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rajpawar/zcb-term-structure/excel/"/>
    </mc:Choice>
  </mc:AlternateContent>
  <xr:revisionPtr revIDLastSave="0" documentId="13_ncr:1_{FDF4A47E-4229-8D4D-BE4B-0727B96FCE1B}" xr6:coauthVersionLast="47" xr6:coauthVersionMax="47" xr10:uidLastSave="{00000000-0000-0000-0000-000000000000}"/>
  <bookViews>
    <workbookView xWindow="0" yWindow="0" windowWidth="34200" windowHeight="22140" xr2:uid="{00000000-000D-0000-FFFF-FFFF00000000}"/>
  </bookViews>
  <sheets>
    <sheet name="Cover" sheetId="1" r:id="rId1"/>
    <sheet name="Inputs" sheetId="2" r:id="rId2"/>
    <sheet name="Data" sheetId="3" r:id="rId3"/>
    <sheet name="Bonds" sheetId="4" r:id="rId4"/>
    <sheet name="CashFlows" sheetId="5" r:id="rId5"/>
    <sheet name="ZeroCurve" sheetId="6" r:id="rId6"/>
    <sheet name="Robustness" sheetId="7" r:id="rId7"/>
    <sheet name="Methodology" sheetId="8" r:id="rId8"/>
  </sheets>
  <definedNames>
    <definedName name="MinYears">Inputs!$B$10</definedName>
    <definedName name="Settle">Inputs!$B$6</definedName>
    <definedName name="Sv_beta0">Inputs!$B$13</definedName>
    <definedName name="Sv_beta1">Inputs!$B$14</definedName>
    <definedName name="Sv_beta2">Inputs!$B$15</definedName>
    <definedName name="Sv_beta3">Inputs!$B$16</definedName>
    <definedName name="Sv_tau1">Inputs!$B$17</definedName>
    <definedName name="Sv_tau2">Inputs!$B$18</definedName>
    <definedName name="Weighted_SSE">Inputs!$B$21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6" i="4" l="1"/>
  <c r="E356" i="4"/>
  <c r="G356" i="4" s="1"/>
  <c r="D356" i="4"/>
  <c r="C356" i="4"/>
  <c r="C356" i="5" s="1"/>
  <c r="B356" i="4"/>
  <c r="F355" i="4"/>
  <c r="E355" i="4"/>
  <c r="G355" i="4" s="1"/>
  <c r="D355" i="4"/>
  <c r="C355" i="4"/>
  <c r="C355" i="5" s="1"/>
  <c r="B355" i="4"/>
  <c r="B355" i="5" s="1"/>
  <c r="E355" i="5" s="1"/>
  <c r="F354" i="4"/>
  <c r="E354" i="4"/>
  <c r="G354" i="4" s="1"/>
  <c r="D354" i="4"/>
  <c r="C354" i="4"/>
  <c r="B354" i="4"/>
  <c r="B354" i="5" s="1"/>
  <c r="E354" i="5" s="1"/>
  <c r="F353" i="4"/>
  <c r="E353" i="4"/>
  <c r="G353" i="4" s="1"/>
  <c r="D353" i="4"/>
  <c r="C353" i="4"/>
  <c r="B353" i="4"/>
  <c r="F352" i="4"/>
  <c r="E352" i="4"/>
  <c r="G352" i="4" s="1"/>
  <c r="D352" i="4"/>
  <c r="C352" i="4"/>
  <c r="B352" i="4"/>
  <c r="B352" i="5" s="1"/>
  <c r="E352" i="5" s="1"/>
  <c r="F351" i="4"/>
  <c r="E351" i="4"/>
  <c r="G351" i="4" s="1"/>
  <c r="D351" i="4"/>
  <c r="C351" i="4"/>
  <c r="B351" i="4"/>
  <c r="F350" i="4"/>
  <c r="E350" i="4"/>
  <c r="G350" i="4" s="1"/>
  <c r="D350" i="4"/>
  <c r="C350" i="4"/>
  <c r="C350" i="5" s="1"/>
  <c r="B350" i="4"/>
  <c r="B350" i="5" s="1"/>
  <c r="E350" i="5" s="1"/>
  <c r="F349" i="4"/>
  <c r="E349" i="4"/>
  <c r="G349" i="4" s="1"/>
  <c r="D349" i="4"/>
  <c r="C349" i="4"/>
  <c r="B349" i="4"/>
  <c r="B349" i="5" s="1"/>
  <c r="E349" i="5" s="1"/>
  <c r="G348" i="4"/>
  <c r="F348" i="4"/>
  <c r="E348" i="4"/>
  <c r="D348" i="4"/>
  <c r="C348" i="4"/>
  <c r="B348" i="4"/>
  <c r="F347" i="4"/>
  <c r="E347" i="4"/>
  <c r="G347" i="4" s="1"/>
  <c r="D347" i="4"/>
  <c r="C347" i="4"/>
  <c r="B347" i="4"/>
  <c r="B347" i="5" s="1"/>
  <c r="E347" i="5" s="1"/>
  <c r="F346" i="4"/>
  <c r="E346" i="4"/>
  <c r="G346" i="4" s="1"/>
  <c r="D346" i="4"/>
  <c r="C346" i="4"/>
  <c r="C346" i="5" s="1"/>
  <c r="B346" i="4"/>
  <c r="F345" i="4"/>
  <c r="E345" i="4"/>
  <c r="G345" i="4" s="1"/>
  <c r="D345" i="4"/>
  <c r="C345" i="4"/>
  <c r="C345" i="5" s="1"/>
  <c r="B345" i="4"/>
  <c r="F344" i="4"/>
  <c r="E344" i="4"/>
  <c r="G344" i="4" s="1"/>
  <c r="D344" i="4"/>
  <c r="C344" i="4"/>
  <c r="B344" i="4"/>
  <c r="B344" i="5" s="1"/>
  <c r="E344" i="5" s="1"/>
  <c r="G343" i="4"/>
  <c r="F343" i="4"/>
  <c r="E343" i="4"/>
  <c r="D343" i="4"/>
  <c r="C343" i="4"/>
  <c r="B343" i="4"/>
  <c r="G342" i="4"/>
  <c r="F342" i="4"/>
  <c r="E342" i="4"/>
  <c r="D342" i="4"/>
  <c r="C342" i="4"/>
  <c r="B342" i="4"/>
  <c r="B342" i="5" s="1"/>
  <c r="E342" i="5" s="1"/>
  <c r="F341" i="4"/>
  <c r="E341" i="4"/>
  <c r="G341" i="4" s="1"/>
  <c r="D341" i="4"/>
  <c r="C341" i="4"/>
  <c r="C341" i="5" s="1"/>
  <c r="B341" i="4"/>
  <c r="F340" i="4"/>
  <c r="E340" i="4"/>
  <c r="G340" i="4" s="1"/>
  <c r="D340" i="4"/>
  <c r="C340" i="4"/>
  <c r="C340" i="5" s="1"/>
  <c r="B340" i="4"/>
  <c r="B340" i="5" s="1"/>
  <c r="E340" i="5" s="1"/>
  <c r="G339" i="4"/>
  <c r="F339" i="4"/>
  <c r="E339" i="4"/>
  <c r="D339" i="4"/>
  <c r="C339" i="4"/>
  <c r="B339" i="4"/>
  <c r="B339" i="5" s="1"/>
  <c r="E339" i="5" s="1"/>
  <c r="G338" i="4"/>
  <c r="F338" i="4"/>
  <c r="E338" i="4"/>
  <c r="D338" i="4"/>
  <c r="C338" i="4"/>
  <c r="B338" i="4"/>
  <c r="F337" i="4"/>
  <c r="E337" i="4"/>
  <c r="G337" i="4" s="1"/>
  <c r="D337" i="4"/>
  <c r="C337" i="4"/>
  <c r="B337" i="4"/>
  <c r="B337" i="5" s="1"/>
  <c r="E337" i="5" s="1"/>
  <c r="F336" i="4"/>
  <c r="E336" i="4"/>
  <c r="G336" i="4" s="1"/>
  <c r="D336" i="4"/>
  <c r="C336" i="4"/>
  <c r="C336" i="5" s="1"/>
  <c r="B336" i="4"/>
  <c r="G335" i="4"/>
  <c r="F335" i="4"/>
  <c r="E335" i="4"/>
  <c r="D335" i="4"/>
  <c r="C335" i="4"/>
  <c r="C335" i="5" s="1"/>
  <c r="B335" i="4"/>
  <c r="B335" i="5" s="1"/>
  <c r="E335" i="5" s="1"/>
  <c r="F334" i="4"/>
  <c r="E334" i="4"/>
  <c r="G334" i="4" s="1"/>
  <c r="D334" i="4"/>
  <c r="C334" i="4"/>
  <c r="B334" i="4"/>
  <c r="B334" i="5" s="1"/>
  <c r="E334" i="5" s="1"/>
  <c r="F333" i="4"/>
  <c r="E333" i="4"/>
  <c r="G333" i="4" s="1"/>
  <c r="D333" i="4"/>
  <c r="C333" i="4"/>
  <c r="B333" i="4"/>
  <c r="G332" i="4"/>
  <c r="F332" i="4"/>
  <c r="E332" i="4"/>
  <c r="D332" i="4"/>
  <c r="C332" i="4"/>
  <c r="B332" i="4"/>
  <c r="B332" i="5" s="1"/>
  <c r="E332" i="5" s="1"/>
  <c r="F331" i="4"/>
  <c r="E331" i="4"/>
  <c r="G331" i="4" s="1"/>
  <c r="D331" i="4"/>
  <c r="C331" i="4"/>
  <c r="C331" i="5" s="1"/>
  <c r="B331" i="4"/>
  <c r="F330" i="4"/>
  <c r="E330" i="4"/>
  <c r="G330" i="4" s="1"/>
  <c r="D330" i="4"/>
  <c r="C330" i="4"/>
  <c r="C330" i="5" s="1"/>
  <c r="B330" i="4"/>
  <c r="B330" i="5" s="1"/>
  <c r="E330" i="5" s="1"/>
  <c r="G329" i="4"/>
  <c r="F329" i="4"/>
  <c r="E329" i="4"/>
  <c r="D329" i="4"/>
  <c r="C329" i="4"/>
  <c r="B329" i="4"/>
  <c r="B329" i="5" s="1"/>
  <c r="E329" i="5" s="1"/>
  <c r="F328" i="4"/>
  <c r="E328" i="4"/>
  <c r="G328" i="4" s="1"/>
  <c r="D328" i="4"/>
  <c r="C328" i="4"/>
  <c r="B328" i="4"/>
  <c r="F327" i="4"/>
  <c r="E327" i="4"/>
  <c r="G327" i="4" s="1"/>
  <c r="D327" i="4"/>
  <c r="C327" i="4"/>
  <c r="B327" i="4"/>
  <c r="B327" i="5" s="1"/>
  <c r="E327" i="5" s="1"/>
  <c r="F326" i="4"/>
  <c r="E326" i="4"/>
  <c r="G326" i="4" s="1"/>
  <c r="D326" i="4"/>
  <c r="C326" i="4"/>
  <c r="B326" i="4"/>
  <c r="G325" i="4"/>
  <c r="F325" i="4"/>
  <c r="E325" i="4"/>
  <c r="D325" i="4"/>
  <c r="C325" i="4"/>
  <c r="C325" i="5" s="1"/>
  <c r="B325" i="4"/>
  <c r="B325" i="5" s="1"/>
  <c r="E325" i="5" s="1"/>
  <c r="F324" i="4"/>
  <c r="E324" i="4"/>
  <c r="G324" i="4" s="1"/>
  <c r="D324" i="4"/>
  <c r="C324" i="4"/>
  <c r="B324" i="4"/>
  <c r="B324" i="5" s="1"/>
  <c r="E324" i="5" s="1"/>
  <c r="G323" i="4"/>
  <c r="F323" i="4"/>
  <c r="E323" i="4"/>
  <c r="D323" i="4"/>
  <c r="C323" i="4"/>
  <c r="B323" i="4"/>
  <c r="F322" i="4"/>
  <c r="E322" i="4"/>
  <c r="G322" i="4" s="1"/>
  <c r="D322" i="4"/>
  <c r="C322" i="4"/>
  <c r="B322" i="4"/>
  <c r="B322" i="5" s="1"/>
  <c r="E322" i="5" s="1"/>
  <c r="F321" i="4"/>
  <c r="E321" i="4"/>
  <c r="G321" i="4" s="1"/>
  <c r="D321" i="4"/>
  <c r="C321" i="4"/>
  <c r="B321" i="4"/>
  <c r="G320" i="4"/>
  <c r="F320" i="4"/>
  <c r="E320" i="4"/>
  <c r="D320" i="4"/>
  <c r="C320" i="4"/>
  <c r="C320" i="5" s="1"/>
  <c r="B320" i="4"/>
  <c r="B320" i="5" s="1"/>
  <c r="E320" i="5" s="1"/>
  <c r="F319" i="4"/>
  <c r="E319" i="4"/>
  <c r="G319" i="4" s="1"/>
  <c r="D319" i="4"/>
  <c r="C319" i="4"/>
  <c r="B319" i="4"/>
  <c r="B319" i="5" s="1"/>
  <c r="E319" i="5" s="1"/>
  <c r="F318" i="4"/>
  <c r="E318" i="4"/>
  <c r="G318" i="4" s="1"/>
  <c r="D318" i="4"/>
  <c r="C318" i="4"/>
  <c r="B318" i="4"/>
  <c r="F317" i="4"/>
  <c r="E317" i="4"/>
  <c r="G317" i="4" s="1"/>
  <c r="D317" i="4"/>
  <c r="C317" i="4"/>
  <c r="B317" i="4"/>
  <c r="B317" i="5" s="1"/>
  <c r="E317" i="5" s="1"/>
  <c r="F316" i="4"/>
  <c r="E316" i="4"/>
  <c r="G316" i="4" s="1"/>
  <c r="D316" i="4"/>
  <c r="C316" i="4"/>
  <c r="B316" i="4"/>
  <c r="F315" i="4"/>
  <c r="E315" i="4"/>
  <c r="G315" i="4" s="1"/>
  <c r="D315" i="4"/>
  <c r="C315" i="4"/>
  <c r="C315" i="5" s="1"/>
  <c r="B315" i="4"/>
  <c r="B315" i="5" s="1"/>
  <c r="E315" i="5" s="1"/>
  <c r="F314" i="4"/>
  <c r="E314" i="4"/>
  <c r="G314" i="4" s="1"/>
  <c r="D314" i="4"/>
  <c r="C314" i="4"/>
  <c r="B314" i="4"/>
  <c r="B314" i="5" s="1"/>
  <c r="E314" i="5" s="1"/>
  <c r="F313" i="4"/>
  <c r="E313" i="4"/>
  <c r="G313" i="4" s="1"/>
  <c r="D313" i="4"/>
  <c r="C313" i="4"/>
  <c r="B313" i="4"/>
  <c r="F312" i="4"/>
  <c r="E312" i="4"/>
  <c r="G312" i="4" s="1"/>
  <c r="D312" i="4"/>
  <c r="C312" i="4"/>
  <c r="B312" i="4"/>
  <c r="B312" i="5" s="1"/>
  <c r="E312" i="5" s="1"/>
  <c r="F311" i="4"/>
  <c r="E311" i="4"/>
  <c r="G311" i="4" s="1"/>
  <c r="D311" i="4"/>
  <c r="C311" i="4"/>
  <c r="B311" i="4"/>
  <c r="F310" i="4"/>
  <c r="E310" i="4"/>
  <c r="G310" i="4" s="1"/>
  <c r="D310" i="4"/>
  <c r="C310" i="4"/>
  <c r="C310" i="5" s="1"/>
  <c r="B310" i="4"/>
  <c r="B310" i="5" s="1"/>
  <c r="E310" i="5" s="1"/>
  <c r="F309" i="4"/>
  <c r="E309" i="4"/>
  <c r="G309" i="4" s="1"/>
  <c r="D309" i="4"/>
  <c r="C309" i="4"/>
  <c r="B309" i="4"/>
  <c r="B309" i="5" s="1"/>
  <c r="E309" i="5" s="1"/>
  <c r="G308" i="4"/>
  <c r="F308" i="4"/>
  <c r="E308" i="4"/>
  <c r="D308" i="4"/>
  <c r="C308" i="4"/>
  <c r="B308" i="4"/>
  <c r="F307" i="4"/>
  <c r="E307" i="4"/>
  <c r="G307" i="4" s="1"/>
  <c r="D307" i="4"/>
  <c r="C307" i="4"/>
  <c r="B307" i="4"/>
  <c r="B307" i="5" s="1"/>
  <c r="E307" i="5" s="1"/>
  <c r="F306" i="4"/>
  <c r="E306" i="4"/>
  <c r="G306" i="4" s="1"/>
  <c r="D306" i="4"/>
  <c r="C306" i="4"/>
  <c r="B306" i="4"/>
  <c r="F305" i="4"/>
  <c r="E305" i="4"/>
  <c r="G305" i="4" s="1"/>
  <c r="D305" i="4"/>
  <c r="C305" i="4"/>
  <c r="C305" i="5" s="1"/>
  <c r="B305" i="4"/>
  <c r="F304" i="4"/>
  <c r="E304" i="4"/>
  <c r="G304" i="4" s="1"/>
  <c r="D304" i="4"/>
  <c r="C304" i="4"/>
  <c r="B304" i="4"/>
  <c r="B304" i="5" s="1"/>
  <c r="E304" i="5" s="1"/>
  <c r="G303" i="4"/>
  <c r="F303" i="4"/>
  <c r="E303" i="4"/>
  <c r="D303" i="4"/>
  <c r="C303" i="4"/>
  <c r="B303" i="4"/>
  <c r="F302" i="4"/>
  <c r="E302" i="4"/>
  <c r="G302" i="4" s="1"/>
  <c r="D302" i="4"/>
  <c r="C302" i="4"/>
  <c r="B302" i="4"/>
  <c r="B302" i="5" s="1"/>
  <c r="E302" i="5" s="1"/>
  <c r="F301" i="4"/>
  <c r="E301" i="4"/>
  <c r="G301" i="4" s="1"/>
  <c r="D301" i="4"/>
  <c r="C301" i="4"/>
  <c r="B301" i="4"/>
  <c r="F300" i="4"/>
  <c r="E300" i="4"/>
  <c r="G300" i="4" s="1"/>
  <c r="D300" i="4"/>
  <c r="C300" i="4"/>
  <c r="C300" i="5" s="1"/>
  <c r="B300" i="4"/>
  <c r="B300" i="5" s="1"/>
  <c r="E300" i="5" s="1"/>
  <c r="F299" i="4"/>
  <c r="E299" i="4"/>
  <c r="G299" i="4" s="1"/>
  <c r="D299" i="4"/>
  <c r="C299" i="4"/>
  <c r="B299" i="4"/>
  <c r="B299" i="5" s="1"/>
  <c r="E299" i="5" s="1"/>
  <c r="F298" i="4"/>
  <c r="E298" i="4"/>
  <c r="G298" i="4" s="1"/>
  <c r="D298" i="4"/>
  <c r="C298" i="4"/>
  <c r="B298" i="4"/>
  <c r="F297" i="4"/>
  <c r="E297" i="4"/>
  <c r="G297" i="4" s="1"/>
  <c r="D297" i="4"/>
  <c r="C297" i="4"/>
  <c r="B297" i="4"/>
  <c r="B297" i="5" s="1"/>
  <c r="E297" i="5" s="1"/>
  <c r="F296" i="4"/>
  <c r="E296" i="4"/>
  <c r="G296" i="4" s="1"/>
  <c r="D296" i="4"/>
  <c r="C296" i="4"/>
  <c r="C296" i="5" s="1"/>
  <c r="B296" i="4"/>
  <c r="F295" i="4"/>
  <c r="E295" i="4"/>
  <c r="G295" i="4" s="1"/>
  <c r="D295" i="4"/>
  <c r="C295" i="4"/>
  <c r="C295" i="5" s="1"/>
  <c r="B295" i="4"/>
  <c r="F294" i="4"/>
  <c r="E294" i="4"/>
  <c r="G294" i="4" s="1"/>
  <c r="D294" i="4"/>
  <c r="C294" i="4"/>
  <c r="B294" i="4"/>
  <c r="B294" i="5" s="1"/>
  <c r="E294" i="5" s="1"/>
  <c r="G293" i="4"/>
  <c r="F293" i="4"/>
  <c r="E293" i="4"/>
  <c r="D293" i="4"/>
  <c r="C293" i="4"/>
  <c r="B293" i="4"/>
  <c r="G292" i="4"/>
  <c r="F292" i="4"/>
  <c r="E292" i="4"/>
  <c r="D292" i="4"/>
  <c r="C292" i="4"/>
  <c r="B292" i="4"/>
  <c r="B292" i="5" s="1"/>
  <c r="E292" i="5" s="1"/>
  <c r="F291" i="4"/>
  <c r="E291" i="4"/>
  <c r="G291" i="4" s="1"/>
  <c r="D291" i="4"/>
  <c r="C291" i="4"/>
  <c r="C291" i="5" s="1"/>
  <c r="B291" i="4"/>
  <c r="G290" i="4"/>
  <c r="F290" i="4"/>
  <c r="E290" i="4"/>
  <c r="D290" i="4"/>
  <c r="C290" i="4"/>
  <c r="C290" i="5" s="1"/>
  <c r="B290" i="4"/>
  <c r="B290" i="5" s="1"/>
  <c r="E290" i="5" s="1"/>
  <c r="G289" i="4"/>
  <c r="F289" i="4"/>
  <c r="E289" i="4"/>
  <c r="D289" i="4"/>
  <c r="C289" i="4"/>
  <c r="B289" i="4"/>
  <c r="B289" i="5" s="1"/>
  <c r="E289" i="5" s="1"/>
  <c r="G288" i="4"/>
  <c r="F288" i="4"/>
  <c r="E288" i="4"/>
  <c r="D288" i="4"/>
  <c r="C288" i="4"/>
  <c r="B288" i="4"/>
  <c r="F287" i="4"/>
  <c r="E287" i="4"/>
  <c r="G287" i="4" s="1"/>
  <c r="D287" i="4"/>
  <c r="C287" i="4"/>
  <c r="B287" i="4"/>
  <c r="B287" i="5" s="1"/>
  <c r="E287" i="5" s="1"/>
  <c r="F286" i="4"/>
  <c r="E286" i="4"/>
  <c r="G286" i="4" s="1"/>
  <c r="D286" i="4"/>
  <c r="C286" i="4"/>
  <c r="C286" i="5" s="1"/>
  <c r="B286" i="4"/>
  <c r="F285" i="4"/>
  <c r="E285" i="4"/>
  <c r="G285" i="4" s="1"/>
  <c r="D285" i="4"/>
  <c r="C285" i="4"/>
  <c r="C285" i="5" s="1"/>
  <c r="B285" i="4"/>
  <c r="B285" i="5" s="1"/>
  <c r="E285" i="5" s="1"/>
  <c r="F284" i="4"/>
  <c r="E284" i="4"/>
  <c r="G284" i="4" s="1"/>
  <c r="D284" i="4"/>
  <c r="C284" i="4"/>
  <c r="B284" i="4"/>
  <c r="B284" i="5" s="1"/>
  <c r="E284" i="5" s="1"/>
  <c r="G283" i="4"/>
  <c r="F283" i="4"/>
  <c r="E283" i="4"/>
  <c r="D283" i="4"/>
  <c r="C283" i="4"/>
  <c r="B283" i="4"/>
  <c r="F282" i="4"/>
  <c r="E282" i="4"/>
  <c r="G282" i="4" s="1"/>
  <c r="D282" i="4"/>
  <c r="C282" i="4"/>
  <c r="B282" i="4"/>
  <c r="B282" i="5" s="1"/>
  <c r="E282" i="5" s="1"/>
  <c r="F281" i="4"/>
  <c r="E281" i="4"/>
  <c r="G281" i="4" s="1"/>
  <c r="D281" i="4"/>
  <c r="C281" i="4"/>
  <c r="C281" i="5" s="1"/>
  <c r="B281" i="4"/>
  <c r="G280" i="4"/>
  <c r="F280" i="4"/>
  <c r="E280" i="4"/>
  <c r="D280" i="4"/>
  <c r="C280" i="4"/>
  <c r="C280" i="5" s="1"/>
  <c r="B280" i="4"/>
  <c r="B280" i="5" s="1"/>
  <c r="E280" i="5" s="1"/>
  <c r="F279" i="4"/>
  <c r="E279" i="4"/>
  <c r="G279" i="4" s="1"/>
  <c r="D279" i="4"/>
  <c r="C279" i="4"/>
  <c r="B279" i="4"/>
  <c r="B279" i="5" s="1"/>
  <c r="E279" i="5" s="1"/>
  <c r="F278" i="4"/>
  <c r="E278" i="4"/>
  <c r="G278" i="4" s="1"/>
  <c r="D278" i="4"/>
  <c r="C278" i="4"/>
  <c r="B278" i="4"/>
  <c r="G277" i="4"/>
  <c r="F277" i="4"/>
  <c r="E277" i="4"/>
  <c r="D277" i="4"/>
  <c r="C277" i="4"/>
  <c r="B277" i="4"/>
  <c r="B277" i="5" s="1"/>
  <c r="E277" i="5" s="1"/>
  <c r="F276" i="4"/>
  <c r="E276" i="4"/>
  <c r="G276" i="4" s="1"/>
  <c r="D276" i="4"/>
  <c r="C276" i="4"/>
  <c r="B276" i="4"/>
  <c r="F275" i="4"/>
  <c r="E275" i="4"/>
  <c r="G275" i="4" s="1"/>
  <c r="D275" i="4"/>
  <c r="C275" i="4"/>
  <c r="C275" i="5" s="1"/>
  <c r="B275" i="4"/>
  <c r="B275" i="5" s="1"/>
  <c r="E275" i="5" s="1"/>
  <c r="F274" i="4"/>
  <c r="E274" i="4"/>
  <c r="G274" i="4" s="1"/>
  <c r="D274" i="4"/>
  <c r="C274" i="4"/>
  <c r="B274" i="4"/>
  <c r="B274" i="5" s="1"/>
  <c r="E274" i="5" s="1"/>
  <c r="F273" i="4"/>
  <c r="E273" i="4"/>
  <c r="G273" i="4" s="1"/>
  <c r="D273" i="4"/>
  <c r="C273" i="4"/>
  <c r="B273" i="4"/>
  <c r="F272" i="4"/>
  <c r="E272" i="4"/>
  <c r="G272" i="4" s="1"/>
  <c r="D272" i="4"/>
  <c r="C272" i="4"/>
  <c r="B272" i="4"/>
  <c r="B272" i="5" s="1"/>
  <c r="E272" i="5" s="1"/>
  <c r="F271" i="4"/>
  <c r="E271" i="4"/>
  <c r="G271" i="4" s="1"/>
  <c r="D271" i="4"/>
  <c r="C271" i="4"/>
  <c r="B271" i="4"/>
  <c r="F270" i="4"/>
  <c r="E270" i="4"/>
  <c r="G270" i="4" s="1"/>
  <c r="D270" i="4"/>
  <c r="C270" i="4"/>
  <c r="C270" i="5" s="1"/>
  <c r="B270" i="4"/>
  <c r="B270" i="5" s="1"/>
  <c r="E270" i="5" s="1"/>
  <c r="F269" i="4"/>
  <c r="E269" i="4"/>
  <c r="G269" i="4" s="1"/>
  <c r="D269" i="4"/>
  <c r="C269" i="4"/>
  <c r="B269" i="4"/>
  <c r="B269" i="5" s="1"/>
  <c r="E269" i="5" s="1"/>
  <c r="F268" i="4"/>
  <c r="E268" i="4"/>
  <c r="G268" i="4" s="1"/>
  <c r="D268" i="4"/>
  <c r="C268" i="4"/>
  <c r="B268" i="4"/>
  <c r="F267" i="4"/>
  <c r="E267" i="4"/>
  <c r="G267" i="4" s="1"/>
  <c r="D267" i="4"/>
  <c r="C267" i="4"/>
  <c r="B267" i="4"/>
  <c r="B267" i="5" s="1"/>
  <c r="E267" i="5" s="1"/>
  <c r="F266" i="4"/>
  <c r="E266" i="4"/>
  <c r="G266" i="4" s="1"/>
  <c r="D266" i="4"/>
  <c r="C266" i="4"/>
  <c r="B266" i="4"/>
  <c r="F265" i="4"/>
  <c r="E265" i="4"/>
  <c r="G265" i="4" s="1"/>
  <c r="D265" i="4"/>
  <c r="C265" i="4"/>
  <c r="C265" i="5" s="1"/>
  <c r="B265" i="4"/>
  <c r="B265" i="5" s="1"/>
  <c r="E265" i="5" s="1"/>
  <c r="F264" i="4"/>
  <c r="E264" i="4"/>
  <c r="G264" i="4" s="1"/>
  <c r="D264" i="4"/>
  <c r="C264" i="4"/>
  <c r="B264" i="4"/>
  <c r="B264" i="5" s="1"/>
  <c r="E264" i="5" s="1"/>
  <c r="F263" i="4"/>
  <c r="E263" i="4"/>
  <c r="G263" i="4" s="1"/>
  <c r="D263" i="4"/>
  <c r="C263" i="4"/>
  <c r="B263" i="4"/>
  <c r="F262" i="4"/>
  <c r="E262" i="4"/>
  <c r="G262" i="4" s="1"/>
  <c r="D262" i="4"/>
  <c r="C262" i="4"/>
  <c r="B262" i="4"/>
  <c r="B262" i="5" s="1"/>
  <c r="E262" i="5" s="1"/>
  <c r="F261" i="4"/>
  <c r="E261" i="4"/>
  <c r="G261" i="4" s="1"/>
  <c r="D261" i="4"/>
  <c r="C261" i="4"/>
  <c r="B261" i="4"/>
  <c r="F260" i="4"/>
  <c r="E260" i="4"/>
  <c r="G260" i="4" s="1"/>
  <c r="D260" i="4"/>
  <c r="C260" i="4"/>
  <c r="C260" i="5" s="1"/>
  <c r="B260" i="4"/>
  <c r="B260" i="5" s="1"/>
  <c r="E260" i="5" s="1"/>
  <c r="F259" i="4"/>
  <c r="E259" i="4"/>
  <c r="G259" i="4" s="1"/>
  <c r="D259" i="4"/>
  <c r="C259" i="4"/>
  <c r="B259" i="4"/>
  <c r="B259" i="5" s="1"/>
  <c r="E259" i="5" s="1"/>
  <c r="F258" i="4"/>
  <c r="E258" i="4"/>
  <c r="G258" i="4" s="1"/>
  <c r="D258" i="4"/>
  <c r="C258" i="4"/>
  <c r="B258" i="4"/>
  <c r="G257" i="4"/>
  <c r="F257" i="4"/>
  <c r="E257" i="4"/>
  <c r="D257" i="4"/>
  <c r="C257" i="4"/>
  <c r="B257" i="4"/>
  <c r="B257" i="5" s="1"/>
  <c r="E257" i="5" s="1"/>
  <c r="F256" i="4"/>
  <c r="E256" i="4"/>
  <c r="G256" i="4" s="1"/>
  <c r="D256" i="4"/>
  <c r="C256" i="4"/>
  <c r="N256" i="4" s="1"/>
  <c r="B256" i="4"/>
  <c r="F255" i="4"/>
  <c r="E255" i="4"/>
  <c r="G255" i="4" s="1"/>
  <c r="D255" i="4"/>
  <c r="C255" i="4"/>
  <c r="C255" i="5" s="1"/>
  <c r="B255" i="4"/>
  <c r="F254" i="4"/>
  <c r="E254" i="4"/>
  <c r="G254" i="4" s="1"/>
  <c r="D254" i="4"/>
  <c r="C254" i="4"/>
  <c r="N254" i="4" s="1"/>
  <c r="B254" i="4"/>
  <c r="B254" i="5" s="1"/>
  <c r="E254" i="5" s="1"/>
  <c r="F253" i="4"/>
  <c r="E253" i="4"/>
  <c r="G253" i="4" s="1"/>
  <c r="D253" i="4"/>
  <c r="C253" i="4"/>
  <c r="B253" i="4"/>
  <c r="F252" i="4"/>
  <c r="E252" i="4"/>
  <c r="G252" i="4" s="1"/>
  <c r="D252" i="4"/>
  <c r="C252" i="4"/>
  <c r="B252" i="4"/>
  <c r="B252" i="5" s="1"/>
  <c r="E252" i="5" s="1"/>
  <c r="F251" i="4"/>
  <c r="E251" i="4"/>
  <c r="G251" i="4" s="1"/>
  <c r="D251" i="4"/>
  <c r="C251" i="4"/>
  <c r="B251" i="4"/>
  <c r="F250" i="4"/>
  <c r="E250" i="4"/>
  <c r="G250" i="4" s="1"/>
  <c r="D250" i="4"/>
  <c r="C250" i="4"/>
  <c r="C250" i="5" s="1"/>
  <c r="B250" i="4"/>
  <c r="B250" i="5" s="1"/>
  <c r="E250" i="5" s="1"/>
  <c r="F249" i="4"/>
  <c r="E249" i="4"/>
  <c r="G249" i="4" s="1"/>
  <c r="D249" i="4"/>
  <c r="C249" i="4"/>
  <c r="B249" i="4"/>
  <c r="B249" i="5" s="1"/>
  <c r="E249" i="5" s="1"/>
  <c r="F248" i="4"/>
  <c r="E248" i="4"/>
  <c r="G248" i="4" s="1"/>
  <c r="D248" i="4"/>
  <c r="C248" i="4"/>
  <c r="B248" i="4"/>
  <c r="F247" i="4"/>
  <c r="E247" i="4"/>
  <c r="G247" i="4" s="1"/>
  <c r="D247" i="4"/>
  <c r="C247" i="4"/>
  <c r="B247" i="4"/>
  <c r="B247" i="5" s="1"/>
  <c r="E247" i="5" s="1"/>
  <c r="F246" i="4"/>
  <c r="E246" i="4"/>
  <c r="G246" i="4" s="1"/>
  <c r="D246" i="4"/>
  <c r="C246" i="4"/>
  <c r="C246" i="5" s="1"/>
  <c r="B246" i="4"/>
  <c r="F245" i="4"/>
  <c r="E245" i="4"/>
  <c r="G245" i="4" s="1"/>
  <c r="D245" i="4"/>
  <c r="C245" i="4"/>
  <c r="C245" i="5" s="1"/>
  <c r="B245" i="4"/>
  <c r="G244" i="4"/>
  <c r="F244" i="4"/>
  <c r="E244" i="4"/>
  <c r="D244" i="4"/>
  <c r="C244" i="4"/>
  <c r="B244" i="4"/>
  <c r="B244" i="5" s="1"/>
  <c r="E244" i="5" s="1"/>
  <c r="G243" i="4"/>
  <c r="F243" i="4"/>
  <c r="E243" i="4"/>
  <c r="D243" i="4"/>
  <c r="C243" i="4"/>
  <c r="B243" i="4"/>
  <c r="G242" i="4"/>
  <c r="F242" i="4"/>
  <c r="E242" i="4"/>
  <c r="D242" i="4"/>
  <c r="C242" i="4"/>
  <c r="B242" i="4"/>
  <c r="B242" i="5" s="1"/>
  <c r="E242" i="5" s="1"/>
  <c r="F241" i="4"/>
  <c r="E241" i="4"/>
  <c r="G241" i="4" s="1"/>
  <c r="D241" i="4"/>
  <c r="C241" i="4"/>
  <c r="C241" i="5" s="1"/>
  <c r="B241" i="4"/>
  <c r="G240" i="4"/>
  <c r="F240" i="4"/>
  <c r="E240" i="4"/>
  <c r="D240" i="4"/>
  <c r="C240" i="4"/>
  <c r="C240" i="5" s="1"/>
  <c r="B240" i="4"/>
  <c r="B240" i="5" s="1"/>
  <c r="E240" i="5" s="1"/>
  <c r="G239" i="4"/>
  <c r="F239" i="4"/>
  <c r="E239" i="4"/>
  <c r="D239" i="4"/>
  <c r="C239" i="4"/>
  <c r="B239" i="4"/>
  <c r="B239" i="5" s="1"/>
  <c r="E239" i="5" s="1"/>
  <c r="F238" i="4"/>
  <c r="E238" i="4"/>
  <c r="G238" i="4" s="1"/>
  <c r="D238" i="4"/>
  <c r="C238" i="4"/>
  <c r="B238" i="4"/>
  <c r="F237" i="4"/>
  <c r="E237" i="4"/>
  <c r="G237" i="4" s="1"/>
  <c r="D237" i="4"/>
  <c r="C237" i="4"/>
  <c r="B237" i="4"/>
  <c r="B237" i="5" s="1"/>
  <c r="E237" i="5" s="1"/>
  <c r="F236" i="4"/>
  <c r="E236" i="4"/>
  <c r="G236" i="4" s="1"/>
  <c r="D236" i="4"/>
  <c r="C236" i="4"/>
  <c r="C236" i="5" s="1"/>
  <c r="B236" i="4"/>
  <c r="F235" i="4"/>
  <c r="E235" i="4"/>
  <c r="G235" i="4" s="1"/>
  <c r="D235" i="4"/>
  <c r="C235" i="4"/>
  <c r="C235" i="5" s="1"/>
  <c r="B235" i="4"/>
  <c r="B235" i="5" s="1"/>
  <c r="E235" i="5" s="1"/>
  <c r="F234" i="4"/>
  <c r="E234" i="4"/>
  <c r="G234" i="4" s="1"/>
  <c r="D234" i="4"/>
  <c r="C234" i="4"/>
  <c r="B234" i="4"/>
  <c r="B234" i="5" s="1"/>
  <c r="E234" i="5" s="1"/>
  <c r="G233" i="4"/>
  <c r="F233" i="4"/>
  <c r="E233" i="4"/>
  <c r="D233" i="4"/>
  <c r="C233" i="4"/>
  <c r="B233" i="4"/>
  <c r="F232" i="4"/>
  <c r="E232" i="4"/>
  <c r="G232" i="4" s="1"/>
  <c r="D232" i="4"/>
  <c r="C232" i="4"/>
  <c r="B232" i="4"/>
  <c r="B232" i="5" s="1"/>
  <c r="E232" i="5" s="1"/>
  <c r="F231" i="4"/>
  <c r="E231" i="4"/>
  <c r="G231" i="4" s="1"/>
  <c r="D231" i="4"/>
  <c r="C231" i="4"/>
  <c r="C231" i="5" s="1"/>
  <c r="B231" i="4"/>
  <c r="F230" i="4"/>
  <c r="E230" i="4"/>
  <c r="G230" i="4" s="1"/>
  <c r="D230" i="4"/>
  <c r="C230" i="4"/>
  <c r="C230" i="5" s="1"/>
  <c r="B230" i="4"/>
  <c r="B230" i="5" s="1"/>
  <c r="E230" i="5" s="1"/>
  <c r="F229" i="4"/>
  <c r="E229" i="4"/>
  <c r="G229" i="4" s="1"/>
  <c r="D229" i="4"/>
  <c r="C229" i="4"/>
  <c r="B229" i="4"/>
  <c r="B229" i="5" s="1"/>
  <c r="E229" i="5" s="1"/>
  <c r="G228" i="4"/>
  <c r="F228" i="4"/>
  <c r="E228" i="4"/>
  <c r="D228" i="4"/>
  <c r="C228" i="4"/>
  <c r="B228" i="4"/>
  <c r="G227" i="4"/>
  <c r="F227" i="4"/>
  <c r="E227" i="4"/>
  <c r="D227" i="4"/>
  <c r="C227" i="4"/>
  <c r="B227" i="4"/>
  <c r="B227" i="5" s="1"/>
  <c r="E227" i="5" s="1"/>
  <c r="F226" i="4"/>
  <c r="E226" i="4"/>
  <c r="G226" i="4" s="1"/>
  <c r="D226" i="4"/>
  <c r="C226" i="4"/>
  <c r="B226" i="4"/>
  <c r="F225" i="4"/>
  <c r="E225" i="4"/>
  <c r="G225" i="4" s="1"/>
  <c r="D225" i="4"/>
  <c r="C225" i="4"/>
  <c r="C225" i="5" s="1"/>
  <c r="B225" i="4"/>
  <c r="B225" i="5" s="1"/>
  <c r="E225" i="5" s="1"/>
  <c r="F224" i="4"/>
  <c r="E224" i="4"/>
  <c r="G224" i="4" s="1"/>
  <c r="D224" i="4"/>
  <c r="C224" i="4"/>
  <c r="B224" i="4"/>
  <c r="B224" i="5" s="1"/>
  <c r="E224" i="5" s="1"/>
  <c r="F223" i="4"/>
  <c r="E223" i="4"/>
  <c r="G223" i="4" s="1"/>
  <c r="D223" i="4"/>
  <c r="C223" i="4"/>
  <c r="B223" i="4"/>
  <c r="F222" i="4"/>
  <c r="E222" i="4"/>
  <c r="G222" i="4" s="1"/>
  <c r="D222" i="4"/>
  <c r="C222" i="4"/>
  <c r="B222" i="4"/>
  <c r="B222" i="5" s="1"/>
  <c r="E222" i="5" s="1"/>
  <c r="F221" i="4"/>
  <c r="E221" i="4"/>
  <c r="G221" i="4" s="1"/>
  <c r="D221" i="4"/>
  <c r="C221" i="4"/>
  <c r="B221" i="4"/>
  <c r="F220" i="4"/>
  <c r="E220" i="4"/>
  <c r="G220" i="4" s="1"/>
  <c r="D220" i="4"/>
  <c r="C220" i="4"/>
  <c r="C220" i="5" s="1"/>
  <c r="B220" i="4"/>
  <c r="B220" i="5" s="1"/>
  <c r="E220" i="5" s="1"/>
  <c r="G219" i="4"/>
  <c r="F219" i="4"/>
  <c r="E219" i="4"/>
  <c r="D219" i="4"/>
  <c r="C219" i="4"/>
  <c r="B219" i="4"/>
  <c r="B219" i="5" s="1"/>
  <c r="E219" i="5" s="1"/>
  <c r="F218" i="4"/>
  <c r="E218" i="4"/>
  <c r="G218" i="4" s="1"/>
  <c r="D218" i="4"/>
  <c r="C218" i="4"/>
  <c r="B218" i="4"/>
  <c r="F217" i="4"/>
  <c r="E217" i="4"/>
  <c r="G217" i="4" s="1"/>
  <c r="D217" i="4"/>
  <c r="C217" i="4"/>
  <c r="B217" i="4"/>
  <c r="B217" i="5" s="1"/>
  <c r="E217" i="5" s="1"/>
  <c r="F216" i="4"/>
  <c r="E216" i="4"/>
  <c r="G216" i="4" s="1"/>
  <c r="D216" i="4"/>
  <c r="C216" i="4"/>
  <c r="B216" i="4"/>
  <c r="F215" i="4"/>
  <c r="E215" i="4"/>
  <c r="G215" i="4" s="1"/>
  <c r="D215" i="4"/>
  <c r="C215" i="4"/>
  <c r="C215" i="5" s="1"/>
  <c r="B215" i="4"/>
  <c r="B215" i="5" s="1"/>
  <c r="E215" i="5" s="1"/>
  <c r="F214" i="4"/>
  <c r="E214" i="4"/>
  <c r="G214" i="4" s="1"/>
  <c r="D214" i="4"/>
  <c r="C214" i="4"/>
  <c r="B214" i="4"/>
  <c r="B214" i="5" s="1"/>
  <c r="E214" i="5" s="1"/>
  <c r="F213" i="4"/>
  <c r="E213" i="4"/>
  <c r="G213" i="4" s="1"/>
  <c r="D213" i="4"/>
  <c r="C213" i="4"/>
  <c r="B213" i="4"/>
  <c r="F212" i="4"/>
  <c r="E212" i="4"/>
  <c r="G212" i="4" s="1"/>
  <c r="D212" i="4"/>
  <c r="C212" i="4"/>
  <c r="B212" i="4"/>
  <c r="B212" i="5" s="1"/>
  <c r="E212" i="5" s="1"/>
  <c r="F211" i="4"/>
  <c r="E211" i="4"/>
  <c r="G211" i="4" s="1"/>
  <c r="D211" i="4"/>
  <c r="C211" i="4"/>
  <c r="N211" i="4" s="1"/>
  <c r="P211" i="4" s="1"/>
  <c r="Y211" i="4" s="1"/>
  <c r="B211" i="4"/>
  <c r="F210" i="4"/>
  <c r="E210" i="4"/>
  <c r="G210" i="4" s="1"/>
  <c r="D210" i="4"/>
  <c r="C210" i="4"/>
  <c r="C210" i="5" s="1"/>
  <c r="B210" i="4"/>
  <c r="B210" i="5" s="1"/>
  <c r="E210" i="5" s="1"/>
  <c r="F209" i="4"/>
  <c r="E209" i="4"/>
  <c r="G209" i="4" s="1"/>
  <c r="D209" i="4"/>
  <c r="C209" i="4"/>
  <c r="B209" i="4"/>
  <c r="B209" i="5" s="1"/>
  <c r="E209" i="5" s="1"/>
  <c r="G208" i="4"/>
  <c r="F208" i="4"/>
  <c r="E208" i="4"/>
  <c r="D208" i="4"/>
  <c r="C208" i="4"/>
  <c r="B208" i="4"/>
  <c r="F207" i="4"/>
  <c r="E207" i="4"/>
  <c r="G207" i="4" s="1"/>
  <c r="D207" i="4"/>
  <c r="C207" i="4"/>
  <c r="B207" i="4"/>
  <c r="B207" i="5" s="1"/>
  <c r="E207" i="5" s="1"/>
  <c r="F206" i="4"/>
  <c r="E206" i="4"/>
  <c r="G206" i="4" s="1"/>
  <c r="D206" i="4"/>
  <c r="C206" i="4"/>
  <c r="B206" i="4"/>
  <c r="F205" i="4"/>
  <c r="E205" i="4"/>
  <c r="G205" i="4" s="1"/>
  <c r="D205" i="4"/>
  <c r="C205" i="4"/>
  <c r="C205" i="5" s="1"/>
  <c r="B205" i="4"/>
  <c r="F204" i="4"/>
  <c r="E204" i="4"/>
  <c r="G204" i="4" s="1"/>
  <c r="D204" i="4"/>
  <c r="C204" i="4"/>
  <c r="B204" i="4"/>
  <c r="B204" i="5" s="1"/>
  <c r="E204" i="5" s="1"/>
  <c r="F203" i="4"/>
  <c r="E203" i="4"/>
  <c r="G203" i="4" s="1"/>
  <c r="D203" i="4"/>
  <c r="C203" i="4"/>
  <c r="B203" i="4"/>
  <c r="G202" i="4"/>
  <c r="F202" i="4"/>
  <c r="E202" i="4"/>
  <c r="D202" i="4"/>
  <c r="C202" i="4"/>
  <c r="B202" i="4"/>
  <c r="B202" i="5" s="1"/>
  <c r="E202" i="5" s="1"/>
  <c r="F201" i="4"/>
  <c r="E201" i="4"/>
  <c r="G201" i="4" s="1"/>
  <c r="D201" i="4"/>
  <c r="C201" i="4"/>
  <c r="B201" i="4"/>
  <c r="F200" i="4"/>
  <c r="E200" i="4"/>
  <c r="G200" i="4" s="1"/>
  <c r="D200" i="4"/>
  <c r="C200" i="4"/>
  <c r="C200" i="5" s="1"/>
  <c r="B200" i="4"/>
  <c r="B200" i="5" s="1"/>
  <c r="E200" i="5" s="1"/>
  <c r="F199" i="4"/>
  <c r="E199" i="4"/>
  <c r="G199" i="4" s="1"/>
  <c r="D199" i="4"/>
  <c r="C199" i="4"/>
  <c r="B199" i="4"/>
  <c r="B199" i="5" s="1"/>
  <c r="E199" i="5" s="1"/>
  <c r="F198" i="4"/>
  <c r="E198" i="4"/>
  <c r="G198" i="4" s="1"/>
  <c r="D198" i="4"/>
  <c r="C198" i="4"/>
  <c r="B198" i="4"/>
  <c r="F197" i="4"/>
  <c r="E197" i="4"/>
  <c r="G197" i="4" s="1"/>
  <c r="D197" i="4"/>
  <c r="C197" i="4"/>
  <c r="B197" i="4"/>
  <c r="B197" i="5" s="1"/>
  <c r="E197" i="5" s="1"/>
  <c r="F196" i="4"/>
  <c r="E196" i="4"/>
  <c r="G196" i="4" s="1"/>
  <c r="D196" i="4"/>
  <c r="C196" i="4"/>
  <c r="N196" i="4" s="1"/>
  <c r="O196" i="4" s="1"/>
  <c r="B196" i="4"/>
  <c r="G195" i="4"/>
  <c r="F195" i="4"/>
  <c r="E195" i="4"/>
  <c r="D195" i="4"/>
  <c r="C195" i="4"/>
  <c r="B195" i="4"/>
  <c r="F194" i="4"/>
  <c r="E194" i="4"/>
  <c r="G194" i="4" s="1"/>
  <c r="D194" i="4"/>
  <c r="C194" i="4"/>
  <c r="B194" i="4"/>
  <c r="B194" i="5" s="1"/>
  <c r="E194" i="5" s="1"/>
  <c r="Q193" i="4"/>
  <c r="D193" i="5" s="1"/>
  <c r="F193" i="4"/>
  <c r="E193" i="4"/>
  <c r="G193" i="4" s="1"/>
  <c r="D193" i="4"/>
  <c r="C193" i="4"/>
  <c r="B193" i="4"/>
  <c r="G192" i="4"/>
  <c r="F192" i="4"/>
  <c r="E192" i="4"/>
  <c r="D192" i="4"/>
  <c r="C192" i="4"/>
  <c r="B192" i="4"/>
  <c r="B192" i="5" s="1"/>
  <c r="E192" i="5" s="1"/>
  <c r="F191" i="4"/>
  <c r="E191" i="4"/>
  <c r="G191" i="4" s="1"/>
  <c r="D191" i="4"/>
  <c r="C191" i="4"/>
  <c r="B191" i="4"/>
  <c r="F190" i="4"/>
  <c r="E190" i="4"/>
  <c r="G190" i="4" s="1"/>
  <c r="D190" i="4"/>
  <c r="C190" i="4"/>
  <c r="B190" i="4"/>
  <c r="B190" i="5" s="1"/>
  <c r="E190" i="5" s="1"/>
  <c r="F189" i="4"/>
  <c r="E189" i="4"/>
  <c r="G189" i="4" s="1"/>
  <c r="D189" i="4"/>
  <c r="C189" i="4"/>
  <c r="B189" i="4"/>
  <c r="B189" i="5" s="1"/>
  <c r="E189" i="5" s="1"/>
  <c r="F188" i="4"/>
  <c r="E188" i="4"/>
  <c r="G188" i="4" s="1"/>
  <c r="D188" i="4"/>
  <c r="C188" i="4"/>
  <c r="C188" i="5" s="1"/>
  <c r="B188" i="4"/>
  <c r="F187" i="4"/>
  <c r="E187" i="4"/>
  <c r="G187" i="4" s="1"/>
  <c r="D187" i="4"/>
  <c r="C187" i="4"/>
  <c r="B187" i="4"/>
  <c r="B187" i="5" s="1"/>
  <c r="E187" i="5" s="1"/>
  <c r="F186" i="4"/>
  <c r="E186" i="4"/>
  <c r="G186" i="4" s="1"/>
  <c r="D186" i="4"/>
  <c r="C186" i="4"/>
  <c r="B186" i="4"/>
  <c r="B186" i="5" s="1"/>
  <c r="E186" i="5" s="1"/>
  <c r="F185" i="4"/>
  <c r="E185" i="4"/>
  <c r="G185" i="4" s="1"/>
  <c r="D185" i="4"/>
  <c r="C185" i="4"/>
  <c r="B185" i="4"/>
  <c r="B185" i="5" s="1"/>
  <c r="E185" i="5" s="1"/>
  <c r="F184" i="4"/>
  <c r="E184" i="4"/>
  <c r="G184" i="4" s="1"/>
  <c r="D184" i="4"/>
  <c r="C184" i="4"/>
  <c r="B184" i="4"/>
  <c r="B184" i="5" s="1"/>
  <c r="E184" i="5" s="1"/>
  <c r="F183" i="4"/>
  <c r="E183" i="4"/>
  <c r="G183" i="4" s="1"/>
  <c r="D183" i="4"/>
  <c r="C183" i="4"/>
  <c r="C183" i="5" s="1"/>
  <c r="B183" i="4"/>
  <c r="G182" i="4"/>
  <c r="F182" i="4"/>
  <c r="E182" i="4"/>
  <c r="D182" i="4"/>
  <c r="C182" i="4"/>
  <c r="B182" i="4"/>
  <c r="B182" i="5" s="1"/>
  <c r="E182" i="5" s="1"/>
  <c r="G181" i="4"/>
  <c r="F181" i="4"/>
  <c r="E181" i="4"/>
  <c r="D181" i="4"/>
  <c r="C181" i="4"/>
  <c r="N181" i="4" s="1"/>
  <c r="O181" i="4" s="1"/>
  <c r="B181" i="4"/>
  <c r="B181" i="5" s="1"/>
  <c r="E181" i="5" s="1"/>
  <c r="G180" i="4"/>
  <c r="F180" i="4"/>
  <c r="E180" i="4"/>
  <c r="D180" i="4"/>
  <c r="C180" i="4"/>
  <c r="N180" i="4" s="1"/>
  <c r="B180" i="4"/>
  <c r="B180" i="5" s="1"/>
  <c r="E180" i="5" s="1"/>
  <c r="G179" i="4"/>
  <c r="F179" i="4"/>
  <c r="E179" i="4"/>
  <c r="D179" i="4"/>
  <c r="C179" i="4"/>
  <c r="B179" i="4"/>
  <c r="B179" i="5" s="1"/>
  <c r="E179" i="5" s="1"/>
  <c r="F178" i="4"/>
  <c r="E178" i="4"/>
  <c r="G178" i="4" s="1"/>
  <c r="D178" i="4"/>
  <c r="C178" i="4"/>
  <c r="C178" i="5" s="1"/>
  <c r="B178" i="4"/>
  <c r="H177" i="4"/>
  <c r="G177" i="4"/>
  <c r="F177" i="4"/>
  <c r="E177" i="4"/>
  <c r="D177" i="4"/>
  <c r="C177" i="4"/>
  <c r="B177" i="4"/>
  <c r="B177" i="5" s="1"/>
  <c r="E177" i="5" s="1"/>
  <c r="G176" i="4"/>
  <c r="F176" i="4"/>
  <c r="E176" i="4"/>
  <c r="D176" i="4"/>
  <c r="C176" i="4"/>
  <c r="B176" i="4"/>
  <c r="B176" i="5" s="1"/>
  <c r="E176" i="5" s="1"/>
  <c r="G175" i="4"/>
  <c r="F175" i="4"/>
  <c r="E175" i="4"/>
  <c r="D175" i="4"/>
  <c r="C175" i="4"/>
  <c r="B175" i="4"/>
  <c r="B175" i="5" s="1"/>
  <c r="E175" i="5" s="1"/>
  <c r="H174" i="4"/>
  <c r="F174" i="4"/>
  <c r="E174" i="4"/>
  <c r="G174" i="4" s="1"/>
  <c r="D174" i="4"/>
  <c r="C174" i="4"/>
  <c r="B174" i="4"/>
  <c r="B174" i="5" s="1"/>
  <c r="E174" i="5" s="1"/>
  <c r="F173" i="4"/>
  <c r="E173" i="4"/>
  <c r="G173" i="4" s="1"/>
  <c r="D173" i="4"/>
  <c r="C173" i="4"/>
  <c r="C173" i="5" s="1"/>
  <c r="B173" i="4"/>
  <c r="F172" i="4"/>
  <c r="E172" i="4"/>
  <c r="G172" i="4" s="1"/>
  <c r="D172" i="4"/>
  <c r="C172" i="4"/>
  <c r="B172" i="4"/>
  <c r="B172" i="5" s="1"/>
  <c r="E172" i="5" s="1"/>
  <c r="I171" i="4"/>
  <c r="G171" i="4"/>
  <c r="F171" i="4"/>
  <c r="E171" i="4"/>
  <c r="D171" i="4"/>
  <c r="C171" i="4"/>
  <c r="B171" i="4"/>
  <c r="B171" i="5" s="1"/>
  <c r="E171" i="5" s="1"/>
  <c r="H170" i="4"/>
  <c r="F170" i="4"/>
  <c r="E170" i="4"/>
  <c r="G170" i="4" s="1"/>
  <c r="D170" i="4"/>
  <c r="C170" i="4"/>
  <c r="B170" i="4"/>
  <c r="B170" i="5" s="1"/>
  <c r="E170" i="5" s="1"/>
  <c r="G169" i="4"/>
  <c r="F169" i="4"/>
  <c r="E169" i="4"/>
  <c r="D169" i="4"/>
  <c r="C169" i="4"/>
  <c r="B169" i="4"/>
  <c r="B169" i="5" s="1"/>
  <c r="E169" i="5" s="1"/>
  <c r="F168" i="4"/>
  <c r="E168" i="4"/>
  <c r="G168" i="4" s="1"/>
  <c r="D168" i="4"/>
  <c r="C168" i="4"/>
  <c r="C168" i="5" s="1"/>
  <c r="B168" i="4"/>
  <c r="F167" i="4"/>
  <c r="E167" i="4"/>
  <c r="G167" i="4" s="1"/>
  <c r="D167" i="4"/>
  <c r="C167" i="4"/>
  <c r="B167" i="4"/>
  <c r="B167" i="5" s="1"/>
  <c r="E167" i="5" s="1"/>
  <c r="F166" i="4"/>
  <c r="E166" i="4"/>
  <c r="G166" i="4" s="1"/>
  <c r="D166" i="4"/>
  <c r="C166" i="4"/>
  <c r="B166" i="4"/>
  <c r="B166" i="5" s="1"/>
  <c r="E166" i="5" s="1"/>
  <c r="G165" i="4"/>
  <c r="F165" i="4"/>
  <c r="E165" i="4"/>
  <c r="D165" i="4"/>
  <c r="C165" i="4"/>
  <c r="B165" i="4"/>
  <c r="B165" i="5" s="1"/>
  <c r="E165" i="5" s="1"/>
  <c r="F164" i="4"/>
  <c r="E164" i="4"/>
  <c r="G164" i="4" s="1"/>
  <c r="D164" i="4"/>
  <c r="C164" i="4"/>
  <c r="B164" i="4"/>
  <c r="B164" i="5" s="1"/>
  <c r="E164" i="5" s="1"/>
  <c r="F163" i="4"/>
  <c r="E163" i="4"/>
  <c r="G163" i="4" s="1"/>
  <c r="D163" i="4"/>
  <c r="C163" i="4"/>
  <c r="C163" i="5" s="1"/>
  <c r="B163" i="4"/>
  <c r="N163" i="4" s="1"/>
  <c r="O163" i="4" s="1"/>
  <c r="F162" i="4"/>
  <c r="E162" i="4"/>
  <c r="G162" i="4" s="1"/>
  <c r="D162" i="4"/>
  <c r="C162" i="4"/>
  <c r="C162" i="5" s="1"/>
  <c r="B162" i="4"/>
  <c r="B162" i="5" s="1"/>
  <c r="E162" i="5" s="1"/>
  <c r="F161" i="4"/>
  <c r="E161" i="4"/>
  <c r="G161" i="4" s="1"/>
  <c r="D161" i="4"/>
  <c r="C161" i="4"/>
  <c r="B161" i="4"/>
  <c r="B161" i="5" s="1"/>
  <c r="E161" i="5" s="1"/>
  <c r="H160" i="4"/>
  <c r="F160" i="4"/>
  <c r="E160" i="4"/>
  <c r="G160" i="4" s="1"/>
  <c r="D160" i="4"/>
  <c r="C160" i="4"/>
  <c r="C160" i="5" s="1"/>
  <c r="B160" i="4"/>
  <c r="F159" i="4"/>
  <c r="E159" i="4"/>
  <c r="G159" i="4" s="1"/>
  <c r="D159" i="4"/>
  <c r="C159" i="4"/>
  <c r="C159" i="5" s="1"/>
  <c r="B159" i="4"/>
  <c r="B159" i="5" s="1"/>
  <c r="E159" i="5" s="1"/>
  <c r="F158" i="4"/>
  <c r="E158" i="4"/>
  <c r="G158" i="4" s="1"/>
  <c r="D158" i="4"/>
  <c r="C158" i="4"/>
  <c r="C158" i="5" s="1"/>
  <c r="B158" i="4"/>
  <c r="B158" i="5" s="1"/>
  <c r="E158" i="5" s="1"/>
  <c r="F157" i="4"/>
  <c r="E157" i="4"/>
  <c r="G157" i="4" s="1"/>
  <c r="D157" i="4"/>
  <c r="C157" i="4"/>
  <c r="C157" i="5" s="1"/>
  <c r="B157" i="4"/>
  <c r="B157" i="5" s="1"/>
  <c r="E157" i="5" s="1"/>
  <c r="F156" i="4"/>
  <c r="E156" i="4"/>
  <c r="G156" i="4" s="1"/>
  <c r="D156" i="4"/>
  <c r="C156" i="4"/>
  <c r="C156" i="5" s="1"/>
  <c r="B156" i="4"/>
  <c r="B156" i="5" s="1"/>
  <c r="E156" i="5" s="1"/>
  <c r="R155" i="4"/>
  <c r="S155" i="4" s="1"/>
  <c r="Q155" i="4"/>
  <c r="D155" i="5" s="1"/>
  <c r="F155" i="4"/>
  <c r="E155" i="4"/>
  <c r="G155" i="4" s="1"/>
  <c r="D155" i="4"/>
  <c r="C155" i="4"/>
  <c r="C155" i="5" s="1"/>
  <c r="B155" i="4"/>
  <c r="B155" i="5" s="1"/>
  <c r="E155" i="5" s="1"/>
  <c r="F154" i="4"/>
  <c r="E154" i="4"/>
  <c r="G154" i="4" s="1"/>
  <c r="D154" i="4"/>
  <c r="C154" i="4"/>
  <c r="C154" i="5" s="1"/>
  <c r="B154" i="4"/>
  <c r="B154" i="5" s="1"/>
  <c r="E154" i="5" s="1"/>
  <c r="F153" i="4"/>
  <c r="E153" i="4"/>
  <c r="G153" i="4" s="1"/>
  <c r="D153" i="4"/>
  <c r="C153" i="4"/>
  <c r="C153" i="5" s="1"/>
  <c r="B153" i="4"/>
  <c r="B153" i="5" s="1"/>
  <c r="E153" i="5" s="1"/>
  <c r="R152" i="4"/>
  <c r="S152" i="4" s="1"/>
  <c r="H152" i="4"/>
  <c r="G152" i="4"/>
  <c r="F152" i="4"/>
  <c r="E152" i="4"/>
  <c r="D152" i="4"/>
  <c r="C152" i="4"/>
  <c r="C152" i="5" s="1"/>
  <c r="B152" i="4"/>
  <c r="B152" i="5" s="1"/>
  <c r="E152" i="5" s="1"/>
  <c r="F151" i="4"/>
  <c r="E151" i="4"/>
  <c r="G151" i="4" s="1"/>
  <c r="D151" i="4"/>
  <c r="C151" i="4"/>
  <c r="C151" i="5" s="1"/>
  <c r="B151" i="4"/>
  <c r="Q150" i="4"/>
  <c r="D150" i="5" s="1"/>
  <c r="G150" i="4"/>
  <c r="F150" i="4"/>
  <c r="E150" i="4"/>
  <c r="D150" i="4"/>
  <c r="C150" i="4"/>
  <c r="C150" i="5" s="1"/>
  <c r="B150" i="4"/>
  <c r="B150" i="5" s="1"/>
  <c r="E150" i="5" s="1"/>
  <c r="I149" i="4"/>
  <c r="G149" i="4"/>
  <c r="F149" i="4"/>
  <c r="E149" i="4"/>
  <c r="D149" i="4"/>
  <c r="C149" i="4"/>
  <c r="C149" i="5" s="1"/>
  <c r="B149" i="4"/>
  <c r="B149" i="5" s="1"/>
  <c r="E149" i="5" s="1"/>
  <c r="F148" i="4"/>
  <c r="E148" i="4"/>
  <c r="G148" i="4" s="1"/>
  <c r="D148" i="4"/>
  <c r="C148" i="4"/>
  <c r="N148" i="4" s="1"/>
  <c r="O148" i="4" s="1"/>
  <c r="B148" i="4"/>
  <c r="B148" i="5" s="1"/>
  <c r="E148" i="5" s="1"/>
  <c r="Q147" i="4"/>
  <c r="D147" i="5" s="1"/>
  <c r="F147" i="4"/>
  <c r="E147" i="4"/>
  <c r="G147" i="4" s="1"/>
  <c r="D147" i="4"/>
  <c r="C147" i="4"/>
  <c r="C147" i="5" s="1"/>
  <c r="B147" i="4"/>
  <c r="B147" i="5" s="1"/>
  <c r="E147" i="5" s="1"/>
  <c r="F146" i="4"/>
  <c r="E146" i="4"/>
  <c r="G146" i="4" s="1"/>
  <c r="D146" i="4"/>
  <c r="C146" i="4"/>
  <c r="C146" i="5" s="1"/>
  <c r="B146" i="4"/>
  <c r="F145" i="4"/>
  <c r="E145" i="4"/>
  <c r="G145" i="4" s="1"/>
  <c r="D145" i="4"/>
  <c r="C145" i="4"/>
  <c r="C145" i="5" s="1"/>
  <c r="B145" i="4"/>
  <c r="B145" i="5" s="1"/>
  <c r="E145" i="5" s="1"/>
  <c r="G144" i="4"/>
  <c r="F144" i="4"/>
  <c r="E144" i="4"/>
  <c r="D144" i="4"/>
  <c r="C144" i="4"/>
  <c r="C144" i="5" s="1"/>
  <c r="B144" i="4"/>
  <c r="B144" i="5" s="1"/>
  <c r="E144" i="5" s="1"/>
  <c r="I143" i="4"/>
  <c r="G143" i="4"/>
  <c r="F143" i="4"/>
  <c r="E143" i="4"/>
  <c r="D143" i="4"/>
  <c r="C143" i="4"/>
  <c r="C143" i="5" s="1"/>
  <c r="B143" i="4"/>
  <c r="B143" i="5" s="1"/>
  <c r="E143" i="5" s="1"/>
  <c r="I142" i="4"/>
  <c r="F142" i="4"/>
  <c r="E142" i="4"/>
  <c r="G142" i="4" s="1"/>
  <c r="D142" i="4"/>
  <c r="C142" i="4"/>
  <c r="C142" i="5" s="1"/>
  <c r="B142" i="4"/>
  <c r="B142" i="5" s="1"/>
  <c r="E142" i="5" s="1"/>
  <c r="F141" i="4"/>
  <c r="E141" i="4"/>
  <c r="G141" i="4" s="1"/>
  <c r="D141" i="4"/>
  <c r="C141" i="4"/>
  <c r="C141" i="5" s="1"/>
  <c r="B141" i="4"/>
  <c r="R140" i="4"/>
  <c r="S140" i="4" s="1"/>
  <c r="Q140" i="4"/>
  <c r="D140" i="5" s="1"/>
  <c r="H140" i="4"/>
  <c r="G140" i="4"/>
  <c r="F140" i="4"/>
  <c r="E140" i="4"/>
  <c r="D140" i="4"/>
  <c r="C140" i="4"/>
  <c r="C140" i="5" s="1"/>
  <c r="B140" i="4"/>
  <c r="B140" i="5" s="1"/>
  <c r="E140" i="5" s="1"/>
  <c r="Q139" i="4"/>
  <c r="D139" i="5" s="1"/>
  <c r="F139" i="4"/>
  <c r="E139" i="4"/>
  <c r="G139" i="4" s="1"/>
  <c r="N139" i="4" s="1"/>
  <c r="O139" i="4" s="1"/>
  <c r="D139" i="4"/>
  <c r="C139" i="4"/>
  <c r="B139" i="4"/>
  <c r="B139" i="5" s="1"/>
  <c r="E139" i="5" s="1"/>
  <c r="F138" i="4"/>
  <c r="E138" i="4"/>
  <c r="G138" i="4" s="1"/>
  <c r="D138" i="4"/>
  <c r="C138" i="4"/>
  <c r="C138" i="5" s="1"/>
  <c r="B138" i="4"/>
  <c r="B138" i="5" s="1"/>
  <c r="E138" i="5" s="1"/>
  <c r="F137" i="4"/>
  <c r="E137" i="4"/>
  <c r="G137" i="4" s="1"/>
  <c r="D137" i="4"/>
  <c r="C137" i="4"/>
  <c r="C137" i="5" s="1"/>
  <c r="B137" i="4"/>
  <c r="B137" i="5" s="1"/>
  <c r="E137" i="5" s="1"/>
  <c r="F136" i="4"/>
  <c r="E136" i="4"/>
  <c r="G136" i="4" s="1"/>
  <c r="D136" i="4"/>
  <c r="C136" i="4"/>
  <c r="C136" i="5" s="1"/>
  <c r="B136" i="4"/>
  <c r="F135" i="4"/>
  <c r="E135" i="4"/>
  <c r="G135" i="4" s="1"/>
  <c r="D135" i="4"/>
  <c r="C135" i="4"/>
  <c r="C135" i="5" s="1"/>
  <c r="B135" i="4"/>
  <c r="B135" i="5" s="1"/>
  <c r="E135" i="5" s="1"/>
  <c r="G134" i="4"/>
  <c r="F134" i="4"/>
  <c r="E134" i="4"/>
  <c r="D134" i="4"/>
  <c r="C134" i="4"/>
  <c r="N134" i="4" s="1"/>
  <c r="O134" i="4" s="1"/>
  <c r="B134" i="4"/>
  <c r="B134" i="5" s="1"/>
  <c r="E134" i="5" s="1"/>
  <c r="I133" i="4"/>
  <c r="G133" i="4"/>
  <c r="F133" i="4"/>
  <c r="E133" i="4"/>
  <c r="D133" i="4"/>
  <c r="C133" i="4"/>
  <c r="C133" i="5" s="1"/>
  <c r="B133" i="4"/>
  <c r="B133" i="5" s="1"/>
  <c r="E133" i="5" s="1"/>
  <c r="I132" i="4"/>
  <c r="F132" i="4"/>
  <c r="E132" i="4"/>
  <c r="G132" i="4" s="1"/>
  <c r="D132" i="4"/>
  <c r="C132" i="4"/>
  <c r="C132" i="5" s="1"/>
  <c r="B132" i="4"/>
  <c r="B132" i="5" s="1"/>
  <c r="E132" i="5" s="1"/>
  <c r="F131" i="4"/>
  <c r="E131" i="4"/>
  <c r="G131" i="4" s="1"/>
  <c r="D131" i="4"/>
  <c r="C131" i="4"/>
  <c r="C131" i="5" s="1"/>
  <c r="B131" i="4"/>
  <c r="R130" i="4"/>
  <c r="S130" i="4" s="1"/>
  <c r="I130" i="4"/>
  <c r="H130" i="4"/>
  <c r="F130" i="4"/>
  <c r="E130" i="4"/>
  <c r="G130" i="4" s="1"/>
  <c r="D130" i="4"/>
  <c r="C130" i="4"/>
  <c r="C130" i="5" s="1"/>
  <c r="B130" i="4"/>
  <c r="B130" i="5" s="1"/>
  <c r="E130" i="5" s="1"/>
  <c r="Q129" i="4"/>
  <c r="D129" i="5" s="1"/>
  <c r="F129" i="4"/>
  <c r="E129" i="4"/>
  <c r="G129" i="4" s="1"/>
  <c r="D129" i="4"/>
  <c r="C129" i="4"/>
  <c r="B129" i="4"/>
  <c r="B129" i="5" s="1"/>
  <c r="E129" i="5" s="1"/>
  <c r="F128" i="4"/>
  <c r="E128" i="4"/>
  <c r="G128" i="4" s="1"/>
  <c r="D128" i="4"/>
  <c r="C128" i="4"/>
  <c r="C128" i="5" s="1"/>
  <c r="B128" i="4"/>
  <c r="B128" i="5" s="1"/>
  <c r="E128" i="5" s="1"/>
  <c r="F127" i="4"/>
  <c r="E127" i="4"/>
  <c r="G127" i="4" s="1"/>
  <c r="D127" i="4"/>
  <c r="C127" i="4"/>
  <c r="C127" i="5" s="1"/>
  <c r="B127" i="4"/>
  <c r="B127" i="5" s="1"/>
  <c r="E127" i="5" s="1"/>
  <c r="F126" i="4"/>
  <c r="E126" i="4"/>
  <c r="G126" i="4" s="1"/>
  <c r="D126" i="4"/>
  <c r="C126" i="4"/>
  <c r="C126" i="5" s="1"/>
  <c r="B126" i="4"/>
  <c r="R125" i="4"/>
  <c r="S125" i="4" s="1"/>
  <c r="Q125" i="4"/>
  <c r="D125" i="5" s="1"/>
  <c r="I125" i="4"/>
  <c r="H125" i="4"/>
  <c r="K125" i="4" s="1"/>
  <c r="F125" i="4"/>
  <c r="E125" i="4"/>
  <c r="G125" i="4" s="1"/>
  <c r="D125" i="4"/>
  <c r="C125" i="4"/>
  <c r="C125" i="5" s="1"/>
  <c r="B125" i="4"/>
  <c r="B125" i="5" s="1"/>
  <c r="E125" i="5" s="1"/>
  <c r="F124" i="4"/>
  <c r="E124" i="4"/>
  <c r="G124" i="4" s="1"/>
  <c r="D124" i="4"/>
  <c r="C124" i="4"/>
  <c r="B124" i="4"/>
  <c r="F123" i="4"/>
  <c r="E123" i="4"/>
  <c r="G123" i="4" s="1"/>
  <c r="D123" i="4"/>
  <c r="C123" i="4"/>
  <c r="C123" i="5" s="1"/>
  <c r="B123" i="4"/>
  <c r="B123" i="5" s="1"/>
  <c r="E123" i="5" s="1"/>
  <c r="Q122" i="4"/>
  <c r="D122" i="5" s="1"/>
  <c r="I122" i="4"/>
  <c r="F122" i="4"/>
  <c r="E122" i="4"/>
  <c r="G122" i="4" s="1"/>
  <c r="D122" i="4"/>
  <c r="C122" i="4"/>
  <c r="C122" i="5" s="1"/>
  <c r="B122" i="4"/>
  <c r="B122" i="5" s="1"/>
  <c r="E122" i="5" s="1"/>
  <c r="F121" i="4"/>
  <c r="E121" i="4"/>
  <c r="G121" i="4" s="1"/>
  <c r="D121" i="4"/>
  <c r="C121" i="4"/>
  <c r="C121" i="5" s="1"/>
  <c r="B121" i="4"/>
  <c r="F120" i="4"/>
  <c r="E120" i="4"/>
  <c r="G120" i="4" s="1"/>
  <c r="D120" i="4"/>
  <c r="C120" i="4"/>
  <c r="C120" i="5" s="1"/>
  <c r="B120" i="4"/>
  <c r="R120" i="4" s="1"/>
  <c r="S120" i="4" s="1"/>
  <c r="Q119" i="4"/>
  <c r="D119" i="5" s="1"/>
  <c r="F119" i="4"/>
  <c r="E119" i="4"/>
  <c r="G119" i="4" s="1"/>
  <c r="D119" i="4"/>
  <c r="C119" i="4"/>
  <c r="N119" i="4" s="1"/>
  <c r="O119" i="4" s="1"/>
  <c r="B119" i="4"/>
  <c r="B119" i="5" s="1"/>
  <c r="E119" i="5" s="1"/>
  <c r="I118" i="4"/>
  <c r="G118" i="4"/>
  <c r="F118" i="4"/>
  <c r="E118" i="4"/>
  <c r="D118" i="4"/>
  <c r="C118" i="4"/>
  <c r="C118" i="5" s="1"/>
  <c r="B118" i="4"/>
  <c r="B118" i="5" s="1"/>
  <c r="E118" i="5" s="1"/>
  <c r="R117" i="4"/>
  <c r="S117" i="4" s="1"/>
  <c r="Q117" i="4"/>
  <c r="D117" i="5" s="1"/>
  <c r="I117" i="4"/>
  <c r="H117" i="4"/>
  <c r="F117" i="4"/>
  <c r="E117" i="4"/>
  <c r="G117" i="4" s="1"/>
  <c r="D117" i="4"/>
  <c r="C117" i="4"/>
  <c r="C117" i="5" s="1"/>
  <c r="B117" i="4"/>
  <c r="B117" i="5" s="1"/>
  <c r="E117" i="5" s="1"/>
  <c r="F116" i="4"/>
  <c r="E116" i="4"/>
  <c r="G116" i="4" s="1"/>
  <c r="D116" i="4"/>
  <c r="C116" i="4"/>
  <c r="C116" i="5" s="1"/>
  <c r="B116" i="4"/>
  <c r="R115" i="4"/>
  <c r="S115" i="4" s="1"/>
  <c r="F115" i="4"/>
  <c r="E115" i="4"/>
  <c r="G115" i="4" s="1"/>
  <c r="D115" i="4"/>
  <c r="C115" i="4"/>
  <c r="C115" i="5" s="1"/>
  <c r="B115" i="4"/>
  <c r="Q114" i="4"/>
  <c r="D114" i="5" s="1"/>
  <c r="F114" i="4"/>
  <c r="E114" i="4"/>
  <c r="G114" i="4" s="1"/>
  <c r="D114" i="4"/>
  <c r="C114" i="4"/>
  <c r="N114" i="4" s="1"/>
  <c r="O114" i="4" s="1"/>
  <c r="B114" i="4"/>
  <c r="B114" i="5" s="1"/>
  <c r="E114" i="5" s="1"/>
  <c r="I113" i="4"/>
  <c r="G113" i="4"/>
  <c r="F113" i="4"/>
  <c r="E113" i="4"/>
  <c r="D113" i="4"/>
  <c r="C113" i="4"/>
  <c r="C113" i="5" s="1"/>
  <c r="B113" i="4"/>
  <c r="B113" i="5" s="1"/>
  <c r="E113" i="5" s="1"/>
  <c r="R112" i="4"/>
  <c r="S112" i="4" s="1"/>
  <c r="Q112" i="4"/>
  <c r="D112" i="5" s="1"/>
  <c r="I112" i="4"/>
  <c r="H112" i="4"/>
  <c r="F112" i="4"/>
  <c r="E112" i="4"/>
  <c r="G112" i="4" s="1"/>
  <c r="D112" i="4"/>
  <c r="C112" i="4"/>
  <c r="C112" i="5" s="1"/>
  <c r="B112" i="4"/>
  <c r="B112" i="5" s="1"/>
  <c r="E112" i="5" s="1"/>
  <c r="F111" i="4"/>
  <c r="E111" i="4"/>
  <c r="G111" i="4" s="1"/>
  <c r="D111" i="4"/>
  <c r="C111" i="4"/>
  <c r="C111" i="5" s="1"/>
  <c r="B111" i="4"/>
  <c r="F110" i="4"/>
  <c r="E110" i="4"/>
  <c r="G110" i="4" s="1"/>
  <c r="D110" i="4"/>
  <c r="C110" i="4"/>
  <c r="C110" i="5" s="1"/>
  <c r="B110" i="4"/>
  <c r="Q109" i="4"/>
  <c r="D109" i="5" s="1"/>
  <c r="F109" i="4"/>
  <c r="E109" i="4"/>
  <c r="G109" i="4" s="1"/>
  <c r="D109" i="4"/>
  <c r="C109" i="4"/>
  <c r="B109" i="4"/>
  <c r="B109" i="5" s="1"/>
  <c r="E109" i="5" s="1"/>
  <c r="I108" i="4"/>
  <c r="G108" i="4"/>
  <c r="F108" i="4"/>
  <c r="E108" i="4"/>
  <c r="D108" i="4"/>
  <c r="C108" i="4"/>
  <c r="C108" i="5" s="1"/>
  <c r="B108" i="4"/>
  <c r="B108" i="5" s="1"/>
  <c r="E108" i="5" s="1"/>
  <c r="R107" i="4"/>
  <c r="S107" i="4" s="1"/>
  <c r="Q107" i="4"/>
  <c r="D107" i="5" s="1"/>
  <c r="I107" i="4"/>
  <c r="H107" i="4"/>
  <c r="F107" i="4"/>
  <c r="E107" i="4"/>
  <c r="G107" i="4" s="1"/>
  <c r="D107" i="4"/>
  <c r="C107" i="4"/>
  <c r="C107" i="5" s="1"/>
  <c r="B107" i="4"/>
  <c r="B107" i="5" s="1"/>
  <c r="E107" i="5" s="1"/>
  <c r="F106" i="4"/>
  <c r="E106" i="4"/>
  <c r="G106" i="4" s="1"/>
  <c r="D106" i="4"/>
  <c r="C106" i="4"/>
  <c r="C106" i="5" s="1"/>
  <c r="B106" i="4"/>
  <c r="F105" i="4"/>
  <c r="E105" i="4"/>
  <c r="G105" i="4" s="1"/>
  <c r="D105" i="4"/>
  <c r="C105" i="4"/>
  <c r="C105" i="5" s="1"/>
  <c r="B105" i="4"/>
  <c r="R105" i="4" s="1"/>
  <c r="S105" i="4" s="1"/>
  <c r="Q104" i="4"/>
  <c r="D104" i="5" s="1"/>
  <c r="F104" i="4"/>
  <c r="E104" i="4"/>
  <c r="G104" i="4" s="1"/>
  <c r="D104" i="4"/>
  <c r="C104" i="4"/>
  <c r="N104" i="4" s="1"/>
  <c r="O104" i="4" s="1"/>
  <c r="B104" i="4"/>
  <c r="B104" i="5" s="1"/>
  <c r="E104" i="5" s="1"/>
  <c r="I103" i="4"/>
  <c r="G103" i="4"/>
  <c r="F103" i="4"/>
  <c r="E103" i="4"/>
  <c r="D103" i="4"/>
  <c r="C103" i="4"/>
  <c r="C103" i="5" s="1"/>
  <c r="B103" i="4"/>
  <c r="B103" i="5" s="1"/>
  <c r="E103" i="5" s="1"/>
  <c r="R102" i="4"/>
  <c r="S102" i="4" s="1"/>
  <c r="Q102" i="4"/>
  <c r="D102" i="5" s="1"/>
  <c r="I102" i="4"/>
  <c r="H102" i="4"/>
  <c r="F102" i="4"/>
  <c r="E102" i="4"/>
  <c r="G102" i="4" s="1"/>
  <c r="D102" i="4"/>
  <c r="C102" i="4"/>
  <c r="C102" i="5" s="1"/>
  <c r="B102" i="4"/>
  <c r="B102" i="5" s="1"/>
  <c r="E102" i="5" s="1"/>
  <c r="F101" i="4"/>
  <c r="E101" i="4"/>
  <c r="G101" i="4" s="1"/>
  <c r="D101" i="4"/>
  <c r="C101" i="4"/>
  <c r="C101" i="5" s="1"/>
  <c r="B101" i="4"/>
  <c r="R100" i="4"/>
  <c r="S100" i="4" s="1"/>
  <c r="F100" i="4"/>
  <c r="E100" i="4"/>
  <c r="G100" i="4" s="1"/>
  <c r="D100" i="4"/>
  <c r="C100" i="4"/>
  <c r="C100" i="5" s="1"/>
  <c r="B100" i="4"/>
  <c r="Q99" i="4"/>
  <c r="D99" i="5" s="1"/>
  <c r="F99" i="4"/>
  <c r="E99" i="4"/>
  <c r="G99" i="4" s="1"/>
  <c r="D99" i="4"/>
  <c r="C99" i="4"/>
  <c r="N99" i="4" s="1"/>
  <c r="O99" i="4" s="1"/>
  <c r="B99" i="4"/>
  <c r="B99" i="5" s="1"/>
  <c r="E99" i="5" s="1"/>
  <c r="I98" i="4"/>
  <c r="G98" i="4"/>
  <c r="F98" i="4"/>
  <c r="E98" i="4"/>
  <c r="D98" i="4"/>
  <c r="C98" i="4"/>
  <c r="C98" i="5" s="1"/>
  <c r="B98" i="4"/>
  <c r="B98" i="5" s="1"/>
  <c r="E98" i="5" s="1"/>
  <c r="R97" i="4"/>
  <c r="S97" i="4" s="1"/>
  <c r="Q97" i="4"/>
  <c r="D97" i="5" s="1"/>
  <c r="I97" i="4"/>
  <c r="H97" i="4"/>
  <c r="F97" i="4"/>
  <c r="E97" i="4"/>
  <c r="G97" i="4" s="1"/>
  <c r="D97" i="4"/>
  <c r="C97" i="4"/>
  <c r="C97" i="5" s="1"/>
  <c r="B97" i="4"/>
  <c r="B97" i="5" s="1"/>
  <c r="E97" i="5" s="1"/>
  <c r="F96" i="4"/>
  <c r="E96" i="4"/>
  <c r="G96" i="4" s="1"/>
  <c r="D96" i="4"/>
  <c r="C96" i="4"/>
  <c r="C96" i="5" s="1"/>
  <c r="B96" i="4"/>
  <c r="R95" i="4"/>
  <c r="S95" i="4" s="1"/>
  <c r="F95" i="4"/>
  <c r="E95" i="4"/>
  <c r="G95" i="4" s="1"/>
  <c r="D95" i="4"/>
  <c r="C95" i="4"/>
  <c r="C95" i="5" s="1"/>
  <c r="B95" i="4"/>
  <c r="Q94" i="4"/>
  <c r="D94" i="5" s="1"/>
  <c r="F94" i="4"/>
  <c r="E94" i="4"/>
  <c r="G94" i="4" s="1"/>
  <c r="D94" i="4"/>
  <c r="C94" i="4"/>
  <c r="N94" i="4" s="1"/>
  <c r="O94" i="4" s="1"/>
  <c r="B94" i="4"/>
  <c r="B94" i="5" s="1"/>
  <c r="E94" i="5" s="1"/>
  <c r="I93" i="4"/>
  <c r="G93" i="4"/>
  <c r="F93" i="4"/>
  <c r="E93" i="4"/>
  <c r="D93" i="4"/>
  <c r="C93" i="4"/>
  <c r="C93" i="5" s="1"/>
  <c r="B93" i="4"/>
  <c r="B93" i="5" s="1"/>
  <c r="E93" i="5" s="1"/>
  <c r="R92" i="4"/>
  <c r="S92" i="4" s="1"/>
  <c r="Q92" i="4"/>
  <c r="D92" i="5" s="1"/>
  <c r="I92" i="4"/>
  <c r="H92" i="4"/>
  <c r="F92" i="4"/>
  <c r="E92" i="4"/>
  <c r="G92" i="4" s="1"/>
  <c r="D92" i="4"/>
  <c r="C92" i="4"/>
  <c r="C92" i="5" s="1"/>
  <c r="B92" i="4"/>
  <c r="B92" i="5" s="1"/>
  <c r="E92" i="5" s="1"/>
  <c r="F91" i="4"/>
  <c r="E91" i="4"/>
  <c r="G91" i="4" s="1"/>
  <c r="D91" i="4"/>
  <c r="C91" i="4"/>
  <c r="C91" i="5" s="1"/>
  <c r="B91" i="4"/>
  <c r="F90" i="4"/>
  <c r="E90" i="4"/>
  <c r="G90" i="4" s="1"/>
  <c r="D90" i="4"/>
  <c r="C90" i="4"/>
  <c r="C90" i="5" s="1"/>
  <c r="B90" i="4"/>
  <c r="Q89" i="4"/>
  <c r="D89" i="5" s="1"/>
  <c r="F89" i="4"/>
  <c r="E89" i="4"/>
  <c r="G89" i="4" s="1"/>
  <c r="D89" i="4"/>
  <c r="C89" i="4"/>
  <c r="N89" i="4" s="1"/>
  <c r="O89" i="4" s="1"/>
  <c r="B89" i="4"/>
  <c r="B89" i="5" s="1"/>
  <c r="E89" i="5" s="1"/>
  <c r="I88" i="4"/>
  <c r="G88" i="4"/>
  <c r="F88" i="4"/>
  <c r="E88" i="4"/>
  <c r="D88" i="4"/>
  <c r="C88" i="4"/>
  <c r="C88" i="5" s="1"/>
  <c r="B88" i="4"/>
  <c r="B88" i="5" s="1"/>
  <c r="E88" i="5" s="1"/>
  <c r="R87" i="4"/>
  <c r="S87" i="4" s="1"/>
  <c r="Q87" i="4"/>
  <c r="D87" i="5" s="1"/>
  <c r="I87" i="4"/>
  <c r="H87" i="4"/>
  <c r="F87" i="4"/>
  <c r="E87" i="4"/>
  <c r="G87" i="4" s="1"/>
  <c r="D87" i="4"/>
  <c r="C87" i="4"/>
  <c r="C87" i="5" s="1"/>
  <c r="B87" i="4"/>
  <c r="B87" i="5" s="1"/>
  <c r="E87" i="5" s="1"/>
  <c r="F86" i="4"/>
  <c r="E86" i="4"/>
  <c r="G86" i="4" s="1"/>
  <c r="D86" i="4"/>
  <c r="C86" i="4"/>
  <c r="C86" i="5" s="1"/>
  <c r="B86" i="4"/>
  <c r="R85" i="4"/>
  <c r="S85" i="4" s="1"/>
  <c r="F85" i="4"/>
  <c r="E85" i="4"/>
  <c r="G85" i="4" s="1"/>
  <c r="D85" i="4"/>
  <c r="C85" i="4"/>
  <c r="C85" i="5" s="1"/>
  <c r="B85" i="4"/>
  <c r="Q84" i="4"/>
  <c r="D84" i="5" s="1"/>
  <c r="F84" i="4"/>
  <c r="E84" i="4"/>
  <c r="G84" i="4" s="1"/>
  <c r="D84" i="4"/>
  <c r="C84" i="4"/>
  <c r="N84" i="4" s="1"/>
  <c r="O84" i="4" s="1"/>
  <c r="B84" i="4"/>
  <c r="B84" i="5" s="1"/>
  <c r="E84" i="5" s="1"/>
  <c r="I83" i="4"/>
  <c r="G83" i="4"/>
  <c r="F83" i="4"/>
  <c r="E83" i="4"/>
  <c r="D83" i="4"/>
  <c r="C83" i="4"/>
  <c r="C83" i="5" s="1"/>
  <c r="B83" i="4"/>
  <c r="B83" i="5" s="1"/>
  <c r="E83" i="5" s="1"/>
  <c r="R82" i="4"/>
  <c r="S82" i="4" s="1"/>
  <c r="Q82" i="4"/>
  <c r="D82" i="5" s="1"/>
  <c r="I82" i="4"/>
  <c r="H82" i="4"/>
  <c r="F82" i="4"/>
  <c r="E82" i="4"/>
  <c r="G82" i="4" s="1"/>
  <c r="D82" i="4"/>
  <c r="C82" i="4"/>
  <c r="C82" i="5" s="1"/>
  <c r="B82" i="4"/>
  <c r="B82" i="5" s="1"/>
  <c r="E82" i="5" s="1"/>
  <c r="F81" i="4"/>
  <c r="E81" i="4"/>
  <c r="G81" i="4" s="1"/>
  <c r="D81" i="4"/>
  <c r="C81" i="4"/>
  <c r="C81" i="5" s="1"/>
  <c r="B81" i="4"/>
  <c r="R80" i="4"/>
  <c r="S80" i="4" s="1"/>
  <c r="F80" i="4"/>
  <c r="E80" i="4"/>
  <c r="G80" i="4" s="1"/>
  <c r="D80" i="4"/>
  <c r="C80" i="4"/>
  <c r="C80" i="5" s="1"/>
  <c r="B80" i="4"/>
  <c r="Q79" i="4"/>
  <c r="D79" i="5" s="1"/>
  <c r="F79" i="4"/>
  <c r="E79" i="4"/>
  <c r="G79" i="4" s="1"/>
  <c r="D79" i="4"/>
  <c r="C79" i="4"/>
  <c r="N79" i="4" s="1"/>
  <c r="O79" i="4" s="1"/>
  <c r="B79" i="4"/>
  <c r="B79" i="5" s="1"/>
  <c r="E79" i="5" s="1"/>
  <c r="I78" i="4"/>
  <c r="G78" i="4"/>
  <c r="F78" i="4"/>
  <c r="E78" i="4"/>
  <c r="D78" i="4"/>
  <c r="C78" i="4"/>
  <c r="C78" i="5" s="1"/>
  <c r="B78" i="4"/>
  <c r="B78" i="5" s="1"/>
  <c r="E78" i="5" s="1"/>
  <c r="R77" i="4"/>
  <c r="S77" i="4" s="1"/>
  <c r="Q77" i="4"/>
  <c r="D77" i="5" s="1"/>
  <c r="I77" i="4"/>
  <c r="K77" i="4" s="1"/>
  <c r="H77" i="4"/>
  <c r="F77" i="4"/>
  <c r="E77" i="4"/>
  <c r="G77" i="4" s="1"/>
  <c r="D77" i="4"/>
  <c r="C77" i="4"/>
  <c r="C77" i="5" s="1"/>
  <c r="B77" i="4"/>
  <c r="B77" i="5" s="1"/>
  <c r="E77" i="5" s="1"/>
  <c r="F76" i="4"/>
  <c r="E76" i="4"/>
  <c r="G76" i="4" s="1"/>
  <c r="D76" i="4"/>
  <c r="C76" i="4"/>
  <c r="C76" i="5" s="1"/>
  <c r="B76" i="4"/>
  <c r="F75" i="4"/>
  <c r="E75" i="4"/>
  <c r="G75" i="4" s="1"/>
  <c r="D75" i="4"/>
  <c r="C75" i="4"/>
  <c r="C75" i="5" s="1"/>
  <c r="B75" i="4"/>
  <c r="Q74" i="4"/>
  <c r="D74" i="5" s="1"/>
  <c r="F74" i="4"/>
  <c r="E74" i="4"/>
  <c r="G74" i="4" s="1"/>
  <c r="D74" i="4"/>
  <c r="C74" i="4"/>
  <c r="N74" i="4" s="1"/>
  <c r="O74" i="4" s="1"/>
  <c r="B74" i="4"/>
  <c r="B74" i="5" s="1"/>
  <c r="E74" i="5" s="1"/>
  <c r="I73" i="4"/>
  <c r="F73" i="4"/>
  <c r="E73" i="4"/>
  <c r="G73" i="4" s="1"/>
  <c r="D73" i="4"/>
  <c r="C73" i="4"/>
  <c r="C73" i="5" s="1"/>
  <c r="B73" i="4"/>
  <c r="B73" i="5" s="1"/>
  <c r="E73" i="5" s="1"/>
  <c r="R72" i="4"/>
  <c r="S72" i="4" s="1"/>
  <c r="Q72" i="4"/>
  <c r="D72" i="5" s="1"/>
  <c r="I72" i="4"/>
  <c r="H72" i="4"/>
  <c r="F72" i="4"/>
  <c r="E72" i="4"/>
  <c r="G72" i="4" s="1"/>
  <c r="D72" i="4"/>
  <c r="C72" i="4"/>
  <c r="C72" i="5" s="1"/>
  <c r="B72" i="4"/>
  <c r="B72" i="5" s="1"/>
  <c r="E72" i="5" s="1"/>
  <c r="F71" i="4"/>
  <c r="E71" i="4"/>
  <c r="G71" i="4" s="1"/>
  <c r="D71" i="4"/>
  <c r="C71" i="4"/>
  <c r="C71" i="5" s="1"/>
  <c r="B71" i="4"/>
  <c r="R70" i="4"/>
  <c r="S70" i="4" s="1"/>
  <c r="Q70" i="4"/>
  <c r="D70" i="5" s="1"/>
  <c r="I70" i="4"/>
  <c r="F70" i="4"/>
  <c r="E70" i="4"/>
  <c r="G70" i="4" s="1"/>
  <c r="D70" i="4"/>
  <c r="C70" i="4"/>
  <c r="C70" i="5" s="1"/>
  <c r="B70" i="4"/>
  <c r="B70" i="5" s="1"/>
  <c r="E70" i="5" s="1"/>
  <c r="Q69" i="4"/>
  <c r="D69" i="5" s="1"/>
  <c r="F69" i="4"/>
  <c r="E69" i="4"/>
  <c r="G69" i="4" s="1"/>
  <c r="D69" i="4"/>
  <c r="C69" i="4"/>
  <c r="B69" i="4"/>
  <c r="B69" i="5" s="1"/>
  <c r="E69" i="5" s="1"/>
  <c r="F68" i="4"/>
  <c r="E68" i="4"/>
  <c r="G68" i="4" s="1"/>
  <c r="D68" i="4"/>
  <c r="C68" i="4"/>
  <c r="C68" i="5" s="1"/>
  <c r="B68" i="4"/>
  <c r="F67" i="4"/>
  <c r="E67" i="4"/>
  <c r="G67" i="4" s="1"/>
  <c r="D67" i="4"/>
  <c r="C67" i="4"/>
  <c r="C67" i="5" s="1"/>
  <c r="B67" i="4"/>
  <c r="F66" i="4"/>
  <c r="E66" i="4"/>
  <c r="G66" i="4" s="1"/>
  <c r="D66" i="4"/>
  <c r="C66" i="4"/>
  <c r="B66" i="4"/>
  <c r="R65" i="4"/>
  <c r="S65" i="4" s="1"/>
  <c r="Q65" i="4"/>
  <c r="D65" i="5" s="1"/>
  <c r="I65" i="4"/>
  <c r="H65" i="4"/>
  <c r="J65" i="4" s="1"/>
  <c r="G65" i="4"/>
  <c r="F65" i="4"/>
  <c r="E65" i="4"/>
  <c r="D65" i="4"/>
  <c r="C65" i="4"/>
  <c r="C65" i="5" s="1"/>
  <c r="B65" i="4"/>
  <c r="B65" i="5" s="1"/>
  <c r="E65" i="5" s="1"/>
  <c r="Q64" i="4"/>
  <c r="D64" i="5" s="1"/>
  <c r="F64" i="4"/>
  <c r="E64" i="4"/>
  <c r="G64" i="4" s="1"/>
  <c r="D64" i="4"/>
  <c r="C64" i="4"/>
  <c r="N64" i="4" s="1"/>
  <c r="P64" i="4" s="1"/>
  <c r="Y64" i="4" s="1"/>
  <c r="B64" i="4"/>
  <c r="B64" i="5" s="1"/>
  <c r="E64" i="5" s="1"/>
  <c r="F63" i="4"/>
  <c r="E63" i="4"/>
  <c r="G63" i="4" s="1"/>
  <c r="D63" i="4"/>
  <c r="C63" i="4"/>
  <c r="C63" i="5" s="1"/>
  <c r="B63" i="4"/>
  <c r="R62" i="4"/>
  <c r="S62" i="4" s="1"/>
  <c r="Q62" i="4"/>
  <c r="D62" i="5" s="1"/>
  <c r="I62" i="4"/>
  <c r="F62" i="4"/>
  <c r="E62" i="4"/>
  <c r="G62" i="4" s="1"/>
  <c r="D62" i="4"/>
  <c r="C62" i="4"/>
  <c r="C62" i="5" s="1"/>
  <c r="B62" i="4"/>
  <c r="B62" i="5" s="1"/>
  <c r="E62" i="5" s="1"/>
  <c r="F61" i="4"/>
  <c r="E61" i="4"/>
  <c r="G61" i="4" s="1"/>
  <c r="N61" i="4" s="1"/>
  <c r="O61" i="4" s="1"/>
  <c r="D61" i="4"/>
  <c r="C61" i="4"/>
  <c r="B61" i="4"/>
  <c r="I60" i="4"/>
  <c r="H60" i="4"/>
  <c r="J60" i="4" s="1"/>
  <c r="F60" i="4"/>
  <c r="E60" i="4"/>
  <c r="G60" i="4" s="1"/>
  <c r="D60" i="4"/>
  <c r="C60" i="4"/>
  <c r="C60" i="5" s="1"/>
  <c r="B60" i="4"/>
  <c r="B60" i="5" s="1"/>
  <c r="E60" i="5" s="1"/>
  <c r="F59" i="4"/>
  <c r="E59" i="4"/>
  <c r="G59" i="4" s="1"/>
  <c r="D59" i="4"/>
  <c r="C59" i="4"/>
  <c r="N59" i="4" s="1"/>
  <c r="P59" i="4" s="1"/>
  <c r="Y59" i="4" s="1"/>
  <c r="B59" i="4"/>
  <c r="F58" i="4"/>
  <c r="E58" i="4"/>
  <c r="G58" i="4" s="1"/>
  <c r="D58" i="4"/>
  <c r="C58" i="4"/>
  <c r="C58" i="5" s="1"/>
  <c r="B58" i="4"/>
  <c r="R57" i="4"/>
  <c r="S57" i="4" s="1"/>
  <c r="Q57" i="4"/>
  <c r="D57" i="5" s="1"/>
  <c r="I57" i="4"/>
  <c r="H57" i="4"/>
  <c r="F57" i="4"/>
  <c r="E57" i="4"/>
  <c r="G57" i="4" s="1"/>
  <c r="D57" i="4"/>
  <c r="C57" i="4"/>
  <c r="C57" i="5" s="1"/>
  <c r="B57" i="4"/>
  <c r="B57" i="5" s="1"/>
  <c r="E57" i="5" s="1"/>
  <c r="F56" i="4"/>
  <c r="E56" i="4"/>
  <c r="G56" i="4" s="1"/>
  <c r="N56" i="4" s="1"/>
  <c r="O56" i="4" s="1"/>
  <c r="D56" i="4"/>
  <c r="C56" i="4"/>
  <c r="B56" i="4"/>
  <c r="R55" i="4"/>
  <c r="S55" i="4" s="1"/>
  <c r="Q55" i="4"/>
  <c r="D55" i="5" s="1"/>
  <c r="I55" i="4"/>
  <c r="H55" i="4"/>
  <c r="J55" i="4" s="1"/>
  <c r="F55" i="4"/>
  <c r="E55" i="4"/>
  <c r="G55" i="4" s="1"/>
  <c r="D55" i="4"/>
  <c r="C55" i="4"/>
  <c r="C55" i="5" s="1"/>
  <c r="B55" i="4"/>
  <c r="B55" i="5" s="1"/>
  <c r="E55" i="5" s="1"/>
  <c r="F54" i="4"/>
  <c r="E54" i="4"/>
  <c r="G54" i="4" s="1"/>
  <c r="D54" i="4"/>
  <c r="C54" i="4"/>
  <c r="B54" i="4"/>
  <c r="I53" i="4"/>
  <c r="F53" i="4"/>
  <c r="E53" i="4"/>
  <c r="G53" i="4" s="1"/>
  <c r="D53" i="4"/>
  <c r="C53" i="4"/>
  <c r="C53" i="5" s="1"/>
  <c r="B53" i="4"/>
  <c r="R52" i="4"/>
  <c r="S52" i="4" s="1"/>
  <c r="Q52" i="4"/>
  <c r="D52" i="5" s="1"/>
  <c r="I52" i="4"/>
  <c r="H52" i="4"/>
  <c r="J52" i="4" s="1"/>
  <c r="F52" i="4"/>
  <c r="E52" i="4"/>
  <c r="G52" i="4" s="1"/>
  <c r="D52" i="4"/>
  <c r="C52" i="4"/>
  <c r="C52" i="5" s="1"/>
  <c r="B52" i="4"/>
  <c r="B52" i="5" s="1"/>
  <c r="E52" i="5" s="1"/>
  <c r="F51" i="4"/>
  <c r="E51" i="4"/>
  <c r="G51" i="4" s="1"/>
  <c r="D51" i="4"/>
  <c r="C51" i="4"/>
  <c r="B51" i="4"/>
  <c r="R50" i="4"/>
  <c r="S50" i="4" s="1"/>
  <c r="Q50" i="4"/>
  <c r="D50" i="5" s="1"/>
  <c r="I50" i="4"/>
  <c r="H50" i="4"/>
  <c r="J50" i="4" s="1"/>
  <c r="G50" i="4"/>
  <c r="F50" i="4"/>
  <c r="E50" i="4"/>
  <c r="D50" i="4"/>
  <c r="C50" i="4"/>
  <c r="C50" i="5" s="1"/>
  <c r="B50" i="4"/>
  <c r="B50" i="5" s="1"/>
  <c r="E50" i="5" s="1"/>
  <c r="F49" i="4"/>
  <c r="E49" i="4"/>
  <c r="G49" i="4" s="1"/>
  <c r="D49" i="4"/>
  <c r="C49" i="4"/>
  <c r="B49" i="4"/>
  <c r="F48" i="4"/>
  <c r="E48" i="4"/>
  <c r="G48" i="4" s="1"/>
  <c r="D48" i="4"/>
  <c r="C48" i="4"/>
  <c r="C48" i="5" s="1"/>
  <c r="B48" i="4"/>
  <c r="I48" i="4" s="1"/>
  <c r="R47" i="4"/>
  <c r="S47" i="4" s="1"/>
  <c r="Q47" i="4"/>
  <c r="D47" i="5" s="1"/>
  <c r="I47" i="4"/>
  <c r="F47" i="4"/>
  <c r="E47" i="4"/>
  <c r="G47" i="4" s="1"/>
  <c r="D47" i="4"/>
  <c r="C47" i="4"/>
  <c r="C47" i="5" s="1"/>
  <c r="B47" i="4"/>
  <c r="B47" i="5" s="1"/>
  <c r="E47" i="5" s="1"/>
  <c r="F46" i="4"/>
  <c r="E46" i="4"/>
  <c r="G46" i="4" s="1"/>
  <c r="D46" i="4"/>
  <c r="C46" i="4"/>
  <c r="B46" i="4"/>
  <c r="Q45" i="4"/>
  <c r="D45" i="5" s="1"/>
  <c r="I45" i="4"/>
  <c r="H45" i="4"/>
  <c r="J45" i="4" s="1"/>
  <c r="F45" i="4"/>
  <c r="E45" i="4"/>
  <c r="G45" i="4" s="1"/>
  <c r="D45" i="4"/>
  <c r="C45" i="4"/>
  <c r="C45" i="5" s="1"/>
  <c r="B45" i="4"/>
  <c r="B45" i="5" s="1"/>
  <c r="E45" i="5" s="1"/>
  <c r="F44" i="4"/>
  <c r="E44" i="4"/>
  <c r="G44" i="4" s="1"/>
  <c r="D44" i="4"/>
  <c r="C44" i="4"/>
  <c r="N44" i="4" s="1"/>
  <c r="O44" i="4" s="1"/>
  <c r="B44" i="4"/>
  <c r="I43" i="4"/>
  <c r="F43" i="4"/>
  <c r="E43" i="4"/>
  <c r="G43" i="4" s="1"/>
  <c r="D43" i="4"/>
  <c r="C43" i="4"/>
  <c r="B43" i="4"/>
  <c r="R42" i="4"/>
  <c r="S42" i="4" s="1"/>
  <c r="Q42" i="4"/>
  <c r="D42" i="5" s="1"/>
  <c r="I42" i="4"/>
  <c r="F42" i="4"/>
  <c r="E42" i="4"/>
  <c r="G42" i="4" s="1"/>
  <c r="D42" i="4"/>
  <c r="C42" i="4"/>
  <c r="C42" i="5" s="1"/>
  <c r="B42" i="4"/>
  <c r="B42" i="5" s="1"/>
  <c r="E42" i="5" s="1"/>
  <c r="F41" i="4"/>
  <c r="E41" i="4"/>
  <c r="G41" i="4" s="1"/>
  <c r="N41" i="4" s="1"/>
  <c r="O41" i="4" s="1"/>
  <c r="D41" i="4"/>
  <c r="C41" i="4"/>
  <c r="B41" i="4"/>
  <c r="R40" i="4"/>
  <c r="S40" i="4" s="1"/>
  <c r="Q40" i="4"/>
  <c r="D40" i="5" s="1"/>
  <c r="I40" i="4"/>
  <c r="H40" i="4"/>
  <c r="J40" i="4" s="1"/>
  <c r="F40" i="4"/>
  <c r="E40" i="4"/>
  <c r="G40" i="4" s="1"/>
  <c r="D40" i="4"/>
  <c r="C40" i="4"/>
  <c r="C40" i="5" s="1"/>
  <c r="B40" i="4"/>
  <c r="B40" i="5" s="1"/>
  <c r="E40" i="5" s="1"/>
  <c r="F39" i="4"/>
  <c r="E39" i="4"/>
  <c r="G39" i="4" s="1"/>
  <c r="D39" i="4"/>
  <c r="C39" i="4"/>
  <c r="B39" i="4"/>
  <c r="F38" i="4"/>
  <c r="E38" i="4"/>
  <c r="G38" i="4" s="1"/>
  <c r="D38" i="4"/>
  <c r="C38" i="4"/>
  <c r="B38" i="4"/>
  <c r="I38" i="4" s="1"/>
  <c r="R37" i="4"/>
  <c r="S37" i="4" s="1"/>
  <c r="Q37" i="4"/>
  <c r="D37" i="5" s="1"/>
  <c r="I37" i="4"/>
  <c r="H37" i="4"/>
  <c r="J37" i="4" s="1"/>
  <c r="F37" i="4"/>
  <c r="E37" i="4"/>
  <c r="G37" i="4" s="1"/>
  <c r="D37" i="4"/>
  <c r="C37" i="4"/>
  <c r="C37" i="5" s="1"/>
  <c r="B37" i="4"/>
  <c r="B37" i="5" s="1"/>
  <c r="E37" i="5" s="1"/>
  <c r="F36" i="4"/>
  <c r="E36" i="4"/>
  <c r="G36" i="4" s="1"/>
  <c r="D36" i="4"/>
  <c r="C36" i="4"/>
  <c r="N36" i="4" s="1"/>
  <c r="O36" i="4" s="1"/>
  <c r="B36" i="4"/>
  <c r="R35" i="4"/>
  <c r="S35" i="4" s="1"/>
  <c r="Q35" i="4"/>
  <c r="D35" i="5" s="1"/>
  <c r="I35" i="4"/>
  <c r="H35" i="4"/>
  <c r="J35" i="4" s="1"/>
  <c r="F35" i="4"/>
  <c r="E35" i="4"/>
  <c r="G35" i="4" s="1"/>
  <c r="D35" i="4"/>
  <c r="C35" i="4"/>
  <c r="C35" i="5" s="1"/>
  <c r="B35" i="4"/>
  <c r="B35" i="5" s="1"/>
  <c r="E35" i="5" s="1"/>
  <c r="F34" i="4"/>
  <c r="E34" i="4"/>
  <c r="G34" i="4" s="1"/>
  <c r="D34" i="4"/>
  <c r="C34" i="4"/>
  <c r="B34" i="4"/>
  <c r="F33" i="4"/>
  <c r="E33" i="4"/>
  <c r="G33" i="4" s="1"/>
  <c r="D33" i="4"/>
  <c r="C33" i="4"/>
  <c r="B33" i="4"/>
  <c r="I33" i="4" s="1"/>
  <c r="R32" i="4"/>
  <c r="S32" i="4" s="1"/>
  <c r="Q32" i="4"/>
  <c r="D32" i="5" s="1"/>
  <c r="I32" i="4"/>
  <c r="F32" i="4"/>
  <c r="E32" i="4"/>
  <c r="G32" i="4" s="1"/>
  <c r="D32" i="4"/>
  <c r="C32" i="4"/>
  <c r="C32" i="5" s="1"/>
  <c r="B32" i="4"/>
  <c r="F31" i="4"/>
  <c r="E31" i="4"/>
  <c r="G31" i="4" s="1"/>
  <c r="D31" i="4"/>
  <c r="C31" i="4"/>
  <c r="B31" i="4"/>
  <c r="R30" i="4"/>
  <c r="S30" i="4" s="1"/>
  <c r="Q30" i="4"/>
  <c r="D30" i="5" s="1"/>
  <c r="I30" i="4"/>
  <c r="H30" i="4"/>
  <c r="J30" i="4" s="1"/>
  <c r="F30" i="4"/>
  <c r="E30" i="4"/>
  <c r="G30" i="4" s="1"/>
  <c r="D30" i="4"/>
  <c r="C30" i="4"/>
  <c r="C30" i="5" s="1"/>
  <c r="B30" i="4"/>
  <c r="B30" i="5" s="1"/>
  <c r="E30" i="5" s="1"/>
  <c r="F29" i="4"/>
  <c r="E29" i="4"/>
  <c r="G29" i="4" s="1"/>
  <c r="D29" i="4"/>
  <c r="C29" i="4"/>
  <c r="B29" i="4"/>
  <c r="G28" i="4"/>
  <c r="F28" i="4"/>
  <c r="E28" i="4"/>
  <c r="D28" i="4"/>
  <c r="C28" i="4"/>
  <c r="B28" i="4"/>
  <c r="R27" i="4"/>
  <c r="S27" i="4" s="1"/>
  <c r="Q27" i="4"/>
  <c r="D27" i="5" s="1"/>
  <c r="I27" i="4"/>
  <c r="H27" i="4"/>
  <c r="J27" i="4" s="1"/>
  <c r="G27" i="4"/>
  <c r="F27" i="4"/>
  <c r="E27" i="4"/>
  <c r="D27" i="4"/>
  <c r="C27" i="4"/>
  <c r="C27" i="5" s="1"/>
  <c r="B27" i="4"/>
  <c r="B27" i="5" s="1"/>
  <c r="E27" i="5" s="1"/>
  <c r="F26" i="4"/>
  <c r="E26" i="4"/>
  <c r="G26" i="4" s="1"/>
  <c r="D26" i="4"/>
  <c r="C26" i="4"/>
  <c r="B26" i="4"/>
  <c r="F25" i="4"/>
  <c r="E25" i="4"/>
  <c r="G25" i="4" s="1"/>
  <c r="D25" i="4"/>
  <c r="C25" i="4"/>
  <c r="C25" i="5" s="1"/>
  <c r="B25" i="4"/>
  <c r="B25" i="5" s="1"/>
  <c r="E25" i="5" s="1"/>
  <c r="F24" i="4"/>
  <c r="E24" i="4"/>
  <c r="G24" i="4" s="1"/>
  <c r="D24" i="4"/>
  <c r="C24" i="4"/>
  <c r="B24" i="4"/>
  <c r="G23" i="4"/>
  <c r="F23" i="4"/>
  <c r="E23" i="4"/>
  <c r="D23" i="4"/>
  <c r="C23" i="4"/>
  <c r="B23" i="4"/>
  <c r="R22" i="4"/>
  <c r="S22" i="4" s="1"/>
  <c r="Q22" i="4"/>
  <c r="D22" i="5" s="1"/>
  <c r="I22" i="4"/>
  <c r="H22" i="4"/>
  <c r="J22" i="4" s="1"/>
  <c r="G22" i="4"/>
  <c r="F22" i="4"/>
  <c r="E22" i="4"/>
  <c r="D22" i="4"/>
  <c r="C22" i="4"/>
  <c r="C22" i="5" s="1"/>
  <c r="B22" i="4"/>
  <c r="B22" i="5" s="1"/>
  <c r="E22" i="5" s="1"/>
  <c r="F21" i="4"/>
  <c r="E21" i="4"/>
  <c r="G21" i="4" s="1"/>
  <c r="D21" i="4"/>
  <c r="C21" i="4"/>
  <c r="B21" i="4"/>
  <c r="Q20" i="4"/>
  <c r="D20" i="5" s="1"/>
  <c r="I20" i="4"/>
  <c r="H20" i="4"/>
  <c r="J20" i="4" s="1"/>
  <c r="F20" i="4"/>
  <c r="E20" i="4"/>
  <c r="G20" i="4" s="1"/>
  <c r="D20" i="4"/>
  <c r="C20" i="4"/>
  <c r="C20" i="5" s="1"/>
  <c r="B20" i="4"/>
  <c r="B20" i="5" s="1"/>
  <c r="E20" i="5" s="1"/>
  <c r="F19" i="4"/>
  <c r="E19" i="4"/>
  <c r="G19" i="4" s="1"/>
  <c r="D19" i="4"/>
  <c r="C19" i="4"/>
  <c r="B19" i="4"/>
  <c r="G18" i="4"/>
  <c r="F18" i="4"/>
  <c r="E18" i="4"/>
  <c r="D18" i="4"/>
  <c r="C18" i="4"/>
  <c r="B18" i="4"/>
  <c r="R17" i="4"/>
  <c r="S17" i="4" s="1"/>
  <c r="Q17" i="4"/>
  <c r="D17" i="5" s="1"/>
  <c r="I17" i="4"/>
  <c r="G17" i="4"/>
  <c r="F17" i="4"/>
  <c r="E17" i="4"/>
  <c r="D17" i="4"/>
  <c r="C17" i="4"/>
  <c r="C17" i="5" s="1"/>
  <c r="B17" i="4"/>
  <c r="B17" i="5" s="1"/>
  <c r="E17" i="5" s="1"/>
  <c r="F16" i="4"/>
  <c r="E16" i="4"/>
  <c r="G16" i="4" s="1"/>
  <c r="D16" i="4"/>
  <c r="C16" i="4"/>
  <c r="B16" i="4"/>
  <c r="I15" i="4"/>
  <c r="K15" i="4" s="1"/>
  <c r="H15" i="4"/>
  <c r="J15" i="4" s="1"/>
  <c r="L15" i="4" s="1"/>
  <c r="G15" i="4"/>
  <c r="F15" i="4"/>
  <c r="E15" i="4"/>
  <c r="D15" i="4"/>
  <c r="C15" i="4"/>
  <c r="C15" i="5" s="1"/>
  <c r="B15" i="4"/>
  <c r="B15" i="5" s="1"/>
  <c r="E15" i="5" s="1"/>
  <c r="R14" i="4"/>
  <c r="S14" i="4" s="1"/>
  <c r="Q14" i="4"/>
  <c r="D14" i="5" s="1"/>
  <c r="H14" i="4"/>
  <c r="G14" i="4"/>
  <c r="N14" i="4" s="1"/>
  <c r="P14" i="4" s="1"/>
  <c r="Y14" i="4" s="1"/>
  <c r="F14" i="4"/>
  <c r="E14" i="4"/>
  <c r="D14" i="4"/>
  <c r="C14" i="4"/>
  <c r="B14" i="4"/>
  <c r="B14" i="5" s="1"/>
  <c r="E14" i="5" s="1"/>
  <c r="F13" i="4"/>
  <c r="E13" i="4"/>
  <c r="G13" i="4" s="1"/>
  <c r="D13" i="4"/>
  <c r="C13" i="4"/>
  <c r="B13" i="4"/>
  <c r="F12" i="4"/>
  <c r="E12" i="4"/>
  <c r="G12" i="4" s="1"/>
  <c r="D12" i="4"/>
  <c r="C12" i="4"/>
  <c r="C12" i="5" s="1"/>
  <c r="B12" i="4"/>
  <c r="F11" i="4"/>
  <c r="E11" i="4"/>
  <c r="G11" i="4" s="1"/>
  <c r="D11" i="4"/>
  <c r="C11" i="4"/>
  <c r="B11" i="4"/>
  <c r="Q10" i="4"/>
  <c r="D10" i="5" s="1"/>
  <c r="I10" i="4"/>
  <c r="K10" i="4" s="1"/>
  <c r="H10" i="4"/>
  <c r="J10" i="4" s="1"/>
  <c r="F10" i="4"/>
  <c r="E10" i="4"/>
  <c r="G10" i="4" s="1"/>
  <c r="D10" i="4"/>
  <c r="C10" i="4"/>
  <c r="C10" i="5" s="1"/>
  <c r="B10" i="4"/>
  <c r="R9" i="4"/>
  <c r="S9" i="4" s="1"/>
  <c r="Q9" i="4"/>
  <c r="D9" i="5" s="1"/>
  <c r="N9" i="4"/>
  <c r="O9" i="4" s="1"/>
  <c r="H9" i="4"/>
  <c r="F9" i="4"/>
  <c r="E9" i="4"/>
  <c r="G9" i="4" s="1"/>
  <c r="D9" i="4"/>
  <c r="C9" i="4"/>
  <c r="B9" i="4"/>
  <c r="B9" i="5" s="1"/>
  <c r="E9" i="5" s="1"/>
  <c r="I8" i="4"/>
  <c r="F8" i="4"/>
  <c r="E8" i="4"/>
  <c r="G8" i="4" s="1"/>
  <c r="D8" i="4"/>
  <c r="C8" i="4"/>
  <c r="B8" i="4"/>
  <c r="Q7" i="4"/>
  <c r="D7" i="5" s="1"/>
  <c r="I7" i="4"/>
  <c r="H7" i="4"/>
  <c r="J7" i="4" s="1"/>
  <c r="F7" i="4"/>
  <c r="E7" i="4"/>
  <c r="G7" i="4" s="1"/>
  <c r="D7" i="4"/>
  <c r="C7" i="4"/>
  <c r="C7" i="5" s="1"/>
  <c r="B7" i="4"/>
  <c r="B7" i="5" s="1"/>
  <c r="E7" i="5" s="1"/>
  <c r="F6" i="4"/>
  <c r="E6" i="4"/>
  <c r="G6" i="4" s="1"/>
  <c r="D6" i="4"/>
  <c r="C6" i="4"/>
  <c r="B6" i="4"/>
  <c r="R5" i="4"/>
  <c r="S5" i="4" s="1"/>
  <c r="Q5" i="4"/>
  <c r="D5" i="5" s="1"/>
  <c r="F5" i="4"/>
  <c r="E5" i="4"/>
  <c r="G5" i="4" s="1"/>
  <c r="D5" i="4"/>
  <c r="C5" i="4"/>
  <c r="B5" i="4"/>
  <c r="F4" i="4"/>
  <c r="E4" i="4"/>
  <c r="G4" i="4" s="1"/>
  <c r="D4" i="4"/>
  <c r="C4" i="4"/>
  <c r="B4" i="4"/>
  <c r="B29" i="2"/>
  <c r="B28" i="2"/>
  <c r="B6" i="2"/>
  <c r="I167" i="4" s="1"/>
  <c r="B49" i="5" l="1"/>
  <c r="E49" i="5" s="1"/>
  <c r="R49" i="4"/>
  <c r="S49" i="4" s="1"/>
  <c r="Q49" i="4"/>
  <c r="D49" i="5" s="1"/>
  <c r="H49" i="4"/>
  <c r="B12" i="5"/>
  <c r="E12" i="5" s="1"/>
  <c r="R12" i="4"/>
  <c r="S12" i="4" s="1"/>
  <c r="Q12" i="4"/>
  <c r="D12" i="5" s="1"/>
  <c r="I12" i="4"/>
  <c r="F12" i="5" s="1"/>
  <c r="H12" i="4"/>
  <c r="J12" i="4" s="1"/>
  <c r="K112" i="4"/>
  <c r="B39" i="5"/>
  <c r="E39" i="5" s="1"/>
  <c r="R39" i="4"/>
  <c r="S39" i="4" s="1"/>
  <c r="Q39" i="4"/>
  <c r="D39" i="5" s="1"/>
  <c r="H39" i="4"/>
  <c r="K82" i="4"/>
  <c r="B24" i="5"/>
  <c r="E24" i="5" s="1"/>
  <c r="R24" i="4"/>
  <c r="S24" i="4" s="1"/>
  <c r="Q24" i="4"/>
  <c r="D24" i="5" s="1"/>
  <c r="H24" i="4"/>
  <c r="B95" i="5"/>
  <c r="E95" i="5" s="1"/>
  <c r="H95" i="4"/>
  <c r="K102" i="4"/>
  <c r="N54" i="4"/>
  <c r="P54" i="4" s="1"/>
  <c r="Y54" i="4" s="1"/>
  <c r="B80" i="5"/>
  <c r="E80" i="5" s="1"/>
  <c r="H80" i="4"/>
  <c r="K87" i="4"/>
  <c r="N19" i="4"/>
  <c r="B90" i="5"/>
  <c r="E90" i="5" s="1"/>
  <c r="H90" i="4"/>
  <c r="J90" i="4" s="1"/>
  <c r="L90" i="4" s="1"/>
  <c r="M90" i="4" s="1"/>
  <c r="B75" i="5"/>
  <c r="E75" i="5" s="1"/>
  <c r="H75" i="4"/>
  <c r="J75" i="4" s="1"/>
  <c r="B124" i="5"/>
  <c r="E124" i="5" s="1"/>
  <c r="Q124" i="4"/>
  <c r="D124" i="5" s="1"/>
  <c r="B110" i="5"/>
  <c r="E110" i="5" s="1"/>
  <c r="H110" i="4"/>
  <c r="B54" i="5"/>
  <c r="E54" i="5" s="1"/>
  <c r="R54" i="4"/>
  <c r="S54" i="4" s="1"/>
  <c r="Q54" i="4"/>
  <c r="D54" i="5" s="1"/>
  <c r="N24" i="4"/>
  <c r="P24" i="4" s="1"/>
  <c r="Y24" i="4" s="1"/>
  <c r="B68" i="5"/>
  <c r="E68" i="5" s="1"/>
  <c r="I68" i="4"/>
  <c r="R90" i="4"/>
  <c r="S90" i="4" s="1"/>
  <c r="B115" i="5"/>
  <c r="E115" i="5" s="1"/>
  <c r="F115" i="5" s="1"/>
  <c r="H115" i="4"/>
  <c r="B105" i="5"/>
  <c r="E105" i="5" s="1"/>
  <c r="H105" i="4"/>
  <c r="K97" i="4"/>
  <c r="B4" i="5"/>
  <c r="E4" i="5" s="1"/>
  <c r="R4" i="4"/>
  <c r="S4" i="4" s="1"/>
  <c r="Q4" i="4"/>
  <c r="D4" i="5" s="1"/>
  <c r="H4" i="4"/>
  <c r="N124" i="4"/>
  <c r="O124" i="4" s="1"/>
  <c r="B10" i="5"/>
  <c r="E10" i="5" s="1"/>
  <c r="R10" i="4"/>
  <c r="S10" i="4" s="1"/>
  <c r="B32" i="5"/>
  <c r="E32" i="5" s="1"/>
  <c r="H32" i="4"/>
  <c r="J32" i="4" s="1"/>
  <c r="N6" i="4"/>
  <c r="O6" i="4" s="1"/>
  <c r="R75" i="4"/>
  <c r="S75" i="4" s="1"/>
  <c r="B100" i="5"/>
  <c r="E100" i="5" s="1"/>
  <c r="G100" i="5" s="1"/>
  <c r="H100" i="4"/>
  <c r="K107" i="4"/>
  <c r="B120" i="5"/>
  <c r="E120" i="5" s="1"/>
  <c r="I120" i="5" s="1"/>
  <c r="H120" i="4"/>
  <c r="B67" i="5"/>
  <c r="E67" i="5" s="1"/>
  <c r="R67" i="4"/>
  <c r="S67" i="4" s="1"/>
  <c r="I67" i="4"/>
  <c r="H67" i="4"/>
  <c r="B29" i="5"/>
  <c r="E29" i="5" s="1"/>
  <c r="R29" i="4"/>
  <c r="S29" i="4" s="1"/>
  <c r="Q29" i="4"/>
  <c r="D29" i="5" s="1"/>
  <c r="H29" i="4"/>
  <c r="K7" i="4"/>
  <c r="B5" i="5"/>
  <c r="E5" i="5" s="1"/>
  <c r="I5" i="4"/>
  <c r="K5" i="4" s="1"/>
  <c r="H5" i="4"/>
  <c r="J5" i="4" s="1"/>
  <c r="L5" i="4" s="1"/>
  <c r="B19" i="5"/>
  <c r="E19" i="5" s="1"/>
  <c r="R19" i="4"/>
  <c r="S19" i="4" s="1"/>
  <c r="Q19" i="4"/>
  <c r="D19" i="5" s="1"/>
  <c r="AZ19" i="5" s="1"/>
  <c r="H19" i="4"/>
  <c r="B34" i="5"/>
  <c r="E34" i="5" s="1"/>
  <c r="R34" i="4"/>
  <c r="S34" i="4" s="1"/>
  <c r="Q34" i="4"/>
  <c r="D34" i="5" s="1"/>
  <c r="BA34" i="5" s="1"/>
  <c r="H34" i="4"/>
  <c r="B44" i="5"/>
  <c r="E44" i="5" s="1"/>
  <c r="R44" i="4"/>
  <c r="S44" i="4" s="1"/>
  <c r="Q44" i="4"/>
  <c r="D44" i="5" s="1"/>
  <c r="H44" i="4"/>
  <c r="B59" i="5"/>
  <c r="E59" i="5" s="1"/>
  <c r="Q59" i="4"/>
  <c r="D59" i="5" s="1"/>
  <c r="B85" i="5"/>
  <c r="E85" i="5" s="1"/>
  <c r="H85" i="4"/>
  <c r="K92" i="4"/>
  <c r="N109" i="4"/>
  <c r="O109" i="4" s="1"/>
  <c r="R110" i="4"/>
  <c r="S110" i="4" s="1"/>
  <c r="H157" i="4"/>
  <c r="N166" i="4"/>
  <c r="O166" i="4" s="1"/>
  <c r="J170" i="4"/>
  <c r="I176" i="4"/>
  <c r="H179" i="4"/>
  <c r="R187" i="4"/>
  <c r="S187" i="4" s="1"/>
  <c r="L35" i="4"/>
  <c r="M35" i="4" s="1"/>
  <c r="L40" i="4"/>
  <c r="R7" i="4"/>
  <c r="S7" i="4" s="1"/>
  <c r="Q15" i="4"/>
  <c r="D15" i="5" s="1"/>
  <c r="K20" i="4"/>
  <c r="H25" i="4"/>
  <c r="J25" i="4" s="1"/>
  <c r="K30" i="4"/>
  <c r="L30" i="4" s="1"/>
  <c r="M30" i="4" s="1"/>
  <c r="K35" i="4"/>
  <c r="K40" i="4"/>
  <c r="Q60" i="4"/>
  <c r="D60" i="5" s="1"/>
  <c r="R15" i="4"/>
  <c r="S15" i="4" s="1"/>
  <c r="I25" i="4"/>
  <c r="R60" i="4"/>
  <c r="S60" i="4" s="1"/>
  <c r="I128" i="4"/>
  <c r="H135" i="4"/>
  <c r="I138" i="4"/>
  <c r="H145" i="4"/>
  <c r="I157" i="4"/>
  <c r="K157" i="4" s="1"/>
  <c r="N162" i="4"/>
  <c r="P162" i="4" s="1"/>
  <c r="Y162" i="4" s="1"/>
  <c r="N308" i="4"/>
  <c r="O308" i="4" s="1"/>
  <c r="Q25" i="4"/>
  <c r="D25" i="5" s="1"/>
  <c r="AV25" i="5" s="1"/>
  <c r="Q145" i="4"/>
  <c r="D145" i="5" s="1"/>
  <c r="K72" i="4"/>
  <c r="N238" i="4"/>
  <c r="O238" i="4" s="1"/>
  <c r="Q135" i="4"/>
  <c r="D135" i="5" s="1"/>
  <c r="O180" i="4"/>
  <c r="I355" i="4"/>
  <c r="H17" i="4"/>
  <c r="J17" i="4" s="1"/>
  <c r="I18" i="4"/>
  <c r="R20" i="4"/>
  <c r="S20" i="4" s="1"/>
  <c r="R25" i="4"/>
  <c r="S25" i="4" s="1"/>
  <c r="R45" i="4"/>
  <c r="S45" i="4" s="1"/>
  <c r="Q67" i="4"/>
  <c r="D67" i="5" s="1"/>
  <c r="I75" i="4"/>
  <c r="I80" i="4"/>
  <c r="I85" i="4"/>
  <c r="I85" i="5" s="1"/>
  <c r="I90" i="4"/>
  <c r="I90" i="5" s="1"/>
  <c r="I95" i="4"/>
  <c r="K95" i="4" s="1"/>
  <c r="I100" i="4"/>
  <c r="I105" i="4"/>
  <c r="I110" i="4"/>
  <c r="G110" i="5" s="1"/>
  <c r="I115" i="4"/>
  <c r="I120" i="4"/>
  <c r="I127" i="4"/>
  <c r="R135" i="4"/>
  <c r="S135" i="4" s="1"/>
  <c r="N144" i="4"/>
  <c r="O144" i="4" s="1"/>
  <c r="R145" i="4"/>
  <c r="S145" i="4" s="1"/>
  <c r="I169" i="4"/>
  <c r="H172" i="4"/>
  <c r="H175" i="4"/>
  <c r="I178" i="4"/>
  <c r="N31" i="4"/>
  <c r="O31" i="4" s="1"/>
  <c r="H42" i="4"/>
  <c r="J42" i="4" s="1"/>
  <c r="H47" i="4"/>
  <c r="J47" i="4" s="1"/>
  <c r="H62" i="4"/>
  <c r="H70" i="4"/>
  <c r="J70" i="4" s="1"/>
  <c r="Q75" i="4"/>
  <c r="D75" i="5" s="1"/>
  <c r="BC75" i="5" s="1"/>
  <c r="Q80" i="4"/>
  <c r="D80" i="5" s="1"/>
  <c r="BD80" i="5" s="1"/>
  <c r="Q85" i="4"/>
  <c r="D85" i="5" s="1"/>
  <c r="Q90" i="4"/>
  <c r="D90" i="5" s="1"/>
  <c r="Q95" i="4"/>
  <c r="D95" i="5" s="1"/>
  <c r="F95" i="5" s="1"/>
  <c r="Q100" i="4"/>
  <c r="D100" i="5" s="1"/>
  <c r="Q105" i="4"/>
  <c r="D105" i="5" s="1"/>
  <c r="Q110" i="4"/>
  <c r="D110" i="5" s="1"/>
  <c r="Q115" i="4"/>
  <c r="D115" i="5" s="1"/>
  <c r="Q120" i="4"/>
  <c r="D120" i="5" s="1"/>
  <c r="AV120" i="5" s="1"/>
  <c r="I123" i="4"/>
  <c r="Q127" i="4"/>
  <c r="D127" i="5" s="1"/>
  <c r="Q134" i="4"/>
  <c r="D134" i="5" s="1"/>
  <c r="I137" i="4"/>
  <c r="Q144" i="4"/>
  <c r="D144" i="5" s="1"/>
  <c r="Q161" i="4"/>
  <c r="D161" i="5" s="1"/>
  <c r="N165" i="4"/>
  <c r="O165" i="4" s="1"/>
  <c r="I172" i="4"/>
  <c r="K172" i="4" s="1"/>
  <c r="I183" i="4"/>
  <c r="R186" i="4"/>
  <c r="S186" i="4" s="1"/>
  <c r="I200" i="4"/>
  <c r="K130" i="4"/>
  <c r="N208" i="4"/>
  <c r="O208" i="4" s="1"/>
  <c r="R147" i="4"/>
  <c r="S147" i="4" s="1"/>
  <c r="I150" i="4"/>
  <c r="J150" i="5" s="1"/>
  <c r="I174" i="4"/>
  <c r="K174" i="4" s="1"/>
  <c r="R185" i="4"/>
  <c r="S185" i="4" s="1"/>
  <c r="N201" i="4"/>
  <c r="K117" i="4"/>
  <c r="Q130" i="4"/>
  <c r="D130" i="5" s="1"/>
  <c r="AB130" i="5" s="1"/>
  <c r="H197" i="4"/>
  <c r="N203" i="4"/>
  <c r="O203" i="4" s="1"/>
  <c r="N4" i="4"/>
  <c r="P19" i="4"/>
  <c r="Y19" i="4" s="1"/>
  <c r="O19" i="4"/>
  <c r="C18" i="5"/>
  <c r="N18" i="4"/>
  <c r="O18" i="4" s="1"/>
  <c r="B26" i="5"/>
  <c r="E26" i="5" s="1"/>
  <c r="R26" i="4"/>
  <c r="S26" i="4" s="1"/>
  <c r="I26" i="4"/>
  <c r="B28" i="5"/>
  <c r="E28" i="5" s="1"/>
  <c r="R28" i="4"/>
  <c r="S28" i="4" s="1"/>
  <c r="Q28" i="4"/>
  <c r="D28" i="5" s="1"/>
  <c r="C8" i="5"/>
  <c r="N8" i="4"/>
  <c r="O8" i="4" s="1"/>
  <c r="N26" i="4"/>
  <c r="O26" i="4" s="1"/>
  <c r="C29" i="5"/>
  <c r="BI42" i="5"/>
  <c r="AY42" i="5"/>
  <c r="AO42" i="5"/>
  <c r="AE42" i="5"/>
  <c r="U42" i="5"/>
  <c r="K42" i="5"/>
  <c r="BH42" i="5"/>
  <c r="AX42" i="5"/>
  <c r="AN42" i="5"/>
  <c r="AD42" i="5"/>
  <c r="T42" i="5"/>
  <c r="J42" i="5"/>
  <c r="BK42" i="5"/>
  <c r="BA42" i="5"/>
  <c r="AQ42" i="5"/>
  <c r="AG42" i="5"/>
  <c r="W42" i="5"/>
  <c r="M42" i="5"/>
  <c r="BF42" i="5"/>
  <c r="AS42" i="5"/>
  <c r="AC42" i="5"/>
  <c r="P42" i="5"/>
  <c r="BE42" i="5"/>
  <c r="AR42" i="5"/>
  <c r="AB42" i="5"/>
  <c r="O42" i="5"/>
  <c r="BG42" i="5"/>
  <c r="AT42" i="5"/>
  <c r="AF42" i="5"/>
  <c r="Q42" i="5"/>
  <c r="AU42" i="5"/>
  <c r="Y42" i="5"/>
  <c r="F42" i="5"/>
  <c r="BM42" i="5"/>
  <c r="AP42" i="5"/>
  <c r="X42" i="5"/>
  <c r="BL42" i="5"/>
  <c r="AM42" i="5"/>
  <c r="V42" i="5"/>
  <c r="BJ42" i="5"/>
  <c r="AL42" i="5"/>
  <c r="S42" i="5"/>
  <c r="BD42" i="5"/>
  <c r="AK42" i="5"/>
  <c r="R42" i="5"/>
  <c r="BC42" i="5"/>
  <c r="AJ42" i="5"/>
  <c r="N42" i="5"/>
  <c r="BB42" i="5"/>
  <c r="AI42" i="5"/>
  <c r="L42" i="5"/>
  <c r="AZ42" i="5"/>
  <c r="AH42" i="5"/>
  <c r="I42" i="5"/>
  <c r="AW42" i="5"/>
  <c r="AA42" i="5"/>
  <c r="H42" i="5"/>
  <c r="AV42" i="5"/>
  <c r="Z42" i="5"/>
  <c r="G42" i="5"/>
  <c r="P44" i="4"/>
  <c r="Y44" i="4" s="1"/>
  <c r="N49" i="4"/>
  <c r="J85" i="4"/>
  <c r="K85" i="4"/>
  <c r="B91" i="5"/>
  <c r="E91" i="5" s="1"/>
  <c r="R91" i="4"/>
  <c r="S91" i="4" s="1"/>
  <c r="N91" i="4"/>
  <c r="O91" i="4" s="1"/>
  <c r="I91" i="4"/>
  <c r="J95" i="4"/>
  <c r="B101" i="5"/>
  <c r="E101" i="5" s="1"/>
  <c r="R101" i="4"/>
  <c r="S101" i="4" s="1"/>
  <c r="N101" i="4"/>
  <c r="O101" i="4" s="1"/>
  <c r="I101" i="4"/>
  <c r="B121" i="5"/>
  <c r="E121" i="5" s="1"/>
  <c r="R121" i="4"/>
  <c r="S121" i="4" s="1"/>
  <c r="Z95" i="5"/>
  <c r="BC95" i="5"/>
  <c r="AW95" i="5"/>
  <c r="I95" i="5"/>
  <c r="AP95" i="5"/>
  <c r="AO95" i="5"/>
  <c r="BH95" i="5"/>
  <c r="AH95" i="5"/>
  <c r="W95" i="5"/>
  <c r="K95" i="5"/>
  <c r="G95" i="5"/>
  <c r="AE95" i="5"/>
  <c r="C11" i="5"/>
  <c r="B13" i="5"/>
  <c r="E13" i="5" s="1"/>
  <c r="R13" i="4"/>
  <c r="S13" i="4" s="1"/>
  <c r="Q13" i="4"/>
  <c r="D13" i="5" s="1"/>
  <c r="B16" i="5"/>
  <c r="E16" i="5" s="1"/>
  <c r="R16" i="4"/>
  <c r="S16" i="4" s="1"/>
  <c r="I16" i="4"/>
  <c r="BK29" i="5"/>
  <c r="BA29" i="5"/>
  <c r="AQ29" i="5"/>
  <c r="AG29" i="5"/>
  <c r="W29" i="5"/>
  <c r="M29" i="5"/>
  <c r="BJ29" i="5"/>
  <c r="AZ29" i="5"/>
  <c r="AP29" i="5"/>
  <c r="AF29" i="5"/>
  <c r="V29" i="5"/>
  <c r="L29" i="5"/>
  <c r="BM29" i="5"/>
  <c r="BC29" i="5"/>
  <c r="AS29" i="5"/>
  <c r="AI29" i="5"/>
  <c r="Y29" i="5"/>
  <c r="O29" i="5"/>
  <c r="AX29" i="5"/>
  <c r="AK29" i="5"/>
  <c r="U29" i="5"/>
  <c r="H29" i="5"/>
  <c r="BL29" i="5"/>
  <c r="AW29" i="5"/>
  <c r="AJ29" i="5"/>
  <c r="T29" i="5"/>
  <c r="G29" i="5"/>
  <c r="BI29" i="5"/>
  <c r="AT29" i="5"/>
  <c r="AB29" i="5"/>
  <c r="J29" i="5"/>
  <c r="BH29" i="5"/>
  <c r="AR29" i="5"/>
  <c r="AA29" i="5"/>
  <c r="I29" i="5"/>
  <c r="AV29" i="5"/>
  <c r="AD29" i="5"/>
  <c r="N29" i="5"/>
  <c r="AU29" i="5"/>
  <c r="AC29" i="5"/>
  <c r="K29" i="5"/>
  <c r="BG29" i="5"/>
  <c r="AH29" i="5"/>
  <c r="BF29" i="5"/>
  <c r="AE29" i="5"/>
  <c r="BE29" i="5"/>
  <c r="Z29" i="5"/>
  <c r="BD29" i="5"/>
  <c r="X29" i="5"/>
  <c r="BB29" i="5"/>
  <c r="S29" i="5"/>
  <c r="AY29" i="5"/>
  <c r="R29" i="5"/>
  <c r="AO29" i="5"/>
  <c r="Q29" i="5"/>
  <c r="AN29" i="5"/>
  <c r="P29" i="5"/>
  <c r="AM29" i="5"/>
  <c r="AL29" i="5"/>
  <c r="C69" i="5"/>
  <c r="B81" i="5"/>
  <c r="E81" i="5" s="1"/>
  <c r="R81" i="4"/>
  <c r="S81" i="4" s="1"/>
  <c r="N81" i="4"/>
  <c r="O81" i="4" s="1"/>
  <c r="I81" i="4"/>
  <c r="K105" i="4"/>
  <c r="J105" i="4"/>
  <c r="B111" i="5"/>
  <c r="E111" i="5" s="1"/>
  <c r="R111" i="4"/>
  <c r="S111" i="4" s="1"/>
  <c r="N111" i="4"/>
  <c r="O111" i="4" s="1"/>
  <c r="K115" i="4"/>
  <c r="J115" i="4"/>
  <c r="L115" i="4" s="1"/>
  <c r="L10" i="4"/>
  <c r="K12" i="4"/>
  <c r="C13" i="5"/>
  <c r="N13" i="4"/>
  <c r="O13" i="4" s="1"/>
  <c r="C16" i="5"/>
  <c r="B18" i="5"/>
  <c r="E18" i="5" s="1"/>
  <c r="R18" i="4"/>
  <c r="S18" i="4" s="1"/>
  <c r="Q18" i="4"/>
  <c r="D18" i="5" s="1"/>
  <c r="B21" i="5"/>
  <c r="E21" i="5" s="1"/>
  <c r="R21" i="4"/>
  <c r="S21" i="4" s="1"/>
  <c r="I21" i="4"/>
  <c r="C34" i="5"/>
  <c r="BK34" i="5"/>
  <c r="AG34" i="5"/>
  <c r="AF34" i="5"/>
  <c r="V34" i="5"/>
  <c r="BC34" i="5"/>
  <c r="AT34" i="5"/>
  <c r="AD34" i="5"/>
  <c r="AR34" i="5"/>
  <c r="R34" i="5"/>
  <c r="AW34" i="5"/>
  <c r="AV34" i="5"/>
  <c r="AB34" i="5"/>
  <c r="I34" i="5"/>
  <c r="BE34" i="5"/>
  <c r="AO34" i="5"/>
  <c r="N34" i="5"/>
  <c r="AM34" i="5"/>
  <c r="B46" i="5"/>
  <c r="E46" i="5" s="1"/>
  <c r="R46" i="4"/>
  <c r="S46" i="4" s="1"/>
  <c r="I46" i="4"/>
  <c r="K47" i="4"/>
  <c r="N51" i="4"/>
  <c r="O51" i="4" s="1"/>
  <c r="B53" i="5"/>
  <c r="E53" i="5" s="1"/>
  <c r="R53" i="4"/>
  <c r="S53" i="4" s="1"/>
  <c r="Q53" i="4"/>
  <c r="D53" i="5" s="1"/>
  <c r="B66" i="5"/>
  <c r="E66" i="5" s="1"/>
  <c r="R66" i="4"/>
  <c r="S66" i="4" s="1"/>
  <c r="I66" i="4"/>
  <c r="K75" i="4"/>
  <c r="L75" i="4" s="1"/>
  <c r="M75" i="4" s="1"/>
  <c r="C124" i="5"/>
  <c r="BC130" i="5"/>
  <c r="BF130" i="5"/>
  <c r="AV130" i="5"/>
  <c r="AL130" i="5"/>
  <c r="H130" i="5"/>
  <c r="Q130" i="5"/>
  <c r="G130" i="5"/>
  <c r="AZ130" i="5"/>
  <c r="J130" i="5"/>
  <c r="I130" i="5"/>
  <c r="BK130" i="5"/>
  <c r="AX130" i="5"/>
  <c r="F130" i="5"/>
  <c r="AN130" i="5"/>
  <c r="P130" i="5"/>
  <c r="BD130" i="5"/>
  <c r="BB130" i="5"/>
  <c r="AT130" i="5"/>
  <c r="AQ130" i="5"/>
  <c r="AP130" i="5"/>
  <c r="AC130" i="5"/>
  <c r="BA130" i="5"/>
  <c r="L130" i="5"/>
  <c r="K130" i="5"/>
  <c r="BM135" i="5"/>
  <c r="BC135" i="5"/>
  <c r="AS135" i="5"/>
  <c r="AI135" i="5"/>
  <c r="Y135" i="5"/>
  <c r="O135" i="5"/>
  <c r="BF135" i="5"/>
  <c r="AV135" i="5"/>
  <c r="AL135" i="5"/>
  <c r="AB135" i="5"/>
  <c r="R135" i="5"/>
  <c r="BE135" i="5"/>
  <c r="AU135" i="5"/>
  <c r="AK135" i="5"/>
  <c r="AA135" i="5"/>
  <c r="Q135" i="5"/>
  <c r="BI135" i="5"/>
  <c r="AT135" i="5"/>
  <c r="AF135" i="5"/>
  <c r="S135" i="5"/>
  <c r="BH135" i="5"/>
  <c r="AR135" i="5"/>
  <c r="AE135" i="5"/>
  <c r="P135" i="5"/>
  <c r="BG135" i="5"/>
  <c r="AQ135" i="5"/>
  <c r="AD135" i="5"/>
  <c r="N135" i="5"/>
  <c r="BD135" i="5"/>
  <c r="AM135" i="5"/>
  <c r="T135" i="5"/>
  <c r="BB135" i="5"/>
  <c r="AJ135" i="5"/>
  <c r="M135" i="5"/>
  <c r="BA135" i="5"/>
  <c r="AH135" i="5"/>
  <c r="L135" i="5"/>
  <c r="AZ135" i="5"/>
  <c r="AG135" i="5"/>
  <c r="AY135" i="5"/>
  <c r="AC135" i="5"/>
  <c r="BL135" i="5"/>
  <c r="AP135" i="5"/>
  <c r="W135" i="5"/>
  <c r="BK135" i="5"/>
  <c r="BJ135" i="5"/>
  <c r="AX135" i="5"/>
  <c r="AW135" i="5"/>
  <c r="AO135" i="5"/>
  <c r="AN135" i="5"/>
  <c r="Z135" i="5"/>
  <c r="X135" i="5"/>
  <c r="V135" i="5"/>
  <c r="U135" i="5"/>
  <c r="C148" i="5"/>
  <c r="P148" i="4"/>
  <c r="Y148" i="4" s="1"/>
  <c r="P254" i="4"/>
  <c r="Y254" i="4" s="1"/>
  <c r="O254" i="4"/>
  <c r="P256" i="4"/>
  <c r="Y256" i="4" s="1"/>
  <c r="O256" i="4"/>
  <c r="BM115" i="5"/>
  <c r="BC115" i="5"/>
  <c r="AS115" i="5"/>
  <c r="AI115" i="5"/>
  <c r="Y115" i="5"/>
  <c r="O115" i="5"/>
  <c r="BF115" i="5"/>
  <c r="AV115" i="5"/>
  <c r="AL115" i="5"/>
  <c r="AB115" i="5"/>
  <c r="R115" i="5"/>
  <c r="H115" i="5"/>
  <c r="BG115" i="5"/>
  <c r="AT115" i="5"/>
  <c r="AG115" i="5"/>
  <c r="U115" i="5"/>
  <c r="BE115" i="5"/>
  <c r="AR115" i="5"/>
  <c r="AF115" i="5"/>
  <c r="T115" i="5"/>
  <c r="G115" i="5"/>
  <c r="BJ115" i="5"/>
  <c r="AX115" i="5"/>
  <c r="AK115" i="5"/>
  <c r="X115" i="5"/>
  <c r="L115" i="5"/>
  <c r="BA115" i="5"/>
  <c r="AJ115" i="5"/>
  <c r="Q115" i="5"/>
  <c r="AZ115" i="5"/>
  <c r="AH115" i="5"/>
  <c r="P115" i="5"/>
  <c r="AY115" i="5"/>
  <c r="AE115" i="5"/>
  <c r="N115" i="5"/>
  <c r="AW115" i="5"/>
  <c r="AD115" i="5"/>
  <c r="M115" i="5"/>
  <c r="BL115" i="5"/>
  <c r="AU115" i="5"/>
  <c r="AC115" i="5"/>
  <c r="K115" i="5"/>
  <c r="BK115" i="5"/>
  <c r="AQ115" i="5"/>
  <c r="AA115" i="5"/>
  <c r="BI115" i="5"/>
  <c r="V115" i="5"/>
  <c r="BH115" i="5"/>
  <c r="S115" i="5"/>
  <c r="BD115" i="5"/>
  <c r="BB115" i="5"/>
  <c r="AP115" i="5"/>
  <c r="AO115" i="5"/>
  <c r="AN115" i="5"/>
  <c r="AM115" i="5"/>
  <c r="Z115" i="5"/>
  <c r="W115" i="5"/>
  <c r="B126" i="5"/>
  <c r="E126" i="5" s="1"/>
  <c r="R126" i="4"/>
  <c r="S126" i="4" s="1"/>
  <c r="C129" i="5"/>
  <c r="B141" i="5"/>
  <c r="E141" i="5" s="1"/>
  <c r="R141" i="4"/>
  <c r="S141" i="4" s="1"/>
  <c r="BM150" i="5"/>
  <c r="BC150" i="5"/>
  <c r="AS150" i="5"/>
  <c r="AI150" i="5"/>
  <c r="Y150" i="5"/>
  <c r="O150" i="5"/>
  <c r="BF150" i="5"/>
  <c r="AV150" i="5"/>
  <c r="AL150" i="5"/>
  <c r="AB150" i="5"/>
  <c r="R150" i="5"/>
  <c r="BE150" i="5"/>
  <c r="AU150" i="5"/>
  <c r="AK150" i="5"/>
  <c r="AA150" i="5"/>
  <c r="Q150" i="5"/>
  <c r="BG150" i="5"/>
  <c r="AQ150" i="5"/>
  <c r="AD150" i="5"/>
  <c r="N150" i="5"/>
  <c r="BD150" i="5"/>
  <c r="AP150" i="5"/>
  <c r="AC150" i="5"/>
  <c r="M150" i="5"/>
  <c r="BB150" i="5"/>
  <c r="AO150" i="5"/>
  <c r="Z150" i="5"/>
  <c r="L150" i="5"/>
  <c r="AZ150" i="5"/>
  <c r="AG150" i="5"/>
  <c r="K150" i="5"/>
  <c r="AY150" i="5"/>
  <c r="AF150" i="5"/>
  <c r="AX150" i="5"/>
  <c r="AE150" i="5"/>
  <c r="AW150" i="5"/>
  <c r="X150" i="5"/>
  <c r="BL150" i="5"/>
  <c r="AT150" i="5"/>
  <c r="W150" i="5"/>
  <c r="BK150" i="5"/>
  <c r="AR150" i="5"/>
  <c r="V150" i="5"/>
  <c r="BJ150" i="5"/>
  <c r="AN150" i="5"/>
  <c r="U150" i="5"/>
  <c r="BI150" i="5"/>
  <c r="AM150" i="5"/>
  <c r="T150" i="5"/>
  <c r="BH150" i="5"/>
  <c r="AJ150" i="5"/>
  <c r="S150" i="5"/>
  <c r="BA150" i="5"/>
  <c r="AH150" i="5"/>
  <c r="P150" i="5"/>
  <c r="C66" i="5"/>
  <c r="N66" i="4"/>
  <c r="O66" i="4" s="1"/>
  <c r="K45" i="4"/>
  <c r="L45" i="4" s="1"/>
  <c r="M45" i="4" s="1"/>
  <c r="C84" i="5"/>
  <c r="P84" i="4"/>
  <c r="Y84" i="4" s="1"/>
  <c r="C94" i="5"/>
  <c r="P94" i="4"/>
  <c r="Y94" i="4" s="1"/>
  <c r="C104" i="5"/>
  <c r="P104" i="4"/>
  <c r="Y104" i="4" s="1"/>
  <c r="C114" i="5"/>
  <c r="P114" i="4"/>
  <c r="Y114" i="4" s="1"/>
  <c r="B131" i="5"/>
  <c r="E131" i="5" s="1"/>
  <c r="R131" i="4"/>
  <c r="S131" i="4" s="1"/>
  <c r="C134" i="5"/>
  <c r="P134" i="4"/>
  <c r="Y134" i="4" s="1"/>
  <c r="B136" i="5"/>
  <c r="E136" i="5" s="1"/>
  <c r="R136" i="4"/>
  <c r="S136" i="4" s="1"/>
  <c r="C139" i="5"/>
  <c r="P139" i="4"/>
  <c r="Y139" i="4" s="1"/>
  <c r="B151" i="5"/>
  <c r="E151" i="5" s="1"/>
  <c r="R151" i="4"/>
  <c r="S151" i="4" s="1"/>
  <c r="BF5" i="5"/>
  <c r="AV5" i="5"/>
  <c r="AL5" i="5"/>
  <c r="AB5" i="5"/>
  <c r="R5" i="5"/>
  <c r="H5" i="5"/>
  <c r="BE5" i="5"/>
  <c r="AU5" i="5"/>
  <c r="AK5" i="5"/>
  <c r="AA5" i="5"/>
  <c r="Q5" i="5"/>
  <c r="G5" i="5"/>
  <c r="BH5" i="5"/>
  <c r="AX5" i="5"/>
  <c r="AN5" i="5"/>
  <c r="AD5" i="5"/>
  <c r="T5" i="5"/>
  <c r="J5" i="5"/>
  <c r="BC5" i="5"/>
  <c r="AP5" i="5"/>
  <c r="Z5" i="5"/>
  <c r="M5" i="5"/>
  <c r="BB5" i="5"/>
  <c r="AO5" i="5"/>
  <c r="Y5" i="5"/>
  <c r="L5" i="5"/>
  <c r="BA5" i="5"/>
  <c r="AM5" i="5"/>
  <c r="X5" i="5"/>
  <c r="K5" i="5"/>
  <c r="BM5" i="5"/>
  <c r="AZ5" i="5"/>
  <c r="AJ5" i="5"/>
  <c r="W5" i="5"/>
  <c r="I5" i="5"/>
  <c r="BL5" i="5"/>
  <c r="AY5" i="5"/>
  <c r="AI5" i="5"/>
  <c r="V5" i="5"/>
  <c r="F5" i="5"/>
  <c r="BK5" i="5"/>
  <c r="AW5" i="5"/>
  <c r="AH5" i="5"/>
  <c r="U5" i="5"/>
  <c r="BD5" i="5"/>
  <c r="AQ5" i="5"/>
  <c r="AC5" i="5"/>
  <c r="N5" i="5"/>
  <c r="AE5" i="5"/>
  <c r="S5" i="5"/>
  <c r="BJ5" i="5"/>
  <c r="P5" i="5"/>
  <c r="BI5" i="5"/>
  <c r="O5" i="5"/>
  <c r="BG5" i="5"/>
  <c r="AT5" i="5"/>
  <c r="AS5" i="5"/>
  <c r="AR5" i="5"/>
  <c r="AG5" i="5"/>
  <c r="AF5" i="5"/>
  <c r="BK39" i="5"/>
  <c r="BA39" i="5"/>
  <c r="AQ39" i="5"/>
  <c r="AG39" i="5"/>
  <c r="W39" i="5"/>
  <c r="M39" i="5"/>
  <c r="BJ39" i="5"/>
  <c r="AZ39" i="5"/>
  <c r="AP39" i="5"/>
  <c r="AF39" i="5"/>
  <c r="V39" i="5"/>
  <c r="L39" i="5"/>
  <c r="BM39" i="5"/>
  <c r="BC39" i="5"/>
  <c r="AS39" i="5"/>
  <c r="AI39" i="5"/>
  <c r="Y39" i="5"/>
  <c r="O39" i="5"/>
  <c r="BB39" i="5"/>
  <c r="AM39" i="5"/>
  <c r="Z39" i="5"/>
  <c r="J39" i="5"/>
  <c r="AY39" i="5"/>
  <c r="AL39" i="5"/>
  <c r="X39" i="5"/>
  <c r="I39" i="5"/>
  <c r="BD39" i="5"/>
  <c r="AN39" i="5"/>
  <c r="AA39" i="5"/>
  <c r="K39" i="5"/>
  <c r="AU39" i="5"/>
  <c r="AB39" i="5"/>
  <c r="BL39" i="5"/>
  <c r="AT39" i="5"/>
  <c r="U39" i="5"/>
  <c r="BI39" i="5"/>
  <c r="AR39" i="5"/>
  <c r="T39" i="5"/>
  <c r="BG39" i="5"/>
  <c r="AK39" i="5"/>
  <c r="R39" i="5"/>
  <c r="BF39" i="5"/>
  <c r="AJ39" i="5"/>
  <c r="Q39" i="5"/>
  <c r="AW39" i="5"/>
  <c r="AD39" i="5"/>
  <c r="H39" i="5"/>
  <c r="AV39" i="5"/>
  <c r="AC39" i="5"/>
  <c r="AX39" i="5"/>
  <c r="AO39" i="5"/>
  <c r="AH39" i="5"/>
  <c r="AE39" i="5"/>
  <c r="S39" i="5"/>
  <c r="P39" i="5"/>
  <c r="N39" i="5"/>
  <c r="BH39" i="5"/>
  <c r="BE39" i="5"/>
  <c r="BI17" i="5"/>
  <c r="AY17" i="5"/>
  <c r="AO17" i="5"/>
  <c r="AE17" i="5"/>
  <c r="U17" i="5"/>
  <c r="K17" i="5"/>
  <c r="BJ17" i="5"/>
  <c r="AX17" i="5"/>
  <c r="AM17" i="5"/>
  <c r="AB17" i="5"/>
  <c r="Q17" i="5"/>
  <c r="F17" i="5"/>
  <c r="BH17" i="5"/>
  <c r="AW17" i="5"/>
  <c r="AL17" i="5"/>
  <c r="AA17" i="5"/>
  <c r="P17" i="5"/>
  <c r="BL17" i="5"/>
  <c r="BA17" i="5"/>
  <c r="AP17" i="5"/>
  <c r="AD17" i="5"/>
  <c r="S17" i="5"/>
  <c r="H17" i="5"/>
  <c r="BC17" i="5"/>
  <c r="AK17" i="5"/>
  <c r="W17" i="5"/>
  <c r="G17" i="5"/>
  <c r="BB17" i="5"/>
  <c r="AJ17" i="5"/>
  <c r="V17" i="5"/>
  <c r="AZ17" i="5"/>
  <c r="AI17" i="5"/>
  <c r="T17" i="5"/>
  <c r="AV17" i="5"/>
  <c r="AH17" i="5"/>
  <c r="R17" i="5"/>
  <c r="BM17" i="5"/>
  <c r="AU17" i="5"/>
  <c r="AG17" i="5"/>
  <c r="O17" i="5"/>
  <c r="BK17" i="5"/>
  <c r="AT17" i="5"/>
  <c r="AF17" i="5"/>
  <c r="N17" i="5"/>
  <c r="BG17" i="5"/>
  <c r="AS17" i="5"/>
  <c r="AC17" i="5"/>
  <c r="M17" i="5"/>
  <c r="BF17" i="5"/>
  <c r="AR17" i="5"/>
  <c r="Z17" i="5"/>
  <c r="L17" i="5"/>
  <c r="BE17" i="5"/>
  <c r="AQ17" i="5"/>
  <c r="Y17" i="5"/>
  <c r="J17" i="5"/>
  <c r="BD17" i="5"/>
  <c r="AN17" i="5"/>
  <c r="X17" i="5"/>
  <c r="I17" i="5"/>
  <c r="C36" i="5"/>
  <c r="P36" i="4"/>
  <c r="Y36" i="4" s="1"/>
  <c r="B116" i="5"/>
  <c r="E116" i="5" s="1"/>
  <c r="R116" i="4"/>
  <c r="S116" i="4" s="1"/>
  <c r="K120" i="4"/>
  <c r="J120" i="4"/>
  <c r="B146" i="5"/>
  <c r="E146" i="5" s="1"/>
  <c r="R146" i="4"/>
  <c r="S146" i="4" s="1"/>
  <c r="N209" i="4"/>
  <c r="B58" i="5"/>
  <c r="E58" i="5" s="1"/>
  <c r="R58" i="4"/>
  <c r="S58" i="4" s="1"/>
  <c r="Q58" i="4"/>
  <c r="D58" i="5" s="1"/>
  <c r="B63" i="5"/>
  <c r="E63" i="5" s="1"/>
  <c r="R63" i="4"/>
  <c r="S63" i="4" s="1"/>
  <c r="Q63" i="4"/>
  <c r="D63" i="5" s="1"/>
  <c r="B71" i="5"/>
  <c r="E71" i="5" s="1"/>
  <c r="R71" i="4"/>
  <c r="S71" i="4" s="1"/>
  <c r="I71" i="4"/>
  <c r="M40" i="4"/>
  <c r="BJ4" i="5"/>
  <c r="AZ4" i="5"/>
  <c r="AP4" i="5"/>
  <c r="AF4" i="5"/>
  <c r="V4" i="5"/>
  <c r="L4" i="5"/>
  <c r="BI4" i="5"/>
  <c r="AY4" i="5"/>
  <c r="AO4" i="5"/>
  <c r="AE4" i="5"/>
  <c r="U4" i="5"/>
  <c r="K4" i="5"/>
  <c r="BL4" i="5"/>
  <c r="BB4" i="5"/>
  <c r="AR4" i="5"/>
  <c r="AH4" i="5"/>
  <c r="X4" i="5"/>
  <c r="N4" i="5"/>
  <c r="BC4" i="5"/>
  <c r="AM4" i="5"/>
  <c r="Z4" i="5"/>
  <c r="J4" i="5"/>
  <c r="BA4" i="5"/>
  <c r="AL4" i="5"/>
  <c r="Y4" i="5"/>
  <c r="I4" i="5"/>
  <c r="AX4" i="5"/>
  <c r="AK4" i="5"/>
  <c r="W4" i="5"/>
  <c r="H4" i="5"/>
  <c r="BM4" i="5"/>
  <c r="AW4" i="5"/>
  <c r="AJ4" i="5"/>
  <c r="T4" i="5"/>
  <c r="G4" i="5"/>
  <c r="BK4" i="5"/>
  <c r="AV4" i="5"/>
  <c r="AI4" i="5"/>
  <c r="S4" i="5"/>
  <c r="BH4" i="5"/>
  <c r="AU4" i="5"/>
  <c r="AG4" i="5"/>
  <c r="R4" i="5"/>
  <c r="BD4" i="5"/>
  <c r="AN4" i="5"/>
  <c r="AA4" i="5"/>
  <c r="M4" i="5"/>
  <c r="Q4" i="5"/>
  <c r="BG4" i="5"/>
  <c r="P4" i="5"/>
  <c r="BF4" i="5"/>
  <c r="O4" i="5"/>
  <c r="BE4" i="5"/>
  <c r="AT4" i="5"/>
  <c r="AS4" i="5"/>
  <c r="AQ4" i="5"/>
  <c r="AD4" i="5"/>
  <c r="AC4" i="5"/>
  <c r="AB4" i="5"/>
  <c r="P9" i="4"/>
  <c r="Y9" i="4" s="1"/>
  <c r="C9" i="5"/>
  <c r="BI52" i="5"/>
  <c r="AY52" i="5"/>
  <c r="AO52" i="5"/>
  <c r="AE52" i="5"/>
  <c r="U52" i="5"/>
  <c r="K52" i="5"/>
  <c r="BH52" i="5"/>
  <c r="AX52" i="5"/>
  <c r="AN52" i="5"/>
  <c r="AD52" i="5"/>
  <c r="T52" i="5"/>
  <c r="J52" i="5"/>
  <c r="BK52" i="5"/>
  <c r="BA52" i="5"/>
  <c r="AQ52" i="5"/>
  <c r="AG52" i="5"/>
  <c r="W52" i="5"/>
  <c r="M52" i="5"/>
  <c r="BJ52" i="5"/>
  <c r="AU52" i="5"/>
  <c r="AH52" i="5"/>
  <c r="R52" i="5"/>
  <c r="BG52" i="5"/>
  <c r="AT52" i="5"/>
  <c r="AF52" i="5"/>
  <c r="Q52" i="5"/>
  <c r="BL52" i="5"/>
  <c r="AV52" i="5"/>
  <c r="AI52" i="5"/>
  <c r="S52" i="5"/>
  <c r="F52" i="5"/>
  <c r="BM52" i="5"/>
  <c r="AP52" i="5"/>
  <c r="X52" i="5"/>
  <c r="BF52" i="5"/>
  <c r="AM52" i="5"/>
  <c r="V52" i="5"/>
  <c r="BE52" i="5"/>
  <c r="AL52" i="5"/>
  <c r="P52" i="5"/>
  <c r="BD52" i="5"/>
  <c r="AK52" i="5"/>
  <c r="O52" i="5"/>
  <c r="BC52" i="5"/>
  <c r="AJ52" i="5"/>
  <c r="N52" i="5"/>
  <c r="BB52" i="5"/>
  <c r="AC52" i="5"/>
  <c r="L52" i="5"/>
  <c r="AZ52" i="5"/>
  <c r="AB52" i="5"/>
  <c r="I52" i="5"/>
  <c r="AW52" i="5"/>
  <c r="AA52" i="5"/>
  <c r="H52" i="5"/>
  <c r="AS52" i="5"/>
  <c r="Z52" i="5"/>
  <c r="G52" i="5"/>
  <c r="AR52" i="5"/>
  <c r="Y52" i="5"/>
  <c r="C54" i="5"/>
  <c r="K65" i="4"/>
  <c r="C21" i="5"/>
  <c r="K27" i="4"/>
  <c r="B33" i="5"/>
  <c r="E33" i="5" s="1"/>
  <c r="R33" i="4"/>
  <c r="S33" i="4" s="1"/>
  <c r="Q33" i="4"/>
  <c r="D33" i="5" s="1"/>
  <c r="O14" i="4"/>
  <c r="I25" i="5"/>
  <c r="BF25" i="5"/>
  <c r="AB25" i="5"/>
  <c r="AE25" i="5"/>
  <c r="U25" i="5"/>
  <c r="AR25" i="5"/>
  <c r="P25" i="5"/>
  <c r="BK25" i="5"/>
  <c r="N25" i="5"/>
  <c r="AH25" i="5"/>
  <c r="Q25" i="5"/>
  <c r="AN25" i="5"/>
  <c r="AJ25" i="5"/>
  <c r="G25" i="5"/>
  <c r="F25" i="5"/>
  <c r="X25" i="5"/>
  <c r="AS25" i="5"/>
  <c r="V25" i="5"/>
  <c r="BG45" i="5"/>
  <c r="AW45" i="5"/>
  <c r="AM45" i="5"/>
  <c r="AC45" i="5"/>
  <c r="S45" i="5"/>
  <c r="I45" i="5"/>
  <c r="BF45" i="5"/>
  <c r="AV45" i="5"/>
  <c r="AL45" i="5"/>
  <c r="AB45" i="5"/>
  <c r="R45" i="5"/>
  <c r="H45" i="5"/>
  <c r="BI45" i="5"/>
  <c r="AY45" i="5"/>
  <c r="AO45" i="5"/>
  <c r="AE45" i="5"/>
  <c r="U45" i="5"/>
  <c r="K45" i="5"/>
  <c r="BL45" i="5"/>
  <c r="AX45" i="5"/>
  <c r="AI45" i="5"/>
  <c r="V45" i="5"/>
  <c r="F45" i="5"/>
  <c r="BK45" i="5"/>
  <c r="AU45" i="5"/>
  <c r="AH45" i="5"/>
  <c r="T45" i="5"/>
  <c r="BM45" i="5"/>
  <c r="AZ45" i="5"/>
  <c r="AJ45" i="5"/>
  <c r="W45" i="5"/>
  <c r="G45" i="5"/>
  <c r="AR45" i="5"/>
  <c r="Y45" i="5"/>
  <c r="BJ45" i="5"/>
  <c r="AQ45" i="5"/>
  <c r="X45" i="5"/>
  <c r="BH45" i="5"/>
  <c r="AP45" i="5"/>
  <c r="Q45" i="5"/>
  <c r="BE45" i="5"/>
  <c r="AN45" i="5"/>
  <c r="P45" i="5"/>
  <c r="BD45" i="5"/>
  <c r="AK45" i="5"/>
  <c r="O45" i="5"/>
  <c r="BC45" i="5"/>
  <c r="AG45" i="5"/>
  <c r="N45" i="5"/>
  <c r="BB45" i="5"/>
  <c r="AF45" i="5"/>
  <c r="M45" i="5"/>
  <c r="BA45" i="5"/>
  <c r="AD45" i="5"/>
  <c r="L45" i="5"/>
  <c r="AT45" i="5"/>
  <c r="AA45" i="5"/>
  <c r="J45" i="5"/>
  <c r="AS45" i="5"/>
  <c r="Z45" i="5"/>
  <c r="C14" i="5"/>
  <c r="BI27" i="5"/>
  <c r="AY27" i="5"/>
  <c r="AO27" i="5"/>
  <c r="AE27" i="5"/>
  <c r="U27" i="5"/>
  <c r="K27" i="5"/>
  <c r="BH27" i="5"/>
  <c r="AX27" i="5"/>
  <c r="AN27" i="5"/>
  <c r="AD27" i="5"/>
  <c r="T27" i="5"/>
  <c r="J27" i="5"/>
  <c r="BK27" i="5"/>
  <c r="BA27" i="5"/>
  <c r="AQ27" i="5"/>
  <c r="AG27" i="5"/>
  <c r="W27" i="5"/>
  <c r="M27" i="5"/>
  <c r="BJ27" i="5"/>
  <c r="AU27" i="5"/>
  <c r="AH27" i="5"/>
  <c r="R27" i="5"/>
  <c r="BG27" i="5"/>
  <c r="AT27" i="5"/>
  <c r="AF27" i="5"/>
  <c r="Q27" i="5"/>
  <c r="BD27" i="5"/>
  <c r="AL27" i="5"/>
  <c r="V27" i="5"/>
  <c r="BC27" i="5"/>
  <c r="AK27" i="5"/>
  <c r="S27" i="5"/>
  <c r="BF27" i="5"/>
  <c r="AP27" i="5"/>
  <c r="Y27" i="5"/>
  <c r="G27" i="5"/>
  <c r="BE27" i="5"/>
  <c r="AM27" i="5"/>
  <c r="X27" i="5"/>
  <c r="F27" i="5"/>
  <c r="AS27" i="5"/>
  <c r="N27" i="5"/>
  <c r="AR27" i="5"/>
  <c r="L27" i="5"/>
  <c r="AJ27" i="5"/>
  <c r="I27" i="5"/>
  <c r="AI27" i="5"/>
  <c r="H27" i="5"/>
  <c r="BM27" i="5"/>
  <c r="AC27" i="5"/>
  <c r="BL27" i="5"/>
  <c r="AB27" i="5"/>
  <c r="BB27" i="5"/>
  <c r="AA27" i="5"/>
  <c r="AZ27" i="5"/>
  <c r="Z27" i="5"/>
  <c r="AW27" i="5"/>
  <c r="P27" i="5"/>
  <c r="AV27" i="5"/>
  <c r="O27" i="5"/>
  <c r="K55" i="4"/>
  <c r="L55" i="4" s="1"/>
  <c r="M55" i="4" s="1"/>
  <c r="K60" i="4"/>
  <c r="L60" i="4" s="1"/>
  <c r="M60" i="4" s="1"/>
  <c r="B23" i="5"/>
  <c r="E23" i="5" s="1"/>
  <c r="R23" i="4"/>
  <c r="S23" i="4" s="1"/>
  <c r="Q23" i="4"/>
  <c r="D23" i="5" s="1"/>
  <c r="BI67" i="5"/>
  <c r="AY67" i="5"/>
  <c r="AO67" i="5"/>
  <c r="AE67" i="5"/>
  <c r="U67" i="5"/>
  <c r="K67" i="5"/>
  <c r="BF67" i="5"/>
  <c r="AU67" i="5"/>
  <c r="AJ67" i="5"/>
  <c r="Y67" i="5"/>
  <c r="N67" i="5"/>
  <c r="BE67" i="5"/>
  <c r="AT67" i="5"/>
  <c r="AI67" i="5"/>
  <c r="X67" i="5"/>
  <c r="M67" i="5"/>
  <c r="BJ67" i="5"/>
  <c r="AV67" i="5"/>
  <c r="AG67" i="5"/>
  <c r="S67" i="5"/>
  <c r="F67" i="5"/>
  <c r="BH67" i="5"/>
  <c r="AS67" i="5"/>
  <c r="AF67" i="5"/>
  <c r="R67" i="5"/>
  <c r="BL67" i="5"/>
  <c r="AX67" i="5"/>
  <c r="AK67" i="5"/>
  <c r="V67" i="5"/>
  <c r="H67" i="5"/>
  <c r="BK67" i="5"/>
  <c r="AP67" i="5"/>
  <c r="W67" i="5"/>
  <c r="BG67" i="5"/>
  <c r="AN67" i="5"/>
  <c r="T67" i="5"/>
  <c r="BM67" i="5"/>
  <c r="AQ67" i="5"/>
  <c r="Z67" i="5"/>
  <c r="BB67" i="5"/>
  <c r="AB67" i="5"/>
  <c r="BA67" i="5"/>
  <c r="AA67" i="5"/>
  <c r="AZ67" i="5"/>
  <c r="Q67" i="5"/>
  <c r="AW67" i="5"/>
  <c r="P67" i="5"/>
  <c r="AR67" i="5"/>
  <c r="O67" i="5"/>
  <c r="AM67" i="5"/>
  <c r="L67" i="5"/>
  <c r="AL67" i="5"/>
  <c r="J67" i="5"/>
  <c r="AH67" i="5"/>
  <c r="I67" i="5"/>
  <c r="BD67" i="5"/>
  <c r="AD67" i="5"/>
  <c r="G67" i="5"/>
  <c r="BC67" i="5"/>
  <c r="AC67" i="5"/>
  <c r="BD105" i="5"/>
  <c r="AT105" i="5"/>
  <c r="AJ105" i="5"/>
  <c r="Z105" i="5"/>
  <c r="P105" i="5"/>
  <c r="F105" i="5"/>
  <c r="BM105" i="5"/>
  <c r="BC105" i="5"/>
  <c r="AS105" i="5"/>
  <c r="AI105" i="5"/>
  <c r="Y105" i="5"/>
  <c r="O105" i="5"/>
  <c r="BG105" i="5"/>
  <c r="AW105" i="5"/>
  <c r="AM105" i="5"/>
  <c r="AC105" i="5"/>
  <c r="S105" i="5"/>
  <c r="I105" i="5"/>
  <c r="BI105" i="5"/>
  <c r="AU105" i="5"/>
  <c r="AF105" i="5"/>
  <c r="R105" i="5"/>
  <c r="BH105" i="5"/>
  <c r="AR105" i="5"/>
  <c r="AE105" i="5"/>
  <c r="Q105" i="5"/>
  <c r="BF105" i="5"/>
  <c r="AQ105" i="5"/>
  <c r="AD105" i="5"/>
  <c r="N105" i="5"/>
  <c r="BB105" i="5"/>
  <c r="AK105" i="5"/>
  <c r="M105" i="5"/>
  <c r="BA105" i="5"/>
  <c r="AH105" i="5"/>
  <c r="L105" i="5"/>
  <c r="AZ105" i="5"/>
  <c r="AG105" i="5"/>
  <c r="K105" i="5"/>
  <c r="AY105" i="5"/>
  <c r="AB105" i="5"/>
  <c r="J105" i="5"/>
  <c r="AX105" i="5"/>
  <c r="AA105" i="5"/>
  <c r="H105" i="5"/>
  <c r="AV105" i="5"/>
  <c r="X105" i="5"/>
  <c r="G105" i="5"/>
  <c r="BL105" i="5"/>
  <c r="AP105" i="5"/>
  <c r="W105" i="5"/>
  <c r="BK105" i="5"/>
  <c r="AO105" i="5"/>
  <c r="V105" i="5"/>
  <c r="BJ105" i="5"/>
  <c r="AN105" i="5"/>
  <c r="U105" i="5"/>
  <c r="BE105" i="5"/>
  <c r="AL105" i="5"/>
  <c r="T105" i="5"/>
  <c r="BH7" i="5"/>
  <c r="AX7" i="5"/>
  <c r="AN7" i="5"/>
  <c r="AD7" i="5"/>
  <c r="T7" i="5"/>
  <c r="J7" i="5"/>
  <c r="BG7" i="5"/>
  <c r="AW7" i="5"/>
  <c r="AM7" i="5"/>
  <c r="AC7" i="5"/>
  <c r="S7" i="5"/>
  <c r="I7" i="5"/>
  <c r="BJ7" i="5"/>
  <c r="AZ7" i="5"/>
  <c r="AP7" i="5"/>
  <c r="AF7" i="5"/>
  <c r="V7" i="5"/>
  <c r="L7" i="5"/>
  <c r="BF7" i="5"/>
  <c r="AS7" i="5"/>
  <c r="AE7" i="5"/>
  <c r="P7" i="5"/>
  <c r="BE7" i="5"/>
  <c r="AR7" i="5"/>
  <c r="AB7" i="5"/>
  <c r="O7" i="5"/>
  <c r="BD7" i="5"/>
  <c r="AQ7" i="5"/>
  <c r="AA7" i="5"/>
  <c r="N7" i="5"/>
  <c r="BC7" i="5"/>
  <c r="AO7" i="5"/>
  <c r="Z7" i="5"/>
  <c r="M7" i="5"/>
  <c r="BB7" i="5"/>
  <c r="AL7" i="5"/>
  <c r="Y7" i="5"/>
  <c r="K7" i="5"/>
  <c r="BA7" i="5"/>
  <c r="AK7" i="5"/>
  <c r="X7" i="5"/>
  <c r="H7" i="5"/>
  <c r="BM7" i="5"/>
  <c r="AY7" i="5"/>
  <c r="AJ7" i="5"/>
  <c r="W7" i="5"/>
  <c r="G7" i="5"/>
  <c r="BL7" i="5"/>
  <c r="AV7" i="5"/>
  <c r="AI7" i="5"/>
  <c r="U7" i="5"/>
  <c r="F7" i="5"/>
  <c r="BI7" i="5"/>
  <c r="AT7" i="5"/>
  <c r="AG7" i="5"/>
  <c r="Q7" i="5"/>
  <c r="BK7" i="5"/>
  <c r="AU7" i="5"/>
  <c r="AH7" i="5"/>
  <c r="R7" i="5"/>
  <c r="BF10" i="5"/>
  <c r="AV10" i="5"/>
  <c r="AL10" i="5"/>
  <c r="AB10" i="5"/>
  <c r="R10" i="5"/>
  <c r="H10" i="5"/>
  <c r="BE10" i="5"/>
  <c r="AU10" i="5"/>
  <c r="AK10" i="5"/>
  <c r="AA10" i="5"/>
  <c r="Q10" i="5"/>
  <c r="G10" i="5"/>
  <c r="BH10" i="5"/>
  <c r="AX10" i="5"/>
  <c r="AN10" i="5"/>
  <c r="AD10" i="5"/>
  <c r="T10" i="5"/>
  <c r="J10" i="5"/>
  <c r="BL10" i="5"/>
  <c r="AY10" i="5"/>
  <c r="AI10" i="5"/>
  <c r="V10" i="5"/>
  <c r="F10" i="5"/>
  <c r="BK10" i="5"/>
  <c r="AW10" i="5"/>
  <c r="AH10" i="5"/>
  <c r="U10" i="5"/>
  <c r="BJ10" i="5"/>
  <c r="AT10" i="5"/>
  <c r="AG10" i="5"/>
  <c r="S10" i="5"/>
  <c r="BI10" i="5"/>
  <c r="AS10" i="5"/>
  <c r="AF10" i="5"/>
  <c r="P10" i="5"/>
  <c r="BG10" i="5"/>
  <c r="AR10" i="5"/>
  <c r="AE10" i="5"/>
  <c r="O10" i="5"/>
  <c r="BD10" i="5"/>
  <c r="AQ10" i="5"/>
  <c r="AC10" i="5"/>
  <c r="N10" i="5"/>
  <c r="BC10" i="5"/>
  <c r="AP10" i="5"/>
  <c r="Z10" i="5"/>
  <c r="M10" i="5"/>
  <c r="BB10" i="5"/>
  <c r="AO10" i="5"/>
  <c r="Y10" i="5"/>
  <c r="L10" i="5"/>
  <c r="BA10" i="5"/>
  <c r="AM10" i="5"/>
  <c r="X10" i="5"/>
  <c r="K10" i="5"/>
  <c r="BM10" i="5"/>
  <c r="AZ10" i="5"/>
  <c r="AJ10" i="5"/>
  <c r="W10" i="5"/>
  <c r="I10" i="5"/>
  <c r="L20" i="4"/>
  <c r="M20" i="4" s="1"/>
  <c r="C23" i="5"/>
  <c r="N23" i="4"/>
  <c r="O23" i="4" s="1"/>
  <c r="B51" i="5"/>
  <c r="E51" i="5" s="1"/>
  <c r="R51" i="4"/>
  <c r="S51" i="4" s="1"/>
  <c r="I51" i="4"/>
  <c r="K52" i="4"/>
  <c r="O64" i="4"/>
  <c r="BH12" i="5"/>
  <c r="AX12" i="5"/>
  <c r="AN12" i="5"/>
  <c r="AD12" i="5"/>
  <c r="T12" i="5"/>
  <c r="J12" i="5"/>
  <c r="BG12" i="5"/>
  <c r="AW12" i="5"/>
  <c r="AM12" i="5"/>
  <c r="AC12" i="5"/>
  <c r="S12" i="5"/>
  <c r="I12" i="5"/>
  <c r="BJ12" i="5"/>
  <c r="AZ12" i="5"/>
  <c r="AP12" i="5"/>
  <c r="AF12" i="5"/>
  <c r="V12" i="5"/>
  <c r="L12" i="5"/>
  <c r="BB12" i="5"/>
  <c r="AL12" i="5"/>
  <c r="Y12" i="5"/>
  <c r="K12" i="5"/>
  <c r="BA12" i="5"/>
  <c r="AK12" i="5"/>
  <c r="X12" i="5"/>
  <c r="H12" i="5"/>
  <c r="BM12" i="5"/>
  <c r="AY12" i="5"/>
  <c r="AJ12" i="5"/>
  <c r="W12" i="5"/>
  <c r="G12" i="5"/>
  <c r="BL12" i="5"/>
  <c r="AV12" i="5"/>
  <c r="AI12" i="5"/>
  <c r="U12" i="5"/>
  <c r="BK12" i="5"/>
  <c r="AU12" i="5"/>
  <c r="AH12" i="5"/>
  <c r="R12" i="5"/>
  <c r="BI12" i="5"/>
  <c r="AT12" i="5"/>
  <c r="AG12" i="5"/>
  <c r="Q12" i="5"/>
  <c r="BF12" i="5"/>
  <c r="AS12" i="5"/>
  <c r="AE12" i="5"/>
  <c r="P12" i="5"/>
  <c r="BE12" i="5"/>
  <c r="AR12" i="5"/>
  <c r="AB12" i="5"/>
  <c r="O12" i="5"/>
  <c r="BD12" i="5"/>
  <c r="AQ12" i="5"/>
  <c r="AA12" i="5"/>
  <c r="N12" i="5"/>
  <c r="BC12" i="5"/>
  <c r="AO12" i="5"/>
  <c r="Z12" i="5"/>
  <c r="M12" i="5"/>
  <c r="BF15" i="5"/>
  <c r="AV15" i="5"/>
  <c r="AL15" i="5"/>
  <c r="AB15" i="5"/>
  <c r="R15" i="5"/>
  <c r="H15" i="5"/>
  <c r="BE15" i="5"/>
  <c r="AU15" i="5"/>
  <c r="AK15" i="5"/>
  <c r="AA15" i="5"/>
  <c r="Q15" i="5"/>
  <c r="G15" i="5"/>
  <c r="BH15" i="5"/>
  <c r="AX15" i="5"/>
  <c r="AN15" i="5"/>
  <c r="AD15" i="5"/>
  <c r="T15" i="5"/>
  <c r="J15" i="5"/>
  <c r="BG15" i="5"/>
  <c r="AR15" i="5"/>
  <c r="AE15" i="5"/>
  <c r="O15" i="5"/>
  <c r="BD15" i="5"/>
  <c r="AQ15" i="5"/>
  <c r="AC15" i="5"/>
  <c r="N15" i="5"/>
  <c r="BC15" i="5"/>
  <c r="AP15" i="5"/>
  <c r="Z15" i="5"/>
  <c r="M15" i="5"/>
  <c r="BB15" i="5"/>
  <c r="AO15" i="5"/>
  <c r="Y15" i="5"/>
  <c r="L15" i="5"/>
  <c r="BA15" i="5"/>
  <c r="AM15" i="5"/>
  <c r="X15" i="5"/>
  <c r="K15" i="5"/>
  <c r="BM15" i="5"/>
  <c r="AZ15" i="5"/>
  <c r="AJ15" i="5"/>
  <c r="W15" i="5"/>
  <c r="I15" i="5"/>
  <c r="BL15" i="5"/>
  <c r="AY15" i="5"/>
  <c r="AI15" i="5"/>
  <c r="V15" i="5"/>
  <c r="F15" i="5"/>
  <c r="BK15" i="5"/>
  <c r="AW15" i="5"/>
  <c r="AH15" i="5"/>
  <c r="U15" i="5"/>
  <c r="BJ15" i="5"/>
  <c r="AT15" i="5"/>
  <c r="AG15" i="5"/>
  <c r="S15" i="5"/>
  <c r="BI15" i="5"/>
  <c r="AS15" i="5"/>
  <c r="AF15" i="5"/>
  <c r="P15" i="5"/>
  <c r="C31" i="5"/>
  <c r="P31" i="4"/>
  <c r="Y31" i="4" s="1"/>
  <c r="B56" i="5"/>
  <c r="E56" i="5" s="1"/>
  <c r="R56" i="4"/>
  <c r="S56" i="4" s="1"/>
  <c r="I56" i="4"/>
  <c r="B61" i="5"/>
  <c r="E61" i="5" s="1"/>
  <c r="R61" i="4"/>
  <c r="S61" i="4" s="1"/>
  <c r="I61" i="4"/>
  <c r="C4" i="5"/>
  <c r="B38" i="5"/>
  <c r="E38" i="5" s="1"/>
  <c r="R38" i="4"/>
  <c r="S38" i="4" s="1"/>
  <c r="Q38" i="4"/>
  <c r="D38" i="5" s="1"/>
  <c r="B41" i="5"/>
  <c r="E41" i="5" s="1"/>
  <c r="R41" i="4"/>
  <c r="S41" i="4" s="1"/>
  <c r="I41" i="4"/>
  <c r="C61" i="5"/>
  <c r="P61" i="4"/>
  <c r="Y61" i="4" s="1"/>
  <c r="L65" i="4"/>
  <c r="M65" i="4" s="1"/>
  <c r="N69" i="4"/>
  <c r="O69" i="4" s="1"/>
  <c r="C74" i="5"/>
  <c r="P74" i="4"/>
  <c r="Y74" i="4" s="1"/>
  <c r="B76" i="5"/>
  <c r="E76" i="5" s="1"/>
  <c r="R76" i="4"/>
  <c r="S76" i="4" s="1"/>
  <c r="I76" i="4"/>
  <c r="K80" i="4"/>
  <c r="J80" i="4"/>
  <c r="B86" i="5"/>
  <c r="E86" i="5" s="1"/>
  <c r="R86" i="4"/>
  <c r="S86" i="4" s="1"/>
  <c r="N86" i="4"/>
  <c r="O86" i="4" s="1"/>
  <c r="I86" i="4"/>
  <c r="K50" i="4"/>
  <c r="L50" i="4" s="1"/>
  <c r="M50" i="4" s="1"/>
  <c r="BJ14" i="5"/>
  <c r="AZ14" i="5"/>
  <c r="AP14" i="5"/>
  <c r="AF14" i="5"/>
  <c r="V14" i="5"/>
  <c r="L14" i="5"/>
  <c r="BI14" i="5"/>
  <c r="AY14" i="5"/>
  <c r="AO14" i="5"/>
  <c r="AE14" i="5"/>
  <c r="U14" i="5"/>
  <c r="K14" i="5"/>
  <c r="BL14" i="5"/>
  <c r="BB14" i="5"/>
  <c r="AR14" i="5"/>
  <c r="AH14" i="5"/>
  <c r="X14" i="5"/>
  <c r="N14" i="5"/>
  <c r="BE14" i="5"/>
  <c r="AQ14" i="5"/>
  <c r="AB14" i="5"/>
  <c r="O14" i="5"/>
  <c r="BD14" i="5"/>
  <c r="AN14" i="5"/>
  <c r="AA14" i="5"/>
  <c r="M14" i="5"/>
  <c r="BC14" i="5"/>
  <c r="AM14" i="5"/>
  <c r="Z14" i="5"/>
  <c r="J14" i="5"/>
  <c r="BA14" i="5"/>
  <c r="AL14" i="5"/>
  <c r="Y14" i="5"/>
  <c r="I14" i="5"/>
  <c r="AX14" i="5"/>
  <c r="AK14" i="5"/>
  <c r="W14" i="5"/>
  <c r="H14" i="5"/>
  <c r="BM14" i="5"/>
  <c r="AW14" i="5"/>
  <c r="AJ14" i="5"/>
  <c r="T14" i="5"/>
  <c r="G14" i="5"/>
  <c r="BK14" i="5"/>
  <c r="AV14" i="5"/>
  <c r="AI14" i="5"/>
  <c r="S14" i="5"/>
  <c r="BH14" i="5"/>
  <c r="AU14" i="5"/>
  <c r="AG14" i="5"/>
  <c r="R14" i="5"/>
  <c r="BG14" i="5"/>
  <c r="AT14" i="5"/>
  <c r="AD14" i="5"/>
  <c r="Q14" i="5"/>
  <c r="BF14" i="5"/>
  <c r="AS14" i="5"/>
  <c r="AC14" i="5"/>
  <c r="P14" i="5"/>
  <c r="N29" i="4"/>
  <c r="O29" i="4" s="1"/>
  <c r="BG30" i="5"/>
  <c r="AW30" i="5"/>
  <c r="AM30" i="5"/>
  <c r="AC30" i="5"/>
  <c r="S30" i="5"/>
  <c r="I30" i="5"/>
  <c r="BF30" i="5"/>
  <c r="AV30" i="5"/>
  <c r="AL30" i="5"/>
  <c r="AB30" i="5"/>
  <c r="R30" i="5"/>
  <c r="H30" i="5"/>
  <c r="BI30" i="5"/>
  <c r="AY30" i="5"/>
  <c r="AO30" i="5"/>
  <c r="AE30" i="5"/>
  <c r="U30" i="5"/>
  <c r="K30" i="5"/>
  <c r="BA30" i="5"/>
  <c r="AK30" i="5"/>
  <c r="X30" i="5"/>
  <c r="J30" i="5"/>
  <c r="BM30" i="5"/>
  <c r="AZ30" i="5"/>
  <c r="AJ30" i="5"/>
  <c r="W30" i="5"/>
  <c r="G30" i="5"/>
  <c r="BE30" i="5"/>
  <c r="AP30" i="5"/>
  <c r="V30" i="5"/>
  <c r="BD30" i="5"/>
  <c r="AN30" i="5"/>
  <c r="T30" i="5"/>
  <c r="BJ30" i="5"/>
  <c r="AR30" i="5"/>
  <c r="Z30" i="5"/>
  <c r="F30" i="5"/>
  <c r="BH30" i="5"/>
  <c r="AQ30" i="5"/>
  <c r="Y30" i="5"/>
  <c r="BC30" i="5"/>
  <c r="AD30" i="5"/>
  <c r="BB30" i="5"/>
  <c r="AA30" i="5"/>
  <c r="AX30" i="5"/>
  <c r="Q30" i="5"/>
  <c r="AU30" i="5"/>
  <c r="P30" i="5"/>
  <c r="AT30" i="5"/>
  <c r="O30" i="5"/>
  <c r="AS30" i="5"/>
  <c r="N30" i="5"/>
  <c r="AI30" i="5"/>
  <c r="M30" i="5"/>
  <c r="AH30" i="5"/>
  <c r="L30" i="5"/>
  <c r="BL30" i="5"/>
  <c r="AG30" i="5"/>
  <c r="BK30" i="5"/>
  <c r="AF30" i="5"/>
  <c r="K42" i="4"/>
  <c r="BG65" i="5"/>
  <c r="AW65" i="5"/>
  <c r="AM65" i="5"/>
  <c r="AC65" i="5"/>
  <c r="S65" i="5"/>
  <c r="I65" i="5"/>
  <c r="BF65" i="5"/>
  <c r="AV65" i="5"/>
  <c r="AL65" i="5"/>
  <c r="AB65" i="5"/>
  <c r="R65" i="5"/>
  <c r="H65" i="5"/>
  <c r="BI65" i="5"/>
  <c r="AY65" i="5"/>
  <c r="AO65" i="5"/>
  <c r="AE65" i="5"/>
  <c r="U65" i="5"/>
  <c r="K65" i="5"/>
  <c r="BC65" i="5"/>
  <c r="AP65" i="5"/>
  <c r="Z65" i="5"/>
  <c r="M65" i="5"/>
  <c r="BB65" i="5"/>
  <c r="AN65" i="5"/>
  <c r="Y65" i="5"/>
  <c r="L65" i="5"/>
  <c r="BD65" i="5"/>
  <c r="AQ65" i="5"/>
  <c r="AA65" i="5"/>
  <c r="N65" i="5"/>
  <c r="BH65" i="5"/>
  <c r="AJ65" i="5"/>
  <c r="Q65" i="5"/>
  <c r="BE65" i="5"/>
  <c r="AI65" i="5"/>
  <c r="P65" i="5"/>
  <c r="BA65" i="5"/>
  <c r="AH65" i="5"/>
  <c r="O65" i="5"/>
  <c r="AZ65" i="5"/>
  <c r="AG65" i="5"/>
  <c r="J65" i="5"/>
  <c r="AX65" i="5"/>
  <c r="AF65" i="5"/>
  <c r="G65" i="5"/>
  <c r="AU65" i="5"/>
  <c r="AD65" i="5"/>
  <c r="F65" i="5"/>
  <c r="BM65" i="5"/>
  <c r="AT65" i="5"/>
  <c r="X65" i="5"/>
  <c r="BL65" i="5"/>
  <c r="AS65" i="5"/>
  <c r="W65" i="5"/>
  <c r="BK65" i="5"/>
  <c r="AR65" i="5"/>
  <c r="V65" i="5"/>
  <c r="BJ65" i="5"/>
  <c r="AK65" i="5"/>
  <c r="T65" i="5"/>
  <c r="AJ80" i="5"/>
  <c r="BC80" i="5"/>
  <c r="AS80" i="5"/>
  <c r="AI80" i="5"/>
  <c r="BG80" i="5"/>
  <c r="I80" i="5"/>
  <c r="BI80" i="5"/>
  <c r="AU80" i="5"/>
  <c r="BH80" i="5"/>
  <c r="AQ80" i="5"/>
  <c r="AD80" i="5"/>
  <c r="N80" i="5"/>
  <c r="W80" i="5"/>
  <c r="AA80" i="5"/>
  <c r="H80" i="5"/>
  <c r="BA80" i="5"/>
  <c r="U80" i="5"/>
  <c r="AL80" i="5"/>
  <c r="K80" i="5"/>
  <c r="BB80" i="5"/>
  <c r="BJ80" i="5"/>
  <c r="AG80" i="5"/>
  <c r="T80" i="5"/>
  <c r="J80" i="5"/>
  <c r="BD100" i="5"/>
  <c r="AT100" i="5"/>
  <c r="AJ100" i="5"/>
  <c r="Z100" i="5"/>
  <c r="P100" i="5"/>
  <c r="BM100" i="5"/>
  <c r="BC100" i="5"/>
  <c r="AS100" i="5"/>
  <c r="AI100" i="5"/>
  <c r="Y100" i="5"/>
  <c r="O100" i="5"/>
  <c r="BG100" i="5"/>
  <c r="AW100" i="5"/>
  <c r="AM100" i="5"/>
  <c r="AC100" i="5"/>
  <c r="S100" i="5"/>
  <c r="I100" i="5"/>
  <c r="AZ100" i="5"/>
  <c r="AL100" i="5"/>
  <c r="W100" i="5"/>
  <c r="J100" i="5"/>
  <c r="BL100" i="5"/>
  <c r="AY100" i="5"/>
  <c r="AK100" i="5"/>
  <c r="V100" i="5"/>
  <c r="BK100" i="5"/>
  <c r="AX100" i="5"/>
  <c r="AH100" i="5"/>
  <c r="U100" i="5"/>
  <c r="BF100" i="5"/>
  <c r="AN100" i="5"/>
  <c r="Q100" i="5"/>
  <c r="BE100" i="5"/>
  <c r="AG100" i="5"/>
  <c r="N100" i="5"/>
  <c r="BB100" i="5"/>
  <c r="AF100" i="5"/>
  <c r="M100" i="5"/>
  <c r="BA100" i="5"/>
  <c r="AE100" i="5"/>
  <c r="L100" i="5"/>
  <c r="AV100" i="5"/>
  <c r="AD100" i="5"/>
  <c r="K100" i="5"/>
  <c r="AU100" i="5"/>
  <c r="AB100" i="5"/>
  <c r="AR100" i="5"/>
  <c r="AA100" i="5"/>
  <c r="BJ100" i="5"/>
  <c r="BI100" i="5"/>
  <c r="AP100" i="5"/>
  <c r="T100" i="5"/>
  <c r="AO100" i="5"/>
  <c r="X100" i="5"/>
  <c r="R100" i="5"/>
  <c r="BH100" i="5"/>
  <c r="AQ100" i="5"/>
  <c r="BD110" i="5"/>
  <c r="AT110" i="5"/>
  <c r="AJ110" i="5"/>
  <c r="Z110" i="5"/>
  <c r="P110" i="5"/>
  <c r="BM110" i="5"/>
  <c r="BC110" i="5"/>
  <c r="AS110" i="5"/>
  <c r="AI110" i="5"/>
  <c r="Y110" i="5"/>
  <c r="O110" i="5"/>
  <c r="BG110" i="5"/>
  <c r="AW110" i="5"/>
  <c r="AM110" i="5"/>
  <c r="AC110" i="5"/>
  <c r="S110" i="5"/>
  <c r="BB110" i="5"/>
  <c r="AO110" i="5"/>
  <c r="AA110" i="5"/>
  <c r="L110" i="5"/>
  <c r="BA110" i="5"/>
  <c r="AN110" i="5"/>
  <c r="X110" i="5"/>
  <c r="K110" i="5"/>
  <c r="AZ110" i="5"/>
  <c r="AL110" i="5"/>
  <c r="W110" i="5"/>
  <c r="J110" i="5"/>
  <c r="BE110" i="5"/>
  <c r="AG110" i="5"/>
  <c r="N110" i="5"/>
  <c r="AY110" i="5"/>
  <c r="AF110" i="5"/>
  <c r="M110" i="5"/>
  <c r="AX110" i="5"/>
  <c r="AE110" i="5"/>
  <c r="H110" i="5"/>
  <c r="AV110" i="5"/>
  <c r="AD110" i="5"/>
  <c r="BL110" i="5"/>
  <c r="AU110" i="5"/>
  <c r="AB110" i="5"/>
  <c r="BK110" i="5"/>
  <c r="AR110" i="5"/>
  <c r="V110" i="5"/>
  <c r="BJ110" i="5"/>
  <c r="AQ110" i="5"/>
  <c r="U110" i="5"/>
  <c r="BI110" i="5"/>
  <c r="AP110" i="5"/>
  <c r="T110" i="5"/>
  <c r="BH110" i="5"/>
  <c r="AK110" i="5"/>
  <c r="R110" i="5"/>
  <c r="BF110" i="5"/>
  <c r="AH110" i="5"/>
  <c r="Q110" i="5"/>
  <c r="M10" i="4"/>
  <c r="N16" i="4"/>
  <c r="O16" i="4" s="1"/>
  <c r="C19" i="5"/>
  <c r="W19" i="5"/>
  <c r="M19" i="5"/>
  <c r="BJ19" i="5"/>
  <c r="AF19" i="5"/>
  <c r="P19" i="5"/>
  <c r="BM19" i="5"/>
  <c r="AY19" i="5"/>
  <c r="O19" i="5"/>
  <c r="G19" i="5"/>
  <c r="BE19" i="5"/>
  <c r="AK19" i="5"/>
  <c r="AJ19" i="5"/>
  <c r="AW19" i="5"/>
  <c r="AH19" i="5"/>
  <c r="N19" i="5"/>
  <c r="L19" i="5"/>
  <c r="BI19" i="5"/>
  <c r="AT19" i="5"/>
  <c r="Z19" i="5"/>
  <c r="AS19" i="5"/>
  <c r="X19" i="5"/>
  <c r="H19" i="5"/>
  <c r="BF19" i="5"/>
  <c r="I23" i="4"/>
  <c r="BI32" i="5"/>
  <c r="AY32" i="5"/>
  <c r="AO32" i="5"/>
  <c r="AE32" i="5"/>
  <c r="U32" i="5"/>
  <c r="K32" i="5"/>
  <c r="BH32" i="5"/>
  <c r="AX32" i="5"/>
  <c r="AN32" i="5"/>
  <c r="AD32" i="5"/>
  <c r="T32" i="5"/>
  <c r="J32" i="5"/>
  <c r="BK32" i="5"/>
  <c r="BA32" i="5"/>
  <c r="AQ32" i="5"/>
  <c r="AG32" i="5"/>
  <c r="W32" i="5"/>
  <c r="M32" i="5"/>
  <c r="BD32" i="5"/>
  <c r="AP32" i="5"/>
  <c r="AA32" i="5"/>
  <c r="N32" i="5"/>
  <c r="BC32" i="5"/>
  <c r="AM32" i="5"/>
  <c r="Z32" i="5"/>
  <c r="L32" i="5"/>
  <c r="BE32" i="5"/>
  <c r="AR32" i="5"/>
  <c r="AB32" i="5"/>
  <c r="O32" i="5"/>
  <c r="AV32" i="5"/>
  <c r="AC32" i="5"/>
  <c r="G32" i="5"/>
  <c r="AU32" i="5"/>
  <c r="Y32" i="5"/>
  <c r="F32" i="5"/>
  <c r="AZ32" i="5"/>
  <c r="AH32" i="5"/>
  <c r="I32" i="5"/>
  <c r="AW32" i="5"/>
  <c r="AF32" i="5"/>
  <c r="H32" i="5"/>
  <c r="BF32" i="5"/>
  <c r="S32" i="5"/>
  <c r="BB32" i="5"/>
  <c r="R32" i="5"/>
  <c r="AT32" i="5"/>
  <c r="Q32" i="5"/>
  <c r="AS32" i="5"/>
  <c r="P32" i="5"/>
  <c r="AL32" i="5"/>
  <c r="AK32" i="5"/>
  <c r="BM32" i="5"/>
  <c r="AJ32" i="5"/>
  <c r="BL32" i="5"/>
  <c r="AI32" i="5"/>
  <c r="BJ32" i="5"/>
  <c r="X32" i="5"/>
  <c r="BG32" i="5"/>
  <c r="V32" i="5"/>
  <c r="N34" i="4"/>
  <c r="BG35" i="5"/>
  <c r="AW35" i="5"/>
  <c r="AM35" i="5"/>
  <c r="AC35" i="5"/>
  <c r="S35" i="5"/>
  <c r="I35" i="5"/>
  <c r="BF35" i="5"/>
  <c r="AV35" i="5"/>
  <c r="AL35" i="5"/>
  <c r="AB35" i="5"/>
  <c r="R35" i="5"/>
  <c r="H35" i="5"/>
  <c r="BI35" i="5"/>
  <c r="AY35" i="5"/>
  <c r="AO35" i="5"/>
  <c r="AE35" i="5"/>
  <c r="U35" i="5"/>
  <c r="K35" i="5"/>
  <c r="BJ35" i="5"/>
  <c r="AT35" i="5"/>
  <c r="AG35" i="5"/>
  <c r="Q35" i="5"/>
  <c r="BH35" i="5"/>
  <c r="AS35" i="5"/>
  <c r="AF35" i="5"/>
  <c r="P35" i="5"/>
  <c r="BK35" i="5"/>
  <c r="AU35" i="5"/>
  <c r="AH35" i="5"/>
  <c r="T35" i="5"/>
  <c r="AX35" i="5"/>
  <c r="Z35" i="5"/>
  <c r="G35" i="5"/>
  <c r="AR35" i="5"/>
  <c r="Y35" i="5"/>
  <c r="F35" i="5"/>
  <c r="BA35" i="5"/>
  <c r="AD35" i="5"/>
  <c r="L35" i="5"/>
  <c r="AZ35" i="5"/>
  <c r="AA35" i="5"/>
  <c r="J35" i="5"/>
  <c r="AQ35" i="5"/>
  <c r="N35" i="5"/>
  <c r="AP35" i="5"/>
  <c r="M35" i="5"/>
  <c r="AN35" i="5"/>
  <c r="AK35" i="5"/>
  <c r="BM35" i="5"/>
  <c r="AJ35" i="5"/>
  <c r="BL35" i="5"/>
  <c r="AI35" i="5"/>
  <c r="BE35" i="5"/>
  <c r="X35" i="5"/>
  <c r="BD35" i="5"/>
  <c r="W35" i="5"/>
  <c r="BC35" i="5"/>
  <c r="V35" i="5"/>
  <c r="BB35" i="5"/>
  <c r="O35" i="5"/>
  <c r="BG50" i="5"/>
  <c r="AW50" i="5"/>
  <c r="AM50" i="5"/>
  <c r="AC50" i="5"/>
  <c r="S50" i="5"/>
  <c r="I50" i="5"/>
  <c r="BF50" i="5"/>
  <c r="AV50" i="5"/>
  <c r="AL50" i="5"/>
  <c r="AB50" i="5"/>
  <c r="R50" i="5"/>
  <c r="H50" i="5"/>
  <c r="BI50" i="5"/>
  <c r="AY50" i="5"/>
  <c r="AO50" i="5"/>
  <c r="AE50" i="5"/>
  <c r="U50" i="5"/>
  <c r="K50" i="5"/>
  <c r="BE50" i="5"/>
  <c r="AR50" i="5"/>
  <c r="AD50" i="5"/>
  <c r="O50" i="5"/>
  <c r="BD50" i="5"/>
  <c r="AQ50" i="5"/>
  <c r="AA50" i="5"/>
  <c r="N50" i="5"/>
  <c r="BH50" i="5"/>
  <c r="AS50" i="5"/>
  <c r="AF50" i="5"/>
  <c r="P50" i="5"/>
  <c r="BL50" i="5"/>
  <c r="AP50" i="5"/>
  <c r="W50" i="5"/>
  <c r="BK50" i="5"/>
  <c r="AN50" i="5"/>
  <c r="V50" i="5"/>
  <c r="BJ50" i="5"/>
  <c r="AK50" i="5"/>
  <c r="T50" i="5"/>
  <c r="BC50" i="5"/>
  <c r="AJ50" i="5"/>
  <c r="Q50" i="5"/>
  <c r="BB50" i="5"/>
  <c r="AI50" i="5"/>
  <c r="M50" i="5"/>
  <c r="BA50" i="5"/>
  <c r="AH50" i="5"/>
  <c r="L50" i="5"/>
  <c r="AZ50" i="5"/>
  <c r="AG50" i="5"/>
  <c r="J50" i="5"/>
  <c r="AX50" i="5"/>
  <c r="Z50" i="5"/>
  <c r="G50" i="5"/>
  <c r="AU50" i="5"/>
  <c r="Y50" i="5"/>
  <c r="F50" i="5"/>
  <c r="BM50" i="5"/>
  <c r="AT50" i="5"/>
  <c r="X50" i="5"/>
  <c r="I58" i="4"/>
  <c r="I63" i="4"/>
  <c r="P201" i="4"/>
  <c r="Y201" i="4" s="1"/>
  <c r="O201" i="4"/>
  <c r="C39" i="5"/>
  <c r="C44" i="5"/>
  <c r="C46" i="5"/>
  <c r="P75" i="5"/>
  <c r="F75" i="5"/>
  <c r="BM75" i="5"/>
  <c r="AI75" i="5"/>
  <c r="AM75" i="5"/>
  <c r="AC75" i="5"/>
  <c r="S75" i="5"/>
  <c r="AL75" i="5"/>
  <c r="AK75" i="5"/>
  <c r="V75" i="5"/>
  <c r="H75" i="5"/>
  <c r="T75" i="5"/>
  <c r="AP75" i="5"/>
  <c r="X75" i="5"/>
  <c r="AX75" i="5"/>
  <c r="AA75" i="5"/>
  <c r="M75" i="5"/>
  <c r="BA75" i="5"/>
  <c r="AD75" i="5"/>
  <c r="BF75" i="5"/>
  <c r="AF75" i="5"/>
  <c r="AE75" i="5"/>
  <c r="U75" i="5"/>
  <c r="L75" i="5"/>
  <c r="BD85" i="5"/>
  <c r="AT85" i="5"/>
  <c r="AJ85" i="5"/>
  <c r="Z85" i="5"/>
  <c r="P85" i="5"/>
  <c r="F85" i="5"/>
  <c r="BM85" i="5"/>
  <c r="BC85" i="5"/>
  <c r="AS85" i="5"/>
  <c r="AI85" i="5"/>
  <c r="Y85" i="5"/>
  <c r="O85" i="5"/>
  <c r="BG85" i="5"/>
  <c r="AW85" i="5"/>
  <c r="AM85" i="5"/>
  <c r="AC85" i="5"/>
  <c r="S85" i="5"/>
  <c r="BB85" i="5"/>
  <c r="AO85" i="5"/>
  <c r="AA85" i="5"/>
  <c r="L85" i="5"/>
  <c r="BA85" i="5"/>
  <c r="AN85" i="5"/>
  <c r="X85" i="5"/>
  <c r="K85" i="5"/>
  <c r="AZ85" i="5"/>
  <c r="AL85" i="5"/>
  <c r="W85" i="5"/>
  <c r="J85" i="5"/>
  <c r="BJ85" i="5"/>
  <c r="AQ85" i="5"/>
  <c r="U85" i="5"/>
  <c r="BI85" i="5"/>
  <c r="AP85" i="5"/>
  <c r="T85" i="5"/>
  <c r="BL85" i="5"/>
  <c r="AU85" i="5"/>
  <c r="AB85" i="5"/>
  <c r="AH85" i="5"/>
  <c r="BK85" i="5"/>
  <c r="AG85" i="5"/>
  <c r="BF85" i="5"/>
  <c r="AE85" i="5"/>
  <c r="BE85" i="5"/>
  <c r="AD85" i="5"/>
  <c r="AY85" i="5"/>
  <c r="V85" i="5"/>
  <c r="AX85" i="5"/>
  <c r="R85" i="5"/>
  <c r="AK85" i="5"/>
  <c r="M85" i="5"/>
  <c r="AR85" i="5"/>
  <c r="AF85" i="5"/>
  <c r="Q85" i="5"/>
  <c r="N85" i="5"/>
  <c r="BH85" i="5"/>
  <c r="AV85" i="5"/>
  <c r="K22" i="4"/>
  <c r="C26" i="5"/>
  <c r="B31" i="5"/>
  <c r="E31" i="5" s="1"/>
  <c r="R31" i="4"/>
  <c r="S31" i="4" s="1"/>
  <c r="I31" i="4"/>
  <c r="O59" i="4"/>
  <c r="C28" i="5"/>
  <c r="N28" i="4"/>
  <c r="O28" i="4" s="1"/>
  <c r="B36" i="5"/>
  <c r="E36" i="5" s="1"/>
  <c r="R36" i="4"/>
  <c r="S36" i="4" s="1"/>
  <c r="I36" i="4"/>
  <c r="BI47" i="5"/>
  <c r="AY47" i="5"/>
  <c r="AO47" i="5"/>
  <c r="AE47" i="5"/>
  <c r="U47" i="5"/>
  <c r="K47" i="5"/>
  <c r="BH47" i="5"/>
  <c r="AX47" i="5"/>
  <c r="AN47" i="5"/>
  <c r="AD47" i="5"/>
  <c r="T47" i="5"/>
  <c r="J47" i="5"/>
  <c r="BK47" i="5"/>
  <c r="BA47" i="5"/>
  <c r="AQ47" i="5"/>
  <c r="AG47" i="5"/>
  <c r="W47" i="5"/>
  <c r="M47" i="5"/>
  <c r="BB47" i="5"/>
  <c r="AL47" i="5"/>
  <c r="Y47" i="5"/>
  <c r="I47" i="5"/>
  <c r="AZ47" i="5"/>
  <c r="AK47" i="5"/>
  <c r="X47" i="5"/>
  <c r="H47" i="5"/>
  <c r="BC47" i="5"/>
  <c r="AM47" i="5"/>
  <c r="Z47" i="5"/>
  <c r="L47" i="5"/>
  <c r="BL47" i="5"/>
  <c r="AS47" i="5"/>
  <c r="V47" i="5"/>
  <c r="BJ47" i="5"/>
  <c r="AR47" i="5"/>
  <c r="S47" i="5"/>
  <c r="BG47" i="5"/>
  <c r="AP47" i="5"/>
  <c r="R47" i="5"/>
  <c r="BF47" i="5"/>
  <c r="AJ47" i="5"/>
  <c r="Q47" i="5"/>
  <c r="BE47" i="5"/>
  <c r="AI47" i="5"/>
  <c r="P47" i="5"/>
  <c r="BD47" i="5"/>
  <c r="AH47" i="5"/>
  <c r="O47" i="5"/>
  <c r="AW47" i="5"/>
  <c r="AF47" i="5"/>
  <c r="N47" i="5"/>
  <c r="AV47" i="5"/>
  <c r="AC47" i="5"/>
  <c r="G47" i="5"/>
  <c r="AU47" i="5"/>
  <c r="AB47" i="5"/>
  <c r="F47" i="5"/>
  <c r="BM47" i="5"/>
  <c r="AT47" i="5"/>
  <c r="AA47" i="5"/>
  <c r="C49" i="5"/>
  <c r="C51" i="5"/>
  <c r="P51" i="4"/>
  <c r="Y51" i="4" s="1"/>
  <c r="K57" i="4"/>
  <c r="K62" i="4"/>
  <c r="BG20" i="5"/>
  <c r="AW20" i="5"/>
  <c r="AM20" i="5"/>
  <c r="AC20" i="5"/>
  <c r="S20" i="5"/>
  <c r="I20" i="5"/>
  <c r="BF20" i="5"/>
  <c r="AV20" i="5"/>
  <c r="AL20" i="5"/>
  <c r="AB20" i="5"/>
  <c r="R20" i="5"/>
  <c r="H20" i="5"/>
  <c r="BI20" i="5"/>
  <c r="AY20" i="5"/>
  <c r="AO20" i="5"/>
  <c r="AE20" i="5"/>
  <c r="U20" i="5"/>
  <c r="K20" i="5"/>
  <c r="BL20" i="5"/>
  <c r="AX20" i="5"/>
  <c r="AI20" i="5"/>
  <c r="V20" i="5"/>
  <c r="F20" i="5"/>
  <c r="BK20" i="5"/>
  <c r="AU20" i="5"/>
  <c r="AH20" i="5"/>
  <c r="T20" i="5"/>
  <c r="BA20" i="5"/>
  <c r="AK20" i="5"/>
  <c r="X20" i="5"/>
  <c r="J20" i="5"/>
  <c r="BD20" i="5"/>
  <c r="AJ20" i="5"/>
  <c r="O20" i="5"/>
  <c r="BC20" i="5"/>
  <c r="AG20" i="5"/>
  <c r="N20" i="5"/>
  <c r="BB20" i="5"/>
  <c r="AF20" i="5"/>
  <c r="M20" i="5"/>
  <c r="AZ20" i="5"/>
  <c r="AD20" i="5"/>
  <c r="L20" i="5"/>
  <c r="AT20" i="5"/>
  <c r="AA20" i="5"/>
  <c r="G20" i="5"/>
  <c r="AS20" i="5"/>
  <c r="Z20" i="5"/>
  <c r="BM20" i="5"/>
  <c r="AR20" i="5"/>
  <c r="Y20" i="5"/>
  <c r="BJ20" i="5"/>
  <c r="AQ20" i="5"/>
  <c r="W20" i="5"/>
  <c r="BH20" i="5"/>
  <c r="AP20" i="5"/>
  <c r="Q20" i="5"/>
  <c r="BE20" i="5"/>
  <c r="AN20" i="5"/>
  <c r="P20" i="5"/>
  <c r="K32" i="4"/>
  <c r="C33" i="5"/>
  <c r="P33" i="4"/>
  <c r="Y33" i="4" s="1"/>
  <c r="N33" i="4"/>
  <c r="O33" i="4" s="1"/>
  <c r="C56" i="5"/>
  <c r="P56" i="4"/>
  <c r="Y56" i="4" s="1"/>
  <c r="K90" i="4"/>
  <c r="B96" i="5"/>
  <c r="E96" i="5" s="1"/>
  <c r="R96" i="4"/>
  <c r="S96" i="4" s="1"/>
  <c r="N96" i="4"/>
  <c r="O96" i="4" s="1"/>
  <c r="I96" i="4"/>
  <c r="K100" i="4"/>
  <c r="J100" i="4"/>
  <c r="B106" i="5"/>
  <c r="E106" i="5" s="1"/>
  <c r="R106" i="4"/>
  <c r="S106" i="4" s="1"/>
  <c r="N106" i="4"/>
  <c r="O106" i="4" s="1"/>
  <c r="J110" i="4"/>
  <c r="BJ9" i="5"/>
  <c r="AZ9" i="5"/>
  <c r="AP9" i="5"/>
  <c r="AF9" i="5"/>
  <c r="V9" i="5"/>
  <c r="L9" i="5"/>
  <c r="BI9" i="5"/>
  <c r="AY9" i="5"/>
  <c r="AO9" i="5"/>
  <c r="AE9" i="5"/>
  <c r="U9" i="5"/>
  <c r="K9" i="5"/>
  <c r="BL9" i="5"/>
  <c r="BB9" i="5"/>
  <c r="AR9" i="5"/>
  <c r="AH9" i="5"/>
  <c r="X9" i="5"/>
  <c r="N9" i="5"/>
  <c r="BK9" i="5"/>
  <c r="AV9" i="5"/>
  <c r="AI9" i="5"/>
  <c r="S9" i="5"/>
  <c r="BH9" i="5"/>
  <c r="AU9" i="5"/>
  <c r="AG9" i="5"/>
  <c r="R9" i="5"/>
  <c r="BG9" i="5"/>
  <c r="AT9" i="5"/>
  <c r="AD9" i="5"/>
  <c r="Q9" i="5"/>
  <c r="BF9" i="5"/>
  <c r="AS9" i="5"/>
  <c r="AC9" i="5"/>
  <c r="P9" i="5"/>
  <c r="BE9" i="5"/>
  <c r="AQ9" i="5"/>
  <c r="AB9" i="5"/>
  <c r="O9" i="5"/>
  <c r="BD9" i="5"/>
  <c r="AN9" i="5"/>
  <c r="AA9" i="5"/>
  <c r="M9" i="5"/>
  <c r="BC9" i="5"/>
  <c r="AM9" i="5"/>
  <c r="Z9" i="5"/>
  <c r="J9" i="5"/>
  <c r="BA9" i="5"/>
  <c r="AL9" i="5"/>
  <c r="Y9" i="5"/>
  <c r="I9" i="5"/>
  <c r="AX9" i="5"/>
  <c r="AK9" i="5"/>
  <c r="W9" i="5"/>
  <c r="H9" i="5"/>
  <c r="BM9" i="5"/>
  <c r="AW9" i="5"/>
  <c r="AJ9" i="5"/>
  <c r="T9" i="5"/>
  <c r="G9" i="5"/>
  <c r="I13" i="4"/>
  <c r="BI22" i="5"/>
  <c r="AY22" i="5"/>
  <c r="AO22" i="5"/>
  <c r="AE22" i="5"/>
  <c r="U22" i="5"/>
  <c r="K22" i="5"/>
  <c r="BH22" i="5"/>
  <c r="AX22" i="5"/>
  <c r="AN22" i="5"/>
  <c r="AD22" i="5"/>
  <c r="T22" i="5"/>
  <c r="J22" i="5"/>
  <c r="BK22" i="5"/>
  <c r="BA22" i="5"/>
  <c r="AQ22" i="5"/>
  <c r="AG22" i="5"/>
  <c r="W22" i="5"/>
  <c r="M22" i="5"/>
  <c r="BB22" i="5"/>
  <c r="AL22" i="5"/>
  <c r="Y22" i="5"/>
  <c r="I22" i="5"/>
  <c r="AZ22" i="5"/>
  <c r="AK22" i="5"/>
  <c r="X22" i="5"/>
  <c r="H22" i="5"/>
  <c r="BD22" i="5"/>
  <c r="AP22" i="5"/>
  <c r="AA22" i="5"/>
  <c r="N22" i="5"/>
  <c r="BC22" i="5"/>
  <c r="AM22" i="5"/>
  <c r="Z22" i="5"/>
  <c r="L22" i="5"/>
  <c r="BM22" i="5"/>
  <c r="AS22" i="5"/>
  <c r="R22" i="5"/>
  <c r="BL22" i="5"/>
  <c r="AR22" i="5"/>
  <c r="Q22" i="5"/>
  <c r="BJ22" i="5"/>
  <c r="AJ22" i="5"/>
  <c r="P22" i="5"/>
  <c r="BG22" i="5"/>
  <c r="AI22" i="5"/>
  <c r="O22" i="5"/>
  <c r="BF22" i="5"/>
  <c r="AH22" i="5"/>
  <c r="G22" i="5"/>
  <c r="BE22" i="5"/>
  <c r="AF22" i="5"/>
  <c r="F22" i="5"/>
  <c r="AW22" i="5"/>
  <c r="AC22" i="5"/>
  <c r="AV22" i="5"/>
  <c r="AB22" i="5"/>
  <c r="AU22" i="5"/>
  <c r="V22" i="5"/>
  <c r="AT22" i="5"/>
  <c r="S22" i="5"/>
  <c r="K37" i="4"/>
  <c r="C38" i="5"/>
  <c r="N38" i="4"/>
  <c r="O38" i="4" s="1"/>
  <c r="C41" i="5"/>
  <c r="P41" i="4"/>
  <c r="Y41" i="4" s="1"/>
  <c r="B43" i="5"/>
  <c r="E43" i="5" s="1"/>
  <c r="R43" i="4"/>
  <c r="S43" i="4" s="1"/>
  <c r="Q43" i="4"/>
  <c r="D43" i="5" s="1"/>
  <c r="M5" i="4"/>
  <c r="N11" i="4"/>
  <c r="O11" i="4" s="1"/>
  <c r="C43" i="5"/>
  <c r="N43" i="4"/>
  <c r="O43" i="4" s="1"/>
  <c r="BI57" i="5"/>
  <c r="AY57" i="5"/>
  <c r="AO57" i="5"/>
  <c r="AE57" i="5"/>
  <c r="U57" i="5"/>
  <c r="K57" i="5"/>
  <c r="BH57" i="5"/>
  <c r="AX57" i="5"/>
  <c r="AN57" i="5"/>
  <c r="AD57" i="5"/>
  <c r="T57" i="5"/>
  <c r="J57" i="5"/>
  <c r="BK57" i="5"/>
  <c r="BA57" i="5"/>
  <c r="AQ57" i="5"/>
  <c r="AG57" i="5"/>
  <c r="W57" i="5"/>
  <c r="M57" i="5"/>
  <c r="BD57" i="5"/>
  <c r="AP57" i="5"/>
  <c r="AA57" i="5"/>
  <c r="N57" i="5"/>
  <c r="BC57" i="5"/>
  <c r="AM57" i="5"/>
  <c r="Z57" i="5"/>
  <c r="L57" i="5"/>
  <c r="BE57" i="5"/>
  <c r="AR57" i="5"/>
  <c r="AB57" i="5"/>
  <c r="O57" i="5"/>
  <c r="BJ57" i="5"/>
  <c r="AL57" i="5"/>
  <c r="S57" i="5"/>
  <c r="BG57" i="5"/>
  <c r="AK57" i="5"/>
  <c r="R57" i="5"/>
  <c r="BF57" i="5"/>
  <c r="AJ57" i="5"/>
  <c r="Q57" i="5"/>
  <c r="BB57" i="5"/>
  <c r="AI57" i="5"/>
  <c r="P57" i="5"/>
  <c r="AZ57" i="5"/>
  <c r="AH57" i="5"/>
  <c r="I57" i="5"/>
  <c r="AW57" i="5"/>
  <c r="AF57" i="5"/>
  <c r="H57" i="5"/>
  <c r="AV57" i="5"/>
  <c r="AC57" i="5"/>
  <c r="G57" i="5"/>
  <c r="AU57" i="5"/>
  <c r="Y57" i="5"/>
  <c r="F57" i="5"/>
  <c r="BM57" i="5"/>
  <c r="AT57" i="5"/>
  <c r="X57" i="5"/>
  <c r="BL57" i="5"/>
  <c r="AS57" i="5"/>
  <c r="V57" i="5"/>
  <c r="C59" i="5"/>
  <c r="BI62" i="5"/>
  <c r="AY62" i="5"/>
  <c r="AO62" i="5"/>
  <c r="AE62" i="5"/>
  <c r="U62" i="5"/>
  <c r="K62" i="5"/>
  <c r="BH62" i="5"/>
  <c r="AX62" i="5"/>
  <c r="AN62" i="5"/>
  <c r="AD62" i="5"/>
  <c r="T62" i="5"/>
  <c r="J62" i="5"/>
  <c r="BK62" i="5"/>
  <c r="BA62" i="5"/>
  <c r="AQ62" i="5"/>
  <c r="AG62" i="5"/>
  <c r="W62" i="5"/>
  <c r="M62" i="5"/>
  <c r="BM62" i="5"/>
  <c r="AW62" i="5"/>
  <c r="AJ62" i="5"/>
  <c r="V62" i="5"/>
  <c r="G62" i="5"/>
  <c r="BL62" i="5"/>
  <c r="AV62" i="5"/>
  <c r="AI62" i="5"/>
  <c r="S62" i="5"/>
  <c r="F62" i="5"/>
  <c r="AZ62" i="5"/>
  <c r="AK62" i="5"/>
  <c r="X62" i="5"/>
  <c r="H62" i="5"/>
  <c r="BF62" i="5"/>
  <c r="AM62" i="5"/>
  <c r="Q62" i="5"/>
  <c r="BE62" i="5"/>
  <c r="AL62" i="5"/>
  <c r="P62" i="5"/>
  <c r="BD62" i="5"/>
  <c r="AH62" i="5"/>
  <c r="O62" i="5"/>
  <c r="BC62" i="5"/>
  <c r="AF62" i="5"/>
  <c r="N62" i="5"/>
  <c r="BB62" i="5"/>
  <c r="AC62" i="5"/>
  <c r="L62" i="5"/>
  <c r="AU62" i="5"/>
  <c r="AB62" i="5"/>
  <c r="I62" i="5"/>
  <c r="AT62" i="5"/>
  <c r="AA62" i="5"/>
  <c r="AS62" i="5"/>
  <c r="Z62" i="5"/>
  <c r="BJ62" i="5"/>
  <c r="AR62" i="5"/>
  <c r="Y62" i="5"/>
  <c r="BG62" i="5"/>
  <c r="AP62" i="5"/>
  <c r="R62" i="5"/>
  <c r="C64" i="5"/>
  <c r="BD90" i="5"/>
  <c r="AT90" i="5"/>
  <c r="AJ90" i="5"/>
  <c r="Z90" i="5"/>
  <c r="P90" i="5"/>
  <c r="F90" i="5"/>
  <c r="BM90" i="5"/>
  <c r="BC90" i="5"/>
  <c r="AS90" i="5"/>
  <c r="AI90" i="5"/>
  <c r="Y90" i="5"/>
  <c r="O90" i="5"/>
  <c r="BG90" i="5"/>
  <c r="AW90" i="5"/>
  <c r="AM90" i="5"/>
  <c r="AC90" i="5"/>
  <c r="S90" i="5"/>
  <c r="BK90" i="5"/>
  <c r="AX90" i="5"/>
  <c r="AH90" i="5"/>
  <c r="U90" i="5"/>
  <c r="BJ90" i="5"/>
  <c r="AV90" i="5"/>
  <c r="AG90" i="5"/>
  <c r="T90" i="5"/>
  <c r="BI90" i="5"/>
  <c r="AU90" i="5"/>
  <c r="AF90" i="5"/>
  <c r="R90" i="5"/>
  <c r="BH90" i="5"/>
  <c r="AO90" i="5"/>
  <c r="V90" i="5"/>
  <c r="BF90" i="5"/>
  <c r="AN90" i="5"/>
  <c r="Q90" i="5"/>
  <c r="AQ90" i="5"/>
  <c r="X90" i="5"/>
  <c r="AZ90" i="5"/>
  <c r="W90" i="5"/>
  <c r="AY90" i="5"/>
  <c r="N90" i="5"/>
  <c r="AP90" i="5"/>
  <c r="L90" i="5"/>
  <c r="AL90" i="5"/>
  <c r="K90" i="5"/>
  <c r="AK90" i="5"/>
  <c r="J90" i="5"/>
  <c r="BL90" i="5"/>
  <c r="AE90" i="5"/>
  <c r="BE90" i="5"/>
  <c r="AD90" i="5"/>
  <c r="BB90" i="5"/>
  <c r="AB90" i="5"/>
  <c r="BA90" i="5"/>
  <c r="AA90" i="5"/>
  <c r="AR90" i="5"/>
  <c r="M90" i="5"/>
  <c r="BM120" i="5"/>
  <c r="Y120" i="5"/>
  <c r="O120" i="5"/>
  <c r="BF120" i="5"/>
  <c r="AB120" i="5"/>
  <c r="R120" i="5"/>
  <c r="AF120" i="5"/>
  <c r="T120" i="5"/>
  <c r="G120" i="5"/>
  <c r="AH120" i="5"/>
  <c r="U120" i="5"/>
  <c r="AG120" i="5"/>
  <c r="S120" i="5"/>
  <c r="AZ120" i="5"/>
  <c r="K120" i="5"/>
  <c r="BB120" i="5"/>
  <c r="AE120" i="5"/>
  <c r="M120" i="5"/>
  <c r="AY120" i="5"/>
  <c r="AX120" i="5"/>
  <c r="AC120" i="5"/>
  <c r="BL120" i="5"/>
  <c r="AQ120" i="5"/>
  <c r="AO120" i="5"/>
  <c r="AN120" i="5"/>
  <c r="BK120" i="5"/>
  <c r="Q120" i="5"/>
  <c r="BH120" i="5"/>
  <c r="BD120" i="5"/>
  <c r="R6" i="4"/>
  <c r="S6" i="4" s="1"/>
  <c r="B6" i="5"/>
  <c r="E6" i="5" s="1"/>
  <c r="I6" i="4"/>
  <c r="B23" i="2"/>
  <c r="C6" i="5"/>
  <c r="P6" i="4"/>
  <c r="Y6" i="4" s="1"/>
  <c r="B8" i="5"/>
  <c r="E8" i="5" s="1"/>
  <c r="R8" i="4"/>
  <c r="S8" i="4" s="1"/>
  <c r="Q8" i="4"/>
  <c r="D8" i="5" s="1"/>
  <c r="B11" i="5"/>
  <c r="E11" i="5" s="1"/>
  <c r="R11" i="4"/>
  <c r="S11" i="4" s="1"/>
  <c r="I11" i="4"/>
  <c r="M15" i="4"/>
  <c r="N21" i="4"/>
  <c r="O21" i="4" s="1"/>
  <c r="C24" i="5"/>
  <c r="BK24" i="5"/>
  <c r="BA24" i="5"/>
  <c r="AQ24" i="5"/>
  <c r="AG24" i="5"/>
  <c r="W24" i="5"/>
  <c r="M24" i="5"/>
  <c r="BJ24" i="5"/>
  <c r="AZ24" i="5"/>
  <c r="AP24" i="5"/>
  <c r="AF24" i="5"/>
  <c r="V24" i="5"/>
  <c r="L24" i="5"/>
  <c r="BM24" i="5"/>
  <c r="BC24" i="5"/>
  <c r="AS24" i="5"/>
  <c r="AI24" i="5"/>
  <c r="Y24" i="5"/>
  <c r="O24" i="5"/>
  <c r="BE24" i="5"/>
  <c r="AO24" i="5"/>
  <c r="AB24" i="5"/>
  <c r="N24" i="5"/>
  <c r="BD24" i="5"/>
  <c r="AN24" i="5"/>
  <c r="AA24" i="5"/>
  <c r="K24" i="5"/>
  <c r="BG24" i="5"/>
  <c r="AT24" i="5"/>
  <c r="AD24" i="5"/>
  <c r="Q24" i="5"/>
  <c r="BF24" i="5"/>
  <c r="AR24" i="5"/>
  <c r="AC24" i="5"/>
  <c r="P24" i="5"/>
  <c r="BB24" i="5"/>
  <c r="AH24" i="5"/>
  <c r="H24" i="5"/>
  <c r="AY24" i="5"/>
  <c r="AE24" i="5"/>
  <c r="G24" i="5"/>
  <c r="AX24" i="5"/>
  <c r="Z24" i="5"/>
  <c r="AW24" i="5"/>
  <c r="X24" i="5"/>
  <c r="AV24" i="5"/>
  <c r="U24" i="5"/>
  <c r="AU24" i="5"/>
  <c r="T24" i="5"/>
  <c r="AM24" i="5"/>
  <c r="S24" i="5"/>
  <c r="BL24" i="5"/>
  <c r="AL24" i="5"/>
  <c r="R24" i="5"/>
  <c r="BI24" i="5"/>
  <c r="AK24" i="5"/>
  <c r="J24" i="5"/>
  <c r="BH24" i="5"/>
  <c r="AJ24" i="5"/>
  <c r="I24" i="5"/>
  <c r="I28" i="4"/>
  <c r="P29" i="4"/>
  <c r="Y29" i="4" s="1"/>
  <c r="BI37" i="5"/>
  <c r="AY37" i="5"/>
  <c r="AO37" i="5"/>
  <c r="AE37" i="5"/>
  <c r="U37" i="5"/>
  <c r="K37" i="5"/>
  <c r="BH37" i="5"/>
  <c r="AX37" i="5"/>
  <c r="AN37" i="5"/>
  <c r="AD37" i="5"/>
  <c r="T37" i="5"/>
  <c r="J37" i="5"/>
  <c r="BK37" i="5"/>
  <c r="BA37" i="5"/>
  <c r="AQ37" i="5"/>
  <c r="AG37" i="5"/>
  <c r="W37" i="5"/>
  <c r="M37" i="5"/>
  <c r="BM37" i="5"/>
  <c r="AW37" i="5"/>
  <c r="AJ37" i="5"/>
  <c r="V37" i="5"/>
  <c r="G37" i="5"/>
  <c r="BL37" i="5"/>
  <c r="AV37" i="5"/>
  <c r="AI37" i="5"/>
  <c r="S37" i="5"/>
  <c r="F37" i="5"/>
  <c r="AZ37" i="5"/>
  <c r="AK37" i="5"/>
  <c r="X37" i="5"/>
  <c r="H37" i="5"/>
  <c r="AT37" i="5"/>
  <c r="AA37" i="5"/>
  <c r="AS37" i="5"/>
  <c r="Z37" i="5"/>
  <c r="BB37" i="5"/>
  <c r="AC37" i="5"/>
  <c r="L37" i="5"/>
  <c r="AU37" i="5"/>
  <c r="AB37" i="5"/>
  <c r="I37" i="5"/>
  <c r="BD37" i="5"/>
  <c r="Q37" i="5"/>
  <c r="BC37" i="5"/>
  <c r="P37" i="5"/>
  <c r="AR37" i="5"/>
  <c r="O37" i="5"/>
  <c r="AP37" i="5"/>
  <c r="N37" i="5"/>
  <c r="AM37" i="5"/>
  <c r="AL37" i="5"/>
  <c r="BJ37" i="5"/>
  <c r="AH37" i="5"/>
  <c r="BG37" i="5"/>
  <c r="AF37" i="5"/>
  <c r="BF37" i="5"/>
  <c r="Y37" i="5"/>
  <c r="BE37" i="5"/>
  <c r="R37" i="5"/>
  <c r="N39" i="4"/>
  <c r="O39" i="4" s="1"/>
  <c r="BG40" i="5"/>
  <c r="AW40" i="5"/>
  <c r="AM40" i="5"/>
  <c r="AC40" i="5"/>
  <c r="S40" i="5"/>
  <c r="I40" i="5"/>
  <c r="BF40" i="5"/>
  <c r="AV40" i="5"/>
  <c r="AL40" i="5"/>
  <c r="AB40" i="5"/>
  <c r="R40" i="5"/>
  <c r="H40" i="5"/>
  <c r="BI40" i="5"/>
  <c r="AY40" i="5"/>
  <c r="AO40" i="5"/>
  <c r="AE40" i="5"/>
  <c r="U40" i="5"/>
  <c r="K40" i="5"/>
  <c r="BC40" i="5"/>
  <c r="AP40" i="5"/>
  <c r="Z40" i="5"/>
  <c r="M40" i="5"/>
  <c r="BB40" i="5"/>
  <c r="AN40" i="5"/>
  <c r="Y40" i="5"/>
  <c r="L40" i="5"/>
  <c r="BD40" i="5"/>
  <c r="AQ40" i="5"/>
  <c r="AA40" i="5"/>
  <c r="N40" i="5"/>
  <c r="BM40" i="5"/>
  <c r="AT40" i="5"/>
  <c r="X40" i="5"/>
  <c r="BL40" i="5"/>
  <c r="AS40" i="5"/>
  <c r="W40" i="5"/>
  <c r="BK40" i="5"/>
  <c r="AR40" i="5"/>
  <c r="V40" i="5"/>
  <c r="BJ40" i="5"/>
  <c r="BH40" i="5"/>
  <c r="AJ40" i="5"/>
  <c r="Q40" i="5"/>
  <c r="BE40" i="5"/>
  <c r="AI40" i="5"/>
  <c r="P40" i="5"/>
  <c r="AX40" i="5"/>
  <c r="AF40" i="5"/>
  <c r="G40" i="5"/>
  <c r="AU40" i="5"/>
  <c r="AD40" i="5"/>
  <c r="F40" i="5"/>
  <c r="BA40" i="5"/>
  <c r="AZ40" i="5"/>
  <c r="AK40" i="5"/>
  <c r="AH40" i="5"/>
  <c r="AG40" i="5"/>
  <c r="T40" i="5"/>
  <c r="O40" i="5"/>
  <c r="J40" i="5"/>
  <c r="N46" i="4"/>
  <c r="O46" i="4" s="1"/>
  <c r="B48" i="5"/>
  <c r="E48" i="5" s="1"/>
  <c r="R48" i="4"/>
  <c r="S48" i="4" s="1"/>
  <c r="Q48" i="4"/>
  <c r="D48" i="5" s="1"/>
  <c r="BG55" i="5"/>
  <c r="AW55" i="5"/>
  <c r="AM55" i="5"/>
  <c r="AC55" i="5"/>
  <c r="S55" i="5"/>
  <c r="I55" i="5"/>
  <c r="BF55" i="5"/>
  <c r="AV55" i="5"/>
  <c r="AL55" i="5"/>
  <c r="AB55" i="5"/>
  <c r="R55" i="5"/>
  <c r="H55" i="5"/>
  <c r="BI55" i="5"/>
  <c r="AY55" i="5"/>
  <c r="AO55" i="5"/>
  <c r="AE55" i="5"/>
  <c r="U55" i="5"/>
  <c r="K55" i="5"/>
  <c r="BA55" i="5"/>
  <c r="AK55" i="5"/>
  <c r="X55" i="5"/>
  <c r="J55" i="5"/>
  <c r="BM55" i="5"/>
  <c r="AZ55" i="5"/>
  <c r="AJ55" i="5"/>
  <c r="W55" i="5"/>
  <c r="G55" i="5"/>
  <c r="BB55" i="5"/>
  <c r="AN55" i="5"/>
  <c r="Y55" i="5"/>
  <c r="L55" i="5"/>
  <c r="BJ55" i="5"/>
  <c r="AQ55" i="5"/>
  <c r="T55" i="5"/>
  <c r="BH55" i="5"/>
  <c r="AP55" i="5"/>
  <c r="Q55" i="5"/>
  <c r="BE55" i="5"/>
  <c r="AI55" i="5"/>
  <c r="P55" i="5"/>
  <c r="BD55" i="5"/>
  <c r="AH55" i="5"/>
  <c r="O55" i="5"/>
  <c r="BC55" i="5"/>
  <c r="AG55" i="5"/>
  <c r="N55" i="5"/>
  <c r="AX55" i="5"/>
  <c r="AF55" i="5"/>
  <c r="M55" i="5"/>
  <c r="AU55" i="5"/>
  <c r="AD55" i="5"/>
  <c r="F55" i="5"/>
  <c r="AT55" i="5"/>
  <c r="AA55" i="5"/>
  <c r="BL55" i="5"/>
  <c r="AS55" i="5"/>
  <c r="Z55" i="5"/>
  <c r="BK55" i="5"/>
  <c r="AR55" i="5"/>
  <c r="V55" i="5"/>
  <c r="BG60" i="5"/>
  <c r="AW60" i="5"/>
  <c r="AM60" i="5"/>
  <c r="AC60" i="5"/>
  <c r="S60" i="5"/>
  <c r="I60" i="5"/>
  <c r="BF60" i="5"/>
  <c r="AV60" i="5"/>
  <c r="AL60" i="5"/>
  <c r="AB60" i="5"/>
  <c r="R60" i="5"/>
  <c r="H60" i="5"/>
  <c r="BI60" i="5"/>
  <c r="AY60" i="5"/>
  <c r="AO60" i="5"/>
  <c r="AE60" i="5"/>
  <c r="U60" i="5"/>
  <c r="K60" i="5"/>
  <c r="BJ60" i="5"/>
  <c r="AT60" i="5"/>
  <c r="AG60" i="5"/>
  <c r="Q60" i="5"/>
  <c r="BH60" i="5"/>
  <c r="AS60" i="5"/>
  <c r="AF60" i="5"/>
  <c r="P60" i="5"/>
  <c r="BK60" i="5"/>
  <c r="AU60" i="5"/>
  <c r="AH60" i="5"/>
  <c r="T60" i="5"/>
  <c r="BE60" i="5"/>
  <c r="AN60" i="5"/>
  <c r="V60" i="5"/>
  <c r="BD60" i="5"/>
  <c r="AK60" i="5"/>
  <c r="O60" i="5"/>
  <c r="BC60" i="5"/>
  <c r="AJ60" i="5"/>
  <c r="N60" i="5"/>
  <c r="BB60" i="5"/>
  <c r="AI60" i="5"/>
  <c r="M60" i="5"/>
  <c r="BA60" i="5"/>
  <c r="AD60" i="5"/>
  <c r="L60" i="5"/>
  <c r="AZ60" i="5"/>
  <c r="AA60" i="5"/>
  <c r="J60" i="5"/>
  <c r="AX60" i="5"/>
  <c r="Z60" i="5"/>
  <c r="G60" i="5"/>
  <c r="AR60" i="5"/>
  <c r="Y60" i="5"/>
  <c r="F60" i="5"/>
  <c r="BM60" i="5"/>
  <c r="AQ60" i="5"/>
  <c r="X60" i="5"/>
  <c r="BL60" i="5"/>
  <c r="AP60" i="5"/>
  <c r="W60" i="5"/>
  <c r="BM70" i="5"/>
  <c r="BC70" i="5"/>
  <c r="AS70" i="5"/>
  <c r="AI70" i="5"/>
  <c r="Y70" i="5"/>
  <c r="O70" i="5"/>
  <c r="BG70" i="5"/>
  <c r="AW70" i="5"/>
  <c r="AM70" i="5"/>
  <c r="AC70" i="5"/>
  <c r="S70" i="5"/>
  <c r="I70" i="5"/>
  <c r="BA70" i="5"/>
  <c r="AO70" i="5"/>
  <c r="AB70" i="5"/>
  <c r="P70" i="5"/>
  <c r="BL70" i="5"/>
  <c r="AZ70" i="5"/>
  <c r="AN70" i="5"/>
  <c r="AA70" i="5"/>
  <c r="N70" i="5"/>
  <c r="BJ70" i="5"/>
  <c r="AU70" i="5"/>
  <c r="AF70" i="5"/>
  <c r="Q70" i="5"/>
  <c r="BI70" i="5"/>
  <c r="AT70" i="5"/>
  <c r="AE70" i="5"/>
  <c r="M70" i="5"/>
  <c r="AX70" i="5"/>
  <c r="AH70" i="5"/>
  <c r="T70" i="5"/>
  <c r="AY70" i="5"/>
  <c r="Z70" i="5"/>
  <c r="G70" i="5"/>
  <c r="AV70" i="5"/>
  <c r="X70" i="5"/>
  <c r="F70" i="5"/>
  <c r="BB70" i="5"/>
  <c r="AD70" i="5"/>
  <c r="H70" i="5"/>
  <c r="AK70" i="5"/>
  <c r="BK70" i="5"/>
  <c r="AJ70" i="5"/>
  <c r="BH70" i="5"/>
  <c r="AG70" i="5"/>
  <c r="BF70" i="5"/>
  <c r="W70" i="5"/>
  <c r="BE70" i="5"/>
  <c r="V70" i="5"/>
  <c r="BD70" i="5"/>
  <c r="U70" i="5"/>
  <c r="AR70" i="5"/>
  <c r="R70" i="5"/>
  <c r="AQ70" i="5"/>
  <c r="L70" i="5"/>
  <c r="AP70" i="5"/>
  <c r="K70" i="5"/>
  <c r="AL70" i="5"/>
  <c r="J70" i="5"/>
  <c r="C79" i="5"/>
  <c r="P79" i="4"/>
  <c r="Y79" i="4" s="1"/>
  <c r="C89" i="5"/>
  <c r="P89" i="4"/>
  <c r="Y89" i="4" s="1"/>
  <c r="C99" i="5"/>
  <c r="P99" i="4"/>
  <c r="Y99" i="4" s="1"/>
  <c r="C109" i="5"/>
  <c r="P109" i="4"/>
  <c r="Y109" i="4" s="1"/>
  <c r="M115" i="4"/>
  <c r="C119" i="5"/>
  <c r="P119" i="4"/>
  <c r="Y119" i="4" s="1"/>
  <c r="BM125" i="5"/>
  <c r="BC125" i="5"/>
  <c r="AS125" i="5"/>
  <c r="AI125" i="5"/>
  <c r="Y125" i="5"/>
  <c r="O125" i="5"/>
  <c r="BF125" i="5"/>
  <c r="AV125" i="5"/>
  <c r="AL125" i="5"/>
  <c r="AB125" i="5"/>
  <c r="R125" i="5"/>
  <c r="H125" i="5"/>
  <c r="BE125" i="5"/>
  <c r="AU125" i="5"/>
  <c r="AK125" i="5"/>
  <c r="AA125" i="5"/>
  <c r="Q125" i="5"/>
  <c r="G125" i="5"/>
  <c r="BG125" i="5"/>
  <c r="AQ125" i="5"/>
  <c r="AD125" i="5"/>
  <c r="N125" i="5"/>
  <c r="BD125" i="5"/>
  <c r="AP125" i="5"/>
  <c r="AC125" i="5"/>
  <c r="M125" i="5"/>
  <c r="AX125" i="5"/>
  <c r="AF125" i="5"/>
  <c r="L125" i="5"/>
  <c r="BL125" i="5"/>
  <c r="AW125" i="5"/>
  <c r="AE125" i="5"/>
  <c r="K125" i="5"/>
  <c r="BA125" i="5"/>
  <c r="AJ125" i="5"/>
  <c r="T125" i="5"/>
  <c r="AR125" i="5"/>
  <c r="U125" i="5"/>
  <c r="AO125" i="5"/>
  <c r="S125" i="5"/>
  <c r="BK125" i="5"/>
  <c r="AN125" i="5"/>
  <c r="P125" i="5"/>
  <c r="BJ125" i="5"/>
  <c r="AM125" i="5"/>
  <c r="J125" i="5"/>
  <c r="BI125" i="5"/>
  <c r="AH125" i="5"/>
  <c r="I125" i="5"/>
  <c r="BH125" i="5"/>
  <c r="AG125" i="5"/>
  <c r="F125" i="5"/>
  <c r="BB125" i="5"/>
  <c r="Z125" i="5"/>
  <c r="AZ125" i="5"/>
  <c r="X125" i="5"/>
  <c r="AY125" i="5"/>
  <c r="W125" i="5"/>
  <c r="AT125" i="5"/>
  <c r="V125" i="5"/>
  <c r="N129" i="4"/>
  <c r="O129" i="4" s="1"/>
  <c r="BK54" i="5"/>
  <c r="BA54" i="5"/>
  <c r="AQ54" i="5"/>
  <c r="AG54" i="5"/>
  <c r="W54" i="5"/>
  <c r="M54" i="5"/>
  <c r="BJ54" i="5"/>
  <c r="AZ54" i="5"/>
  <c r="AP54" i="5"/>
  <c r="AF54" i="5"/>
  <c r="V54" i="5"/>
  <c r="L54" i="5"/>
  <c r="BM54" i="5"/>
  <c r="BC54" i="5"/>
  <c r="AS54" i="5"/>
  <c r="AI54" i="5"/>
  <c r="Y54" i="5"/>
  <c r="O54" i="5"/>
  <c r="AX54" i="5"/>
  <c r="AK54" i="5"/>
  <c r="U54" i="5"/>
  <c r="H54" i="5"/>
  <c r="BL54" i="5"/>
  <c r="AW54" i="5"/>
  <c r="AJ54" i="5"/>
  <c r="T54" i="5"/>
  <c r="AY54" i="5"/>
  <c r="AL54" i="5"/>
  <c r="X54" i="5"/>
  <c r="I54" i="5"/>
  <c r="BH54" i="5"/>
  <c r="AO54" i="5"/>
  <c r="S54" i="5"/>
  <c r="BG54" i="5"/>
  <c r="AN54" i="5"/>
  <c r="R54" i="5"/>
  <c r="BF54" i="5"/>
  <c r="AM54" i="5"/>
  <c r="Q54" i="5"/>
  <c r="BE54" i="5"/>
  <c r="AH54" i="5"/>
  <c r="P54" i="5"/>
  <c r="BD54" i="5"/>
  <c r="AE54" i="5"/>
  <c r="N54" i="5"/>
  <c r="BB54" i="5"/>
  <c r="AD54" i="5"/>
  <c r="K54" i="5"/>
  <c r="AV54" i="5"/>
  <c r="AC54" i="5"/>
  <c r="J54" i="5"/>
  <c r="AU54" i="5"/>
  <c r="AB54" i="5"/>
  <c r="AT54" i="5"/>
  <c r="AA54" i="5"/>
  <c r="BI54" i="5"/>
  <c r="AR54" i="5"/>
  <c r="Z54" i="5"/>
  <c r="BH84" i="5"/>
  <c r="AX84" i="5"/>
  <c r="AN84" i="5"/>
  <c r="AD84" i="5"/>
  <c r="T84" i="5"/>
  <c r="J84" i="5"/>
  <c r="BG84" i="5"/>
  <c r="AW84" i="5"/>
  <c r="AM84" i="5"/>
  <c r="AC84" i="5"/>
  <c r="S84" i="5"/>
  <c r="BK84" i="5"/>
  <c r="BA84" i="5"/>
  <c r="AQ84" i="5"/>
  <c r="AG84" i="5"/>
  <c r="W84" i="5"/>
  <c r="M84" i="5"/>
  <c r="BB84" i="5"/>
  <c r="AL84" i="5"/>
  <c r="Y84" i="5"/>
  <c r="K84" i="5"/>
  <c r="AZ84" i="5"/>
  <c r="AK84" i="5"/>
  <c r="X84" i="5"/>
  <c r="BM84" i="5"/>
  <c r="AY84" i="5"/>
  <c r="AJ84" i="5"/>
  <c r="V84" i="5"/>
  <c r="BJ84" i="5"/>
  <c r="AR84" i="5"/>
  <c r="U84" i="5"/>
  <c r="BI84" i="5"/>
  <c r="AP84" i="5"/>
  <c r="R84" i="5"/>
  <c r="AT84" i="5"/>
  <c r="AA84" i="5"/>
  <c r="AU84" i="5"/>
  <c r="P84" i="5"/>
  <c r="AS84" i="5"/>
  <c r="O84" i="5"/>
  <c r="AI84" i="5"/>
  <c r="L84" i="5"/>
  <c r="BL84" i="5"/>
  <c r="AH84" i="5"/>
  <c r="BF84" i="5"/>
  <c r="AF84" i="5"/>
  <c r="BE84" i="5"/>
  <c r="AE84" i="5"/>
  <c r="AV84" i="5"/>
  <c r="Q84" i="5"/>
  <c r="AB84" i="5"/>
  <c r="Z84" i="5"/>
  <c r="N84" i="5"/>
  <c r="BD84" i="5"/>
  <c r="BC84" i="5"/>
  <c r="AO84" i="5"/>
  <c r="BH89" i="5"/>
  <c r="AX89" i="5"/>
  <c r="AN89" i="5"/>
  <c r="AD89" i="5"/>
  <c r="T89" i="5"/>
  <c r="J89" i="5"/>
  <c r="BG89" i="5"/>
  <c r="AW89" i="5"/>
  <c r="AM89" i="5"/>
  <c r="AC89" i="5"/>
  <c r="S89" i="5"/>
  <c r="BK89" i="5"/>
  <c r="BA89" i="5"/>
  <c r="AQ89" i="5"/>
  <c r="AG89" i="5"/>
  <c r="W89" i="5"/>
  <c r="M89" i="5"/>
  <c r="BJ89" i="5"/>
  <c r="AU89" i="5"/>
  <c r="AH89" i="5"/>
  <c r="R89" i="5"/>
  <c r="BI89" i="5"/>
  <c r="AT89" i="5"/>
  <c r="AF89" i="5"/>
  <c r="Q89" i="5"/>
  <c r="BF89" i="5"/>
  <c r="AS89" i="5"/>
  <c r="AE89" i="5"/>
  <c r="P89" i="5"/>
  <c r="BL89" i="5"/>
  <c r="AO89" i="5"/>
  <c r="V89" i="5"/>
  <c r="BE89" i="5"/>
  <c r="AL89" i="5"/>
  <c r="U89" i="5"/>
  <c r="AR89" i="5"/>
  <c r="Y89" i="5"/>
  <c r="BD89" i="5"/>
  <c r="AB89" i="5"/>
  <c r="BC89" i="5"/>
  <c r="AA89" i="5"/>
  <c r="AZ89" i="5"/>
  <c r="X89" i="5"/>
  <c r="AY89" i="5"/>
  <c r="O89" i="5"/>
  <c r="AV89" i="5"/>
  <c r="N89" i="5"/>
  <c r="AP89" i="5"/>
  <c r="L89" i="5"/>
  <c r="AK89" i="5"/>
  <c r="K89" i="5"/>
  <c r="AJ89" i="5"/>
  <c r="BM89" i="5"/>
  <c r="AI89" i="5"/>
  <c r="BB89" i="5"/>
  <c r="Z89" i="5"/>
  <c r="Q68" i="4"/>
  <c r="D68" i="5" s="1"/>
  <c r="Q78" i="4"/>
  <c r="D78" i="5" s="1"/>
  <c r="Q98" i="4"/>
  <c r="D98" i="5" s="1"/>
  <c r="Q103" i="4"/>
  <c r="D103" i="5" s="1"/>
  <c r="I106" i="4"/>
  <c r="Q108" i="4"/>
  <c r="D108" i="5" s="1"/>
  <c r="I111" i="4"/>
  <c r="Q113" i="4"/>
  <c r="D113" i="5" s="1"/>
  <c r="I116" i="4"/>
  <c r="Q118" i="4"/>
  <c r="D118" i="5" s="1"/>
  <c r="I121" i="4"/>
  <c r="Q123" i="4"/>
  <c r="D123" i="5" s="1"/>
  <c r="I126" i="4"/>
  <c r="Q128" i="4"/>
  <c r="D128" i="5" s="1"/>
  <c r="I131" i="4"/>
  <c r="Q133" i="4"/>
  <c r="D133" i="5" s="1"/>
  <c r="I136" i="4"/>
  <c r="Q138" i="4"/>
  <c r="D138" i="5" s="1"/>
  <c r="I141" i="4"/>
  <c r="Q143" i="4"/>
  <c r="D143" i="5" s="1"/>
  <c r="I146" i="4"/>
  <c r="R149" i="4"/>
  <c r="S149" i="4" s="1"/>
  <c r="H154" i="4"/>
  <c r="J154" i="4" s="1"/>
  <c r="N155" i="4"/>
  <c r="O155" i="4" s="1"/>
  <c r="Q157" i="4"/>
  <c r="D157" i="5" s="1"/>
  <c r="I159" i="4"/>
  <c r="N161" i="4"/>
  <c r="H164" i="4"/>
  <c r="J164" i="4" s="1"/>
  <c r="I168" i="4"/>
  <c r="R175" i="4"/>
  <c r="S175" i="4" s="1"/>
  <c r="R176" i="4"/>
  <c r="S176" i="4" s="1"/>
  <c r="R177" i="4"/>
  <c r="S177" i="4" s="1"/>
  <c r="R179" i="4"/>
  <c r="S179" i="4" s="1"/>
  <c r="Q180" i="4"/>
  <c r="D180" i="5" s="1"/>
  <c r="Q181" i="4"/>
  <c r="D181" i="5" s="1"/>
  <c r="Q182" i="4"/>
  <c r="D182" i="5" s="1"/>
  <c r="Q183" i="4"/>
  <c r="D183" i="5" s="1"/>
  <c r="C185" i="5"/>
  <c r="C186" i="5"/>
  <c r="C187" i="5"/>
  <c r="N187" i="4"/>
  <c r="O187" i="4" s="1"/>
  <c r="R190" i="4"/>
  <c r="S190" i="4" s="1"/>
  <c r="C194" i="5"/>
  <c r="R194" i="4"/>
  <c r="S194" i="4" s="1"/>
  <c r="I198" i="4"/>
  <c r="R212" i="4"/>
  <c r="S212" i="4" s="1"/>
  <c r="I213" i="4"/>
  <c r="C214" i="5"/>
  <c r="R217" i="4"/>
  <c r="S217" i="4" s="1"/>
  <c r="R222" i="4"/>
  <c r="S222" i="4" s="1"/>
  <c r="R224" i="4"/>
  <c r="S224" i="4" s="1"/>
  <c r="Q228" i="4"/>
  <c r="D228" i="5" s="1"/>
  <c r="I230" i="4"/>
  <c r="H232" i="4"/>
  <c r="B233" i="5"/>
  <c r="E233" i="5" s="1"/>
  <c r="R233" i="4"/>
  <c r="S233" i="4" s="1"/>
  <c r="H237" i="4"/>
  <c r="Q245" i="4"/>
  <c r="D245" i="5" s="1"/>
  <c r="H249" i="4"/>
  <c r="J249" i="4" s="1"/>
  <c r="L249" i="4" s="1"/>
  <c r="M249" i="4" s="1"/>
  <c r="Q264" i="4"/>
  <c r="D264" i="5" s="1"/>
  <c r="H265" i="4"/>
  <c r="C266" i="5"/>
  <c r="R269" i="4"/>
  <c r="S269" i="4" s="1"/>
  <c r="I270" i="4"/>
  <c r="H285" i="4"/>
  <c r="B286" i="5"/>
  <c r="E286" i="5" s="1"/>
  <c r="R286" i="4"/>
  <c r="S286" i="4" s="1"/>
  <c r="H294" i="4"/>
  <c r="J294" i="4" s="1"/>
  <c r="I297" i="4"/>
  <c r="B298" i="5"/>
  <c r="E298" i="5" s="1"/>
  <c r="R298" i="4"/>
  <c r="S298" i="4" s="1"/>
  <c r="C301" i="5"/>
  <c r="C303" i="5"/>
  <c r="Q303" i="4"/>
  <c r="D303" i="5" s="1"/>
  <c r="B305" i="5"/>
  <c r="E305" i="5" s="1"/>
  <c r="R305" i="4"/>
  <c r="S305" i="4" s="1"/>
  <c r="Q305" i="4"/>
  <c r="D305" i="5" s="1"/>
  <c r="C307" i="5"/>
  <c r="N307" i="4"/>
  <c r="O307" i="4" s="1"/>
  <c r="R307" i="4"/>
  <c r="S307" i="4" s="1"/>
  <c r="C309" i="5"/>
  <c r="R309" i="4"/>
  <c r="S309" i="4" s="1"/>
  <c r="C311" i="5"/>
  <c r="B316" i="5"/>
  <c r="E316" i="5" s="1"/>
  <c r="R316" i="4"/>
  <c r="S316" i="4" s="1"/>
  <c r="Q319" i="4"/>
  <c r="D319" i="5" s="1"/>
  <c r="C321" i="5"/>
  <c r="N321" i="4"/>
  <c r="I328" i="4"/>
  <c r="R329" i="4"/>
  <c r="S329" i="4" s="1"/>
  <c r="N331" i="4"/>
  <c r="O331" i="4" s="1"/>
  <c r="N334" i="4"/>
  <c r="O334" i="4" s="1"/>
  <c r="I338" i="4"/>
  <c r="N339" i="4"/>
  <c r="O339" i="4" s="1"/>
  <c r="I341" i="4"/>
  <c r="I347" i="4"/>
  <c r="Q73" i="4"/>
  <c r="D73" i="5" s="1"/>
  <c r="Q83" i="4"/>
  <c r="D83" i="5" s="1"/>
  <c r="Q88" i="4"/>
  <c r="D88" i="5" s="1"/>
  <c r="Q93" i="4"/>
  <c r="D93" i="5" s="1"/>
  <c r="B243" i="6"/>
  <c r="C243" i="6" s="1"/>
  <c r="B240" i="6"/>
  <c r="C240" i="6" s="1"/>
  <c r="B223" i="6"/>
  <c r="C223" i="6" s="1"/>
  <c r="B220" i="6"/>
  <c r="C220" i="6" s="1"/>
  <c r="B204" i="6"/>
  <c r="C204" i="6" s="1"/>
  <c r="B194" i="6"/>
  <c r="C194" i="6" s="1"/>
  <c r="B183" i="6"/>
  <c r="C183" i="6" s="1"/>
  <c r="B174" i="6"/>
  <c r="C174" i="6" s="1"/>
  <c r="B237" i="6"/>
  <c r="C237" i="6" s="1"/>
  <c r="B234" i="6"/>
  <c r="C234" i="6" s="1"/>
  <c r="B217" i="6"/>
  <c r="C217" i="6" s="1"/>
  <c r="B214" i="6"/>
  <c r="C214" i="6" s="1"/>
  <c r="B209" i="6"/>
  <c r="C209" i="6" s="1"/>
  <c r="B199" i="6"/>
  <c r="C199" i="6" s="1"/>
  <c r="B185" i="6"/>
  <c r="C185" i="6" s="1"/>
  <c r="B245" i="6"/>
  <c r="C245" i="6" s="1"/>
  <c r="B242" i="6"/>
  <c r="C242" i="6" s="1"/>
  <c r="B225" i="6"/>
  <c r="C225" i="6" s="1"/>
  <c r="B222" i="6"/>
  <c r="C222" i="6" s="1"/>
  <c r="B211" i="6"/>
  <c r="C211" i="6" s="1"/>
  <c r="B201" i="6"/>
  <c r="C201" i="6" s="1"/>
  <c r="B189" i="6"/>
  <c r="C189" i="6" s="1"/>
  <c r="B180" i="6"/>
  <c r="C180" i="6" s="1"/>
  <c r="B169" i="6"/>
  <c r="C169" i="6" s="1"/>
  <c r="B160" i="6"/>
  <c r="C160" i="6" s="1"/>
  <c r="B149" i="6"/>
  <c r="C149" i="6" s="1"/>
  <c r="B140" i="6"/>
  <c r="C140" i="6" s="1"/>
  <c r="B239" i="6"/>
  <c r="C239" i="6" s="1"/>
  <c r="B236" i="6"/>
  <c r="C236" i="6" s="1"/>
  <c r="B219" i="6"/>
  <c r="C219" i="6" s="1"/>
  <c r="B216" i="6"/>
  <c r="C216" i="6" s="1"/>
  <c r="B208" i="6"/>
  <c r="C208" i="6" s="1"/>
  <c r="B198" i="6"/>
  <c r="C198" i="6" s="1"/>
  <c r="B191" i="6"/>
  <c r="C191" i="6" s="1"/>
  <c r="B182" i="6"/>
  <c r="C182" i="6" s="1"/>
  <c r="B171" i="6"/>
  <c r="C171" i="6" s="1"/>
  <c r="B162" i="6"/>
  <c r="C162" i="6" s="1"/>
  <c r="B151" i="6"/>
  <c r="C151" i="6" s="1"/>
  <c r="B142" i="6"/>
  <c r="C142" i="6" s="1"/>
  <c r="B131" i="6"/>
  <c r="C131" i="6" s="1"/>
  <c r="B122" i="6"/>
  <c r="C122" i="6" s="1"/>
  <c r="B111" i="6"/>
  <c r="C111" i="6" s="1"/>
  <c r="B102" i="6"/>
  <c r="C102" i="6" s="1"/>
  <c r="B91" i="6"/>
  <c r="C91" i="6" s="1"/>
  <c r="B82" i="6"/>
  <c r="C82" i="6" s="1"/>
  <c r="B233" i="6"/>
  <c r="C233" i="6" s="1"/>
  <c r="B230" i="6"/>
  <c r="C230" i="6" s="1"/>
  <c r="B213" i="6"/>
  <c r="C213" i="6" s="1"/>
  <c r="B203" i="6"/>
  <c r="C203" i="6" s="1"/>
  <c r="B193" i="6"/>
  <c r="C193" i="6" s="1"/>
  <c r="B184" i="6"/>
  <c r="C184" i="6" s="1"/>
  <c r="B173" i="6"/>
  <c r="C173" i="6" s="1"/>
  <c r="B164" i="6"/>
  <c r="C164" i="6" s="1"/>
  <c r="B153" i="6"/>
  <c r="C153" i="6" s="1"/>
  <c r="B144" i="6"/>
  <c r="C144" i="6" s="1"/>
  <c r="B248" i="6"/>
  <c r="C248" i="6" s="1"/>
  <c r="B231" i="6"/>
  <c r="C231" i="6" s="1"/>
  <c r="B181" i="6"/>
  <c r="C181" i="6" s="1"/>
  <c r="B177" i="6"/>
  <c r="C177" i="6" s="1"/>
  <c r="B167" i="6"/>
  <c r="C167" i="6" s="1"/>
  <c r="B157" i="6"/>
  <c r="C157" i="6" s="1"/>
  <c r="B154" i="6"/>
  <c r="C154" i="6" s="1"/>
  <c r="B135" i="6"/>
  <c r="C135" i="6" s="1"/>
  <c r="B105" i="6"/>
  <c r="C105" i="6" s="1"/>
  <c r="B100" i="6"/>
  <c r="C100" i="6" s="1"/>
  <c r="B95" i="6"/>
  <c r="C95" i="6" s="1"/>
  <c r="B90" i="6"/>
  <c r="C90" i="6" s="1"/>
  <c r="B78" i="6"/>
  <c r="C78" i="6" s="1"/>
  <c r="B69" i="6"/>
  <c r="C69" i="6" s="1"/>
  <c r="B58" i="6"/>
  <c r="C58" i="6" s="1"/>
  <c r="B247" i="6"/>
  <c r="C247" i="6" s="1"/>
  <c r="B224" i="6"/>
  <c r="C224" i="6" s="1"/>
  <c r="B166" i="6"/>
  <c r="C166" i="6" s="1"/>
  <c r="B141" i="6"/>
  <c r="C141" i="6" s="1"/>
  <c r="B138" i="6"/>
  <c r="C138" i="6" s="1"/>
  <c r="B132" i="6"/>
  <c r="C132" i="6" s="1"/>
  <c r="B127" i="6"/>
  <c r="C127" i="6" s="1"/>
  <c r="B117" i="6"/>
  <c r="C117" i="6" s="1"/>
  <c r="B112" i="6"/>
  <c r="C112" i="6" s="1"/>
  <c r="B85" i="6"/>
  <c r="C85" i="6" s="1"/>
  <c r="B80" i="6"/>
  <c r="C80" i="6" s="1"/>
  <c r="B71" i="6"/>
  <c r="C71" i="6" s="1"/>
  <c r="B60" i="6"/>
  <c r="C60" i="6" s="1"/>
  <c r="B238" i="6"/>
  <c r="C238" i="6" s="1"/>
  <c r="B221" i="6"/>
  <c r="C221" i="6" s="1"/>
  <c r="B205" i="6"/>
  <c r="C205" i="6" s="1"/>
  <c r="B195" i="6"/>
  <c r="C195" i="6" s="1"/>
  <c r="B139" i="6"/>
  <c r="C139" i="6" s="1"/>
  <c r="B136" i="6"/>
  <c r="C136" i="6" s="1"/>
  <c r="B133" i="6"/>
  <c r="C133" i="6" s="1"/>
  <c r="B123" i="6"/>
  <c r="C123" i="6" s="1"/>
  <c r="B118" i="6"/>
  <c r="C118" i="6" s="1"/>
  <c r="B113" i="6"/>
  <c r="C113" i="6" s="1"/>
  <c r="B108" i="6"/>
  <c r="C108" i="6" s="1"/>
  <c r="B81" i="6"/>
  <c r="C81" i="6" s="1"/>
  <c r="B72" i="6"/>
  <c r="C72" i="6" s="1"/>
  <c r="B63" i="6"/>
  <c r="C63" i="6" s="1"/>
  <c r="B52" i="6"/>
  <c r="C52" i="6" s="1"/>
  <c r="B50" i="6"/>
  <c r="C50" i="6" s="1"/>
  <c r="B207" i="6"/>
  <c r="C207" i="6" s="1"/>
  <c r="B186" i="6"/>
  <c r="C186" i="6" s="1"/>
  <c r="B175" i="6"/>
  <c r="C175" i="6" s="1"/>
  <c r="B170" i="6"/>
  <c r="C170" i="6" s="1"/>
  <c r="B161" i="6"/>
  <c r="C161" i="6" s="1"/>
  <c r="B152" i="6"/>
  <c r="C152" i="6" s="1"/>
  <c r="B143" i="6"/>
  <c r="C143" i="6" s="1"/>
  <c r="B134" i="6"/>
  <c r="C134" i="6" s="1"/>
  <c r="B130" i="6"/>
  <c r="C130" i="6" s="1"/>
  <c r="B116" i="6"/>
  <c r="C116" i="6" s="1"/>
  <c r="B109" i="6"/>
  <c r="C109" i="6" s="1"/>
  <c r="B84" i="6"/>
  <c r="C84" i="6" s="1"/>
  <c r="B68" i="6"/>
  <c r="C68" i="6" s="1"/>
  <c r="B55" i="6"/>
  <c r="C55" i="6" s="1"/>
  <c r="B49" i="6"/>
  <c r="C49" i="6" s="1"/>
  <c r="B39" i="6"/>
  <c r="C39" i="6" s="1"/>
  <c r="B29" i="6"/>
  <c r="C29" i="6" s="1"/>
  <c r="B19" i="6"/>
  <c r="C19" i="6" s="1"/>
  <c r="B9" i="6"/>
  <c r="C9" i="6" s="1"/>
  <c r="B246" i="6"/>
  <c r="C246" i="6" s="1"/>
  <c r="B206" i="6"/>
  <c r="C206" i="6" s="1"/>
  <c r="B192" i="6"/>
  <c r="C192" i="6" s="1"/>
  <c r="B156" i="6"/>
  <c r="C156" i="6" s="1"/>
  <c r="B147" i="6"/>
  <c r="C147" i="6" s="1"/>
  <c r="B126" i="6"/>
  <c r="C126" i="6" s="1"/>
  <c r="B119" i="6"/>
  <c r="C119" i="6" s="1"/>
  <c r="B98" i="6"/>
  <c r="C98" i="6" s="1"/>
  <c r="B77" i="6"/>
  <c r="C77" i="6" s="1"/>
  <c r="B74" i="6"/>
  <c r="C74" i="6" s="1"/>
  <c r="B44" i="6"/>
  <c r="C44" i="6" s="1"/>
  <c r="B34" i="6"/>
  <c r="C34" i="6" s="1"/>
  <c r="B24" i="6"/>
  <c r="C24" i="6" s="1"/>
  <c r="B14" i="6"/>
  <c r="C14" i="6" s="1"/>
  <c r="B158" i="6"/>
  <c r="C158" i="6" s="1"/>
  <c r="B110" i="6"/>
  <c r="C110" i="6" s="1"/>
  <c r="B103" i="6"/>
  <c r="C103" i="6" s="1"/>
  <c r="B96" i="6"/>
  <c r="C96" i="6" s="1"/>
  <c r="B92" i="6"/>
  <c r="C92" i="6" s="1"/>
  <c r="B89" i="6"/>
  <c r="C89" i="6" s="1"/>
  <c r="B75" i="6"/>
  <c r="C75" i="6" s="1"/>
  <c r="B40" i="6"/>
  <c r="C40" i="6" s="1"/>
  <c r="B30" i="6"/>
  <c r="C30" i="6" s="1"/>
  <c r="B20" i="6"/>
  <c r="C20" i="6" s="1"/>
  <c r="B10" i="6"/>
  <c r="C10" i="6" s="1"/>
  <c r="B5" i="6"/>
  <c r="C5" i="6" s="1"/>
  <c r="B148" i="6"/>
  <c r="C148" i="6" s="1"/>
  <c r="B125" i="6"/>
  <c r="C125" i="6" s="1"/>
  <c r="B120" i="6"/>
  <c r="C120" i="6" s="1"/>
  <c r="B104" i="6"/>
  <c r="C104" i="6" s="1"/>
  <c r="B94" i="6"/>
  <c r="C94" i="6" s="1"/>
  <c r="B66" i="6"/>
  <c r="C66" i="6" s="1"/>
  <c r="B61" i="6"/>
  <c r="C61" i="6" s="1"/>
  <c r="B23" i="6"/>
  <c r="C23" i="6" s="1"/>
  <c r="B16" i="6"/>
  <c r="C16" i="6" s="1"/>
  <c r="B244" i="6"/>
  <c r="C244" i="6" s="1"/>
  <c r="B210" i="6"/>
  <c r="C210" i="6" s="1"/>
  <c r="B200" i="6"/>
  <c r="C200" i="6" s="1"/>
  <c r="B190" i="6"/>
  <c r="C190" i="6" s="1"/>
  <c r="B129" i="6"/>
  <c r="C129" i="6" s="1"/>
  <c r="B124" i="6"/>
  <c r="C124" i="6" s="1"/>
  <c r="B232" i="6"/>
  <c r="C232" i="6" s="1"/>
  <c r="B146" i="6"/>
  <c r="C146" i="6" s="1"/>
  <c r="B218" i="6"/>
  <c r="C218" i="6" s="1"/>
  <c r="B188" i="6"/>
  <c r="C188" i="6" s="1"/>
  <c r="B159" i="6"/>
  <c r="C159" i="6" s="1"/>
  <c r="B93" i="6"/>
  <c r="C93" i="6" s="1"/>
  <c r="B88" i="6"/>
  <c r="C88" i="6" s="1"/>
  <c r="B83" i="6"/>
  <c r="C83" i="6" s="1"/>
  <c r="B73" i="6"/>
  <c r="C73" i="6" s="1"/>
  <c r="B64" i="6"/>
  <c r="C64" i="6" s="1"/>
  <c r="B47" i="6"/>
  <c r="C47" i="6" s="1"/>
  <c r="B15" i="6"/>
  <c r="C15" i="6" s="1"/>
  <c r="B11" i="6"/>
  <c r="C11" i="6" s="1"/>
  <c r="B8" i="6"/>
  <c r="C8" i="6" s="1"/>
  <c r="B215" i="6"/>
  <c r="C215" i="6" s="1"/>
  <c r="B163" i="6"/>
  <c r="C163" i="6" s="1"/>
  <c r="B241" i="6"/>
  <c r="C241" i="6" s="1"/>
  <c r="B197" i="6"/>
  <c r="C197" i="6" s="1"/>
  <c r="B179" i="6"/>
  <c r="C179" i="6" s="1"/>
  <c r="B165" i="6"/>
  <c r="C165" i="6" s="1"/>
  <c r="B128" i="6"/>
  <c r="C128" i="6" s="1"/>
  <c r="B121" i="6"/>
  <c r="C121" i="6" s="1"/>
  <c r="B87" i="6"/>
  <c r="C87" i="6" s="1"/>
  <c r="B76" i="6"/>
  <c r="C76" i="6" s="1"/>
  <c r="B70" i="6"/>
  <c r="C70" i="6" s="1"/>
  <c r="B53" i="6"/>
  <c r="C53" i="6" s="1"/>
  <c r="B48" i="6"/>
  <c r="C48" i="6" s="1"/>
  <c r="B43" i="6"/>
  <c r="C43" i="6" s="1"/>
  <c r="B196" i="6"/>
  <c r="C196" i="6" s="1"/>
  <c r="B106" i="6"/>
  <c r="C106" i="6" s="1"/>
  <c r="B25" i="6"/>
  <c r="C25" i="6" s="1"/>
  <c r="B12" i="6"/>
  <c r="C12" i="6" s="1"/>
  <c r="B7" i="6"/>
  <c r="C7" i="6" s="1"/>
  <c r="B178" i="6"/>
  <c r="C178" i="6" s="1"/>
  <c r="B150" i="6"/>
  <c r="C150" i="6" s="1"/>
  <c r="B137" i="6"/>
  <c r="C137" i="6" s="1"/>
  <c r="B99" i="6"/>
  <c r="C99" i="6" s="1"/>
  <c r="B227" i="6"/>
  <c r="C227" i="6" s="1"/>
  <c r="B145" i="6"/>
  <c r="C145" i="6" s="1"/>
  <c r="B115" i="6"/>
  <c r="C115" i="6" s="1"/>
  <c r="B45" i="6"/>
  <c r="C45" i="6" s="1"/>
  <c r="B31" i="6"/>
  <c r="C31" i="6" s="1"/>
  <c r="B27" i="6"/>
  <c r="C27" i="6" s="1"/>
  <c r="B18" i="6"/>
  <c r="C18" i="6" s="1"/>
  <c r="B172" i="6"/>
  <c r="C172" i="6" s="1"/>
  <c r="B56" i="6"/>
  <c r="C56" i="6" s="1"/>
  <c r="B235" i="6"/>
  <c r="C235" i="6" s="1"/>
  <c r="B202" i="6"/>
  <c r="C202" i="6" s="1"/>
  <c r="B65" i="6"/>
  <c r="C65" i="6" s="1"/>
  <c r="B46" i="6"/>
  <c r="C46" i="6" s="1"/>
  <c r="B32" i="6"/>
  <c r="C32" i="6" s="1"/>
  <c r="B17" i="6"/>
  <c r="C17" i="6" s="1"/>
  <c r="B229" i="6"/>
  <c r="C229" i="6" s="1"/>
  <c r="B114" i="6"/>
  <c r="C114" i="6" s="1"/>
  <c r="B54" i="6"/>
  <c r="C54" i="6" s="1"/>
  <c r="B38" i="6"/>
  <c r="C38" i="6" s="1"/>
  <c r="B228" i="6"/>
  <c r="C228" i="6" s="1"/>
  <c r="B226" i="6"/>
  <c r="C226" i="6" s="1"/>
  <c r="B187" i="6"/>
  <c r="C187" i="6" s="1"/>
  <c r="B101" i="6"/>
  <c r="C101" i="6" s="1"/>
  <c r="B79" i="6"/>
  <c r="C79" i="6" s="1"/>
  <c r="B36" i="6"/>
  <c r="C36" i="6" s="1"/>
  <c r="B21" i="6"/>
  <c r="C21" i="6" s="1"/>
  <c r="B6" i="6"/>
  <c r="C6" i="6" s="1"/>
  <c r="B212" i="6"/>
  <c r="C212" i="6" s="1"/>
  <c r="B97" i="6"/>
  <c r="C97" i="6" s="1"/>
  <c r="B35" i="6"/>
  <c r="C35" i="6" s="1"/>
  <c r="B22" i="6"/>
  <c r="C22" i="6" s="1"/>
  <c r="B33" i="6"/>
  <c r="C33" i="6" s="1"/>
  <c r="B155" i="6"/>
  <c r="C155" i="6" s="1"/>
  <c r="B59" i="6"/>
  <c r="C59" i="6" s="1"/>
  <c r="B107" i="6"/>
  <c r="C107" i="6" s="1"/>
  <c r="B67" i="6"/>
  <c r="C67" i="6" s="1"/>
  <c r="B37" i="6"/>
  <c r="C37" i="6" s="1"/>
  <c r="B13" i="6"/>
  <c r="C13" i="6" s="1"/>
  <c r="B57" i="6"/>
  <c r="C57" i="6" s="1"/>
  <c r="B86" i="6"/>
  <c r="C86" i="6" s="1"/>
  <c r="B176" i="6"/>
  <c r="C176" i="6" s="1"/>
  <c r="B51" i="6"/>
  <c r="C51" i="6" s="1"/>
  <c r="B168" i="6"/>
  <c r="C168" i="6" s="1"/>
  <c r="B28" i="6"/>
  <c r="C28" i="6" s="1"/>
  <c r="B42" i="6"/>
  <c r="C42" i="6" s="1"/>
  <c r="B62" i="6"/>
  <c r="C62" i="6" s="1"/>
  <c r="B41" i="6"/>
  <c r="C41" i="6" s="1"/>
  <c r="B4" i="6"/>
  <c r="C4" i="6" s="1"/>
  <c r="B26" i="6"/>
  <c r="C26" i="6" s="1"/>
  <c r="H356" i="4"/>
  <c r="J356" i="4" s="1"/>
  <c r="L356" i="4" s="1"/>
  <c r="M356" i="4" s="1"/>
  <c r="H351" i="4"/>
  <c r="N350" i="4"/>
  <c r="H346" i="4"/>
  <c r="J346" i="4" s="1"/>
  <c r="N345" i="4"/>
  <c r="H341" i="4"/>
  <c r="N340" i="4"/>
  <c r="H336" i="4"/>
  <c r="J336" i="4" s="1"/>
  <c r="N335" i="4"/>
  <c r="H331" i="4"/>
  <c r="N330" i="4"/>
  <c r="H326" i="4"/>
  <c r="N325" i="4"/>
  <c r="H321" i="4"/>
  <c r="J321" i="4" s="1"/>
  <c r="N320" i="4"/>
  <c r="H316" i="4"/>
  <c r="J316" i="4" s="1"/>
  <c r="N315" i="4"/>
  <c r="H311" i="4"/>
  <c r="J311" i="4" s="1"/>
  <c r="N310" i="4"/>
  <c r="H306" i="4"/>
  <c r="N305" i="4"/>
  <c r="H301" i="4"/>
  <c r="N300" i="4"/>
  <c r="H296" i="4"/>
  <c r="J296" i="4" s="1"/>
  <c r="N295" i="4"/>
  <c r="H291" i="4"/>
  <c r="J291" i="4" s="1"/>
  <c r="N290" i="4"/>
  <c r="H286" i="4"/>
  <c r="J286" i="4" s="1"/>
  <c r="H281" i="4"/>
  <c r="H276" i="4"/>
  <c r="J276" i="4" s="1"/>
  <c r="H271" i="4"/>
  <c r="H266" i="4"/>
  <c r="J266" i="4" s="1"/>
  <c r="H261" i="4"/>
  <c r="J261" i="4" s="1"/>
  <c r="H256" i="4"/>
  <c r="H251" i="4"/>
  <c r="J251" i="4" s="1"/>
  <c r="H246" i="4"/>
  <c r="H241" i="4"/>
  <c r="H236" i="4"/>
  <c r="J236" i="4" s="1"/>
  <c r="H231" i="4"/>
  <c r="H226" i="4"/>
  <c r="J226" i="4" s="1"/>
  <c r="J224" i="4"/>
  <c r="H221" i="4"/>
  <c r="J221" i="4" s="1"/>
  <c r="H216" i="4"/>
  <c r="H211" i="4"/>
  <c r="J211" i="4" s="1"/>
  <c r="H206" i="4"/>
  <c r="H201" i="4"/>
  <c r="H196" i="4"/>
  <c r="Q356" i="4"/>
  <c r="D356" i="5" s="1"/>
  <c r="I354" i="4"/>
  <c r="Q351" i="4"/>
  <c r="D351" i="5" s="1"/>
  <c r="I349" i="4"/>
  <c r="Q346" i="4"/>
  <c r="D346" i="5" s="1"/>
  <c r="I344" i="4"/>
  <c r="Q341" i="4"/>
  <c r="D341" i="5" s="1"/>
  <c r="I339" i="4"/>
  <c r="Q336" i="4"/>
  <c r="D336" i="5" s="1"/>
  <c r="I334" i="4"/>
  <c r="Q331" i="4"/>
  <c r="D331" i="5" s="1"/>
  <c r="I329" i="4"/>
  <c r="Q326" i="4"/>
  <c r="D326" i="5" s="1"/>
  <c r="I324" i="4"/>
  <c r="Q321" i="4"/>
  <c r="D321" i="5" s="1"/>
  <c r="I319" i="4"/>
  <c r="Q316" i="4"/>
  <c r="D316" i="5" s="1"/>
  <c r="I314" i="4"/>
  <c r="Q311" i="4"/>
  <c r="D311" i="5" s="1"/>
  <c r="I309" i="4"/>
  <c r="Q306" i="4"/>
  <c r="D306" i="5" s="1"/>
  <c r="I304" i="4"/>
  <c r="Q301" i="4"/>
  <c r="D301" i="5" s="1"/>
  <c r="I299" i="4"/>
  <c r="Q296" i="4"/>
  <c r="D296" i="5" s="1"/>
  <c r="I294" i="4"/>
  <c r="Q291" i="4"/>
  <c r="D291" i="5" s="1"/>
  <c r="I289" i="4"/>
  <c r="Q286" i="4"/>
  <c r="D286" i="5" s="1"/>
  <c r="I284" i="4"/>
  <c r="Q281" i="4"/>
  <c r="D281" i="5" s="1"/>
  <c r="I279" i="4"/>
  <c r="Q276" i="4"/>
  <c r="D276" i="5" s="1"/>
  <c r="I274" i="4"/>
  <c r="Q271" i="4"/>
  <c r="D271" i="5" s="1"/>
  <c r="I269" i="4"/>
  <c r="Q266" i="4"/>
  <c r="D266" i="5" s="1"/>
  <c r="I264" i="4"/>
  <c r="Q261" i="4"/>
  <c r="D261" i="5" s="1"/>
  <c r="I259" i="4"/>
  <c r="Q256" i="4"/>
  <c r="D256" i="5" s="1"/>
  <c r="I254" i="4"/>
  <c r="Q251" i="4"/>
  <c r="D251" i="5" s="1"/>
  <c r="I249" i="4"/>
  <c r="K249" i="4" s="1"/>
  <c r="Q246" i="4"/>
  <c r="D246" i="5" s="1"/>
  <c r="I244" i="4"/>
  <c r="Q241" i="4"/>
  <c r="D241" i="5" s="1"/>
  <c r="I239" i="4"/>
  <c r="Q236" i="4"/>
  <c r="D236" i="5" s="1"/>
  <c r="I234" i="4"/>
  <c r="Q231" i="4"/>
  <c r="D231" i="5" s="1"/>
  <c r="I229" i="4"/>
  <c r="Q226" i="4"/>
  <c r="D226" i="5" s="1"/>
  <c r="I224" i="4"/>
  <c r="Q221" i="4"/>
  <c r="D221" i="5" s="1"/>
  <c r="I219" i="4"/>
  <c r="Q216" i="4"/>
  <c r="D216" i="5" s="1"/>
  <c r="I214" i="4"/>
  <c r="Q211" i="4"/>
  <c r="D211" i="5" s="1"/>
  <c r="I209" i="4"/>
  <c r="Q206" i="4"/>
  <c r="D206" i="5" s="1"/>
  <c r="I204" i="4"/>
  <c r="Q201" i="4"/>
  <c r="D201" i="5" s="1"/>
  <c r="I199" i="4"/>
  <c r="Q196" i="4"/>
  <c r="D196" i="5" s="1"/>
  <c r="H353" i="4"/>
  <c r="J353" i="4" s="1"/>
  <c r="J351" i="4"/>
  <c r="H348" i="4"/>
  <c r="H343" i="4"/>
  <c r="J341" i="4"/>
  <c r="H338" i="4"/>
  <c r="J338" i="4" s="1"/>
  <c r="H333" i="4"/>
  <c r="J333" i="4" s="1"/>
  <c r="J331" i="4"/>
  <c r="H328" i="4"/>
  <c r="J328" i="4" s="1"/>
  <c r="J326" i="4"/>
  <c r="H323" i="4"/>
  <c r="H318" i="4"/>
  <c r="H313" i="4"/>
  <c r="J313" i="4" s="1"/>
  <c r="H308" i="4"/>
  <c r="J308" i="4" s="1"/>
  <c r="J306" i="4"/>
  <c r="H303" i="4"/>
  <c r="J301" i="4"/>
  <c r="H298" i="4"/>
  <c r="H293" i="4"/>
  <c r="J293" i="4" s="1"/>
  <c r="H288" i="4"/>
  <c r="J288" i="4" s="1"/>
  <c r="H283" i="4"/>
  <c r="J281" i="4"/>
  <c r="H278" i="4"/>
  <c r="J278" i="4" s="1"/>
  <c r="H273" i="4"/>
  <c r="J273" i="4" s="1"/>
  <c r="J271" i="4"/>
  <c r="H268" i="4"/>
  <c r="H263" i="4"/>
  <c r="J263" i="4" s="1"/>
  <c r="H258" i="4"/>
  <c r="J256" i="4"/>
  <c r="H253" i="4"/>
  <c r="H248" i="4"/>
  <c r="J246" i="4"/>
  <c r="H243" i="4"/>
  <c r="J241" i="4"/>
  <c r="H238" i="4"/>
  <c r="H233" i="4"/>
  <c r="J233" i="4" s="1"/>
  <c r="J231" i="4"/>
  <c r="H228" i="4"/>
  <c r="H223" i="4"/>
  <c r="H218" i="4"/>
  <c r="J218" i="4" s="1"/>
  <c r="J216" i="4"/>
  <c r="H213" i="4"/>
  <c r="J213" i="4" s="1"/>
  <c r="H208" i="4"/>
  <c r="J206" i="4"/>
  <c r="H203" i="4"/>
  <c r="J203" i="4" s="1"/>
  <c r="J201" i="4"/>
  <c r="H198" i="4"/>
  <c r="J196" i="4"/>
  <c r="H193" i="4"/>
  <c r="J193" i="4" s="1"/>
  <c r="H188" i="4"/>
  <c r="J188" i="4" s="1"/>
  <c r="H183" i="4"/>
  <c r="K183" i="4" s="1"/>
  <c r="H178" i="4"/>
  <c r="J178" i="4" s="1"/>
  <c r="H173" i="4"/>
  <c r="J173" i="4" s="1"/>
  <c r="H168" i="4"/>
  <c r="H163" i="4"/>
  <c r="J163" i="4" s="1"/>
  <c r="I356" i="4"/>
  <c r="K356" i="4" s="1"/>
  <c r="R344" i="4"/>
  <c r="S344" i="4" s="1"/>
  <c r="R342" i="4"/>
  <c r="S342" i="4" s="1"/>
  <c r="Q340" i="4"/>
  <c r="D340" i="5" s="1"/>
  <c r="Q339" i="4"/>
  <c r="D339" i="5" s="1"/>
  <c r="Q338" i="4"/>
  <c r="D338" i="5" s="1"/>
  <c r="Q337" i="4"/>
  <c r="D337" i="5" s="1"/>
  <c r="I315" i="4"/>
  <c r="I312" i="4"/>
  <c r="H310" i="4"/>
  <c r="J310" i="4" s="1"/>
  <c r="H309" i="4"/>
  <c r="J309" i="4" s="1"/>
  <c r="I308" i="4"/>
  <c r="K308" i="4" s="1"/>
  <c r="H307" i="4"/>
  <c r="J307" i="4" s="1"/>
  <c r="I306" i="4"/>
  <c r="K306" i="4" s="1"/>
  <c r="R294" i="4"/>
  <c r="S294" i="4" s="1"/>
  <c r="R292" i="4"/>
  <c r="S292" i="4" s="1"/>
  <c r="Q290" i="4"/>
  <c r="D290" i="5" s="1"/>
  <c r="Q289" i="4"/>
  <c r="D289" i="5" s="1"/>
  <c r="Q288" i="4"/>
  <c r="D288" i="5" s="1"/>
  <c r="Q287" i="4"/>
  <c r="D287" i="5" s="1"/>
  <c r="J270" i="4"/>
  <c r="I265" i="4"/>
  <c r="K265" i="4" s="1"/>
  <c r="I262" i="4"/>
  <c r="H260" i="4"/>
  <c r="H259" i="4"/>
  <c r="J259" i="4" s="1"/>
  <c r="I258" i="4"/>
  <c r="H257" i="4"/>
  <c r="I256" i="4"/>
  <c r="K256" i="4" s="1"/>
  <c r="R244" i="4"/>
  <c r="S244" i="4" s="1"/>
  <c r="R242" i="4"/>
  <c r="S242" i="4" s="1"/>
  <c r="Q240" i="4"/>
  <c r="D240" i="5" s="1"/>
  <c r="Q239" i="4"/>
  <c r="D239" i="5" s="1"/>
  <c r="Q238" i="4"/>
  <c r="D238" i="5" s="1"/>
  <c r="Q237" i="4"/>
  <c r="D237" i="5" s="1"/>
  <c r="I215" i="4"/>
  <c r="I212" i="4"/>
  <c r="H210" i="4"/>
  <c r="J210" i="4" s="1"/>
  <c r="H209" i="4"/>
  <c r="J209" i="4" s="1"/>
  <c r="I208" i="4"/>
  <c r="H207" i="4"/>
  <c r="I206" i="4"/>
  <c r="H195" i="4"/>
  <c r="J195" i="4" s="1"/>
  <c r="R354" i="4"/>
  <c r="S354" i="4" s="1"/>
  <c r="R352" i="4"/>
  <c r="S352" i="4" s="1"/>
  <c r="Q350" i="4"/>
  <c r="D350" i="5" s="1"/>
  <c r="Q349" i="4"/>
  <c r="D349" i="5" s="1"/>
  <c r="Q348" i="4"/>
  <c r="D348" i="5" s="1"/>
  <c r="Q347" i="4"/>
  <c r="D347" i="5" s="1"/>
  <c r="I325" i="4"/>
  <c r="J323" i="4"/>
  <c r="I322" i="4"/>
  <c r="H320" i="4"/>
  <c r="J320" i="4" s="1"/>
  <c r="H319" i="4"/>
  <c r="J319" i="4" s="1"/>
  <c r="I318" i="4"/>
  <c r="H317" i="4"/>
  <c r="J317" i="4" s="1"/>
  <c r="I316" i="4"/>
  <c r="K316" i="4" s="1"/>
  <c r="R304" i="4"/>
  <c r="S304" i="4" s="1"/>
  <c r="R302" i="4"/>
  <c r="S302" i="4" s="1"/>
  <c r="Q300" i="4"/>
  <c r="D300" i="5" s="1"/>
  <c r="Q299" i="4"/>
  <c r="D299" i="5" s="1"/>
  <c r="Q298" i="4"/>
  <c r="D298" i="5" s="1"/>
  <c r="Q297" i="4"/>
  <c r="D297" i="5" s="1"/>
  <c r="I275" i="4"/>
  <c r="I272" i="4"/>
  <c r="H270" i="4"/>
  <c r="H269" i="4"/>
  <c r="J269" i="4" s="1"/>
  <c r="I268" i="4"/>
  <c r="K268" i="4" s="1"/>
  <c r="H267" i="4"/>
  <c r="J267" i="4" s="1"/>
  <c r="I266" i="4"/>
  <c r="R254" i="4"/>
  <c r="S254" i="4" s="1"/>
  <c r="R252" i="4"/>
  <c r="S252" i="4" s="1"/>
  <c r="Q250" i="4"/>
  <c r="D250" i="5" s="1"/>
  <c r="Q249" i="4"/>
  <c r="D249" i="5" s="1"/>
  <c r="Q248" i="4"/>
  <c r="D248" i="5" s="1"/>
  <c r="Q247" i="4"/>
  <c r="D247" i="5" s="1"/>
  <c r="J227" i="4"/>
  <c r="I225" i="4"/>
  <c r="J223" i="4"/>
  <c r="I222" i="4"/>
  <c r="H220" i="4"/>
  <c r="J220" i="4" s="1"/>
  <c r="H219" i="4"/>
  <c r="J219" i="4" s="1"/>
  <c r="I218" i="4"/>
  <c r="H217" i="4"/>
  <c r="J217" i="4" s="1"/>
  <c r="I216" i="4"/>
  <c r="K216" i="4" s="1"/>
  <c r="R204" i="4"/>
  <c r="S204" i="4" s="1"/>
  <c r="R202" i="4"/>
  <c r="S202" i="4" s="1"/>
  <c r="Q200" i="4"/>
  <c r="D200" i="5" s="1"/>
  <c r="Q199" i="4"/>
  <c r="D199" i="5" s="1"/>
  <c r="Q198" i="4"/>
  <c r="D198" i="5" s="1"/>
  <c r="Q197" i="4"/>
  <c r="D197" i="5" s="1"/>
  <c r="H194" i="4"/>
  <c r="J194" i="4" s="1"/>
  <c r="I190" i="4"/>
  <c r="I185" i="4"/>
  <c r="I180" i="4"/>
  <c r="I175" i="4"/>
  <c r="K175" i="4" s="1"/>
  <c r="I170" i="4"/>
  <c r="K170" i="4" s="1"/>
  <c r="I165" i="4"/>
  <c r="I161" i="4"/>
  <c r="K161" i="5" s="1"/>
  <c r="Q158" i="4"/>
  <c r="D158" i="5" s="1"/>
  <c r="I156" i="4"/>
  <c r="Q153" i="4"/>
  <c r="D153" i="5" s="1"/>
  <c r="I151" i="4"/>
  <c r="Q148" i="4"/>
  <c r="D148" i="5" s="1"/>
  <c r="Q355" i="4"/>
  <c r="D355" i="5" s="1"/>
  <c r="Q354" i="4"/>
  <c r="D354" i="5" s="1"/>
  <c r="Q353" i="4"/>
  <c r="D353" i="5" s="1"/>
  <c r="Q352" i="4"/>
  <c r="D352" i="5" s="1"/>
  <c r="H355" i="4"/>
  <c r="K355" i="4" s="1"/>
  <c r="H354" i="4"/>
  <c r="J354" i="4" s="1"/>
  <c r="I353" i="4"/>
  <c r="H352" i="4"/>
  <c r="I351" i="4"/>
  <c r="K351" i="4" s="1"/>
  <c r="R340" i="4"/>
  <c r="S340" i="4" s="1"/>
  <c r="R339" i="4"/>
  <c r="S339" i="4" s="1"/>
  <c r="R337" i="4"/>
  <c r="S337" i="4" s="1"/>
  <c r="Q335" i="4"/>
  <c r="D335" i="5" s="1"/>
  <c r="Q334" i="4"/>
  <c r="D334" i="5" s="1"/>
  <c r="Q333" i="4"/>
  <c r="D333" i="5" s="1"/>
  <c r="Q332" i="4"/>
  <c r="D332" i="5" s="1"/>
  <c r="I310" i="4"/>
  <c r="I307" i="4"/>
  <c r="H305" i="4"/>
  <c r="H304" i="4"/>
  <c r="J304" i="4" s="1"/>
  <c r="I303" i="4"/>
  <c r="H302" i="4"/>
  <c r="J302" i="4" s="1"/>
  <c r="I301" i="4"/>
  <c r="K301" i="4" s="1"/>
  <c r="R290" i="4"/>
  <c r="S290" i="4" s="1"/>
  <c r="R289" i="4"/>
  <c r="S289" i="4" s="1"/>
  <c r="R287" i="4"/>
  <c r="S287" i="4" s="1"/>
  <c r="Q285" i="4"/>
  <c r="D285" i="5" s="1"/>
  <c r="Q284" i="4"/>
  <c r="D284" i="5" s="1"/>
  <c r="Q283" i="4"/>
  <c r="D283" i="5" s="1"/>
  <c r="Q282" i="4"/>
  <c r="D282" i="5" s="1"/>
  <c r="J265" i="4"/>
  <c r="I260" i="4"/>
  <c r="K260" i="4" s="1"/>
  <c r="J258" i="4"/>
  <c r="I257" i="4"/>
  <c r="K257" i="4" s="1"/>
  <c r="H255" i="4"/>
  <c r="H254" i="4"/>
  <c r="J254" i="4" s="1"/>
  <c r="I253" i="4"/>
  <c r="H252" i="4"/>
  <c r="I251" i="4"/>
  <c r="R240" i="4"/>
  <c r="S240" i="4" s="1"/>
  <c r="R239" i="4"/>
  <c r="S239" i="4" s="1"/>
  <c r="R237" i="4"/>
  <c r="S237" i="4" s="1"/>
  <c r="Q235" i="4"/>
  <c r="D235" i="5" s="1"/>
  <c r="Q234" i="4"/>
  <c r="D234" i="5" s="1"/>
  <c r="Q233" i="4"/>
  <c r="D233" i="5" s="1"/>
  <c r="Q232" i="4"/>
  <c r="D232" i="5" s="1"/>
  <c r="I210" i="4"/>
  <c r="K210" i="4" s="1"/>
  <c r="J208" i="4"/>
  <c r="I207" i="4"/>
  <c r="K207" i="4" s="1"/>
  <c r="H205" i="4"/>
  <c r="J205" i="4" s="1"/>
  <c r="H204" i="4"/>
  <c r="J204" i="4" s="1"/>
  <c r="I203" i="4"/>
  <c r="K203" i="4" s="1"/>
  <c r="H202" i="4"/>
  <c r="I201" i="4"/>
  <c r="K201" i="4" s="1"/>
  <c r="I195" i="4"/>
  <c r="Q192" i="4"/>
  <c r="D192" i="5" s="1"/>
  <c r="H191" i="4"/>
  <c r="J191" i="4" s="1"/>
  <c r="Q189" i="4"/>
  <c r="D189" i="5" s="1"/>
  <c r="H186" i="4"/>
  <c r="J186" i="4" s="1"/>
  <c r="Q184" i="4"/>
  <c r="D184" i="5" s="1"/>
  <c r="H181" i="4"/>
  <c r="J181" i="4" s="1"/>
  <c r="Q179" i="4"/>
  <c r="D179" i="5" s="1"/>
  <c r="H176" i="4"/>
  <c r="K176" i="4" s="1"/>
  <c r="Q174" i="4"/>
  <c r="D174" i="5" s="1"/>
  <c r="H171" i="4"/>
  <c r="K171" i="4" s="1"/>
  <c r="Q169" i="4"/>
  <c r="D169" i="5" s="1"/>
  <c r="H166" i="4"/>
  <c r="J166" i="4" s="1"/>
  <c r="Q164" i="4"/>
  <c r="D164" i="5" s="1"/>
  <c r="N7" i="4"/>
  <c r="H8" i="4"/>
  <c r="J8" i="4" s="1"/>
  <c r="N12" i="4"/>
  <c r="H13" i="4"/>
  <c r="J13" i="4" s="1"/>
  <c r="N17" i="4"/>
  <c r="H18" i="4"/>
  <c r="J18" i="4" s="1"/>
  <c r="N22" i="4"/>
  <c r="H23" i="4"/>
  <c r="J23" i="4" s="1"/>
  <c r="N27" i="4"/>
  <c r="H28" i="4"/>
  <c r="J28" i="4" s="1"/>
  <c r="N32" i="4"/>
  <c r="H33" i="4"/>
  <c r="J33" i="4" s="1"/>
  <c r="N37" i="4"/>
  <c r="H38" i="4"/>
  <c r="J38" i="4" s="1"/>
  <c r="N42" i="4"/>
  <c r="H43" i="4"/>
  <c r="J43" i="4" s="1"/>
  <c r="N47" i="4"/>
  <c r="H48" i="4"/>
  <c r="J48" i="4" s="1"/>
  <c r="N52" i="4"/>
  <c r="H53" i="4"/>
  <c r="J53" i="4" s="1"/>
  <c r="N57" i="4"/>
  <c r="H58" i="4"/>
  <c r="J58" i="4" s="1"/>
  <c r="N62" i="4"/>
  <c r="H63" i="4"/>
  <c r="J63" i="4" s="1"/>
  <c r="N67" i="4"/>
  <c r="H68" i="4"/>
  <c r="J68" i="4" s="1"/>
  <c r="R68" i="4"/>
  <c r="S68" i="4" s="1"/>
  <c r="N72" i="4"/>
  <c r="H73" i="4"/>
  <c r="J73" i="4" s="1"/>
  <c r="R73" i="4"/>
  <c r="S73" i="4" s="1"/>
  <c r="N77" i="4"/>
  <c r="H78" i="4"/>
  <c r="J78" i="4" s="1"/>
  <c r="R78" i="4"/>
  <c r="S78" i="4" s="1"/>
  <c r="N82" i="4"/>
  <c r="H83" i="4"/>
  <c r="J83" i="4" s="1"/>
  <c r="R83" i="4"/>
  <c r="S83" i="4" s="1"/>
  <c r="N87" i="4"/>
  <c r="H88" i="4"/>
  <c r="J88" i="4" s="1"/>
  <c r="R88" i="4"/>
  <c r="S88" i="4" s="1"/>
  <c r="N92" i="4"/>
  <c r="H93" i="4"/>
  <c r="J93" i="4" s="1"/>
  <c r="R93" i="4"/>
  <c r="S93" i="4" s="1"/>
  <c r="N97" i="4"/>
  <c r="H98" i="4"/>
  <c r="J98" i="4" s="1"/>
  <c r="R98" i="4"/>
  <c r="S98" i="4" s="1"/>
  <c r="N102" i="4"/>
  <c r="H103" i="4"/>
  <c r="J103" i="4" s="1"/>
  <c r="R103" i="4"/>
  <c r="S103" i="4" s="1"/>
  <c r="N107" i="4"/>
  <c r="H108" i="4"/>
  <c r="J108" i="4" s="1"/>
  <c r="R108" i="4"/>
  <c r="S108" i="4" s="1"/>
  <c r="N112" i="4"/>
  <c r="H113" i="4"/>
  <c r="J113" i="4" s="1"/>
  <c r="R113" i="4"/>
  <c r="S113" i="4" s="1"/>
  <c r="N117" i="4"/>
  <c r="H118" i="4"/>
  <c r="J118" i="4" s="1"/>
  <c r="R118" i="4"/>
  <c r="S118" i="4" s="1"/>
  <c r="N122" i="4"/>
  <c r="H123" i="4"/>
  <c r="J123" i="4" s="1"/>
  <c r="R123" i="4"/>
  <c r="S123" i="4" s="1"/>
  <c r="N127" i="4"/>
  <c r="H128" i="4"/>
  <c r="J128" i="4" s="1"/>
  <c r="R128" i="4"/>
  <c r="S128" i="4" s="1"/>
  <c r="N132" i="4"/>
  <c r="H133" i="4"/>
  <c r="J133" i="4" s="1"/>
  <c r="R133" i="4"/>
  <c r="S133" i="4" s="1"/>
  <c r="N137" i="4"/>
  <c r="H138" i="4"/>
  <c r="J138" i="4" s="1"/>
  <c r="R138" i="4"/>
  <c r="S138" i="4" s="1"/>
  <c r="N142" i="4"/>
  <c r="H143" i="4"/>
  <c r="J143" i="4" s="1"/>
  <c r="R143" i="4"/>
  <c r="S143" i="4" s="1"/>
  <c r="H149" i="4"/>
  <c r="J149" i="4" s="1"/>
  <c r="N150" i="4"/>
  <c r="Q152" i="4"/>
  <c r="D152" i="5" s="1"/>
  <c r="I154" i="4"/>
  <c r="K154" i="4" s="1"/>
  <c r="R157" i="4"/>
  <c r="S157" i="4" s="1"/>
  <c r="N158" i="4"/>
  <c r="Q160" i="4"/>
  <c r="D160" i="5" s="1"/>
  <c r="C161" i="5"/>
  <c r="I164" i="4"/>
  <c r="K164" i="4" s="1"/>
  <c r="H165" i="4"/>
  <c r="J165" i="4" s="1"/>
  <c r="I166" i="4"/>
  <c r="H167" i="4"/>
  <c r="J167" i="4" s="1"/>
  <c r="J168" i="4"/>
  <c r="H169" i="4"/>
  <c r="J169" i="4" s="1"/>
  <c r="I173" i="4"/>
  <c r="K173" i="4" s="1"/>
  <c r="R180" i="4"/>
  <c r="S180" i="4" s="1"/>
  <c r="R181" i="4"/>
  <c r="S181" i="4" s="1"/>
  <c r="R182" i="4"/>
  <c r="S182" i="4" s="1"/>
  <c r="R184" i="4"/>
  <c r="S184" i="4" s="1"/>
  <c r="Q185" i="4"/>
  <c r="D185" i="5" s="1"/>
  <c r="Q186" i="4"/>
  <c r="D186" i="5" s="1"/>
  <c r="Q187" i="4"/>
  <c r="D187" i="5" s="1"/>
  <c r="Q188" i="4"/>
  <c r="D188" i="5" s="1"/>
  <c r="R189" i="4"/>
  <c r="S189" i="4" s="1"/>
  <c r="H192" i="4"/>
  <c r="J192" i="4" s="1"/>
  <c r="J198" i="4"/>
  <c r="C204" i="5"/>
  <c r="Q204" i="4"/>
  <c r="D204" i="5" s="1"/>
  <c r="B208" i="5"/>
  <c r="E208" i="5" s="1"/>
  <c r="R208" i="4"/>
  <c r="S208" i="4" s="1"/>
  <c r="Q208" i="4"/>
  <c r="D208" i="5" s="1"/>
  <c r="Q210" i="4"/>
  <c r="D210" i="5" s="1"/>
  <c r="I211" i="4"/>
  <c r="K211" i="4" s="1"/>
  <c r="C212" i="5"/>
  <c r="N212" i="4"/>
  <c r="C217" i="5"/>
  <c r="N217" i="4"/>
  <c r="Q220" i="4"/>
  <c r="D220" i="5" s="1"/>
  <c r="I221" i="4"/>
  <c r="K221" i="4" s="1"/>
  <c r="C222" i="5"/>
  <c r="N222" i="4"/>
  <c r="I223" i="4"/>
  <c r="C224" i="5"/>
  <c r="N224" i="4"/>
  <c r="H225" i="4"/>
  <c r="J225" i="4" s="1"/>
  <c r="C226" i="5"/>
  <c r="N226" i="4"/>
  <c r="H227" i="4"/>
  <c r="I232" i="4"/>
  <c r="K232" i="4" s="1"/>
  <c r="I237" i="4"/>
  <c r="K237" i="4" s="1"/>
  <c r="H240" i="4"/>
  <c r="J240" i="4" s="1"/>
  <c r="N241" i="4"/>
  <c r="O241" i="4" s="1"/>
  <c r="I243" i="4"/>
  <c r="K243" i="4" s="1"/>
  <c r="N244" i="4"/>
  <c r="O244" i="4" s="1"/>
  <c r="I246" i="4"/>
  <c r="K246" i="4" s="1"/>
  <c r="Q262" i="4"/>
  <c r="D262" i="5" s="1"/>
  <c r="R264" i="4"/>
  <c r="S264" i="4" s="1"/>
  <c r="Q267" i="4"/>
  <c r="D267" i="5" s="1"/>
  <c r="C269" i="5"/>
  <c r="N269" i="4"/>
  <c r="Q272" i="4"/>
  <c r="D272" i="5" s="1"/>
  <c r="Q274" i="4"/>
  <c r="D274" i="5" s="1"/>
  <c r="H280" i="4"/>
  <c r="J280" i="4" s="1"/>
  <c r="I285" i="4"/>
  <c r="K285" i="4" s="1"/>
  <c r="C289" i="5"/>
  <c r="Q292" i="4"/>
  <c r="D292" i="5" s="1"/>
  <c r="B295" i="5"/>
  <c r="E295" i="5" s="1"/>
  <c r="R295" i="4"/>
  <c r="S295" i="4" s="1"/>
  <c r="C298" i="5"/>
  <c r="N298" i="4"/>
  <c r="O298" i="4" s="1"/>
  <c r="Q314" i="4"/>
  <c r="D314" i="5" s="1"/>
  <c r="H315" i="4"/>
  <c r="J315" i="4" s="1"/>
  <c r="C316" i="5"/>
  <c r="R319" i="4"/>
  <c r="S319" i="4" s="1"/>
  <c r="I320" i="4"/>
  <c r="K320" i="4" s="1"/>
  <c r="H335" i="4"/>
  <c r="B336" i="5"/>
  <c r="E336" i="5" s="1"/>
  <c r="R336" i="4"/>
  <c r="S336" i="4" s="1"/>
  <c r="H344" i="4"/>
  <c r="J344" i="4" s="1"/>
  <c r="C351" i="5"/>
  <c r="P351" i="4"/>
  <c r="Y351" i="4" s="1"/>
  <c r="N351" i="4"/>
  <c r="O351" i="4" s="1"/>
  <c r="N354" i="4"/>
  <c r="O354" i="4" s="1"/>
  <c r="J355" i="4"/>
  <c r="BM140" i="5"/>
  <c r="BC140" i="5"/>
  <c r="AS140" i="5"/>
  <c r="AI140" i="5"/>
  <c r="Y140" i="5"/>
  <c r="O140" i="5"/>
  <c r="BF140" i="5"/>
  <c r="AV140" i="5"/>
  <c r="AL140" i="5"/>
  <c r="AB140" i="5"/>
  <c r="R140" i="5"/>
  <c r="BE140" i="5"/>
  <c r="AU140" i="5"/>
  <c r="AK140" i="5"/>
  <c r="AA140" i="5"/>
  <c r="Q140" i="5"/>
  <c r="BB140" i="5"/>
  <c r="AO140" i="5"/>
  <c r="Z140" i="5"/>
  <c r="L140" i="5"/>
  <c r="BA140" i="5"/>
  <c r="AN140" i="5"/>
  <c r="X140" i="5"/>
  <c r="AZ140" i="5"/>
  <c r="AM140" i="5"/>
  <c r="W140" i="5"/>
  <c r="J140" i="5"/>
  <c r="BG140" i="5"/>
  <c r="AH140" i="5"/>
  <c r="P140" i="5"/>
  <c r="BD140" i="5"/>
  <c r="AG140" i="5"/>
  <c r="N140" i="5"/>
  <c r="AY140" i="5"/>
  <c r="AF140" i="5"/>
  <c r="M140" i="5"/>
  <c r="AX140" i="5"/>
  <c r="AE140" i="5"/>
  <c r="AW140" i="5"/>
  <c r="AD140" i="5"/>
  <c r="BL140" i="5"/>
  <c r="AT140" i="5"/>
  <c r="AC140" i="5"/>
  <c r="BK140" i="5"/>
  <c r="AR140" i="5"/>
  <c r="V140" i="5"/>
  <c r="BJ140" i="5"/>
  <c r="AQ140" i="5"/>
  <c r="U140" i="5"/>
  <c r="BH140" i="5"/>
  <c r="AP140" i="5"/>
  <c r="AJ140" i="5"/>
  <c r="T140" i="5"/>
  <c r="S140" i="5"/>
  <c r="BI140" i="5"/>
  <c r="BM145" i="5"/>
  <c r="BC145" i="5"/>
  <c r="AS145" i="5"/>
  <c r="AI145" i="5"/>
  <c r="Y145" i="5"/>
  <c r="O145" i="5"/>
  <c r="BF145" i="5"/>
  <c r="AV145" i="5"/>
  <c r="AL145" i="5"/>
  <c r="AB145" i="5"/>
  <c r="R145" i="5"/>
  <c r="BE145" i="5"/>
  <c r="AU145" i="5"/>
  <c r="AK145" i="5"/>
  <c r="AA145" i="5"/>
  <c r="Q145" i="5"/>
  <c r="G145" i="5"/>
  <c r="BK145" i="5"/>
  <c r="AX145" i="5"/>
  <c r="AH145" i="5"/>
  <c r="U145" i="5"/>
  <c r="BJ145" i="5"/>
  <c r="AW145" i="5"/>
  <c r="AG145" i="5"/>
  <c r="T145" i="5"/>
  <c r="BI145" i="5"/>
  <c r="AT145" i="5"/>
  <c r="AF145" i="5"/>
  <c r="S145" i="5"/>
  <c r="BB145" i="5"/>
  <c r="AJ145" i="5"/>
  <c r="M145" i="5"/>
  <c r="BA145" i="5"/>
  <c r="AE145" i="5"/>
  <c r="L145" i="5"/>
  <c r="AZ145" i="5"/>
  <c r="AD145" i="5"/>
  <c r="AY145" i="5"/>
  <c r="AC145" i="5"/>
  <c r="AR145" i="5"/>
  <c r="Z145" i="5"/>
  <c r="AQ145" i="5"/>
  <c r="X145" i="5"/>
  <c r="BL145" i="5"/>
  <c r="AP145" i="5"/>
  <c r="W145" i="5"/>
  <c r="BH145" i="5"/>
  <c r="AO145" i="5"/>
  <c r="V145" i="5"/>
  <c r="BD145" i="5"/>
  <c r="AN145" i="5"/>
  <c r="AM145" i="5"/>
  <c r="P145" i="5"/>
  <c r="N145" i="5"/>
  <c r="BG145" i="5"/>
  <c r="BE147" i="5"/>
  <c r="AU147" i="5"/>
  <c r="AK147" i="5"/>
  <c r="AA147" i="5"/>
  <c r="Q147" i="5"/>
  <c r="BH147" i="5"/>
  <c r="AX147" i="5"/>
  <c r="AN147" i="5"/>
  <c r="AD147" i="5"/>
  <c r="T147" i="5"/>
  <c r="BG147" i="5"/>
  <c r="AW147" i="5"/>
  <c r="AM147" i="5"/>
  <c r="AC147" i="5"/>
  <c r="S147" i="5"/>
  <c r="BA147" i="5"/>
  <c r="AL147" i="5"/>
  <c r="X147" i="5"/>
  <c r="BM147" i="5"/>
  <c r="AZ147" i="5"/>
  <c r="AJ147" i="5"/>
  <c r="W147" i="5"/>
  <c r="BL147" i="5"/>
  <c r="AY147" i="5"/>
  <c r="AI147" i="5"/>
  <c r="V147" i="5"/>
  <c r="BC147" i="5"/>
  <c r="AG147" i="5"/>
  <c r="N147" i="5"/>
  <c r="BB147" i="5"/>
  <c r="AF147" i="5"/>
  <c r="M147" i="5"/>
  <c r="AV147" i="5"/>
  <c r="AE147" i="5"/>
  <c r="L147" i="5"/>
  <c r="AT147" i="5"/>
  <c r="AB147" i="5"/>
  <c r="AS147" i="5"/>
  <c r="Z147" i="5"/>
  <c r="BK147" i="5"/>
  <c r="AR147" i="5"/>
  <c r="Y147" i="5"/>
  <c r="BJ147" i="5"/>
  <c r="AQ147" i="5"/>
  <c r="U147" i="5"/>
  <c r="BI147" i="5"/>
  <c r="AP147" i="5"/>
  <c r="R147" i="5"/>
  <c r="BF147" i="5"/>
  <c r="BD147" i="5"/>
  <c r="AO147" i="5"/>
  <c r="AH147" i="5"/>
  <c r="P147" i="5"/>
  <c r="O147" i="5"/>
  <c r="K149" i="4"/>
  <c r="N153" i="4"/>
  <c r="O153" i="4" s="1"/>
  <c r="BM155" i="5"/>
  <c r="BC155" i="5"/>
  <c r="AS155" i="5"/>
  <c r="AI155" i="5"/>
  <c r="Y155" i="5"/>
  <c r="O155" i="5"/>
  <c r="BF155" i="5"/>
  <c r="AV155" i="5"/>
  <c r="AL155" i="5"/>
  <c r="AB155" i="5"/>
  <c r="R155" i="5"/>
  <c r="BE155" i="5"/>
  <c r="AU155" i="5"/>
  <c r="AK155" i="5"/>
  <c r="AA155" i="5"/>
  <c r="Q155" i="5"/>
  <c r="AZ155" i="5"/>
  <c r="AM155" i="5"/>
  <c r="W155" i="5"/>
  <c r="BL155" i="5"/>
  <c r="AY155" i="5"/>
  <c r="AJ155" i="5"/>
  <c r="V155" i="5"/>
  <c r="BK155" i="5"/>
  <c r="AX155" i="5"/>
  <c r="AH155" i="5"/>
  <c r="U155" i="5"/>
  <c r="BA155" i="5"/>
  <c r="AE155" i="5"/>
  <c r="AW155" i="5"/>
  <c r="AD155" i="5"/>
  <c r="AT155" i="5"/>
  <c r="AC155" i="5"/>
  <c r="AR155" i="5"/>
  <c r="Z155" i="5"/>
  <c r="BJ155" i="5"/>
  <c r="AQ155" i="5"/>
  <c r="X155" i="5"/>
  <c r="BI155" i="5"/>
  <c r="AP155" i="5"/>
  <c r="T155" i="5"/>
  <c r="BH155" i="5"/>
  <c r="AO155" i="5"/>
  <c r="S155" i="5"/>
  <c r="BG155" i="5"/>
  <c r="AN155" i="5"/>
  <c r="P155" i="5"/>
  <c r="BD155" i="5"/>
  <c r="AG155" i="5"/>
  <c r="N155" i="5"/>
  <c r="AF155" i="5"/>
  <c r="M155" i="5"/>
  <c r="BB155" i="5"/>
  <c r="K167" i="4"/>
  <c r="K178" i="4"/>
  <c r="I191" i="4"/>
  <c r="K191" i="4" s="1"/>
  <c r="I192" i="4"/>
  <c r="B196" i="5"/>
  <c r="E196" i="5" s="1"/>
  <c r="R196" i="4"/>
  <c r="S196" i="4" s="1"/>
  <c r="C199" i="5"/>
  <c r="R199" i="4"/>
  <c r="S199" i="4" s="1"/>
  <c r="H200" i="4"/>
  <c r="K200" i="4" s="1"/>
  <c r="I205" i="4"/>
  <c r="K205" i="4" s="1"/>
  <c r="B206" i="5"/>
  <c r="E206" i="5" s="1"/>
  <c r="R206" i="4"/>
  <c r="S206" i="4" s="1"/>
  <c r="J207" i="4"/>
  <c r="L207" i="4" s="1"/>
  <c r="M207" i="4" s="1"/>
  <c r="C208" i="5"/>
  <c r="P208" i="4"/>
  <c r="Y208" i="4" s="1"/>
  <c r="R210" i="4"/>
  <c r="S210" i="4" s="1"/>
  <c r="Q215" i="4"/>
  <c r="D215" i="5" s="1"/>
  <c r="N218" i="4"/>
  <c r="O218" i="4" s="1"/>
  <c r="R220" i="4"/>
  <c r="S220" i="4" s="1"/>
  <c r="I227" i="4"/>
  <c r="K227" i="4" s="1"/>
  <c r="L227" i="4" s="1"/>
  <c r="M227" i="4" s="1"/>
  <c r="Q230" i="4"/>
  <c r="D230" i="5" s="1"/>
  <c r="J232" i="4"/>
  <c r="H234" i="4"/>
  <c r="J234" i="4" s="1"/>
  <c r="R235" i="4"/>
  <c r="S235" i="4" s="1"/>
  <c r="J237" i="4"/>
  <c r="C238" i="5"/>
  <c r="P238" i="4"/>
  <c r="Y238" i="4" s="1"/>
  <c r="I240" i="4"/>
  <c r="P241" i="4"/>
  <c r="Y241" i="4" s="1"/>
  <c r="J243" i="4"/>
  <c r="L243" i="4" s="1"/>
  <c r="M243" i="4" s="1"/>
  <c r="R250" i="4"/>
  <c r="S250" i="4" s="1"/>
  <c r="N258" i="4"/>
  <c r="O258" i="4" s="1"/>
  <c r="R262" i="4"/>
  <c r="S262" i="4" s="1"/>
  <c r="I263" i="4"/>
  <c r="C264" i="5"/>
  <c r="R267" i="4"/>
  <c r="S267" i="4" s="1"/>
  <c r="J268" i="4"/>
  <c r="R272" i="4"/>
  <c r="S272" i="4" s="1"/>
  <c r="R274" i="4"/>
  <c r="S274" i="4" s="1"/>
  <c r="Q278" i="4"/>
  <c r="D278" i="5" s="1"/>
  <c r="I280" i="4"/>
  <c r="H282" i="4"/>
  <c r="J282" i="4" s="1"/>
  <c r="B283" i="5"/>
  <c r="E283" i="5" s="1"/>
  <c r="R283" i="4"/>
  <c r="S283" i="4" s="1"/>
  <c r="J285" i="4"/>
  <c r="L285" i="4" s="1"/>
  <c r="M285" i="4" s="1"/>
  <c r="H287" i="4"/>
  <c r="Q295" i="4"/>
  <c r="D295" i="5" s="1"/>
  <c r="H299" i="4"/>
  <c r="J299" i="4" s="1"/>
  <c r="N304" i="4"/>
  <c r="O304" i="4" s="1"/>
  <c r="N306" i="4"/>
  <c r="O306" i="4" s="1"/>
  <c r="Q312" i="4"/>
  <c r="D312" i="5" s="1"/>
  <c r="R314" i="4"/>
  <c r="S314" i="4" s="1"/>
  <c r="Q317" i="4"/>
  <c r="D317" i="5" s="1"/>
  <c r="C319" i="5"/>
  <c r="N319" i="4"/>
  <c r="O319" i="4" s="1"/>
  <c r="Q322" i="4"/>
  <c r="D322" i="5" s="1"/>
  <c r="Q324" i="4"/>
  <c r="D324" i="5" s="1"/>
  <c r="H330" i="4"/>
  <c r="J330" i="4" s="1"/>
  <c r="I335" i="4"/>
  <c r="K335" i="4" s="1"/>
  <c r="C339" i="5"/>
  <c r="Q342" i="4"/>
  <c r="D342" i="5" s="1"/>
  <c r="B345" i="5"/>
  <c r="E345" i="5" s="1"/>
  <c r="R345" i="4"/>
  <c r="S345" i="4" s="1"/>
  <c r="H350" i="4"/>
  <c r="N156" i="4"/>
  <c r="O156" i="4" s="1"/>
  <c r="BI161" i="5"/>
  <c r="AY161" i="5"/>
  <c r="AO161" i="5"/>
  <c r="AE161" i="5"/>
  <c r="U161" i="5"/>
  <c r="BL161" i="5"/>
  <c r="BB161" i="5"/>
  <c r="AR161" i="5"/>
  <c r="AH161" i="5"/>
  <c r="X161" i="5"/>
  <c r="N161" i="5"/>
  <c r="BK161" i="5"/>
  <c r="BA161" i="5"/>
  <c r="AQ161" i="5"/>
  <c r="AG161" i="5"/>
  <c r="W161" i="5"/>
  <c r="M161" i="5"/>
  <c r="BJ161" i="5"/>
  <c r="AV161" i="5"/>
  <c r="AI161" i="5"/>
  <c r="S161" i="5"/>
  <c r="F161" i="5"/>
  <c r="BH161" i="5"/>
  <c r="AU161" i="5"/>
  <c r="AF161" i="5"/>
  <c r="R161" i="5"/>
  <c r="BG161" i="5"/>
  <c r="AT161" i="5"/>
  <c r="AD161" i="5"/>
  <c r="Q161" i="5"/>
  <c r="BF161" i="5"/>
  <c r="AS161" i="5"/>
  <c r="AC161" i="5"/>
  <c r="P161" i="5"/>
  <c r="BE161" i="5"/>
  <c r="AP161" i="5"/>
  <c r="AB161" i="5"/>
  <c r="O161" i="5"/>
  <c r="BD161" i="5"/>
  <c r="AN161" i="5"/>
  <c r="AA161" i="5"/>
  <c r="L161" i="5"/>
  <c r="BC161" i="5"/>
  <c r="AM161" i="5"/>
  <c r="Z161" i="5"/>
  <c r="J161" i="5"/>
  <c r="AL161" i="5"/>
  <c r="AK161" i="5"/>
  <c r="AJ161" i="5"/>
  <c r="Y161" i="5"/>
  <c r="V161" i="5"/>
  <c r="T161" i="5"/>
  <c r="BM161" i="5"/>
  <c r="I161" i="5"/>
  <c r="AZ161" i="5"/>
  <c r="H161" i="5"/>
  <c r="AX161" i="5"/>
  <c r="G161" i="5"/>
  <c r="AW161" i="5"/>
  <c r="BK193" i="5"/>
  <c r="BA193" i="5"/>
  <c r="AQ193" i="5"/>
  <c r="AG193" i="5"/>
  <c r="W193" i="5"/>
  <c r="BJ193" i="5"/>
  <c r="AZ193" i="5"/>
  <c r="AP193" i="5"/>
  <c r="AF193" i="5"/>
  <c r="V193" i="5"/>
  <c r="BM193" i="5"/>
  <c r="BC193" i="5"/>
  <c r="AS193" i="5"/>
  <c r="AI193" i="5"/>
  <c r="Y193" i="5"/>
  <c r="O193" i="5"/>
  <c r="AY193" i="5"/>
  <c r="AL193" i="5"/>
  <c r="X193" i="5"/>
  <c r="BF193" i="5"/>
  <c r="AR193" i="5"/>
  <c r="AC193" i="5"/>
  <c r="P193" i="5"/>
  <c r="BE193" i="5"/>
  <c r="AO193" i="5"/>
  <c r="AB193" i="5"/>
  <c r="BD193" i="5"/>
  <c r="AN193" i="5"/>
  <c r="AA193" i="5"/>
  <c r="AX193" i="5"/>
  <c r="AD193" i="5"/>
  <c r="AW193" i="5"/>
  <c r="Z193" i="5"/>
  <c r="AV193" i="5"/>
  <c r="U193" i="5"/>
  <c r="AU193" i="5"/>
  <c r="T193" i="5"/>
  <c r="AT193" i="5"/>
  <c r="S193" i="5"/>
  <c r="BL193" i="5"/>
  <c r="AM193" i="5"/>
  <c r="R193" i="5"/>
  <c r="BI193" i="5"/>
  <c r="AK193" i="5"/>
  <c r="Q193" i="5"/>
  <c r="BH193" i="5"/>
  <c r="AJ193" i="5"/>
  <c r="BG193" i="5"/>
  <c r="AH193" i="5"/>
  <c r="BB193" i="5"/>
  <c r="AE193" i="5"/>
  <c r="C196" i="5"/>
  <c r="P196" i="4"/>
  <c r="Y196" i="4" s="1"/>
  <c r="B201" i="5"/>
  <c r="E201" i="5" s="1"/>
  <c r="R201" i="4"/>
  <c r="S201" i="4" s="1"/>
  <c r="C206" i="5"/>
  <c r="N213" i="4"/>
  <c r="O213" i="4" s="1"/>
  <c r="R215" i="4"/>
  <c r="S215" i="4" s="1"/>
  <c r="N216" i="4"/>
  <c r="Q218" i="4"/>
  <c r="D218" i="5" s="1"/>
  <c r="N223" i="4"/>
  <c r="O223" i="4" s="1"/>
  <c r="H229" i="4"/>
  <c r="J229" i="4" s="1"/>
  <c r="R230" i="4"/>
  <c r="S230" i="4" s="1"/>
  <c r="I236" i="4"/>
  <c r="K236" i="4" s="1"/>
  <c r="Q244" i="4"/>
  <c r="D244" i="5" s="1"/>
  <c r="C247" i="5"/>
  <c r="N247" i="4"/>
  <c r="R247" i="4"/>
  <c r="S247" i="4" s="1"/>
  <c r="N249" i="4"/>
  <c r="C252" i="5"/>
  <c r="N252" i="4"/>
  <c r="Q252" i="4"/>
  <c r="D252" i="5" s="1"/>
  <c r="B258" i="5"/>
  <c r="E258" i="5" s="1"/>
  <c r="R258" i="4"/>
  <c r="S258" i="4" s="1"/>
  <c r="Q258" i="4"/>
  <c r="D258" i="5" s="1"/>
  <c r="Q260" i="4"/>
  <c r="D260" i="5" s="1"/>
  <c r="I261" i="4"/>
  <c r="K261" i="4" s="1"/>
  <c r="C262" i="5"/>
  <c r="N262" i="4"/>
  <c r="O262" i="4" s="1"/>
  <c r="C267" i="5"/>
  <c r="N267" i="4"/>
  <c r="O267" i="4" s="1"/>
  <c r="Q270" i="4"/>
  <c r="D270" i="5" s="1"/>
  <c r="I271" i="4"/>
  <c r="K271" i="4" s="1"/>
  <c r="C272" i="5"/>
  <c r="N272" i="4"/>
  <c r="O272" i="4" s="1"/>
  <c r="I273" i="4"/>
  <c r="K273" i="4" s="1"/>
  <c r="L273" i="4" s="1"/>
  <c r="M273" i="4" s="1"/>
  <c r="C274" i="5"/>
  <c r="N274" i="4"/>
  <c r="O274" i="4" s="1"/>
  <c r="H275" i="4"/>
  <c r="J275" i="4" s="1"/>
  <c r="C276" i="5"/>
  <c r="N276" i="4"/>
  <c r="O276" i="4" s="1"/>
  <c r="H277" i="4"/>
  <c r="J277" i="4" s="1"/>
  <c r="I282" i="4"/>
  <c r="K282" i="4" s="1"/>
  <c r="I287" i="4"/>
  <c r="N288" i="4"/>
  <c r="O288" i="4" s="1"/>
  <c r="H290" i="4"/>
  <c r="J290" i="4" s="1"/>
  <c r="N291" i="4"/>
  <c r="O291" i="4" s="1"/>
  <c r="I293" i="4"/>
  <c r="N294" i="4"/>
  <c r="O294" i="4" s="1"/>
  <c r="I296" i="4"/>
  <c r="K296" i="4" s="1"/>
  <c r="R312" i="4"/>
  <c r="S312" i="4" s="1"/>
  <c r="I313" i="4"/>
  <c r="C314" i="5"/>
  <c r="R317" i="4"/>
  <c r="S317" i="4" s="1"/>
  <c r="J318" i="4"/>
  <c r="R322" i="4"/>
  <c r="S322" i="4" s="1"/>
  <c r="R324" i="4"/>
  <c r="S324" i="4" s="1"/>
  <c r="Q328" i="4"/>
  <c r="D328" i="5" s="1"/>
  <c r="I330" i="4"/>
  <c r="H332" i="4"/>
  <c r="J332" i="4" s="1"/>
  <c r="B333" i="5"/>
  <c r="E333" i="5" s="1"/>
  <c r="R333" i="4"/>
  <c r="S333" i="4" s="1"/>
  <c r="J335" i="4"/>
  <c r="H337" i="4"/>
  <c r="Q345" i="4"/>
  <c r="D345" i="5" s="1"/>
  <c r="R349" i="4"/>
  <c r="S349" i="4" s="1"/>
  <c r="I350" i="4"/>
  <c r="N356" i="4"/>
  <c r="O356" i="4" s="1"/>
  <c r="BE72" i="5"/>
  <c r="AU72" i="5"/>
  <c r="AK72" i="5"/>
  <c r="AA72" i="5"/>
  <c r="Q72" i="5"/>
  <c r="G72" i="5"/>
  <c r="BI72" i="5"/>
  <c r="AY72" i="5"/>
  <c r="AO72" i="5"/>
  <c r="AE72" i="5"/>
  <c r="U72" i="5"/>
  <c r="K72" i="5"/>
  <c r="BH72" i="5"/>
  <c r="AV72" i="5"/>
  <c r="AI72" i="5"/>
  <c r="W72" i="5"/>
  <c r="J72" i="5"/>
  <c r="BG72" i="5"/>
  <c r="AT72" i="5"/>
  <c r="AH72" i="5"/>
  <c r="V72" i="5"/>
  <c r="I72" i="5"/>
  <c r="BB72" i="5"/>
  <c r="AM72" i="5"/>
  <c r="X72" i="5"/>
  <c r="F72" i="5"/>
  <c r="BA72" i="5"/>
  <c r="AL72" i="5"/>
  <c r="T72" i="5"/>
  <c r="BD72" i="5"/>
  <c r="AP72" i="5"/>
  <c r="Z72" i="5"/>
  <c r="L72" i="5"/>
  <c r="BK72" i="5"/>
  <c r="AN72" i="5"/>
  <c r="P72" i="5"/>
  <c r="BJ72" i="5"/>
  <c r="AJ72" i="5"/>
  <c r="O72" i="5"/>
  <c r="BC72" i="5"/>
  <c r="AF72" i="5"/>
  <c r="M72" i="5"/>
  <c r="AX72" i="5"/>
  <c r="AC72" i="5"/>
  <c r="BL72" i="5"/>
  <c r="AQ72" i="5"/>
  <c r="R72" i="5"/>
  <c r="Y72" i="5"/>
  <c r="BM72" i="5"/>
  <c r="S72" i="5"/>
  <c r="BF72" i="5"/>
  <c r="N72" i="5"/>
  <c r="AZ72" i="5"/>
  <c r="H72" i="5"/>
  <c r="AW72" i="5"/>
  <c r="AS72" i="5"/>
  <c r="AR72" i="5"/>
  <c r="AG72" i="5"/>
  <c r="AD72" i="5"/>
  <c r="AB72" i="5"/>
  <c r="BF77" i="5"/>
  <c r="AV77" i="5"/>
  <c r="AL77" i="5"/>
  <c r="AB77" i="5"/>
  <c r="R77" i="5"/>
  <c r="H77" i="5"/>
  <c r="BE77" i="5"/>
  <c r="AU77" i="5"/>
  <c r="AK77" i="5"/>
  <c r="AA77" i="5"/>
  <c r="Q77" i="5"/>
  <c r="G77" i="5"/>
  <c r="BI77" i="5"/>
  <c r="AY77" i="5"/>
  <c r="AO77" i="5"/>
  <c r="AE77" i="5"/>
  <c r="U77" i="5"/>
  <c r="K77" i="5"/>
  <c r="BC77" i="5"/>
  <c r="AP77" i="5"/>
  <c r="Z77" i="5"/>
  <c r="M77" i="5"/>
  <c r="BB77" i="5"/>
  <c r="AN77" i="5"/>
  <c r="Y77" i="5"/>
  <c r="L77" i="5"/>
  <c r="BA77" i="5"/>
  <c r="AM77" i="5"/>
  <c r="X77" i="5"/>
  <c r="J77" i="5"/>
  <c r="BL77" i="5"/>
  <c r="AS77" i="5"/>
  <c r="W77" i="5"/>
  <c r="BK77" i="5"/>
  <c r="AR77" i="5"/>
  <c r="V77" i="5"/>
  <c r="AW77" i="5"/>
  <c r="AD77" i="5"/>
  <c r="F77" i="5"/>
  <c r="AZ77" i="5"/>
  <c r="T77" i="5"/>
  <c r="AX77" i="5"/>
  <c r="S77" i="5"/>
  <c r="AQ77" i="5"/>
  <c r="O77" i="5"/>
  <c r="BM77" i="5"/>
  <c r="AI77" i="5"/>
  <c r="I77" i="5"/>
  <c r="BD77" i="5"/>
  <c r="AC77" i="5"/>
  <c r="AG77" i="5"/>
  <c r="AF77" i="5"/>
  <c r="P77" i="5"/>
  <c r="N77" i="5"/>
  <c r="BJ77" i="5"/>
  <c r="BH77" i="5"/>
  <c r="BG77" i="5"/>
  <c r="AT77" i="5"/>
  <c r="AJ77" i="5"/>
  <c r="AH77" i="5"/>
  <c r="BF82" i="5"/>
  <c r="AV82" i="5"/>
  <c r="AL82" i="5"/>
  <c r="AB82" i="5"/>
  <c r="R82" i="5"/>
  <c r="H82" i="5"/>
  <c r="BE82" i="5"/>
  <c r="AU82" i="5"/>
  <c r="AK82" i="5"/>
  <c r="AA82" i="5"/>
  <c r="Q82" i="5"/>
  <c r="G82" i="5"/>
  <c r="BI82" i="5"/>
  <c r="AY82" i="5"/>
  <c r="AO82" i="5"/>
  <c r="AE82" i="5"/>
  <c r="U82" i="5"/>
  <c r="K82" i="5"/>
  <c r="BL82" i="5"/>
  <c r="AX82" i="5"/>
  <c r="AI82" i="5"/>
  <c r="V82" i="5"/>
  <c r="F82" i="5"/>
  <c r="BK82" i="5"/>
  <c r="AW82" i="5"/>
  <c r="AH82" i="5"/>
  <c r="T82" i="5"/>
  <c r="BJ82" i="5"/>
  <c r="AT82" i="5"/>
  <c r="AG82" i="5"/>
  <c r="S82" i="5"/>
  <c r="BM82" i="5"/>
  <c r="AQ82" i="5"/>
  <c r="X82" i="5"/>
  <c r="BH82" i="5"/>
  <c r="AP82" i="5"/>
  <c r="W82" i="5"/>
  <c r="AS82" i="5"/>
  <c r="Z82" i="5"/>
  <c r="I82" i="5"/>
  <c r="AJ82" i="5"/>
  <c r="J82" i="5"/>
  <c r="BG82" i="5"/>
  <c r="AF82" i="5"/>
  <c r="BC82" i="5"/>
  <c r="AC82" i="5"/>
  <c r="BB82" i="5"/>
  <c r="Y82" i="5"/>
  <c r="BA82" i="5"/>
  <c r="P82" i="5"/>
  <c r="AM82" i="5"/>
  <c r="L82" i="5"/>
  <c r="BD82" i="5"/>
  <c r="AZ82" i="5"/>
  <c r="AR82" i="5"/>
  <c r="AN82" i="5"/>
  <c r="AD82" i="5"/>
  <c r="O82" i="5"/>
  <c r="N82" i="5"/>
  <c r="M82" i="5"/>
  <c r="BF87" i="5"/>
  <c r="AV87" i="5"/>
  <c r="AL87" i="5"/>
  <c r="AB87" i="5"/>
  <c r="R87" i="5"/>
  <c r="H87" i="5"/>
  <c r="BE87" i="5"/>
  <c r="AU87" i="5"/>
  <c r="AK87" i="5"/>
  <c r="AA87" i="5"/>
  <c r="Q87" i="5"/>
  <c r="G87" i="5"/>
  <c r="BI87" i="5"/>
  <c r="AY87" i="5"/>
  <c r="AO87" i="5"/>
  <c r="AE87" i="5"/>
  <c r="U87" i="5"/>
  <c r="K87" i="5"/>
  <c r="BG87" i="5"/>
  <c r="AR87" i="5"/>
  <c r="AD87" i="5"/>
  <c r="O87" i="5"/>
  <c r="BD87" i="5"/>
  <c r="AQ87" i="5"/>
  <c r="AC87" i="5"/>
  <c r="N87" i="5"/>
  <c r="BC87" i="5"/>
  <c r="AP87" i="5"/>
  <c r="Z87" i="5"/>
  <c r="M87" i="5"/>
  <c r="BK87" i="5"/>
  <c r="AN87" i="5"/>
  <c r="V87" i="5"/>
  <c r="BJ87" i="5"/>
  <c r="AM87" i="5"/>
  <c r="T87" i="5"/>
  <c r="BM87" i="5"/>
  <c r="AT87" i="5"/>
  <c r="X87" i="5"/>
  <c r="AX87" i="5"/>
  <c r="S87" i="5"/>
  <c r="AW87" i="5"/>
  <c r="P87" i="5"/>
  <c r="AJ87" i="5"/>
  <c r="J87" i="5"/>
  <c r="AI87" i="5"/>
  <c r="I87" i="5"/>
  <c r="BL87" i="5"/>
  <c r="AH87" i="5"/>
  <c r="F87" i="5"/>
  <c r="BH87" i="5"/>
  <c r="AG87" i="5"/>
  <c r="BB87" i="5"/>
  <c r="AF87" i="5"/>
  <c r="BA87" i="5"/>
  <c r="Y87" i="5"/>
  <c r="AZ87" i="5"/>
  <c r="W87" i="5"/>
  <c r="AS87" i="5"/>
  <c r="L87" i="5"/>
  <c r="BF92" i="5"/>
  <c r="AV92" i="5"/>
  <c r="AL92" i="5"/>
  <c r="AB92" i="5"/>
  <c r="R92" i="5"/>
  <c r="H92" i="5"/>
  <c r="BE92" i="5"/>
  <c r="AU92" i="5"/>
  <c r="AK92" i="5"/>
  <c r="AA92" i="5"/>
  <c r="Q92" i="5"/>
  <c r="G92" i="5"/>
  <c r="BI92" i="5"/>
  <c r="AY92" i="5"/>
  <c r="AO92" i="5"/>
  <c r="AE92" i="5"/>
  <c r="U92" i="5"/>
  <c r="K92" i="5"/>
  <c r="BA92" i="5"/>
  <c r="AM92" i="5"/>
  <c r="X92" i="5"/>
  <c r="J92" i="5"/>
  <c r="BM92" i="5"/>
  <c r="AZ92" i="5"/>
  <c r="AJ92" i="5"/>
  <c r="W92" i="5"/>
  <c r="I92" i="5"/>
  <c r="BL92" i="5"/>
  <c r="AX92" i="5"/>
  <c r="AI92" i="5"/>
  <c r="V92" i="5"/>
  <c r="F92" i="5"/>
  <c r="BH92" i="5"/>
  <c r="AP92" i="5"/>
  <c r="S92" i="5"/>
  <c r="BG92" i="5"/>
  <c r="AN92" i="5"/>
  <c r="P92" i="5"/>
  <c r="BD92" i="5"/>
  <c r="AH92" i="5"/>
  <c r="O92" i="5"/>
  <c r="BK92" i="5"/>
  <c r="AR92" i="5"/>
  <c r="Y92" i="5"/>
  <c r="AD92" i="5"/>
  <c r="BJ92" i="5"/>
  <c r="AC92" i="5"/>
  <c r="BB92" i="5"/>
  <c r="T92" i="5"/>
  <c r="AW92" i="5"/>
  <c r="N92" i="5"/>
  <c r="AT92" i="5"/>
  <c r="M92" i="5"/>
  <c r="AS92" i="5"/>
  <c r="L92" i="5"/>
  <c r="AQ92" i="5"/>
  <c r="AG92" i="5"/>
  <c r="AF92" i="5"/>
  <c r="BC92" i="5"/>
  <c r="Z92" i="5"/>
  <c r="BF97" i="5"/>
  <c r="AV97" i="5"/>
  <c r="AL97" i="5"/>
  <c r="AB97" i="5"/>
  <c r="R97" i="5"/>
  <c r="H97" i="5"/>
  <c r="BE97" i="5"/>
  <c r="AU97" i="5"/>
  <c r="AK97" i="5"/>
  <c r="AA97" i="5"/>
  <c r="Q97" i="5"/>
  <c r="G97" i="5"/>
  <c r="BI97" i="5"/>
  <c r="AY97" i="5"/>
  <c r="AO97" i="5"/>
  <c r="AE97" i="5"/>
  <c r="U97" i="5"/>
  <c r="K97" i="5"/>
  <c r="BJ97" i="5"/>
  <c r="AT97" i="5"/>
  <c r="AG97" i="5"/>
  <c r="S97" i="5"/>
  <c r="BH97" i="5"/>
  <c r="AS97" i="5"/>
  <c r="AF97" i="5"/>
  <c r="P97" i="5"/>
  <c r="BG97" i="5"/>
  <c r="AR97" i="5"/>
  <c r="AD97" i="5"/>
  <c r="O97" i="5"/>
  <c r="BD97" i="5"/>
  <c r="AM97" i="5"/>
  <c r="T97" i="5"/>
  <c r="BC97" i="5"/>
  <c r="AJ97" i="5"/>
  <c r="N97" i="5"/>
  <c r="BB97" i="5"/>
  <c r="AI97" i="5"/>
  <c r="M97" i="5"/>
  <c r="BA97" i="5"/>
  <c r="AH97" i="5"/>
  <c r="L97" i="5"/>
  <c r="BL97" i="5"/>
  <c r="AP97" i="5"/>
  <c r="W97" i="5"/>
  <c r="AX97" i="5"/>
  <c r="I97" i="5"/>
  <c r="AW97" i="5"/>
  <c r="F97" i="5"/>
  <c r="AQ97" i="5"/>
  <c r="AN97" i="5"/>
  <c r="AC97" i="5"/>
  <c r="Z97" i="5"/>
  <c r="Y97" i="5"/>
  <c r="BM97" i="5"/>
  <c r="X97" i="5"/>
  <c r="BK97" i="5"/>
  <c r="V97" i="5"/>
  <c r="AZ97" i="5"/>
  <c r="J97" i="5"/>
  <c r="BF102" i="5"/>
  <c r="AV102" i="5"/>
  <c r="AL102" i="5"/>
  <c r="AB102" i="5"/>
  <c r="R102" i="5"/>
  <c r="H102" i="5"/>
  <c r="BE102" i="5"/>
  <c r="AU102" i="5"/>
  <c r="AK102" i="5"/>
  <c r="AA102" i="5"/>
  <c r="Q102" i="5"/>
  <c r="G102" i="5"/>
  <c r="BI102" i="5"/>
  <c r="AY102" i="5"/>
  <c r="AO102" i="5"/>
  <c r="AE102" i="5"/>
  <c r="U102" i="5"/>
  <c r="K102" i="5"/>
  <c r="BC102" i="5"/>
  <c r="AP102" i="5"/>
  <c r="Z102" i="5"/>
  <c r="M102" i="5"/>
  <c r="BB102" i="5"/>
  <c r="AN102" i="5"/>
  <c r="Y102" i="5"/>
  <c r="L102" i="5"/>
  <c r="BA102" i="5"/>
  <c r="AM102" i="5"/>
  <c r="X102" i="5"/>
  <c r="J102" i="5"/>
  <c r="BG102" i="5"/>
  <c r="AI102" i="5"/>
  <c r="P102" i="5"/>
  <c r="BD102" i="5"/>
  <c r="AH102" i="5"/>
  <c r="O102" i="5"/>
  <c r="AZ102" i="5"/>
  <c r="AG102" i="5"/>
  <c r="N102" i="5"/>
  <c r="AX102" i="5"/>
  <c r="AF102" i="5"/>
  <c r="I102" i="5"/>
  <c r="AW102" i="5"/>
  <c r="AD102" i="5"/>
  <c r="F102" i="5"/>
  <c r="BM102" i="5"/>
  <c r="AT102" i="5"/>
  <c r="AC102" i="5"/>
  <c r="BL102" i="5"/>
  <c r="AS102" i="5"/>
  <c r="W102" i="5"/>
  <c r="BK102" i="5"/>
  <c r="AR102" i="5"/>
  <c r="V102" i="5"/>
  <c r="BJ102" i="5"/>
  <c r="AQ102" i="5"/>
  <c r="T102" i="5"/>
  <c r="BH102" i="5"/>
  <c r="AJ102" i="5"/>
  <c r="S102" i="5"/>
  <c r="BF107" i="5"/>
  <c r="AV107" i="5"/>
  <c r="AL107" i="5"/>
  <c r="AB107" i="5"/>
  <c r="R107" i="5"/>
  <c r="H107" i="5"/>
  <c r="BE107" i="5"/>
  <c r="AU107" i="5"/>
  <c r="AK107" i="5"/>
  <c r="AA107" i="5"/>
  <c r="Q107" i="5"/>
  <c r="G107" i="5"/>
  <c r="BI107" i="5"/>
  <c r="AY107" i="5"/>
  <c r="AO107" i="5"/>
  <c r="AE107" i="5"/>
  <c r="U107" i="5"/>
  <c r="K107" i="5"/>
  <c r="BL107" i="5"/>
  <c r="AX107" i="5"/>
  <c r="AI107" i="5"/>
  <c r="V107" i="5"/>
  <c r="F107" i="5"/>
  <c r="BK107" i="5"/>
  <c r="AW107" i="5"/>
  <c r="AH107" i="5"/>
  <c r="T107" i="5"/>
  <c r="BJ107" i="5"/>
  <c r="AT107" i="5"/>
  <c r="AG107" i="5"/>
  <c r="S107" i="5"/>
  <c r="BC107" i="5"/>
  <c r="AJ107" i="5"/>
  <c r="N107" i="5"/>
  <c r="BB107" i="5"/>
  <c r="AF107" i="5"/>
  <c r="M107" i="5"/>
  <c r="BA107" i="5"/>
  <c r="AD107" i="5"/>
  <c r="L107" i="5"/>
  <c r="AZ107" i="5"/>
  <c r="AC107" i="5"/>
  <c r="J107" i="5"/>
  <c r="AS107" i="5"/>
  <c r="Z107" i="5"/>
  <c r="I107" i="5"/>
  <c r="AR107" i="5"/>
  <c r="Y107" i="5"/>
  <c r="BM107" i="5"/>
  <c r="AQ107" i="5"/>
  <c r="X107" i="5"/>
  <c r="BH107" i="5"/>
  <c r="AP107" i="5"/>
  <c r="W107" i="5"/>
  <c r="BG107" i="5"/>
  <c r="AN107" i="5"/>
  <c r="P107" i="5"/>
  <c r="BD107" i="5"/>
  <c r="AM107" i="5"/>
  <c r="O107" i="5"/>
  <c r="BF112" i="5"/>
  <c r="AV112" i="5"/>
  <c r="AL112" i="5"/>
  <c r="AB112" i="5"/>
  <c r="R112" i="5"/>
  <c r="H112" i="5"/>
  <c r="BE112" i="5"/>
  <c r="AU112" i="5"/>
  <c r="AK112" i="5"/>
  <c r="AA112" i="5"/>
  <c r="Q112" i="5"/>
  <c r="G112" i="5"/>
  <c r="BI112" i="5"/>
  <c r="AY112" i="5"/>
  <c r="AO112" i="5"/>
  <c r="AE112" i="5"/>
  <c r="U112" i="5"/>
  <c r="K112" i="5"/>
  <c r="BG112" i="5"/>
  <c r="AR112" i="5"/>
  <c r="AD112" i="5"/>
  <c r="O112" i="5"/>
  <c r="BD112" i="5"/>
  <c r="AQ112" i="5"/>
  <c r="AC112" i="5"/>
  <c r="N112" i="5"/>
  <c r="BC112" i="5"/>
  <c r="AP112" i="5"/>
  <c r="Z112" i="5"/>
  <c r="M112" i="5"/>
  <c r="BB112" i="5"/>
  <c r="AN112" i="5"/>
  <c r="Y112" i="5"/>
  <c r="L112" i="5"/>
  <c r="BA112" i="5"/>
  <c r="AM112" i="5"/>
  <c r="X112" i="5"/>
  <c r="J112" i="5"/>
  <c r="BM112" i="5"/>
  <c r="AZ112" i="5"/>
  <c r="AJ112" i="5"/>
  <c r="W112" i="5"/>
  <c r="I112" i="5"/>
  <c r="AX112" i="5"/>
  <c r="S112" i="5"/>
  <c r="AW112" i="5"/>
  <c r="P112" i="5"/>
  <c r="AT112" i="5"/>
  <c r="F112" i="5"/>
  <c r="AS112" i="5"/>
  <c r="AI112" i="5"/>
  <c r="AH112" i="5"/>
  <c r="BL112" i="5"/>
  <c r="AG112" i="5"/>
  <c r="BK112" i="5"/>
  <c r="AF112" i="5"/>
  <c r="BJ112" i="5"/>
  <c r="V112" i="5"/>
  <c r="BH112" i="5"/>
  <c r="T112" i="5"/>
  <c r="BE117" i="5"/>
  <c r="AU117" i="5"/>
  <c r="AK117" i="5"/>
  <c r="AA117" i="5"/>
  <c r="Q117" i="5"/>
  <c r="G117" i="5"/>
  <c r="BH117" i="5"/>
  <c r="AX117" i="5"/>
  <c r="AN117" i="5"/>
  <c r="AD117" i="5"/>
  <c r="T117" i="5"/>
  <c r="J117" i="5"/>
  <c r="BM117" i="5"/>
  <c r="BA117" i="5"/>
  <c r="AO117" i="5"/>
  <c r="AB117" i="5"/>
  <c r="O117" i="5"/>
  <c r="BL117" i="5"/>
  <c r="AZ117" i="5"/>
  <c r="AM117" i="5"/>
  <c r="Z117" i="5"/>
  <c r="N117" i="5"/>
  <c r="BD117" i="5"/>
  <c r="AR117" i="5"/>
  <c r="AF117" i="5"/>
  <c r="S117" i="5"/>
  <c r="F117" i="5"/>
  <c r="BI117" i="5"/>
  <c r="AQ117" i="5"/>
  <c r="X117" i="5"/>
  <c r="H117" i="5"/>
  <c r="BG117" i="5"/>
  <c r="AP117" i="5"/>
  <c r="W117" i="5"/>
  <c r="BF117" i="5"/>
  <c r="AL117" i="5"/>
  <c r="V117" i="5"/>
  <c r="BC117" i="5"/>
  <c r="AJ117" i="5"/>
  <c r="U117" i="5"/>
  <c r="BB117" i="5"/>
  <c r="AI117" i="5"/>
  <c r="R117" i="5"/>
  <c r="AY117" i="5"/>
  <c r="AH117" i="5"/>
  <c r="P117" i="5"/>
  <c r="AW117" i="5"/>
  <c r="K117" i="5"/>
  <c r="AV117" i="5"/>
  <c r="I117" i="5"/>
  <c r="AT117" i="5"/>
  <c r="AS117" i="5"/>
  <c r="AG117" i="5"/>
  <c r="AE117" i="5"/>
  <c r="AC117" i="5"/>
  <c r="Y117" i="5"/>
  <c r="BK117" i="5"/>
  <c r="M117" i="5"/>
  <c r="BJ117" i="5"/>
  <c r="L117" i="5"/>
  <c r="BE122" i="5"/>
  <c r="AU122" i="5"/>
  <c r="AK122" i="5"/>
  <c r="AA122" i="5"/>
  <c r="Q122" i="5"/>
  <c r="G122" i="5"/>
  <c r="BH122" i="5"/>
  <c r="AX122" i="5"/>
  <c r="AN122" i="5"/>
  <c r="AD122" i="5"/>
  <c r="T122" i="5"/>
  <c r="J122" i="5"/>
  <c r="BG122" i="5"/>
  <c r="AW122" i="5"/>
  <c r="AM122" i="5"/>
  <c r="AC122" i="5"/>
  <c r="S122" i="5"/>
  <c r="I122" i="5"/>
  <c r="BM122" i="5"/>
  <c r="AZ122" i="5"/>
  <c r="AJ122" i="5"/>
  <c r="W122" i="5"/>
  <c r="H122" i="5"/>
  <c r="AY122" i="5"/>
  <c r="AH122" i="5"/>
  <c r="R122" i="5"/>
  <c r="BL122" i="5"/>
  <c r="AV122" i="5"/>
  <c r="AG122" i="5"/>
  <c r="P122" i="5"/>
  <c r="BC122" i="5"/>
  <c r="AO122" i="5"/>
  <c r="X122" i="5"/>
  <c r="F122" i="5"/>
  <c r="BJ122" i="5"/>
  <c r="AP122" i="5"/>
  <c r="O122" i="5"/>
  <c r="BI122" i="5"/>
  <c r="AL122" i="5"/>
  <c r="N122" i="5"/>
  <c r="BF122" i="5"/>
  <c r="AI122" i="5"/>
  <c r="M122" i="5"/>
  <c r="BD122" i="5"/>
  <c r="AF122" i="5"/>
  <c r="L122" i="5"/>
  <c r="BB122" i="5"/>
  <c r="AE122" i="5"/>
  <c r="K122" i="5"/>
  <c r="BA122" i="5"/>
  <c r="AB122" i="5"/>
  <c r="AT122" i="5"/>
  <c r="Z122" i="5"/>
  <c r="V122" i="5"/>
  <c r="U122" i="5"/>
  <c r="BK122" i="5"/>
  <c r="AS122" i="5"/>
  <c r="AR122" i="5"/>
  <c r="AQ122" i="5"/>
  <c r="Y122" i="5"/>
  <c r="BE127" i="5"/>
  <c r="AU127" i="5"/>
  <c r="AK127" i="5"/>
  <c r="AA127" i="5"/>
  <c r="Q127" i="5"/>
  <c r="G127" i="5"/>
  <c r="BH127" i="5"/>
  <c r="AX127" i="5"/>
  <c r="AN127" i="5"/>
  <c r="AD127" i="5"/>
  <c r="T127" i="5"/>
  <c r="J127" i="5"/>
  <c r="BG127" i="5"/>
  <c r="AW127" i="5"/>
  <c r="AM127" i="5"/>
  <c r="AC127" i="5"/>
  <c r="S127" i="5"/>
  <c r="I127" i="5"/>
  <c r="BJ127" i="5"/>
  <c r="AT127" i="5"/>
  <c r="AG127" i="5"/>
  <c r="R127" i="5"/>
  <c r="BI127" i="5"/>
  <c r="AS127" i="5"/>
  <c r="AF127" i="5"/>
  <c r="P127" i="5"/>
  <c r="BF127" i="5"/>
  <c r="AR127" i="5"/>
  <c r="AE127" i="5"/>
  <c r="O127" i="5"/>
  <c r="BK127" i="5"/>
  <c r="AO127" i="5"/>
  <c r="V127" i="5"/>
  <c r="BD127" i="5"/>
  <c r="AL127" i="5"/>
  <c r="U127" i="5"/>
  <c r="BC127" i="5"/>
  <c r="AJ127" i="5"/>
  <c r="N127" i="5"/>
  <c r="AV127" i="5"/>
  <c r="Y127" i="5"/>
  <c r="F127" i="5"/>
  <c r="BA127" i="5"/>
  <c r="W127" i="5"/>
  <c r="AZ127" i="5"/>
  <c r="M127" i="5"/>
  <c r="AY127" i="5"/>
  <c r="L127" i="5"/>
  <c r="AQ127" i="5"/>
  <c r="K127" i="5"/>
  <c r="AP127" i="5"/>
  <c r="H127" i="5"/>
  <c r="AI127" i="5"/>
  <c r="AH127" i="5"/>
  <c r="BM127" i="5"/>
  <c r="AB127" i="5"/>
  <c r="BL127" i="5"/>
  <c r="Z127" i="5"/>
  <c r="BB127" i="5"/>
  <c r="X127" i="5"/>
  <c r="Q132" i="4"/>
  <c r="D132" i="5" s="1"/>
  <c r="I135" i="4"/>
  <c r="K135" i="4" s="1"/>
  <c r="Q137" i="4"/>
  <c r="D137" i="5" s="1"/>
  <c r="I140" i="4"/>
  <c r="Q142" i="4"/>
  <c r="D142" i="5" s="1"/>
  <c r="I145" i="4"/>
  <c r="K145" i="4" s="1"/>
  <c r="H147" i="4"/>
  <c r="J147" i="4" s="1"/>
  <c r="L149" i="4"/>
  <c r="M149" i="4" s="1"/>
  <c r="R150" i="4"/>
  <c r="S150" i="4" s="1"/>
  <c r="N151" i="4"/>
  <c r="I152" i="4"/>
  <c r="K152" i="4" s="1"/>
  <c r="H155" i="4"/>
  <c r="J155" i="4" s="1"/>
  <c r="J157" i="4"/>
  <c r="L157" i="4" s="1"/>
  <c r="M157" i="4" s="1"/>
  <c r="R158" i="4"/>
  <c r="S158" i="4" s="1"/>
  <c r="N159" i="4"/>
  <c r="I160" i="4"/>
  <c r="K160" i="4" s="1"/>
  <c r="R161" i="4"/>
  <c r="S161" i="4" s="1"/>
  <c r="O162" i="4"/>
  <c r="B163" i="5"/>
  <c r="E163" i="5" s="1"/>
  <c r="R163" i="4"/>
  <c r="S163" i="4" s="1"/>
  <c r="N168" i="4"/>
  <c r="O168" i="4" s="1"/>
  <c r="J172" i="4"/>
  <c r="L172" i="4" s="1"/>
  <c r="M172" i="4" s="1"/>
  <c r="J174" i="4"/>
  <c r="J175" i="4"/>
  <c r="L175" i="4" s="1"/>
  <c r="M175" i="4" s="1"/>
  <c r="I177" i="4"/>
  <c r="K177" i="4" s="1"/>
  <c r="I179" i="4"/>
  <c r="K179" i="4" s="1"/>
  <c r="H180" i="4"/>
  <c r="J180" i="4" s="1"/>
  <c r="I181" i="4"/>
  <c r="H182" i="4"/>
  <c r="J182" i="4" s="1"/>
  <c r="H184" i="4"/>
  <c r="J184" i="4" s="1"/>
  <c r="I188" i="4"/>
  <c r="H190" i="4"/>
  <c r="I197" i="4"/>
  <c r="K197" i="4" s="1"/>
  <c r="L197" i="4" s="1"/>
  <c r="M197" i="4" s="1"/>
  <c r="B198" i="5"/>
  <c r="E198" i="5" s="1"/>
  <c r="R198" i="4"/>
  <c r="S198" i="4" s="1"/>
  <c r="J200" i="4"/>
  <c r="C201" i="5"/>
  <c r="I202" i="4"/>
  <c r="K202" i="4" s="1"/>
  <c r="B203" i="5"/>
  <c r="E203" i="5" s="1"/>
  <c r="R203" i="4"/>
  <c r="S203" i="4" s="1"/>
  <c r="O211" i="4"/>
  <c r="B213" i="5"/>
  <c r="E213" i="5" s="1"/>
  <c r="R213" i="4"/>
  <c r="S213" i="4" s="1"/>
  <c r="Q213" i="4"/>
  <c r="D213" i="5" s="1"/>
  <c r="H214" i="4"/>
  <c r="J214" i="4" s="1"/>
  <c r="B218" i="5"/>
  <c r="E218" i="5" s="1"/>
  <c r="R218" i="4"/>
  <c r="S218" i="4" s="1"/>
  <c r="Q223" i="4"/>
  <c r="D223" i="5" s="1"/>
  <c r="Q225" i="4"/>
  <c r="D225" i="5" s="1"/>
  <c r="Q227" i="4"/>
  <c r="D227" i="5" s="1"/>
  <c r="I231" i="4"/>
  <c r="K231" i="4" s="1"/>
  <c r="R232" i="4"/>
  <c r="S232" i="4" s="1"/>
  <c r="H239" i="4"/>
  <c r="J239" i="4" s="1"/>
  <c r="H242" i="4"/>
  <c r="I248" i="4"/>
  <c r="K248" i="4" s="1"/>
  <c r="J253" i="4"/>
  <c r="Q254" i="4"/>
  <c r="D254" i="5" s="1"/>
  <c r="I255" i="4"/>
  <c r="K255" i="4" s="1"/>
  <c r="B256" i="5"/>
  <c r="E256" i="5" s="1"/>
  <c r="R256" i="4"/>
  <c r="S256" i="4" s="1"/>
  <c r="J257" i="4"/>
  <c r="C258" i="5"/>
  <c r="P258" i="4"/>
  <c r="Y258" i="4" s="1"/>
  <c r="R260" i="4"/>
  <c r="S260" i="4" s="1"/>
  <c r="Q265" i="4"/>
  <c r="D265" i="5" s="1"/>
  <c r="N268" i="4"/>
  <c r="R270" i="4"/>
  <c r="S270" i="4" s="1"/>
  <c r="I277" i="4"/>
  <c r="Q280" i="4"/>
  <c r="D280" i="5" s="1"/>
  <c r="H284" i="4"/>
  <c r="J284" i="4" s="1"/>
  <c r="R285" i="4"/>
  <c r="S285" i="4" s="1"/>
  <c r="J287" i="4"/>
  <c r="C288" i="5"/>
  <c r="P288" i="4"/>
  <c r="Y288" i="4" s="1"/>
  <c r="I290" i="4"/>
  <c r="P291" i="4"/>
  <c r="Y291" i="4" s="1"/>
  <c r="R300" i="4"/>
  <c r="S300" i="4" s="1"/>
  <c r="Q302" i="4"/>
  <c r="D302" i="5" s="1"/>
  <c r="B308" i="5"/>
  <c r="E308" i="5" s="1"/>
  <c r="R308" i="4"/>
  <c r="S308" i="4" s="1"/>
  <c r="Q308" i="4"/>
  <c r="D308" i="5" s="1"/>
  <c r="Q310" i="4"/>
  <c r="D310" i="5" s="1"/>
  <c r="I311" i="4"/>
  <c r="K311" i="4" s="1"/>
  <c r="C312" i="5"/>
  <c r="N312" i="4"/>
  <c r="O312" i="4" s="1"/>
  <c r="C317" i="5"/>
  <c r="N317" i="4"/>
  <c r="O317" i="4" s="1"/>
  <c r="Q320" i="4"/>
  <c r="D320" i="5" s="1"/>
  <c r="I321" i="4"/>
  <c r="C322" i="5"/>
  <c r="N322" i="4"/>
  <c r="O322" i="4" s="1"/>
  <c r="I323" i="4"/>
  <c r="K323" i="4" s="1"/>
  <c r="C324" i="5"/>
  <c r="N324" i="4"/>
  <c r="O324" i="4" s="1"/>
  <c r="H325" i="4"/>
  <c r="C326" i="5"/>
  <c r="N326" i="4"/>
  <c r="O326" i="4" s="1"/>
  <c r="H327" i="4"/>
  <c r="J327" i="4" s="1"/>
  <c r="I332" i="4"/>
  <c r="I337" i="4"/>
  <c r="N338" i="4"/>
  <c r="O338" i="4" s="1"/>
  <c r="H340" i="4"/>
  <c r="N341" i="4"/>
  <c r="O341" i="4" s="1"/>
  <c r="I343" i="4"/>
  <c r="K343" i="4" s="1"/>
  <c r="N344" i="4"/>
  <c r="O344" i="4" s="1"/>
  <c r="I346" i="4"/>
  <c r="R347" i="4"/>
  <c r="S347" i="4" s="1"/>
  <c r="I348" i="4"/>
  <c r="K348" i="4" s="1"/>
  <c r="C349" i="5"/>
  <c r="N349" i="4"/>
  <c r="J350" i="4"/>
  <c r="C5" i="5"/>
  <c r="N71" i="4"/>
  <c r="O71" i="4" s="1"/>
  <c r="N76" i="4"/>
  <c r="N116" i="4"/>
  <c r="O116" i="4" s="1"/>
  <c r="N121" i="4"/>
  <c r="O121" i="4" s="1"/>
  <c r="H122" i="4"/>
  <c r="R122" i="4"/>
  <c r="S122" i="4" s="1"/>
  <c r="J125" i="4"/>
  <c r="L125" i="4" s="1"/>
  <c r="M125" i="4" s="1"/>
  <c r="N126" i="4"/>
  <c r="O126" i="4" s="1"/>
  <c r="H127" i="4"/>
  <c r="K127" i="4" s="1"/>
  <c r="R127" i="4"/>
  <c r="S127" i="4" s="1"/>
  <c r="J130" i="4"/>
  <c r="L130" i="4" s="1"/>
  <c r="M130" i="4" s="1"/>
  <c r="N131" i="4"/>
  <c r="O131" i="4" s="1"/>
  <c r="H132" i="4"/>
  <c r="K132" i="4" s="1"/>
  <c r="R132" i="4"/>
  <c r="S132" i="4" s="1"/>
  <c r="J135" i="4"/>
  <c r="L135" i="4" s="1"/>
  <c r="M135" i="4" s="1"/>
  <c r="N136" i="4"/>
  <c r="H137" i="4"/>
  <c r="K137" i="4" s="1"/>
  <c r="R137" i="4"/>
  <c r="S137" i="4" s="1"/>
  <c r="J140" i="4"/>
  <c r="N141" i="4"/>
  <c r="O141" i="4" s="1"/>
  <c r="H142" i="4"/>
  <c r="K142" i="4" s="1"/>
  <c r="R142" i="4"/>
  <c r="S142" i="4" s="1"/>
  <c r="P144" i="4"/>
  <c r="Y144" i="4" s="1"/>
  <c r="J145" i="4"/>
  <c r="L145" i="4" s="1"/>
  <c r="M145" i="4" s="1"/>
  <c r="N146" i="4"/>
  <c r="O146" i="4" s="1"/>
  <c r="I147" i="4"/>
  <c r="K147" i="4" s="1"/>
  <c r="H150" i="4"/>
  <c r="K150" i="4" s="1"/>
  <c r="J152" i="4"/>
  <c r="R153" i="4"/>
  <c r="S153" i="4" s="1"/>
  <c r="N154" i="4"/>
  <c r="O154" i="4" s="1"/>
  <c r="I155" i="4"/>
  <c r="P156" i="4"/>
  <c r="Y156" i="4" s="1"/>
  <c r="H158" i="4"/>
  <c r="J160" i="4"/>
  <c r="L160" i="4" s="1"/>
  <c r="M160" i="4" s="1"/>
  <c r="Q162" i="4"/>
  <c r="D162" i="5" s="1"/>
  <c r="P163" i="4"/>
  <c r="Y163" i="4" s="1"/>
  <c r="B168" i="5"/>
  <c r="E168" i="5" s="1"/>
  <c r="R168" i="4"/>
  <c r="S168" i="4" s="1"/>
  <c r="N173" i="4"/>
  <c r="O173" i="4" s="1"/>
  <c r="J177" i="4"/>
  <c r="J179" i="4"/>
  <c r="I182" i="4"/>
  <c r="I184" i="4"/>
  <c r="H185" i="4"/>
  <c r="I186" i="4"/>
  <c r="K186" i="4" s="1"/>
  <c r="H187" i="4"/>
  <c r="H189" i="4"/>
  <c r="J189" i="4" s="1"/>
  <c r="J190" i="4"/>
  <c r="I194" i="4"/>
  <c r="B195" i="5"/>
  <c r="E195" i="5" s="1"/>
  <c r="R195" i="4"/>
  <c r="S195" i="4" s="1"/>
  <c r="J197" i="4"/>
  <c r="C198" i="5"/>
  <c r="N198" i="4"/>
  <c r="O198" i="4" s="1"/>
  <c r="J202" i="4"/>
  <c r="C203" i="5"/>
  <c r="P203" i="4"/>
  <c r="Y203" i="4" s="1"/>
  <c r="Q203" i="4"/>
  <c r="D203" i="5" s="1"/>
  <c r="H212" i="4"/>
  <c r="J212" i="4" s="1"/>
  <c r="C213" i="5"/>
  <c r="P213" i="4"/>
  <c r="Y213" i="4" s="1"/>
  <c r="N214" i="4"/>
  <c r="C218" i="5"/>
  <c r="P218" i="4"/>
  <c r="Y218" i="4" s="1"/>
  <c r="R225" i="4"/>
  <c r="S225" i="4" s="1"/>
  <c r="I226" i="4"/>
  <c r="K226" i="4" s="1"/>
  <c r="R227" i="4"/>
  <c r="S227" i="4" s="1"/>
  <c r="N229" i="4"/>
  <c r="O229" i="4" s="1"/>
  <c r="C237" i="5"/>
  <c r="L237" i="4"/>
  <c r="M237" i="4" s="1"/>
  <c r="N237" i="4"/>
  <c r="O237" i="4" s="1"/>
  <c r="I242" i="4"/>
  <c r="K242" i="4" s="1"/>
  <c r="B243" i="5"/>
  <c r="E243" i="5" s="1"/>
  <c r="R243" i="4"/>
  <c r="S243" i="4" s="1"/>
  <c r="H245" i="4"/>
  <c r="J245" i="4" s="1"/>
  <c r="N246" i="4"/>
  <c r="O246" i="4" s="1"/>
  <c r="J248" i="4"/>
  <c r="L248" i="4" s="1"/>
  <c r="M248" i="4" s="1"/>
  <c r="N251" i="4"/>
  <c r="C254" i="5"/>
  <c r="J255" i="4"/>
  <c r="L255" i="4" s="1"/>
  <c r="M255" i="4" s="1"/>
  <c r="C256" i="5"/>
  <c r="N259" i="4"/>
  <c r="N261" i="4"/>
  <c r="N263" i="4"/>
  <c r="O263" i="4" s="1"/>
  <c r="R265" i="4"/>
  <c r="S265" i="4" s="1"/>
  <c r="N266" i="4"/>
  <c r="Q268" i="4"/>
  <c r="D268" i="5" s="1"/>
  <c r="N273" i="4"/>
  <c r="O273" i="4" s="1"/>
  <c r="H279" i="4"/>
  <c r="J279" i="4" s="1"/>
  <c r="R280" i="4"/>
  <c r="S280" i="4" s="1"/>
  <c r="I286" i="4"/>
  <c r="K286" i="4" s="1"/>
  <c r="Q294" i="4"/>
  <c r="D294" i="5" s="1"/>
  <c r="C297" i="5"/>
  <c r="N297" i="4"/>
  <c r="O297" i="4" s="1"/>
  <c r="R297" i="4"/>
  <c r="S297" i="4" s="1"/>
  <c r="N299" i="4"/>
  <c r="C302" i="5"/>
  <c r="N302" i="4"/>
  <c r="J303" i="4"/>
  <c r="Q304" i="4"/>
  <c r="D304" i="5" s="1"/>
  <c r="I305" i="4"/>
  <c r="K305" i="4" s="1"/>
  <c r="B306" i="5"/>
  <c r="E306" i="5" s="1"/>
  <c r="R306" i="4"/>
  <c r="S306" i="4" s="1"/>
  <c r="C308" i="5"/>
  <c r="P308" i="4"/>
  <c r="Y308" i="4" s="1"/>
  <c r="R310" i="4"/>
  <c r="S310" i="4" s="1"/>
  <c r="Q315" i="4"/>
  <c r="D315" i="5" s="1"/>
  <c r="N318" i="4"/>
  <c r="O318" i="4" s="1"/>
  <c r="R320" i="4"/>
  <c r="S320" i="4" s="1"/>
  <c r="J325" i="4"/>
  <c r="I327" i="4"/>
  <c r="K327" i="4" s="1"/>
  <c r="Q330" i="4"/>
  <c r="D330" i="5" s="1"/>
  <c r="H334" i="4"/>
  <c r="J334" i="4" s="1"/>
  <c r="R335" i="4"/>
  <c r="S335" i="4" s="1"/>
  <c r="J337" i="4"/>
  <c r="C338" i="5"/>
  <c r="I340" i="4"/>
  <c r="K340" i="4" s="1"/>
  <c r="J343" i="4"/>
  <c r="C347" i="5"/>
  <c r="N347" i="4"/>
  <c r="J348" i="4"/>
  <c r="L348" i="4" s="1"/>
  <c r="M348" i="4" s="1"/>
  <c r="BK59" i="5"/>
  <c r="BA59" i="5"/>
  <c r="AQ59" i="5"/>
  <c r="AG59" i="5"/>
  <c r="W59" i="5"/>
  <c r="M59" i="5"/>
  <c r="BJ59" i="5"/>
  <c r="AZ59" i="5"/>
  <c r="AP59" i="5"/>
  <c r="AF59" i="5"/>
  <c r="V59" i="5"/>
  <c r="L59" i="5"/>
  <c r="BM59" i="5"/>
  <c r="BC59" i="5"/>
  <c r="AS59" i="5"/>
  <c r="AI59" i="5"/>
  <c r="Y59" i="5"/>
  <c r="O59" i="5"/>
  <c r="BG59" i="5"/>
  <c r="AT59" i="5"/>
  <c r="AD59" i="5"/>
  <c r="Q59" i="5"/>
  <c r="BF59" i="5"/>
  <c r="AR59" i="5"/>
  <c r="AC59" i="5"/>
  <c r="P59" i="5"/>
  <c r="BH59" i="5"/>
  <c r="AU59" i="5"/>
  <c r="AE59" i="5"/>
  <c r="R59" i="5"/>
  <c r="BI59" i="5"/>
  <c r="AM59" i="5"/>
  <c r="T59" i="5"/>
  <c r="BE59" i="5"/>
  <c r="AL59" i="5"/>
  <c r="S59" i="5"/>
  <c r="BD59" i="5"/>
  <c r="AK59" i="5"/>
  <c r="N59" i="5"/>
  <c r="BB59" i="5"/>
  <c r="AJ59" i="5"/>
  <c r="K59" i="5"/>
  <c r="AY59" i="5"/>
  <c r="AH59" i="5"/>
  <c r="J59" i="5"/>
  <c r="AX59" i="5"/>
  <c r="AB59" i="5"/>
  <c r="I59" i="5"/>
  <c r="AW59" i="5"/>
  <c r="AA59" i="5"/>
  <c r="AV59" i="5"/>
  <c r="Z59" i="5"/>
  <c r="AO59" i="5"/>
  <c r="X59" i="5"/>
  <c r="BL59" i="5"/>
  <c r="AN59" i="5"/>
  <c r="U59" i="5"/>
  <c r="BG69" i="5"/>
  <c r="AW69" i="5"/>
  <c r="AM69" i="5"/>
  <c r="AC69" i="5"/>
  <c r="S69" i="5"/>
  <c r="BK69" i="5"/>
  <c r="BA69" i="5"/>
  <c r="AQ69" i="5"/>
  <c r="AG69" i="5"/>
  <c r="W69" i="5"/>
  <c r="M69" i="5"/>
  <c r="BJ69" i="5"/>
  <c r="AX69" i="5"/>
  <c r="AK69" i="5"/>
  <c r="Y69" i="5"/>
  <c r="L69" i="5"/>
  <c r="BI69" i="5"/>
  <c r="AV69" i="5"/>
  <c r="AJ69" i="5"/>
  <c r="X69" i="5"/>
  <c r="K69" i="5"/>
  <c r="BF69" i="5"/>
  <c r="AR69" i="5"/>
  <c r="AB69" i="5"/>
  <c r="N69" i="5"/>
  <c r="BE69" i="5"/>
  <c r="AP69" i="5"/>
  <c r="AA69" i="5"/>
  <c r="J69" i="5"/>
  <c r="BL69" i="5"/>
  <c r="AT69" i="5"/>
  <c r="AE69" i="5"/>
  <c r="P69" i="5"/>
  <c r="BC69" i="5"/>
  <c r="AH69" i="5"/>
  <c r="I69" i="5"/>
  <c r="BB69" i="5"/>
  <c r="AF69" i="5"/>
  <c r="BD69" i="5"/>
  <c r="AI69" i="5"/>
  <c r="O69" i="5"/>
  <c r="BM69" i="5"/>
  <c r="Z69" i="5"/>
  <c r="BH69" i="5"/>
  <c r="V69" i="5"/>
  <c r="AZ69" i="5"/>
  <c r="U69" i="5"/>
  <c r="AY69" i="5"/>
  <c r="T69" i="5"/>
  <c r="AU69" i="5"/>
  <c r="R69" i="5"/>
  <c r="AS69" i="5"/>
  <c r="Q69" i="5"/>
  <c r="AO69" i="5"/>
  <c r="G69" i="5"/>
  <c r="AN69" i="5"/>
  <c r="AL69" i="5"/>
  <c r="AD69" i="5"/>
  <c r="BG74" i="5"/>
  <c r="AW74" i="5"/>
  <c r="AM74" i="5"/>
  <c r="AC74" i="5"/>
  <c r="S74" i="5"/>
  <c r="I74" i="5"/>
  <c r="BK74" i="5"/>
  <c r="BA74" i="5"/>
  <c r="AQ74" i="5"/>
  <c r="AG74" i="5"/>
  <c r="W74" i="5"/>
  <c r="M74" i="5"/>
  <c r="BC74" i="5"/>
  <c r="AP74" i="5"/>
  <c r="AD74" i="5"/>
  <c r="Q74" i="5"/>
  <c r="BB74" i="5"/>
  <c r="AO74" i="5"/>
  <c r="AB74" i="5"/>
  <c r="P74" i="5"/>
  <c r="BI74" i="5"/>
  <c r="AT74" i="5"/>
  <c r="AE74" i="5"/>
  <c r="N74" i="5"/>
  <c r="BH74" i="5"/>
  <c r="AS74" i="5"/>
  <c r="AA74" i="5"/>
  <c r="L74" i="5"/>
  <c r="BL74" i="5"/>
  <c r="AV74" i="5"/>
  <c r="AH74" i="5"/>
  <c r="R74" i="5"/>
  <c r="AY74" i="5"/>
  <c r="Z74" i="5"/>
  <c r="AX74" i="5"/>
  <c r="Y74" i="5"/>
  <c r="AR74" i="5"/>
  <c r="V74" i="5"/>
  <c r="BJ74" i="5"/>
  <c r="AL74" i="5"/>
  <c r="T74" i="5"/>
  <c r="AZ74" i="5"/>
  <c r="AF74" i="5"/>
  <c r="BE74" i="5"/>
  <c r="K74" i="5"/>
  <c r="BD74" i="5"/>
  <c r="J74" i="5"/>
  <c r="AU74" i="5"/>
  <c r="AN74" i="5"/>
  <c r="AK74" i="5"/>
  <c r="AJ74" i="5"/>
  <c r="AI74" i="5"/>
  <c r="X74" i="5"/>
  <c r="BM74" i="5"/>
  <c r="U74" i="5"/>
  <c r="BF74" i="5"/>
  <c r="O74" i="5"/>
  <c r="BH94" i="5"/>
  <c r="AX94" i="5"/>
  <c r="AN94" i="5"/>
  <c r="AD94" i="5"/>
  <c r="T94" i="5"/>
  <c r="J94" i="5"/>
  <c r="BG94" i="5"/>
  <c r="AW94" i="5"/>
  <c r="AM94" i="5"/>
  <c r="AC94" i="5"/>
  <c r="S94" i="5"/>
  <c r="BK94" i="5"/>
  <c r="BA94" i="5"/>
  <c r="AQ94" i="5"/>
  <c r="AG94" i="5"/>
  <c r="W94" i="5"/>
  <c r="M94" i="5"/>
  <c r="BD94" i="5"/>
  <c r="AP94" i="5"/>
  <c r="AA94" i="5"/>
  <c r="N94" i="5"/>
  <c r="BC94" i="5"/>
  <c r="AO94" i="5"/>
  <c r="Z94" i="5"/>
  <c r="L94" i="5"/>
  <c r="BB94" i="5"/>
  <c r="AL94" i="5"/>
  <c r="Y94" i="5"/>
  <c r="K94" i="5"/>
  <c r="BI94" i="5"/>
  <c r="AK94" i="5"/>
  <c r="R94" i="5"/>
  <c r="BF94" i="5"/>
  <c r="AJ94" i="5"/>
  <c r="Q94" i="5"/>
  <c r="BE94" i="5"/>
  <c r="AI94" i="5"/>
  <c r="P94" i="5"/>
  <c r="BL94" i="5"/>
  <c r="AS94" i="5"/>
  <c r="V94" i="5"/>
  <c r="AH94" i="5"/>
  <c r="AF94" i="5"/>
  <c r="BJ94" i="5"/>
  <c r="AB94" i="5"/>
  <c r="AZ94" i="5"/>
  <c r="X94" i="5"/>
  <c r="AY94" i="5"/>
  <c r="U94" i="5"/>
  <c r="AV94" i="5"/>
  <c r="O94" i="5"/>
  <c r="AU94" i="5"/>
  <c r="AT94" i="5"/>
  <c r="AR94" i="5"/>
  <c r="BM94" i="5"/>
  <c r="AE94" i="5"/>
  <c r="BH104" i="5"/>
  <c r="AX104" i="5"/>
  <c r="AN104" i="5"/>
  <c r="AD104" i="5"/>
  <c r="T104" i="5"/>
  <c r="J104" i="5"/>
  <c r="BG104" i="5"/>
  <c r="AW104" i="5"/>
  <c r="AM104" i="5"/>
  <c r="AC104" i="5"/>
  <c r="S104" i="5"/>
  <c r="BK104" i="5"/>
  <c r="BA104" i="5"/>
  <c r="AQ104" i="5"/>
  <c r="AG104" i="5"/>
  <c r="W104" i="5"/>
  <c r="M104" i="5"/>
  <c r="BF104" i="5"/>
  <c r="AS104" i="5"/>
  <c r="AE104" i="5"/>
  <c r="P104" i="5"/>
  <c r="BE104" i="5"/>
  <c r="AR104" i="5"/>
  <c r="AB104" i="5"/>
  <c r="O104" i="5"/>
  <c r="BD104" i="5"/>
  <c r="AP104" i="5"/>
  <c r="AA104" i="5"/>
  <c r="N104" i="5"/>
  <c r="BC104" i="5"/>
  <c r="AJ104" i="5"/>
  <c r="Q104" i="5"/>
  <c r="BB104" i="5"/>
  <c r="AI104" i="5"/>
  <c r="L104" i="5"/>
  <c r="AZ104" i="5"/>
  <c r="AH104" i="5"/>
  <c r="K104" i="5"/>
  <c r="AY104" i="5"/>
  <c r="AF104" i="5"/>
  <c r="AV104" i="5"/>
  <c r="Z104" i="5"/>
  <c r="AU104" i="5"/>
  <c r="Y104" i="5"/>
  <c r="BM104" i="5"/>
  <c r="AT104" i="5"/>
  <c r="X104" i="5"/>
  <c r="BL104" i="5"/>
  <c r="AO104" i="5"/>
  <c r="V104" i="5"/>
  <c r="BJ104" i="5"/>
  <c r="AL104" i="5"/>
  <c r="U104" i="5"/>
  <c r="BI104" i="5"/>
  <c r="AK104" i="5"/>
  <c r="R104" i="5"/>
  <c r="BH109" i="5"/>
  <c r="AX109" i="5"/>
  <c r="AN109" i="5"/>
  <c r="AD109" i="5"/>
  <c r="T109" i="5"/>
  <c r="J109" i="5"/>
  <c r="BG109" i="5"/>
  <c r="AW109" i="5"/>
  <c r="AM109" i="5"/>
  <c r="AC109" i="5"/>
  <c r="S109" i="5"/>
  <c r="BK109" i="5"/>
  <c r="BA109" i="5"/>
  <c r="AQ109" i="5"/>
  <c r="AG109" i="5"/>
  <c r="W109" i="5"/>
  <c r="M109" i="5"/>
  <c r="BB109" i="5"/>
  <c r="AL109" i="5"/>
  <c r="Y109" i="5"/>
  <c r="K109" i="5"/>
  <c r="AZ109" i="5"/>
  <c r="AK109" i="5"/>
  <c r="X109" i="5"/>
  <c r="BM109" i="5"/>
  <c r="AY109" i="5"/>
  <c r="AJ109" i="5"/>
  <c r="V109" i="5"/>
  <c r="BD109" i="5"/>
  <c r="AH109" i="5"/>
  <c r="O109" i="5"/>
  <c r="BC109" i="5"/>
  <c r="AF109" i="5"/>
  <c r="N109" i="5"/>
  <c r="AV109" i="5"/>
  <c r="AE109" i="5"/>
  <c r="L109" i="5"/>
  <c r="AU109" i="5"/>
  <c r="AB109" i="5"/>
  <c r="AT109" i="5"/>
  <c r="AA109" i="5"/>
  <c r="BL109" i="5"/>
  <c r="AS109" i="5"/>
  <c r="Z109" i="5"/>
  <c r="BJ109" i="5"/>
  <c r="AR109" i="5"/>
  <c r="U109" i="5"/>
  <c r="BI109" i="5"/>
  <c r="AP109" i="5"/>
  <c r="R109" i="5"/>
  <c r="BF109" i="5"/>
  <c r="AO109" i="5"/>
  <c r="Q109" i="5"/>
  <c r="BE109" i="5"/>
  <c r="AI109" i="5"/>
  <c r="P109" i="5"/>
  <c r="BG114" i="5"/>
  <c r="AW114" i="5"/>
  <c r="AM114" i="5"/>
  <c r="AC114" i="5"/>
  <c r="S114" i="5"/>
  <c r="BJ114" i="5"/>
  <c r="BC114" i="5"/>
  <c r="AR114" i="5"/>
  <c r="AG114" i="5"/>
  <c r="V114" i="5"/>
  <c r="K114" i="5"/>
  <c r="BB114" i="5"/>
  <c r="AQ114" i="5"/>
  <c r="AF114" i="5"/>
  <c r="U114" i="5"/>
  <c r="BF114" i="5"/>
  <c r="AU114" i="5"/>
  <c r="AJ114" i="5"/>
  <c r="Y114" i="5"/>
  <c r="N114" i="5"/>
  <c r="BH114" i="5"/>
  <c r="AP114" i="5"/>
  <c r="AA114" i="5"/>
  <c r="L114" i="5"/>
  <c r="BE114" i="5"/>
  <c r="AO114" i="5"/>
  <c r="Z114" i="5"/>
  <c r="BD114" i="5"/>
  <c r="AN114" i="5"/>
  <c r="X114" i="5"/>
  <c r="BA114" i="5"/>
  <c r="AL114" i="5"/>
  <c r="W114" i="5"/>
  <c r="AZ114" i="5"/>
  <c r="AK114" i="5"/>
  <c r="T114" i="5"/>
  <c r="AY114" i="5"/>
  <c r="AI114" i="5"/>
  <c r="R114" i="5"/>
  <c r="BM114" i="5"/>
  <c r="AD114" i="5"/>
  <c r="BL114" i="5"/>
  <c r="AB114" i="5"/>
  <c r="BK114" i="5"/>
  <c r="Q114" i="5"/>
  <c r="BI114" i="5"/>
  <c r="P114" i="5"/>
  <c r="AX114" i="5"/>
  <c r="O114" i="5"/>
  <c r="AV114" i="5"/>
  <c r="M114" i="5"/>
  <c r="AT114" i="5"/>
  <c r="AS114" i="5"/>
  <c r="AH114" i="5"/>
  <c r="AE114" i="5"/>
  <c r="BG119" i="5"/>
  <c r="AW119" i="5"/>
  <c r="AM119" i="5"/>
  <c r="AC119" i="5"/>
  <c r="S119" i="5"/>
  <c r="I119" i="5"/>
  <c r="BJ119" i="5"/>
  <c r="AZ119" i="5"/>
  <c r="AP119" i="5"/>
  <c r="AF119" i="5"/>
  <c r="V119" i="5"/>
  <c r="L119" i="5"/>
  <c r="BH119" i="5"/>
  <c r="AU119" i="5"/>
  <c r="AI119" i="5"/>
  <c r="W119" i="5"/>
  <c r="BF119" i="5"/>
  <c r="AT119" i="5"/>
  <c r="AH119" i="5"/>
  <c r="U119" i="5"/>
  <c r="BL119" i="5"/>
  <c r="AY119" i="5"/>
  <c r="AL119" i="5"/>
  <c r="Z119" i="5"/>
  <c r="N119" i="5"/>
  <c r="AX119" i="5"/>
  <c r="AE119" i="5"/>
  <c r="O119" i="5"/>
  <c r="AV119" i="5"/>
  <c r="AD119" i="5"/>
  <c r="M119" i="5"/>
  <c r="BM119" i="5"/>
  <c r="AS119" i="5"/>
  <c r="AB119" i="5"/>
  <c r="K119" i="5"/>
  <c r="BK119" i="5"/>
  <c r="AR119" i="5"/>
  <c r="AA119" i="5"/>
  <c r="BI119" i="5"/>
  <c r="AQ119" i="5"/>
  <c r="Y119" i="5"/>
  <c r="BE119" i="5"/>
  <c r="AO119" i="5"/>
  <c r="X119" i="5"/>
  <c r="AN119" i="5"/>
  <c r="AK119" i="5"/>
  <c r="AJ119" i="5"/>
  <c r="AG119" i="5"/>
  <c r="T119" i="5"/>
  <c r="R119" i="5"/>
  <c r="BD119" i="5"/>
  <c r="Q119" i="5"/>
  <c r="BC119" i="5"/>
  <c r="P119" i="5"/>
  <c r="BB119" i="5"/>
  <c r="BA119" i="5"/>
  <c r="BG124" i="5"/>
  <c r="AW124" i="5"/>
  <c r="AM124" i="5"/>
  <c r="AC124" i="5"/>
  <c r="S124" i="5"/>
  <c r="BJ124" i="5"/>
  <c r="AZ124" i="5"/>
  <c r="AP124" i="5"/>
  <c r="AF124" i="5"/>
  <c r="V124" i="5"/>
  <c r="L124" i="5"/>
  <c r="BI124" i="5"/>
  <c r="AY124" i="5"/>
  <c r="AO124" i="5"/>
  <c r="AE124" i="5"/>
  <c r="U124" i="5"/>
  <c r="K124" i="5"/>
  <c r="BD124" i="5"/>
  <c r="AQ124" i="5"/>
  <c r="AA124" i="5"/>
  <c r="N124" i="5"/>
  <c r="BC124" i="5"/>
  <c r="AN124" i="5"/>
  <c r="Z124" i="5"/>
  <c r="M124" i="5"/>
  <c r="BB124" i="5"/>
  <c r="AJ124" i="5"/>
  <c r="R124" i="5"/>
  <c r="BA124" i="5"/>
  <c r="AI124" i="5"/>
  <c r="Q124" i="5"/>
  <c r="BH124" i="5"/>
  <c r="AR124" i="5"/>
  <c r="X124" i="5"/>
  <c r="AV124" i="5"/>
  <c r="Y124" i="5"/>
  <c r="AU124" i="5"/>
  <c r="W124" i="5"/>
  <c r="AT124" i="5"/>
  <c r="T124" i="5"/>
  <c r="AS124" i="5"/>
  <c r="P124" i="5"/>
  <c r="BM124" i="5"/>
  <c r="AL124" i="5"/>
  <c r="O124" i="5"/>
  <c r="BL124" i="5"/>
  <c r="AK124" i="5"/>
  <c r="BK124" i="5"/>
  <c r="AH124" i="5"/>
  <c r="BF124" i="5"/>
  <c r="BE124" i="5"/>
  <c r="AX124" i="5"/>
  <c r="AG124" i="5"/>
  <c r="AD124" i="5"/>
  <c r="AB124" i="5"/>
  <c r="BG129" i="5"/>
  <c r="AW129" i="5"/>
  <c r="AM129" i="5"/>
  <c r="AC129" i="5"/>
  <c r="S129" i="5"/>
  <c r="BJ129" i="5"/>
  <c r="AZ129" i="5"/>
  <c r="AP129" i="5"/>
  <c r="AF129" i="5"/>
  <c r="V129" i="5"/>
  <c r="L129" i="5"/>
  <c r="BI129" i="5"/>
  <c r="AY129" i="5"/>
  <c r="AO129" i="5"/>
  <c r="AE129" i="5"/>
  <c r="U129" i="5"/>
  <c r="K129" i="5"/>
  <c r="BM129" i="5"/>
  <c r="AX129" i="5"/>
  <c r="AJ129" i="5"/>
  <c r="W129" i="5"/>
  <c r="BL129" i="5"/>
  <c r="AV129" i="5"/>
  <c r="AI129" i="5"/>
  <c r="T129" i="5"/>
  <c r="BK129" i="5"/>
  <c r="AU129" i="5"/>
  <c r="AH129" i="5"/>
  <c r="R129" i="5"/>
  <c r="BF129" i="5"/>
  <c r="AN129" i="5"/>
  <c r="Q129" i="5"/>
  <c r="BE129" i="5"/>
  <c r="AL129" i="5"/>
  <c r="P129" i="5"/>
  <c r="BD129" i="5"/>
  <c r="AK129" i="5"/>
  <c r="O129" i="5"/>
  <c r="BC129" i="5"/>
  <c r="AG129" i="5"/>
  <c r="AS129" i="5"/>
  <c r="Z129" i="5"/>
  <c r="AA129" i="5"/>
  <c r="Y129" i="5"/>
  <c r="BH129" i="5"/>
  <c r="X129" i="5"/>
  <c r="BB129" i="5"/>
  <c r="N129" i="5"/>
  <c r="BA129" i="5"/>
  <c r="M129" i="5"/>
  <c r="AT129" i="5"/>
  <c r="AR129" i="5"/>
  <c r="AQ129" i="5"/>
  <c r="AD129" i="5"/>
  <c r="AB129" i="5"/>
  <c r="BG134" i="5"/>
  <c r="AW134" i="5"/>
  <c r="AM134" i="5"/>
  <c r="AC134" i="5"/>
  <c r="S134" i="5"/>
  <c r="BJ134" i="5"/>
  <c r="AZ134" i="5"/>
  <c r="AP134" i="5"/>
  <c r="AF134" i="5"/>
  <c r="V134" i="5"/>
  <c r="L134" i="5"/>
  <c r="BI134" i="5"/>
  <c r="AY134" i="5"/>
  <c r="AO134" i="5"/>
  <c r="AE134" i="5"/>
  <c r="U134" i="5"/>
  <c r="BF134" i="5"/>
  <c r="AS134" i="5"/>
  <c r="AD134" i="5"/>
  <c r="P134" i="5"/>
  <c r="BE134" i="5"/>
  <c r="AR134" i="5"/>
  <c r="AB134" i="5"/>
  <c r="O134" i="5"/>
  <c r="BD134" i="5"/>
  <c r="AQ134" i="5"/>
  <c r="AA134" i="5"/>
  <c r="N134" i="5"/>
  <c r="BH134" i="5"/>
  <c r="AK134" i="5"/>
  <c r="R134" i="5"/>
  <c r="BC134" i="5"/>
  <c r="AJ134" i="5"/>
  <c r="Q134" i="5"/>
  <c r="BB134" i="5"/>
  <c r="AI134" i="5"/>
  <c r="M134" i="5"/>
  <c r="BA134" i="5"/>
  <c r="AH134" i="5"/>
  <c r="AX134" i="5"/>
  <c r="AG134" i="5"/>
  <c r="BM134" i="5"/>
  <c r="AT134" i="5"/>
  <c r="X134" i="5"/>
  <c r="AN134" i="5"/>
  <c r="AL134" i="5"/>
  <c r="Z134" i="5"/>
  <c r="Y134" i="5"/>
  <c r="W134" i="5"/>
  <c r="T134" i="5"/>
  <c r="BL134" i="5"/>
  <c r="BK134" i="5"/>
  <c r="AV134" i="5"/>
  <c r="AU134" i="5"/>
  <c r="BG139" i="5"/>
  <c r="AW139" i="5"/>
  <c r="AM139" i="5"/>
  <c r="AC139" i="5"/>
  <c r="S139" i="5"/>
  <c r="BJ139" i="5"/>
  <c r="AZ139" i="5"/>
  <c r="AP139" i="5"/>
  <c r="AF139" i="5"/>
  <c r="V139" i="5"/>
  <c r="L139" i="5"/>
  <c r="BI139" i="5"/>
  <c r="AY139" i="5"/>
  <c r="AO139" i="5"/>
  <c r="AE139" i="5"/>
  <c r="U139" i="5"/>
  <c r="BB139" i="5"/>
  <c r="AL139" i="5"/>
  <c r="Y139" i="5"/>
  <c r="BA139" i="5"/>
  <c r="AK139" i="5"/>
  <c r="X139" i="5"/>
  <c r="BM139" i="5"/>
  <c r="AX139" i="5"/>
  <c r="AJ139" i="5"/>
  <c r="W139" i="5"/>
  <c r="BE139" i="5"/>
  <c r="AI139" i="5"/>
  <c r="P139" i="5"/>
  <c r="BD139" i="5"/>
  <c r="AH139" i="5"/>
  <c r="O139" i="5"/>
  <c r="BC139" i="5"/>
  <c r="AG139" i="5"/>
  <c r="N139" i="5"/>
  <c r="AV139" i="5"/>
  <c r="AD139" i="5"/>
  <c r="M139" i="5"/>
  <c r="AU139" i="5"/>
  <c r="AB139" i="5"/>
  <c r="AT139" i="5"/>
  <c r="AA139" i="5"/>
  <c r="BL139" i="5"/>
  <c r="AS139" i="5"/>
  <c r="Z139" i="5"/>
  <c r="BK139" i="5"/>
  <c r="AR139" i="5"/>
  <c r="T139" i="5"/>
  <c r="AN139" i="5"/>
  <c r="R139" i="5"/>
  <c r="Q139" i="5"/>
  <c r="BH139" i="5"/>
  <c r="BF139" i="5"/>
  <c r="AQ139" i="5"/>
  <c r="BG144" i="5"/>
  <c r="AW144" i="5"/>
  <c r="AM144" i="5"/>
  <c r="AC144" i="5"/>
  <c r="S144" i="5"/>
  <c r="BJ144" i="5"/>
  <c r="AZ144" i="5"/>
  <c r="AP144" i="5"/>
  <c r="AF144" i="5"/>
  <c r="V144" i="5"/>
  <c r="L144" i="5"/>
  <c r="BI144" i="5"/>
  <c r="AY144" i="5"/>
  <c r="AO144" i="5"/>
  <c r="AE144" i="5"/>
  <c r="U144" i="5"/>
  <c r="BK144" i="5"/>
  <c r="AU144" i="5"/>
  <c r="AH144" i="5"/>
  <c r="R144" i="5"/>
  <c r="BH144" i="5"/>
  <c r="AT144" i="5"/>
  <c r="AG144" i="5"/>
  <c r="Q144" i="5"/>
  <c r="BF144" i="5"/>
  <c r="AS144" i="5"/>
  <c r="AD144" i="5"/>
  <c r="P144" i="5"/>
  <c r="BC144" i="5"/>
  <c r="AJ144" i="5"/>
  <c r="N144" i="5"/>
  <c r="BB144" i="5"/>
  <c r="AI144" i="5"/>
  <c r="M144" i="5"/>
  <c r="BA144" i="5"/>
  <c r="AB144" i="5"/>
  <c r="AX144" i="5"/>
  <c r="AA144" i="5"/>
  <c r="AV144" i="5"/>
  <c r="Z144" i="5"/>
  <c r="AR144" i="5"/>
  <c r="Y144" i="5"/>
  <c r="BM144" i="5"/>
  <c r="AQ144" i="5"/>
  <c r="X144" i="5"/>
  <c r="BL144" i="5"/>
  <c r="AN144" i="5"/>
  <c r="W144" i="5"/>
  <c r="AK144" i="5"/>
  <c r="T144" i="5"/>
  <c r="O144" i="5"/>
  <c r="BE144" i="5"/>
  <c r="BD144" i="5"/>
  <c r="AL144" i="5"/>
  <c r="R148" i="4"/>
  <c r="S148" i="4" s="1"/>
  <c r="N149" i="4"/>
  <c r="O149" i="4" s="1"/>
  <c r="H153" i="4"/>
  <c r="J153" i="4" s="1"/>
  <c r="Q156" i="4"/>
  <c r="D156" i="5" s="1"/>
  <c r="I158" i="4"/>
  <c r="K158" i="4" s="1"/>
  <c r="H161" i="4"/>
  <c r="J161" i="4" s="1"/>
  <c r="R162" i="4"/>
  <c r="S162" i="4" s="1"/>
  <c r="Q163" i="4"/>
  <c r="D163" i="5" s="1"/>
  <c r="C165" i="5"/>
  <c r="P165" i="4"/>
  <c r="Y165" i="4" s="1"/>
  <c r="C166" i="5"/>
  <c r="P166" i="4"/>
  <c r="Y166" i="4" s="1"/>
  <c r="C167" i="5"/>
  <c r="N167" i="4"/>
  <c r="O167" i="4" s="1"/>
  <c r="P167" i="4"/>
  <c r="Y167" i="4" s="1"/>
  <c r="N170" i="4"/>
  <c r="O170" i="4" s="1"/>
  <c r="N171" i="4"/>
  <c r="O171" i="4" s="1"/>
  <c r="B173" i="5"/>
  <c r="E173" i="5" s="1"/>
  <c r="R173" i="4"/>
  <c r="S173" i="4" s="1"/>
  <c r="N178" i="4"/>
  <c r="O178" i="4" s="1"/>
  <c r="J185" i="4"/>
  <c r="I187" i="4"/>
  <c r="I189" i="4"/>
  <c r="K189" i="4" s="1"/>
  <c r="B191" i="5"/>
  <c r="E191" i="5" s="1"/>
  <c r="R191" i="4"/>
  <c r="S191" i="4" s="1"/>
  <c r="N191" i="4"/>
  <c r="O191" i="4" s="1"/>
  <c r="C192" i="5"/>
  <c r="N192" i="4"/>
  <c r="O192" i="4" s="1"/>
  <c r="R192" i="4"/>
  <c r="S192" i="4" s="1"/>
  <c r="N194" i="4"/>
  <c r="O194" i="4" s="1"/>
  <c r="C195" i="5"/>
  <c r="N195" i="4"/>
  <c r="O195" i="4" s="1"/>
  <c r="Q195" i="4"/>
  <c r="D195" i="5" s="1"/>
  <c r="H199" i="4"/>
  <c r="J199" i="4" s="1"/>
  <c r="B205" i="5"/>
  <c r="E205" i="5" s="1"/>
  <c r="R205" i="4"/>
  <c r="S205" i="4" s="1"/>
  <c r="Q207" i="4"/>
  <c r="D207" i="5" s="1"/>
  <c r="Q209" i="4"/>
  <c r="D209" i="5" s="1"/>
  <c r="B211" i="5"/>
  <c r="E211" i="5" s="1"/>
  <c r="R211" i="4"/>
  <c r="S211" i="4" s="1"/>
  <c r="I217" i="4"/>
  <c r="K217" i="4" s="1"/>
  <c r="B221" i="5"/>
  <c r="E221" i="5" s="1"/>
  <c r="R221" i="4"/>
  <c r="S221" i="4" s="1"/>
  <c r="H222" i="4"/>
  <c r="C223" i="5"/>
  <c r="P223" i="4"/>
  <c r="Y223" i="4" s="1"/>
  <c r="H224" i="4"/>
  <c r="Q229" i="4"/>
  <c r="D229" i="5" s="1"/>
  <c r="I233" i="4"/>
  <c r="K233" i="4" s="1"/>
  <c r="R234" i="4"/>
  <c r="S234" i="4" s="1"/>
  <c r="J242" i="4"/>
  <c r="Q243" i="4"/>
  <c r="D243" i="5" s="1"/>
  <c r="I245" i="4"/>
  <c r="B246" i="5"/>
  <c r="E246" i="5" s="1"/>
  <c r="R246" i="4"/>
  <c r="S246" i="4" s="1"/>
  <c r="C249" i="5"/>
  <c r="R249" i="4"/>
  <c r="S249" i="4" s="1"/>
  <c r="H250" i="4"/>
  <c r="J250" i="4" s="1"/>
  <c r="B263" i="5"/>
  <c r="E263" i="5" s="1"/>
  <c r="R263" i="4"/>
  <c r="S263" i="4" s="1"/>
  <c r="Q263" i="4"/>
  <c r="D263" i="5" s="1"/>
  <c r="H264" i="4"/>
  <c r="J264" i="4" s="1"/>
  <c r="B268" i="5"/>
  <c r="E268" i="5" s="1"/>
  <c r="R268" i="4"/>
  <c r="S268" i="4" s="1"/>
  <c r="Q273" i="4"/>
  <c r="D273" i="5" s="1"/>
  <c r="Q275" i="4"/>
  <c r="D275" i="5" s="1"/>
  <c r="Q277" i="4"/>
  <c r="D277" i="5" s="1"/>
  <c r="I281" i="4"/>
  <c r="K281" i="4" s="1"/>
  <c r="R282" i="4"/>
  <c r="S282" i="4" s="1"/>
  <c r="H289" i="4"/>
  <c r="J289" i="4" s="1"/>
  <c r="H292" i="4"/>
  <c r="J292" i="4" s="1"/>
  <c r="I298" i="4"/>
  <c r="K298" i="4" s="1"/>
  <c r="C304" i="5"/>
  <c r="J305" i="4"/>
  <c r="L305" i="4" s="1"/>
  <c r="M305" i="4" s="1"/>
  <c r="C306" i="5"/>
  <c r="N309" i="4"/>
  <c r="O309" i="4" s="1"/>
  <c r="N311" i="4"/>
  <c r="O311" i="4" s="1"/>
  <c r="N313" i="4"/>
  <c r="O313" i="4" s="1"/>
  <c r="R315" i="4"/>
  <c r="S315" i="4" s="1"/>
  <c r="N316" i="4"/>
  <c r="Q318" i="4"/>
  <c r="D318" i="5" s="1"/>
  <c r="N323" i="4"/>
  <c r="O323" i="4" s="1"/>
  <c r="H329" i="4"/>
  <c r="J329" i="4" s="1"/>
  <c r="R330" i="4"/>
  <c r="S330" i="4" s="1"/>
  <c r="I336" i="4"/>
  <c r="K336" i="4" s="1"/>
  <c r="J340" i="4"/>
  <c r="L340" i="4" s="1"/>
  <c r="M340" i="4" s="1"/>
  <c r="Q344" i="4"/>
  <c r="D344" i="5" s="1"/>
  <c r="R350" i="4"/>
  <c r="S350" i="4" s="1"/>
  <c r="I352" i="4"/>
  <c r="J67" i="4"/>
  <c r="N68" i="4"/>
  <c r="O68" i="4" s="1"/>
  <c r="H69" i="4"/>
  <c r="J69" i="4" s="1"/>
  <c r="P71" i="4"/>
  <c r="Y71" i="4" s="1"/>
  <c r="J72" i="4"/>
  <c r="H74" i="4"/>
  <c r="R74" i="4"/>
  <c r="S74" i="4" s="1"/>
  <c r="N88" i="4"/>
  <c r="O88" i="4" s="1"/>
  <c r="H89" i="4"/>
  <c r="J89" i="4" s="1"/>
  <c r="P91" i="4"/>
  <c r="Y91" i="4" s="1"/>
  <c r="J92" i="4"/>
  <c r="N93" i="4"/>
  <c r="O93" i="4" s="1"/>
  <c r="R94" i="4"/>
  <c r="S94" i="4" s="1"/>
  <c r="P96" i="4"/>
  <c r="Y96" i="4" s="1"/>
  <c r="J97" i="4"/>
  <c r="N98" i="4"/>
  <c r="O98" i="4" s="1"/>
  <c r="H99" i="4"/>
  <c r="J99" i="4" s="1"/>
  <c r="P101" i="4"/>
  <c r="Y101" i="4" s="1"/>
  <c r="J102" i="4"/>
  <c r="H104" i="4"/>
  <c r="J104" i="4" s="1"/>
  <c r="R104" i="4"/>
  <c r="S104" i="4" s="1"/>
  <c r="J107" i="4"/>
  <c r="L107" i="4" s="1"/>
  <c r="M107" i="4" s="1"/>
  <c r="N108" i="4"/>
  <c r="O108" i="4" s="1"/>
  <c r="H109" i="4"/>
  <c r="J109" i="4" s="1"/>
  <c r="P116" i="4"/>
  <c r="Y116" i="4" s="1"/>
  <c r="H119" i="4"/>
  <c r="Q205" i="4"/>
  <c r="D205" i="5" s="1"/>
  <c r="C207" i="5"/>
  <c r="N207" i="4"/>
  <c r="R207" i="4"/>
  <c r="S207" i="4" s="1"/>
  <c r="C209" i="5"/>
  <c r="R209" i="4"/>
  <c r="S209" i="4" s="1"/>
  <c r="C211" i="5"/>
  <c r="B216" i="5"/>
  <c r="E216" i="5" s="1"/>
  <c r="R216" i="4"/>
  <c r="S216" i="4" s="1"/>
  <c r="Q219" i="4"/>
  <c r="D219" i="5" s="1"/>
  <c r="C221" i="5"/>
  <c r="N221" i="4"/>
  <c r="J222" i="4"/>
  <c r="I228" i="4"/>
  <c r="K228" i="4" s="1"/>
  <c r="R229" i="4"/>
  <c r="S229" i="4" s="1"/>
  <c r="N231" i="4"/>
  <c r="O231" i="4" s="1"/>
  <c r="N234" i="4"/>
  <c r="O234" i="4" s="1"/>
  <c r="I238" i="4"/>
  <c r="K238" i="4" s="1"/>
  <c r="N239" i="4"/>
  <c r="I241" i="4"/>
  <c r="K241" i="4" s="1"/>
  <c r="H247" i="4"/>
  <c r="I250" i="4"/>
  <c r="B251" i="5"/>
  <c r="E251" i="5" s="1"/>
  <c r="R251" i="4"/>
  <c r="S251" i="4" s="1"/>
  <c r="H262" i="4"/>
  <c r="J262" i="4" s="1"/>
  <c r="C263" i="5"/>
  <c r="P263" i="4"/>
  <c r="Y263" i="4" s="1"/>
  <c r="N264" i="4"/>
  <c r="O264" i="4" s="1"/>
  <c r="C268" i="5"/>
  <c r="L268" i="4"/>
  <c r="M268" i="4" s="1"/>
  <c r="R275" i="4"/>
  <c r="S275" i="4" s="1"/>
  <c r="I276" i="4"/>
  <c r="K276" i="4" s="1"/>
  <c r="L276" i="4" s="1"/>
  <c r="M276" i="4" s="1"/>
  <c r="R277" i="4"/>
  <c r="S277" i="4" s="1"/>
  <c r="N279" i="4"/>
  <c r="O279" i="4" s="1"/>
  <c r="C287" i="5"/>
  <c r="N287" i="4"/>
  <c r="I292" i="4"/>
  <c r="B293" i="5"/>
  <c r="E293" i="5" s="1"/>
  <c r="R293" i="4"/>
  <c r="S293" i="4" s="1"/>
  <c r="H295" i="4"/>
  <c r="J295" i="4" s="1"/>
  <c r="N296" i="4"/>
  <c r="O296" i="4" s="1"/>
  <c r="J298" i="4"/>
  <c r="N301" i="4"/>
  <c r="O301" i="4" s="1"/>
  <c r="B313" i="5"/>
  <c r="E313" i="5" s="1"/>
  <c r="R313" i="4"/>
  <c r="S313" i="4" s="1"/>
  <c r="Q313" i="4"/>
  <c r="D313" i="5" s="1"/>
  <c r="H314" i="4"/>
  <c r="J314" i="4" s="1"/>
  <c r="B318" i="5"/>
  <c r="E318" i="5" s="1"/>
  <c r="R318" i="4"/>
  <c r="S318" i="4" s="1"/>
  <c r="Q323" i="4"/>
  <c r="D323" i="5" s="1"/>
  <c r="Q325" i="4"/>
  <c r="D325" i="5" s="1"/>
  <c r="Q327" i="4"/>
  <c r="D327" i="5" s="1"/>
  <c r="I331" i="4"/>
  <c r="K331" i="4" s="1"/>
  <c r="R332" i="4"/>
  <c r="S332" i="4" s="1"/>
  <c r="H339" i="4"/>
  <c r="J339" i="4" s="1"/>
  <c r="H342" i="4"/>
  <c r="J342" i="4" s="1"/>
  <c r="L342" i="4" s="1"/>
  <c r="M342" i="4" s="1"/>
  <c r="J352" i="4"/>
  <c r="BK44" i="5"/>
  <c r="BA44" i="5"/>
  <c r="AQ44" i="5"/>
  <c r="AG44" i="5"/>
  <c r="W44" i="5"/>
  <c r="M44" i="5"/>
  <c r="BJ44" i="5"/>
  <c r="AZ44" i="5"/>
  <c r="AP44" i="5"/>
  <c r="AF44" i="5"/>
  <c r="V44" i="5"/>
  <c r="L44" i="5"/>
  <c r="BM44" i="5"/>
  <c r="BC44" i="5"/>
  <c r="AS44" i="5"/>
  <c r="AI44" i="5"/>
  <c r="Y44" i="5"/>
  <c r="O44" i="5"/>
  <c r="BI44" i="5"/>
  <c r="AV44" i="5"/>
  <c r="AH44" i="5"/>
  <c r="S44" i="5"/>
  <c r="BH44" i="5"/>
  <c r="AU44" i="5"/>
  <c r="AE44" i="5"/>
  <c r="R44" i="5"/>
  <c r="BL44" i="5"/>
  <c r="AW44" i="5"/>
  <c r="AJ44" i="5"/>
  <c r="T44" i="5"/>
  <c r="AR44" i="5"/>
  <c r="Z44" i="5"/>
  <c r="AO44" i="5"/>
  <c r="X44" i="5"/>
  <c r="BG44" i="5"/>
  <c r="AN44" i="5"/>
  <c r="U44" i="5"/>
  <c r="BF44" i="5"/>
  <c r="AM44" i="5"/>
  <c r="Q44" i="5"/>
  <c r="BE44" i="5"/>
  <c r="AL44" i="5"/>
  <c r="P44" i="5"/>
  <c r="BD44" i="5"/>
  <c r="AK44" i="5"/>
  <c r="N44" i="5"/>
  <c r="BB44" i="5"/>
  <c r="AD44" i="5"/>
  <c r="K44" i="5"/>
  <c r="AY44" i="5"/>
  <c r="AC44" i="5"/>
  <c r="J44" i="5"/>
  <c r="AX44" i="5"/>
  <c r="AB44" i="5"/>
  <c r="I44" i="5"/>
  <c r="AT44" i="5"/>
  <c r="AA44" i="5"/>
  <c r="H44" i="5"/>
  <c r="BK49" i="5"/>
  <c r="BA49" i="5"/>
  <c r="AQ49" i="5"/>
  <c r="AG49" i="5"/>
  <c r="W49" i="5"/>
  <c r="M49" i="5"/>
  <c r="BJ49" i="5"/>
  <c r="AZ49" i="5"/>
  <c r="AP49" i="5"/>
  <c r="AF49" i="5"/>
  <c r="V49" i="5"/>
  <c r="L49" i="5"/>
  <c r="BM49" i="5"/>
  <c r="BC49" i="5"/>
  <c r="AS49" i="5"/>
  <c r="AI49" i="5"/>
  <c r="Y49" i="5"/>
  <c r="O49" i="5"/>
  <c r="BE49" i="5"/>
  <c r="AO49" i="5"/>
  <c r="AB49" i="5"/>
  <c r="N49" i="5"/>
  <c r="BD49" i="5"/>
  <c r="AN49" i="5"/>
  <c r="AA49" i="5"/>
  <c r="K49" i="5"/>
  <c r="BF49" i="5"/>
  <c r="AR49" i="5"/>
  <c r="AC49" i="5"/>
  <c r="P49" i="5"/>
  <c r="BL49" i="5"/>
  <c r="AT49" i="5"/>
  <c r="U49" i="5"/>
  <c r="BI49" i="5"/>
  <c r="AM49" i="5"/>
  <c r="T49" i="5"/>
  <c r="BH49" i="5"/>
  <c r="AL49" i="5"/>
  <c r="S49" i="5"/>
  <c r="BG49" i="5"/>
  <c r="AK49" i="5"/>
  <c r="R49" i="5"/>
  <c r="BB49" i="5"/>
  <c r="AJ49" i="5"/>
  <c r="Q49" i="5"/>
  <c r="AY49" i="5"/>
  <c r="AH49" i="5"/>
  <c r="J49" i="5"/>
  <c r="AX49" i="5"/>
  <c r="AE49" i="5"/>
  <c r="I49" i="5"/>
  <c r="AW49" i="5"/>
  <c r="AD49" i="5"/>
  <c r="H49" i="5"/>
  <c r="AV49" i="5"/>
  <c r="Z49" i="5"/>
  <c r="AU49" i="5"/>
  <c r="X49" i="5"/>
  <c r="BK64" i="5"/>
  <c r="BA64" i="5"/>
  <c r="AQ64" i="5"/>
  <c r="AG64" i="5"/>
  <c r="W64" i="5"/>
  <c r="M64" i="5"/>
  <c r="BJ64" i="5"/>
  <c r="AZ64" i="5"/>
  <c r="AP64" i="5"/>
  <c r="AF64" i="5"/>
  <c r="V64" i="5"/>
  <c r="L64" i="5"/>
  <c r="BM64" i="5"/>
  <c r="BC64" i="5"/>
  <c r="AS64" i="5"/>
  <c r="AI64" i="5"/>
  <c r="Y64" i="5"/>
  <c r="O64" i="5"/>
  <c r="BB64" i="5"/>
  <c r="AM64" i="5"/>
  <c r="Z64" i="5"/>
  <c r="J64" i="5"/>
  <c r="AY64" i="5"/>
  <c r="AL64" i="5"/>
  <c r="X64" i="5"/>
  <c r="I64" i="5"/>
  <c r="BD64" i="5"/>
  <c r="AN64" i="5"/>
  <c r="AA64" i="5"/>
  <c r="K64" i="5"/>
  <c r="BG64" i="5"/>
  <c r="AK64" i="5"/>
  <c r="R64" i="5"/>
  <c r="BF64" i="5"/>
  <c r="AJ64" i="5"/>
  <c r="Q64" i="5"/>
  <c r="BE64" i="5"/>
  <c r="AH64" i="5"/>
  <c r="P64" i="5"/>
  <c r="AX64" i="5"/>
  <c r="AE64" i="5"/>
  <c r="N64" i="5"/>
  <c r="AW64" i="5"/>
  <c r="AD64" i="5"/>
  <c r="AV64" i="5"/>
  <c r="AC64" i="5"/>
  <c r="AU64" i="5"/>
  <c r="AB64" i="5"/>
  <c r="BL64" i="5"/>
  <c r="AT64" i="5"/>
  <c r="U64" i="5"/>
  <c r="BI64" i="5"/>
  <c r="AR64" i="5"/>
  <c r="T64" i="5"/>
  <c r="BH64" i="5"/>
  <c r="AO64" i="5"/>
  <c r="S64" i="5"/>
  <c r="BH79" i="5"/>
  <c r="AX79" i="5"/>
  <c r="AN79" i="5"/>
  <c r="AD79" i="5"/>
  <c r="T79" i="5"/>
  <c r="J79" i="5"/>
  <c r="BG79" i="5"/>
  <c r="AW79" i="5"/>
  <c r="AM79" i="5"/>
  <c r="AC79" i="5"/>
  <c r="S79" i="5"/>
  <c r="I79" i="5"/>
  <c r="BK79" i="5"/>
  <c r="BA79" i="5"/>
  <c r="AQ79" i="5"/>
  <c r="AG79" i="5"/>
  <c r="W79" i="5"/>
  <c r="M79" i="5"/>
  <c r="BF79" i="5"/>
  <c r="AS79" i="5"/>
  <c r="AE79" i="5"/>
  <c r="P79" i="5"/>
  <c r="BE79" i="5"/>
  <c r="AR79" i="5"/>
  <c r="AB79" i="5"/>
  <c r="O79" i="5"/>
  <c r="BD79" i="5"/>
  <c r="AP79" i="5"/>
  <c r="AA79" i="5"/>
  <c r="N79" i="5"/>
  <c r="BM79" i="5"/>
  <c r="AT79" i="5"/>
  <c r="X79" i="5"/>
  <c r="BL79" i="5"/>
  <c r="AO79" i="5"/>
  <c r="V79" i="5"/>
  <c r="AV79" i="5"/>
  <c r="Z79" i="5"/>
  <c r="BJ79" i="5"/>
  <c r="AI79" i="5"/>
  <c r="BI79" i="5"/>
  <c r="AH79" i="5"/>
  <c r="BB79" i="5"/>
  <c r="Y79" i="5"/>
  <c r="AZ79" i="5"/>
  <c r="U79" i="5"/>
  <c r="AY79" i="5"/>
  <c r="R79" i="5"/>
  <c r="AJ79" i="5"/>
  <c r="AL79" i="5"/>
  <c r="AK79" i="5"/>
  <c r="AF79" i="5"/>
  <c r="Q79" i="5"/>
  <c r="L79" i="5"/>
  <c r="K79" i="5"/>
  <c r="BC79" i="5"/>
  <c r="AU79" i="5"/>
  <c r="N48" i="4"/>
  <c r="O48" i="4" s="1"/>
  <c r="J62" i="4"/>
  <c r="L62" i="4" s="1"/>
  <c r="M62" i="4" s="1"/>
  <c r="H64" i="4"/>
  <c r="J64" i="4" s="1"/>
  <c r="R69" i="4"/>
  <c r="S69" i="4" s="1"/>
  <c r="R99" i="4"/>
  <c r="S99" i="4" s="1"/>
  <c r="P106" i="4"/>
  <c r="Y106" i="4" s="1"/>
  <c r="R109" i="4"/>
  <c r="S109" i="4" s="1"/>
  <c r="J127" i="4"/>
  <c r="N128" i="4"/>
  <c r="O128" i="4" s="1"/>
  <c r="H129" i="4"/>
  <c r="J129" i="4" s="1"/>
  <c r="R129" i="4"/>
  <c r="S129" i="4" s="1"/>
  <c r="J132" i="4"/>
  <c r="N133" i="4"/>
  <c r="O133" i="4" s="1"/>
  <c r="H134" i="4"/>
  <c r="J134" i="4" s="1"/>
  <c r="P141" i="4"/>
  <c r="Y141" i="4" s="1"/>
  <c r="N143" i="4"/>
  <c r="O143" i="4" s="1"/>
  <c r="H144" i="4"/>
  <c r="J144" i="4" s="1"/>
  <c r="R144" i="4"/>
  <c r="S144" i="4" s="1"/>
  <c r="Q151" i="4"/>
  <c r="D151" i="5" s="1"/>
  <c r="N157" i="4"/>
  <c r="R164" i="4"/>
  <c r="S164" i="4" s="1"/>
  <c r="Q165" i="4"/>
  <c r="D165" i="5" s="1"/>
  <c r="Q166" i="4"/>
  <c r="D166" i="5" s="1"/>
  <c r="Q167" i="4"/>
  <c r="D167" i="5" s="1"/>
  <c r="Q168" i="4"/>
  <c r="D168" i="5" s="1"/>
  <c r="C170" i="5"/>
  <c r="P170" i="4"/>
  <c r="Y170" i="4" s="1"/>
  <c r="L170" i="4"/>
  <c r="M170" i="4" s="1"/>
  <c r="C171" i="5"/>
  <c r="P171" i="4"/>
  <c r="Y171" i="4" s="1"/>
  <c r="C172" i="5"/>
  <c r="N172" i="4"/>
  <c r="O172" i="4" s="1"/>
  <c r="P173" i="4"/>
  <c r="Y173" i="4" s="1"/>
  <c r="N175" i="4"/>
  <c r="O175" i="4" s="1"/>
  <c r="N176" i="4"/>
  <c r="O176" i="4" s="1"/>
  <c r="B178" i="5"/>
  <c r="E178" i="5" s="1"/>
  <c r="R178" i="4"/>
  <c r="S178" i="4" s="1"/>
  <c r="N183" i="4"/>
  <c r="O183" i="4" s="1"/>
  <c r="J187" i="4"/>
  <c r="N190" i="4"/>
  <c r="O190" i="4" s="1"/>
  <c r="C191" i="5"/>
  <c r="I196" i="4"/>
  <c r="K196" i="4" s="1"/>
  <c r="L196" i="4" s="1"/>
  <c r="M196" i="4" s="1"/>
  <c r="I4" i="4"/>
  <c r="K4" i="4" s="1"/>
  <c r="Q6" i="4"/>
  <c r="D6" i="5" s="1"/>
  <c r="I9" i="4"/>
  <c r="K9" i="4" s="1"/>
  <c r="Q11" i="4"/>
  <c r="D11" i="5" s="1"/>
  <c r="I14" i="4"/>
  <c r="K14" i="4" s="1"/>
  <c r="Q16" i="4"/>
  <c r="D16" i="5" s="1"/>
  <c r="I19" i="4"/>
  <c r="K19" i="4" s="1"/>
  <c r="Q21" i="4"/>
  <c r="D21" i="5" s="1"/>
  <c r="I24" i="4"/>
  <c r="K24" i="4" s="1"/>
  <c r="Q26" i="4"/>
  <c r="D26" i="5" s="1"/>
  <c r="I29" i="4"/>
  <c r="K29" i="4" s="1"/>
  <c r="Q31" i="4"/>
  <c r="D31" i="5" s="1"/>
  <c r="I34" i="4"/>
  <c r="K34" i="4" s="1"/>
  <c r="Q36" i="4"/>
  <c r="D36" i="5" s="1"/>
  <c r="I39" i="4"/>
  <c r="K39" i="4" s="1"/>
  <c r="Q41" i="4"/>
  <c r="D41" i="5" s="1"/>
  <c r="I44" i="4"/>
  <c r="K44" i="4" s="1"/>
  <c r="Q46" i="4"/>
  <c r="D46" i="5" s="1"/>
  <c r="I49" i="4"/>
  <c r="K49" i="4" s="1"/>
  <c r="Q51" i="4"/>
  <c r="D51" i="5" s="1"/>
  <c r="I54" i="4"/>
  <c r="Q56" i="4"/>
  <c r="D56" i="5" s="1"/>
  <c r="I59" i="4"/>
  <c r="H59" i="5" s="1"/>
  <c r="Q61" i="4"/>
  <c r="D61" i="5" s="1"/>
  <c r="I64" i="4"/>
  <c r="K64" i="4" s="1"/>
  <c r="Q66" i="4"/>
  <c r="D66" i="5" s="1"/>
  <c r="I69" i="4"/>
  <c r="F69" i="5" s="1"/>
  <c r="Q71" i="4"/>
  <c r="D71" i="5" s="1"/>
  <c r="I74" i="4"/>
  <c r="K74" i="4" s="1"/>
  <c r="Q76" i="4"/>
  <c r="D76" i="5" s="1"/>
  <c r="I79" i="4"/>
  <c r="Q81" i="4"/>
  <c r="D81" i="5" s="1"/>
  <c r="I84" i="4"/>
  <c r="I84" i="5" s="1"/>
  <c r="Q86" i="4"/>
  <c r="D86" i="5" s="1"/>
  <c r="I89" i="4"/>
  <c r="K89" i="4" s="1"/>
  <c r="Q91" i="4"/>
  <c r="D91" i="5" s="1"/>
  <c r="I94" i="4"/>
  <c r="I94" i="5" s="1"/>
  <c r="Q96" i="4"/>
  <c r="D96" i="5" s="1"/>
  <c r="I99" i="4"/>
  <c r="F99" i="5" s="1"/>
  <c r="Q101" i="4"/>
  <c r="D101" i="5" s="1"/>
  <c r="I104" i="4"/>
  <c r="G104" i="5" s="1"/>
  <c r="Q106" i="4"/>
  <c r="D106" i="5" s="1"/>
  <c r="I109" i="4"/>
  <c r="G109" i="5" s="1"/>
  <c r="Q111" i="4"/>
  <c r="D111" i="5" s="1"/>
  <c r="I114" i="4"/>
  <c r="Q116" i="4"/>
  <c r="D116" i="5" s="1"/>
  <c r="I119" i="4"/>
  <c r="F119" i="5" s="1"/>
  <c r="Q121" i="4"/>
  <c r="D121" i="5" s="1"/>
  <c r="I124" i="4"/>
  <c r="J124" i="5" s="1"/>
  <c r="Q126" i="4"/>
  <c r="D126" i="5" s="1"/>
  <c r="I129" i="4"/>
  <c r="Q131" i="4"/>
  <c r="D131" i="5" s="1"/>
  <c r="I134" i="4"/>
  <c r="I134" i="5" s="1"/>
  <c r="Q136" i="4"/>
  <c r="D136" i="5" s="1"/>
  <c r="I139" i="4"/>
  <c r="K139" i="4" s="1"/>
  <c r="Q141" i="4"/>
  <c r="D141" i="5" s="1"/>
  <c r="I144" i="4"/>
  <c r="Q146" i="4"/>
  <c r="D146" i="5" s="1"/>
  <c r="I148" i="4"/>
  <c r="P149" i="4"/>
  <c r="Y149" i="4" s="1"/>
  <c r="N152" i="4"/>
  <c r="Q154" i="4"/>
  <c r="D154" i="5" s="1"/>
  <c r="H156" i="4"/>
  <c r="J156" i="4" s="1"/>
  <c r="R159" i="4"/>
  <c r="S159" i="4" s="1"/>
  <c r="H162" i="4"/>
  <c r="J162" i="4" s="1"/>
  <c r="R165" i="4"/>
  <c r="S165" i="4" s="1"/>
  <c r="R166" i="4"/>
  <c r="S166" i="4" s="1"/>
  <c r="R167" i="4"/>
  <c r="S167" i="4" s="1"/>
  <c r="R169" i="4"/>
  <c r="S169" i="4" s="1"/>
  <c r="Q170" i="4"/>
  <c r="D170" i="5" s="1"/>
  <c r="Q171" i="4"/>
  <c r="D171" i="5" s="1"/>
  <c r="Q172" i="4"/>
  <c r="D172" i="5" s="1"/>
  <c r="Q173" i="4"/>
  <c r="D173" i="5" s="1"/>
  <c r="C175" i="5"/>
  <c r="P175" i="4"/>
  <c r="Y175" i="4" s="1"/>
  <c r="C176" i="5"/>
  <c r="C177" i="5"/>
  <c r="N177" i="4"/>
  <c r="O177" i="4" s="1"/>
  <c r="P177" i="4"/>
  <c r="Y177" i="4" s="1"/>
  <c r="P178" i="4"/>
  <c r="Y178" i="4" s="1"/>
  <c r="B183" i="5"/>
  <c r="E183" i="5" s="1"/>
  <c r="R183" i="4"/>
  <c r="S183" i="4" s="1"/>
  <c r="N188" i="4"/>
  <c r="O188" i="4" s="1"/>
  <c r="Q191" i="4"/>
  <c r="D191" i="5" s="1"/>
  <c r="R200" i="4"/>
  <c r="S200" i="4" s="1"/>
  <c r="N204" i="4"/>
  <c r="Q214" i="4"/>
  <c r="D214" i="5" s="1"/>
  <c r="H215" i="4"/>
  <c r="J215" i="4" s="1"/>
  <c r="C216" i="5"/>
  <c r="L216" i="4"/>
  <c r="M216" i="4" s="1"/>
  <c r="R219" i="4"/>
  <c r="S219" i="4" s="1"/>
  <c r="I220" i="4"/>
  <c r="K220" i="4" s="1"/>
  <c r="J228" i="4"/>
  <c r="H235" i="4"/>
  <c r="J235" i="4" s="1"/>
  <c r="B236" i="5"/>
  <c r="E236" i="5" s="1"/>
  <c r="R236" i="4"/>
  <c r="S236" i="4" s="1"/>
  <c r="J238" i="4"/>
  <c r="H244" i="4"/>
  <c r="J244" i="4" s="1"/>
  <c r="I247" i="4"/>
  <c r="B248" i="5"/>
  <c r="E248" i="5" s="1"/>
  <c r="R248" i="4"/>
  <c r="S248" i="4" s="1"/>
  <c r="C251" i="5"/>
  <c r="I252" i="4"/>
  <c r="K252" i="4" s="1"/>
  <c r="B253" i="5"/>
  <c r="E253" i="5" s="1"/>
  <c r="R253" i="4"/>
  <c r="S253" i="4" s="1"/>
  <c r="N253" i="4"/>
  <c r="O253" i="4" s="1"/>
  <c r="Q257" i="4"/>
  <c r="D257" i="5" s="1"/>
  <c r="Q259" i="4"/>
  <c r="D259" i="5" s="1"/>
  <c r="B261" i="5"/>
  <c r="E261" i="5" s="1"/>
  <c r="R261" i="4"/>
  <c r="S261" i="4" s="1"/>
  <c r="I267" i="4"/>
  <c r="K267" i="4" s="1"/>
  <c r="B271" i="5"/>
  <c r="E271" i="5" s="1"/>
  <c r="R271" i="4"/>
  <c r="S271" i="4" s="1"/>
  <c r="H272" i="4"/>
  <c r="C273" i="5"/>
  <c r="P273" i="4"/>
  <c r="Y273" i="4" s="1"/>
  <c r="H274" i="4"/>
  <c r="J274" i="4" s="1"/>
  <c r="Q279" i="4"/>
  <c r="D279" i="5" s="1"/>
  <c r="I283" i="4"/>
  <c r="K283" i="4" s="1"/>
  <c r="R284" i="4"/>
  <c r="S284" i="4" s="1"/>
  <c r="Q293" i="4"/>
  <c r="D293" i="5" s="1"/>
  <c r="I295" i="4"/>
  <c r="K295" i="4" s="1"/>
  <c r="B296" i="5"/>
  <c r="E296" i="5" s="1"/>
  <c r="R296" i="4"/>
  <c r="S296" i="4" s="1"/>
  <c r="C299" i="5"/>
  <c r="R299" i="4"/>
  <c r="S299" i="4" s="1"/>
  <c r="H300" i="4"/>
  <c r="J300" i="4" s="1"/>
  <c r="P307" i="4"/>
  <c r="Y307" i="4" s="1"/>
  <c r="P311" i="4"/>
  <c r="Y311" i="4" s="1"/>
  <c r="H312" i="4"/>
  <c r="J312" i="4" s="1"/>
  <c r="C313" i="5"/>
  <c r="N314" i="4"/>
  <c r="O314" i="4" s="1"/>
  <c r="C318" i="5"/>
  <c r="R325" i="4"/>
  <c r="S325" i="4" s="1"/>
  <c r="I326" i="4"/>
  <c r="K326" i="4" s="1"/>
  <c r="R327" i="4"/>
  <c r="S327" i="4" s="1"/>
  <c r="N329" i="4"/>
  <c r="O329" i="4" s="1"/>
  <c r="C337" i="5"/>
  <c r="N337" i="4"/>
  <c r="I342" i="4"/>
  <c r="K342" i="4" s="1"/>
  <c r="B343" i="5"/>
  <c r="E343" i="5" s="1"/>
  <c r="R343" i="4"/>
  <c r="S343" i="4" s="1"/>
  <c r="H345" i="4"/>
  <c r="J345" i="4" s="1"/>
  <c r="N346" i="4"/>
  <c r="O346" i="4" s="1"/>
  <c r="B348" i="5"/>
  <c r="E348" i="5" s="1"/>
  <c r="R348" i="4"/>
  <c r="S348" i="4" s="1"/>
  <c r="N348" i="4"/>
  <c r="O348" i="4" s="1"/>
  <c r="H349" i="4"/>
  <c r="J349" i="4" s="1"/>
  <c r="BH99" i="5"/>
  <c r="AX99" i="5"/>
  <c r="AN99" i="5"/>
  <c r="AD99" i="5"/>
  <c r="T99" i="5"/>
  <c r="J99" i="5"/>
  <c r="BG99" i="5"/>
  <c r="AW99" i="5"/>
  <c r="AM99" i="5"/>
  <c r="AC99" i="5"/>
  <c r="S99" i="5"/>
  <c r="I99" i="5"/>
  <c r="BK99" i="5"/>
  <c r="BA99" i="5"/>
  <c r="AQ99" i="5"/>
  <c r="AG99" i="5"/>
  <c r="W99" i="5"/>
  <c r="M99" i="5"/>
  <c r="BM99" i="5"/>
  <c r="AY99" i="5"/>
  <c r="AJ99" i="5"/>
  <c r="V99" i="5"/>
  <c r="G99" i="5"/>
  <c r="BL99" i="5"/>
  <c r="AV99" i="5"/>
  <c r="AI99" i="5"/>
  <c r="U99" i="5"/>
  <c r="BJ99" i="5"/>
  <c r="AU99" i="5"/>
  <c r="AH99" i="5"/>
  <c r="R99" i="5"/>
  <c r="BE99" i="5"/>
  <c r="AL99" i="5"/>
  <c r="P99" i="5"/>
  <c r="BD99" i="5"/>
  <c r="AK99" i="5"/>
  <c r="O99" i="5"/>
  <c r="BC99" i="5"/>
  <c r="AF99" i="5"/>
  <c r="N99" i="5"/>
  <c r="BB99" i="5"/>
  <c r="AE99" i="5"/>
  <c r="L99" i="5"/>
  <c r="AZ99" i="5"/>
  <c r="AB99" i="5"/>
  <c r="K99" i="5"/>
  <c r="AT99" i="5"/>
  <c r="BI99" i="5"/>
  <c r="AP99" i="5"/>
  <c r="X99" i="5"/>
  <c r="H99" i="5"/>
  <c r="BF99" i="5"/>
  <c r="AS99" i="5"/>
  <c r="AR99" i="5"/>
  <c r="AO99" i="5"/>
  <c r="AA99" i="5"/>
  <c r="Z99" i="5"/>
  <c r="Y99" i="5"/>
  <c r="Q99" i="5"/>
  <c r="N53" i="4"/>
  <c r="O53" i="4" s="1"/>
  <c r="H54" i="4"/>
  <c r="J54" i="4" s="1"/>
  <c r="J57" i="4"/>
  <c r="N58" i="4"/>
  <c r="O58" i="4" s="1"/>
  <c r="H59" i="4"/>
  <c r="J59" i="4" s="1"/>
  <c r="R59" i="4"/>
  <c r="S59" i="4" s="1"/>
  <c r="N63" i="4"/>
  <c r="O63" i="4" s="1"/>
  <c r="R64" i="4"/>
  <c r="S64" i="4" s="1"/>
  <c r="N73" i="4"/>
  <c r="O73" i="4" s="1"/>
  <c r="J77" i="4"/>
  <c r="N78" i="4"/>
  <c r="O78" i="4" s="1"/>
  <c r="H79" i="4"/>
  <c r="J79" i="4" s="1"/>
  <c r="R79" i="4"/>
  <c r="S79" i="4" s="1"/>
  <c r="P81" i="4"/>
  <c r="Y81" i="4" s="1"/>
  <c r="J82" i="4"/>
  <c r="L82" i="4" s="1"/>
  <c r="M82" i="4" s="1"/>
  <c r="N83" i="4"/>
  <c r="H84" i="4"/>
  <c r="J84" i="4" s="1"/>
  <c r="R84" i="4"/>
  <c r="S84" i="4" s="1"/>
  <c r="P86" i="4"/>
  <c r="Y86" i="4" s="1"/>
  <c r="J87" i="4"/>
  <c r="L87" i="4" s="1"/>
  <c r="M87" i="4" s="1"/>
  <c r="R89" i="4"/>
  <c r="S89" i="4" s="1"/>
  <c r="H94" i="4"/>
  <c r="J94" i="4" s="1"/>
  <c r="N103" i="4"/>
  <c r="O103" i="4" s="1"/>
  <c r="P111" i="4"/>
  <c r="Y111" i="4" s="1"/>
  <c r="J112" i="4"/>
  <c r="L112" i="4" s="1"/>
  <c r="M112" i="4" s="1"/>
  <c r="N113" i="4"/>
  <c r="O113" i="4" s="1"/>
  <c r="H114" i="4"/>
  <c r="J114" i="4" s="1"/>
  <c r="R114" i="4"/>
  <c r="S114" i="4" s="1"/>
  <c r="J117" i="4"/>
  <c r="N118" i="4"/>
  <c r="O118" i="4" s="1"/>
  <c r="R119" i="4"/>
  <c r="S119" i="4" s="1"/>
  <c r="P121" i="4"/>
  <c r="Y121" i="4" s="1"/>
  <c r="N123" i="4"/>
  <c r="O123" i="4" s="1"/>
  <c r="H124" i="4"/>
  <c r="J124" i="4" s="1"/>
  <c r="R124" i="4"/>
  <c r="S124" i="4" s="1"/>
  <c r="R134" i="4"/>
  <c r="S134" i="4" s="1"/>
  <c r="J137" i="4"/>
  <c r="N138" i="4"/>
  <c r="O138" i="4" s="1"/>
  <c r="H139" i="4"/>
  <c r="J139" i="4" s="1"/>
  <c r="R139" i="4"/>
  <c r="S139" i="4" s="1"/>
  <c r="J142" i="4"/>
  <c r="H148" i="4"/>
  <c r="J148" i="4" s="1"/>
  <c r="I153" i="4"/>
  <c r="P154" i="4"/>
  <c r="Y154" i="4" s="1"/>
  <c r="R156" i="4"/>
  <c r="S156" i="4" s="1"/>
  <c r="J158" i="4"/>
  <c r="Q159" i="4"/>
  <c r="D159" i="5" s="1"/>
  <c r="B160" i="5"/>
  <c r="E160" i="5" s="1"/>
  <c r="R160" i="4"/>
  <c r="S160" i="4" s="1"/>
  <c r="J4" i="4"/>
  <c r="L4" i="4" s="1"/>
  <c r="M4" i="4" s="1"/>
  <c r="N5" i="4"/>
  <c r="H6" i="4"/>
  <c r="J6" i="4" s="1"/>
  <c r="L7" i="4"/>
  <c r="M7" i="4" s="1"/>
  <c r="J9" i="4"/>
  <c r="N10" i="4"/>
  <c r="H11" i="4"/>
  <c r="J11" i="4" s="1"/>
  <c r="L12" i="4"/>
  <c r="M12" i="4" s="1"/>
  <c r="J14" i="4"/>
  <c r="N15" i="4"/>
  <c r="H16" i="4"/>
  <c r="J16" i="4" s="1"/>
  <c r="J19" i="4"/>
  <c r="L19" i="4" s="1"/>
  <c r="M19" i="4" s="1"/>
  <c r="N20" i="4"/>
  <c r="H21" i="4"/>
  <c r="J21" i="4" s="1"/>
  <c r="L22" i="4"/>
  <c r="M22" i="4" s="1"/>
  <c r="J24" i="4"/>
  <c r="N25" i="4"/>
  <c r="H26" i="4"/>
  <c r="J26" i="4" s="1"/>
  <c r="L27" i="4"/>
  <c r="M27" i="4" s="1"/>
  <c r="J29" i="4"/>
  <c r="L29" i="4" s="1"/>
  <c r="M29" i="4" s="1"/>
  <c r="N30" i="4"/>
  <c r="H31" i="4"/>
  <c r="J31" i="4" s="1"/>
  <c r="L32" i="4"/>
  <c r="M32" i="4" s="1"/>
  <c r="J34" i="4"/>
  <c r="N35" i="4"/>
  <c r="H36" i="4"/>
  <c r="J36" i="4" s="1"/>
  <c r="L37" i="4"/>
  <c r="M37" i="4" s="1"/>
  <c r="J39" i="4"/>
  <c r="N40" i="4"/>
  <c r="H41" i="4"/>
  <c r="J41" i="4" s="1"/>
  <c r="L42" i="4"/>
  <c r="M42" i="4" s="1"/>
  <c r="J44" i="4"/>
  <c r="L44" i="4" s="1"/>
  <c r="M44" i="4" s="1"/>
  <c r="N45" i="4"/>
  <c r="H46" i="4"/>
  <c r="J46" i="4" s="1"/>
  <c r="L47" i="4"/>
  <c r="M47" i="4" s="1"/>
  <c r="P48" i="4"/>
  <c r="Y48" i="4" s="1"/>
  <c r="J49" i="4"/>
  <c r="L49" i="4" s="1"/>
  <c r="M49" i="4" s="1"/>
  <c r="N50" i="4"/>
  <c r="H51" i="4"/>
  <c r="J51" i="4" s="1"/>
  <c r="L52" i="4"/>
  <c r="M52" i="4" s="1"/>
  <c r="P53" i="4"/>
  <c r="Y53" i="4" s="1"/>
  <c r="N55" i="4"/>
  <c r="H56" i="4"/>
  <c r="J56" i="4" s="1"/>
  <c r="L57" i="4"/>
  <c r="M57" i="4" s="1"/>
  <c r="P58" i="4"/>
  <c r="Y58" i="4" s="1"/>
  <c r="N60" i="4"/>
  <c r="H61" i="4"/>
  <c r="J61" i="4" s="1"/>
  <c r="P63" i="4"/>
  <c r="Y63" i="4" s="1"/>
  <c r="N65" i="4"/>
  <c r="H66" i="4"/>
  <c r="J66" i="4" s="1"/>
  <c r="N70" i="4"/>
  <c r="H71" i="4"/>
  <c r="J71" i="4" s="1"/>
  <c r="L72" i="4"/>
  <c r="M72" i="4" s="1"/>
  <c r="J74" i="4"/>
  <c r="L74" i="4" s="1"/>
  <c r="M74" i="4" s="1"/>
  <c r="N75" i="4"/>
  <c r="H76" i="4"/>
  <c r="J76" i="4" s="1"/>
  <c r="L77" i="4"/>
  <c r="M77" i="4" s="1"/>
  <c r="N80" i="4"/>
  <c r="H81" i="4"/>
  <c r="J81" i="4" s="1"/>
  <c r="N85" i="4"/>
  <c r="H86" i="4"/>
  <c r="J86" i="4" s="1"/>
  <c r="P88" i="4"/>
  <c r="Y88" i="4" s="1"/>
  <c r="N90" i="4"/>
  <c r="H91" i="4"/>
  <c r="J91" i="4" s="1"/>
  <c r="L92" i="4"/>
  <c r="M92" i="4" s="1"/>
  <c r="N95" i="4"/>
  <c r="H96" i="4"/>
  <c r="J96" i="4" s="1"/>
  <c r="L97" i="4"/>
  <c r="M97" i="4" s="1"/>
  <c r="P98" i="4"/>
  <c r="Y98" i="4" s="1"/>
  <c r="N100" i="4"/>
  <c r="H101" i="4"/>
  <c r="J101" i="4" s="1"/>
  <c r="L102" i="4"/>
  <c r="M102" i="4" s="1"/>
  <c r="P103" i="4"/>
  <c r="Y103" i="4" s="1"/>
  <c r="N105" i="4"/>
  <c r="H106" i="4"/>
  <c r="J106" i="4" s="1"/>
  <c r="N110" i="4"/>
  <c r="H111" i="4"/>
  <c r="J111" i="4" s="1"/>
  <c r="N115" i="4"/>
  <c r="H116" i="4"/>
  <c r="J116" i="4" s="1"/>
  <c r="L117" i="4"/>
  <c r="M117" i="4" s="1"/>
  <c r="P118" i="4"/>
  <c r="Y118" i="4" s="1"/>
  <c r="J119" i="4"/>
  <c r="N120" i="4"/>
  <c r="H121" i="4"/>
  <c r="J121" i="4" s="1"/>
  <c r="P123" i="4"/>
  <c r="Y123" i="4" s="1"/>
  <c r="N125" i="4"/>
  <c r="H126" i="4"/>
  <c r="J126" i="4" s="1"/>
  <c r="P128" i="4"/>
  <c r="Y128" i="4" s="1"/>
  <c r="N130" i="4"/>
  <c r="O130" i="4" s="1"/>
  <c r="H131" i="4"/>
  <c r="J131" i="4" s="1"/>
  <c r="P133" i="4"/>
  <c r="Y133" i="4" s="1"/>
  <c r="N135" i="4"/>
  <c r="O135" i="4" s="1"/>
  <c r="H136" i="4"/>
  <c r="J136" i="4" s="1"/>
  <c r="N140" i="4"/>
  <c r="O140" i="4" s="1"/>
  <c r="H141" i="4"/>
  <c r="J141" i="4" s="1"/>
  <c r="N145" i="4"/>
  <c r="O145" i="4" s="1"/>
  <c r="H146" i="4"/>
  <c r="J146" i="4" s="1"/>
  <c r="N147" i="4"/>
  <c r="Q149" i="4"/>
  <c r="D149" i="5" s="1"/>
  <c r="H151" i="4"/>
  <c r="J151" i="4" s="1"/>
  <c r="R154" i="4"/>
  <c r="S154" i="4" s="1"/>
  <c r="H159" i="4"/>
  <c r="J159" i="4" s="1"/>
  <c r="N160" i="4"/>
  <c r="I162" i="4"/>
  <c r="K162" i="4" s="1"/>
  <c r="I163" i="4"/>
  <c r="K163" i="4" s="1"/>
  <c r="R170" i="4"/>
  <c r="S170" i="4" s="1"/>
  <c r="R171" i="4"/>
  <c r="S171" i="4" s="1"/>
  <c r="R172" i="4"/>
  <c r="S172" i="4" s="1"/>
  <c r="R174" i="4"/>
  <c r="S174" i="4" s="1"/>
  <c r="Q175" i="4"/>
  <c r="D175" i="5" s="1"/>
  <c r="Q176" i="4"/>
  <c r="D176" i="5" s="1"/>
  <c r="Q177" i="4"/>
  <c r="D177" i="5" s="1"/>
  <c r="Q178" i="4"/>
  <c r="D178" i="5" s="1"/>
  <c r="C180" i="5"/>
  <c r="P180" i="4"/>
  <c r="Y180" i="4" s="1"/>
  <c r="C181" i="5"/>
  <c r="P181" i="4"/>
  <c r="Y181" i="4" s="1"/>
  <c r="C182" i="5"/>
  <c r="N182" i="4"/>
  <c r="O182" i="4" s="1"/>
  <c r="P183" i="4"/>
  <c r="Y183" i="4" s="1"/>
  <c r="N185" i="4"/>
  <c r="O185" i="4" s="1"/>
  <c r="N186" i="4"/>
  <c r="O186" i="4" s="1"/>
  <c r="B188" i="5"/>
  <c r="E188" i="5" s="1"/>
  <c r="R188" i="4"/>
  <c r="S188" i="4" s="1"/>
  <c r="C190" i="5"/>
  <c r="Q190" i="4"/>
  <c r="D190" i="5" s="1"/>
  <c r="I193" i="4"/>
  <c r="K193" i="4" s="1"/>
  <c r="Q194" i="4"/>
  <c r="D194" i="5" s="1"/>
  <c r="C197" i="5"/>
  <c r="N197" i="4"/>
  <c r="O197" i="4" s="1"/>
  <c r="R197" i="4"/>
  <c r="S197" i="4" s="1"/>
  <c r="N199" i="4"/>
  <c r="O199" i="4" s="1"/>
  <c r="L201" i="4"/>
  <c r="M201" i="4" s="1"/>
  <c r="C202" i="5"/>
  <c r="L202" i="4"/>
  <c r="M202" i="4" s="1"/>
  <c r="N202" i="4"/>
  <c r="O202" i="4" s="1"/>
  <c r="Q202" i="4"/>
  <c r="D202" i="5" s="1"/>
  <c r="N206" i="4"/>
  <c r="O206" i="4" s="1"/>
  <c r="Q212" i="4"/>
  <c r="D212" i="5" s="1"/>
  <c r="R214" i="4"/>
  <c r="S214" i="4" s="1"/>
  <c r="Q217" i="4"/>
  <c r="D217" i="5" s="1"/>
  <c r="C219" i="5"/>
  <c r="N219" i="4"/>
  <c r="Q222" i="4"/>
  <c r="D222" i="5" s="1"/>
  <c r="Q224" i="4"/>
  <c r="D224" i="5" s="1"/>
  <c r="H230" i="4"/>
  <c r="J230" i="4" s="1"/>
  <c r="I235" i="4"/>
  <c r="K235" i="4" s="1"/>
  <c r="C239" i="5"/>
  <c r="L241" i="4"/>
  <c r="M241" i="4" s="1"/>
  <c r="Q242" i="4"/>
  <c r="D242" i="5" s="1"/>
  <c r="B245" i="5"/>
  <c r="E245" i="5" s="1"/>
  <c r="R245" i="4"/>
  <c r="S245" i="4" s="1"/>
  <c r="J247" i="4"/>
  <c r="C248" i="5"/>
  <c r="P248" i="4"/>
  <c r="Y248" i="4" s="1"/>
  <c r="N248" i="4"/>
  <c r="O248" i="4" s="1"/>
  <c r="J252" i="4"/>
  <c r="L252" i="4" s="1"/>
  <c r="M252" i="4" s="1"/>
  <c r="C253" i="5"/>
  <c r="Q253" i="4"/>
  <c r="D253" i="5" s="1"/>
  <c r="B255" i="5"/>
  <c r="E255" i="5" s="1"/>
  <c r="R255" i="4"/>
  <c r="S255" i="4" s="1"/>
  <c r="Q255" i="4"/>
  <c r="D255" i="5" s="1"/>
  <c r="L256" i="4"/>
  <c r="M256" i="4" s="1"/>
  <c r="C257" i="5"/>
  <c r="L257" i="4"/>
  <c r="M257" i="4" s="1"/>
  <c r="N257" i="4"/>
  <c r="R257" i="4"/>
  <c r="S257" i="4" s="1"/>
  <c r="C259" i="5"/>
  <c r="R259" i="4"/>
  <c r="S259" i="4" s="1"/>
  <c r="J260" i="4"/>
  <c r="L260" i="4" s="1"/>
  <c r="M260" i="4" s="1"/>
  <c r="C261" i="5"/>
  <c r="P264" i="4"/>
  <c r="Y264" i="4" s="1"/>
  <c r="B266" i="5"/>
  <c r="E266" i="5" s="1"/>
  <c r="R266" i="4"/>
  <c r="S266" i="4" s="1"/>
  <c r="Q269" i="4"/>
  <c r="D269" i="5" s="1"/>
  <c r="C271" i="5"/>
  <c r="N271" i="4"/>
  <c r="J272" i="4"/>
  <c r="I278" i="4"/>
  <c r="K278" i="4" s="1"/>
  <c r="R279" i="4"/>
  <c r="S279" i="4" s="1"/>
  <c r="N281" i="4"/>
  <c r="O281" i="4" s="1"/>
  <c r="J283" i="4"/>
  <c r="N284" i="4"/>
  <c r="O284" i="4" s="1"/>
  <c r="I288" i="4"/>
  <c r="K288" i="4" s="1"/>
  <c r="N289" i="4"/>
  <c r="I291" i="4"/>
  <c r="K291" i="4" s="1"/>
  <c r="H297" i="4"/>
  <c r="J297" i="4" s="1"/>
  <c r="I300" i="4"/>
  <c r="B301" i="5"/>
  <c r="E301" i="5" s="1"/>
  <c r="R301" i="4"/>
  <c r="S301" i="4" s="1"/>
  <c r="I302" i="4"/>
  <c r="K302" i="4" s="1"/>
  <c r="B303" i="5"/>
  <c r="E303" i="5" s="1"/>
  <c r="R303" i="4"/>
  <c r="S303" i="4" s="1"/>
  <c r="N303" i="4"/>
  <c r="O303" i="4" s="1"/>
  <c r="Q307" i="4"/>
  <c r="D307" i="5" s="1"/>
  <c r="Q309" i="4"/>
  <c r="D309" i="5" s="1"/>
  <c r="B311" i="5"/>
  <c r="E311" i="5" s="1"/>
  <c r="R311" i="4"/>
  <c r="S311" i="4" s="1"/>
  <c r="I317" i="4"/>
  <c r="P319" i="4"/>
  <c r="Y319" i="4" s="1"/>
  <c r="B321" i="5"/>
  <c r="E321" i="5" s="1"/>
  <c r="R321" i="4"/>
  <c r="S321" i="4" s="1"/>
  <c r="H322" i="4"/>
  <c r="J322" i="4" s="1"/>
  <c r="C323" i="5"/>
  <c r="L323" i="4"/>
  <c r="M323" i="4" s="1"/>
  <c r="H324" i="4"/>
  <c r="J324" i="4" s="1"/>
  <c r="Q329" i="4"/>
  <c r="D329" i="5" s="1"/>
  <c r="I333" i="4"/>
  <c r="K333" i="4" s="1"/>
  <c r="R334" i="4"/>
  <c r="S334" i="4" s="1"/>
  <c r="Q343" i="4"/>
  <c r="D343" i="5" s="1"/>
  <c r="I345" i="4"/>
  <c r="K345" i="4" s="1"/>
  <c r="B346" i="5"/>
  <c r="E346" i="5" s="1"/>
  <c r="R346" i="4"/>
  <c r="S346" i="4" s="1"/>
  <c r="H347" i="4"/>
  <c r="J347" i="4" s="1"/>
  <c r="C348" i="5"/>
  <c r="C193" i="5"/>
  <c r="N193" i="4"/>
  <c r="O193" i="4" s="1"/>
  <c r="B223" i="5"/>
  <c r="E223" i="5" s="1"/>
  <c r="R223" i="4"/>
  <c r="S223" i="4" s="1"/>
  <c r="B226" i="5"/>
  <c r="E226" i="5" s="1"/>
  <c r="R226" i="4"/>
  <c r="S226" i="4" s="1"/>
  <c r="C227" i="5"/>
  <c r="N227" i="4"/>
  <c r="O227" i="4" s="1"/>
  <c r="C228" i="5"/>
  <c r="N228" i="4"/>
  <c r="O228" i="4" s="1"/>
  <c r="C229" i="5"/>
  <c r="B273" i="5"/>
  <c r="E273" i="5" s="1"/>
  <c r="R273" i="4"/>
  <c r="S273" i="4" s="1"/>
  <c r="B276" i="5"/>
  <c r="E276" i="5" s="1"/>
  <c r="R276" i="4"/>
  <c r="S276" i="4" s="1"/>
  <c r="C277" i="5"/>
  <c r="N277" i="4"/>
  <c r="O277" i="4" s="1"/>
  <c r="C278" i="5"/>
  <c r="N278" i="4"/>
  <c r="O278" i="4" s="1"/>
  <c r="C279" i="5"/>
  <c r="P281" i="4"/>
  <c r="Y281" i="4" s="1"/>
  <c r="B323" i="5"/>
  <c r="E323" i="5" s="1"/>
  <c r="R323" i="4"/>
  <c r="S323" i="4" s="1"/>
  <c r="B326" i="5"/>
  <c r="E326" i="5" s="1"/>
  <c r="R326" i="4"/>
  <c r="S326" i="4" s="1"/>
  <c r="C327" i="5"/>
  <c r="N327" i="4"/>
  <c r="O327" i="4" s="1"/>
  <c r="C328" i="5"/>
  <c r="N328" i="4"/>
  <c r="O328" i="4" s="1"/>
  <c r="C329" i="5"/>
  <c r="P331" i="4"/>
  <c r="Y331" i="4" s="1"/>
  <c r="B353" i="5"/>
  <c r="E353" i="5" s="1"/>
  <c r="R353" i="4"/>
  <c r="S353" i="4" s="1"/>
  <c r="B356" i="5"/>
  <c r="E356" i="5" s="1"/>
  <c r="R356" i="4"/>
  <c r="S356" i="4" s="1"/>
  <c r="B351" i="5"/>
  <c r="E351" i="5" s="1"/>
  <c r="R351" i="4"/>
  <c r="S351" i="4" s="1"/>
  <c r="C352" i="5"/>
  <c r="N352" i="4"/>
  <c r="O352" i="4" s="1"/>
  <c r="P352" i="4"/>
  <c r="Y352" i="4" s="1"/>
  <c r="C353" i="5"/>
  <c r="N353" i="4"/>
  <c r="O353" i="4" s="1"/>
  <c r="C354" i="5"/>
  <c r="P356" i="4"/>
  <c r="Y356" i="4" s="1"/>
  <c r="C164" i="5"/>
  <c r="L164" i="4"/>
  <c r="M164" i="4" s="1"/>
  <c r="N164" i="4"/>
  <c r="C169" i="5"/>
  <c r="N169" i="4"/>
  <c r="C174" i="5"/>
  <c r="L174" i="4"/>
  <c r="M174" i="4" s="1"/>
  <c r="N174" i="4"/>
  <c r="C179" i="5"/>
  <c r="L179" i="4"/>
  <c r="M179" i="4" s="1"/>
  <c r="N179" i="4"/>
  <c r="C184" i="5"/>
  <c r="N184" i="4"/>
  <c r="C189" i="5"/>
  <c r="N189" i="4"/>
  <c r="N236" i="4"/>
  <c r="O236" i="4" s="1"/>
  <c r="B238" i="5"/>
  <c r="E238" i="5" s="1"/>
  <c r="R238" i="4"/>
  <c r="S238" i="4" s="1"/>
  <c r="B241" i="5"/>
  <c r="E241" i="5" s="1"/>
  <c r="R241" i="4"/>
  <c r="S241" i="4" s="1"/>
  <c r="C242" i="5"/>
  <c r="L242" i="4"/>
  <c r="M242" i="4" s="1"/>
  <c r="N242" i="4"/>
  <c r="O242" i="4" s="1"/>
  <c r="C243" i="5"/>
  <c r="N243" i="4"/>
  <c r="O243" i="4" s="1"/>
  <c r="C244" i="5"/>
  <c r="P244" i="4"/>
  <c r="Y244" i="4" s="1"/>
  <c r="N286" i="4"/>
  <c r="O286" i="4" s="1"/>
  <c r="B288" i="5"/>
  <c r="E288" i="5" s="1"/>
  <c r="R288" i="4"/>
  <c r="S288" i="4" s="1"/>
  <c r="B291" i="5"/>
  <c r="E291" i="5" s="1"/>
  <c r="R291" i="4"/>
  <c r="S291" i="4" s="1"/>
  <c r="C292" i="5"/>
  <c r="N292" i="4"/>
  <c r="O292" i="4" s="1"/>
  <c r="P292" i="4"/>
  <c r="Y292" i="4" s="1"/>
  <c r="C293" i="5"/>
  <c r="P293" i="4"/>
  <c r="Y293" i="4" s="1"/>
  <c r="N293" i="4"/>
  <c r="O293" i="4" s="1"/>
  <c r="C294" i="5"/>
  <c r="P294" i="4"/>
  <c r="Y294" i="4" s="1"/>
  <c r="N336" i="4"/>
  <c r="O336" i="4" s="1"/>
  <c r="B338" i="5"/>
  <c r="E338" i="5" s="1"/>
  <c r="R338" i="4"/>
  <c r="S338" i="4" s="1"/>
  <c r="B341" i="5"/>
  <c r="E341" i="5" s="1"/>
  <c r="R341" i="4"/>
  <c r="S341" i="4" s="1"/>
  <c r="C342" i="5"/>
  <c r="N342" i="4"/>
  <c r="O342" i="4" s="1"/>
  <c r="C343" i="5"/>
  <c r="N343" i="4"/>
  <c r="O343" i="4" s="1"/>
  <c r="C344" i="5"/>
  <c r="P344" i="4"/>
  <c r="Y344" i="4" s="1"/>
  <c r="P346" i="4"/>
  <c r="Y346" i="4" s="1"/>
  <c r="R355" i="4"/>
  <c r="S355" i="4" s="1"/>
  <c r="B193" i="5"/>
  <c r="E193" i="5" s="1"/>
  <c r="R193" i="4"/>
  <c r="S193" i="4" s="1"/>
  <c r="B228" i="5"/>
  <c r="E228" i="5" s="1"/>
  <c r="R228" i="4"/>
  <c r="S228" i="4" s="1"/>
  <c r="B231" i="5"/>
  <c r="E231" i="5" s="1"/>
  <c r="R231" i="4"/>
  <c r="S231" i="4" s="1"/>
  <c r="C232" i="5"/>
  <c r="L232" i="4"/>
  <c r="M232" i="4" s="1"/>
  <c r="N232" i="4"/>
  <c r="O232" i="4" s="1"/>
  <c r="P232" i="4"/>
  <c r="Y232" i="4" s="1"/>
  <c r="C233" i="5"/>
  <c r="N233" i="4"/>
  <c r="O233" i="4" s="1"/>
  <c r="C234" i="5"/>
  <c r="P236" i="4"/>
  <c r="Y236" i="4" s="1"/>
  <c r="B278" i="5"/>
  <c r="E278" i="5" s="1"/>
  <c r="R278" i="4"/>
  <c r="S278" i="4" s="1"/>
  <c r="B281" i="5"/>
  <c r="E281" i="5" s="1"/>
  <c r="R281" i="4"/>
  <c r="S281" i="4" s="1"/>
  <c r="C282" i="5"/>
  <c r="N282" i="4"/>
  <c r="O282" i="4" s="1"/>
  <c r="P282" i="4"/>
  <c r="Y282" i="4" s="1"/>
  <c r="C283" i="5"/>
  <c r="N283" i="4"/>
  <c r="O283" i="4" s="1"/>
  <c r="C284" i="5"/>
  <c r="P284" i="4"/>
  <c r="Y284" i="4" s="1"/>
  <c r="B328" i="5"/>
  <c r="E328" i="5" s="1"/>
  <c r="R328" i="4"/>
  <c r="S328" i="4" s="1"/>
  <c r="B331" i="5"/>
  <c r="E331" i="5" s="1"/>
  <c r="R331" i="4"/>
  <c r="S331" i="4" s="1"/>
  <c r="C332" i="5"/>
  <c r="N332" i="4"/>
  <c r="O332" i="4" s="1"/>
  <c r="P332" i="4"/>
  <c r="Y332" i="4" s="1"/>
  <c r="C333" i="5"/>
  <c r="N333" i="4"/>
  <c r="O333" i="4" s="1"/>
  <c r="C334" i="5"/>
  <c r="P334" i="4"/>
  <c r="Y334" i="4" s="1"/>
  <c r="P265" i="4"/>
  <c r="Y265" i="4" s="1"/>
  <c r="P285" i="4"/>
  <c r="Y285" i="4" s="1"/>
  <c r="N200" i="4"/>
  <c r="O200" i="4" s="1"/>
  <c r="N205" i="4"/>
  <c r="O205" i="4" s="1"/>
  <c r="N210" i="4"/>
  <c r="O210" i="4" s="1"/>
  <c r="N215" i="4"/>
  <c r="O215" i="4" s="1"/>
  <c r="N220" i="4"/>
  <c r="O220" i="4" s="1"/>
  <c r="N225" i="4"/>
  <c r="O225" i="4" s="1"/>
  <c r="N230" i="4"/>
  <c r="O230" i="4" s="1"/>
  <c r="N235" i="4"/>
  <c r="O235" i="4" s="1"/>
  <c r="N240" i="4"/>
  <c r="O240" i="4" s="1"/>
  <c r="N245" i="4"/>
  <c r="O245" i="4" s="1"/>
  <c r="N250" i="4"/>
  <c r="O250" i="4" s="1"/>
  <c r="N255" i="4"/>
  <c r="O255" i="4" s="1"/>
  <c r="N260" i="4"/>
  <c r="O260" i="4" s="1"/>
  <c r="N265" i="4"/>
  <c r="O265" i="4" s="1"/>
  <c r="N270" i="4"/>
  <c r="O270" i="4" s="1"/>
  <c r="N275" i="4"/>
  <c r="O275" i="4" s="1"/>
  <c r="N280" i="4"/>
  <c r="O280" i="4" s="1"/>
  <c r="N285" i="4"/>
  <c r="O285" i="4" s="1"/>
  <c r="N355" i="4"/>
  <c r="O355" i="4" s="1"/>
  <c r="O268" i="4" l="1"/>
  <c r="P268" i="4"/>
  <c r="Y268" i="4" s="1"/>
  <c r="P355" i="4"/>
  <c r="Y355" i="4" s="1"/>
  <c r="P195" i="4"/>
  <c r="Y195" i="4" s="1"/>
  <c r="K290" i="4"/>
  <c r="G114" i="5"/>
  <c r="I114" i="5"/>
  <c r="L188" i="4"/>
  <c r="M188" i="4" s="1"/>
  <c r="P343" i="4"/>
  <c r="Y343" i="4" s="1"/>
  <c r="L139" i="4"/>
  <c r="M139" i="4" s="1"/>
  <c r="O76" i="4"/>
  <c r="P76" i="4"/>
  <c r="Y76" i="4" s="1"/>
  <c r="P283" i="4"/>
  <c r="Y283" i="4" s="1"/>
  <c r="P234" i="4"/>
  <c r="Y234" i="4" s="1"/>
  <c r="L283" i="4"/>
  <c r="M283" i="4" s="1"/>
  <c r="L39" i="4"/>
  <c r="M39" i="4" s="1"/>
  <c r="L14" i="4"/>
  <c r="M14" i="4" s="1"/>
  <c r="L300" i="4"/>
  <c r="M300" i="4" s="1"/>
  <c r="P240" i="4"/>
  <c r="Y240" i="4" s="1"/>
  <c r="P327" i="4"/>
  <c r="Y327" i="4" s="1"/>
  <c r="P278" i="4"/>
  <c r="Y278" i="4" s="1"/>
  <c r="P228" i="4"/>
  <c r="Y228" i="4" s="1"/>
  <c r="P301" i="4"/>
  <c r="Y301" i="4" s="1"/>
  <c r="P143" i="4"/>
  <c r="Y143" i="4" s="1"/>
  <c r="P113" i="4"/>
  <c r="Y113" i="4" s="1"/>
  <c r="P73" i="4"/>
  <c r="Y73" i="4" s="1"/>
  <c r="L64" i="4"/>
  <c r="M64" i="4" s="1"/>
  <c r="G49" i="5"/>
  <c r="L298" i="4"/>
  <c r="M298" i="4" s="1"/>
  <c r="K140" i="4"/>
  <c r="L140" i="4" s="1"/>
  <c r="M140" i="4" s="1"/>
  <c r="F140" i="5"/>
  <c r="L226" i="4"/>
  <c r="M226" i="4" s="1"/>
  <c r="L335" i="4"/>
  <c r="M335" i="4" s="1"/>
  <c r="P235" i="4"/>
  <c r="Y235" i="4" s="1"/>
  <c r="K317" i="4"/>
  <c r="L317" i="4" s="1"/>
  <c r="M317" i="4" s="1"/>
  <c r="L326" i="4"/>
  <c r="M326" i="4" s="1"/>
  <c r="L89" i="4"/>
  <c r="M89" i="4" s="1"/>
  <c r="F124" i="5"/>
  <c r="I124" i="5"/>
  <c r="L343" i="4"/>
  <c r="M343" i="4" s="1"/>
  <c r="L127" i="4"/>
  <c r="M127" i="4" s="1"/>
  <c r="L320" i="4"/>
  <c r="M320" i="4" s="1"/>
  <c r="L333" i="4"/>
  <c r="M333" i="4" s="1"/>
  <c r="P215" i="4"/>
  <c r="Y215" i="4" s="1"/>
  <c r="L193" i="5"/>
  <c r="P246" i="4"/>
  <c r="Y246" i="4" s="1"/>
  <c r="P354" i="4"/>
  <c r="Y354" i="4" s="1"/>
  <c r="P227" i="4"/>
  <c r="Y227" i="4" s="1"/>
  <c r="P131" i="4"/>
  <c r="Y131" i="4" s="1"/>
  <c r="O83" i="4"/>
  <c r="P83" i="4"/>
  <c r="Y83" i="4" s="1"/>
  <c r="G134" i="5"/>
  <c r="L152" i="4"/>
  <c r="M152" i="4" s="1"/>
  <c r="P153" i="4"/>
  <c r="Y153" i="4" s="1"/>
  <c r="L166" i="4"/>
  <c r="M166" i="4" s="1"/>
  <c r="L191" i="4"/>
  <c r="M191" i="4" s="1"/>
  <c r="L233" i="4"/>
  <c r="M233" i="4" s="1"/>
  <c r="K353" i="4"/>
  <c r="L353" i="4" s="1"/>
  <c r="M353" i="4" s="1"/>
  <c r="K300" i="4"/>
  <c r="P138" i="4"/>
  <c r="Y138" i="4" s="1"/>
  <c r="P108" i="4"/>
  <c r="Y108" i="4" s="1"/>
  <c r="L34" i="4"/>
  <c r="M34" i="4" s="1"/>
  <c r="L9" i="4"/>
  <c r="M9" i="4" s="1"/>
  <c r="P176" i="4"/>
  <c r="Y176" i="4" s="1"/>
  <c r="H64" i="5"/>
  <c r="L189" i="4"/>
  <c r="M189" i="4" s="1"/>
  <c r="J183" i="4"/>
  <c r="P182" i="4"/>
  <c r="Y182" i="4" s="1"/>
  <c r="P68" i="4"/>
  <c r="Y68" i="4" s="1"/>
  <c r="K153" i="4"/>
  <c r="L153" i="4" s="1"/>
  <c r="M153" i="4" s="1"/>
  <c r="L235" i="4"/>
  <c r="M235" i="4" s="1"/>
  <c r="P194" i="4"/>
  <c r="Y194" i="4" s="1"/>
  <c r="L187" i="4"/>
  <c r="M187" i="4" s="1"/>
  <c r="O136" i="4"/>
  <c r="P136" i="4"/>
  <c r="Y136" i="4" s="1"/>
  <c r="L327" i="4"/>
  <c r="M327" i="4" s="1"/>
  <c r="K277" i="4"/>
  <c r="L277" i="4" s="1"/>
  <c r="M277" i="4" s="1"/>
  <c r="L282" i="4"/>
  <c r="M282" i="4" s="1"/>
  <c r="P200" i="4"/>
  <c r="Y200" i="4" s="1"/>
  <c r="P336" i="4"/>
  <c r="Y336" i="4" s="1"/>
  <c r="P323" i="4"/>
  <c r="Y323" i="4" s="1"/>
  <c r="L119" i="4"/>
  <c r="M119" i="4" s="1"/>
  <c r="P93" i="4"/>
  <c r="Y93" i="4" s="1"/>
  <c r="P78" i="4"/>
  <c r="Y78" i="4" s="1"/>
  <c r="L162" i="4"/>
  <c r="M162" i="4" s="1"/>
  <c r="H124" i="5"/>
  <c r="K122" i="4"/>
  <c r="J122" i="4"/>
  <c r="L267" i="4"/>
  <c r="M267" i="4" s="1"/>
  <c r="L296" i="4"/>
  <c r="M296" i="4" s="1"/>
  <c r="AG95" i="5"/>
  <c r="AY95" i="5"/>
  <c r="AK95" i="5"/>
  <c r="AB95" i="5"/>
  <c r="AM95" i="5"/>
  <c r="P95" i="5"/>
  <c r="L306" i="4"/>
  <c r="M306" i="4" s="1"/>
  <c r="L95" i="4"/>
  <c r="M95" i="4" s="1"/>
  <c r="L345" i="4"/>
  <c r="M345" i="4" s="1"/>
  <c r="L238" i="4"/>
  <c r="M238" i="4" s="1"/>
  <c r="K129" i="4"/>
  <c r="L129" i="4" s="1"/>
  <c r="M129" i="4" s="1"/>
  <c r="K79" i="4"/>
  <c r="L79" i="4" s="1"/>
  <c r="M79" i="4" s="1"/>
  <c r="K54" i="4"/>
  <c r="L54" i="4" s="1"/>
  <c r="M54" i="4" s="1"/>
  <c r="L137" i="4"/>
  <c r="M137" i="4" s="1"/>
  <c r="K321" i="4"/>
  <c r="K188" i="4"/>
  <c r="K240" i="4"/>
  <c r="P155" i="4"/>
  <c r="Y155" i="4" s="1"/>
  <c r="K266" i="4"/>
  <c r="L266" i="4" s="1"/>
  <c r="M266" i="4" s="1"/>
  <c r="L308" i="4"/>
  <c r="M308" i="4" s="1"/>
  <c r="K110" i="4"/>
  <c r="L110" i="4" s="1"/>
  <c r="M110" i="4" s="1"/>
  <c r="I110" i="5"/>
  <c r="BA25" i="5"/>
  <c r="BH25" i="5"/>
  <c r="AX25" i="5"/>
  <c r="AG25" i="5"/>
  <c r="AO25" i="5"/>
  <c r="S25" i="5"/>
  <c r="F150" i="5"/>
  <c r="H150" i="5"/>
  <c r="J115" i="5"/>
  <c r="I115" i="5"/>
  <c r="S34" i="5"/>
  <c r="AX34" i="5"/>
  <c r="AE34" i="5"/>
  <c r="BG34" i="5"/>
  <c r="AP34" i="5"/>
  <c r="AN95" i="5"/>
  <c r="AZ95" i="5"/>
  <c r="FR95" i="5" s="1"/>
  <c r="T95" i="5"/>
  <c r="EL95" i="5" s="1"/>
  <c r="BE95" i="5"/>
  <c r="BG95" i="5"/>
  <c r="AJ95" i="5"/>
  <c r="L25" i="4"/>
  <c r="M25" i="4" s="1"/>
  <c r="L278" i="4"/>
  <c r="M278" i="4" s="1"/>
  <c r="L236" i="4"/>
  <c r="M236" i="4" s="1"/>
  <c r="V120" i="5"/>
  <c r="AA120" i="5"/>
  <c r="BA120" i="5"/>
  <c r="AU120" i="5"/>
  <c r="AR120" i="5"/>
  <c r="FJ120" i="5" s="1"/>
  <c r="AI120" i="5"/>
  <c r="G85" i="5"/>
  <c r="AG75" i="5"/>
  <c r="AO75" i="5"/>
  <c r="BH75" i="5"/>
  <c r="AY75" i="5"/>
  <c r="AW75" i="5"/>
  <c r="Z75" i="5"/>
  <c r="K70" i="4"/>
  <c r="L70" i="4" s="1"/>
  <c r="M70" i="4" s="1"/>
  <c r="AO19" i="5"/>
  <c r="CX19" i="5" s="1"/>
  <c r="K19" i="5"/>
  <c r="Q19" i="5"/>
  <c r="R19" i="5"/>
  <c r="AB19" i="5"/>
  <c r="AG19" i="5"/>
  <c r="H100" i="5"/>
  <c r="AH80" i="5"/>
  <c r="L80" i="5"/>
  <c r="AX80" i="5"/>
  <c r="FP80" i="5" s="1"/>
  <c r="BF80" i="5"/>
  <c r="DO80" i="5" s="1"/>
  <c r="S80" i="5"/>
  <c r="BM80" i="5"/>
  <c r="Y25" i="5"/>
  <c r="J25" i="5"/>
  <c r="BM25" i="5"/>
  <c r="AU25" i="5"/>
  <c r="AY25" i="5"/>
  <c r="AC25" i="5"/>
  <c r="T130" i="5"/>
  <c r="CC130" i="5" s="1"/>
  <c r="Z130" i="5"/>
  <c r="ER130" i="5" s="1"/>
  <c r="BG130" i="5"/>
  <c r="V130" i="5"/>
  <c r="AA130" i="5"/>
  <c r="O130" i="5"/>
  <c r="AJ34" i="5"/>
  <c r="BB34" i="5"/>
  <c r="J34" i="5"/>
  <c r="AU34" i="5"/>
  <c r="O34" i="5"/>
  <c r="AZ34" i="5"/>
  <c r="H95" i="5"/>
  <c r="V95" i="5"/>
  <c r="AL95" i="5"/>
  <c r="N95" i="5"/>
  <c r="O95" i="5"/>
  <c r="AT95" i="5"/>
  <c r="O54" i="4"/>
  <c r="K67" i="4"/>
  <c r="L67" i="4" s="1"/>
  <c r="M67" i="4" s="1"/>
  <c r="K223" i="4"/>
  <c r="L223" i="4" s="1"/>
  <c r="M223" i="4" s="1"/>
  <c r="L167" i="4"/>
  <c r="M167" i="4" s="1"/>
  <c r="K225" i="4"/>
  <c r="L225" i="4" s="1"/>
  <c r="M225" i="4" s="1"/>
  <c r="L163" i="4"/>
  <c r="M163" i="4" s="1"/>
  <c r="W120" i="5"/>
  <c r="AT120" i="5"/>
  <c r="N120" i="5"/>
  <c r="BI120" i="5"/>
  <c r="BE120" i="5"/>
  <c r="AS120" i="5"/>
  <c r="G90" i="5"/>
  <c r="P26" i="4"/>
  <c r="Y26" i="4" s="1"/>
  <c r="AQ75" i="5"/>
  <c r="BK75" i="5"/>
  <c r="R75" i="5"/>
  <c r="BL75" i="5"/>
  <c r="BG75" i="5"/>
  <c r="AJ75" i="5"/>
  <c r="BG19" i="5"/>
  <c r="AC19" i="5"/>
  <c r="AI19" i="5"/>
  <c r="AD19" i="5"/>
  <c r="CM19" i="5" s="1"/>
  <c r="AN19" i="5"/>
  <c r="AQ19" i="5"/>
  <c r="F110" i="5"/>
  <c r="F100" i="5"/>
  <c r="AK80" i="5"/>
  <c r="AN80" i="5"/>
  <c r="V80" i="5"/>
  <c r="Q80" i="5"/>
  <c r="AC80" i="5"/>
  <c r="F80" i="5"/>
  <c r="BB25" i="5"/>
  <c r="AK25" i="5"/>
  <c r="T25" i="5"/>
  <c r="BL25" i="5"/>
  <c r="BI25" i="5"/>
  <c r="AM25" i="5"/>
  <c r="BI130" i="5"/>
  <c r="AR130" i="5"/>
  <c r="S130" i="5"/>
  <c r="AJ130" i="5"/>
  <c r="FB130" i="5" s="1"/>
  <c r="AK130" i="5"/>
  <c r="Y130" i="5"/>
  <c r="BL34" i="5"/>
  <c r="T34" i="5"/>
  <c r="AH34" i="5"/>
  <c r="BH34" i="5"/>
  <c r="Y34" i="5"/>
  <c r="BJ34" i="5"/>
  <c r="AU95" i="5"/>
  <c r="AR95" i="5"/>
  <c r="BI95" i="5"/>
  <c r="AD95" i="5"/>
  <c r="Y95" i="5"/>
  <c r="BD95" i="5"/>
  <c r="K346" i="4"/>
  <c r="K293" i="4"/>
  <c r="K166" i="4"/>
  <c r="L302" i="4"/>
  <c r="M302" i="4" s="1"/>
  <c r="L210" i="4"/>
  <c r="M210" i="4" s="1"/>
  <c r="L286" i="4"/>
  <c r="M286" i="4" s="1"/>
  <c r="AK120" i="5"/>
  <c r="J120" i="5"/>
  <c r="AJ120" i="5"/>
  <c r="F120" i="5"/>
  <c r="H120" i="5"/>
  <c r="BC120" i="5"/>
  <c r="H90" i="5"/>
  <c r="AU75" i="5"/>
  <c r="Q75" i="5"/>
  <c r="AH75" i="5"/>
  <c r="J75" i="5"/>
  <c r="O75" i="5"/>
  <c r="AT75" i="5"/>
  <c r="I19" i="5"/>
  <c r="AU19" i="5"/>
  <c r="AX19" i="5"/>
  <c r="AR19" i="5"/>
  <c r="BB19" i="5"/>
  <c r="BA19" i="5"/>
  <c r="DJ19" i="5" s="1"/>
  <c r="AY80" i="5"/>
  <c r="M80" i="5"/>
  <c r="AO80" i="5"/>
  <c r="AE80" i="5"/>
  <c r="AM80" i="5"/>
  <c r="P80" i="5"/>
  <c r="Z25" i="5"/>
  <c r="BJ25" i="5"/>
  <c r="AI25" i="5"/>
  <c r="O25" i="5"/>
  <c r="H25" i="5"/>
  <c r="AW25" i="5"/>
  <c r="I150" i="5"/>
  <c r="X130" i="5"/>
  <c r="M130" i="5"/>
  <c r="AO130" i="5"/>
  <c r="AY130" i="5"/>
  <c r="AU130" i="5"/>
  <c r="AI130" i="5"/>
  <c r="AK34" i="5"/>
  <c r="BD34" i="5"/>
  <c r="AY34" i="5"/>
  <c r="P34" i="5"/>
  <c r="AI34" i="5"/>
  <c r="M34" i="5"/>
  <c r="X95" i="5"/>
  <c r="J95" i="5"/>
  <c r="BK95" i="5"/>
  <c r="L95" i="5"/>
  <c r="AQ95" i="5"/>
  <c r="AI95" i="5"/>
  <c r="O24" i="4"/>
  <c r="K17" i="4"/>
  <c r="L17" i="4" s="1"/>
  <c r="M17" i="4" s="1"/>
  <c r="L24" i="4"/>
  <c r="M24" i="4" s="1"/>
  <c r="L158" i="4"/>
  <c r="M158" i="4" s="1"/>
  <c r="L228" i="4"/>
  <c r="M228" i="4" s="1"/>
  <c r="K144" i="4"/>
  <c r="L144" i="4" s="1"/>
  <c r="M144" i="4" s="1"/>
  <c r="K119" i="4"/>
  <c r="L295" i="4"/>
  <c r="M295" i="4" s="1"/>
  <c r="K250" i="4"/>
  <c r="L250" i="4" s="1"/>
  <c r="M250" i="4" s="1"/>
  <c r="K352" i="4"/>
  <c r="L352" i="4" s="1"/>
  <c r="M352" i="4" s="1"/>
  <c r="K187" i="4"/>
  <c r="G119" i="5"/>
  <c r="K184" i="4"/>
  <c r="L184" i="4" s="1"/>
  <c r="M184" i="4" s="1"/>
  <c r="L132" i="4"/>
  <c r="M132" i="4" s="1"/>
  <c r="K350" i="4"/>
  <c r="K192" i="4"/>
  <c r="L192" i="4" s="1"/>
  <c r="M192" i="4" s="1"/>
  <c r="P298" i="4"/>
  <c r="Y298" i="4" s="1"/>
  <c r="L265" i="4"/>
  <c r="M265" i="4" s="1"/>
  <c r="K315" i="4"/>
  <c r="J171" i="4"/>
  <c r="L171" i="4" s="1"/>
  <c r="M171" i="4" s="1"/>
  <c r="L203" i="4"/>
  <c r="M203" i="4" s="1"/>
  <c r="L288" i="4"/>
  <c r="M288" i="4" s="1"/>
  <c r="L351" i="4"/>
  <c r="M351" i="4" s="1"/>
  <c r="L311" i="4"/>
  <c r="M311" i="4" s="1"/>
  <c r="L336" i="4"/>
  <c r="M336" i="4" s="1"/>
  <c r="L100" i="4"/>
  <c r="M100" i="4" s="1"/>
  <c r="H85" i="5"/>
  <c r="G75" i="5"/>
  <c r="AR75" i="5"/>
  <c r="BB75" i="5"/>
  <c r="W75" i="5"/>
  <c r="Y75" i="5"/>
  <c r="BD75" i="5"/>
  <c r="Y19" i="5"/>
  <c r="BL19" i="5"/>
  <c r="S19" i="5"/>
  <c r="BD19" i="5"/>
  <c r="V19" i="5"/>
  <c r="BK19" i="5"/>
  <c r="BE80" i="5"/>
  <c r="AV80" i="5"/>
  <c r="BK80" i="5"/>
  <c r="AR80" i="5"/>
  <c r="AW80" i="5"/>
  <c r="Z80" i="5"/>
  <c r="L80" i="4"/>
  <c r="M80" i="4" s="1"/>
  <c r="BC25" i="5"/>
  <c r="L25" i="5"/>
  <c r="AZ25" i="5"/>
  <c r="AD25" i="5"/>
  <c r="R25" i="5"/>
  <c r="BG25" i="5"/>
  <c r="G150" i="5"/>
  <c r="BJ130" i="5"/>
  <c r="AF130" i="5"/>
  <c r="BH130" i="5"/>
  <c r="BL130" i="5"/>
  <c r="BE130" i="5"/>
  <c r="AS130" i="5"/>
  <c r="AL34" i="5"/>
  <c r="U34" i="5"/>
  <c r="Z34" i="5"/>
  <c r="AC34" i="5"/>
  <c r="AS34" i="5"/>
  <c r="W34" i="5"/>
  <c r="BJ95" i="5"/>
  <c r="AV95" i="5"/>
  <c r="Q95" i="5"/>
  <c r="AA95" i="5"/>
  <c r="BF95" i="5"/>
  <c r="AS95" i="5"/>
  <c r="K25" i="4"/>
  <c r="L211" i="4"/>
  <c r="M211" i="4" s="1"/>
  <c r="L291" i="4"/>
  <c r="M291" i="4" s="1"/>
  <c r="J150" i="4"/>
  <c r="L150" i="4" s="1"/>
  <c r="M150" i="4" s="1"/>
  <c r="H69" i="5"/>
  <c r="K155" i="4"/>
  <c r="L155" i="4" s="1"/>
  <c r="M155" i="4" s="1"/>
  <c r="L142" i="4"/>
  <c r="M142" i="4" s="1"/>
  <c r="L186" i="4"/>
  <c r="M186" i="4" s="1"/>
  <c r="K251" i="4"/>
  <c r="L217" i="4"/>
  <c r="M217" i="4" s="1"/>
  <c r="K318" i="4"/>
  <c r="L318" i="4" s="1"/>
  <c r="M318" i="4" s="1"/>
  <c r="J176" i="4"/>
  <c r="K269" i="4"/>
  <c r="L269" i="4" s="1"/>
  <c r="M269" i="4" s="1"/>
  <c r="K294" i="4"/>
  <c r="L294" i="4" s="1"/>
  <c r="M294" i="4" s="1"/>
  <c r="L316" i="4"/>
  <c r="M316" i="4" s="1"/>
  <c r="BG120" i="5"/>
  <c r="AP120" i="5"/>
  <c r="L120" i="5"/>
  <c r="X120" i="5"/>
  <c r="AW120" i="5"/>
  <c r="AL120" i="5"/>
  <c r="BJ75" i="5"/>
  <c r="K75" i="5"/>
  <c r="AV75" i="5"/>
  <c r="AN75" i="5"/>
  <c r="AZ75" i="5"/>
  <c r="AS75" i="5"/>
  <c r="U19" i="5"/>
  <c r="BH19" i="5"/>
  <c r="AE19" i="5"/>
  <c r="BC19" i="5"/>
  <c r="AA19" i="5"/>
  <c r="AP19" i="5"/>
  <c r="G80" i="5"/>
  <c r="AZ80" i="5"/>
  <c r="AP80" i="5"/>
  <c r="R80" i="5"/>
  <c r="O80" i="5"/>
  <c r="AT80" i="5"/>
  <c r="P23" i="4"/>
  <c r="Y23" i="4" s="1"/>
  <c r="AQ25" i="5"/>
  <c r="AA25" i="5"/>
  <c r="M25" i="5"/>
  <c r="AF25" i="5"/>
  <c r="CO25" i="5" s="1"/>
  <c r="BE25" i="5"/>
  <c r="AL25" i="5"/>
  <c r="AD130" i="5"/>
  <c r="N130" i="5"/>
  <c r="U130" i="5"/>
  <c r="W130" i="5"/>
  <c r="R130" i="5"/>
  <c r="BM130" i="5"/>
  <c r="K34" i="5"/>
  <c r="X34" i="5"/>
  <c r="H34" i="5"/>
  <c r="BF34" i="5"/>
  <c r="BM34" i="5"/>
  <c r="DV34" i="5" s="1"/>
  <c r="AQ34" i="5"/>
  <c r="FI34" i="5" s="1"/>
  <c r="BL95" i="5"/>
  <c r="AX95" i="5"/>
  <c r="BA95" i="5"/>
  <c r="BB95" i="5"/>
  <c r="S95" i="5"/>
  <c r="BM95" i="5"/>
  <c r="K292" i="4"/>
  <c r="L292" i="4" s="1"/>
  <c r="M292" i="4" s="1"/>
  <c r="J119" i="5"/>
  <c r="K194" i="4"/>
  <c r="L194" i="4" s="1"/>
  <c r="M194" i="4" s="1"/>
  <c r="K287" i="4"/>
  <c r="L287" i="4" s="1"/>
  <c r="M287" i="4" s="1"/>
  <c r="K218" i="4"/>
  <c r="L218" i="4" s="1"/>
  <c r="M218" i="4" s="1"/>
  <c r="K275" i="4"/>
  <c r="L275" i="4" s="1"/>
  <c r="M275" i="4" s="1"/>
  <c r="L301" i="4"/>
  <c r="M301" i="4" s="1"/>
  <c r="L261" i="4"/>
  <c r="M261" i="4" s="1"/>
  <c r="P120" i="5"/>
  <c r="Z120" i="5"/>
  <c r="AD120" i="5"/>
  <c r="AM120" i="5"/>
  <c r="BJ120" i="5"/>
  <c r="N75" i="5"/>
  <c r="BI75" i="5"/>
  <c r="AB75" i="5"/>
  <c r="BE75" i="5"/>
  <c r="I75" i="5"/>
  <c r="AL19" i="5"/>
  <c r="J19" i="5"/>
  <c r="AV19" i="5"/>
  <c r="T19" i="5"/>
  <c r="AM19" i="5"/>
  <c r="AB80" i="5"/>
  <c r="X80" i="5"/>
  <c r="BL80" i="5"/>
  <c r="AF80" i="5"/>
  <c r="Y80" i="5"/>
  <c r="W25" i="5"/>
  <c r="BD25" i="5"/>
  <c r="FV25" i="5" s="1"/>
  <c r="AP25" i="5"/>
  <c r="AT25" i="5"/>
  <c r="K25" i="5"/>
  <c r="AW130" i="5"/>
  <c r="AE130" i="5"/>
  <c r="AG130" i="5"/>
  <c r="AH130" i="5"/>
  <c r="AM130" i="5"/>
  <c r="P124" i="4"/>
  <c r="Y124" i="4" s="1"/>
  <c r="AN34" i="5"/>
  <c r="CW34" i="5" s="1"/>
  <c r="BI34" i="5"/>
  <c r="AA34" i="5"/>
  <c r="Q34" i="5"/>
  <c r="BZ34" i="5" s="1"/>
  <c r="L34" i="5"/>
  <c r="L105" i="4"/>
  <c r="M105" i="4" s="1"/>
  <c r="AF95" i="5"/>
  <c r="U95" i="5"/>
  <c r="R95" i="5"/>
  <c r="M95" i="5"/>
  <c r="AC95" i="5"/>
  <c r="BR84" i="5"/>
  <c r="EA84" i="5" s="1"/>
  <c r="BQ59" i="5"/>
  <c r="DZ59" i="5" s="1"/>
  <c r="BP104" i="5"/>
  <c r="DY104" i="5" s="1"/>
  <c r="BP109" i="5"/>
  <c r="DY109" i="5" s="1"/>
  <c r="BU193" i="5"/>
  <c r="ED193" i="5" s="1"/>
  <c r="BR94" i="5"/>
  <c r="EA94" i="5" s="1"/>
  <c r="BP114" i="5"/>
  <c r="DY114" i="5" s="1"/>
  <c r="BS124" i="5"/>
  <c r="EB124" i="5" s="1"/>
  <c r="BD255" i="5"/>
  <c r="AT255" i="5"/>
  <c r="AJ255" i="5"/>
  <c r="Z255" i="5"/>
  <c r="P255" i="5"/>
  <c r="F255" i="5"/>
  <c r="BM255" i="5"/>
  <c r="BC255" i="5"/>
  <c r="AS255" i="5"/>
  <c r="AI255" i="5"/>
  <c r="Y255" i="5"/>
  <c r="O255" i="5"/>
  <c r="BG255" i="5"/>
  <c r="AW255" i="5"/>
  <c r="AM255" i="5"/>
  <c r="AC255" i="5"/>
  <c r="S255" i="5"/>
  <c r="I255" i="5"/>
  <c r="BB255" i="5"/>
  <c r="AO255" i="5"/>
  <c r="AA255" i="5"/>
  <c r="L255" i="5"/>
  <c r="BA255" i="5"/>
  <c r="AN255" i="5"/>
  <c r="X255" i="5"/>
  <c r="K255" i="5"/>
  <c r="AZ255" i="5"/>
  <c r="AL255" i="5"/>
  <c r="W255" i="5"/>
  <c r="J255" i="5"/>
  <c r="BH255" i="5"/>
  <c r="AK255" i="5"/>
  <c r="R255" i="5"/>
  <c r="BF255" i="5"/>
  <c r="AH255" i="5"/>
  <c r="Q255" i="5"/>
  <c r="BE255" i="5"/>
  <c r="AG255" i="5"/>
  <c r="N255" i="5"/>
  <c r="AY255" i="5"/>
  <c r="AF255" i="5"/>
  <c r="M255" i="5"/>
  <c r="AX255" i="5"/>
  <c r="AE255" i="5"/>
  <c r="H255" i="5"/>
  <c r="AV255" i="5"/>
  <c r="AD255" i="5"/>
  <c r="G255" i="5"/>
  <c r="BL255" i="5"/>
  <c r="AU255" i="5"/>
  <c r="AB255" i="5"/>
  <c r="AP255" i="5"/>
  <c r="V255" i="5"/>
  <c r="U255" i="5"/>
  <c r="T255" i="5"/>
  <c r="BI255" i="5"/>
  <c r="BK255" i="5"/>
  <c r="BJ255" i="5"/>
  <c r="AR255" i="5"/>
  <c r="AQ255" i="5"/>
  <c r="ES99" i="5"/>
  <c r="CJ99" i="5"/>
  <c r="EC99" i="5"/>
  <c r="BT99" i="5"/>
  <c r="FC99" i="5"/>
  <c r="CT99" i="5"/>
  <c r="EM99" i="5"/>
  <c r="CD99" i="5"/>
  <c r="EO99" i="5"/>
  <c r="CF99" i="5"/>
  <c r="FY99" i="5"/>
  <c r="DP99" i="5"/>
  <c r="BG202" i="5"/>
  <c r="AW202" i="5"/>
  <c r="AM202" i="5"/>
  <c r="AC202" i="5"/>
  <c r="S202" i="5"/>
  <c r="I202" i="5"/>
  <c r="BD202" i="5"/>
  <c r="AS202" i="5"/>
  <c r="AH202" i="5"/>
  <c r="W202" i="5"/>
  <c r="L202" i="5"/>
  <c r="BC202" i="5"/>
  <c r="AQ202" i="5"/>
  <c r="AE202" i="5"/>
  <c r="R202" i="5"/>
  <c r="F202" i="5"/>
  <c r="BB202" i="5"/>
  <c r="AP202" i="5"/>
  <c r="AD202" i="5"/>
  <c r="Q202" i="5"/>
  <c r="BF202" i="5"/>
  <c r="AT202" i="5"/>
  <c r="AG202" i="5"/>
  <c r="U202" i="5"/>
  <c r="H202" i="5"/>
  <c r="BJ202" i="5"/>
  <c r="AR202" i="5"/>
  <c r="Z202" i="5"/>
  <c r="J202" i="5"/>
  <c r="BI202" i="5"/>
  <c r="AO202" i="5"/>
  <c r="Y202" i="5"/>
  <c r="G202" i="5"/>
  <c r="AY202" i="5"/>
  <c r="AI202" i="5"/>
  <c r="O202" i="5"/>
  <c r="BM202" i="5"/>
  <c r="AX202" i="5"/>
  <c r="AF202" i="5"/>
  <c r="N202" i="5"/>
  <c r="BL202" i="5"/>
  <c r="AV202" i="5"/>
  <c r="AB202" i="5"/>
  <c r="M202" i="5"/>
  <c r="AN202" i="5"/>
  <c r="AL202" i="5"/>
  <c r="AK202" i="5"/>
  <c r="AJ202" i="5"/>
  <c r="BK202" i="5"/>
  <c r="AA202" i="5"/>
  <c r="BH202" i="5"/>
  <c r="X202" i="5"/>
  <c r="BE202" i="5"/>
  <c r="V202" i="5"/>
  <c r="BA202" i="5"/>
  <c r="T202" i="5"/>
  <c r="AZ202" i="5"/>
  <c r="P202" i="5"/>
  <c r="AU202" i="5"/>
  <c r="K202" i="5"/>
  <c r="P255" i="4"/>
  <c r="Y255" i="4" s="1"/>
  <c r="P205" i="4"/>
  <c r="Y205" i="4" s="1"/>
  <c r="P342" i="4"/>
  <c r="Y342" i="4" s="1"/>
  <c r="P243" i="4"/>
  <c r="Y243" i="4" s="1"/>
  <c r="P348" i="4"/>
  <c r="Y348" i="4" s="1"/>
  <c r="BG222" i="5"/>
  <c r="AW222" i="5"/>
  <c r="AM222" i="5"/>
  <c r="AC222" i="5"/>
  <c r="S222" i="5"/>
  <c r="I222" i="5"/>
  <c r="BE222" i="5"/>
  <c r="AU222" i="5"/>
  <c r="AK222" i="5"/>
  <c r="AA222" i="5"/>
  <c r="Q222" i="5"/>
  <c r="G222" i="5"/>
  <c r="BJ222" i="5"/>
  <c r="AZ222" i="5"/>
  <c r="AP222" i="5"/>
  <c r="AF222" i="5"/>
  <c r="V222" i="5"/>
  <c r="L222" i="5"/>
  <c r="BB222" i="5"/>
  <c r="AN222" i="5"/>
  <c r="Y222" i="5"/>
  <c r="K222" i="5"/>
  <c r="BA222" i="5"/>
  <c r="AL222" i="5"/>
  <c r="X222" i="5"/>
  <c r="J222" i="5"/>
  <c r="BD222" i="5"/>
  <c r="AQ222" i="5"/>
  <c r="AB222" i="5"/>
  <c r="N222" i="5"/>
  <c r="BF222" i="5"/>
  <c r="AI222" i="5"/>
  <c r="P222" i="5"/>
  <c r="AY222" i="5"/>
  <c r="AG222" i="5"/>
  <c r="M222" i="5"/>
  <c r="BI222" i="5"/>
  <c r="AO222" i="5"/>
  <c r="T222" i="5"/>
  <c r="AV222" i="5"/>
  <c r="U222" i="5"/>
  <c r="AT222" i="5"/>
  <c r="R222" i="5"/>
  <c r="AS222" i="5"/>
  <c r="O222" i="5"/>
  <c r="BC222" i="5"/>
  <c r="Z222" i="5"/>
  <c r="BM222" i="5"/>
  <c r="W222" i="5"/>
  <c r="BL222" i="5"/>
  <c r="H222" i="5"/>
  <c r="BK222" i="5"/>
  <c r="F222" i="5"/>
  <c r="BH222" i="5"/>
  <c r="AX222" i="5"/>
  <c r="AR222" i="5"/>
  <c r="AJ222" i="5"/>
  <c r="AH222" i="5"/>
  <c r="AE222" i="5"/>
  <c r="AD222" i="5"/>
  <c r="P40" i="4"/>
  <c r="Y40" i="4" s="1"/>
  <c r="O40" i="4"/>
  <c r="P15" i="4"/>
  <c r="Y15" i="4" s="1"/>
  <c r="O15" i="4"/>
  <c r="FJ99" i="5"/>
  <c r="DA99" i="5"/>
  <c r="FR99" i="5"/>
  <c r="DI99" i="5"/>
  <c r="EH99" i="5"/>
  <c r="BY99" i="5"/>
  <c r="DE99" i="5"/>
  <c r="FN99" i="5"/>
  <c r="FI99" i="5"/>
  <c r="CZ99" i="5"/>
  <c r="EL99" i="5"/>
  <c r="CC99" i="5"/>
  <c r="BJ279" i="5"/>
  <c r="AZ279" i="5"/>
  <c r="AP279" i="5"/>
  <c r="AF279" i="5"/>
  <c r="V279" i="5"/>
  <c r="L279" i="5"/>
  <c r="BI279" i="5"/>
  <c r="AY279" i="5"/>
  <c r="AO279" i="5"/>
  <c r="AE279" i="5"/>
  <c r="U279" i="5"/>
  <c r="K279" i="5"/>
  <c r="BM279" i="5"/>
  <c r="BC279" i="5"/>
  <c r="AS279" i="5"/>
  <c r="AI279" i="5"/>
  <c r="Y279" i="5"/>
  <c r="O279" i="5"/>
  <c r="BF279" i="5"/>
  <c r="AR279" i="5"/>
  <c r="AC279" i="5"/>
  <c r="P279" i="5"/>
  <c r="BE279" i="5"/>
  <c r="AQ279" i="5"/>
  <c r="AB279" i="5"/>
  <c r="N279" i="5"/>
  <c r="BL279" i="5"/>
  <c r="AW279" i="5"/>
  <c r="AJ279" i="5"/>
  <c r="T279" i="5"/>
  <c r="G279" i="5"/>
  <c r="AT279" i="5"/>
  <c r="X279" i="5"/>
  <c r="BK279" i="5"/>
  <c r="AN279" i="5"/>
  <c r="W279" i="5"/>
  <c r="BH279" i="5"/>
  <c r="AM279" i="5"/>
  <c r="S279" i="5"/>
  <c r="BG279" i="5"/>
  <c r="AL279" i="5"/>
  <c r="R279" i="5"/>
  <c r="BD279" i="5"/>
  <c r="AK279" i="5"/>
  <c r="Q279" i="5"/>
  <c r="AX279" i="5"/>
  <c r="AD279" i="5"/>
  <c r="I279" i="5"/>
  <c r="AV279" i="5"/>
  <c r="AU279" i="5"/>
  <c r="AH279" i="5"/>
  <c r="AG279" i="5"/>
  <c r="AA279" i="5"/>
  <c r="Z279" i="5"/>
  <c r="BA279" i="5"/>
  <c r="F279" i="5"/>
  <c r="H279" i="5"/>
  <c r="J279" i="5"/>
  <c r="BB279" i="5"/>
  <c r="M279" i="5"/>
  <c r="BI191" i="5"/>
  <c r="AY191" i="5"/>
  <c r="AO191" i="5"/>
  <c r="AE191" i="5"/>
  <c r="U191" i="5"/>
  <c r="K191" i="5"/>
  <c r="BH191" i="5"/>
  <c r="AX191" i="5"/>
  <c r="AN191" i="5"/>
  <c r="AD191" i="5"/>
  <c r="T191" i="5"/>
  <c r="J191" i="5"/>
  <c r="BK191" i="5"/>
  <c r="BA191" i="5"/>
  <c r="AQ191" i="5"/>
  <c r="AG191" i="5"/>
  <c r="W191" i="5"/>
  <c r="M191" i="5"/>
  <c r="BL191" i="5"/>
  <c r="AV191" i="5"/>
  <c r="AI191" i="5"/>
  <c r="S191" i="5"/>
  <c r="F191" i="5"/>
  <c r="BC191" i="5"/>
  <c r="AM191" i="5"/>
  <c r="Z191" i="5"/>
  <c r="L191" i="5"/>
  <c r="BB191" i="5"/>
  <c r="AL191" i="5"/>
  <c r="Y191" i="5"/>
  <c r="I191" i="5"/>
  <c r="AZ191" i="5"/>
  <c r="AK191" i="5"/>
  <c r="X191" i="5"/>
  <c r="H191" i="5"/>
  <c r="BJ191" i="5"/>
  <c r="AP191" i="5"/>
  <c r="P191" i="5"/>
  <c r="BG191" i="5"/>
  <c r="AJ191" i="5"/>
  <c r="O191" i="5"/>
  <c r="BF191" i="5"/>
  <c r="AH191" i="5"/>
  <c r="N191" i="5"/>
  <c r="BE191" i="5"/>
  <c r="AF191" i="5"/>
  <c r="G191" i="5"/>
  <c r="BD191" i="5"/>
  <c r="AC191" i="5"/>
  <c r="AW191" i="5"/>
  <c r="AB191" i="5"/>
  <c r="AU191" i="5"/>
  <c r="AA191" i="5"/>
  <c r="AT191" i="5"/>
  <c r="V191" i="5"/>
  <c r="AS191" i="5"/>
  <c r="R191" i="5"/>
  <c r="BM191" i="5"/>
  <c r="AR191" i="5"/>
  <c r="Q191" i="5"/>
  <c r="O152" i="4"/>
  <c r="P152" i="4"/>
  <c r="Y152" i="4" s="1"/>
  <c r="BJ101" i="5"/>
  <c r="AZ101" i="5"/>
  <c r="AP101" i="5"/>
  <c r="AF101" i="5"/>
  <c r="V101" i="5"/>
  <c r="L101" i="5"/>
  <c r="BI101" i="5"/>
  <c r="AY101" i="5"/>
  <c r="AO101" i="5"/>
  <c r="AE101" i="5"/>
  <c r="U101" i="5"/>
  <c r="K101" i="5"/>
  <c r="BM101" i="5"/>
  <c r="BC101" i="5"/>
  <c r="AS101" i="5"/>
  <c r="AI101" i="5"/>
  <c r="Y101" i="5"/>
  <c r="O101" i="5"/>
  <c r="BB101" i="5"/>
  <c r="AM101" i="5"/>
  <c r="Z101" i="5"/>
  <c r="J101" i="5"/>
  <c r="BA101" i="5"/>
  <c r="AL101" i="5"/>
  <c r="X101" i="5"/>
  <c r="I101" i="5"/>
  <c r="AX101" i="5"/>
  <c r="AK101" i="5"/>
  <c r="W101" i="5"/>
  <c r="H101" i="5"/>
  <c r="BF101" i="5"/>
  <c r="AJ101" i="5"/>
  <c r="Q101" i="5"/>
  <c r="BE101" i="5"/>
  <c r="AH101" i="5"/>
  <c r="P101" i="5"/>
  <c r="BD101" i="5"/>
  <c r="AG101" i="5"/>
  <c r="N101" i="5"/>
  <c r="AW101" i="5"/>
  <c r="AD101" i="5"/>
  <c r="M101" i="5"/>
  <c r="AV101" i="5"/>
  <c r="AC101" i="5"/>
  <c r="G101" i="5"/>
  <c r="AU101" i="5"/>
  <c r="AB101" i="5"/>
  <c r="F101" i="5"/>
  <c r="BL101" i="5"/>
  <c r="AT101" i="5"/>
  <c r="AA101" i="5"/>
  <c r="BK101" i="5"/>
  <c r="AR101" i="5"/>
  <c r="T101" i="5"/>
  <c r="BH101" i="5"/>
  <c r="AQ101" i="5"/>
  <c r="S101" i="5"/>
  <c r="AN101" i="5"/>
  <c r="R101" i="5"/>
  <c r="BG101" i="5"/>
  <c r="K69" i="4"/>
  <c r="L69" i="4" s="1"/>
  <c r="M69" i="4" s="1"/>
  <c r="BM51" i="5"/>
  <c r="BC51" i="5"/>
  <c r="AS51" i="5"/>
  <c r="AI51" i="5"/>
  <c r="Y51" i="5"/>
  <c r="O51" i="5"/>
  <c r="BL51" i="5"/>
  <c r="BB51" i="5"/>
  <c r="AR51" i="5"/>
  <c r="AH51" i="5"/>
  <c r="X51" i="5"/>
  <c r="N51" i="5"/>
  <c r="BE51" i="5"/>
  <c r="AU51" i="5"/>
  <c r="AK51" i="5"/>
  <c r="AA51" i="5"/>
  <c r="Q51" i="5"/>
  <c r="G51" i="5"/>
  <c r="BH51" i="5"/>
  <c r="AT51" i="5"/>
  <c r="AE51" i="5"/>
  <c r="R51" i="5"/>
  <c r="BG51" i="5"/>
  <c r="AQ51" i="5"/>
  <c r="AD51" i="5"/>
  <c r="P51" i="5"/>
  <c r="BI51" i="5"/>
  <c r="AV51" i="5"/>
  <c r="AF51" i="5"/>
  <c r="S51" i="5"/>
  <c r="BK51" i="5"/>
  <c r="AO51" i="5"/>
  <c r="V51" i="5"/>
  <c r="BJ51" i="5"/>
  <c r="AN51" i="5"/>
  <c r="U51" i="5"/>
  <c r="BF51" i="5"/>
  <c r="AM51" i="5"/>
  <c r="T51" i="5"/>
  <c r="BD51" i="5"/>
  <c r="AL51" i="5"/>
  <c r="M51" i="5"/>
  <c r="BA51" i="5"/>
  <c r="AJ51" i="5"/>
  <c r="L51" i="5"/>
  <c r="AZ51" i="5"/>
  <c r="AG51" i="5"/>
  <c r="K51" i="5"/>
  <c r="AY51" i="5"/>
  <c r="AC51" i="5"/>
  <c r="J51" i="5"/>
  <c r="AX51" i="5"/>
  <c r="AB51" i="5"/>
  <c r="I51" i="5"/>
  <c r="AW51" i="5"/>
  <c r="Z51" i="5"/>
  <c r="H51" i="5"/>
  <c r="AP51" i="5"/>
  <c r="W51" i="5"/>
  <c r="F51" i="5"/>
  <c r="P146" i="4"/>
  <c r="Y146" i="4" s="1"/>
  <c r="FB79" i="5"/>
  <c r="CS79" i="5"/>
  <c r="CR79" i="5"/>
  <c r="FA79" i="5"/>
  <c r="GE79" i="5"/>
  <c r="DV79" i="5"/>
  <c r="EW79" i="5"/>
  <c r="CN79" i="5"/>
  <c r="EK79" i="5"/>
  <c r="CB79" i="5"/>
  <c r="FZ79" i="5"/>
  <c r="DQ79" i="5"/>
  <c r="F64" i="5"/>
  <c r="EW64" i="5"/>
  <c r="CN64" i="5"/>
  <c r="FY64" i="5"/>
  <c r="DP64" i="5"/>
  <c r="ER64" i="5"/>
  <c r="CI64" i="5"/>
  <c r="EN64" i="5"/>
  <c r="CE64" i="5"/>
  <c r="GC64" i="5"/>
  <c r="DT64" i="5"/>
  <c r="FO49" i="5"/>
  <c r="DF49" i="5"/>
  <c r="EJ49" i="5"/>
  <c r="CA49" i="5"/>
  <c r="FL49" i="5"/>
  <c r="DC49" i="5"/>
  <c r="EF49" i="5"/>
  <c r="BW49" i="5"/>
  <c r="ED49" i="5"/>
  <c r="BU49" i="5"/>
  <c r="FS49" i="5"/>
  <c r="DJ49" i="5"/>
  <c r="CL44" i="5"/>
  <c r="EU44" i="5"/>
  <c r="FW44" i="5"/>
  <c r="DN44" i="5"/>
  <c r="DA44" i="5"/>
  <c r="FJ44" i="5"/>
  <c r="F44" i="5"/>
  <c r="GE44" i="5"/>
  <c r="DV44" i="5"/>
  <c r="FI44" i="5"/>
  <c r="CZ44" i="5"/>
  <c r="O287" i="4"/>
  <c r="P287" i="4"/>
  <c r="Y287" i="4" s="1"/>
  <c r="BE205" i="5"/>
  <c r="AU205" i="5"/>
  <c r="AK205" i="5"/>
  <c r="AA205" i="5"/>
  <c r="Q205" i="5"/>
  <c r="G205" i="5"/>
  <c r="BH205" i="5"/>
  <c r="AW205" i="5"/>
  <c r="AL205" i="5"/>
  <c r="Z205" i="5"/>
  <c r="O205" i="5"/>
  <c r="BJ205" i="5"/>
  <c r="AY205" i="5"/>
  <c r="AN205" i="5"/>
  <c r="AC205" i="5"/>
  <c r="R205" i="5"/>
  <c r="F205" i="5"/>
  <c r="BC205" i="5"/>
  <c r="AP205" i="5"/>
  <c r="AB205" i="5"/>
  <c r="M205" i="5"/>
  <c r="BB205" i="5"/>
  <c r="AO205" i="5"/>
  <c r="Y205" i="5"/>
  <c r="L205" i="5"/>
  <c r="BF205" i="5"/>
  <c r="AR205" i="5"/>
  <c r="AE205" i="5"/>
  <c r="P205" i="5"/>
  <c r="BI205" i="5"/>
  <c r="AM205" i="5"/>
  <c r="U205" i="5"/>
  <c r="BG205" i="5"/>
  <c r="AJ205" i="5"/>
  <c r="T205" i="5"/>
  <c r="AV205" i="5"/>
  <c r="AD205" i="5"/>
  <c r="I205" i="5"/>
  <c r="BM205" i="5"/>
  <c r="AT205" i="5"/>
  <c r="X205" i="5"/>
  <c r="H205" i="5"/>
  <c r="BL205" i="5"/>
  <c r="AS205" i="5"/>
  <c r="W205" i="5"/>
  <c r="AI205" i="5"/>
  <c r="AH205" i="5"/>
  <c r="AG205" i="5"/>
  <c r="AF205" i="5"/>
  <c r="BK205" i="5"/>
  <c r="V205" i="5"/>
  <c r="BD205" i="5"/>
  <c r="S205" i="5"/>
  <c r="BA205" i="5"/>
  <c r="N205" i="5"/>
  <c r="AZ205" i="5"/>
  <c r="K205" i="5"/>
  <c r="AX205" i="5"/>
  <c r="J205" i="5"/>
  <c r="AQ205" i="5"/>
  <c r="GD144" i="5"/>
  <c r="DU144" i="5"/>
  <c r="H144" i="5"/>
  <c r="FB144" i="5"/>
  <c r="CS144" i="5"/>
  <c r="EJ144" i="5"/>
  <c r="CA144" i="5"/>
  <c r="ED144" i="5"/>
  <c r="BU144" i="5"/>
  <c r="FO144" i="5"/>
  <c r="DF144" i="5"/>
  <c r="FJ139" i="5"/>
  <c r="DA139" i="5"/>
  <c r="EE139" i="5"/>
  <c r="BV139" i="5"/>
  <c r="CR139" i="5"/>
  <c r="FA139" i="5"/>
  <c r="FS139" i="5"/>
  <c r="DJ139" i="5"/>
  <c r="GA139" i="5"/>
  <c r="DR139" i="5"/>
  <c r="FE139" i="5"/>
  <c r="CV139" i="5"/>
  <c r="EL134" i="5"/>
  <c r="CC134" i="5"/>
  <c r="EY134" i="5"/>
  <c r="CP134" i="5"/>
  <c r="DL134" i="5"/>
  <c r="FU134" i="5"/>
  <c r="FJ134" i="5"/>
  <c r="DA134" i="5"/>
  <c r="FQ134" i="5"/>
  <c r="DH134" i="5"/>
  <c r="EU134" i="5"/>
  <c r="CL134" i="5"/>
  <c r="DC129" i="5"/>
  <c r="FL129" i="5"/>
  <c r="FK129" i="5"/>
  <c r="DB129" i="5"/>
  <c r="FF129" i="5"/>
  <c r="CW129" i="5"/>
  <c r="GD129" i="5"/>
  <c r="DU129" i="5"/>
  <c r="FQ129" i="5"/>
  <c r="DH129" i="5"/>
  <c r="EU129" i="5"/>
  <c r="CL129" i="5"/>
  <c r="FX124" i="5"/>
  <c r="DO124" i="5"/>
  <c r="BY124" i="5"/>
  <c r="EH124" i="5"/>
  <c r="FJ124" i="5"/>
  <c r="DA124" i="5"/>
  <c r="FF124" i="5"/>
  <c r="CW124" i="5"/>
  <c r="FQ124" i="5"/>
  <c r="DH124" i="5"/>
  <c r="EU124" i="5"/>
  <c r="CL124" i="5"/>
  <c r="EJ119" i="5"/>
  <c r="CA119" i="5"/>
  <c r="CH119" i="5"/>
  <c r="EQ119" i="5"/>
  <c r="DV119" i="5"/>
  <c r="GE119" i="5"/>
  <c r="FQ119" i="5"/>
  <c r="DH119" i="5"/>
  <c r="FM119" i="5"/>
  <c r="DD119" i="5"/>
  <c r="EU119" i="5"/>
  <c r="CL119" i="5"/>
  <c r="BX114" i="5"/>
  <c r="EG114" i="5"/>
  <c r="CA114" i="5"/>
  <c r="EJ114" i="5"/>
  <c r="FH114" i="5"/>
  <c r="CY114" i="5"/>
  <c r="FI114" i="5"/>
  <c r="CZ114" i="5"/>
  <c r="EU114" i="5"/>
  <c r="CL114" i="5"/>
  <c r="FX109" i="5"/>
  <c r="DO109" i="5"/>
  <c r="ES109" i="5"/>
  <c r="CJ109" i="5"/>
  <c r="FU109" i="5"/>
  <c r="DL109" i="5"/>
  <c r="EP109" i="5"/>
  <c r="CG109" i="5"/>
  <c r="FI109" i="5"/>
  <c r="CZ109" i="5"/>
  <c r="EL109" i="5"/>
  <c r="CC109" i="5"/>
  <c r="GB104" i="5"/>
  <c r="DS104" i="5"/>
  <c r="FA104" i="5"/>
  <c r="CR104" i="5"/>
  <c r="ET104" i="5"/>
  <c r="CK104" i="5"/>
  <c r="FI104" i="5"/>
  <c r="CZ104" i="5"/>
  <c r="EL104" i="5"/>
  <c r="CC104" i="5"/>
  <c r="DC94" i="5"/>
  <c r="FL94" i="5"/>
  <c r="GB94" i="5"/>
  <c r="DS94" i="5"/>
  <c r="FB94" i="5"/>
  <c r="CS94" i="5"/>
  <c r="ER94" i="5"/>
  <c r="CI94" i="5"/>
  <c r="FI94" i="5"/>
  <c r="CZ94" i="5"/>
  <c r="EL94" i="5"/>
  <c r="CC94" i="5"/>
  <c r="FA74" i="5"/>
  <c r="CR74" i="5"/>
  <c r="CO74" i="5"/>
  <c r="EX74" i="5"/>
  <c r="G74" i="5"/>
  <c r="FZ74" i="5"/>
  <c r="DQ74" i="5"/>
  <c r="CM74" i="5"/>
  <c r="EV74" i="5"/>
  <c r="EK74" i="5"/>
  <c r="CB74" i="5"/>
  <c r="FG69" i="5"/>
  <c r="CX69" i="5"/>
  <c r="DQ69" i="5"/>
  <c r="FZ69" i="5"/>
  <c r="EZ69" i="5"/>
  <c r="CQ69" i="5"/>
  <c r="BW69" i="5"/>
  <c r="EF69" i="5"/>
  <c r="EQ69" i="5"/>
  <c r="CH69" i="5"/>
  <c r="EK69" i="5"/>
  <c r="CB69" i="5"/>
  <c r="EP59" i="5"/>
  <c r="CG59" i="5"/>
  <c r="FP59" i="5"/>
  <c r="DG59" i="5"/>
  <c r="EK59" i="5"/>
  <c r="CB59" i="5"/>
  <c r="BY59" i="5"/>
  <c r="EH59" i="5"/>
  <c r="FA59" i="5"/>
  <c r="CR59" i="5"/>
  <c r="EE59" i="5"/>
  <c r="BV59" i="5"/>
  <c r="BE304" i="5"/>
  <c r="AU304" i="5"/>
  <c r="AK304" i="5"/>
  <c r="AA304" i="5"/>
  <c r="Q304" i="5"/>
  <c r="G304" i="5"/>
  <c r="BD304" i="5"/>
  <c r="AT304" i="5"/>
  <c r="AJ304" i="5"/>
  <c r="Z304" i="5"/>
  <c r="P304" i="5"/>
  <c r="F304" i="5"/>
  <c r="BH304" i="5"/>
  <c r="AX304" i="5"/>
  <c r="AN304" i="5"/>
  <c r="AD304" i="5"/>
  <c r="T304" i="5"/>
  <c r="J304" i="5"/>
  <c r="BL304" i="5"/>
  <c r="AY304" i="5"/>
  <c r="AI304" i="5"/>
  <c r="V304" i="5"/>
  <c r="H304" i="5"/>
  <c r="BK304" i="5"/>
  <c r="AW304" i="5"/>
  <c r="AH304" i="5"/>
  <c r="U304" i="5"/>
  <c r="BC304" i="5"/>
  <c r="AS304" i="5"/>
  <c r="AC304" i="5"/>
  <c r="L304" i="5"/>
  <c r="BB304" i="5"/>
  <c r="AL304" i="5"/>
  <c r="R304" i="5"/>
  <c r="BA304" i="5"/>
  <c r="AG304" i="5"/>
  <c r="O304" i="5"/>
  <c r="BF304" i="5"/>
  <c r="AB304" i="5"/>
  <c r="AV304" i="5"/>
  <c r="X304" i="5"/>
  <c r="AQ304" i="5"/>
  <c r="S304" i="5"/>
  <c r="AM304" i="5"/>
  <c r="AF304" i="5"/>
  <c r="BM304" i="5"/>
  <c r="AE304" i="5"/>
  <c r="BJ304" i="5"/>
  <c r="Y304" i="5"/>
  <c r="BI304" i="5"/>
  <c r="W304" i="5"/>
  <c r="BG304" i="5"/>
  <c r="N304" i="5"/>
  <c r="AZ304" i="5"/>
  <c r="M304" i="5"/>
  <c r="AR304" i="5"/>
  <c r="K304" i="5"/>
  <c r="AP304" i="5"/>
  <c r="I304" i="5"/>
  <c r="AO304" i="5"/>
  <c r="P251" i="4"/>
  <c r="Y251" i="4" s="1"/>
  <c r="O251" i="4"/>
  <c r="BH254" i="5"/>
  <c r="AX254" i="5"/>
  <c r="AN254" i="5"/>
  <c r="AD254" i="5"/>
  <c r="T254" i="5"/>
  <c r="J254" i="5"/>
  <c r="BG254" i="5"/>
  <c r="AW254" i="5"/>
  <c r="AM254" i="5"/>
  <c r="AC254" i="5"/>
  <c r="S254" i="5"/>
  <c r="I254" i="5"/>
  <c r="BK254" i="5"/>
  <c r="BA254" i="5"/>
  <c r="AQ254" i="5"/>
  <c r="AG254" i="5"/>
  <c r="W254" i="5"/>
  <c r="M254" i="5"/>
  <c r="BB254" i="5"/>
  <c r="AL254" i="5"/>
  <c r="Y254" i="5"/>
  <c r="K254" i="5"/>
  <c r="AZ254" i="5"/>
  <c r="AK254" i="5"/>
  <c r="X254" i="5"/>
  <c r="H254" i="5"/>
  <c r="BL254" i="5"/>
  <c r="AT254" i="5"/>
  <c r="AB254" i="5"/>
  <c r="L254" i="5"/>
  <c r="BJ254" i="5"/>
  <c r="AS254" i="5"/>
  <c r="AA254" i="5"/>
  <c r="G254" i="5"/>
  <c r="BI254" i="5"/>
  <c r="AR254" i="5"/>
  <c r="Z254" i="5"/>
  <c r="F254" i="5"/>
  <c r="BF254" i="5"/>
  <c r="AP254" i="5"/>
  <c r="V254" i="5"/>
  <c r="BE254" i="5"/>
  <c r="AO254" i="5"/>
  <c r="U254" i="5"/>
  <c r="BD254" i="5"/>
  <c r="AJ254" i="5"/>
  <c r="R254" i="5"/>
  <c r="BC254" i="5"/>
  <c r="AI254" i="5"/>
  <c r="Q254" i="5"/>
  <c r="AE254" i="5"/>
  <c r="P254" i="5"/>
  <c r="O254" i="5"/>
  <c r="N254" i="5"/>
  <c r="AU254" i="5"/>
  <c r="BM254" i="5"/>
  <c r="AY254" i="5"/>
  <c r="AV254" i="5"/>
  <c r="AH254" i="5"/>
  <c r="AF254" i="5"/>
  <c r="K181" i="4"/>
  <c r="L181" i="4" s="1"/>
  <c r="M181" i="4" s="1"/>
  <c r="BE137" i="5"/>
  <c r="AU137" i="5"/>
  <c r="AK137" i="5"/>
  <c r="AA137" i="5"/>
  <c r="Q137" i="5"/>
  <c r="G137" i="5"/>
  <c r="BH137" i="5"/>
  <c r="AX137" i="5"/>
  <c r="AN137" i="5"/>
  <c r="AD137" i="5"/>
  <c r="T137" i="5"/>
  <c r="J137" i="5"/>
  <c r="BG137" i="5"/>
  <c r="AW137" i="5"/>
  <c r="AM137" i="5"/>
  <c r="AC137" i="5"/>
  <c r="S137" i="5"/>
  <c r="I137" i="5"/>
  <c r="BL137" i="5"/>
  <c r="AY137" i="5"/>
  <c r="AI137" i="5"/>
  <c r="V137" i="5"/>
  <c r="F137" i="5"/>
  <c r="BK137" i="5"/>
  <c r="AV137" i="5"/>
  <c r="AH137" i="5"/>
  <c r="U137" i="5"/>
  <c r="BJ137" i="5"/>
  <c r="AT137" i="5"/>
  <c r="AG137" i="5"/>
  <c r="R137" i="5"/>
  <c r="BD137" i="5"/>
  <c r="AL137" i="5"/>
  <c r="O137" i="5"/>
  <c r="BC137" i="5"/>
  <c r="AJ137" i="5"/>
  <c r="N137" i="5"/>
  <c r="BB137" i="5"/>
  <c r="AF137" i="5"/>
  <c r="M137" i="5"/>
  <c r="BA137" i="5"/>
  <c r="AE137" i="5"/>
  <c r="L137" i="5"/>
  <c r="AZ137" i="5"/>
  <c r="AB137" i="5"/>
  <c r="K137" i="5"/>
  <c r="AS137" i="5"/>
  <c r="Z137" i="5"/>
  <c r="H137" i="5"/>
  <c r="BM137" i="5"/>
  <c r="AQ137" i="5"/>
  <c r="X137" i="5"/>
  <c r="Y137" i="5"/>
  <c r="W137" i="5"/>
  <c r="P137" i="5"/>
  <c r="BI137" i="5"/>
  <c r="BF137" i="5"/>
  <c r="AR137" i="5"/>
  <c r="AP137" i="5"/>
  <c r="AO137" i="5"/>
  <c r="GE127" i="5"/>
  <c r="DV127" i="5"/>
  <c r="DI127" i="5"/>
  <c r="FR127" i="5"/>
  <c r="FD127" i="5"/>
  <c r="CU127" i="5"/>
  <c r="CO127" i="5"/>
  <c r="EX127" i="5"/>
  <c r="FE127" i="5"/>
  <c r="CV127" i="5"/>
  <c r="EI127" i="5"/>
  <c r="BZ127" i="5"/>
  <c r="DT122" i="5"/>
  <c r="GC122" i="5"/>
  <c r="BU122" i="5"/>
  <c r="ED122" i="5"/>
  <c r="CY122" i="5"/>
  <c r="FH122" i="5"/>
  <c r="EJ122" i="5"/>
  <c r="CA122" i="5"/>
  <c r="EU122" i="5"/>
  <c r="CL122" i="5"/>
  <c r="BP122" i="5"/>
  <c r="DY122" i="5" s="1"/>
  <c r="GC117" i="5"/>
  <c r="DT117" i="5"/>
  <c r="FO117" i="5"/>
  <c r="DF117" i="5"/>
  <c r="CE117" i="5"/>
  <c r="EN117" i="5"/>
  <c r="DX117" i="5"/>
  <c r="BO117" i="5"/>
  <c r="BX117" i="5"/>
  <c r="EG117" i="5"/>
  <c r="FZ117" i="5"/>
  <c r="DQ117" i="5"/>
  <c r="EN112" i="5"/>
  <c r="CE112" i="5"/>
  <c r="FL112" i="5"/>
  <c r="DC112" i="5"/>
  <c r="EB112" i="5"/>
  <c r="BS112" i="5"/>
  <c r="CY112" i="5"/>
  <c r="FH112" i="5"/>
  <c r="EC112" i="5"/>
  <c r="BT112" i="5"/>
  <c r="FM112" i="5"/>
  <c r="DD112" i="5"/>
  <c r="FE107" i="5"/>
  <c r="CV107" i="5"/>
  <c r="GE107" i="5"/>
  <c r="DV107" i="5"/>
  <c r="EV107" i="5"/>
  <c r="CM107" i="5"/>
  <c r="DC107" i="5"/>
  <c r="FL107" i="5"/>
  <c r="GD107" i="5"/>
  <c r="DU107" i="5"/>
  <c r="FC107" i="5"/>
  <c r="CT107" i="5"/>
  <c r="EK102" i="5"/>
  <c r="CB102" i="5"/>
  <c r="FK102" i="5"/>
  <c r="DB102" i="5"/>
  <c r="FP102" i="5"/>
  <c r="DG102" i="5"/>
  <c r="BS102" i="5"/>
  <c r="EB102" i="5"/>
  <c r="FH102" i="5"/>
  <c r="CY102" i="5"/>
  <c r="ES102" i="5"/>
  <c r="CJ102" i="5"/>
  <c r="FF97" i="5"/>
  <c r="CW97" i="5"/>
  <c r="EZ97" i="5"/>
  <c r="CQ97" i="5"/>
  <c r="DM97" i="5"/>
  <c r="FV97" i="5"/>
  <c r="EY97" i="5"/>
  <c r="CP97" i="5"/>
  <c r="EI97" i="5"/>
  <c r="BZ97" i="5"/>
  <c r="FX97" i="5"/>
  <c r="DO97" i="5"/>
  <c r="FL92" i="5"/>
  <c r="DC92" i="5"/>
  <c r="DT92" i="5"/>
  <c r="GC92" i="5"/>
  <c r="BO92" i="5"/>
  <c r="DX92" i="5" s="1"/>
  <c r="EB92" i="5"/>
  <c r="BS92" i="5"/>
  <c r="BP92" i="5"/>
  <c r="DY92" i="5" s="1"/>
  <c r="FN92" i="5"/>
  <c r="DE92" i="5"/>
  <c r="DK87" i="5"/>
  <c r="FT87" i="5"/>
  <c r="BY87" i="5"/>
  <c r="EH87" i="5"/>
  <c r="EN87" i="5"/>
  <c r="CE87" i="5"/>
  <c r="FV87" i="5"/>
  <c r="DM87" i="5"/>
  <c r="GA87" i="5"/>
  <c r="DR87" i="5"/>
  <c r="FD87" i="5"/>
  <c r="CU87" i="5"/>
  <c r="FR82" i="5"/>
  <c r="DI82" i="5"/>
  <c r="CO82" i="5"/>
  <c r="EX82" i="5"/>
  <c r="EP82" i="5"/>
  <c r="CG82" i="5"/>
  <c r="DT82" i="5"/>
  <c r="GC82" i="5"/>
  <c r="FQ82" i="5"/>
  <c r="DH82" i="5"/>
  <c r="ET82" i="5"/>
  <c r="CK82" i="5"/>
  <c r="GB77" i="5"/>
  <c r="DS77" i="5"/>
  <c r="EG77" i="5"/>
  <c r="BX77" i="5"/>
  <c r="FJ77" i="5"/>
  <c r="DA77" i="5"/>
  <c r="EQ77" i="5"/>
  <c r="CH77" i="5"/>
  <c r="FG77" i="5"/>
  <c r="CX77" i="5"/>
  <c r="EJ77" i="5"/>
  <c r="CA77" i="5"/>
  <c r="DB72" i="5"/>
  <c r="FK72" i="5"/>
  <c r="FI72" i="5"/>
  <c r="CZ72" i="5"/>
  <c r="EH72" i="5"/>
  <c r="BY72" i="5"/>
  <c r="BO72" i="5"/>
  <c r="DX72" i="5" s="1"/>
  <c r="CF72" i="5"/>
  <c r="EO72" i="5"/>
  <c r="BP72" i="5"/>
  <c r="DY72" i="5" s="1"/>
  <c r="BD345" i="5"/>
  <c r="AT345" i="5"/>
  <c r="AJ345" i="5"/>
  <c r="Z345" i="5"/>
  <c r="P345" i="5"/>
  <c r="F345" i="5"/>
  <c r="BK345" i="5"/>
  <c r="AZ345" i="5"/>
  <c r="AO345" i="5"/>
  <c r="AD345" i="5"/>
  <c r="S345" i="5"/>
  <c r="H345" i="5"/>
  <c r="BM345" i="5"/>
  <c r="BA345" i="5"/>
  <c r="AN345" i="5"/>
  <c r="AB345" i="5"/>
  <c r="O345" i="5"/>
  <c r="BL345" i="5"/>
  <c r="AY345" i="5"/>
  <c r="AM345" i="5"/>
  <c r="AA345" i="5"/>
  <c r="N345" i="5"/>
  <c r="BE345" i="5"/>
  <c r="AR345" i="5"/>
  <c r="AF345" i="5"/>
  <c r="T345" i="5"/>
  <c r="G345" i="5"/>
  <c r="BC345" i="5"/>
  <c r="AK345" i="5"/>
  <c r="U345" i="5"/>
  <c r="BI345" i="5"/>
  <c r="AQ345" i="5"/>
  <c r="W345" i="5"/>
  <c r="BH345" i="5"/>
  <c r="AP345" i="5"/>
  <c r="V345" i="5"/>
  <c r="BG345" i="5"/>
  <c r="AL345" i="5"/>
  <c r="R345" i="5"/>
  <c r="AV345" i="5"/>
  <c r="AC345" i="5"/>
  <c r="J345" i="5"/>
  <c r="BF345" i="5"/>
  <c r="Y345" i="5"/>
  <c r="BB345" i="5"/>
  <c r="X345" i="5"/>
  <c r="AG345" i="5"/>
  <c r="AH345" i="5"/>
  <c r="AE345" i="5"/>
  <c r="Q345" i="5"/>
  <c r="AS345" i="5"/>
  <c r="K345" i="5"/>
  <c r="I345" i="5"/>
  <c r="BJ345" i="5"/>
  <c r="AX345" i="5"/>
  <c r="AI345" i="5"/>
  <c r="AW345" i="5"/>
  <c r="AU345" i="5"/>
  <c r="M345" i="5"/>
  <c r="L345" i="5"/>
  <c r="BD328" i="5"/>
  <c r="AT328" i="5"/>
  <c r="AJ328" i="5"/>
  <c r="Z328" i="5"/>
  <c r="P328" i="5"/>
  <c r="F328" i="5"/>
  <c r="BH328" i="5"/>
  <c r="AW328" i="5"/>
  <c r="AL328" i="5"/>
  <c r="AA328" i="5"/>
  <c r="O328" i="5"/>
  <c r="BG328" i="5"/>
  <c r="AV328" i="5"/>
  <c r="AK328" i="5"/>
  <c r="Y328" i="5"/>
  <c r="N328" i="5"/>
  <c r="BK328" i="5"/>
  <c r="AZ328" i="5"/>
  <c r="AO328" i="5"/>
  <c r="AD328" i="5"/>
  <c r="S328" i="5"/>
  <c r="H328" i="5"/>
  <c r="AY328" i="5"/>
  <c r="AH328" i="5"/>
  <c r="T328" i="5"/>
  <c r="BM328" i="5"/>
  <c r="AX328" i="5"/>
  <c r="AG328" i="5"/>
  <c r="R328" i="5"/>
  <c r="BL328" i="5"/>
  <c r="AU328" i="5"/>
  <c r="AF328" i="5"/>
  <c r="Q328" i="5"/>
  <c r="BC328" i="5"/>
  <c r="AN328" i="5"/>
  <c r="W328" i="5"/>
  <c r="I328" i="5"/>
  <c r="BJ328" i="5"/>
  <c r="AM328" i="5"/>
  <c r="K328" i="5"/>
  <c r="AS328" i="5"/>
  <c r="V328" i="5"/>
  <c r="AR328" i="5"/>
  <c r="U328" i="5"/>
  <c r="BE328" i="5"/>
  <c r="M328" i="5"/>
  <c r="BB328" i="5"/>
  <c r="L328" i="5"/>
  <c r="BA328" i="5"/>
  <c r="J328" i="5"/>
  <c r="AQ328" i="5"/>
  <c r="G328" i="5"/>
  <c r="AP328" i="5"/>
  <c r="AI328" i="5"/>
  <c r="AE328" i="5"/>
  <c r="AC328" i="5"/>
  <c r="BF328" i="5"/>
  <c r="AB328" i="5"/>
  <c r="BI328" i="5"/>
  <c r="X328" i="5"/>
  <c r="BM218" i="5"/>
  <c r="BC218" i="5"/>
  <c r="AS218" i="5"/>
  <c r="AI218" i="5"/>
  <c r="Y218" i="5"/>
  <c r="O218" i="5"/>
  <c r="BK218" i="5"/>
  <c r="BA218" i="5"/>
  <c r="AQ218" i="5"/>
  <c r="AG218" i="5"/>
  <c r="W218" i="5"/>
  <c r="M218" i="5"/>
  <c r="BF218" i="5"/>
  <c r="AV218" i="5"/>
  <c r="AL218" i="5"/>
  <c r="AB218" i="5"/>
  <c r="R218" i="5"/>
  <c r="H218" i="5"/>
  <c r="BI218" i="5"/>
  <c r="AU218" i="5"/>
  <c r="AF218" i="5"/>
  <c r="S218" i="5"/>
  <c r="BL218" i="5"/>
  <c r="AX218" i="5"/>
  <c r="AJ218" i="5"/>
  <c r="U218" i="5"/>
  <c r="G218" i="5"/>
  <c r="AT218" i="5"/>
  <c r="AC218" i="5"/>
  <c r="K218" i="5"/>
  <c r="BH218" i="5"/>
  <c r="AP218" i="5"/>
  <c r="Z218" i="5"/>
  <c r="I218" i="5"/>
  <c r="AY218" i="5"/>
  <c r="AE218" i="5"/>
  <c r="N218" i="5"/>
  <c r="BJ218" i="5"/>
  <c r="AM218" i="5"/>
  <c r="L218" i="5"/>
  <c r="BG218" i="5"/>
  <c r="AK218" i="5"/>
  <c r="J218" i="5"/>
  <c r="BE218" i="5"/>
  <c r="AH218" i="5"/>
  <c r="F218" i="5"/>
  <c r="AO218" i="5"/>
  <c r="Q218" i="5"/>
  <c r="AN218" i="5"/>
  <c r="AD218" i="5"/>
  <c r="AA218" i="5"/>
  <c r="X218" i="5"/>
  <c r="V218" i="5"/>
  <c r="BD218" i="5"/>
  <c r="T218" i="5"/>
  <c r="BB218" i="5"/>
  <c r="P218" i="5"/>
  <c r="AZ218" i="5"/>
  <c r="AW218" i="5"/>
  <c r="AR218" i="5"/>
  <c r="G193" i="5"/>
  <c r="FC193" i="5"/>
  <c r="CT193" i="5"/>
  <c r="FN193" i="5"/>
  <c r="DE193" i="5"/>
  <c r="N193" i="5"/>
  <c r="FD193" i="5"/>
  <c r="CU193" i="5"/>
  <c r="EX193" i="5"/>
  <c r="CO193" i="5"/>
  <c r="EQ161" i="5"/>
  <c r="CH161" i="5"/>
  <c r="FF161" i="5"/>
  <c r="CW161" i="5"/>
  <c r="BZ161" i="5"/>
  <c r="EI161" i="5"/>
  <c r="FA161" i="5"/>
  <c r="CR161" i="5"/>
  <c r="EP161" i="5"/>
  <c r="CG161" i="5"/>
  <c r="GA161" i="5"/>
  <c r="DR161" i="5"/>
  <c r="K263" i="4"/>
  <c r="L263" i="4" s="1"/>
  <c r="M263" i="4" s="1"/>
  <c r="EE155" i="5"/>
  <c r="BV155" i="5"/>
  <c r="FZ155" i="5"/>
  <c r="DQ155" i="5"/>
  <c r="FL155" i="5"/>
  <c r="DC155" i="5"/>
  <c r="DG155" i="5"/>
  <c r="FP155" i="5"/>
  <c r="FR155" i="5"/>
  <c r="DI155" i="5"/>
  <c r="FD155" i="5"/>
  <c r="CU155" i="5"/>
  <c r="GA147" i="5"/>
  <c r="DR147" i="5"/>
  <c r="FL147" i="5"/>
  <c r="DC147" i="5"/>
  <c r="F147" i="5"/>
  <c r="K147" i="5"/>
  <c r="J147" i="5"/>
  <c r="FM147" i="5"/>
  <c r="DD147" i="5"/>
  <c r="DQ145" i="5"/>
  <c r="FZ145" i="5"/>
  <c r="EU145" i="5"/>
  <c r="CL145" i="5"/>
  <c r="FT145" i="5"/>
  <c r="DK145" i="5"/>
  <c r="EM145" i="5"/>
  <c r="CD145" i="5"/>
  <c r="H145" i="5"/>
  <c r="FU145" i="5"/>
  <c r="DL145" i="5"/>
  <c r="FI140" i="5"/>
  <c r="CZ140" i="5"/>
  <c r="FO140" i="5"/>
  <c r="DF140" i="5"/>
  <c r="EH140" i="5"/>
  <c r="BY140" i="5"/>
  <c r="FS140" i="5"/>
  <c r="DJ140" i="5"/>
  <c r="FW140" i="5"/>
  <c r="DN140" i="5"/>
  <c r="FK140" i="5"/>
  <c r="DB140" i="5"/>
  <c r="O224" i="4"/>
  <c r="P224" i="4"/>
  <c r="Y224" i="4" s="1"/>
  <c r="P217" i="4"/>
  <c r="Y217" i="4" s="1"/>
  <c r="O217" i="4"/>
  <c r="BE187" i="5"/>
  <c r="AU187" i="5"/>
  <c r="AK187" i="5"/>
  <c r="AA187" i="5"/>
  <c r="Q187" i="5"/>
  <c r="G187" i="5"/>
  <c r="BD187" i="5"/>
  <c r="AT187" i="5"/>
  <c r="AJ187" i="5"/>
  <c r="Z187" i="5"/>
  <c r="P187" i="5"/>
  <c r="F187" i="5"/>
  <c r="BG187" i="5"/>
  <c r="AW187" i="5"/>
  <c r="AM187" i="5"/>
  <c r="AC187" i="5"/>
  <c r="S187" i="5"/>
  <c r="I187" i="5"/>
  <c r="BJ187" i="5"/>
  <c r="AV187" i="5"/>
  <c r="AG187" i="5"/>
  <c r="T187" i="5"/>
  <c r="BI187" i="5"/>
  <c r="AS187" i="5"/>
  <c r="AF187" i="5"/>
  <c r="R187" i="5"/>
  <c r="BH187" i="5"/>
  <c r="AR187" i="5"/>
  <c r="AE187" i="5"/>
  <c r="O187" i="5"/>
  <c r="BM187" i="5"/>
  <c r="AQ187" i="5"/>
  <c r="X187" i="5"/>
  <c r="BL187" i="5"/>
  <c r="AP187" i="5"/>
  <c r="W187" i="5"/>
  <c r="BK187" i="5"/>
  <c r="AO187" i="5"/>
  <c r="V187" i="5"/>
  <c r="BF187" i="5"/>
  <c r="AN187" i="5"/>
  <c r="U187" i="5"/>
  <c r="BC187" i="5"/>
  <c r="AL187" i="5"/>
  <c r="N187" i="5"/>
  <c r="BB187" i="5"/>
  <c r="AI187" i="5"/>
  <c r="M187" i="5"/>
  <c r="BA187" i="5"/>
  <c r="AH187" i="5"/>
  <c r="L187" i="5"/>
  <c r="AZ187" i="5"/>
  <c r="AD187" i="5"/>
  <c r="K187" i="5"/>
  <c r="AY187" i="5"/>
  <c r="AB187" i="5"/>
  <c r="J187" i="5"/>
  <c r="AX187" i="5"/>
  <c r="Y187" i="5"/>
  <c r="H187" i="5"/>
  <c r="BM160" i="5"/>
  <c r="BC160" i="5"/>
  <c r="AS160" i="5"/>
  <c r="AI160" i="5"/>
  <c r="Y160" i="5"/>
  <c r="O160" i="5"/>
  <c r="BF160" i="5"/>
  <c r="AV160" i="5"/>
  <c r="AL160" i="5"/>
  <c r="AB160" i="5"/>
  <c r="R160" i="5"/>
  <c r="H160" i="5"/>
  <c r="BE160" i="5"/>
  <c r="AU160" i="5"/>
  <c r="AK160" i="5"/>
  <c r="AA160" i="5"/>
  <c r="Q160" i="5"/>
  <c r="G160" i="5"/>
  <c r="BI160" i="5"/>
  <c r="AT160" i="5"/>
  <c r="AF160" i="5"/>
  <c r="S160" i="5"/>
  <c r="BH160" i="5"/>
  <c r="AR160" i="5"/>
  <c r="AE160" i="5"/>
  <c r="P160" i="5"/>
  <c r="BG160" i="5"/>
  <c r="AQ160" i="5"/>
  <c r="AD160" i="5"/>
  <c r="N160" i="5"/>
  <c r="BD160" i="5"/>
  <c r="AP160" i="5"/>
  <c r="AC160" i="5"/>
  <c r="M160" i="5"/>
  <c r="BB160" i="5"/>
  <c r="AO160" i="5"/>
  <c r="Z160" i="5"/>
  <c r="L160" i="5"/>
  <c r="BA160" i="5"/>
  <c r="AN160" i="5"/>
  <c r="X160" i="5"/>
  <c r="K160" i="5"/>
  <c r="AZ160" i="5"/>
  <c r="AM160" i="5"/>
  <c r="W160" i="5"/>
  <c r="J160" i="5"/>
  <c r="AH160" i="5"/>
  <c r="AG160" i="5"/>
  <c r="V160" i="5"/>
  <c r="BL160" i="5"/>
  <c r="U160" i="5"/>
  <c r="BK160" i="5"/>
  <c r="T160" i="5"/>
  <c r="BJ160" i="5"/>
  <c r="I160" i="5"/>
  <c r="AY160" i="5"/>
  <c r="F160" i="5"/>
  <c r="AX160" i="5"/>
  <c r="AW160" i="5"/>
  <c r="AJ160" i="5"/>
  <c r="P32" i="4"/>
  <c r="Y32" i="4" s="1"/>
  <c r="O32" i="4"/>
  <c r="K195" i="4"/>
  <c r="L195" i="4" s="1"/>
  <c r="M195" i="4" s="1"/>
  <c r="K253" i="4"/>
  <c r="BJ284" i="5"/>
  <c r="AZ284" i="5"/>
  <c r="AP284" i="5"/>
  <c r="AF284" i="5"/>
  <c r="V284" i="5"/>
  <c r="L284" i="5"/>
  <c r="BI284" i="5"/>
  <c r="AY284" i="5"/>
  <c r="AO284" i="5"/>
  <c r="AE284" i="5"/>
  <c r="U284" i="5"/>
  <c r="K284" i="5"/>
  <c r="BM284" i="5"/>
  <c r="BC284" i="5"/>
  <c r="AS284" i="5"/>
  <c r="AI284" i="5"/>
  <c r="Y284" i="5"/>
  <c r="O284" i="5"/>
  <c r="BA284" i="5"/>
  <c r="AL284" i="5"/>
  <c r="X284" i="5"/>
  <c r="I284" i="5"/>
  <c r="AX284" i="5"/>
  <c r="AK284" i="5"/>
  <c r="W284" i="5"/>
  <c r="H284" i="5"/>
  <c r="BF284" i="5"/>
  <c r="AR284" i="5"/>
  <c r="AC284" i="5"/>
  <c r="P284" i="5"/>
  <c r="BK284" i="5"/>
  <c r="AQ284" i="5"/>
  <c r="T284" i="5"/>
  <c r="BH284" i="5"/>
  <c r="AN284" i="5"/>
  <c r="S284" i="5"/>
  <c r="BG284" i="5"/>
  <c r="AM284" i="5"/>
  <c r="R284" i="5"/>
  <c r="BE284" i="5"/>
  <c r="AJ284" i="5"/>
  <c r="Q284" i="5"/>
  <c r="BD284" i="5"/>
  <c r="AH284" i="5"/>
  <c r="N284" i="5"/>
  <c r="BB284" i="5"/>
  <c r="AG284" i="5"/>
  <c r="M284" i="5"/>
  <c r="AW284" i="5"/>
  <c r="AD284" i="5"/>
  <c r="J284" i="5"/>
  <c r="AV284" i="5"/>
  <c r="AB284" i="5"/>
  <c r="G284" i="5"/>
  <c r="AU284" i="5"/>
  <c r="AT284" i="5"/>
  <c r="AA284" i="5"/>
  <c r="Z284" i="5"/>
  <c r="F284" i="5"/>
  <c r="BL284" i="5"/>
  <c r="K307" i="4"/>
  <c r="L307" i="4" s="1"/>
  <c r="M307" i="4" s="1"/>
  <c r="BI355" i="5"/>
  <c r="AY355" i="5"/>
  <c r="AO355" i="5"/>
  <c r="AE355" i="5"/>
  <c r="U355" i="5"/>
  <c r="K355" i="5"/>
  <c r="BH355" i="5"/>
  <c r="AX355" i="5"/>
  <c r="AN355" i="5"/>
  <c r="AD355" i="5"/>
  <c r="T355" i="5"/>
  <c r="J355" i="5"/>
  <c r="BF355" i="5"/>
  <c r="AT355" i="5"/>
  <c r="AH355" i="5"/>
  <c r="V355" i="5"/>
  <c r="H355" i="5"/>
  <c r="BA355" i="5"/>
  <c r="AL355" i="5"/>
  <c r="Y355" i="5"/>
  <c r="L355" i="5"/>
  <c r="BM355" i="5"/>
  <c r="AZ355" i="5"/>
  <c r="AK355" i="5"/>
  <c r="X355" i="5"/>
  <c r="I355" i="5"/>
  <c r="BD355" i="5"/>
  <c r="AQ355" i="5"/>
  <c r="AB355" i="5"/>
  <c r="O355" i="5"/>
  <c r="BB355" i="5"/>
  <c r="AG355" i="5"/>
  <c r="N355" i="5"/>
  <c r="AW355" i="5"/>
  <c r="AF355" i="5"/>
  <c r="M355" i="5"/>
  <c r="BL355" i="5"/>
  <c r="AS355" i="5"/>
  <c r="Z355" i="5"/>
  <c r="AM355" i="5"/>
  <c r="G355" i="5"/>
  <c r="BK355" i="5"/>
  <c r="AJ355" i="5"/>
  <c r="F355" i="5"/>
  <c r="BJ355" i="5"/>
  <c r="AI355" i="5"/>
  <c r="AU355" i="5"/>
  <c r="R355" i="5"/>
  <c r="BC355" i="5"/>
  <c r="AP355" i="5"/>
  <c r="S355" i="5"/>
  <c r="BE355" i="5"/>
  <c r="AV355" i="5"/>
  <c r="AR355" i="5"/>
  <c r="AC355" i="5"/>
  <c r="AA355" i="5"/>
  <c r="W355" i="5"/>
  <c r="P355" i="5"/>
  <c r="Q355" i="5"/>
  <c r="BG355" i="5"/>
  <c r="K180" i="4"/>
  <c r="L180" i="4" s="1"/>
  <c r="M180" i="4" s="1"/>
  <c r="BF247" i="5"/>
  <c r="AV247" i="5"/>
  <c r="AL247" i="5"/>
  <c r="AB247" i="5"/>
  <c r="R247" i="5"/>
  <c r="H247" i="5"/>
  <c r="BE247" i="5"/>
  <c r="AU247" i="5"/>
  <c r="AK247" i="5"/>
  <c r="AA247" i="5"/>
  <c r="Q247" i="5"/>
  <c r="G247" i="5"/>
  <c r="BI247" i="5"/>
  <c r="AY247" i="5"/>
  <c r="AO247" i="5"/>
  <c r="AE247" i="5"/>
  <c r="U247" i="5"/>
  <c r="K247" i="5"/>
  <c r="BM247" i="5"/>
  <c r="AZ247" i="5"/>
  <c r="AJ247" i="5"/>
  <c r="W247" i="5"/>
  <c r="I247" i="5"/>
  <c r="BL247" i="5"/>
  <c r="AX247" i="5"/>
  <c r="AI247" i="5"/>
  <c r="V247" i="5"/>
  <c r="F247" i="5"/>
  <c r="BK247" i="5"/>
  <c r="AW247" i="5"/>
  <c r="AH247" i="5"/>
  <c r="T247" i="5"/>
  <c r="BH247" i="5"/>
  <c r="AS247" i="5"/>
  <c r="BG247" i="5"/>
  <c r="AM247" i="5"/>
  <c r="O247" i="5"/>
  <c r="BD247" i="5"/>
  <c r="AG247" i="5"/>
  <c r="N247" i="5"/>
  <c r="BC247" i="5"/>
  <c r="AF247" i="5"/>
  <c r="M247" i="5"/>
  <c r="AQ247" i="5"/>
  <c r="X247" i="5"/>
  <c r="Z247" i="5"/>
  <c r="BJ247" i="5"/>
  <c r="Y247" i="5"/>
  <c r="BB247" i="5"/>
  <c r="S247" i="5"/>
  <c r="BA247" i="5"/>
  <c r="P247" i="5"/>
  <c r="AT247" i="5"/>
  <c r="L247" i="5"/>
  <c r="AR247" i="5"/>
  <c r="J247" i="5"/>
  <c r="AC247" i="5"/>
  <c r="AN247" i="5"/>
  <c r="AD247" i="5"/>
  <c r="AP247" i="5"/>
  <c r="BG238" i="5"/>
  <c r="AW238" i="5"/>
  <c r="AM238" i="5"/>
  <c r="AC238" i="5"/>
  <c r="S238" i="5"/>
  <c r="I238" i="5"/>
  <c r="BF238" i="5"/>
  <c r="AV238" i="5"/>
  <c r="AL238" i="5"/>
  <c r="AB238" i="5"/>
  <c r="R238" i="5"/>
  <c r="H238" i="5"/>
  <c r="BE238" i="5"/>
  <c r="AU238" i="5"/>
  <c r="AK238" i="5"/>
  <c r="AA238" i="5"/>
  <c r="Q238" i="5"/>
  <c r="G238" i="5"/>
  <c r="BI238" i="5"/>
  <c r="AS238" i="5"/>
  <c r="AF238" i="5"/>
  <c r="P238" i="5"/>
  <c r="BH238" i="5"/>
  <c r="AR238" i="5"/>
  <c r="AE238" i="5"/>
  <c r="O238" i="5"/>
  <c r="BD238" i="5"/>
  <c r="AQ238" i="5"/>
  <c r="AD238" i="5"/>
  <c r="N238" i="5"/>
  <c r="BL238" i="5"/>
  <c r="AY238" i="5"/>
  <c r="AI238" i="5"/>
  <c r="V238" i="5"/>
  <c r="F238" i="5"/>
  <c r="BA238" i="5"/>
  <c r="Z238" i="5"/>
  <c r="AZ238" i="5"/>
  <c r="Y238" i="5"/>
  <c r="AX238" i="5"/>
  <c r="X238" i="5"/>
  <c r="AT238" i="5"/>
  <c r="W238" i="5"/>
  <c r="AP238" i="5"/>
  <c r="U238" i="5"/>
  <c r="BB238" i="5"/>
  <c r="AG238" i="5"/>
  <c r="J238" i="5"/>
  <c r="AN238" i="5"/>
  <c r="AJ238" i="5"/>
  <c r="AH238" i="5"/>
  <c r="T238" i="5"/>
  <c r="BC238" i="5"/>
  <c r="BJ238" i="5"/>
  <c r="AO238" i="5"/>
  <c r="M238" i="5"/>
  <c r="L238" i="5"/>
  <c r="K238" i="5"/>
  <c r="BM238" i="5"/>
  <c r="BK238" i="5"/>
  <c r="K262" i="4"/>
  <c r="L262" i="4" s="1"/>
  <c r="M262" i="4" s="1"/>
  <c r="BK206" i="5"/>
  <c r="BA206" i="5"/>
  <c r="AQ206" i="5"/>
  <c r="AG206" i="5"/>
  <c r="W206" i="5"/>
  <c r="M206" i="5"/>
  <c r="BM206" i="5"/>
  <c r="BB206" i="5"/>
  <c r="AP206" i="5"/>
  <c r="AE206" i="5"/>
  <c r="T206" i="5"/>
  <c r="I206" i="5"/>
  <c r="BJ206" i="5"/>
  <c r="AY206" i="5"/>
  <c r="AN206" i="5"/>
  <c r="AC206" i="5"/>
  <c r="R206" i="5"/>
  <c r="G206" i="5"/>
  <c r="BD206" i="5"/>
  <c r="AS206" i="5"/>
  <c r="AH206" i="5"/>
  <c r="V206" i="5"/>
  <c r="K206" i="5"/>
  <c r="BC206" i="5"/>
  <c r="AL206" i="5"/>
  <c r="X206" i="5"/>
  <c r="F206" i="5"/>
  <c r="AZ206" i="5"/>
  <c r="AK206" i="5"/>
  <c r="U206" i="5"/>
  <c r="BF206" i="5"/>
  <c r="AO206" i="5"/>
  <c r="Z206" i="5"/>
  <c r="J206" i="5"/>
  <c r="AW206" i="5"/>
  <c r="AB206" i="5"/>
  <c r="AV206" i="5"/>
  <c r="AA206" i="5"/>
  <c r="AU206" i="5"/>
  <c r="Y206" i="5"/>
  <c r="BH206" i="5"/>
  <c r="AJ206" i="5"/>
  <c r="O206" i="5"/>
  <c r="BG206" i="5"/>
  <c r="AI206" i="5"/>
  <c r="N206" i="5"/>
  <c r="BE206" i="5"/>
  <c r="AF206" i="5"/>
  <c r="L206" i="5"/>
  <c r="AR206" i="5"/>
  <c r="AM206" i="5"/>
  <c r="AD206" i="5"/>
  <c r="S206" i="5"/>
  <c r="Q206" i="5"/>
  <c r="P206" i="5"/>
  <c r="BL206" i="5"/>
  <c r="H206" i="5"/>
  <c r="BI206" i="5"/>
  <c r="AX206" i="5"/>
  <c r="AT206" i="5"/>
  <c r="BD231" i="5"/>
  <c r="AT231" i="5"/>
  <c r="AJ231" i="5"/>
  <c r="Z231" i="5"/>
  <c r="P231" i="5"/>
  <c r="F231" i="5"/>
  <c r="BG231" i="5"/>
  <c r="AV231" i="5"/>
  <c r="AK231" i="5"/>
  <c r="Y231" i="5"/>
  <c r="N231" i="5"/>
  <c r="BE231" i="5"/>
  <c r="AS231" i="5"/>
  <c r="AH231" i="5"/>
  <c r="W231" i="5"/>
  <c r="L231" i="5"/>
  <c r="BJ231" i="5"/>
  <c r="AY231" i="5"/>
  <c r="AN231" i="5"/>
  <c r="AC231" i="5"/>
  <c r="R231" i="5"/>
  <c r="G231" i="5"/>
  <c r="BK231" i="5"/>
  <c r="AU231" i="5"/>
  <c r="AE231" i="5"/>
  <c r="O231" i="5"/>
  <c r="BI231" i="5"/>
  <c r="AR231" i="5"/>
  <c r="AD231" i="5"/>
  <c r="M231" i="5"/>
  <c r="BH231" i="5"/>
  <c r="AQ231" i="5"/>
  <c r="AB231" i="5"/>
  <c r="K231" i="5"/>
  <c r="BL231" i="5"/>
  <c r="AW231" i="5"/>
  <c r="AF231" i="5"/>
  <c r="Q231" i="5"/>
  <c r="AZ231" i="5"/>
  <c r="V231" i="5"/>
  <c r="AX231" i="5"/>
  <c r="U231" i="5"/>
  <c r="AP231" i="5"/>
  <c r="T231" i="5"/>
  <c r="AO231" i="5"/>
  <c r="S231" i="5"/>
  <c r="BB231" i="5"/>
  <c r="AA231" i="5"/>
  <c r="AG231" i="5"/>
  <c r="X231" i="5"/>
  <c r="J231" i="5"/>
  <c r="BM231" i="5"/>
  <c r="I231" i="5"/>
  <c r="AL231" i="5"/>
  <c r="AI231" i="5"/>
  <c r="H231" i="5"/>
  <c r="BF231" i="5"/>
  <c r="BC231" i="5"/>
  <c r="BA231" i="5"/>
  <c r="AM231" i="5"/>
  <c r="BJ256" i="5"/>
  <c r="AZ256" i="5"/>
  <c r="AP256" i="5"/>
  <c r="AF256" i="5"/>
  <c r="V256" i="5"/>
  <c r="L256" i="5"/>
  <c r="BI256" i="5"/>
  <c r="AY256" i="5"/>
  <c r="AO256" i="5"/>
  <c r="AE256" i="5"/>
  <c r="U256" i="5"/>
  <c r="K256" i="5"/>
  <c r="BM256" i="5"/>
  <c r="BC256" i="5"/>
  <c r="AS256" i="5"/>
  <c r="AI256" i="5"/>
  <c r="Y256" i="5"/>
  <c r="O256" i="5"/>
  <c r="BE256" i="5"/>
  <c r="AQ256" i="5"/>
  <c r="AB256" i="5"/>
  <c r="N256" i="5"/>
  <c r="BD256" i="5"/>
  <c r="AN256" i="5"/>
  <c r="AA256" i="5"/>
  <c r="M256" i="5"/>
  <c r="BB256" i="5"/>
  <c r="AM256" i="5"/>
  <c r="Z256" i="5"/>
  <c r="J256" i="5"/>
  <c r="BF256" i="5"/>
  <c r="AR256" i="5"/>
  <c r="AC256" i="5"/>
  <c r="P256" i="5"/>
  <c r="BL256" i="5"/>
  <c r="AL256" i="5"/>
  <c r="R256" i="5"/>
  <c r="BK256" i="5"/>
  <c r="AK256" i="5"/>
  <c r="Q256" i="5"/>
  <c r="BH256" i="5"/>
  <c r="AJ256" i="5"/>
  <c r="I256" i="5"/>
  <c r="BG256" i="5"/>
  <c r="AH256" i="5"/>
  <c r="H256" i="5"/>
  <c r="BA256" i="5"/>
  <c r="AG256" i="5"/>
  <c r="G256" i="5"/>
  <c r="AX256" i="5"/>
  <c r="AD256" i="5"/>
  <c r="F256" i="5"/>
  <c r="AW256" i="5"/>
  <c r="X256" i="5"/>
  <c r="AV256" i="5"/>
  <c r="W256" i="5"/>
  <c r="AU256" i="5"/>
  <c r="AT256" i="5"/>
  <c r="T256" i="5"/>
  <c r="S256" i="5"/>
  <c r="BL281" i="5"/>
  <c r="BB281" i="5"/>
  <c r="AR281" i="5"/>
  <c r="AH281" i="5"/>
  <c r="X281" i="5"/>
  <c r="N281" i="5"/>
  <c r="BK281" i="5"/>
  <c r="BA281" i="5"/>
  <c r="AQ281" i="5"/>
  <c r="AG281" i="5"/>
  <c r="W281" i="5"/>
  <c r="M281" i="5"/>
  <c r="BE281" i="5"/>
  <c r="AU281" i="5"/>
  <c r="AK281" i="5"/>
  <c r="AA281" i="5"/>
  <c r="Q281" i="5"/>
  <c r="G281" i="5"/>
  <c r="BI281" i="5"/>
  <c r="AV281" i="5"/>
  <c r="AF281" i="5"/>
  <c r="S281" i="5"/>
  <c r="BH281" i="5"/>
  <c r="AT281" i="5"/>
  <c r="AE281" i="5"/>
  <c r="R281" i="5"/>
  <c r="AZ281" i="5"/>
  <c r="AM281" i="5"/>
  <c r="Y281" i="5"/>
  <c r="J281" i="5"/>
  <c r="BM281" i="5"/>
  <c r="AP281" i="5"/>
  <c r="V281" i="5"/>
  <c r="BJ281" i="5"/>
  <c r="AO281" i="5"/>
  <c r="U281" i="5"/>
  <c r="BG281" i="5"/>
  <c r="AN281" i="5"/>
  <c r="T281" i="5"/>
  <c r="BF281" i="5"/>
  <c r="AL281" i="5"/>
  <c r="P281" i="5"/>
  <c r="BD281" i="5"/>
  <c r="AJ281" i="5"/>
  <c r="O281" i="5"/>
  <c r="BC281" i="5"/>
  <c r="AI281" i="5"/>
  <c r="L281" i="5"/>
  <c r="AY281" i="5"/>
  <c r="AD281" i="5"/>
  <c r="K281" i="5"/>
  <c r="AX281" i="5"/>
  <c r="AC281" i="5"/>
  <c r="I281" i="5"/>
  <c r="AW281" i="5"/>
  <c r="AS281" i="5"/>
  <c r="F281" i="5"/>
  <c r="AB281" i="5"/>
  <c r="Z281" i="5"/>
  <c r="H281" i="5"/>
  <c r="BE306" i="5"/>
  <c r="AU306" i="5"/>
  <c r="AK306" i="5"/>
  <c r="AA306" i="5"/>
  <c r="Q306" i="5"/>
  <c r="G306" i="5"/>
  <c r="BK306" i="5"/>
  <c r="AZ306" i="5"/>
  <c r="AO306" i="5"/>
  <c r="AD306" i="5"/>
  <c r="S306" i="5"/>
  <c r="H306" i="5"/>
  <c r="BJ306" i="5"/>
  <c r="AY306" i="5"/>
  <c r="AN306" i="5"/>
  <c r="AC306" i="5"/>
  <c r="R306" i="5"/>
  <c r="F306" i="5"/>
  <c r="BC306" i="5"/>
  <c r="AR306" i="5"/>
  <c r="AG306" i="5"/>
  <c r="V306" i="5"/>
  <c r="K306" i="5"/>
  <c r="BL306" i="5"/>
  <c r="AV306" i="5"/>
  <c r="AF306" i="5"/>
  <c r="O306" i="5"/>
  <c r="BI306" i="5"/>
  <c r="AT306" i="5"/>
  <c r="AE306" i="5"/>
  <c r="N306" i="5"/>
  <c r="BB306" i="5"/>
  <c r="AL306" i="5"/>
  <c r="W306" i="5"/>
  <c r="AW306" i="5"/>
  <c r="Y306" i="5"/>
  <c r="BF306" i="5"/>
  <c r="AI306" i="5"/>
  <c r="L306" i="5"/>
  <c r="BD306" i="5"/>
  <c r="AH306" i="5"/>
  <c r="J306" i="5"/>
  <c r="BM306" i="5"/>
  <c r="BH306" i="5"/>
  <c r="Z306" i="5"/>
  <c r="BA306" i="5"/>
  <c r="U306" i="5"/>
  <c r="AS306" i="5"/>
  <c r="P306" i="5"/>
  <c r="T306" i="5"/>
  <c r="M306" i="5"/>
  <c r="BG306" i="5"/>
  <c r="I306" i="5"/>
  <c r="AX306" i="5"/>
  <c r="AQ306" i="5"/>
  <c r="AP306" i="5"/>
  <c r="AM306" i="5"/>
  <c r="AJ306" i="5"/>
  <c r="AB306" i="5"/>
  <c r="X306" i="5"/>
  <c r="BL331" i="5"/>
  <c r="BB331" i="5"/>
  <c r="AR331" i="5"/>
  <c r="AH331" i="5"/>
  <c r="X331" i="5"/>
  <c r="N331" i="5"/>
  <c r="BK331" i="5"/>
  <c r="BA331" i="5"/>
  <c r="AQ331" i="5"/>
  <c r="AG331" i="5"/>
  <c r="BD331" i="5"/>
  <c r="AP331" i="5"/>
  <c r="AD331" i="5"/>
  <c r="S331" i="5"/>
  <c r="H331" i="5"/>
  <c r="BC331" i="5"/>
  <c r="AO331" i="5"/>
  <c r="AC331" i="5"/>
  <c r="R331" i="5"/>
  <c r="G331" i="5"/>
  <c r="BG331" i="5"/>
  <c r="AU331" i="5"/>
  <c r="AI331" i="5"/>
  <c r="V331" i="5"/>
  <c r="K331" i="5"/>
  <c r="BF331" i="5"/>
  <c r="AM331" i="5"/>
  <c r="W331" i="5"/>
  <c r="F331" i="5"/>
  <c r="BE331" i="5"/>
  <c r="AL331" i="5"/>
  <c r="U331" i="5"/>
  <c r="AZ331" i="5"/>
  <c r="AK331" i="5"/>
  <c r="T331" i="5"/>
  <c r="BJ331" i="5"/>
  <c r="AT331" i="5"/>
  <c r="AA331" i="5"/>
  <c r="L331" i="5"/>
  <c r="AS331" i="5"/>
  <c r="O331" i="5"/>
  <c r="AY331" i="5"/>
  <c r="Z331" i="5"/>
  <c r="AX331" i="5"/>
  <c r="Y331" i="5"/>
  <c r="AF331" i="5"/>
  <c r="AE331" i="5"/>
  <c r="AB331" i="5"/>
  <c r="BM331" i="5"/>
  <c r="Q331" i="5"/>
  <c r="BI331" i="5"/>
  <c r="P331" i="5"/>
  <c r="BH331" i="5"/>
  <c r="M331" i="5"/>
  <c r="AW331" i="5"/>
  <c r="J331" i="5"/>
  <c r="AV331" i="5"/>
  <c r="I331" i="5"/>
  <c r="AN331" i="5"/>
  <c r="AJ331" i="5"/>
  <c r="BE356" i="5"/>
  <c r="AU356" i="5"/>
  <c r="AK356" i="5"/>
  <c r="AA356" i="5"/>
  <c r="Q356" i="5"/>
  <c r="G356" i="5"/>
  <c r="BD356" i="5"/>
  <c r="AT356" i="5"/>
  <c r="AJ356" i="5"/>
  <c r="Z356" i="5"/>
  <c r="P356" i="5"/>
  <c r="F356" i="5"/>
  <c r="BH356" i="5"/>
  <c r="AX356" i="5"/>
  <c r="AN356" i="5"/>
  <c r="AD356" i="5"/>
  <c r="T356" i="5"/>
  <c r="J356" i="5"/>
  <c r="BK356" i="5"/>
  <c r="AW356" i="5"/>
  <c r="AH356" i="5"/>
  <c r="U356" i="5"/>
  <c r="BG356" i="5"/>
  <c r="AR356" i="5"/>
  <c r="AE356" i="5"/>
  <c r="O356" i="5"/>
  <c r="BF356" i="5"/>
  <c r="AO356" i="5"/>
  <c r="W356" i="5"/>
  <c r="BC356" i="5"/>
  <c r="AM356" i="5"/>
  <c r="V356" i="5"/>
  <c r="BL356" i="5"/>
  <c r="AS356" i="5"/>
  <c r="AB356" i="5"/>
  <c r="K356" i="5"/>
  <c r="AY356" i="5"/>
  <c r="X356" i="5"/>
  <c r="AV356" i="5"/>
  <c r="S356" i="5"/>
  <c r="BM356" i="5"/>
  <c r="AL356" i="5"/>
  <c r="M356" i="5"/>
  <c r="AQ356" i="5"/>
  <c r="I356" i="5"/>
  <c r="AP356" i="5"/>
  <c r="H356" i="5"/>
  <c r="AI356" i="5"/>
  <c r="BB356" i="5"/>
  <c r="R356" i="5"/>
  <c r="AC356" i="5"/>
  <c r="L356" i="5"/>
  <c r="AZ356" i="5"/>
  <c r="Y356" i="5"/>
  <c r="N356" i="5"/>
  <c r="BJ356" i="5"/>
  <c r="BA356" i="5"/>
  <c r="AG356" i="5"/>
  <c r="AF356" i="5"/>
  <c r="BI356" i="5"/>
  <c r="P290" i="4"/>
  <c r="Y290" i="4" s="1"/>
  <c r="O290" i="4"/>
  <c r="P340" i="4"/>
  <c r="Y340" i="4" s="1"/>
  <c r="O340" i="4"/>
  <c r="D26" i="6"/>
  <c r="E26" i="6" s="1"/>
  <c r="F26" i="6"/>
  <c r="F57" i="6"/>
  <c r="D57" i="6"/>
  <c r="E57" i="6" s="1"/>
  <c r="D97" i="6"/>
  <c r="E97" i="6" s="1"/>
  <c r="F97" i="6"/>
  <c r="F38" i="6"/>
  <c r="D38" i="6"/>
  <c r="E38" i="6" s="1"/>
  <c r="D56" i="6"/>
  <c r="E56" i="6" s="1"/>
  <c r="F56" i="6"/>
  <c r="F137" i="6"/>
  <c r="D137" i="6"/>
  <c r="E137" i="6" s="1"/>
  <c r="F53" i="6"/>
  <c r="D53" i="6"/>
  <c r="E53" i="6" s="1"/>
  <c r="D163" i="6"/>
  <c r="E163" i="6" s="1"/>
  <c r="F163" i="6"/>
  <c r="D93" i="6"/>
  <c r="E93" i="6" s="1"/>
  <c r="F93" i="6"/>
  <c r="F210" i="6"/>
  <c r="D210" i="6"/>
  <c r="E210" i="6" s="1"/>
  <c r="F148" i="6"/>
  <c r="D148" i="6"/>
  <c r="E148" i="6" s="1"/>
  <c r="D103" i="6"/>
  <c r="E103" i="6" s="1"/>
  <c r="F103" i="6"/>
  <c r="F119" i="6"/>
  <c r="D119" i="6"/>
  <c r="E119" i="6" s="1"/>
  <c r="D39" i="6"/>
  <c r="E39" i="6" s="1"/>
  <c r="F39" i="6"/>
  <c r="F152" i="6"/>
  <c r="D152" i="6"/>
  <c r="E152" i="6" s="1"/>
  <c r="D81" i="6"/>
  <c r="E81" i="6" s="1"/>
  <c r="F81" i="6"/>
  <c r="F221" i="6"/>
  <c r="D221" i="6"/>
  <c r="E221" i="6" s="1"/>
  <c r="D138" i="6"/>
  <c r="E138" i="6" s="1"/>
  <c r="F138" i="6"/>
  <c r="F100" i="6"/>
  <c r="D100" i="6"/>
  <c r="E100" i="6" s="1"/>
  <c r="D144" i="6"/>
  <c r="E144" i="6" s="1"/>
  <c r="F144" i="6"/>
  <c r="F82" i="6"/>
  <c r="D82" i="6"/>
  <c r="E82" i="6" s="1"/>
  <c r="D182" i="6"/>
  <c r="E182" i="6" s="1"/>
  <c r="F182" i="6"/>
  <c r="D160" i="6"/>
  <c r="E160" i="6" s="1"/>
  <c r="F160" i="6"/>
  <c r="F185" i="6"/>
  <c r="D185" i="6"/>
  <c r="E185" i="6" s="1"/>
  <c r="F204" i="6"/>
  <c r="D204" i="6"/>
  <c r="E204" i="6" s="1"/>
  <c r="K168" i="4"/>
  <c r="L168" i="4" s="1"/>
  <c r="M168" i="4" s="1"/>
  <c r="BK133" i="5"/>
  <c r="BA133" i="5"/>
  <c r="AQ133" i="5"/>
  <c r="AG133" i="5"/>
  <c r="W133" i="5"/>
  <c r="M133" i="5"/>
  <c r="BD133" i="5"/>
  <c r="AT133" i="5"/>
  <c r="AJ133" i="5"/>
  <c r="Z133" i="5"/>
  <c r="P133" i="5"/>
  <c r="F133" i="5"/>
  <c r="BM133" i="5"/>
  <c r="BC133" i="5"/>
  <c r="AS133" i="5"/>
  <c r="AI133" i="5"/>
  <c r="Y133" i="5"/>
  <c r="O133" i="5"/>
  <c r="BF133" i="5"/>
  <c r="AP133" i="5"/>
  <c r="AC133" i="5"/>
  <c r="N133" i="5"/>
  <c r="BE133" i="5"/>
  <c r="AO133" i="5"/>
  <c r="AB133" i="5"/>
  <c r="L133" i="5"/>
  <c r="BB133" i="5"/>
  <c r="AN133" i="5"/>
  <c r="AA133" i="5"/>
  <c r="K133" i="5"/>
  <c r="BH133" i="5"/>
  <c r="AL133" i="5"/>
  <c r="S133" i="5"/>
  <c r="BG133" i="5"/>
  <c r="AK133" i="5"/>
  <c r="R133" i="5"/>
  <c r="AZ133" i="5"/>
  <c r="AH133" i="5"/>
  <c r="Q133" i="5"/>
  <c r="AY133" i="5"/>
  <c r="AF133" i="5"/>
  <c r="J133" i="5"/>
  <c r="AX133" i="5"/>
  <c r="AE133" i="5"/>
  <c r="I133" i="5"/>
  <c r="BL133" i="5"/>
  <c r="AU133" i="5"/>
  <c r="V133" i="5"/>
  <c r="U133" i="5"/>
  <c r="T133" i="5"/>
  <c r="BJ133" i="5"/>
  <c r="H133" i="5"/>
  <c r="BI133" i="5"/>
  <c r="G133" i="5"/>
  <c r="AW133" i="5"/>
  <c r="AV133" i="5"/>
  <c r="AR133" i="5"/>
  <c r="AM133" i="5"/>
  <c r="AD133" i="5"/>
  <c r="X133" i="5"/>
  <c r="BL98" i="5"/>
  <c r="BB98" i="5"/>
  <c r="AR98" i="5"/>
  <c r="AH98" i="5"/>
  <c r="X98" i="5"/>
  <c r="N98" i="5"/>
  <c r="BK98" i="5"/>
  <c r="BA98" i="5"/>
  <c r="AQ98" i="5"/>
  <c r="AG98" i="5"/>
  <c r="W98" i="5"/>
  <c r="M98" i="5"/>
  <c r="BE98" i="5"/>
  <c r="AU98" i="5"/>
  <c r="AK98" i="5"/>
  <c r="AA98" i="5"/>
  <c r="Q98" i="5"/>
  <c r="G98" i="5"/>
  <c r="BJ98" i="5"/>
  <c r="AW98" i="5"/>
  <c r="AI98" i="5"/>
  <c r="T98" i="5"/>
  <c r="F98" i="5"/>
  <c r="BI98" i="5"/>
  <c r="AV98" i="5"/>
  <c r="AF98" i="5"/>
  <c r="S98" i="5"/>
  <c r="BH98" i="5"/>
  <c r="AT98" i="5"/>
  <c r="AE98" i="5"/>
  <c r="R98" i="5"/>
  <c r="BF98" i="5"/>
  <c r="AM98" i="5"/>
  <c r="P98" i="5"/>
  <c r="BD98" i="5"/>
  <c r="AL98" i="5"/>
  <c r="O98" i="5"/>
  <c r="BC98" i="5"/>
  <c r="AJ98" i="5"/>
  <c r="L98" i="5"/>
  <c r="AZ98" i="5"/>
  <c r="AD98" i="5"/>
  <c r="K98" i="5"/>
  <c r="AY98" i="5"/>
  <c r="AC98" i="5"/>
  <c r="J98" i="5"/>
  <c r="BM98" i="5"/>
  <c r="AO98" i="5"/>
  <c r="V98" i="5"/>
  <c r="AP98" i="5"/>
  <c r="AN98" i="5"/>
  <c r="AB98" i="5"/>
  <c r="Z98" i="5"/>
  <c r="Y98" i="5"/>
  <c r="U98" i="5"/>
  <c r="I98" i="5"/>
  <c r="BG98" i="5"/>
  <c r="H98" i="5"/>
  <c r="AX98" i="5"/>
  <c r="AS98" i="5"/>
  <c r="FC89" i="5"/>
  <c r="CT89" i="5"/>
  <c r="FU89" i="5"/>
  <c r="DL89" i="5"/>
  <c r="FG89" i="5"/>
  <c r="CX89" i="5"/>
  <c r="CA89" i="5"/>
  <c r="EJ89" i="5"/>
  <c r="I89" i="5"/>
  <c r="FP89" i="5"/>
  <c r="DG89" i="5"/>
  <c r="EW84" i="5"/>
  <c r="CN84" i="5"/>
  <c r="FK84" i="5"/>
  <c r="DB84" i="5"/>
  <c r="GB84" i="5"/>
  <c r="DS84" i="5"/>
  <c r="BT84" i="5"/>
  <c r="EC84" i="5"/>
  <c r="FP84" i="5"/>
  <c r="DG84" i="5"/>
  <c r="EB54" i="5"/>
  <c r="BS54" i="5"/>
  <c r="CQ54" i="5"/>
  <c r="EZ54" i="5"/>
  <c r="DQ54" i="5"/>
  <c r="FZ54" i="5"/>
  <c r="DZ54" i="5"/>
  <c r="BQ54" i="5"/>
  <c r="ED54" i="5"/>
  <c r="BU54" i="5"/>
  <c r="FS54" i="5"/>
  <c r="DJ54" i="5"/>
  <c r="EN125" i="5"/>
  <c r="CE125" i="5"/>
  <c r="FZ125" i="5"/>
  <c r="DQ125" i="5"/>
  <c r="EK125" i="5"/>
  <c r="CB125" i="5"/>
  <c r="GD125" i="5"/>
  <c r="DU125" i="5"/>
  <c r="FI125" i="5"/>
  <c r="CZ125" i="5"/>
  <c r="ET125" i="5"/>
  <c r="CK125" i="5"/>
  <c r="K103" i="4"/>
  <c r="L103" i="4" s="1"/>
  <c r="M103" i="4" s="1"/>
  <c r="K83" i="4"/>
  <c r="L83" i="4" s="1"/>
  <c r="M83" i="4" s="1"/>
  <c r="CZ70" i="5"/>
  <c r="FI70" i="5"/>
  <c r="FZ70" i="5"/>
  <c r="DQ70" i="5"/>
  <c r="BP70" i="5"/>
  <c r="DY70" i="5" s="1"/>
  <c r="BZ70" i="5"/>
  <c r="EI70" i="5"/>
  <c r="CK70" i="5"/>
  <c r="ET70" i="5"/>
  <c r="EQ70" i="5"/>
  <c r="CH70" i="5"/>
  <c r="GE60" i="5"/>
  <c r="DV60" i="5"/>
  <c r="ED60" i="5"/>
  <c r="BU60" i="5"/>
  <c r="FC60" i="5"/>
  <c r="CT60" i="5"/>
  <c r="CO60" i="5"/>
  <c r="EX60" i="5"/>
  <c r="FG60" i="5"/>
  <c r="CX60" i="5"/>
  <c r="EK60" i="5"/>
  <c r="CB60" i="5"/>
  <c r="DU55" i="5"/>
  <c r="GD55" i="5"/>
  <c r="EY55" i="5"/>
  <c r="CP55" i="5"/>
  <c r="FZ55" i="5"/>
  <c r="DQ55" i="5"/>
  <c r="CS55" i="5"/>
  <c r="FB55" i="5"/>
  <c r="FG55" i="5"/>
  <c r="CX55" i="5"/>
  <c r="EK55" i="5"/>
  <c r="CB55" i="5"/>
  <c r="BS40" i="5"/>
  <c r="EB40" i="5"/>
  <c r="FM40" i="5"/>
  <c r="DD40" i="5"/>
  <c r="GB40" i="5"/>
  <c r="DS40" i="5"/>
  <c r="BW40" i="5"/>
  <c r="EF40" i="5"/>
  <c r="FH40" i="5"/>
  <c r="CY40" i="5"/>
  <c r="ET40" i="5"/>
  <c r="CK40" i="5"/>
  <c r="FE37" i="5"/>
  <c r="CV37" i="5"/>
  <c r="ET37" i="5"/>
  <c r="CK37" i="5"/>
  <c r="CG37" i="5"/>
  <c r="EP37" i="5"/>
  <c r="CS37" i="5"/>
  <c r="FB37" i="5"/>
  <c r="EL37" i="5"/>
  <c r="CC37" i="5"/>
  <c r="GA37" i="5"/>
  <c r="DR37" i="5"/>
  <c r="DR24" i="5"/>
  <c r="GA24" i="5"/>
  <c r="CG24" i="5"/>
  <c r="EP24" i="5"/>
  <c r="DK24" i="5"/>
  <c r="FT24" i="5"/>
  <c r="CJ24" i="5"/>
  <c r="ES24" i="5"/>
  <c r="FK24" i="5"/>
  <c r="DB24" i="5"/>
  <c r="EO24" i="5"/>
  <c r="CF24" i="5"/>
  <c r="EI120" i="5"/>
  <c r="BZ120" i="5"/>
  <c r="GD120" i="5"/>
  <c r="DU120" i="5"/>
  <c r="EE120" i="5"/>
  <c r="BV120" i="5"/>
  <c r="EK120" i="5"/>
  <c r="CB120" i="5"/>
  <c r="CC120" i="5"/>
  <c r="EL120" i="5"/>
  <c r="EG120" i="5"/>
  <c r="BX120" i="5"/>
  <c r="FS90" i="5"/>
  <c r="DJ90" i="5"/>
  <c r="BT90" i="5"/>
  <c r="EC90" i="5"/>
  <c r="BZ90" i="5"/>
  <c r="EI90" i="5"/>
  <c r="CC90" i="5"/>
  <c r="EL90" i="5"/>
  <c r="EK90" i="5"/>
  <c r="CB90" i="5"/>
  <c r="GE90" i="5"/>
  <c r="DV90" i="5"/>
  <c r="CA62" i="5"/>
  <c r="EJ62" i="5"/>
  <c r="EA62" i="5"/>
  <c r="BR62" i="5"/>
  <c r="CQ62" i="5"/>
  <c r="EZ62" i="5"/>
  <c r="FC62" i="5"/>
  <c r="CT62" i="5"/>
  <c r="FO62" i="5"/>
  <c r="DF62" i="5"/>
  <c r="EV62" i="5"/>
  <c r="CM62" i="5"/>
  <c r="FM57" i="5"/>
  <c r="DD57" i="5"/>
  <c r="EH57" i="5"/>
  <c r="BY57" i="5"/>
  <c r="CU57" i="5"/>
  <c r="FD57" i="5"/>
  <c r="EF57" i="5"/>
  <c r="BW57" i="5"/>
  <c r="EB57" i="5"/>
  <c r="BS57" i="5"/>
  <c r="FQ57" i="5"/>
  <c r="DH57" i="5"/>
  <c r="CE22" i="5"/>
  <c r="EN22" i="5"/>
  <c r="EZ22" i="5"/>
  <c r="CQ22" i="5"/>
  <c r="DU22" i="5"/>
  <c r="GD22" i="5"/>
  <c r="FH22" i="5"/>
  <c r="CY22" i="5"/>
  <c r="EE22" i="5"/>
  <c r="BV22" i="5"/>
  <c r="FP22" i="5"/>
  <c r="DG22" i="5"/>
  <c r="DY9" i="5"/>
  <c r="BP9" i="5"/>
  <c r="EQ9" i="5"/>
  <c r="CH9" i="5"/>
  <c r="FV9" i="5"/>
  <c r="DM9" i="5"/>
  <c r="CM9" i="5"/>
  <c r="EV9" i="5"/>
  <c r="FN9" i="5"/>
  <c r="DE9" i="5"/>
  <c r="EW9" i="5"/>
  <c r="CN9" i="5"/>
  <c r="EO20" i="5"/>
  <c r="CF20" i="5"/>
  <c r="DC20" i="5"/>
  <c r="FL20" i="5"/>
  <c r="EG20" i="5"/>
  <c r="BX20" i="5"/>
  <c r="DT20" i="5"/>
  <c r="GC20" i="5"/>
  <c r="FQ20" i="5"/>
  <c r="DH20" i="5"/>
  <c r="EU20" i="5"/>
  <c r="CL20" i="5"/>
  <c r="DE47" i="5"/>
  <c r="FN47" i="5"/>
  <c r="EI47" i="5"/>
  <c r="BZ47" i="5"/>
  <c r="FK47" i="5"/>
  <c r="DB47" i="5"/>
  <c r="EA47" i="5"/>
  <c r="BR47" i="5"/>
  <c r="EB47" i="5"/>
  <c r="BS47" i="5"/>
  <c r="FQ47" i="5"/>
  <c r="DH47" i="5"/>
  <c r="EI85" i="5"/>
  <c r="BZ85" i="5"/>
  <c r="DN85" i="5"/>
  <c r="FW85" i="5"/>
  <c r="DU85" i="5"/>
  <c r="GD85" i="5"/>
  <c r="DI85" i="5"/>
  <c r="FR85" i="5"/>
  <c r="EK85" i="5"/>
  <c r="CB85" i="5"/>
  <c r="GE85" i="5"/>
  <c r="DV85" i="5"/>
  <c r="CD75" i="5"/>
  <c r="EM75" i="5"/>
  <c r="EV75" i="5"/>
  <c r="CM75" i="5"/>
  <c r="DG75" i="5"/>
  <c r="FP75" i="5"/>
  <c r="BQ75" i="5"/>
  <c r="DZ75" i="5" s="1"/>
  <c r="EK75" i="5"/>
  <c r="CB75" i="5"/>
  <c r="GE75" i="5"/>
  <c r="DV75" i="5"/>
  <c r="K63" i="4"/>
  <c r="L63" i="4" s="1"/>
  <c r="M63" i="4" s="1"/>
  <c r="FP50" i="5"/>
  <c r="DG50" i="5"/>
  <c r="EI50" i="5"/>
  <c r="BZ50" i="5"/>
  <c r="CY50" i="5"/>
  <c r="FH50" i="5"/>
  <c r="EG50" i="5"/>
  <c r="BX50" i="5"/>
  <c r="DZ50" i="5"/>
  <c r="BQ50" i="5"/>
  <c r="FO50" i="5"/>
  <c r="DF50" i="5"/>
  <c r="CR35" i="5"/>
  <c r="FA35" i="5"/>
  <c r="EB35" i="5"/>
  <c r="BS35" i="5"/>
  <c r="ER35" i="5"/>
  <c r="CI35" i="5"/>
  <c r="BZ35" i="5"/>
  <c r="EI35" i="5"/>
  <c r="DZ35" i="5"/>
  <c r="BQ35" i="5"/>
  <c r="FO35" i="5"/>
  <c r="DF35" i="5"/>
  <c r="GE32" i="5"/>
  <c r="DV32" i="5"/>
  <c r="DO32" i="5"/>
  <c r="FX32" i="5"/>
  <c r="BP32" i="5"/>
  <c r="DY32" i="5" s="1"/>
  <c r="DL32" i="5"/>
  <c r="FU32" i="5"/>
  <c r="GC32" i="5"/>
  <c r="DT32" i="5"/>
  <c r="FG32" i="5"/>
  <c r="CX32" i="5"/>
  <c r="FG19" i="5"/>
  <c r="BT19" i="5"/>
  <c r="EC19" i="5"/>
  <c r="BZ19" i="5"/>
  <c r="EI19" i="5"/>
  <c r="CA19" i="5"/>
  <c r="EJ19" i="5"/>
  <c r="CK19" i="5"/>
  <c r="ET19" i="5"/>
  <c r="EY19" i="5"/>
  <c r="CP19" i="5"/>
  <c r="FX110" i="5"/>
  <c r="DO110" i="5"/>
  <c r="CE110" i="5"/>
  <c r="EN110" i="5"/>
  <c r="EW110" i="5"/>
  <c r="CN110" i="5"/>
  <c r="CU110" i="5"/>
  <c r="FD110" i="5"/>
  <c r="BR110" i="5"/>
  <c r="EA110" i="5" s="1"/>
  <c r="FU110" i="5"/>
  <c r="DL110" i="5"/>
  <c r="EJ100" i="5"/>
  <c r="CA100" i="5"/>
  <c r="FM100" i="5"/>
  <c r="DD100" i="5"/>
  <c r="EF100" i="5"/>
  <c r="BW100" i="5"/>
  <c r="DT100" i="5"/>
  <c r="GC100" i="5"/>
  <c r="BR100" i="5"/>
  <c r="EA100" i="5" s="1"/>
  <c r="FU100" i="5"/>
  <c r="DL100" i="5"/>
  <c r="EL80" i="5"/>
  <c r="CC80" i="5"/>
  <c r="EC80" i="5"/>
  <c r="BT80" i="5"/>
  <c r="BQ80" i="5"/>
  <c r="DZ80" i="5" s="1"/>
  <c r="CM80" i="5"/>
  <c r="EV80" i="5"/>
  <c r="DR80" i="5"/>
  <c r="GA80" i="5"/>
  <c r="FK80" i="5"/>
  <c r="DB80" i="5"/>
  <c r="CG65" i="5"/>
  <c r="EP65" i="5"/>
  <c r="EY65" i="5"/>
  <c r="CP65" i="5"/>
  <c r="DQ65" i="5"/>
  <c r="FZ65" i="5"/>
  <c r="ER65" i="5"/>
  <c r="CI65" i="5"/>
  <c r="EJ65" i="5"/>
  <c r="CA65" i="5"/>
  <c r="FY65" i="5"/>
  <c r="DP65" i="5"/>
  <c r="BW30" i="5"/>
  <c r="EF30" i="5"/>
  <c r="EV30" i="5"/>
  <c r="CM30" i="5"/>
  <c r="CW30" i="5"/>
  <c r="FF30" i="5"/>
  <c r="EB30" i="5"/>
  <c r="BS30" i="5"/>
  <c r="DZ30" i="5"/>
  <c r="BQ30" i="5"/>
  <c r="FO30" i="5"/>
  <c r="DF30" i="5"/>
  <c r="EV14" i="5"/>
  <c r="CM14" i="5"/>
  <c r="FN14" i="5"/>
  <c r="DE14" i="5"/>
  <c r="FP14" i="5"/>
  <c r="DG14" i="5"/>
  <c r="ES14" i="5"/>
  <c r="CJ14" i="5"/>
  <c r="FJ14" i="5"/>
  <c r="DA14" i="5"/>
  <c r="EN14" i="5"/>
  <c r="CE14" i="5"/>
  <c r="K61" i="4"/>
  <c r="L61" i="4" s="1"/>
  <c r="M61" i="4" s="1"/>
  <c r="EZ15" i="5"/>
  <c r="CQ15" i="5"/>
  <c r="FB15" i="5"/>
  <c r="CS15" i="5"/>
  <c r="DK15" i="5"/>
  <c r="FT15" i="5"/>
  <c r="EW15" i="5"/>
  <c r="CN15" i="5"/>
  <c r="EI15" i="5"/>
  <c r="BZ15" i="5"/>
  <c r="FX15" i="5"/>
  <c r="DO15" i="5"/>
  <c r="ET12" i="5"/>
  <c r="CK12" i="5"/>
  <c r="GA12" i="5"/>
  <c r="DR12" i="5"/>
  <c r="BP12" i="5"/>
  <c r="DY12" i="5"/>
  <c r="EQ12" i="5"/>
  <c r="CH12" i="5"/>
  <c r="EK12" i="5"/>
  <c r="CB12" i="5"/>
  <c r="FZ12" i="5"/>
  <c r="DQ12" i="5"/>
  <c r="ED10" i="5"/>
  <c r="BU10" i="5"/>
  <c r="FI10" i="5"/>
  <c r="CZ10" i="5"/>
  <c r="CB10" i="5"/>
  <c r="EK10" i="5"/>
  <c r="FA10" i="5"/>
  <c r="CR10" i="5"/>
  <c r="EI10" i="5"/>
  <c r="BZ10" i="5"/>
  <c r="FX10" i="5"/>
  <c r="DO10" i="5"/>
  <c r="EM7" i="5"/>
  <c r="CD7" i="5"/>
  <c r="EP7" i="5"/>
  <c r="CG7" i="5"/>
  <c r="DL7" i="5"/>
  <c r="FU7" i="5"/>
  <c r="EW7" i="5"/>
  <c r="CN7" i="5"/>
  <c r="EK7" i="5"/>
  <c r="CB7" i="5"/>
  <c r="FZ7" i="5"/>
  <c r="DQ7" i="5"/>
  <c r="EO105" i="5"/>
  <c r="CF105" i="5"/>
  <c r="CK105" i="5"/>
  <c r="ET105" i="5"/>
  <c r="FT105" i="5"/>
  <c r="DK105" i="5"/>
  <c r="EX105" i="5"/>
  <c r="CO105" i="5"/>
  <c r="EQ105" i="5"/>
  <c r="CH105" i="5"/>
  <c r="FV105" i="5"/>
  <c r="DM105" i="5"/>
  <c r="FD67" i="5"/>
  <c r="CU67" i="5"/>
  <c r="DJ67" i="5"/>
  <c r="FS67" i="5"/>
  <c r="CY67" i="5"/>
  <c r="FH67" i="5"/>
  <c r="FZ67" i="5"/>
  <c r="DQ67" i="5"/>
  <c r="DN67" i="5"/>
  <c r="FW67" i="5"/>
  <c r="FQ67" i="5"/>
  <c r="DH67" i="5"/>
  <c r="BY27" i="5"/>
  <c r="EH27" i="5"/>
  <c r="DZ27" i="5"/>
  <c r="BQ27" i="5"/>
  <c r="FE27" i="5"/>
  <c r="CV27" i="5"/>
  <c r="FD27" i="5"/>
  <c r="CU27" i="5"/>
  <c r="EE27" i="5"/>
  <c r="BV27" i="5"/>
  <c r="FP27" i="5"/>
  <c r="DG27" i="5"/>
  <c r="ER45" i="5"/>
  <c r="CI45" i="5"/>
  <c r="FT45" i="5"/>
  <c r="DK45" i="5"/>
  <c r="BZ45" i="5"/>
  <c r="EI45" i="5"/>
  <c r="FB45" i="5"/>
  <c r="CS45" i="5"/>
  <c r="FP45" i="5"/>
  <c r="DG45" i="5"/>
  <c r="ET45" i="5"/>
  <c r="CK45" i="5"/>
  <c r="EN25" i="5"/>
  <c r="CE25" i="5"/>
  <c r="BO25" i="5"/>
  <c r="DX25" i="5" s="1"/>
  <c r="FF25" i="5"/>
  <c r="CW25" i="5"/>
  <c r="EF25" i="5"/>
  <c r="BW25" i="5"/>
  <c r="FJ25" i="5"/>
  <c r="DA25" i="5"/>
  <c r="ET25" i="5"/>
  <c r="CK25" i="5"/>
  <c r="EA52" i="5"/>
  <c r="BR52" i="5"/>
  <c r="FC52" i="5"/>
  <c r="CT52" i="5"/>
  <c r="GE52" i="5"/>
  <c r="DV52" i="5"/>
  <c r="EJ52" i="5"/>
  <c r="CA52" i="5"/>
  <c r="EB52" i="5"/>
  <c r="BS52" i="5"/>
  <c r="FQ52" i="5"/>
  <c r="DH52" i="5"/>
  <c r="FK4" i="5"/>
  <c r="DB4" i="5"/>
  <c r="FF4" i="5"/>
  <c r="CW4" i="5"/>
  <c r="GC4" i="5"/>
  <c r="DT4" i="5"/>
  <c r="BR4" i="5"/>
  <c r="EA4" i="5"/>
  <c r="EZ4" i="5"/>
  <c r="CQ4" i="5"/>
  <c r="ED4" i="5"/>
  <c r="BU4" i="5"/>
  <c r="P209" i="4"/>
  <c r="Y209" i="4" s="1"/>
  <c r="O209" i="4"/>
  <c r="DM17" i="5"/>
  <c r="FV17" i="5"/>
  <c r="EU17" i="5"/>
  <c r="CL17" i="5"/>
  <c r="DV17" i="5"/>
  <c r="GE17" i="5"/>
  <c r="DY17" i="5"/>
  <c r="BP17" i="5"/>
  <c r="BY17" i="5"/>
  <c r="EH17" i="5"/>
  <c r="DS17" i="5"/>
  <c r="GB17" i="5"/>
  <c r="BW39" i="5"/>
  <c r="EF39" i="5"/>
  <c r="BQ39" i="5"/>
  <c r="DZ39" i="5"/>
  <c r="FJ39" i="5"/>
  <c r="DA39" i="5"/>
  <c r="FF39" i="5"/>
  <c r="CW39" i="5"/>
  <c r="EG39" i="5"/>
  <c r="BX39" i="5"/>
  <c r="FR39" i="5"/>
  <c r="DI39" i="5"/>
  <c r="EY5" i="5"/>
  <c r="CP5" i="5"/>
  <c r="EW5" i="5"/>
  <c r="CN5" i="5"/>
  <c r="EN5" i="5"/>
  <c r="CE5" i="5"/>
  <c r="CG5" i="5"/>
  <c r="EP5" i="5"/>
  <c r="FU5" i="5"/>
  <c r="DL5" i="5"/>
  <c r="FC5" i="5"/>
  <c r="CT5" i="5"/>
  <c r="P312" i="4"/>
  <c r="Y312" i="4" s="1"/>
  <c r="P202" i="4"/>
  <c r="Y202" i="4" s="1"/>
  <c r="FB150" i="5"/>
  <c r="CS150" i="5"/>
  <c r="GC150" i="5"/>
  <c r="DT150" i="5"/>
  <c r="BS150" i="5"/>
  <c r="EB150" i="5" s="1"/>
  <c r="EE150" i="5"/>
  <c r="BV150" i="5"/>
  <c r="ES150" i="5"/>
  <c r="CJ150" i="5"/>
  <c r="EG150" i="5"/>
  <c r="BX150" i="5"/>
  <c r="P129" i="4"/>
  <c r="Y129" i="4" s="1"/>
  <c r="FT115" i="5"/>
  <c r="DK115" i="5"/>
  <c r="GC115" i="5"/>
  <c r="DT115" i="5"/>
  <c r="FQ115" i="5"/>
  <c r="DH115" i="5"/>
  <c r="FP115" i="5"/>
  <c r="DG115" i="5"/>
  <c r="DC115" i="5"/>
  <c r="FL115" i="5"/>
  <c r="FA115" i="5"/>
  <c r="CR115" i="5"/>
  <c r="FF135" i="5"/>
  <c r="CW135" i="5"/>
  <c r="GD135" i="5"/>
  <c r="DU135" i="5"/>
  <c r="BV135" i="5"/>
  <c r="EE135" i="5"/>
  <c r="EH135" i="5"/>
  <c r="BY135" i="5"/>
  <c r="ES135" i="5"/>
  <c r="CJ135" i="5"/>
  <c r="EG135" i="5"/>
  <c r="BX135" i="5"/>
  <c r="EL130" i="5"/>
  <c r="FY130" i="5"/>
  <c r="DP130" i="5"/>
  <c r="EN130" i="5"/>
  <c r="CE130" i="5"/>
  <c r="ES130" i="5"/>
  <c r="CJ130" i="5"/>
  <c r="EG130" i="5"/>
  <c r="BX130" i="5"/>
  <c r="K46" i="4"/>
  <c r="L46" i="4" s="1"/>
  <c r="M46" i="4" s="1"/>
  <c r="FF34" i="5"/>
  <c r="DR34" i="5"/>
  <c r="GA34" i="5"/>
  <c r="DZ34" i="5"/>
  <c r="BQ34" i="5"/>
  <c r="DO34" i="5"/>
  <c r="FX34" i="5"/>
  <c r="GE34" i="5"/>
  <c r="CZ34" i="5"/>
  <c r="BE18" i="5"/>
  <c r="AU18" i="5"/>
  <c r="AK18" i="5"/>
  <c r="AA18" i="5"/>
  <c r="Q18" i="5"/>
  <c r="G18" i="5"/>
  <c r="BC18" i="5"/>
  <c r="AR18" i="5"/>
  <c r="AG18" i="5"/>
  <c r="V18" i="5"/>
  <c r="K18" i="5"/>
  <c r="BM18" i="5"/>
  <c r="BB18" i="5"/>
  <c r="AQ18" i="5"/>
  <c r="AF18" i="5"/>
  <c r="U18" i="5"/>
  <c r="J18" i="5"/>
  <c r="BF18" i="5"/>
  <c r="AT18" i="5"/>
  <c r="AI18" i="5"/>
  <c r="X18" i="5"/>
  <c r="M18" i="5"/>
  <c r="BI18" i="5"/>
  <c r="AS18" i="5"/>
  <c r="AC18" i="5"/>
  <c r="N18" i="5"/>
  <c r="BH18" i="5"/>
  <c r="AP18" i="5"/>
  <c r="AB18" i="5"/>
  <c r="L18" i="5"/>
  <c r="BG18" i="5"/>
  <c r="AO18" i="5"/>
  <c r="Z18" i="5"/>
  <c r="I18" i="5"/>
  <c r="BD18" i="5"/>
  <c r="AN18" i="5"/>
  <c r="Y18" i="5"/>
  <c r="H18" i="5"/>
  <c r="BA18" i="5"/>
  <c r="AM18" i="5"/>
  <c r="W18" i="5"/>
  <c r="F18" i="5"/>
  <c r="AZ18" i="5"/>
  <c r="AL18" i="5"/>
  <c r="T18" i="5"/>
  <c r="AY18" i="5"/>
  <c r="AJ18" i="5"/>
  <c r="S18" i="5"/>
  <c r="BL18" i="5"/>
  <c r="AX18" i="5"/>
  <c r="AH18" i="5"/>
  <c r="R18" i="5"/>
  <c r="BK18" i="5"/>
  <c r="AW18" i="5"/>
  <c r="AE18" i="5"/>
  <c r="P18" i="5"/>
  <c r="BJ18" i="5"/>
  <c r="AV18" i="5"/>
  <c r="AD18" i="5"/>
  <c r="O18" i="5"/>
  <c r="CA29" i="5"/>
  <c r="EJ29" i="5"/>
  <c r="CQ29" i="5"/>
  <c r="EZ29" i="5"/>
  <c r="FJ29" i="5"/>
  <c r="DA29" i="5"/>
  <c r="DU29" i="5"/>
  <c r="GD29" i="5"/>
  <c r="GE29" i="5"/>
  <c r="DV29" i="5"/>
  <c r="FI29" i="5"/>
  <c r="CZ29" i="5"/>
  <c r="P11" i="4"/>
  <c r="Y11" i="4" s="1"/>
  <c r="CW95" i="5"/>
  <c r="FF95" i="5"/>
  <c r="DI95" i="5"/>
  <c r="DN95" i="5"/>
  <c r="FW95" i="5"/>
  <c r="FY95" i="5"/>
  <c r="DP95" i="5"/>
  <c r="FB95" i="5"/>
  <c r="CS95" i="5"/>
  <c r="P267" i="4"/>
  <c r="Y267" i="4" s="1"/>
  <c r="K101" i="4"/>
  <c r="L101" i="4" s="1"/>
  <c r="M101" i="4" s="1"/>
  <c r="FO42" i="5"/>
  <c r="DF42" i="5"/>
  <c r="EJ42" i="5"/>
  <c r="CA42" i="5"/>
  <c r="CY42" i="5"/>
  <c r="FH42" i="5"/>
  <c r="CK42" i="5"/>
  <c r="ET42" i="5"/>
  <c r="FI42" i="5"/>
  <c r="CZ42" i="5"/>
  <c r="EM42" i="5"/>
  <c r="CD42" i="5"/>
  <c r="K26" i="4"/>
  <c r="L26" i="4" s="1"/>
  <c r="M26" i="4" s="1"/>
  <c r="K38" i="4"/>
  <c r="K43" i="4"/>
  <c r="P260" i="4"/>
  <c r="Y260" i="4" s="1"/>
  <c r="P210" i="4"/>
  <c r="Y210" i="4" s="1"/>
  <c r="P333" i="4"/>
  <c r="Y333" i="4" s="1"/>
  <c r="P286" i="4"/>
  <c r="Y286" i="4" s="1"/>
  <c r="P233" i="4"/>
  <c r="Y233" i="4" s="1"/>
  <c r="P296" i="4"/>
  <c r="Y296" i="4" s="1"/>
  <c r="P271" i="4"/>
  <c r="Y271" i="4" s="1"/>
  <c r="O271" i="4"/>
  <c r="FA99" i="5"/>
  <c r="CR99" i="5"/>
  <c r="EB99" i="5"/>
  <c r="BS99" i="5"/>
  <c r="BI136" i="5"/>
  <c r="AY136" i="5"/>
  <c r="AO136" i="5"/>
  <c r="AE136" i="5"/>
  <c r="U136" i="5"/>
  <c r="K136" i="5"/>
  <c r="BL136" i="5"/>
  <c r="BB136" i="5"/>
  <c r="AR136" i="5"/>
  <c r="AH136" i="5"/>
  <c r="X136" i="5"/>
  <c r="N136" i="5"/>
  <c r="BK136" i="5"/>
  <c r="BA136" i="5"/>
  <c r="AQ136" i="5"/>
  <c r="AG136" i="5"/>
  <c r="W136" i="5"/>
  <c r="M136" i="5"/>
  <c r="BJ136" i="5"/>
  <c r="AV136" i="5"/>
  <c r="AI136" i="5"/>
  <c r="S136" i="5"/>
  <c r="F136" i="5"/>
  <c r="BH136" i="5"/>
  <c r="AU136" i="5"/>
  <c r="AF136" i="5"/>
  <c r="R136" i="5"/>
  <c r="BG136" i="5"/>
  <c r="AT136" i="5"/>
  <c r="AD136" i="5"/>
  <c r="Q136" i="5"/>
  <c r="BE136" i="5"/>
  <c r="AL136" i="5"/>
  <c r="P136" i="5"/>
  <c r="BD136" i="5"/>
  <c r="AK136" i="5"/>
  <c r="O136" i="5"/>
  <c r="BC136" i="5"/>
  <c r="AJ136" i="5"/>
  <c r="L136" i="5"/>
  <c r="AZ136" i="5"/>
  <c r="AC136" i="5"/>
  <c r="J136" i="5"/>
  <c r="AX136" i="5"/>
  <c r="AB136" i="5"/>
  <c r="I136" i="5"/>
  <c r="AP136" i="5"/>
  <c r="Y136" i="5"/>
  <c r="AA136" i="5"/>
  <c r="Z136" i="5"/>
  <c r="V136" i="5"/>
  <c r="T136" i="5"/>
  <c r="BM136" i="5"/>
  <c r="H136" i="5"/>
  <c r="BF136" i="5"/>
  <c r="G136" i="5"/>
  <c r="AW136" i="5"/>
  <c r="AS136" i="5"/>
  <c r="AN136" i="5"/>
  <c r="AM136" i="5"/>
  <c r="F79" i="5"/>
  <c r="EH79" i="5"/>
  <c r="BY79" i="5"/>
  <c r="FP79" i="5"/>
  <c r="DG79" i="5"/>
  <c r="EF64" i="5"/>
  <c r="BW64" i="5"/>
  <c r="EB64" i="5"/>
  <c r="BS64" i="5"/>
  <c r="FS64" i="5"/>
  <c r="DJ64" i="5"/>
  <c r="DK49" i="5"/>
  <c r="FT49" i="5"/>
  <c r="DM49" i="5"/>
  <c r="FV49" i="5"/>
  <c r="GE49" i="5"/>
  <c r="DV49" i="5"/>
  <c r="EB44" i="5"/>
  <c r="BS44" i="5"/>
  <c r="FD44" i="5"/>
  <c r="CU44" i="5"/>
  <c r="ER44" i="5"/>
  <c r="CI44" i="5"/>
  <c r="FU44" i="5"/>
  <c r="DL44" i="5"/>
  <c r="EY44" i="5"/>
  <c r="CP44" i="5"/>
  <c r="P174" i="4"/>
  <c r="Y174" i="4" s="1"/>
  <c r="O174" i="4"/>
  <c r="BD269" i="5"/>
  <c r="AT269" i="5"/>
  <c r="AJ269" i="5"/>
  <c r="Z269" i="5"/>
  <c r="P269" i="5"/>
  <c r="F269" i="5"/>
  <c r="BM269" i="5"/>
  <c r="BB269" i="5"/>
  <c r="AQ269" i="5"/>
  <c r="AF269" i="5"/>
  <c r="U269" i="5"/>
  <c r="J269" i="5"/>
  <c r="BL269" i="5"/>
  <c r="BA269" i="5"/>
  <c r="AP269" i="5"/>
  <c r="AE269" i="5"/>
  <c r="T269" i="5"/>
  <c r="I269" i="5"/>
  <c r="BK269" i="5"/>
  <c r="AZ269" i="5"/>
  <c r="AO269" i="5"/>
  <c r="AD269" i="5"/>
  <c r="S269" i="5"/>
  <c r="H269" i="5"/>
  <c r="BF269" i="5"/>
  <c r="AU269" i="5"/>
  <c r="AI269" i="5"/>
  <c r="X269" i="5"/>
  <c r="M269" i="5"/>
  <c r="BG269" i="5"/>
  <c r="AM269" i="5"/>
  <c r="V269" i="5"/>
  <c r="BE269" i="5"/>
  <c r="AL269" i="5"/>
  <c r="R269" i="5"/>
  <c r="BC269" i="5"/>
  <c r="AK269" i="5"/>
  <c r="Q269" i="5"/>
  <c r="BH269" i="5"/>
  <c r="AN269" i="5"/>
  <c r="W269" i="5"/>
  <c r="AR269" i="5"/>
  <c r="K269" i="5"/>
  <c r="AH269" i="5"/>
  <c r="G269" i="5"/>
  <c r="AG269" i="5"/>
  <c r="BJ269" i="5"/>
  <c r="AC269" i="5"/>
  <c r="BI269" i="5"/>
  <c r="AB269" i="5"/>
  <c r="AY269" i="5"/>
  <c r="AA269" i="5"/>
  <c r="AX269" i="5"/>
  <c r="Y269" i="5"/>
  <c r="AS269" i="5"/>
  <c r="L269" i="5"/>
  <c r="AW269" i="5"/>
  <c r="AV269" i="5"/>
  <c r="O269" i="5"/>
  <c r="N269" i="5"/>
  <c r="P110" i="4"/>
  <c r="Y110" i="4" s="1"/>
  <c r="O110" i="4"/>
  <c r="P313" i="4"/>
  <c r="Y313" i="4" s="1"/>
  <c r="K134" i="4"/>
  <c r="L134" i="4" s="1"/>
  <c r="M134" i="4" s="1"/>
  <c r="BI116" i="5"/>
  <c r="AY116" i="5"/>
  <c r="AO116" i="5"/>
  <c r="AE116" i="5"/>
  <c r="U116" i="5"/>
  <c r="K116" i="5"/>
  <c r="BL116" i="5"/>
  <c r="BB116" i="5"/>
  <c r="AR116" i="5"/>
  <c r="AH116" i="5"/>
  <c r="X116" i="5"/>
  <c r="N116" i="5"/>
  <c r="BJ116" i="5"/>
  <c r="AW116" i="5"/>
  <c r="AK116" i="5"/>
  <c r="Y116" i="5"/>
  <c r="L116" i="5"/>
  <c r="BH116" i="5"/>
  <c r="AV116" i="5"/>
  <c r="AJ116" i="5"/>
  <c r="W116" i="5"/>
  <c r="J116" i="5"/>
  <c r="BA116" i="5"/>
  <c r="AN116" i="5"/>
  <c r="AB116" i="5"/>
  <c r="P116" i="5"/>
  <c r="AU116" i="5"/>
  <c r="AD116" i="5"/>
  <c r="M116" i="5"/>
  <c r="BM116" i="5"/>
  <c r="AT116" i="5"/>
  <c r="AC116" i="5"/>
  <c r="I116" i="5"/>
  <c r="BK116" i="5"/>
  <c r="AS116" i="5"/>
  <c r="AA116" i="5"/>
  <c r="H116" i="5"/>
  <c r="BG116" i="5"/>
  <c r="AQ116" i="5"/>
  <c r="Z116" i="5"/>
  <c r="G116" i="5"/>
  <c r="BF116" i="5"/>
  <c r="AP116" i="5"/>
  <c r="V116" i="5"/>
  <c r="F116" i="5"/>
  <c r="BE116" i="5"/>
  <c r="AM116" i="5"/>
  <c r="T116" i="5"/>
  <c r="BD116" i="5"/>
  <c r="Q116" i="5"/>
  <c r="BC116" i="5"/>
  <c r="O116" i="5"/>
  <c r="AZ116" i="5"/>
  <c r="AX116" i="5"/>
  <c r="AL116" i="5"/>
  <c r="AI116" i="5"/>
  <c r="AG116" i="5"/>
  <c r="AF116" i="5"/>
  <c r="S116" i="5"/>
  <c r="R116" i="5"/>
  <c r="K84" i="4"/>
  <c r="L84" i="4" s="1"/>
  <c r="M84" i="4" s="1"/>
  <c r="BM66" i="5"/>
  <c r="BC66" i="5"/>
  <c r="AS66" i="5"/>
  <c r="AI66" i="5"/>
  <c r="Y66" i="5"/>
  <c r="O66" i="5"/>
  <c r="BL66" i="5"/>
  <c r="BA66" i="5"/>
  <c r="AP66" i="5"/>
  <c r="AE66" i="5"/>
  <c r="T66" i="5"/>
  <c r="I66" i="5"/>
  <c r="BJ66" i="5"/>
  <c r="AX66" i="5"/>
  <c r="AL66" i="5"/>
  <c r="Z66" i="5"/>
  <c r="M66" i="5"/>
  <c r="BI66" i="5"/>
  <c r="AW66" i="5"/>
  <c r="AK66" i="5"/>
  <c r="X66" i="5"/>
  <c r="L66" i="5"/>
  <c r="AZ66" i="5"/>
  <c r="AN66" i="5"/>
  <c r="AB66" i="5"/>
  <c r="P66" i="5"/>
  <c r="BG66" i="5"/>
  <c r="AQ66" i="5"/>
  <c r="W66" i="5"/>
  <c r="G66" i="5"/>
  <c r="BF66" i="5"/>
  <c r="AO66" i="5"/>
  <c r="V66" i="5"/>
  <c r="F66" i="5"/>
  <c r="BH66" i="5"/>
  <c r="AR66" i="5"/>
  <c r="AA66" i="5"/>
  <c r="H66" i="5"/>
  <c r="BB66" i="5"/>
  <c r="AD66" i="5"/>
  <c r="AY66" i="5"/>
  <c r="AC66" i="5"/>
  <c r="AV66" i="5"/>
  <c r="U66" i="5"/>
  <c r="AU66" i="5"/>
  <c r="S66" i="5"/>
  <c r="AT66" i="5"/>
  <c r="R66" i="5"/>
  <c r="AM66" i="5"/>
  <c r="Q66" i="5"/>
  <c r="AJ66" i="5"/>
  <c r="N66" i="5"/>
  <c r="BK66" i="5"/>
  <c r="AH66" i="5"/>
  <c r="K66" i="5"/>
  <c r="BE66" i="5"/>
  <c r="AG66" i="5"/>
  <c r="J66" i="5"/>
  <c r="BD66" i="5"/>
  <c r="AF66" i="5"/>
  <c r="BM16" i="5"/>
  <c r="BC16" i="5"/>
  <c r="AS16" i="5"/>
  <c r="AI16" i="5"/>
  <c r="BE16" i="5"/>
  <c r="AT16" i="5"/>
  <c r="AH16" i="5"/>
  <c r="X16" i="5"/>
  <c r="N16" i="5"/>
  <c r="BD16" i="5"/>
  <c r="AR16" i="5"/>
  <c r="AG16" i="5"/>
  <c r="W16" i="5"/>
  <c r="M16" i="5"/>
  <c r="BG16" i="5"/>
  <c r="AV16" i="5"/>
  <c r="AK16" i="5"/>
  <c r="Z16" i="5"/>
  <c r="P16" i="5"/>
  <c r="F16" i="5"/>
  <c r="BK16" i="5"/>
  <c r="AW16" i="5"/>
  <c r="AE16" i="5"/>
  <c r="R16" i="5"/>
  <c r="BJ16" i="5"/>
  <c r="AU16" i="5"/>
  <c r="AD16" i="5"/>
  <c r="Q16" i="5"/>
  <c r="BI16" i="5"/>
  <c r="AQ16" i="5"/>
  <c r="AC16" i="5"/>
  <c r="O16" i="5"/>
  <c r="BH16" i="5"/>
  <c r="AP16" i="5"/>
  <c r="AB16" i="5"/>
  <c r="L16" i="5"/>
  <c r="BF16" i="5"/>
  <c r="AO16" i="5"/>
  <c r="AA16" i="5"/>
  <c r="K16" i="5"/>
  <c r="BB16" i="5"/>
  <c r="AN16" i="5"/>
  <c r="Y16" i="5"/>
  <c r="J16" i="5"/>
  <c r="BA16" i="5"/>
  <c r="AM16" i="5"/>
  <c r="V16" i="5"/>
  <c r="I16" i="5"/>
  <c r="AZ16" i="5"/>
  <c r="AL16" i="5"/>
  <c r="U16" i="5"/>
  <c r="H16" i="5"/>
  <c r="AY16" i="5"/>
  <c r="AJ16" i="5"/>
  <c r="T16" i="5"/>
  <c r="G16" i="5"/>
  <c r="BL16" i="5"/>
  <c r="AX16" i="5"/>
  <c r="AF16" i="5"/>
  <c r="S16" i="5"/>
  <c r="P191" i="4"/>
  <c r="Y191" i="4" s="1"/>
  <c r="BM168" i="5"/>
  <c r="BC168" i="5"/>
  <c r="AS168" i="5"/>
  <c r="AI168" i="5"/>
  <c r="Y168" i="5"/>
  <c r="O168" i="5"/>
  <c r="BL168" i="5"/>
  <c r="BB168" i="5"/>
  <c r="AR168" i="5"/>
  <c r="AH168" i="5"/>
  <c r="X168" i="5"/>
  <c r="N168" i="5"/>
  <c r="BH168" i="5"/>
  <c r="AV168" i="5"/>
  <c r="AJ168" i="5"/>
  <c r="V168" i="5"/>
  <c r="J168" i="5"/>
  <c r="BG168" i="5"/>
  <c r="AU168" i="5"/>
  <c r="AG168" i="5"/>
  <c r="U168" i="5"/>
  <c r="I168" i="5"/>
  <c r="AZ168" i="5"/>
  <c r="AN168" i="5"/>
  <c r="AB168" i="5"/>
  <c r="P168" i="5"/>
  <c r="BK168" i="5"/>
  <c r="AY168" i="5"/>
  <c r="AM168" i="5"/>
  <c r="AA168" i="5"/>
  <c r="M168" i="5"/>
  <c r="BJ168" i="5"/>
  <c r="AX168" i="5"/>
  <c r="AL168" i="5"/>
  <c r="Z168" i="5"/>
  <c r="L168" i="5"/>
  <c r="AO168" i="5"/>
  <c r="Q168" i="5"/>
  <c r="BI168" i="5"/>
  <c r="AK168" i="5"/>
  <c r="K168" i="5"/>
  <c r="BF168" i="5"/>
  <c r="AF168" i="5"/>
  <c r="H168" i="5"/>
  <c r="BE168" i="5"/>
  <c r="AE168" i="5"/>
  <c r="G168" i="5"/>
  <c r="BD168" i="5"/>
  <c r="AD168" i="5"/>
  <c r="F168" i="5"/>
  <c r="BA168" i="5"/>
  <c r="AC168" i="5"/>
  <c r="AW168" i="5"/>
  <c r="W168" i="5"/>
  <c r="AT168" i="5"/>
  <c r="T168" i="5"/>
  <c r="AP168" i="5"/>
  <c r="S168" i="5"/>
  <c r="R168" i="5"/>
  <c r="AQ168" i="5"/>
  <c r="FM79" i="5"/>
  <c r="DD79" i="5"/>
  <c r="EJ79" i="5"/>
  <c r="CA79" i="5"/>
  <c r="DS79" i="5"/>
  <c r="GB79" i="5"/>
  <c r="BW79" i="5"/>
  <c r="EF79" i="5"/>
  <c r="FK79" i="5"/>
  <c r="DB79" i="5"/>
  <c r="EU79" i="5"/>
  <c r="CL79" i="5"/>
  <c r="EK64" i="5"/>
  <c r="CB64" i="5"/>
  <c r="ET64" i="5"/>
  <c r="CK64" i="5"/>
  <c r="DG64" i="5"/>
  <c r="FP64" i="5"/>
  <c r="EC64" i="5"/>
  <c r="BT64" i="5"/>
  <c r="FE64" i="5"/>
  <c r="CV64" i="5"/>
  <c r="EX64" i="5"/>
  <c r="CO64" i="5"/>
  <c r="BR49" i="5"/>
  <c r="EA49" i="5"/>
  <c r="FC49" i="5"/>
  <c r="CT49" i="5"/>
  <c r="GD49" i="5"/>
  <c r="DU49" i="5"/>
  <c r="ET49" i="5"/>
  <c r="CK49" i="5"/>
  <c r="EN49" i="5"/>
  <c r="CE49" i="5"/>
  <c r="GC49" i="5"/>
  <c r="DT49" i="5"/>
  <c r="FQ44" i="5"/>
  <c r="DH44" i="5"/>
  <c r="BZ44" i="5"/>
  <c r="EI44" i="5"/>
  <c r="G44" i="5"/>
  <c r="EK44" i="5"/>
  <c r="CB44" i="5"/>
  <c r="ED44" i="5"/>
  <c r="BU44" i="5"/>
  <c r="FS44" i="5"/>
  <c r="DJ44" i="5"/>
  <c r="EP144" i="5"/>
  <c r="CG144" i="5"/>
  <c r="ES144" i="5"/>
  <c r="CJ144" i="5"/>
  <c r="FU144" i="5"/>
  <c r="DL144" i="5"/>
  <c r="EZ144" i="5"/>
  <c r="CQ144" i="5"/>
  <c r="EN144" i="5"/>
  <c r="CE144" i="5"/>
  <c r="FY144" i="5"/>
  <c r="DP144" i="5"/>
  <c r="GC139" i="5"/>
  <c r="DT139" i="5"/>
  <c r="EV139" i="5"/>
  <c r="CM139" i="5"/>
  <c r="FW139" i="5"/>
  <c r="DN139" i="5"/>
  <c r="J139" i="5"/>
  <c r="ED139" i="5"/>
  <c r="BU139" i="5"/>
  <c r="FO139" i="5"/>
  <c r="DF139" i="5"/>
  <c r="EO134" i="5"/>
  <c r="CF134" i="5"/>
  <c r="FP134" i="5"/>
  <c r="DG134" i="5"/>
  <c r="EJ134" i="5"/>
  <c r="CA134" i="5"/>
  <c r="FW134" i="5"/>
  <c r="DN134" i="5"/>
  <c r="GA134" i="5"/>
  <c r="DR134" i="5"/>
  <c r="FE134" i="5"/>
  <c r="CV134" i="5"/>
  <c r="EE129" i="5"/>
  <c r="BV129" i="5"/>
  <c r="CP129" i="5"/>
  <c r="EY129" i="5"/>
  <c r="FX129" i="5"/>
  <c r="DO129" i="5"/>
  <c r="G129" i="5"/>
  <c r="GA129" i="5"/>
  <c r="DR129" i="5"/>
  <c r="FE129" i="5"/>
  <c r="CV129" i="5"/>
  <c r="BQ124" i="5"/>
  <c r="DZ124" i="5" s="1"/>
  <c r="FK124" i="5"/>
  <c r="DB124" i="5"/>
  <c r="DQ124" i="5"/>
  <c r="FZ124" i="5"/>
  <c r="DL124" i="5"/>
  <c r="FU124" i="5"/>
  <c r="GA124" i="5"/>
  <c r="DR124" i="5"/>
  <c r="FE124" i="5"/>
  <c r="CV124" i="5"/>
  <c r="EL119" i="5"/>
  <c r="CC119" i="5"/>
  <c r="FI119" i="5"/>
  <c r="CZ119" i="5"/>
  <c r="BV119" i="5"/>
  <c r="EE119" i="5"/>
  <c r="GD119" i="5"/>
  <c r="DU119" i="5"/>
  <c r="FZ119" i="5"/>
  <c r="DQ119" i="5"/>
  <c r="FE119" i="5"/>
  <c r="CV119" i="5"/>
  <c r="DG114" i="5"/>
  <c r="FP114" i="5"/>
  <c r="FA114" i="5"/>
  <c r="CR114" i="5"/>
  <c r="CG114" i="5"/>
  <c r="EP114" i="5"/>
  <c r="FZ114" i="5"/>
  <c r="DQ114" i="5"/>
  <c r="DK114" i="5"/>
  <c r="FT114" i="5"/>
  <c r="FE114" i="5"/>
  <c r="CV114" i="5"/>
  <c r="EJ109" i="5"/>
  <c r="CA109" i="5"/>
  <c r="FL109" i="5"/>
  <c r="DC109" i="5"/>
  <c r="EG109" i="5"/>
  <c r="BX109" i="5"/>
  <c r="FC109" i="5"/>
  <c r="CT109" i="5"/>
  <c r="FS109" i="5"/>
  <c r="DJ109" i="5"/>
  <c r="EV109" i="5"/>
  <c r="CM109" i="5"/>
  <c r="EN104" i="5"/>
  <c r="CE104" i="5"/>
  <c r="CI104" i="5"/>
  <c r="ER104" i="5"/>
  <c r="FT104" i="5"/>
  <c r="DK104" i="5"/>
  <c r="FJ104" i="5"/>
  <c r="DA104" i="5"/>
  <c r="FS104" i="5"/>
  <c r="DJ104" i="5"/>
  <c r="EV104" i="5"/>
  <c r="CM104" i="5"/>
  <c r="H94" i="5"/>
  <c r="CO94" i="5"/>
  <c r="EX94" i="5"/>
  <c r="FX94" i="5"/>
  <c r="DO94" i="5"/>
  <c r="FG94" i="5"/>
  <c r="CX94" i="5"/>
  <c r="FS94" i="5"/>
  <c r="DJ94" i="5"/>
  <c r="EV94" i="5"/>
  <c r="CM94" i="5"/>
  <c r="FB74" i="5"/>
  <c r="CS74" i="5"/>
  <c r="DI74" i="5"/>
  <c r="FR74" i="5"/>
  <c r="ER74" i="5"/>
  <c r="CI74" i="5"/>
  <c r="EF74" i="5"/>
  <c r="BW74" i="5"/>
  <c r="FH74" i="5"/>
  <c r="CY74" i="5"/>
  <c r="EU74" i="5"/>
  <c r="CL74" i="5"/>
  <c r="EI69" i="5"/>
  <c r="BZ69" i="5"/>
  <c r="CI69" i="5"/>
  <c r="ER69" i="5"/>
  <c r="FU69" i="5"/>
  <c r="DL69" i="5"/>
  <c r="ET69" i="5"/>
  <c r="CK69" i="5"/>
  <c r="CT69" i="5"/>
  <c r="FC69" i="5"/>
  <c r="EU69" i="5"/>
  <c r="CL69" i="5"/>
  <c r="CX59" i="5"/>
  <c r="FG59" i="5"/>
  <c r="EB59" i="5"/>
  <c r="BS59" i="5"/>
  <c r="FD59" i="5"/>
  <c r="CU59" i="5"/>
  <c r="CL59" i="5"/>
  <c r="EU59" i="5"/>
  <c r="FK59" i="5"/>
  <c r="DB59" i="5"/>
  <c r="EO59" i="5"/>
  <c r="CF59" i="5"/>
  <c r="BF330" i="5"/>
  <c r="AV330" i="5"/>
  <c r="AL330" i="5"/>
  <c r="AB330" i="5"/>
  <c r="R330" i="5"/>
  <c r="H330" i="5"/>
  <c r="BG330" i="5"/>
  <c r="AU330" i="5"/>
  <c r="AJ330" i="5"/>
  <c r="Y330" i="5"/>
  <c r="N330" i="5"/>
  <c r="BE330" i="5"/>
  <c r="AT330" i="5"/>
  <c r="AI330" i="5"/>
  <c r="X330" i="5"/>
  <c r="M330" i="5"/>
  <c r="BJ330" i="5"/>
  <c r="AY330" i="5"/>
  <c r="AN330" i="5"/>
  <c r="AC330" i="5"/>
  <c r="Q330" i="5"/>
  <c r="F330" i="5"/>
  <c r="BL330" i="5"/>
  <c r="AW330" i="5"/>
  <c r="AF330" i="5"/>
  <c r="P330" i="5"/>
  <c r="BK330" i="5"/>
  <c r="AS330" i="5"/>
  <c r="AE330" i="5"/>
  <c r="O330" i="5"/>
  <c r="BI330" i="5"/>
  <c r="AR330" i="5"/>
  <c r="AD330" i="5"/>
  <c r="L330" i="5"/>
  <c r="BA330" i="5"/>
  <c r="AK330" i="5"/>
  <c r="U330" i="5"/>
  <c r="AO330" i="5"/>
  <c r="K330" i="5"/>
  <c r="AZ330" i="5"/>
  <c r="W330" i="5"/>
  <c r="AX330" i="5"/>
  <c r="V330" i="5"/>
  <c r="BM330" i="5"/>
  <c r="AA330" i="5"/>
  <c r="BH330" i="5"/>
  <c r="Z330" i="5"/>
  <c r="BD330" i="5"/>
  <c r="T330" i="5"/>
  <c r="BC330" i="5"/>
  <c r="S330" i="5"/>
  <c r="BB330" i="5"/>
  <c r="J330" i="5"/>
  <c r="AQ330" i="5"/>
  <c r="I330" i="5"/>
  <c r="AP330" i="5"/>
  <c r="G330" i="5"/>
  <c r="AM330" i="5"/>
  <c r="AH330" i="5"/>
  <c r="AG330" i="5"/>
  <c r="BH294" i="5"/>
  <c r="AX294" i="5"/>
  <c r="AN294" i="5"/>
  <c r="AD294" i="5"/>
  <c r="T294" i="5"/>
  <c r="J294" i="5"/>
  <c r="BL294" i="5"/>
  <c r="BB294" i="5"/>
  <c r="AR294" i="5"/>
  <c r="AH294" i="5"/>
  <c r="X294" i="5"/>
  <c r="N294" i="5"/>
  <c r="BK294" i="5"/>
  <c r="BA294" i="5"/>
  <c r="AQ294" i="5"/>
  <c r="AG294" i="5"/>
  <c r="W294" i="5"/>
  <c r="M294" i="5"/>
  <c r="BF294" i="5"/>
  <c r="AS294" i="5"/>
  <c r="AC294" i="5"/>
  <c r="P294" i="5"/>
  <c r="BE294" i="5"/>
  <c r="AP294" i="5"/>
  <c r="AB294" i="5"/>
  <c r="O294" i="5"/>
  <c r="BD294" i="5"/>
  <c r="AO294" i="5"/>
  <c r="AA294" i="5"/>
  <c r="L294" i="5"/>
  <c r="BC294" i="5"/>
  <c r="AM294" i="5"/>
  <c r="Z294" i="5"/>
  <c r="K294" i="5"/>
  <c r="AZ294" i="5"/>
  <c r="AL294" i="5"/>
  <c r="Y294" i="5"/>
  <c r="I294" i="5"/>
  <c r="AY294" i="5"/>
  <c r="AK294" i="5"/>
  <c r="V294" i="5"/>
  <c r="H294" i="5"/>
  <c r="BJ294" i="5"/>
  <c r="AV294" i="5"/>
  <c r="AI294" i="5"/>
  <c r="S294" i="5"/>
  <c r="F294" i="5"/>
  <c r="BI294" i="5"/>
  <c r="AU294" i="5"/>
  <c r="AF294" i="5"/>
  <c r="AW294" i="5"/>
  <c r="AT294" i="5"/>
  <c r="AJ294" i="5"/>
  <c r="AE294" i="5"/>
  <c r="U294" i="5"/>
  <c r="R294" i="5"/>
  <c r="Q294" i="5"/>
  <c r="G294" i="5"/>
  <c r="BM294" i="5"/>
  <c r="BG294" i="5"/>
  <c r="K332" i="4"/>
  <c r="L332" i="4" s="1"/>
  <c r="M332" i="4" s="1"/>
  <c r="L253" i="4"/>
  <c r="M253" i="4" s="1"/>
  <c r="P151" i="4"/>
  <c r="Y151" i="4" s="1"/>
  <c r="O151" i="4"/>
  <c r="EZ127" i="5"/>
  <c r="CQ127" i="5"/>
  <c r="CF127" i="5"/>
  <c r="EO127" i="5"/>
  <c r="DM127" i="5"/>
  <c r="FV127" i="5"/>
  <c r="DB127" i="5"/>
  <c r="FK127" i="5"/>
  <c r="FO127" i="5"/>
  <c r="DF127" i="5"/>
  <c r="ES127" i="5"/>
  <c r="CJ127" i="5"/>
  <c r="CD122" i="5"/>
  <c r="EM122" i="5"/>
  <c r="EX122" i="5"/>
  <c r="CO122" i="5"/>
  <c r="GB122" i="5"/>
  <c r="DS122" i="5"/>
  <c r="CQ122" i="5"/>
  <c r="EZ122" i="5"/>
  <c r="FE122" i="5"/>
  <c r="CV122" i="5"/>
  <c r="EI122" i="5"/>
  <c r="BZ122" i="5"/>
  <c r="EQ117" i="5"/>
  <c r="CH117" i="5"/>
  <c r="BY117" i="5"/>
  <c r="EH117" i="5"/>
  <c r="CU117" i="5"/>
  <c r="FD117" i="5"/>
  <c r="EK117" i="5"/>
  <c r="CB117" i="5"/>
  <c r="ET117" i="5"/>
  <c r="CK117" i="5"/>
  <c r="DY117" i="5"/>
  <c r="BP117" i="5"/>
  <c r="GB112" i="5"/>
  <c r="DS112" i="5"/>
  <c r="EH112" i="5"/>
  <c r="BY112" i="5"/>
  <c r="EP112" i="5"/>
  <c r="CG112" i="5"/>
  <c r="DL112" i="5"/>
  <c r="FU112" i="5"/>
  <c r="EM112" i="5"/>
  <c r="CD112" i="5"/>
  <c r="FW112" i="5"/>
  <c r="DN112" i="5"/>
  <c r="FV107" i="5"/>
  <c r="DM107" i="5"/>
  <c r="EQ107" i="5"/>
  <c r="CH107" i="5"/>
  <c r="FS107" i="5"/>
  <c r="DJ107" i="5"/>
  <c r="DS107" i="5"/>
  <c r="GB107" i="5"/>
  <c r="EC107" i="5"/>
  <c r="BT107" i="5"/>
  <c r="FM107" i="5"/>
  <c r="DD107" i="5"/>
  <c r="CS102" i="5"/>
  <c r="FB102" i="5"/>
  <c r="GD102" i="5"/>
  <c r="DU102" i="5"/>
  <c r="EF102" i="5"/>
  <c r="BW102" i="5"/>
  <c r="CG102" i="5"/>
  <c r="EP102" i="5"/>
  <c r="FU102" i="5"/>
  <c r="DL102" i="5"/>
  <c r="FC102" i="5"/>
  <c r="CT102" i="5"/>
  <c r="EB97" i="5"/>
  <c r="BS97" i="5"/>
  <c r="CZ97" i="5"/>
  <c r="FI97" i="5"/>
  <c r="FS97" i="5"/>
  <c r="DJ97" i="5"/>
  <c r="BX97" i="5"/>
  <c r="EG97" i="5"/>
  <c r="FL97" i="5"/>
  <c r="DC97" i="5"/>
  <c r="ES97" i="5"/>
  <c r="CJ97" i="5"/>
  <c r="BW92" i="5"/>
  <c r="EF92" i="5"/>
  <c r="EG92" i="5"/>
  <c r="BX92" i="5"/>
  <c r="CE92" i="5"/>
  <c r="EN92" i="5"/>
  <c r="CG92" i="5"/>
  <c r="EP92" i="5"/>
  <c r="EI92" i="5"/>
  <c r="BZ92" i="5"/>
  <c r="FX92" i="5"/>
  <c r="DO92" i="5"/>
  <c r="EY87" i="5"/>
  <c r="CP87" i="5"/>
  <c r="DF87" i="5"/>
  <c r="FO87" i="5"/>
  <c r="CW87" i="5"/>
  <c r="FF87" i="5"/>
  <c r="EG87" i="5"/>
  <c r="BX87" i="5"/>
  <c r="DY87" i="5"/>
  <c r="BP87" i="5"/>
  <c r="FN87" i="5"/>
  <c r="DE87" i="5"/>
  <c r="FV82" i="5"/>
  <c r="DM82" i="5"/>
  <c r="FY82" i="5"/>
  <c r="DP82" i="5"/>
  <c r="FI82" i="5"/>
  <c r="CZ82" i="5"/>
  <c r="BO82" i="5"/>
  <c r="DX82" i="5" s="1"/>
  <c r="GA82" i="5"/>
  <c r="DR82" i="5"/>
  <c r="FD82" i="5"/>
  <c r="CU82" i="5"/>
  <c r="BW77" i="5"/>
  <c r="EF77" i="5"/>
  <c r="FI77" i="5"/>
  <c r="CZ77" i="5"/>
  <c r="GC77" i="5"/>
  <c r="DT77" i="5"/>
  <c r="FF77" i="5"/>
  <c r="CW77" i="5"/>
  <c r="FQ77" i="5"/>
  <c r="DH77" i="5"/>
  <c r="ET77" i="5"/>
  <c r="CK77" i="5"/>
  <c r="DF72" i="5"/>
  <c r="FO72" i="5"/>
  <c r="GD72" i="5"/>
  <c r="DU72" i="5"/>
  <c r="FF72" i="5"/>
  <c r="CW72" i="5"/>
  <c r="CG72" i="5"/>
  <c r="EP72" i="5"/>
  <c r="FA72" i="5"/>
  <c r="CR72" i="5"/>
  <c r="EI72" i="5"/>
  <c r="BZ72" i="5"/>
  <c r="P216" i="4"/>
  <c r="Y216" i="4" s="1"/>
  <c r="O216" i="4"/>
  <c r="EW193" i="5"/>
  <c r="CN193" i="5"/>
  <c r="DR193" i="5"/>
  <c r="GA193" i="5"/>
  <c r="CI193" i="5"/>
  <c r="ER193" i="5"/>
  <c r="ET193" i="5"/>
  <c r="CK193" i="5"/>
  <c r="FQ193" i="5"/>
  <c r="DH193" i="5"/>
  <c r="FH193" i="5"/>
  <c r="CY193" i="5"/>
  <c r="FO161" i="5"/>
  <c r="DF161" i="5"/>
  <c r="FB161" i="5"/>
  <c r="CS161" i="5"/>
  <c r="FV161" i="5"/>
  <c r="DM161" i="5"/>
  <c r="CM161" i="5"/>
  <c r="EV161" i="5"/>
  <c r="FN161" i="5"/>
  <c r="DE161" i="5"/>
  <c r="EZ161" i="5"/>
  <c r="CQ161" i="5"/>
  <c r="BK317" i="5"/>
  <c r="BA317" i="5"/>
  <c r="AQ317" i="5"/>
  <c r="AG317" i="5"/>
  <c r="W317" i="5"/>
  <c r="M317" i="5"/>
  <c r="BJ317" i="5"/>
  <c r="AZ317" i="5"/>
  <c r="AP317" i="5"/>
  <c r="AF317" i="5"/>
  <c r="V317" i="5"/>
  <c r="L317" i="5"/>
  <c r="BD317" i="5"/>
  <c r="AT317" i="5"/>
  <c r="AJ317" i="5"/>
  <c r="Z317" i="5"/>
  <c r="P317" i="5"/>
  <c r="F317" i="5"/>
  <c r="BI317" i="5"/>
  <c r="BE317" i="5"/>
  <c r="AO317" i="5"/>
  <c r="AB317" i="5"/>
  <c r="N317" i="5"/>
  <c r="BC317" i="5"/>
  <c r="AN317" i="5"/>
  <c r="AA317" i="5"/>
  <c r="K317" i="5"/>
  <c r="BH317" i="5"/>
  <c r="AU317" i="5"/>
  <c r="AE317" i="5"/>
  <c r="R317" i="5"/>
  <c r="BG317" i="5"/>
  <c r="AL317" i="5"/>
  <c r="S317" i="5"/>
  <c r="AW317" i="5"/>
  <c r="AC317" i="5"/>
  <c r="H317" i="5"/>
  <c r="AV317" i="5"/>
  <c r="Y317" i="5"/>
  <c r="G317" i="5"/>
  <c r="BL317" i="5"/>
  <c r="AH317" i="5"/>
  <c r="BF317" i="5"/>
  <c r="AD317" i="5"/>
  <c r="AR317" i="5"/>
  <c r="O317" i="5"/>
  <c r="BB317" i="5"/>
  <c r="Q317" i="5"/>
  <c r="AY317" i="5"/>
  <c r="J317" i="5"/>
  <c r="AI317" i="5"/>
  <c r="X317" i="5"/>
  <c r="I317" i="5"/>
  <c r="BM317" i="5"/>
  <c r="AX317" i="5"/>
  <c r="AM317" i="5"/>
  <c r="AS317" i="5"/>
  <c r="AK317" i="5"/>
  <c r="U317" i="5"/>
  <c r="T317" i="5"/>
  <c r="EX155" i="5"/>
  <c r="CO155" i="5"/>
  <c r="CC155" i="5"/>
  <c r="EL155" i="5"/>
  <c r="K155" i="5"/>
  <c r="DT155" i="5"/>
  <c r="GC155" i="5"/>
  <c r="G155" i="5"/>
  <c r="FN155" i="5"/>
  <c r="DE155" i="5"/>
  <c r="CD147" i="5"/>
  <c r="EM147" i="5"/>
  <c r="ED147" i="5"/>
  <c r="BU147" i="5"/>
  <c r="CE147" i="5"/>
  <c r="EN147" i="5"/>
  <c r="EP147" i="5"/>
  <c r="CG147" i="5"/>
  <c r="EL147" i="5"/>
  <c r="CC147" i="5"/>
  <c r="FW147" i="5"/>
  <c r="DN147" i="5"/>
  <c r="EO145" i="5"/>
  <c r="CF145" i="5"/>
  <c r="FQ145" i="5"/>
  <c r="DH145" i="5"/>
  <c r="CB145" i="5"/>
  <c r="EK145" i="5"/>
  <c r="EZ145" i="5"/>
  <c r="CQ145" i="5"/>
  <c r="EJ145" i="5"/>
  <c r="CA145" i="5"/>
  <c r="GE145" i="5"/>
  <c r="DV145" i="5"/>
  <c r="GB140" i="5"/>
  <c r="DS140" i="5"/>
  <c r="I140" i="5"/>
  <c r="EZ140" i="5"/>
  <c r="CQ140" i="5"/>
  <c r="ED140" i="5"/>
  <c r="BU140" i="5"/>
  <c r="H140" i="5"/>
  <c r="FU140" i="5"/>
  <c r="DL140" i="5"/>
  <c r="BI204" i="5"/>
  <c r="AY204" i="5"/>
  <c r="AO204" i="5"/>
  <c r="AE204" i="5"/>
  <c r="U204" i="5"/>
  <c r="K204" i="5"/>
  <c r="BC204" i="5"/>
  <c r="AR204" i="5"/>
  <c r="AG204" i="5"/>
  <c r="V204" i="5"/>
  <c r="J204" i="5"/>
  <c r="BE204" i="5"/>
  <c r="BG204" i="5"/>
  <c r="AT204" i="5"/>
  <c r="AH204" i="5"/>
  <c r="T204" i="5"/>
  <c r="H204" i="5"/>
  <c r="BF204" i="5"/>
  <c r="AS204" i="5"/>
  <c r="AF204" i="5"/>
  <c r="S204" i="5"/>
  <c r="G204" i="5"/>
  <c r="BJ204" i="5"/>
  <c r="AV204" i="5"/>
  <c r="AJ204" i="5"/>
  <c r="X204" i="5"/>
  <c r="L204" i="5"/>
  <c r="BM204" i="5"/>
  <c r="AU204" i="5"/>
  <c r="AB204" i="5"/>
  <c r="M204" i="5"/>
  <c r="BL204" i="5"/>
  <c r="AQ204" i="5"/>
  <c r="AA204" i="5"/>
  <c r="I204" i="5"/>
  <c r="BA204" i="5"/>
  <c r="AK204" i="5"/>
  <c r="Q204" i="5"/>
  <c r="AZ204" i="5"/>
  <c r="AI204" i="5"/>
  <c r="P204" i="5"/>
  <c r="AX204" i="5"/>
  <c r="AD204" i="5"/>
  <c r="O204" i="5"/>
  <c r="BK204" i="5"/>
  <c r="Z204" i="5"/>
  <c r="BH204" i="5"/>
  <c r="Y204" i="5"/>
  <c r="BD204" i="5"/>
  <c r="W204" i="5"/>
  <c r="BB204" i="5"/>
  <c r="R204" i="5"/>
  <c r="AW204" i="5"/>
  <c r="N204" i="5"/>
  <c r="AP204" i="5"/>
  <c r="F204" i="5"/>
  <c r="AN204" i="5"/>
  <c r="AM204" i="5"/>
  <c r="AL204" i="5"/>
  <c r="AC204" i="5"/>
  <c r="BI186" i="5"/>
  <c r="AY186" i="5"/>
  <c r="AO186" i="5"/>
  <c r="AE186" i="5"/>
  <c r="U186" i="5"/>
  <c r="K186" i="5"/>
  <c r="BH186" i="5"/>
  <c r="AX186" i="5"/>
  <c r="AN186" i="5"/>
  <c r="AD186" i="5"/>
  <c r="T186" i="5"/>
  <c r="J186" i="5"/>
  <c r="BK186" i="5"/>
  <c r="BA186" i="5"/>
  <c r="AQ186" i="5"/>
  <c r="AG186" i="5"/>
  <c r="W186" i="5"/>
  <c r="M186" i="5"/>
  <c r="BG186" i="5"/>
  <c r="AT186" i="5"/>
  <c r="AF186" i="5"/>
  <c r="Q186" i="5"/>
  <c r="BF186" i="5"/>
  <c r="AS186" i="5"/>
  <c r="AC186" i="5"/>
  <c r="P186" i="5"/>
  <c r="BE186" i="5"/>
  <c r="AR186" i="5"/>
  <c r="AB186" i="5"/>
  <c r="O186" i="5"/>
  <c r="AU186" i="5"/>
  <c r="Y186" i="5"/>
  <c r="F186" i="5"/>
  <c r="BM186" i="5"/>
  <c r="AP186" i="5"/>
  <c r="X186" i="5"/>
  <c r="BL186" i="5"/>
  <c r="AM186" i="5"/>
  <c r="V186" i="5"/>
  <c r="BJ186" i="5"/>
  <c r="AL186" i="5"/>
  <c r="S186" i="5"/>
  <c r="BD186" i="5"/>
  <c r="AK186" i="5"/>
  <c r="R186" i="5"/>
  <c r="BC186" i="5"/>
  <c r="AJ186" i="5"/>
  <c r="N186" i="5"/>
  <c r="BB186" i="5"/>
  <c r="AI186" i="5"/>
  <c r="L186" i="5"/>
  <c r="AZ186" i="5"/>
  <c r="AH186" i="5"/>
  <c r="I186" i="5"/>
  <c r="AW186" i="5"/>
  <c r="AA186" i="5"/>
  <c r="H186" i="5"/>
  <c r="AV186" i="5"/>
  <c r="Z186" i="5"/>
  <c r="G186" i="5"/>
  <c r="O137" i="4"/>
  <c r="P137" i="4"/>
  <c r="Y137" i="4" s="1"/>
  <c r="P127" i="4"/>
  <c r="Y127" i="4" s="1"/>
  <c r="O127" i="4"/>
  <c r="P102" i="4"/>
  <c r="Y102" i="4" s="1"/>
  <c r="O102" i="4"/>
  <c r="P77" i="4"/>
  <c r="Y77" i="4" s="1"/>
  <c r="O77" i="4"/>
  <c r="O47" i="4"/>
  <c r="P47" i="4"/>
  <c r="Y47" i="4" s="1"/>
  <c r="BG174" i="5"/>
  <c r="AW174" i="5"/>
  <c r="AM174" i="5"/>
  <c r="AC174" i="5"/>
  <c r="S174" i="5"/>
  <c r="I174" i="5"/>
  <c r="BK174" i="5"/>
  <c r="AZ174" i="5"/>
  <c r="AO174" i="5"/>
  <c r="AD174" i="5"/>
  <c r="R174" i="5"/>
  <c r="G174" i="5"/>
  <c r="BJ174" i="5"/>
  <c r="AY174" i="5"/>
  <c r="AN174" i="5"/>
  <c r="AB174" i="5"/>
  <c r="Q174" i="5"/>
  <c r="F174" i="5"/>
  <c r="BI174" i="5"/>
  <c r="AX174" i="5"/>
  <c r="AL174" i="5"/>
  <c r="AA174" i="5"/>
  <c r="P174" i="5"/>
  <c r="BA174" i="5"/>
  <c r="AI174" i="5"/>
  <c r="U174" i="5"/>
  <c r="AV174" i="5"/>
  <c r="AH174" i="5"/>
  <c r="T174" i="5"/>
  <c r="BM174" i="5"/>
  <c r="AU174" i="5"/>
  <c r="AG174" i="5"/>
  <c r="O174" i="5"/>
  <c r="BE174" i="5"/>
  <c r="AQ174" i="5"/>
  <c r="Y174" i="5"/>
  <c r="K174" i="5"/>
  <c r="BD174" i="5"/>
  <c r="AP174" i="5"/>
  <c r="X174" i="5"/>
  <c r="J174" i="5"/>
  <c r="BC174" i="5"/>
  <c r="AK174" i="5"/>
  <c r="W174" i="5"/>
  <c r="H174" i="5"/>
  <c r="BF174" i="5"/>
  <c r="N174" i="5"/>
  <c r="BB174" i="5"/>
  <c r="M174" i="5"/>
  <c r="AT174" i="5"/>
  <c r="L174" i="5"/>
  <c r="AS174" i="5"/>
  <c r="AR174" i="5"/>
  <c r="AJ174" i="5"/>
  <c r="AF174" i="5"/>
  <c r="AE174" i="5"/>
  <c r="BL174" i="5"/>
  <c r="BH174" i="5"/>
  <c r="Z174" i="5"/>
  <c r="V174" i="5"/>
  <c r="BK232" i="5"/>
  <c r="BA232" i="5"/>
  <c r="AQ232" i="5"/>
  <c r="AG232" i="5"/>
  <c r="W232" i="5"/>
  <c r="M232" i="5"/>
  <c r="BJ232" i="5"/>
  <c r="AZ232" i="5"/>
  <c r="AP232" i="5"/>
  <c r="AF232" i="5"/>
  <c r="V232" i="5"/>
  <c r="L232" i="5"/>
  <c r="BI232" i="5"/>
  <c r="AY232" i="5"/>
  <c r="AO232" i="5"/>
  <c r="AE232" i="5"/>
  <c r="U232" i="5"/>
  <c r="K232" i="5"/>
  <c r="BM232" i="5"/>
  <c r="AW232" i="5"/>
  <c r="AJ232" i="5"/>
  <c r="T232" i="5"/>
  <c r="G232" i="5"/>
  <c r="BL232" i="5"/>
  <c r="AV232" i="5"/>
  <c r="AI232" i="5"/>
  <c r="S232" i="5"/>
  <c r="F232" i="5"/>
  <c r="BH232" i="5"/>
  <c r="AU232" i="5"/>
  <c r="AH232" i="5"/>
  <c r="R232" i="5"/>
  <c r="BC232" i="5"/>
  <c r="AM232" i="5"/>
  <c r="Z232" i="5"/>
  <c r="J232" i="5"/>
  <c r="BG232" i="5"/>
  <c r="AL232" i="5"/>
  <c r="O232" i="5"/>
  <c r="BF232" i="5"/>
  <c r="AK232" i="5"/>
  <c r="N232" i="5"/>
  <c r="BE232" i="5"/>
  <c r="AD232" i="5"/>
  <c r="I232" i="5"/>
  <c r="AN232" i="5"/>
  <c r="P232" i="5"/>
  <c r="AA232" i="5"/>
  <c r="Y232" i="5"/>
  <c r="BD232" i="5"/>
  <c r="X232" i="5"/>
  <c r="BB232" i="5"/>
  <c r="Q232" i="5"/>
  <c r="AC232" i="5"/>
  <c r="AR232" i="5"/>
  <c r="AB232" i="5"/>
  <c r="H232" i="5"/>
  <c r="AT232" i="5"/>
  <c r="AX232" i="5"/>
  <c r="AS232" i="5"/>
  <c r="BF285" i="5"/>
  <c r="AV285" i="5"/>
  <c r="AL285" i="5"/>
  <c r="AB285" i="5"/>
  <c r="R285" i="5"/>
  <c r="H285" i="5"/>
  <c r="BE285" i="5"/>
  <c r="AU285" i="5"/>
  <c r="AK285" i="5"/>
  <c r="AA285" i="5"/>
  <c r="Q285" i="5"/>
  <c r="G285" i="5"/>
  <c r="BI285" i="5"/>
  <c r="AY285" i="5"/>
  <c r="AO285" i="5"/>
  <c r="AE285" i="5"/>
  <c r="U285" i="5"/>
  <c r="K285" i="5"/>
  <c r="BC285" i="5"/>
  <c r="AP285" i="5"/>
  <c r="Z285" i="5"/>
  <c r="M285" i="5"/>
  <c r="BB285" i="5"/>
  <c r="AN285" i="5"/>
  <c r="Y285" i="5"/>
  <c r="L285" i="5"/>
  <c r="BA285" i="5"/>
  <c r="AM285" i="5"/>
  <c r="X285" i="5"/>
  <c r="J285" i="5"/>
  <c r="BM285" i="5"/>
  <c r="AZ285" i="5"/>
  <c r="AJ285" i="5"/>
  <c r="W285" i="5"/>
  <c r="I285" i="5"/>
  <c r="BL285" i="5"/>
  <c r="AX285" i="5"/>
  <c r="AI285" i="5"/>
  <c r="V285" i="5"/>
  <c r="BH285" i="5"/>
  <c r="AS285" i="5"/>
  <c r="AF285" i="5"/>
  <c r="P285" i="5"/>
  <c r="BG285" i="5"/>
  <c r="T285" i="5"/>
  <c r="BD285" i="5"/>
  <c r="S285" i="5"/>
  <c r="AW285" i="5"/>
  <c r="O285" i="5"/>
  <c r="AT285" i="5"/>
  <c r="N285" i="5"/>
  <c r="AR285" i="5"/>
  <c r="F285" i="5"/>
  <c r="AQ285" i="5"/>
  <c r="AH285" i="5"/>
  <c r="AG285" i="5"/>
  <c r="BK285" i="5"/>
  <c r="BJ285" i="5"/>
  <c r="AC285" i="5"/>
  <c r="AD285" i="5"/>
  <c r="BK148" i="5"/>
  <c r="BA148" i="5"/>
  <c r="AQ148" i="5"/>
  <c r="AG148" i="5"/>
  <c r="W148" i="5"/>
  <c r="M148" i="5"/>
  <c r="BD148" i="5"/>
  <c r="AT148" i="5"/>
  <c r="AJ148" i="5"/>
  <c r="Z148" i="5"/>
  <c r="P148" i="5"/>
  <c r="F148" i="5"/>
  <c r="BM148" i="5"/>
  <c r="BC148" i="5"/>
  <c r="AS148" i="5"/>
  <c r="AI148" i="5"/>
  <c r="Y148" i="5"/>
  <c r="O148" i="5"/>
  <c r="BB148" i="5"/>
  <c r="AN148" i="5"/>
  <c r="AA148" i="5"/>
  <c r="K148" i="5"/>
  <c r="AZ148" i="5"/>
  <c r="AM148" i="5"/>
  <c r="X148" i="5"/>
  <c r="J148" i="5"/>
  <c r="AY148" i="5"/>
  <c r="AL148" i="5"/>
  <c r="V148" i="5"/>
  <c r="I148" i="5"/>
  <c r="BE148" i="5"/>
  <c r="AF148" i="5"/>
  <c r="N148" i="5"/>
  <c r="AX148" i="5"/>
  <c r="AE148" i="5"/>
  <c r="L148" i="5"/>
  <c r="AW148" i="5"/>
  <c r="AD148" i="5"/>
  <c r="H148" i="5"/>
  <c r="AV148" i="5"/>
  <c r="AC148" i="5"/>
  <c r="G148" i="5"/>
  <c r="BL148" i="5"/>
  <c r="AU148" i="5"/>
  <c r="AB148" i="5"/>
  <c r="BJ148" i="5"/>
  <c r="AR148" i="5"/>
  <c r="U148" i="5"/>
  <c r="BI148" i="5"/>
  <c r="AP148" i="5"/>
  <c r="T148" i="5"/>
  <c r="BH148" i="5"/>
  <c r="AO148" i="5"/>
  <c r="S148" i="5"/>
  <c r="Q148" i="5"/>
  <c r="BG148" i="5"/>
  <c r="BF148" i="5"/>
  <c r="AK148" i="5"/>
  <c r="AH148" i="5"/>
  <c r="R148" i="5"/>
  <c r="K185" i="4"/>
  <c r="L185" i="4" s="1"/>
  <c r="M185" i="4" s="1"/>
  <c r="BL248" i="5"/>
  <c r="BB248" i="5"/>
  <c r="AR248" i="5"/>
  <c r="AH248" i="5"/>
  <c r="X248" i="5"/>
  <c r="N248" i="5"/>
  <c r="BK248" i="5"/>
  <c r="BA248" i="5"/>
  <c r="AQ248" i="5"/>
  <c r="AG248" i="5"/>
  <c r="W248" i="5"/>
  <c r="M248" i="5"/>
  <c r="BE248" i="5"/>
  <c r="AU248" i="5"/>
  <c r="AK248" i="5"/>
  <c r="AA248" i="5"/>
  <c r="Q248" i="5"/>
  <c r="G248" i="5"/>
  <c r="AZ248" i="5"/>
  <c r="AM248" i="5"/>
  <c r="Y248" i="5"/>
  <c r="J248" i="5"/>
  <c r="AY248" i="5"/>
  <c r="AL248" i="5"/>
  <c r="V248" i="5"/>
  <c r="I248" i="5"/>
  <c r="BM248" i="5"/>
  <c r="AX248" i="5"/>
  <c r="AJ248" i="5"/>
  <c r="U248" i="5"/>
  <c r="H248" i="5"/>
  <c r="BJ248" i="5"/>
  <c r="AW248" i="5"/>
  <c r="AI248" i="5"/>
  <c r="T248" i="5"/>
  <c r="F248" i="5"/>
  <c r="BI248" i="5"/>
  <c r="AV248" i="5"/>
  <c r="AF248" i="5"/>
  <c r="S248" i="5"/>
  <c r="BH248" i="5"/>
  <c r="AT248" i="5"/>
  <c r="AE248" i="5"/>
  <c r="R248" i="5"/>
  <c r="BG248" i="5"/>
  <c r="AS248" i="5"/>
  <c r="AD248" i="5"/>
  <c r="P248" i="5"/>
  <c r="BC248" i="5"/>
  <c r="AP248" i="5"/>
  <c r="AO248" i="5"/>
  <c r="O248" i="5"/>
  <c r="BF248" i="5"/>
  <c r="BD248" i="5"/>
  <c r="AN248" i="5"/>
  <c r="AC248" i="5"/>
  <c r="AB248" i="5"/>
  <c r="Z248" i="5"/>
  <c r="L248" i="5"/>
  <c r="K248" i="5"/>
  <c r="K272" i="4"/>
  <c r="L272" i="4" s="1"/>
  <c r="M272" i="4" s="1"/>
  <c r="K208" i="4"/>
  <c r="L208" i="4" s="1"/>
  <c r="M208" i="4" s="1"/>
  <c r="BM239" i="5"/>
  <c r="BC239" i="5"/>
  <c r="AS239" i="5"/>
  <c r="AI239" i="5"/>
  <c r="Y239" i="5"/>
  <c r="O239" i="5"/>
  <c r="BL239" i="5"/>
  <c r="BB239" i="5"/>
  <c r="AR239" i="5"/>
  <c r="AH239" i="5"/>
  <c r="X239" i="5"/>
  <c r="N239" i="5"/>
  <c r="BK239" i="5"/>
  <c r="BA239" i="5"/>
  <c r="AQ239" i="5"/>
  <c r="AG239" i="5"/>
  <c r="W239" i="5"/>
  <c r="M239" i="5"/>
  <c r="BI239" i="5"/>
  <c r="AV239" i="5"/>
  <c r="AF239" i="5"/>
  <c r="S239" i="5"/>
  <c r="F239" i="5"/>
  <c r="BH239" i="5"/>
  <c r="AU239" i="5"/>
  <c r="AE239" i="5"/>
  <c r="R239" i="5"/>
  <c r="BG239" i="5"/>
  <c r="AT239" i="5"/>
  <c r="AD239" i="5"/>
  <c r="Q239" i="5"/>
  <c r="AY239" i="5"/>
  <c r="AL239" i="5"/>
  <c r="V239" i="5"/>
  <c r="I239" i="5"/>
  <c r="BF239" i="5"/>
  <c r="AK239" i="5"/>
  <c r="K239" i="5"/>
  <c r="BE239" i="5"/>
  <c r="AJ239" i="5"/>
  <c r="J239" i="5"/>
  <c r="BD239" i="5"/>
  <c r="AC239" i="5"/>
  <c r="H239" i="5"/>
  <c r="AZ239" i="5"/>
  <c r="AB239" i="5"/>
  <c r="G239" i="5"/>
  <c r="AX239" i="5"/>
  <c r="AA239" i="5"/>
  <c r="BJ239" i="5"/>
  <c r="AM239" i="5"/>
  <c r="L239" i="5"/>
  <c r="AN239" i="5"/>
  <c r="Z239" i="5"/>
  <c r="U239" i="5"/>
  <c r="T239" i="5"/>
  <c r="AP239" i="5"/>
  <c r="AW239" i="5"/>
  <c r="AO239" i="5"/>
  <c r="P239" i="5"/>
  <c r="BD337" i="5"/>
  <c r="AT337" i="5"/>
  <c r="AJ337" i="5"/>
  <c r="BJ337" i="5"/>
  <c r="AY337" i="5"/>
  <c r="AN337" i="5"/>
  <c r="AC337" i="5"/>
  <c r="S337" i="5"/>
  <c r="I337" i="5"/>
  <c r="BC337" i="5"/>
  <c r="AQ337" i="5"/>
  <c r="AE337" i="5"/>
  <c r="T337" i="5"/>
  <c r="H337" i="5"/>
  <c r="BH337" i="5"/>
  <c r="AU337" i="5"/>
  <c r="AG337" i="5"/>
  <c r="U337" i="5"/>
  <c r="G337" i="5"/>
  <c r="BG337" i="5"/>
  <c r="AS337" i="5"/>
  <c r="AF337" i="5"/>
  <c r="R337" i="5"/>
  <c r="F337" i="5"/>
  <c r="BK337" i="5"/>
  <c r="AW337" i="5"/>
  <c r="AI337" i="5"/>
  <c r="W337" i="5"/>
  <c r="K337" i="5"/>
  <c r="BA337" i="5"/>
  <c r="AH337" i="5"/>
  <c r="O337" i="5"/>
  <c r="AZ337" i="5"/>
  <c r="AD337" i="5"/>
  <c r="N337" i="5"/>
  <c r="AX337" i="5"/>
  <c r="AB337" i="5"/>
  <c r="M337" i="5"/>
  <c r="AV337" i="5"/>
  <c r="AA337" i="5"/>
  <c r="L337" i="5"/>
  <c r="BM337" i="5"/>
  <c r="AR337" i="5"/>
  <c r="Z337" i="5"/>
  <c r="J337" i="5"/>
  <c r="BF337" i="5"/>
  <c r="AM337" i="5"/>
  <c r="V337" i="5"/>
  <c r="Y337" i="5"/>
  <c r="X337" i="5"/>
  <c r="BL337" i="5"/>
  <c r="Q337" i="5"/>
  <c r="AO337" i="5"/>
  <c r="P337" i="5"/>
  <c r="BB337" i="5"/>
  <c r="AP337" i="5"/>
  <c r="BI337" i="5"/>
  <c r="BE337" i="5"/>
  <c r="AL337" i="5"/>
  <c r="AK337" i="5"/>
  <c r="L221" i="4"/>
  <c r="M221" i="4" s="1"/>
  <c r="L246" i="4"/>
  <c r="M246" i="4" s="1"/>
  <c r="L271" i="4"/>
  <c r="M271" i="4" s="1"/>
  <c r="L321" i="4"/>
  <c r="M321" i="4" s="1"/>
  <c r="L346" i="4"/>
  <c r="M346" i="4" s="1"/>
  <c r="K209" i="4"/>
  <c r="L209" i="4" s="1"/>
  <c r="M209" i="4" s="1"/>
  <c r="K234" i="4"/>
  <c r="L234" i="4" s="1"/>
  <c r="M234" i="4" s="1"/>
  <c r="K259" i="4"/>
  <c r="L259" i="4" s="1"/>
  <c r="M259" i="4" s="1"/>
  <c r="K284" i="4"/>
  <c r="L284" i="4" s="1"/>
  <c r="M284" i="4" s="1"/>
  <c r="K309" i="4"/>
  <c r="L309" i="4" s="1"/>
  <c r="M309" i="4" s="1"/>
  <c r="K334" i="4"/>
  <c r="L334" i="4" s="1"/>
  <c r="M334" i="4" s="1"/>
  <c r="P325" i="4"/>
  <c r="Y325" i="4" s="1"/>
  <c r="O325" i="4"/>
  <c r="D4" i="6"/>
  <c r="E4" i="6" s="1"/>
  <c r="F4" i="6"/>
  <c r="D13" i="6"/>
  <c r="E13" i="6" s="1"/>
  <c r="F13" i="6"/>
  <c r="F212" i="6"/>
  <c r="D212" i="6"/>
  <c r="E212" i="6" s="1"/>
  <c r="F54" i="6"/>
  <c r="D54" i="6"/>
  <c r="E54" i="6" s="1"/>
  <c r="F172" i="6"/>
  <c r="D172" i="6"/>
  <c r="E172" i="6" s="1"/>
  <c r="F150" i="6"/>
  <c r="D150" i="6"/>
  <c r="E150" i="6" s="1"/>
  <c r="F70" i="6"/>
  <c r="D70" i="6"/>
  <c r="E70" i="6" s="1"/>
  <c r="F215" i="6"/>
  <c r="D215" i="6"/>
  <c r="E215" i="6" s="1"/>
  <c r="F159" i="6"/>
  <c r="D159" i="6"/>
  <c r="E159" i="6" s="1"/>
  <c r="F244" i="6"/>
  <c r="D244" i="6"/>
  <c r="E244" i="6" s="1"/>
  <c r="F5" i="6"/>
  <c r="D5" i="6"/>
  <c r="E5" i="6" s="1"/>
  <c r="D110" i="6"/>
  <c r="E110" i="6" s="1"/>
  <c r="F110" i="6"/>
  <c r="D126" i="6"/>
  <c r="E126" i="6" s="1"/>
  <c r="F126" i="6"/>
  <c r="D49" i="6"/>
  <c r="E49" i="6" s="1"/>
  <c r="F49" i="6"/>
  <c r="F161" i="6"/>
  <c r="D161" i="6"/>
  <c r="E161" i="6" s="1"/>
  <c r="F108" i="6"/>
  <c r="D108" i="6"/>
  <c r="E108" i="6" s="1"/>
  <c r="F238" i="6"/>
  <c r="D238" i="6"/>
  <c r="E238" i="6" s="1"/>
  <c r="F141" i="6"/>
  <c r="D141" i="6"/>
  <c r="E141" i="6" s="1"/>
  <c r="D105" i="6"/>
  <c r="E105" i="6" s="1"/>
  <c r="F105" i="6"/>
  <c r="D153" i="6"/>
  <c r="E153" i="6" s="1"/>
  <c r="F153" i="6"/>
  <c r="D91" i="6"/>
  <c r="E91" i="6" s="1"/>
  <c r="F91" i="6"/>
  <c r="F191" i="6"/>
  <c r="D191" i="6"/>
  <c r="E191" i="6" s="1"/>
  <c r="F169" i="6"/>
  <c r="D169" i="6"/>
  <c r="E169" i="6" s="1"/>
  <c r="F199" i="6"/>
  <c r="D199" i="6"/>
  <c r="E199" i="6" s="1"/>
  <c r="F220" i="6"/>
  <c r="D220" i="6"/>
  <c r="E220" i="6" s="1"/>
  <c r="BK73" i="5"/>
  <c r="BA73" i="5"/>
  <c r="AQ73" i="5"/>
  <c r="AG73" i="5"/>
  <c r="W73" i="5"/>
  <c r="M73" i="5"/>
  <c r="BE73" i="5"/>
  <c r="AU73" i="5"/>
  <c r="AK73" i="5"/>
  <c r="AA73" i="5"/>
  <c r="Q73" i="5"/>
  <c r="G73" i="5"/>
  <c r="BL73" i="5"/>
  <c r="AY73" i="5"/>
  <c r="AM73" i="5"/>
  <c r="Z73" i="5"/>
  <c r="N73" i="5"/>
  <c r="BJ73" i="5"/>
  <c r="AX73" i="5"/>
  <c r="AL73" i="5"/>
  <c r="Y73" i="5"/>
  <c r="L73" i="5"/>
  <c r="BF73" i="5"/>
  <c r="AP73" i="5"/>
  <c r="AB73" i="5"/>
  <c r="J73" i="5"/>
  <c r="BD73" i="5"/>
  <c r="AO73" i="5"/>
  <c r="X73" i="5"/>
  <c r="I73" i="5"/>
  <c r="BH73" i="5"/>
  <c r="AS73" i="5"/>
  <c r="AD73" i="5"/>
  <c r="O73" i="5"/>
  <c r="BC73" i="5"/>
  <c r="AH73" i="5"/>
  <c r="K73" i="5"/>
  <c r="BB73" i="5"/>
  <c r="AF73" i="5"/>
  <c r="H73" i="5"/>
  <c r="AW73" i="5"/>
  <c r="AC73" i="5"/>
  <c r="AT73" i="5"/>
  <c r="U73" i="5"/>
  <c r="BG73" i="5"/>
  <c r="AI73" i="5"/>
  <c r="P73" i="5"/>
  <c r="BM73" i="5"/>
  <c r="S73" i="5"/>
  <c r="BI73" i="5"/>
  <c r="R73" i="5"/>
  <c r="AZ73" i="5"/>
  <c r="F73" i="5"/>
  <c r="AV73" i="5"/>
  <c r="AR73" i="5"/>
  <c r="AN73" i="5"/>
  <c r="AJ73" i="5"/>
  <c r="AE73" i="5"/>
  <c r="V73" i="5"/>
  <c r="T73" i="5"/>
  <c r="K341" i="4"/>
  <c r="L341" i="4" s="1"/>
  <c r="M341" i="4" s="1"/>
  <c r="K328" i="4"/>
  <c r="L328" i="4" s="1"/>
  <c r="M328" i="4" s="1"/>
  <c r="P188" i="4"/>
  <c r="Y188" i="4" s="1"/>
  <c r="BK183" i="5"/>
  <c r="BA183" i="5"/>
  <c r="AQ183" i="5"/>
  <c r="AG183" i="5"/>
  <c r="W183" i="5"/>
  <c r="M183" i="5"/>
  <c r="BJ183" i="5"/>
  <c r="AZ183" i="5"/>
  <c r="AP183" i="5"/>
  <c r="AF183" i="5"/>
  <c r="V183" i="5"/>
  <c r="L183" i="5"/>
  <c r="BM183" i="5"/>
  <c r="BC183" i="5"/>
  <c r="AS183" i="5"/>
  <c r="AI183" i="5"/>
  <c r="Y183" i="5"/>
  <c r="O183" i="5"/>
  <c r="BD183" i="5"/>
  <c r="AN183" i="5"/>
  <c r="AA183" i="5"/>
  <c r="K183" i="5"/>
  <c r="BB183" i="5"/>
  <c r="AM183" i="5"/>
  <c r="Z183" i="5"/>
  <c r="J183" i="5"/>
  <c r="AY183" i="5"/>
  <c r="AL183" i="5"/>
  <c r="X183" i="5"/>
  <c r="I183" i="5"/>
  <c r="AU183" i="5"/>
  <c r="AB183" i="5"/>
  <c r="F183" i="5"/>
  <c r="BL183" i="5"/>
  <c r="AT183" i="5"/>
  <c r="U183" i="5"/>
  <c r="BI183" i="5"/>
  <c r="AR183" i="5"/>
  <c r="T183" i="5"/>
  <c r="BH183" i="5"/>
  <c r="AO183" i="5"/>
  <c r="S183" i="5"/>
  <c r="BG183" i="5"/>
  <c r="AK183" i="5"/>
  <c r="R183" i="5"/>
  <c r="BF183" i="5"/>
  <c r="AJ183" i="5"/>
  <c r="Q183" i="5"/>
  <c r="BE183" i="5"/>
  <c r="AH183" i="5"/>
  <c r="P183" i="5"/>
  <c r="AX183" i="5"/>
  <c r="AE183" i="5"/>
  <c r="N183" i="5"/>
  <c r="AW183" i="5"/>
  <c r="AD183" i="5"/>
  <c r="H183" i="5"/>
  <c r="AV183" i="5"/>
  <c r="AC183" i="5"/>
  <c r="G183" i="5"/>
  <c r="K116" i="4"/>
  <c r="L116" i="4" s="1"/>
  <c r="M116" i="4" s="1"/>
  <c r="ED89" i="5"/>
  <c r="BU89" i="5"/>
  <c r="CK89" i="5"/>
  <c r="ET89" i="5"/>
  <c r="GD89" i="5"/>
  <c r="DU89" i="5"/>
  <c r="EZ89" i="5"/>
  <c r="CQ89" i="5"/>
  <c r="EK89" i="5"/>
  <c r="CB89" i="5"/>
  <c r="FZ89" i="5"/>
  <c r="DQ89" i="5"/>
  <c r="FW84" i="5"/>
  <c r="DN84" i="5"/>
  <c r="EH84" i="5"/>
  <c r="BY84" i="5"/>
  <c r="G84" i="5"/>
  <c r="EQ84" i="5"/>
  <c r="CH84" i="5"/>
  <c r="EK84" i="5"/>
  <c r="CB84" i="5"/>
  <c r="FZ84" i="5"/>
  <c r="DQ84" i="5"/>
  <c r="EU54" i="5"/>
  <c r="CL54" i="5"/>
  <c r="FW54" i="5"/>
  <c r="DN54" i="5"/>
  <c r="EA54" i="5"/>
  <c r="BR54" i="5"/>
  <c r="EM54" i="5"/>
  <c r="CD54" i="5"/>
  <c r="EN54" i="5"/>
  <c r="CE54" i="5"/>
  <c r="GC54" i="5"/>
  <c r="DT54" i="5"/>
  <c r="FL125" i="5"/>
  <c r="DC125" i="5"/>
  <c r="BR125" i="5"/>
  <c r="EA125" i="5" s="1"/>
  <c r="CX125" i="5"/>
  <c r="FG125" i="5"/>
  <c r="BU125" i="5"/>
  <c r="ED125" i="5"/>
  <c r="FY125" i="5"/>
  <c r="DP125" i="5"/>
  <c r="FD125" i="5"/>
  <c r="CU125" i="5"/>
  <c r="CA70" i="5"/>
  <c r="EJ70" i="5"/>
  <c r="FB70" i="5"/>
  <c r="CS70" i="5"/>
  <c r="ER70" i="5"/>
  <c r="CI70" i="5"/>
  <c r="EX70" i="5"/>
  <c r="CO70" i="5"/>
  <c r="FG70" i="5"/>
  <c r="CX70" i="5"/>
  <c r="FA70" i="5"/>
  <c r="CR70" i="5"/>
  <c r="DX60" i="5"/>
  <c r="BO60" i="5"/>
  <c r="CM60" i="5"/>
  <c r="EV60" i="5"/>
  <c r="DM60" i="5"/>
  <c r="FV60" i="5"/>
  <c r="DB60" i="5"/>
  <c r="FK60" i="5"/>
  <c r="FQ60" i="5"/>
  <c r="DH60" i="5"/>
  <c r="EU60" i="5"/>
  <c r="CL60" i="5"/>
  <c r="ES55" i="5"/>
  <c r="CJ55" i="5"/>
  <c r="FU55" i="5"/>
  <c r="DL55" i="5"/>
  <c r="CC55" i="5"/>
  <c r="EL55" i="5"/>
  <c r="DI55" i="5"/>
  <c r="FR55" i="5"/>
  <c r="FQ55" i="5"/>
  <c r="DH55" i="5"/>
  <c r="EU55" i="5"/>
  <c r="CL55" i="5"/>
  <c r="BX40" i="5"/>
  <c r="EG40" i="5"/>
  <c r="BP40" i="5"/>
  <c r="DY40" i="5" s="1"/>
  <c r="EN40" i="5"/>
  <c r="CE40" i="5"/>
  <c r="ES40" i="5"/>
  <c r="CJ40" i="5"/>
  <c r="FU40" i="5"/>
  <c r="DL40" i="5"/>
  <c r="FD40" i="5"/>
  <c r="CU40" i="5"/>
  <c r="CA37" i="5"/>
  <c r="EJ37" i="5"/>
  <c r="EF37" i="5"/>
  <c r="BW37" i="5"/>
  <c r="DD37" i="5"/>
  <c r="FM37" i="5"/>
  <c r="FC37" i="5"/>
  <c r="CT37" i="5"/>
  <c r="FO37" i="5"/>
  <c r="DF37" i="5"/>
  <c r="EV37" i="5"/>
  <c r="CM37" i="5"/>
  <c r="CA24" i="5"/>
  <c r="EJ24" i="5"/>
  <c r="FO24" i="5"/>
  <c r="DF24" i="5"/>
  <c r="BY24" i="5"/>
  <c r="EH24" i="5"/>
  <c r="CW24" i="5"/>
  <c r="FF24" i="5"/>
  <c r="FU24" i="5"/>
  <c r="DL24" i="5"/>
  <c r="EY24" i="5"/>
  <c r="CP24" i="5"/>
  <c r="K11" i="4"/>
  <c r="L11" i="4" s="1"/>
  <c r="M11" i="4" s="1"/>
  <c r="DT120" i="5"/>
  <c r="GC120" i="5"/>
  <c r="BR120" i="5"/>
  <c r="EA120" i="5" s="1"/>
  <c r="CN120" i="5"/>
  <c r="EW120" i="5"/>
  <c r="EY120" i="5"/>
  <c r="CP120" i="5"/>
  <c r="CO120" i="5"/>
  <c r="EX120" i="5"/>
  <c r="EQ120" i="5"/>
  <c r="CH120" i="5"/>
  <c r="ET90" i="5"/>
  <c r="CK90" i="5"/>
  <c r="CU90" i="5"/>
  <c r="FD90" i="5"/>
  <c r="FF90" i="5"/>
  <c r="CW90" i="5"/>
  <c r="EY90" i="5"/>
  <c r="CP90" i="5"/>
  <c r="EU90" i="5"/>
  <c r="CL90" i="5"/>
  <c r="BO90" i="5"/>
  <c r="DX90" i="5" s="1"/>
  <c r="FH62" i="5"/>
  <c r="CY62" i="5"/>
  <c r="ET62" i="5"/>
  <c r="CK62" i="5"/>
  <c r="FV62" i="5"/>
  <c r="DM62" i="5"/>
  <c r="FR62" i="5"/>
  <c r="DI62" i="5"/>
  <c r="GE62" i="5"/>
  <c r="DV62" i="5"/>
  <c r="FF62" i="5"/>
  <c r="CW62" i="5"/>
  <c r="BP57" i="5"/>
  <c r="DY57" i="5" s="1"/>
  <c r="FA57" i="5"/>
  <c r="CR57" i="5"/>
  <c r="GB57" i="5"/>
  <c r="DS57" i="5"/>
  <c r="ES57" i="5"/>
  <c r="CJ57" i="5"/>
  <c r="EL57" i="5"/>
  <c r="CC57" i="5"/>
  <c r="GA57" i="5"/>
  <c r="DR57" i="5"/>
  <c r="FM22" i="5"/>
  <c r="DD22" i="5"/>
  <c r="FX22" i="5"/>
  <c r="DO22" i="5"/>
  <c r="EJ22" i="5"/>
  <c r="CA22" i="5"/>
  <c r="DM22" i="5"/>
  <c r="FV22" i="5"/>
  <c r="EO22" i="5"/>
  <c r="CF22" i="5"/>
  <c r="FZ22" i="5"/>
  <c r="DQ22" i="5"/>
  <c r="EL9" i="5"/>
  <c r="CC9" i="5"/>
  <c r="FD9" i="5"/>
  <c r="CU9" i="5"/>
  <c r="EG9" i="5"/>
  <c r="BX9" i="5"/>
  <c r="DC9" i="5"/>
  <c r="FL9" i="5"/>
  <c r="GC9" i="5"/>
  <c r="DT9" i="5"/>
  <c r="FG9" i="5"/>
  <c r="CX9" i="5"/>
  <c r="FI20" i="5"/>
  <c r="CZ20" i="5"/>
  <c r="ED20" i="5"/>
  <c r="BU20" i="5"/>
  <c r="FB20" i="5"/>
  <c r="CS20" i="5"/>
  <c r="BO20" i="5"/>
  <c r="DX20" i="5" s="1"/>
  <c r="GA20" i="5"/>
  <c r="DR20" i="5"/>
  <c r="FE20" i="5"/>
  <c r="CV20" i="5"/>
  <c r="EF47" i="5"/>
  <c r="BW47" i="5"/>
  <c r="CS47" i="5"/>
  <c r="FB47" i="5"/>
  <c r="DU47" i="5"/>
  <c r="GD47" i="5"/>
  <c r="EQ47" i="5"/>
  <c r="CH47" i="5"/>
  <c r="EL47" i="5"/>
  <c r="CC47" i="5"/>
  <c r="GA47" i="5"/>
  <c r="DR47" i="5"/>
  <c r="K31" i="4"/>
  <c r="L31" i="4" s="1"/>
  <c r="M31" i="4" s="1"/>
  <c r="EX85" i="5"/>
  <c r="CO85" i="5"/>
  <c r="EW85" i="5"/>
  <c r="CN85" i="5"/>
  <c r="EL85" i="5"/>
  <c r="CC85" i="5"/>
  <c r="BT85" i="5"/>
  <c r="EC85" i="5"/>
  <c r="EU85" i="5"/>
  <c r="CL85" i="5"/>
  <c r="BO85" i="5"/>
  <c r="DX85" i="5" s="1"/>
  <c r="EW75" i="5"/>
  <c r="CN75" i="5"/>
  <c r="DJ75" i="5"/>
  <c r="FS75" i="5"/>
  <c r="EP75" i="5"/>
  <c r="CG75" i="5"/>
  <c r="EN75" i="5"/>
  <c r="CE75" i="5"/>
  <c r="EU75" i="5"/>
  <c r="CL75" i="5"/>
  <c r="DX75" i="5"/>
  <c r="BO75" i="5"/>
  <c r="K58" i="4"/>
  <c r="EB50" i="5"/>
  <c r="BS50" i="5"/>
  <c r="FB50" i="5"/>
  <c r="CS50" i="5"/>
  <c r="GD50" i="5"/>
  <c r="DU50" i="5"/>
  <c r="EV50" i="5"/>
  <c r="CM50" i="5"/>
  <c r="EJ50" i="5"/>
  <c r="CA50" i="5"/>
  <c r="FY50" i="5"/>
  <c r="DP50" i="5"/>
  <c r="DU35" i="5"/>
  <c r="GD35" i="5"/>
  <c r="CJ35" i="5"/>
  <c r="ES35" i="5"/>
  <c r="FP35" i="5"/>
  <c r="DG35" i="5"/>
  <c r="EY35" i="5"/>
  <c r="CP35" i="5"/>
  <c r="EJ35" i="5"/>
  <c r="CA35" i="5"/>
  <c r="FY35" i="5"/>
  <c r="DP35" i="5"/>
  <c r="CT32" i="5"/>
  <c r="FC32" i="5"/>
  <c r="BQ32" i="5"/>
  <c r="DZ32" i="5"/>
  <c r="EU32" i="5"/>
  <c r="CL32" i="5"/>
  <c r="EF32" i="5"/>
  <c r="BW32" i="5"/>
  <c r="EB32" i="5"/>
  <c r="BS32" i="5"/>
  <c r="FQ32" i="5"/>
  <c r="DH32" i="5"/>
  <c r="FY19" i="5"/>
  <c r="DP19" i="5"/>
  <c r="CL19" i="5"/>
  <c r="EU19" i="5"/>
  <c r="FA19" i="5"/>
  <c r="CR19" i="5"/>
  <c r="FF19" i="5"/>
  <c r="CW19" i="5"/>
  <c r="FI19" i="5"/>
  <c r="CZ19" i="5"/>
  <c r="EJ110" i="5"/>
  <c r="CA110" i="5"/>
  <c r="FJ110" i="5"/>
  <c r="DA110" i="5"/>
  <c r="FP110" i="5"/>
  <c r="DG110" i="5"/>
  <c r="DI110" i="5"/>
  <c r="FR110" i="5"/>
  <c r="EK110" i="5"/>
  <c r="CB110" i="5"/>
  <c r="GE110" i="5"/>
  <c r="DV110" i="5"/>
  <c r="EP100" i="5"/>
  <c r="CG100" i="5"/>
  <c r="EC100" i="5"/>
  <c r="BT100" i="5"/>
  <c r="CP100" i="5"/>
  <c r="EY100" i="5"/>
  <c r="BQ100" i="5"/>
  <c r="DZ100" i="5" s="1"/>
  <c r="EK100" i="5"/>
  <c r="CB100" i="5"/>
  <c r="GE100" i="5"/>
  <c r="DV100" i="5"/>
  <c r="CP80" i="5"/>
  <c r="EY80" i="5"/>
  <c r="FD80" i="5"/>
  <c r="CU80" i="5"/>
  <c r="ES80" i="5"/>
  <c r="CJ80" i="5"/>
  <c r="CZ80" i="5"/>
  <c r="FI80" i="5"/>
  <c r="EA80" i="5"/>
  <c r="BR80" i="5"/>
  <c r="FU80" i="5"/>
  <c r="DL80" i="5"/>
  <c r="EL65" i="5"/>
  <c r="CC65" i="5"/>
  <c r="DC65" i="5"/>
  <c r="FL65" i="5"/>
  <c r="FR65" i="5"/>
  <c r="DI65" i="5"/>
  <c r="EF65" i="5"/>
  <c r="BW65" i="5"/>
  <c r="CY65" i="5"/>
  <c r="FH65" i="5"/>
  <c r="ET65" i="5"/>
  <c r="CK65" i="5"/>
  <c r="FK30" i="5"/>
  <c r="DB30" i="5"/>
  <c r="FU30" i="5"/>
  <c r="DL30" i="5"/>
  <c r="DM30" i="5"/>
  <c r="FV30" i="5"/>
  <c r="EP30" i="5"/>
  <c r="CG30" i="5"/>
  <c r="EJ30" i="5"/>
  <c r="CA30" i="5"/>
  <c r="FY30" i="5"/>
  <c r="DP30" i="5"/>
  <c r="FL14" i="5"/>
  <c r="DC14" i="5"/>
  <c r="GC14" i="5"/>
  <c r="DT14" i="5"/>
  <c r="BR14" i="5"/>
  <c r="EA14" i="5"/>
  <c r="FF14" i="5"/>
  <c r="CW14" i="5"/>
  <c r="FT14" i="5"/>
  <c r="DK14" i="5"/>
  <c r="EX14" i="5"/>
  <c r="CO14" i="5"/>
  <c r="K86" i="4"/>
  <c r="L86" i="4" s="1"/>
  <c r="M86" i="4" s="1"/>
  <c r="K41" i="4"/>
  <c r="L41" i="4" s="1"/>
  <c r="M41" i="4" s="1"/>
  <c r="EH15" i="5"/>
  <c r="BY15" i="5"/>
  <c r="FO15" i="5"/>
  <c r="DF15" i="5"/>
  <c r="FR15" i="5"/>
  <c r="DI15" i="5"/>
  <c r="BV15" i="5"/>
  <c r="EE15" i="5"/>
  <c r="FJ15" i="5"/>
  <c r="DA15" i="5"/>
  <c r="ES15" i="5"/>
  <c r="CJ15" i="5"/>
  <c r="EE12" i="5"/>
  <c r="BV12" i="5"/>
  <c r="FJ12" i="5"/>
  <c r="DA12" i="5"/>
  <c r="EJ12" i="5"/>
  <c r="CA12" i="5"/>
  <c r="CF12" i="5"/>
  <c r="EO12" i="5"/>
  <c r="FD12" i="5"/>
  <c r="CU12" i="5"/>
  <c r="EU12" i="5"/>
  <c r="CL12" i="5"/>
  <c r="EA10" i="5"/>
  <c r="BR10" i="5"/>
  <c r="EQ10" i="5"/>
  <c r="CH10" i="5"/>
  <c r="FV10" i="5"/>
  <c r="DM10" i="5"/>
  <c r="CP10" i="5"/>
  <c r="EY10" i="5"/>
  <c r="FQ10" i="5"/>
  <c r="DH10" i="5"/>
  <c r="ES10" i="5"/>
  <c r="CJ10" i="5"/>
  <c r="EJ7" i="5"/>
  <c r="CA7" i="5"/>
  <c r="FA7" i="5"/>
  <c r="CR7" i="5"/>
  <c r="FC7" i="5"/>
  <c r="CT7" i="5"/>
  <c r="BW7" i="5"/>
  <c r="EF7" i="5"/>
  <c r="FK7" i="5"/>
  <c r="DB7" i="5"/>
  <c r="EU7" i="5"/>
  <c r="CL7" i="5"/>
  <c r="EL105" i="5"/>
  <c r="CC105" i="5"/>
  <c r="CY105" i="5"/>
  <c r="FH105" i="5"/>
  <c r="FQ105" i="5"/>
  <c r="DH105" i="5"/>
  <c r="BW105" i="5"/>
  <c r="EF105" i="5"/>
  <c r="FM105" i="5"/>
  <c r="DD105" i="5"/>
  <c r="FA105" i="5"/>
  <c r="CR105" i="5"/>
  <c r="ED67" i="5"/>
  <c r="BU67" i="5"/>
  <c r="CK67" i="5"/>
  <c r="ET67" i="5"/>
  <c r="GC67" i="5"/>
  <c r="DT67" i="5"/>
  <c r="DX67" i="5"/>
  <c r="BO67" i="5"/>
  <c r="BW67" i="5"/>
  <c r="EF67" i="5"/>
  <c r="GA67" i="5"/>
  <c r="DR67" i="5"/>
  <c r="DF27" i="5"/>
  <c r="FO27" i="5"/>
  <c r="CR27" i="5"/>
  <c r="FA27" i="5"/>
  <c r="DN27" i="5"/>
  <c r="FW27" i="5"/>
  <c r="FV27" i="5"/>
  <c r="DM27" i="5"/>
  <c r="EO27" i="5"/>
  <c r="CF27" i="5"/>
  <c r="FZ27" i="5"/>
  <c r="DQ27" i="5"/>
  <c r="DB45" i="5"/>
  <c r="FK45" i="5"/>
  <c r="EF45" i="5"/>
  <c r="BW45" i="5"/>
  <c r="FH45" i="5"/>
  <c r="CY45" i="5"/>
  <c r="FR45" i="5"/>
  <c r="DI45" i="5"/>
  <c r="GD45" i="5"/>
  <c r="DU45" i="5"/>
  <c r="FD45" i="5"/>
  <c r="CU45" i="5"/>
  <c r="FI25" i="5"/>
  <c r="CZ25" i="5"/>
  <c r="ES25" i="5"/>
  <c r="CJ25" i="5"/>
  <c r="BV25" i="5"/>
  <c r="EE25" i="5"/>
  <c r="EX25" i="5"/>
  <c r="FW25" i="5"/>
  <c r="DN25" i="5"/>
  <c r="FD25" i="5"/>
  <c r="CU25" i="5"/>
  <c r="CK52" i="5"/>
  <c r="ET52" i="5"/>
  <c r="FV52" i="5"/>
  <c r="DM52" i="5"/>
  <c r="BO52" i="5"/>
  <c r="DX52" i="5" s="1"/>
  <c r="EZ52" i="5"/>
  <c r="CQ52" i="5"/>
  <c r="EL52" i="5"/>
  <c r="CC52" i="5"/>
  <c r="GA52" i="5"/>
  <c r="DR52" i="5"/>
  <c r="FL4" i="5"/>
  <c r="DC4" i="5"/>
  <c r="FV4" i="5"/>
  <c r="DM4" i="5"/>
  <c r="BP4" i="5"/>
  <c r="DY4" i="5"/>
  <c r="CH4" i="5"/>
  <c r="EQ4" i="5"/>
  <c r="FJ4" i="5"/>
  <c r="DA4" i="5"/>
  <c r="EN4" i="5"/>
  <c r="CE4" i="5"/>
  <c r="BE63" i="5"/>
  <c r="AU63" i="5"/>
  <c r="AK63" i="5"/>
  <c r="AA63" i="5"/>
  <c r="Q63" i="5"/>
  <c r="G63" i="5"/>
  <c r="BD63" i="5"/>
  <c r="AT63" i="5"/>
  <c r="AJ63" i="5"/>
  <c r="Z63" i="5"/>
  <c r="P63" i="5"/>
  <c r="F63" i="5"/>
  <c r="BG63" i="5"/>
  <c r="AW63" i="5"/>
  <c r="AM63" i="5"/>
  <c r="AC63" i="5"/>
  <c r="S63" i="5"/>
  <c r="I63" i="5"/>
  <c r="BM63" i="5"/>
  <c r="AZ63" i="5"/>
  <c r="AL63" i="5"/>
  <c r="W63" i="5"/>
  <c r="J63" i="5"/>
  <c r="BL63" i="5"/>
  <c r="AY63" i="5"/>
  <c r="AI63" i="5"/>
  <c r="V63" i="5"/>
  <c r="H63" i="5"/>
  <c r="BA63" i="5"/>
  <c r="AN63" i="5"/>
  <c r="X63" i="5"/>
  <c r="K63" i="5"/>
  <c r="BH63" i="5"/>
  <c r="AO63" i="5"/>
  <c r="R63" i="5"/>
  <c r="BF63" i="5"/>
  <c r="AH63" i="5"/>
  <c r="O63" i="5"/>
  <c r="BC63" i="5"/>
  <c r="AG63" i="5"/>
  <c r="N63" i="5"/>
  <c r="BB63" i="5"/>
  <c r="AF63" i="5"/>
  <c r="M63" i="5"/>
  <c r="AX63" i="5"/>
  <c r="AE63" i="5"/>
  <c r="L63" i="5"/>
  <c r="AV63" i="5"/>
  <c r="AD63" i="5"/>
  <c r="AS63" i="5"/>
  <c r="AB63" i="5"/>
  <c r="BK63" i="5"/>
  <c r="AR63" i="5"/>
  <c r="Y63" i="5"/>
  <c r="BJ63" i="5"/>
  <c r="AQ63" i="5"/>
  <c r="U63" i="5"/>
  <c r="BI63" i="5"/>
  <c r="AP63" i="5"/>
  <c r="T63" i="5"/>
  <c r="P197" i="4"/>
  <c r="Y197" i="4" s="1"/>
  <c r="L120" i="4"/>
  <c r="M120" i="4" s="1"/>
  <c r="EB17" i="5"/>
  <c r="BS17" i="5"/>
  <c r="DB17" i="5"/>
  <c r="FK17" i="5"/>
  <c r="EJ17" i="5"/>
  <c r="CA17" i="5"/>
  <c r="CF17" i="5"/>
  <c r="EO17" i="5"/>
  <c r="CJ17" i="5"/>
  <c r="ES17" i="5"/>
  <c r="EC17" i="5"/>
  <c r="BT17" i="5"/>
  <c r="BY39" i="5"/>
  <c r="EH39" i="5"/>
  <c r="EV39" i="5"/>
  <c r="CM39" i="5"/>
  <c r="GA39" i="5"/>
  <c r="DR39" i="5"/>
  <c r="DM39" i="5"/>
  <c r="FV39" i="5"/>
  <c r="EQ39" i="5"/>
  <c r="CH39" i="5"/>
  <c r="GB39" i="5"/>
  <c r="DS39" i="5"/>
  <c r="FJ5" i="5"/>
  <c r="DA5" i="5"/>
  <c r="EF5" i="5"/>
  <c r="BW5" i="5"/>
  <c r="FA5" i="5"/>
  <c r="CR5" i="5"/>
  <c r="CV5" i="5"/>
  <c r="FE5" i="5"/>
  <c r="EB5" i="5"/>
  <c r="BS5" i="5"/>
  <c r="FM5" i="5"/>
  <c r="DD5" i="5"/>
  <c r="K108" i="4"/>
  <c r="L108" i="4" s="1"/>
  <c r="M108" i="4" s="1"/>
  <c r="K88" i="4"/>
  <c r="L88" i="4" s="1"/>
  <c r="M88" i="4" s="1"/>
  <c r="FZ150" i="5"/>
  <c r="DQ150" i="5"/>
  <c r="EO150" i="5"/>
  <c r="CF150" i="5"/>
  <c r="EX150" i="5"/>
  <c r="CO150" i="5"/>
  <c r="EU150" i="5"/>
  <c r="CL150" i="5"/>
  <c r="FC150" i="5"/>
  <c r="CT150" i="5"/>
  <c r="EQ150" i="5"/>
  <c r="CH150" i="5"/>
  <c r="BO115" i="5"/>
  <c r="DX115" i="5" s="1"/>
  <c r="BT115" i="5"/>
  <c r="EC115" i="5"/>
  <c r="EH115" i="5"/>
  <c r="BY115" i="5"/>
  <c r="GB115" i="5"/>
  <c r="DS115" i="5"/>
  <c r="FY115" i="5"/>
  <c r="DP115" i="5"/>
  <c r="FK115" i="5"/>
  <c r="DB115" i="5"/>
  <c r="FG135" i="5"/>
  <c r="CX135" i="5"/>
  <c r="J135" i="5"/>
  <c r="FB135" i="5"/>
  <c r="CS135" i="5"/>
  <c r="EW135" i="5"/>
  <c r="CN135" i="5"/>
  <c r="FC135" i="5"/>
  <c r="CT135" i="5"/>
  <c r="EQ135" i="5"/>
  <c r="CH135" i="5"/>
  <c r="GA130" i="5"/>
  <c r="DR130" i="5"/>
  <c r="FJ130" i="5"/>
  <c r="DA130" i="5"/>
  <c r="EK130" i="5"/>
  <c r="CB130" i="5"/>
  <c r="FC130" i="5"/>
  <c r="CT130" i="5"/>
  <c r="EQ130" i="5"/>
  <c r="CH130" i="5"/>
  <c r="K66" i="4"/>
  <c r="L66" i="4" s="1"/>
  <c r="M66" i="4" s="1"/>
  <c r="BW34" i="5"/>
  <c r="EF34" i="5"/>
  <c r="EA34" i="5"/>
  <c r="BR34" i="5"/>
  <c r="CJ34" i="5"/>
  <c r="ES34" i="5"/>
  <c r="EI34" i="5"/>
  <c r="ED34" i="5"/>
  <c r="BU34" i="5"/>
  <c r="FS34" i="5"/>
  <c r="DJ34" i="5"/>
  <c r="P69" i="4"/>
  <c r="Y69" i="4" s="1"/>
  <c r="FQ29" i="5"/>
  <c r="DH29" i="5"/>
  <c r="FY29" i="5"/>
  <c r="DP29" i="5"/>
  <c r="DQ29" i="5"/>
  <c r="FZ29" i="5"/>
  <c r="BQ29" i="5"/>
  <c r="DZ29" i="5"/>
  <c r="ED29" i="5"/>
  <c r="BU29" i="5"/>
  <c r="FS29" i="5"/>
  <c r="DJ29" i="5"/>
  <c r="BQ95" i="5"/>
  <c r="DZ95" i="5" s="1"/>
  <c r="EN95" i="5"/>
  <c r="CE95" i="5"/>
  <c r="FD95" i="5"/>
  <c r="CU95" i="5"/>
  <c r="BW95" i="5"/>
  <c r="EF95" i="5"/>
  <c r="EG95" i="5"/>
  <c r="BX95" i="5"/>
  <c r="FL95" i="5"/>
  <c r="DC95" i="5"/>
  <c r="EA42" i="5"/>
  <c r="BR42" i="5"/>
  <c r="FC42" i="5"/>
  <c r="CT42" i="5"/>
  <c r="GE42" i="5"/>
  <c r="DV42" i="5"/>
  <c r="DA42" i="5"/>
  <c r="FJ42" i="5"/>
  <c r="FS42" i="5"/>
  <c r="DJ42" i="5"/>
  <c r="EW42" i="5"/>
  <c r="CN42" i="5"/>
  <c r="P8" i="4"/>
  <c r="Y8" i="4" s="1"/>
  <c r="O4" i="4"/>
  <c r="P4" i="4"/>
  <c r="Y4" i="4" s="1"/>
  <c r="K48" i="4"/>
  <c r="L48" i="4" s="1"/>
  <c r="M48" i="4" s="1"/>
  <c r="FD79" i="5"/>
  <c r="CU79" i="5"/>
  <c r="DR79" i="5"/>
  <c r="GA79" i="5"/>
  <c r="FW79" i="5"/>
  <c r="DN79" i="5"/>
  <c r="GC79" i="5"/>
  <c r="DT79" i="5"/>
  <c r="FL64" i="5"/>
  <c r="DC64" i="5"/>
  <c r="DF64" i="5"/>
  <c r="FO64" i="5"/>
  <c r="DH64" i="5"/>
  <c r="FQ64" i="5"/>
  <c r="FI64" i="5"/>
  <c r="CZ64" i="5"/>
  <c r="FB49" i="5"/>
  <c r="CS49" i="5"/>
  <c r="CW49" i="5"/>
  <c r="FF49" i="5"/>
  <c r="EY49" i="5"/>
  <c r="CP49" i="5"/>
  <c r="BY44" i="5"/>
  <c r="EH44" i="5"/>
  <c r="FK44" i="5"/>
  <c r="DB44" i="5"/>
  <c r="BH273" i="5"/>
  <c r="AX273" i="5"/>
  <c r="AN273" i="5"/>
  <c r="AD273" i="5"/>
  <c r="T273" i="5"/>
  <c r="J273" i="5"/>
  <c r="BG273" i="5"/>
  <c r="AW273" i="5"/>
  <c r="AM273" i="5"/>
  <c r="AC273" i="5"/>
  <c r="S273" i="5"/>
  <c r="I273" i="5"/>
  <c r="BL273" i="5"/>
  <c r="BB273" i="5"/>
  <c r="AR273" i="5"/>
  <c r="AH273" i="5"/>
  <c r="X273" i="5"/>
  <c r="N273" i="5"/>
  <c r="BC273" i="5"/>
  <c r="AO273" i="5"/>
  <c r="Z273" i="5"/>
  <c r="L273" i="5"/>
  <c r="BA273" i="5"/>
  <c r="AL273" i="5"/>
  <c r="Y273" i="5"/>
  <c r="K273" i="5"/>
  <c r="AZ273" i="5"/>
  <c r="AK273" i="5"/>
  <c r="W273" i="5"/>
  <c r="H273" i="5"/>
  <c r="BM273" i="5"/>
  <c r="AY273" i="5"/>
  <c r="AJ273" i="5"/>
  <c r="V273" i="5"/>
  <c r="G273" i="5"/>
  <c r="BF273" i="5"/>
  <c r="AS273" i="5"/>
  <c r="AE273" i="5"/>
  <c r="P273" i="5"/>
  <c r="AQ273" i="5"/>
  <c r="O273" i="5"/>
  <c r="AP273" i="5"/>
  <c r="M273" i="5"/>
  <c r="BK273" i="5"/>
  <c r="AI273" i="5"/>
  <c r="F273" i="5"/>
  <c r="BJ273" i="5"/>
  <c r="AG273" i="5"/>
  <c r="BI273" i="5"/>
  <c r="AF273" i="5"/>
  <c r="BE273" i="5"/>
  <c r="AB273" i="5"/>
  <c r="AT273" i="5"/>
  <c r="Q273" i="5"/>
  <c r="R273" i="5"/>
  <c r="BD273" i="5"/>
  <c r="AV273" i="5"/>
  <c r="U273" i="5"/>
  <c r="AU273" i="5"/>
  <c r="AA273" i="5"/>
  <c r="BI224" i="5"/>
  <c r="AY224" i="5"/>
  <c r="AO224" i="5"/>
  <c r="AE224" i="5"/>
  <c r="U224" i="5"/>
  <c r="K224" i="5"/>
  <c r="BG224" i="5"/>
  <c r="AW224" i="5"/>
  <c r="AM224" i="5"/>
  <c r="AC224" i="5"/>
  <c r="S224" i="5"/>
  <c r="I224" i="5"/>
  <c r="BL224" i="5"/>
  <c r="BB224" i="5"/>
  <c r="AR224" i="5"/>
  <c r="AH224" i="5"/>
  <c r="X224" i="5"/>
  <c r="N224" i="5"/>
  <c r="BF224" i="5"/>
  <c r="AS224" i="5"/>
  <c r="AD224" i="5"/>
  <c r="P224" i="5"/>
  <c r="BE224" i="5"/>
  <c r="AQ224" i="5"/>
  <c r="AB224" i="5"/>
  <c r="O224" i="5"/>
  <c r="BD224" i="5"/>
  <c r="AP224" i="5"/>
  <c r="AA224" i="5"/>
  <c r="M224" i="5"/>
  <c r="BH224" i="5"/>
  <c r="AT224" i="5"/>
  <c r="AF224" i="5"/>
  <c r="Q224" i="5"/>
  <c r="AN224" i="5"/>
  <c r="T224" i="5"/>
  <c r="BK224" i="5"/>
  <c r="AK224" i="5"/>
  <c r="L224" i="5"/>
  <c r="AV224" i="5"/>
  <c r="W224" i="5"/>
  <c r="AZ224" i="5"/>
  <c r="R224" i="5"/>
  <c r="AX224" i="5"/>
  <c r="J224" i="5"/>
  <c r="AU224" i="5"/>
  <c r="H224" i="5"/>
  <c r="BC224" i="5"/>
  <c r="Y224" i="5"/>
  <c r="AJ224" i="5"/>
  <c r="AI224" i="5"/>
  <c r="AG224" i="5"/>
  <c r="Z224" i="5"/>
  <c r="V224" i="5"/>
  <c r="G224" i="5"/>
  <c r="BM224" i="5"/>
  <c r="F224" i="5"/>
  <c r="BJ224" i="5"/>
  <c r="BA224" i="5"/>
  <c r="AL224" i="5"/>
  <c r="CX99" i="5"/>
  <c r="FG99" i="5"/>
  <c r="ET99" i="5"/>
  <c r="CK99" i="5"/>
  <c r="FV99" i="5"/>
  <c r="DM99" i="5"/>
  <c r="EY99" i="5"/>
  <c r="CP99" i="5"/>
  <c r="K104" i="4"/>
  <c r="L104" i="4" s="1"/>
  <c r="M104" i="4" s="1"/>
  <c r="BJ86" i="5"/>
  <c r="AZ86" i="5"/>
  <c r="AP86" i="5"/>
  <c r="AF86" i="5"/>
  <c r="V86" i="5"/>
  <c r="L86" i="5"/>
  <c r="BI86" i="5"/>
  <c r="AY86" i="5"/>
  <c r="AO86" i="5"/>
  <c r="AE86" i="5"/>
  <c r="U86" i="5"/>
  <c r="K86" i="5"/>
  <c r="BM86" i="5"/>
  <c r="BC86" i="5"/>
  <c r="AS86" i="5"/>
  <c r="AI86" i="5"/>
  <c r="Y86" i="5"/>
  <c r="O86" i="5"/>
  <c r="BE86" i="5"/>
  <c r="AQ86" i="5"/>
  <c r="AB86" i="5"/>
  <c r="N86" i="5"/>
  <c r="BD86" i="5"/>
  <c r="AN86" i="5"/>
  <c r="AA86" i="5"/>
  <c r="M86" i="5"/>
  <c r="BB86" i="5"/>
  <c r="AM86" i="5"/>
  <c r="Z86" i="5"/>
  <c r="J86" i="5"/>
  <c r="BK86" i="5"/>
  <c r="AR86" i="5"/>
  <c r="T86" i="5"/>
  <c r="BH86" i="5"/>
  <c r="AL86" i="5"/>
  <c r="S86" i="5"/>
  <c r="AU86" i="5"/>
  <c r="X86" i="5"/>
  <c r="F86" i="5"/>
  <c r="BF86" i="5"/>
  <c r="AD86" i="5"/>
  <c r="BA86" i="5"/>
  <c r="AC86" i="5"/>
  <c r="AW86" i="5"/>
  <c r="R86" i="5"/>
  <c r="AV86" i="5"/>
  <c r="Q86" i="5"/>
  <c r="AT86" i="5"/>
  <c r="P86" i="5"/>
  <c r="AK86" i="5"/>
  <c r="I86" i="5"/>
  <c r="BG86" i="5"/>
  <c r="AG86" i="5"/>
  <c r="AX86" i="5"/>
  <c r="AJ86" i="5"/>
  <c r="AH86" i="5"/>
  <c r="W86" i="5"/>
  <c r="H86" i="5"/>
  <c r="G86" i="5"/>
  <c r="BL86" i="5"/>
  <c r="BM36" i="5"/>
  <c r="BC36" i="5"/>
  <c r="AS36" i="5"/>
  <c r="AI36" i="5"/>
  <c r="Y36" i="5"/>
  <c r="O36" i="5"/>
  <c r="BL36" i="5"/>
  <c r="BB36" i="5"/>
  <c r="AR36" i="5"/>
  <c r="AH36" i="5"/>
  <c r="X36" i="5"/>
  <c r="N36" i="5"/>
  <c r="BE36" i="5"/>
  <c r="AU36" i="5"/>
  <c r="AK36" i="5"/>
  <c r="AA36" i="5"/>
  <c r="Q36" i="5"/>
  <c r="G36" i="5"/>
  <c r="BJ36" i="5"/>
  <c r="AW36" i="5"/>
  <c r="AG36" i="5"/>
  <c r="T36" i="5"/>
  <c r="F36" i="5"/>
  <c r="BI36" i="5"/>
  <c r="AV36" i="5"/>
  <c r="AF36" i="5"/>
  <c r="S36" i="5"/>
  <c r="BK36" i="5"/>
  <c r="AX36" i="5"/>
  <c r="AJ36" i="5"/>
  <c r="U36" i="5"/>
  <c r="H36" i="5"/>
  <c r="AT36" i="5"/>
  <c r="AB36" i="5"/>
  <c r="I36" i="5"/>
  <c r="AQ36" i="5"/>
  <c r="Z36" i="5"/>
  <c r="AZ36" i="5"/>
  <c r="AD36" i="5"/>
  <c r="K36" i="5"/>
  <c r="AY36" i="5"/>
  <c r="AC36" i="5"/>
  <c r="J36" i="5"/>
  <c r="AL36" i="5"/>
  <c r="BH36" i="5"/>
  <c r="AE36" i="5"/>
  <c r="BG36" i="5"/>
  <c r="W36" i="5"/>
  <c r="BF36" i="5"/>
  <c r="V36" i="5"/>
  <c r="BD36" i="5"/>
  <c r="R36" i="5"/>
  <c r="BA36" i="5"/>
  <c r="P36" i="5"/>
  <c r="AP36" i="5"/>
  <c r="M36" i="5"/>
  <c r="AO36" i="5"/>
  <c r="L36" i="5"/>
  <c r="AN36" i="5"/>
  <c r="AM36" i="5"/>
  <c r="H79" i="5"/>
  <c r="FL79" i="5"/>
  <c r="DC79" i="5"/>
  <c r="EA79" i="5"/>
  <c r="BR79" i="5"/>
  <c r="DU64" i="5"/>
  <c r="GD64" i="5"/>
  <c r="CT64" i="5"/>
  <c r="FC64" i="5"/>
  <c r="ED64" i="5"/>
  <c r="BU64" i="5"/>
  <c r="EV49" i="5"/>
  <c r="CM49" i="5"/>
  <c r="EM49" i="5"/>
  <c r="CD49" i="5"/>
  <c r="FI49" i="5"/>
  <c r="CZ49" i="5"/>
  <c r="DQ44" i="5"/>
  <c r="FZ44" i="5"/>
  <c r="BG313" i="5"/>
  <c r="AW313" i="5"/>
  <c r="AM313" i="5"/>
  <c r="AC313" i="5"/>
  <c r="S313" i="5"/>
  <c r="I313" i="5"/>
  <c r="BF313" i="5"/>
  <c r="AV313" i="5"/>
  <c r="AL313" i="5"/>
  <c r="AB313" i="5"/>
  <c r="R313" i="5"/>
  <c r="H313" i="5"/>
  <c r="BJ313" i="5"/>
  <c r="AZ313" i="5"/>
  <c r="AP313" i="5"/>
  <c r="AF313" i="5"/>
  <c r="V313" i="5"/>
  <c r="L313" i="5"/>
  <c r="BL313" i="5"/>
  <c r="AX313" i="5"/>
  <c r="AI313" i="5"/>
  <c r="U313" i="5"/>
  <c r="F313" i="5"/>
  <c r="BK313" i="5"/>
  <c r="AU313" i="5"/>
  <c r="AH313" i="5"/>
  <c r="T313" i="5"/>
  <c r="BB313" i="5"/>
  <c r="AN313" i="5"/>
  <c r="Y313" i="5"/>
  <c r="K313" i="5"/>
  <c r="BH313" i="5"/>
  <c r="AO313" i="5"/>
  <c r="Q313" i="5"/>
  <c r="AR313" i="5"/>
  <c r="W313" i="5"/>
  <c r="BM313" i="5"/>
  <c r="AQ313" i="5"/>
  <c r="P313" i="5"/>
  <c r="BA313" i="5"/>
  <c r="AD313" i="5"/>
  <c r="G313" i="5"/>
  <c r="AY313" i="5"/>
  <c r="O313" i="5"/>
  <c r="AT313" i="5"/>
  <c r="N313" i="5"/>
  <c r="BI313" i="5"/>
  <c r="AE313" i="5"/>
  <c r="BE313" i="5"/>
  <c r="AA313" i="5"/>
  <c r="M313" i="5"/>
  <c r="J313" i="5"/>
  <c r="BD313" i="5"/>
  <c r="BC313" i="5"/>
  <c r="AS313" i="5"/>
  <c r="AJ313" i="5"/>
  <c r="AK313" i="5"/>
  <c r="AG313" i="5"/>
  <c r="Z313" i="5"/>
  <c r="X313" i="5"/>
  <c r="P250" i="4"/>
  <c r="Y250" i="4" s="1"/>
  <c r="P231" i="4"/>
  <c r="Y231" i="4" s="1"/>
  <c r="BJ329" i="5"/>
  <c r="AZ329" i="5"/>
  <c r="AP329" i="5"/>
  <c r="AF329" i="5"/>
  <c r="V329" i="5"/>
  <c r="L329" i="5"/>
  <c r="BM329" i="5"/>
  <c r="BB329" i="5"/>
  <c r="AQ329" i="5"/>
  <c r="AE329" i="5"/>
  <c r="T329" i="5"/>
  <c r="I329" i="5"/>
  <c r="BL329" i="5"/>
  <c r="BA329" i="5"/>
  <c r="AO329" i="5"/>
  <c r="AD329" i="5"/>
  <c r="S329" i="5"/>
  <c r="H329" i="5"/>
  <c r="BE329" i="5"/>
  <c r="AT329" i="5"/>
  <c r="AI329" i="5"/>
  <c r="X329" i="5"/>
  <c r="M329" i="5"/>
  <c r="BF329" i="5"/>
  <c r="AN329" i="5"/>
  <c r="Z329" i="5"/>
  <c r="J329" i="5"/>
  <c r="BD329" i="5"/>
  <c r="AM329" i="5"/>
  <c r="Y329" i="5"/>
  <c r="G329" i="5"/>
  <c r="BC329" i="5"/>
  <c r="AL329" i="5"/>
  <c r="W329" i="5"/>
  <c r="F329" i="5"/>
  <c r="BI329" i="5"/>
  <c r="AU329" i="5"/>
  <c r="AC329" i="5"/>
  <c r="O329" i="5"/>
  <c r="AK329" i="5"/>
  <c r="N329" i="5"/>
  <c r="AW329" i="5"/>
  <c r="U329" i="5"/>
  <c r="AV329" i="5"/>
  <c r="R329" i="5"/>
  <c r="BH329" i="5"/>
  <c r="AA329" i="5"/>
  <c r="BG329" i="5"/>
  <c r="Q329" i="5"/>
  <c r="AY329" i="5"/>
  <c r="P329" i="5"/>
  <c r="AX329" i="5"/>
  <c r="K329" i="5"/>
  <c r="AS329" i="5"/>
  <c r="AR329" i="5"/>
  <c r="AJ329" i="5"/>
  <c r="AH329" i="5"/>
  <c r="BK329" i="5"/>
  <c r="AG329" i="5"/>
  <c r="AB329" i="5"/>
  <c r="BL253" i="5"/>
  <c r="BB253" i="5"/>
  <c r="AR253" i="5"/>
  <c r="AH253" i="5"/>
  <c r="X253" i="5"/>
  <c r="N253" i="5"/>
  <c r="BK253" i="5"/>
  <c r="BA253" i="5"/>
  <c r="AQ253" i="5"/>
  <c r="AG253" i="5"/>
  <c r="W253" i="5"/>
  <c r="M253" i="5"/>
  <c r="BE253" i="5"/>
  <c r="AU253" i="5"/>
  <c r="AK253" i="5"/>
  <c r="AA253" i="5"/>
  <c r="Q253" i="5"/>
  <c r="G253" i="5"/>
  <c r="AY253" i="5"/>
  <c r="AL253" i="5"/>
  <c r="V253" i="5"/>
  <c r="I253" i="5"/>
  <c r="BM253" i="5"/>
  <c r="AX253" i="5"/>
  <c r="AJ253" i="5"/>
  <c r="U253" i="5"/>
  <c r="H253" i="5"/>
  <c r="AZ253" i="5"/>
  <c r="AF253" i="5"/>
  <c r="P253" i="5"/>
  <c r="AW253" i="5"/>
  <c r="AE253" i="5"/>
  <c r="O253" i="5"/>
  <c r="AV253" i="5"/>
  <c r="AD253" i="5"/>
  <c r="L253" i="5"/>
  <c r="BJ253" i="5"/>
  <c r="AT253" i="5"/>
  <c r="AC253" i="5"/>
  <c r="K253" i="5"/>
  <c r="BI253" i="5"/>
  <c r="AS253" i="5"/>
  <c r="AB253" i="5"/>
  <c r="J253" i="5"/>
  <c r="BH253" i="5"/>
  <c r="AP253" i="5"/>
  <c r="Z253" i="5"/>
  <c r="F253" i="5"/>
  <c r="BG253" i="5"/>
  <c r="AO253" i="5"/>
  <c r="Y253" i="5"/>
  <c r="AI253" i="5"/>
  <c r="T253" i="5"/>
  <c r="S253" i="5"/>
  <c r="BC253" i="5"/>
  <c r="BF253" i="5"/>
  <c r="BD253" i="5"/>
  <c r="AN253" i="5"/>
  <c r="AM253" i="5"/>
  <c r="R253" i="5"/>
  <c r="P120" i="4"/>
  <c r="Y120" i="4" s="1"/>
  <c r="O120" i="4"/>
  <c r="P100" i="4"/>
  <c r="Y100" i="4" s="1"/>
  <c r="O100" i="4"/>
  <c r="P90" i="4"/>
  <c r="Y90" i="4" s="1"/>
  <c r="O90" i="4"/>
  <c r="P80" i="4"/>
  <c r="Y80" i="4" s="1"/>
  <c r="O80" i="4"/>
  <c r="P70" i="4"/>
  <c r="Y70" i="4" s="1"/>
  <c r="O70" i="4"/>
  <c r="P60" i="4"/>
  <c r="Y60" i="4" s="1"/>
  <c r="O60" i="4"/>
  <c r="P50" i="4"/>
  <c r="Y50" i="4" s="1"/>
  <c r="O50" i="4"/>
  <c r="FK99" i="5"/>
  <c r="DB99" i="5"/>
  <c r="ED99" i="5"/>
  <c r="BU99" i="5"/>
  <c r="FD99" i="5"/>
  <c r="CU99" i="5"/>
  <c r="DU99" i="5"/>
  <c r="GD99" i="5"/>
  <c r="FS99" i="5"/>
  <c r="DJ99" i="5"/>
  <c r="EV99" i="5"/>
  <c r="CM99" i="5"/>
  <c r="P245" i="4"/>
  <c r="Y245" i="4" s="1"/>
  <c r="P242" i="4"/>
  <c r="Y242" i="4" s="1"/>
  <c r="P189" i="4"/>
  <c r="Y189" i="4" s="1"/>
  <c r="O189" i="4"/>
  <c r="P329" i="4"/>
  <c r="Y329" i="4" s="1"/>
  <c r="P229" i="4"/>
  <c r="Y229" i="4" s="1"/>
  <c r="P253" i="4"/>
  <c r="Y253" i="4" s="1"/>
  <c r="BK242" i="5"/>
  <c r="BA242" i="5"/>
  <c r="AQ242" i="5"/>
  <c r="AG242" i="5"/>
  <c r="W242" i="5"/>
  <c r="M242" i="5"/>
  <c r="BJ242" i="5"/>
  <c r="AZ242" i="5"/>
  <c r="AP242" i="5"/>
  <c r="AF242" i="5"/>
  <c r="V242" i="5"/>
  <c r="L242" i="5"/>
  <c r="BI242" i="5"/>
  <c r="AY242" i="5"/>
  <c r="AO242" i="5"/>
  <c r="AE242" i="5"/>
  <c r="U242" i="5"/>
  <c r="K242" i="5"/>
  <c r="BB242" i="5"/>
  <c r="AL242" i="5"/>
  <c r="Y242" i="5"/>
  <c r="I242" i="5"/>
  <c r="AX242" i="5"/>
  <c r="AK242" i="5"/>
  <c r="X242" i="5"/>
  <c r="H242" i="5"/>
  <c r="BM242" i="5"/>
  <c r="AW242" i="5"/>
  <c r="AJ242" i="5"/>
  <c r="T242" i="5"/>
  <c r="G242" i="5"/>
  <c r="BE242" i="5"/>
  <c r="AR242" i="5"/>
  <c r="AB242" i="5"/>
  <c r="O242" i="5"/>
  <c r="BD242" i="5"/>
  <c r="AD242" i="5"/>
  <c r="F242" i="5"/>
  <c r="BC242" i="5"/>
  <c r="AC242" i="5"/>
  <c r="AV242" i="5"/>
  <c r="AA242" i="5"/>
  <c r="AU242" i="5"/>
  <c r="Z242" i="5"/>
  <c r="AT242" i="5"/>
  <c r="S242" i="5"/>
  <c r="BF242" i="5"/>
  <c r="AH242" i="5"/>
  <c r="J242" i="5"/>
  <c r="Q242" i="5"/>
  <c r="P242" i="5"/>
  <c r="BL242" i="5"/>
  <c r="N242" i="5"/>
  <c r="BH242" i="5"/>
  <c r="BG242" i="5"/>
  <c r="AI242" i="5"/>
  <c r="AS242" i="5"/>
  <c r="AN242" i="5"/>
  <c r="AM242" i="5"/>
  <c r="R242" i="5"/>
  <c r="P219" i="4"/>
  <c r="Y219" i="4" s="1"/>
  <c r="O219" i="4"/>
  <c r="BG194" i="5"/>
  <c r="AW194" i="5"/>
  <c r="AM194" i="5"/>
  <c r="AC194" i="5"/>
  <c r="S194" i="5"/>
  <c r="I194" i="5"/>
  <c r="BF194" i="5"/>
  <c r="AV194" i="5"/>
  <c r="AL194" i="5"/>
  <c r="AB194" i="5"/>
  <c r="R194" i="5"/>
  <c r="H194" i="5"/>
  <c r="BI194" i="5"/>
  <c r="AY194" i="5"/>
  <c r="AO194" i="5"/>
  <c r="AE194" i="5"/>
  <c r="U194" i="5"/>
  <c r="K194" i="5"/>
  <c r="BB194" i="5"/>
  <c r="AN194" i="5"/>
  <c r="Y194" i="5"/>
  <c r="L194" i="5"/>
  <c r="BH194" i="5"/>
  <c r="AS194" i="5"/>
  <c r="AF194" i="5"/>
  <c r="P194" i="5"/>
  <c r="BE194" i="5"/>
  <c r="AR194" i="5"/>
  <c r="AD194" i="5"/>
  <c r="O194" i="5"/>
  <c r="BD194" i="5"/>
  <c r="AQ194" i="5"/>
  <c r="AA194" i="5"/>
  <c r="N194" i="5"/>
  <c r="BJ194" i="5"/>
  <c r="AI194" i="5"/>
  <c r="J194" i="5"/>
  <c r="BC194" i="5"/>
  <c r="AH194" i="5"/>
  <c r="G194" i="5"/>
  <c r="BA194" i="5"/>
  <c r="AG194" i="5"/>
  <c r="F194" i="5"/>
  <c r="AZ194" i="5"/>
  <c r="Z194" i="5"/>
  <c r="AX194" i="5"/>
  <c r="X194" i="5"/>
  <c r="AU194" i="5"/>
  <c r="W194" i="5"/>
  <c r="AT194" i="5"/>
  <c r="V194" i="5"/>
  <c r="BM194" i="5"/>
  <c r="AP194" i="5"/>
  <c r="T194" i="5"/>
  <c r="BL194" i="5"/>
  <c r="AK194" i="5"/>
  <c r="Q194" i="5"/>
  <c r="BK194" i="5"/>
  <c r="AJ194" i="5"/>
  <c r="M194" i="5"/>
  <c r="BG149" i="5"/>
  <c r="AW149" i="5"/>
  <c r="AM149" i="5"/>
  <c r="AC149" i="5"/>
  <c r="S149" i="5"/>
  <c r="I149" i="5"/>
  <c r="BJ149" i="5"/>
  <c r="AZ149" i="5"/>
  <c r="AP149" i="5"/>
  <c r="AF149" i="5"/>
  <c r="V149" i="5"/>
  <c r="L149" i="5"/>
  <c r="BI149" i="5"/>
  <c r="AY149" i="5"/>
  <c r="AO149" i="5"/>
  <c r="AE149" i="5"/>
  <c r="U149" i="5"/>
  <c r="K149" i="5"/>
  <c r="BD149" i="5"/>
  <c r="AQ149" i="5"/>
  <c r="AA149" i="5"/>
  <c r="N149" i="5"/>
  <c r="BC149" i="5"/>
  <c r="AN149" i="5"/>
  <c r="Z149" i="5"/>
  <c r="M149" i="5"/>
  <c r="BB149" i="5"/>
  <c r="AL149" i="5"/>
  <c r="Y149" i="5"/>
  <c r="J149" i="5"/>
  <c r="BA149" i="5"/>
  <c r="AH149" i="5"/>
  <c r="O149" i="5"/>
  <c r="AX149" i="5"/>
  <c r="AG149" i="5"/>
  <c r="H149" i="5"/>
  <c r="AV149" i="5"/>
  <c r="AD149" i="5"/>
  <c r="G149" i="5"/>
  <c r="AU149" i="5"/>
  <c r="AB149" i="5"/>
  <c r="F149" i="5"/>
  <c r="BM149" i="5"/>
  <c r="AT149" i="5"/>
  <c r="X149" i="5"/>
  <c r="BL149" i="5"/>
  <c r="AS149" i="5"/>
  <c r="W149" i="5"/>
  <c r="BK149" i="5"/>
  <c r="AR149" i="5"/>
  <c r="T149" i="5"/>
  <c r="BH149" i="5"/>
  <c r="AK149" i="5"/>
  <c r="R149" i="5"/>
  <c r="AI149" i="5"/>
  <c r="Q149" i="5"/>
  <c r="P149" i="5"/>
  <c r="BF149" i="5"/>
  <c r="BE149" i="5"/>
  <c r="AJ149" i="5"/>
  <c r="P25" i="4"/>
  <c r="Y25" i="4" s="1"/>
  <c r="O25" i="4"/>
  <c r="FX99" i="5"/>
  <c r="DO99" i="5"/>
  <c r="EW99" i="5"/>
  <c r="CN99" i="5"/>
  <c r="FW99" i="5"/>
  <c r="DN99" i="5"/>
  <c r="BP99" i="5"/>
  <c r="DY99" i="5"/>
  <c r="GC99" i="5"/>
  <c r="DT99" i="5"/>
  <c r="FF99" i="5"/>
  <c r="CW99" i="5"/>
  <c r="BI214" i="5"/>
  <c r="AY214" i="5"/>
  <c r="AO214" i="5"/>
  <c r="AE214" i="5"/>
  <c r="U214" i="5"/>
  <c r="K214" i="5"/>
  <c r="BL214" i="5"/>
  <c r="BB214" i="5"/>
  <c r="AR214" i="5"/>
  <c r="AH214" i="5"/>
  <c r="X214" i="5"/>
  <c r="N214" i="5"/>
  <c r="BG214" i="5"/>
  <c r="AU214" i="5"/>
  <c r="AI214" i="5"/>
  <c r="V214" i="5"/>
  <c r="I214" i="5"/>
  <c r="BA214" i="5"/>
  <c r="AM214" i="5"/>
  <c r="Z214" i="5"/>
  <c r="L214" i="5"/>
  <c r="BM214" i="5"/>
  <c r="AX214" i="5"/>
  <c r="AK214" i="5"/>
  <c r="W214" i="5"/>
  <c r="H214" i="5"/>
  <c r="BD214" i="5"/>
  <c r="AP214" i="5"/>
  <c r="AB214" i="5"/>
  <c r="O214" i="5"/>
  <c r="BC214" i="5"/>
  <c r="AG214" i="5"/>
  <c r="P214" i="5"/>
  <c r="AZ214" i="5"/>
  <c r="AF214" i="5"/>
  <c r="M214" i="5"/>
  <c r="AW214" i="5"/>
  <c r="AD214" i="5"/>
  <c r="J214" i="5"/>
  <c r="BF214" i="5"/>
  <c r="AL214" i="5"/>
  <c r="R214" i="5"/>
  <c r="AJ214" i="5"/>
  <c r="BK214" i="5"/>
  <c r="AC214" i="5"/>
  <c r="BJ214" i="5"/>
  <c r="AA214" i="5"/>
  <c r="AT214" i="5"/>
  <c r="Q214" i="5"/>
  <c r="AS214" i="5"/>
  <c r="G214" i="5"/>
  <c r="AQ214" i="5"/>
  <c r="F214" i="5"/>
  <c r="AN214" i="5"/>
  <c r="Y214" i="5"/>
  <c r="T214" i="5"/>
  <c r="S214" i="5"/>
  <c r="BH214" i="5"/>
  <c r="BE214" i="5"/>
  <c r="AV214" i="5"/>
  <c r="K148" i="4"/>
  <c r="L148" i="4" s="1"/>
  <c r="M148" i="4" s="1"/>
  <c r="BI131" i="5"/>
  <c r="AY131" i="5"/>
  <c r="AO131" i="5"/>
  <c r="AE131" i="5"/>
  <c r="U131" i="5"/>
  <c r="K131" i="5"/>
  <c r="BL131" i="5"/>
  <c r="BB131" i="5"/>
  <c r="AR131" i="5"/>
  <c r="AH131" i="5"/>
  <c r="X131" i="5"/>
  <c r="N131" i="5"/>
  <c r="BK131" i="5"/>
  <c r="BA131" i="5"/>
  <c r="AQ131" i="5"/>
  <c r="AG131" i="5"/>
  <c r="W131" i="5"/>
  <c r="M131" i="5"/>
  <c r="BC131" i="5"/>
  <c r="AM131" i="5"/>
  <c r="Z131" i="5"/>
  <c r="J131" i="5"/>
  <c r="AZ131" i="5"/>
  <c r="AL131" i="5"/>
  <c r="Y131" i="5"/>
  <c r="I131" i="5"/>
  <c r="AX131" i="5"/>
  <c r="AK131" i="5"/>
  <c r="V131" i="5"/>
  <c r="H131" i="5"/>
  <c r="BG131" i="5"/>
  <c r="AN131" i="5"/>
  <c r="R131" i="5"/>
  <c r="BF131" i="5"/>
  <c r="AJ131" i="5"/>
  <c r="Q131" i="5"/>
  <c r="BE131" i="5"/>
  <c r="AI131" i="5"/>
  <c r="P131" i="5"/>
  <c r="BD131" i="5"/>
  <c r="AF131" i="5"/>
  <c r="O131" i="5"/>
  <c r="BM131" i="5"/>
  <c r="AT131" i="5"/>
  <c r="AA131" i="5"/>
  <c r="AB131" i="5"/>
  <c r="BJ131" i="5"/>
  <c r="T131" i="5"/>
  <c r="BH131" i="5"/>
  <c r="S131" i="5"/>
  <c r="AW131" i="5"/>
  <c r="L131" i="5"/>
  <c r="AV131" i="5"/>
  <c r="G131" i="5"/>
  <c r="AU131" i="5"/>
  <c r="F131" i="5"/>
  <c r="AS131" i="5"/>
  <c r="AP131" i="5"/>
  <c r="AD131" i="5"/>
  <c r="AC131" i="5"/>
  <c r="K99" i="4"/>
  <c r="L99" i="4" s="1"/>
  <c r="M99" i="4" s="1"/>
  <c r="BJ81" i="5"/>
  <c r="AZ81" i="5"/>
  <c r="AP81" i="5"/>
  <c r="AF81" i="5"/>
  <c r="V81" i="5"/>
  <c r="L81" i="5"/>
  <c r="BI81" i="5"/>
  <c r="AY81" i="5"/>
  <c r="AO81" i="5"/>
  <c r="AE81" i="5"/>
  <c r="U81" i="5"/>
  <c r="K81" i="5"/>
  <c r="BM81" i="5"/>
  <c r="BC81" i="5"/>
  <c r="AS81" i="5"/>
  <c r="AI81" i="5"/>
  <c r="Y81" i="5"/>
  <c r="O81" i="5"/>
  <c r="BK81" i="5"/>
  <c r="AV81" i="5"/>
  <c r="AH81" i="5"/>
  <c r="S81" i="5"/>
  <c r="F81" i="5"/>
  <c r="BH81" i="5"/>
  <c r="AU81" i="5"/>
  <c r="AG81" i="5"/>
  <c r="R81" i="5"/>
  <c r="BG81" i="5"/>
  <c r="AT81" i="5"/>
  <c r="AD81" i="5"/>
  <c r="Q81" i="5"/>
  <c r="AQ81" i="5"/>
  <c r="X81" i="5"/>
  <c r="BL81" i="5"/>
  <c r="AN81" i="5"/>
  <c r="W81" i="5"/>
  <c r="AW81" i="5"/>
  <c r="AA81" i="5"/>
  <c r="H81" i="5"/>
  <c r="AR81" i="5"/>
  <c r="N81" i="5"/>
  <c r="AM81" i="5"/>
  <c r="M81" i="5"/>
  <c r="AK81" i="5"/>
  <c r="I81" i="5"/>
  <c r="BF81" i="5"/>
  <c r="AJ81" i="5"/>
  <c r="G81" i="5"/>
  <c r="BE81" i="5"/>
  <c r="AC81" i="5"/>
  <c r="AX81" i="5"/>
  <c r="P81" i="5"/>
  <c r="AL81" i="5"/>
  <c r="AB81" i="5"/>
  <c r="Z81" i="5"/>
  <c r="T81" i="5"/>
  <c r="J81" i="5"/>
  <c r="BD81" i="5"/>
  <c r="BB81" i="5"/>
  <c r="BA81" i="5"/>
  <c r="BM31" i="5"/>
  <c r="BC31" i="5"/>
  <c r="AS31" i="5"/>
  <c r="AI31" i="5"/>
  <c r="Y31" i="5"/>
  <c r="O31" i="5"/>
  <c r="BL31" i="5"/>
  <c r="BB31" i="5"/>
  <c r="AR31" i="5"/>
  <c r="AH31" i="5"/>
  <c r="X31" i="5"/>
  <c r="N31" i="5"/>
  <c r="BE31" i="5"/>
  <c r="AU31" i="5"/>
  <c r="AK31" i="5"/>
  <c r="AA31" i="5"/>
  <c r="Q31" i="5"/>
  <c r="G31" i="5"/>
  <c r="BA31" i="5"/>
  <c r="AN31" i="5"/>
  <c r="Z31" i="5"/>
  <c r="K31" i="5"/>
  <c r="AZ31" i="5"/>
  <c r="AM31" i="5"/>
  <c r="W31" i="5"/>
  <c r="J31" i="5"/>
  <c r="BD31" i="5"/>
  <c r="AO31" i="5"/>
  <c r="AB31" i="5"/>
  <c r="L31" i="5"/>
  <c r="AW31" i="5"/>
  <c r="AD31" i="5"/>
  <c r="H31" i="5"/>
  <c r="AV31" i="5"/>
  <c r="AC31" i="5"/>
  <c r="F31" i="5"/>
  <c r="AY31" i="5"/>
  <c r="AF31" i="5"/>
  <c r="M31" i="5"/>
  <c r="AX31" i="5"/>
  <c r="AE31" i="5"/>
  <c r="I31" i="5"/>
  <c r="BK31" i="5"/>
  <c r="AJ31" i="5"/>
  <c r="BJ31" i="5"/>
  <c r="AG31" i="5"/>
  <c r="BI31" i="5"/>
  <c r="V31" i="5"/>
  <c r="BH31" i="5"/>
  <c r="U31" i="5"/>
  <c r="BG31" i="5"/>
  <c r="T31" i="5"/>
  <c r="BF31" i="5"/>
  <c r="S31" i="5"/>
  <c r="AT31" i="5"/>
  <c r="R31" i="5"/>
  <c r="AQ31" i="5"/>
  <c r="P31" i="5"/>
  <c r="AP31" i="5"/>
  <c r="AL31" i="5"/>
  <c r="P172" i="4"/>
  <c r="Y172" i="4" s="1"/>
  <c r="BG167" i="5"/>
  <c r="AW167" i="5"/>
  <c r="AM167" i="5"/>
  <c r="AC167" i="5"/>
  <c r="S167" i="5"/>
  <c r="I167" i="5"/>
  <c r="BF167" i="5"/>
  <c r="AV167" i="5"/>
  <c r="AL167" i="5"/>
  <c r="AB167" i="5"/>
  <c r="R167" i="5"/>
  <c r="H167" i="5"/>
  <c r="BD167" i="5"/>
  <c r="AR167" i="5"/>
  <c r="AF167" i="5"/>
  <c r="T167" i="5"/>
  <c r="F167" i="5"/>
  <c r="BJ167" i="5"/>
  <c r="AX167" i="5"/>
  <c r="AJ167" i="5"/>
  <c r="X167" i="5"/>
  <c r="L167" i="5"/>
  <c r="BI167" i="5"/>
  <c r="AU167" i="5"/>
  <c r="AI167" i="5"/>
  <c r="W167" i="5"/>
  <c r="K167" i="5"/>
  <c r="BH167" i="5"/>
  <c r="AT167" i="5"/>
  <c r="AH167" i="5"/>
  <c r="V167" i="5"/>
  <c r="J167" i="5"/>
  <c r="BC167" i="5"/>
  <c r="AK167" i="5"/>
  <c r="O167" i="5"/>
  <c r="BB167" i="5"/>
  <c r="AG167" i="5"/>
  <c r="N167" i="5"/>
  <c r="BA167" i="5"/>
  <c r="AE167" i="5"/>
  <c r="M167" i="5"/>
  <c r="AZ167" i="5"/>
  <c r="AD167" i="5"/>
  <c r="G167" i="5"/>
  <c r="AY167" i="5"/>
  <c r="AA167" i="5"/>
  <c r="AS167" i="5"/>
  <c r="Z167" i="5"/>
  <c r="BM167" i="5"/>
  <c r="AQ167" i="5"/>
  <c r="Y167" i="5"/>
  <c r="BL167" i="5"/>
  <c r="AP167" i="5"/>
  <c r="U167" i="5"/>
  <c r="BK167" i="5"/>
  <c r="BE167" i="5"/>
  <c r="AO167" i="5"/>
  <c r="AN167" i="5"/>
  <c r="Q167" i="5"/>
  <c r="P167" i="5"/>
  <c r="P126" i="4"/>
  <c r="Y126" i="4" s="1"/>
  <c r="DL79" i="5"/>
  <c r="FU79" i="5"/>
  <c r="FQ79" i="5"/>
  <c r="DH79" i="5"/>
  <c r="G79" i="5"/>
  <c r="CJ79" i="5"/>
  <c r="ES79" i="5"/>
  <c r="FX79" i="5"/>
  <c r="DO79" i="5"/>
  <c r="FE79" i="5"/>
  <c r="CV79" i="5"/>
  <c r="FG64" i="5"/>
  <c r="CX64" i="5"/>
  <c r="FM64" i="5"/>
  <c r="DD64" i="5"/>
  <c r="EH64" i="5"/>
  <c r="BY64" i="5"/>
  <c r="ES64" i="5"/>
  <c r="CJ64" i="5"/>
  <c r="FT64" i="5"/>
  <c r="DK64" i="5"/>
  <c r="FH64" i="5"/>
  <c r="CY64" i="5"/>
  <c r="F49" i="5"/>
  <c r="EW49" i="5"/>
  <c r="CN49" i="5"/>
  <c r="FY49" i="5"/>
  <c r="DP49" i="5"/>
  <c r="EH49" i="5"/>
  <c r="BY49" i="5"/>
  <c r="FG49" i="5"/>
  <c r="CX49" i="5"/>
  <c r="EX49" i="5"/>
  <c r="CO49" i="5"/>
  <c r="EC44" i="5"/>
  <c r="BT44" i="5"/>
  <c r="FE44" i="5"/>
  <c r="CV44" i="5"/>
  <c r="EL44" i="5"/>
  <c r="CC44" i="5"/>
  <c r="EZ44" i="5"/>
  <c r="CQ44" i="5"/>
  <c r="EN44" i="5"/>
  <c r="CE44" i="5"/>
  <c r="GC44" i="5"/>
  <c r="DT44" i="5"/>
  <c r="O239" i="4"/>
  <c r="P239" i="4"/>
  <c r="Y239" i="4" s="1"/>
  <c r="P221" i="4"/>
  <c r="Y221" i="4" s="1"/>
  <c r="O221" i="4"/>
  <c r="BL263" i="5"/>
  <c r="BB263" i="5"/>
  <c r="AR263" i="5"/>
  <c r="AH263" i="5"/>
  <c r="X263" i="5"/>
  <c r="N263" i="5"/>
  <c r="BK263" i="5"/>
  <c r="BA263" i="5"/>
  <c r="AQ263" i="5"/>
  <c r="AG263" i="5"/>
  <c r="W263" i="5"/>
  <c r="M263" i="5"/>
  <c r="BE263" i="5"/>
  <c r="AU263" i="5"/>
  <c r="AK263" i="5"/>
  <c r="AA263" i="5"/>
  <c r="Q263" i="5"/>
  <c r="G263" i="5"/>
  <c r="AZ263" i="5"/>
  <c r="AM263" i="5"/>
  <c r="Y263" i="5"/>
  <c r="J263" i="5"/>
  <c r="AY263" i="5"/>
  <c r="AL263" i="5"/>
  <c r="V263" i="5"/>
  <c r="I263" i="5"/>
  <c r="BJ263" i="5"/>
  <c r="AT263" i="5"/>
  <c r="AC263" i="5"/>
  <c r="K263" i="5"/>
  <c r="BI263" i="5"/>
  <c r="AS263" i="5"/>
  <c r="AB263" i="5"/>
  <c r="H263" i="5"/>
  <c r="BH263" i="5"/>
  <c r="AP263" i="5"/>
  <c r="Z263" i="5"/>
  <c r="F263" i="5"/>
  <c r="BM263" i="5"/>
  <c r="AV263" i="5"/>
  <c r="AD263" i="5"/>
  <c r="L263" i="5"/>
  <c r="AO263" i="5"/>
  <c r="P263" i="5"/>
  <c r="AN263" i="5"/>
  <c r="O263" i="5"/>
  <c r="AJ263" i="5"/>
  <c r="AI263" i="5"/>
  <c r="BG263" i="5"/>
  <c r="AF263" i="5"/>
  <c r="BF263" i="5"/>
  <c r="AE263" i="5"/>
  <c r="BD263" i="5"/>
  <c r="U263" i="5"/>
  <c r="BC263" i="5"/>
  <c r="T263" i="5"/>
  <c r="AX263" i="5"/>
  <c r="S263" i="5"/>
  <c r="R263" i="5"/>
  <c r="AW263" i="5"/>
  <c r="K245" i="4"/>
  <c r="L245" i="4" s="1"/>
  <c r="M245" i="4" s="1"/>
  <c r="P168" i="4"/>
  <c r="Y168" i="4" s="1"/>
  <c r="BK163" i="5"/>
  <c r="BA163" i="5"/>
  <c r="AQ163" i="5"/>
  <c r="AG163" i="5"/>
  <c r="W163" i="5"/>
  <c r="M163" i="5"/>
  <c r="BD163" i="5"/>
  <c r="AT163" i="5"/>
  <c r="AJ163" i="5"/>
  <c r="Z163" i="5"/>
  <c r="P163" i="5"/>
  <c r="F163" i="5"/>
  <c r="BM163" i="5"/>
  <c r="BC163" i="5"/>
  <c r="AS163" i="5"/>
  <c r="AI163" i="5"/>
  <c r="Y163" i="5"/>
  <c r="O163" i="5"/>
  <c r="AY163" i="5"/>
  <c r="AL163" i="5"/>
  <c r="V163" i="5"/>
  <c r="I163" i="5"/>
  <c r="BL163" i="5"/>
  <c r="AX163" i="5"/>
  <c r="AK163" i="5"/>
  <c r="U163" i="5"/>
  <c r="H163" i="5"/>
  <c r="BJ163" i="5"/>
  <c r="AW163" i="5"/>
  <c r="AH163" i="5"/>
  <c r="T163" i="5"/>
  <c r="G163" i="5"/>
  <c r="BI163" i="5"/>
  <c r="AV163" i="5"/>
  <c r="AF163" i="5"/>
  <c r="S163" i="5"/>
  <c r="BH163" i="5"/>
  <c r="AU163" i="5"/>
  <c r="AE163" i="5"/>
  <c r="R163" i="5"/>
  <c r="BG163" i="5"/>
  <c r="AR163" i="5"/>
  <c r="AD163" i="5"/>
  <c r="Q163" i="5"/>
  <c r="BF163" i="5"/>
  <c r="AP163" i="5"/>
  <c r="AC163" i="5"/>
  <c r="N163" i="5"/>
  <c r="BB163" i="5"/>
  <c r="J163" i="5"/>
  <c r="AZ163" i="5"/>
  <c r="AO163" i="5"/>
  <c r="AN163" i="5"/>
  <c r="AM163" i="5"/>
  <c r="AB163" i="5"/>
  <c r="AA163" i="5"/>
  <c r="X163" i="5"/>
  <c r="L163" i="5"/>
  <c r="BE163" i="5"/>
  <c r="K163" i="5"/>
  <c r="FD144" i="5"/>
  <c r="CU144" i="5"/>
  <c r="FI144" i="5"/>
  <c r="CZ144" i="5"/>
  <c r="FP144" i="5"/>
  <c r="DG144" i="5"/>
  <c r="BY144" i="5"/>
  <c r="EH144" i="5"/>
  <c r="FM144" i="5"/>
  <c r="DD144" i="5"/>
  <c r="EX144" i="5"/>
  <c r="CO144" i="5"/>
  <c r="ER139" i="5"/>
  <c r="CI139" i="5"/>
  <c r="DE139" i="5"/>
  <c r="FN139" i="5"/>
  <c r="G139" i="5"/>
  <c r="EQ139" i="5"/>
  <c r="CH139" i="5"/>
  <c r="EN139" i="5"/>
  <c r="CE139" i="5"/>
  <c r="FY139" i="5"/>
  <c r="DP139" i="5"/>
  <c r="EQ134" i="5"/>
  <c r="CH134" i="5"/>
  <c r="J134" i="5"/>
  <c r="FC134" i="5"/>
  <c r="CT134" i="5"/>
  <c r="EH134" i="5"/>
  <c r="BY134" i="5"/>
  <c r="ED134" i="5"/>
  <c r="BU134" i="5"/>
  <c r="FO134" i="5"/>
  <c r="DF134" i="5"/>
  <c r="FS129" i="5"/>
  <c r="DJ129" i="5"/>
  <c r="FU129" i="5"/>
  <c r="DL129" i="5"/>
  <c r="CA129" i="5"/>
  <c r="EJ129" i="5"/>
  <c r="EO129" i="5"/>
  <c r="CF129" i="5"/>
  <c r="ED129" i="5"/>
  <c r="BU129" i="5"/>
  <c r="FO129" i="5"/>
  <c r="DF129" i="5"/>
  <c r="CQ124" i="5"/>
  <c r="EZ124" i="5"/>
  <c r="EL124" i="5"/>
  <c r="CC124" i="5"/>
  <c r="BZ124" i="5"/>
  <c r="EI124" i="5"/>
  <c r="BW124" i="5"/>
  <c r="EF124" i="5"/>
  <c r="ED124" i="5"/>
  <c r="BU124" i="5"/>
  <c r="FO124" i="5"/>
  <c r="DF124" i="5"/>
  <c r="EY119" i="5"/>
  <c r="CP119" i="5"/>
  <c r="DR119" i="5"/>
  <c r="GA119" i="5"/>
  <c r="EV119" i="5"/>
  <c r="CM119" i="5"/>
  <c r="H119" i="5"/>
  <c r="ED119" i="5"/>
  <c r="BU119" i="5"/>
  <c r="FO119" i="5"/>
  <c r="DF119" i="5"/>
  <c r="BY114" i="5"/>
  <c r="EH114" i="5"/>
  <c r="FQ114" i="5"/>
  <c r="DH114" i="5"/>
  <c r="FF114" i="5"/>
  <c r="CW114" i="5"/>
  <c r="EF114" i="5"/>
  <c r="BW114" i="5"/>
  <c r="BT114" i="5"/>
  <c r="EC114" i="5"/>
  <c r="FO114" i="5"/>
  <c r="DF114" i="5"/>
  <c r="FH109" i="5"/>
  <c r="CY109" i="5"/>
  <c r="F109" i="5"/>
  <c r="EZ109" i="5"/>
  <c r="CQ109" i="5"/>
  <c r="FR109" i="5"/>
  <c r="DI109" i="5"/>
  <c r="GC109" i="5"/>
  <c r="DT109" i="5"/>
  <c r="FF109" i="5"/>
  <c r="CW109" i="5"/>
  <c r="CX104" i="5"/>
  <c r="FG104" i="5"/>
  <c r="FN104" i="5"/>
  <c r="DE104" i="5"/>
  <c r="EI104" i="5"/>
  <c r="BZ104" i="5"/>
  <c r="FW104" i="5"/>
  <c r="DN104" i="5"/>
  <c r="GC104" i="5"/>
  <c r="DT104" i="5"/>
  <c r="FF104" i="5"/>
  <c r="CW104" i="5"/>
  <c r="FM94" i="5"/>
  <c r="DD94" i="5"/>
  <c r="EZ94" i="5"/>
  <c r="CQ94" i="5"/>
  <c r="EJ94" i="5"/>
  <c r="CA94" i="5"/>
  <c r="DL94" i="5"/>
  <c r="FU94" i="5"/>
  <c r="GC94" i="5"/>
  <c r="DT94" i="5"/>
  <c r="FF94" i="5"/>
  <c r="CW94" i="5"/>
  <c r="CT74" i="5"/>
  <c r="FC74" i="5"/>
  <c r="CC74" i="5"/>
  <c r="EL74" i="5"/>
  <c r="FQ74" i="5"/>
  <c r="DH74" i="5"/>
  <c r="CN74" i="5"/>
  <c r="EW74" i="5"/>
  <c r="DL74" i="5"/>
  <c r="FU74" i="5"/>
  <c r="FE74" i="5"/>
  <c r="CV74" i="5"/>
  <c r="DB69" i="5"/>
  <c r="FK69" i="5"/>
  <c r="DV69" i="5"/>
  <c r="GE69" i="5"/>
  <c r="EH69" i="5"/>
  <c r="BY69" i="5"/>
  <c r="FJ69" i="5"/>
  <c r="DA69" i="5"/>
  <c r="FP69" i="5"/>
  <c r="DG69" i="5"/>
  <c r="FE69" i="5"/>
  <c r="CV69" i="5"/>
  <c r="G59" i="5"/>
  <c r="EZ59" i="5"/>
  <c r="CQ59" i="5"/>
  <c r="DN59" i="5"/>
  <c r="FW59" i="5"/>
  <c r="DA59" i="5"/>
  <c r="FJ59" i="5"/>
  <c r="FU59" i="5"/>
  <c r="DL59" i="5"/>
  <c r="EY59" i="5"/>
  <c r="CP59" i="5"/>
  <c r="P341" i="4"/>
  <c r="Y341" i="4" s="1"/>
  <c r="L290" i="4"/>
  <c r="M290" i="4" s="1"/>
  <c r="P261" i="4"/>
  <c r="Y261" i="4" s="1"/>
  <c r="O261" i="4"/>
  <c r="L293" i="4"/>
  <c r="M293" i="4" s="1"/>
  <c r="BF280" i="5"/>
  <c r="AV280" i="5"/>
  <c r="AL280" i="5"/>
  <c r="AB280" i="5"/>
  <c r="R280" i="5"/>
  <c r="H280" i="5"/>
  <c r="BE280" i="5"/>
  <c r="AU280" i="5"/>
  <c r="AK280" i="5"/>
  <c r="AA280" i="5"/>
  <c r="Q280" i="5"/>
  <c r="G280" i="5"/>
  <c r="BI280" i="5"/>
  <c r="AY280" i="5"/>
  <c r="AO280" i="5"/>
  <c r="AE280" i="5"/>
  <c r="U280" i="5"/>
  <c r="K280" i="5"/>
  <c r="BH280" i="5"/>
  <c r="AS280" i="5"/>
  <c r="AF280" i="5"/>
  <c r="P280" i="5"/>
  <c r="BG280" i="5"/>
  <c r="AR280" i="5"/>
  <c r="AD280" i="5"/>
  <c r="O280" i="5"/>
  <c r="BM280" i="5"/>
  <c r="AZ280" i="5"/>
  <c r="AJ280" i="5"/>
  <c r="W280" i="5"/>
  <c r="I280" i="5"/>
  <c r="BL280" i="5"/>
  <c r="AQ280" i="5"/>
  <c r="X280" i="5"/>
  <c r="BK280" i="5"/>
  <c r="AP280" i="5"/>
  <c r="V280" i="5"/>
  <c r="BJ280" i="5"/>
  <c r="AN280" i="5"/>
  <c r="T280" i="5"/>
  <c r="BD280" i="5"/>
  <c r="AM280" i="5"/>
  <c r="S280" i="5"/>
  <c r="BC280" i="5"/>
  <c r="AI280" i="5"/>
  <c r="N280" i="5"/>
  <c r="BB280" i="5"/>
  <c r="AX280" i="5"/>
  <c r="AC280" i="5"/>
  <c r="J280" i="5"/>
  <c r="M280" i="5"/>
  <c r="L280" i="5"/>
  <c r="F280" i="5"/>
  <c r="BA280" i="5"/>
  <c r="AW280" i="5"/>
  <c r="AT280" i="5"/>
  <c r="Y280" i="5"/>
  <c r="AH280" i="5"/>
  <c r="AG280" i="5"/>
  <c r="Z280" i="5"/>
  <c r="CR127" i="5"/>
  <c r="FA127" i="5"/>
  <c r="FS127" i="5"/>
  <c r="DJ127" i="5"/>
  <c r="EN127" i="5"/>
  <c r="CE127" i="5"/>
  <c r="GA127" i="5"/>
  <c r="DR127" i="5"/>
  <c r="FY127" i="5"/>
  <c r="DP127" i="5"/>
  <c r="FC127" i="5"/>
  <c r="CT127" i="5"/>
  <c r="CE122" i="5"/>
  <c r="EN122" i="5"/>
  <c r="DM122" i="5"/>
  <c r="FV122" i="5"/>
  <c r="BO122" i="5"/>
  <c r="DX122" i="5" s="1"/>
  <c r="DH122" i="5"/>
  <c r="FQ122" i="5"/>
  <c r="FO122" i="5"/>
  <c r="DF122" i="5"/>
  <c r="ES122" i="5"/>
  <c r="CJ122" i="5"/>
  <c r="CL117" i="5"/>
  <c r="EU117" i="5"/>
  <c r="CQ117" i="5"/>
  <c r="EZ117" i="5"/>
  <c r="FX117" i="5"/>
  <c r="DO117" i="5"/>
  <c r="EX117" i="5"/>
  <c r="CO117" i="5"/>
  <c r="FG117" i="5"/>
  <c r="CX117" i="5"/>
  <c r="EI117" i="5"/>
  <c r="BZ117" i="5"/>
  <c r="EX112" i="5"/>
  <c r="CO112" i="5"/>
  <c r="FO112" i="5"/>
  <c r="DF112" i="5"/>
  <c r="FE112" i="5"/>
  <c r="CV112" i="5"/>
  <c r="BW112" i="5"/>
  <c r="EF112" i="5"/>
  <c r="EW112" i="5"/>
  <c r="CN112" i="5"/>
  <c r="BQ112" i="5"/>
  <c r="DZ112" i="5" s="1"/>
  <c r="BY107" i="5"/>
  <c r="EH107" i="5"/>
  <c r="FJ107" i="5"/>
  <c r="DA107" i="5"/>
  <c r="EE107" i="5"/>
  <c r="BV107" i="5"/>
  <c r="EL107" i="5"/>
  <c r="CC107" i="5"/>
  <c r="EM107" i="5"/>
  <c r="CD107" i="5"/>
  <c r="FW107" i="5"/>
  <c r="DN107" i="5"/>
  <c r="FZ102" i="5"/>
  <c r="DQ102" i="5"/>
  <c r="EU102" i="5"/>
  <c r="CL102" i="5"/>
  <c r="EY102" i="5"/>
  <c r="CP102" i="5"/>
  <c r="CV102" i="5"/>
  <c r="FE102" i="5"/>
  <c r="EC102" i="5"/>
  <c r="BT102" i="5"/>
  <c r="FM102" i="5"/>
  <c r="DD102" i="5"/>
  <c r="FR97" i="5"/>
  <c r="DI97" i="5"/>
  <c r="DX97" i="5"/>
  <c r="BO97" i="5"/>
  <c r="EE97" i="5"/>
  <c r="BV97" i="5"/>
  <c r="CM97" i="5"/>
  <c r="EV97" i="5"/>
  <c r="GB97" i="5"/>
  <c r="DS97" i="5"/>
  <c r="FC97" i="5"/>
  <c r="CT97" i="5"/>
  <c r="CI92" i="5"/>
  <c r="ER92" i="5"/>
  <c r="DF92" i="5"/>
  <c r="FO92" i="5"/>
  <c r="CQ92" i="5"/>
  <c r="EZ92" i="5"/>
  <c r="CR92" i="5"/>
  <c r="FA92" i="5"/>
  <c r="FE92" i="5"/>
  <c r="CV92" i="5"/>
  <c r="ES92" i="5"/>
  <c r="CJ92" i="5"/>
  <c r="FZ87" i="5"/>
  <c r="DQ87" i="5"/>
  <c r="EK87" i="5"/>
  <c r="CB87" i="5"/>
  <c r="GC87" i="5"/>
  <c r="DT87" i="5"/>
  <c r="EV87" i="5"/>
  <c r="CM87" i="5"/>
  <c r="EI87" i="5"/>
  <c r="BZ87" i="5"/>
  <c r="FX87" i="5"/>
  <c r="DO87" i="5"/>
  <c r="BU82" i="5"/>
  <c r="ED82" i="5"/>
  <c r="BS82" i="5"/>
  <c r="EB82" i="5"/>
  <c r="GE82" i="5"/>
  <c r="DV82" i="5"/>
  <c r="EN82" i="5"/>
  <c r="CE82" i="5"/>
  <c r="BP82" i="5"/>
  <c r="DY82" i="5" s="1"/>
  <c r="FN82" i="5"/>
  <c r="DE82" i="5"/>
  <c r="EH77" i="5"/>
  <c r="BY77" i="5"/>
  <c r="EK77" i="5"/>
  <c r="CB77" i="5"/>
  <c r="CF77" i="5"/>
  <c r="EO77" i="5"/>
  <c r="DK77" i="5"/>
  <c r="FT77" i="5"/>
  <c r="GA77" i="5"/>
  <c r="DR77" i="5"/>
  <c r="FD77" i="5"/>
  <c r="CU77" i="5"/>
  <c r="BQ72" i="5"/>
  <c r="DZ72" i="5" s="1"/>
  <c r="EU72" i="5"/>
  <c r="CL72" i="5"/>
  <c r="DT72" i="5"/>
  <c r="GC72" i="5"/>
  <c r="FE72" i="5"/>
  <c r="CV72" i="5"/>
  <c r="FN72" i="5"/>
  <c r="DE72" i="5"/>
  <c r="ES72" i="5"/>
  <c r="CJ72" i="5"/>
  <c r="K313" i="4"/>
  <c r="L313" i="4" s="1"/>
  <c r="M313" i="4" s="1"/>
  <c r="BF252" i="5"/>
  <c r="AV252" i="5"/>
  <c r="AL252" i="5"/>
  <c r="AB252" i="5"/>
  <c r="R252" i="5"/>
  <c r="H252" i="5"/>
  <c r="BE252" i="5"/>
  <c r="AU252" i="5"/>
  <c r="AK252" i="5"/>
  <c r="AA252" i="5"/>
  <c r="Q252" i="5"/>
  <c r="G252" i="5"/>
  <c r="BI252" i="5"/>
  <c r="AY252" i="5"/>
  <c r="AO252" i="5"/>
  <c r="AE252" i="5"/>
  <c r="U252" i="5"/>
  <c r="K252" i="5"/>
  <c r="BL252" i="5"/>
  <c r="AX252" i="5"/>
  <c r="AI252" i="5"/>
  <c r="V252" i="5"/>
  <c r="F252" i="5"/>
  <c r="BM252" i="5"/>
  <c r="AW252" i="5"/>
  <c r="AG252" i="5"/>
  <c r="P252" i="5"/>
  <c r="BK252" i="5"/>
  <c r="AT252" i="5"/>
  <c r="AF252" i="5"/>
  <c r="O252" i="5"/>
  <c r="BJ252" i="5"/>
  <c r="AS252" i="5"/>
  <c r="AD252" i="5"/>
  <c r="N252" i="5"/>
  <c r="BH252" i="5"/>
  <c r="AR252" i="5"/>
  <c r="AC252" i="5"/>
  <c r="M252" i="5"/>
  <c r="BG252" i="5"/>
  <c r="AQ252" i="5"/>
  <c r="Z252" i="5"/>
  <c r="L252" i="5"/>
  <c r="BD252" i="5"/>
  <c r="AP252" i="5"/>
  <c r="Y252" i="5"/>
  <c r="J252" i="5"/>
  <c r="BC252" i="5"/>
  <c r="AN252" i="5"/>
  <c r="X252" i="5"/>
  <c r="I252" i="5"/>
  <c r="AZ252" i="5"/>
  <c r="AM252" i="5"/>
  <c r="AJ252" i="5"/>
  <c r="BB252" i="5"/>
  <c r="BA252" i="5"/>
  <c r="AH252" i="5"/>
  <c r="W252" i="5"/>
  <c r="T252" i="5"/>
  <c r="S252" i="5"/>
  <c r="BH244" i="5"/>
  <c r="AX244" i="5"/>
  <c r="AN244" i="5"/>
  <c r="AD244" i="5"/>
  <c r="T244" i="5"/>
  <c r="J244" i="5"/>
  <c r="BG244" i="5"/>
  <c r="AW244" i="5"/>
  <c r="AM244" i="5"/>
  <c r="AC244" i="5"/>
  <c r="S244" i="5"/>
  <c r="I244" i="5"/>
  <c r="BK244" i="5"/>
  <c r="BA244" i="5"/>
  <c r="AQ244" i="5"/>
  <c r="AG244" i="5"/>
  <c r="W244" i="5"/>
  <c r="M244" i="5"/>
  <c r="BI244" i="5"/>
  <c r="AT244" i="5"/>
  <c r="AF244" i="5"/>
  <c r="Q244" i="5"/>
  <c r="BF244" i="5"/>
  <c r="AS244" i="5"/>
  <c r="AE244" i="5"/>
  <c r="P244" i="5"/>
  <c r="BE244" i="5"/>
  <c r="AR244" i="5"/>
  <c r="AB244" i="5"/>
  <c r="O244" i="5"/>
  <c r="BD244" i="5"/>
  <c r="AK244" i="5"/>
  <c r="R244" i="5"/>
  <c r="BC244" i="5"/>
  <c r="AJ244" i="5"/>
  <c r="N244" i="5"/>
  <c r="BB244" i="5"/>
  <c r="AI244" i="5"/>
  <c r="L244" i="5"/>
  <c r="BM244" i="5"/>
  <c r="AP244" i="5"/>
  <c r="X244" i="5"/>
  <c r="AH244" i="5"/>
  <c r="AA244" i="5"/>
  <c r="BL244" i="5"/>
  <c r="Z244" i="5"/>
  <c r="BJ244" i="5"/>
  <c r="Y244" i="5"/>
  <c r="AZ244" i="5"/>
  <c r="V244" i="5"/>
  <c r="AL244" i="5"/>
  <c r="F244" i="5"/>
  <c r="AV244" i="5"/>
  <c r="AU244" i="5"/>
  <c r="AO244" i="5"/>
  <c r="U244" i="5"/>
  <c r="K244" i="5"/>
  <c r="AY244" i="5"/>
  <c r="H244" i="5"/>
  <c r="G244" i="5"/>
  <c r="DK193" i="5"/>
  <c r="FT193" i="5"/>
  <c r="EJ193" i="5"/>
  <c r="CA193" i="5"/>
  <c r="DF193" i="5"/>
  <c r="FO193" i="5"/>
  <c r="CX193" i="5"/>
  <c r="FG193" i="5"/>
  <c r="EG193" i="5"/>
  <c r="BX193" i="5"/>
  <c r="FR193" i="5"/>
  <c r="DI193" i="5"/>
  <c r="BP161" i="5"/>
  <c r="DY161" i="5" s="1"/>
  <c r="FC161" i="5"/>
  <c r="CT161" i="5"/>
  <c r="EG161" i="5"/>
  <c r="BX161" i="5"/>
  <c r="DC161" i="5"/>
  <c r="FL161" i="5"/>
  <c r="GB161" i="5"/>
  <c r="DS161" i="5"/>
  <c r="FJ161" i="5"/>
  <c r="DA161" i="5"/>
  <c r="EF155" i="5"/>
  <c r="BW155" i="5"/>
  <c r="FH155" i="5"/>
  <c r="CY155" i="5"/>
  <c r="EV155" i="5"/>
  <c r="CM155" i="5"/>
  <c r="I155" i="5"/>
  <c r="EI155" i="5"/>
  <c r="BZ155" i="5"/>
  <c r="FX155" i="5"/>
  <c r="DO155" i="5"/>
  <c r="EG147" i="5"/>
  <c r="BX147" i="5"/>
  <c r="FI147" i="5"/>
  <c r="CZ147" i="5"/>
  <c r="EW147" i="5"/>
  <c r="CN147" i="5"/>
  <c r="CR147" i="5"/>
  <c r="FA147" i="5"/>
  <c r="CU147" i="5"/>
  <c r="FD147" i="5"/>
  <c r="EV147" i="5"/>
  <c r="CM147" i="5"/>
  <c r="FY145" i="5"/>
  <c r="DP145" i="5"/>
  <c r="FH145" i="5"/>
  <c r="CY145" i="5"/>
  <c r="K145" i="5"/>
  <c r="CO145" i="5"/>
  <c r="EX145" i="5"/>
  <c r="FP145" i="5"/>
  <c r="DG145" i="5"/>
  <c r="ET145" i="5"/>
  <c r="CK145" i="5"/>
  <c r="CE140" i="5"/>
  <c r="EN140" i="5"/>
  <c r="EW140" i="5"/>
  <c r="CN140" i="5"/>
  <c r="FY140" i="5"/>
  <c r="DP140" i="5"/>
  <c r="ER140" i="5"/>
  <c r="CI140" i="5"/>
  <c r="EJ140" i="5"/>
  <c r="CA140" i="5"/>
  <c r="GE140" i="5"/>
  <c r="DV140" i="5"/>
  <c r="BL267" i="5"/>
  <c r="BB267" i="5"/>
  <c r="AR267" i="5"/>
  <c r="AH267" i="5"/>
  <c r="X267" i="5"/>
  <c r="N267" i="5"/>
  <c r="BD267" i="5"/>
  <c r="AS267" i="5"/>
  <c r="AG267" i="5"/>
  <c r="V267" i="5"/>
  <c r="K267" i="5"/>
  <c r="BC267" i="5"/>
  <c r="AQ267" i="5"/>
  <c r="AF267" i="5"/>
  <c r="U267" i="5"/>
  <c r="J267" i="5"/>
  <c r="BM267" i="5"/>
  <c r="BG267" i="5"/>
  <c r="AV267" i="5"/>
  <c r="AK267" i="5"/>
  <c r="Z267" i="5"/>
  <c r="O267" i="5"/>
  <c r="BE267" i="5"/>
  <c r="AN267" i="5"/>
  <c r="Y267" i="5"/>
  <c r="H267" i="5"/>
  <c r="BA267" i="5"/>
  <c r="AM267" i="5"/>
  <c r="W267" i="5"/>
  <c r="G267" i="5"/>
  <c r="AZ267" i="5"/>
  <c r="AL267" i="5"/>
  <c r="T267" i="5"/>
  <c r="F267" i="5"/>
  <c r="AU267" i="5"/>
  <c r="AA267" i="5"/>
  <c r="AT267" i="5"/>
  <c r="S267" i="5"/>
  <c r="BK267" i="5"/>
  <c r="AP267" i="5"/>
  <c r="R267" i="5"/>
  <c r="BJ267" i="5"/>
  <c r="AO267" i="5"/>
  <c r="Q267" i="5"/>
  <c r="BI267" i="5"/>
  <c r="AJ267" i="5"/>
  <c r="P267" i="5"/>
  <c r="BH267" i="5"/>
  <c r="AI267" i="5"/>
  <c r="M267" i="5"/>
  <c r="BF267" i="5"/>
  <c r="AE267" i="5"/>
  <c r="L267" i="5"/>
  <c r="AW267" i="5"/>
  <c r="AB267" i="5"/>
  <c r="AD267" i="5"/>
  <c r="AC267" i="5"/>
  <c r="I267" i="5"/>
  <c r="AY267" i="5"/>
  <c r="AX267" i="5"/>
  <c r="BM185" i="5"/>
  <c r="BC185" i="5"/>
  <c r="AS185" i="5"/>
  <c r="AI185" i="5"/>
  <c r="Y185" i="5"/>
  <c r="O185" i="5"/>
  <c r="BL185" i="5"/>
  <c r="BB185" i="5"/>
  <c r="AR185" i="5"/>
  <c r="AH185" i="5"/>
  <c r="X185" i="5"/>
  <c r="N185" i="5"/>
  <c r="BE185" i="5"/>
  <c r="AU185" i="5"/>
  <c r="AK185" i="5"/>
  <c r="AA185" i="5"/>
  <c r="Q185" i="5"/>
  <c r="G185" i="5"/>
  <c r="BG185" i="5"/>
  <c r="AQ185" i="5"/>
  <c r="AD185" i="5"/>
  <c r="P185" i="5"/>
  <c r="BF185" i="5"/>
  <c r="AP185" i="5"/>
  <c r="AC185" i="5"/>
  <c r="M185" i="5"/>
  <c r="BD185" i="5"/>
  <c r="AO185" i="5"/>
  <c r="AB185" i="5"/>
  <c r="L185" i="5"/>
  <c r="AV185" i="5"/>
  <c r="W185" i="5"/>
  <c r="F185" i="5"/>
  <c r="BK185" i="5"/>
  <c r="AT185" i="5"/>
  <c r="V185" i="5"/>
  <c r="BJ185" i="5"/>
  <c r="AN185" i="5"/>
  <c r="U185" i="5"/>
  <c r="BI185" i="5"/>
  <c r="AM185" i="5"/>
  <c r="T185" i="5"/>
  <c r="BH185" i="5"/>
  <c r="AL185" i="5"/>
  <c r="S185" i="5"/>
  <c r="BA185" i="5"/>
  <c r="AJ185" i="5"/>
  <c r="R185" i="5"/>
  <c r="AZ185" i="5"/>
  <c r="AG185" i="5"/>
  <c r="K185" i="5"/>
  <c r="AY185" i="5"/>
  <c r="AF185" i="5"/>
  <c r="J185" i="5"/>
  <c r="AX185" i="5"/>
  <c r="AE185" i="5"/>
  <c r="I185" i="5"/>
  <c r="H185" i="5"/>
  <c r="AW185" i="5"/>
  <c r="Z185" i="5"/>
  <c r="P158" i="4"/>
  <c r="Y158" i="4" s="1"/>
  <c r="O158" i="4"/>
  <c r="P145" i="4"/>
  <c r="Y145" i="4" s="1"/>
  <c r="O62" i="4"/>
  <c r="P62" i="4"/>
  <c r="Y62" i="4" s="1"/>
  <c r="P12" i="4"/>
  <c r="Y12" i="4" s="1"/>
  <c r="O12" i="4"/>
  <c r="BG233" i="5"/>
  <c r="AW233" i="5"/>
  <c r="AM233" i="5"/>
  <c r="AC233" i="5"/>
  <c r="S233" i="5"/>
  <c r="I233" i="5"/>
  <c r="BF233" i="5"/>
  <c r="AV233" i="5"/>
  <c r="AL233" i="5"/>
  <c r="AB233" i="5"/>
  <c r="R233" i="5"/>
  <c r="H233" i="5"/>
  <c r="BE233" i="5"/>
  <c r="AU233" i="5"/>
  <c r="AK233" i="5"/>
  <c r="AA233" i="5"/>
  <c r="Q233" i="5"/>
  <c r="G233" i="5"/>
  <c r="BM233" i="5"/>
  <c r="AZ233" i="5"/>
  <c r="AJ233" i="5"/>
  <c r="W233" i="5"/>
  <c r="J233" i="5"/>
  <c r="BL233" i="5"/>
  <c r="AY233" i="5"/>
  <c r="AI233" i="5"/>
  <c r="V233" i="5"/>
  <c r="F233" i="5"/>
  <c r="BK233" i="5"/>
  <c r="AX233" i="5"/>
  <c r="AH233" i="5"/>
  <c r="U233" i="5"/>
  <c r="BC233" i="5"/>
  <c r="AP233" i="5"/>
  <c r="Z233" i="5"/>
  <c r="M233" i="5"/>
  <c r="AR233" i="5"/>
  <c r="T233" i="5"/>
  <c r="AQ233" i="5"/>
  <c r="P233" i="5"/>
  <c r="BJ233" i="5"/>
  <c r="AO233" i="5"/>
  <c r="O233" i="5"/>
  <c r="BI233" i="5"/>
  <c r="AN233" i="5"/>
  <c r="N233" i="5"/>
  <c r="BH233" i="5"/>
  <c r="AG233" i="5"/>
  <c r="L233" i="5"/>
  <c r="AS233" i="5"/>
  <c r="X233" i="5"/>
  <c r="BD233" i="5"/>
  <c r="BB233" i="5"/>
  <c r="BA233" i="5"/>
  <c r="Y233" i="5"/>
  <c r="AD233" i="5"/>
  <c r="K233" i="5"/>
  <c r="AF233" i="5"/>
  <c r="AT233" i="5"/>
  <c r="AE233" i="5"/>
  <c r="K310" i="4"/>
  <c r="L310" i="4" s="1"/>
  <c r="M310" i="4" s="1"/>
  <c r="K151" i="4"/>
  <c r="L151" i="4" s="1"/>
  <c r="M151" i="4" s="1"/>
  <c r="K190" i="4"/>
  <c r="L190" i="4" s="1"/>
  <c r="M190" i="4" s="1"/>
  <c r="BH249" i="5"/>
  <c r="AX249" i="5"/>
  <c r="AN249" i="5"/>
  <c r="AD249" i="5"/>
  <c r="T249" i="5"/>
  <c r="J249" i="5"/>
  <c r="BG249" i="5"/>
  <c r="AW249" i="5"/>
  <c r="AM249" i="5"/>
  <c r="AC249" i="5"/>
  <c r="S249" i="5"/>
  <c r="I249" i="5"/>
  <c r="BK249" i="5"/>
  <c r="BA249" i="5"/>
  <c r="AQ249" i="5"/>
  <c r="AG249" i="5"/>
  <c r="W249" i="5"/>
  <c r="M249" i="5"/>
  <c r="BC249" i="5"/>
  <c r="AO249" i="5"/>
  <c r="Z249" i="5"/>
  <c r="L249" i="5"/>
  <c r="BB249" i="5"/>
  <c r="AL249" i="5"/>
  <c r="Y249" i="5"/>
  <c r="K249" i="5"/>
  <c r="AZ249" i="5"/>
  <c r="AK249" i="5"/>
  <c r="X249" i="5"/>
  <c r="H249" i="5"/>
  <c r="BM249" i="5"/>
  <c r="AY249" i="5"/>
  <c r="AJ249" i="5"/>
  <c r="V249" i="5"/>
  <c r="G249" i="5"/>
  <c r="BL249" i="5"/>
  <c r="AV249" i="5"/>
  <c r="AI249" i="5"/>
  <c r="U249" i="5"/>
  <c r="F249" i="5"/>
  <c r="BJ249" i="5"/>
  <c r="AU249" i="5"/>
  <c r="AH249" i="5"/>
  <c r="R249" i="5"/>
  <c r="BI249" i="5"/>
  <c r="AT249" i="5"/>
  <c r="AF249" i="5"/>
  <c r="Q249" i="5"/>
  <c r="BE249" i="5"/>
  <c r="N249" i="5"/>
  <c r="BD249" i="5"/>
  <c r="AS249" i="5"/>
  <c r="AA249" i="5"/>
  <c r="AE249" i="5"/>
  <c r="AB249" i="5"/>
  <c r="P249" i="5"/>
  <c r="O249" i="5"/>
  <c r="AP249" i="5"/>
  <c r="BF249" i="5"/>
  <c r="AR249" i="5"/>
  <c r="BF347" i="5"/>
  <c r="AV347" i="5"/>
  <c r="AL347" i="5"/>
  <c r="AB347" i="5"/>
  <c r="R347" i="5"/>
  <c r="H347" i="5"/>
  <c r="BJ347" i="5"/>
  <c r="AY347" i="5"/>
  <c r="AN347" i="5"/>
  <c r="AC347" i="5"/>
  <c r="Q347" i="5"/>
  <c r="F347" i="5"/>
  <c r="BC347" i="5"/>
  <c r="AQ347" i="5"/>
  <c r="AE347" i="5"/>
  <c r="S347" i="5"/>
  <c r="BB347" i="5"/>
  <c r="AP347" i="5"/>
  <c r="AD347" i="5"/>
  <c r="P347" i="5"/>
  <c r="BG347" i="5"/>
  <c r="AT347" i="5"/>
  <c r="AH347" i="5"/>
  <c r="V347" i="5"/>
  <c r="J347" i="5"/>
  <c r="BE347" i="5"/>
  <c r="AM347" i="5"/>
  <c r="W347" i="5"/>
  <c r="AZ347" i="5"/>
  <c r="AI347" i="5"/>
  <c r="O347" i="5"/>
  <c r="BI347" i="5"/>
  <c r="AK347" i="5"/>
  <c r="N347" i="5"/>
  <c r="BH347" i="5"/>
  <c r="AJ347" i="5"/>
  <c r="M347" i="5"/>
  <c r="BD347" i="5"/>
  <c r="AG347" i="5"/>
  <c r="L347" i="5"/>
  <c r="BM347" i="5"/>
  <c r="AS347" i="5"/>
  <c r="X347" i="5"/>
  <c r="AW347" i="5"/>
  <c r="K347" i="5"/>
  <c r="AU347" i="5"/>
  <c r="I347" i="5"/>
  <c r="BA347" i="5"/>
  <c r="U347" i="5"/>
  <c r="Y347" i="5"/>
  <c r="T347" i="5"/>
  <c r="BL347" i="5"/>
  <c r="G347" i="5"/>
  <c r="AA347" i="5"/>
  <c r="BK347" i="5"/>
  <c r="AX347" i="5"/>
  <c r="AR347" i="5"/>
  <c r="AO347" i="5"/>
  <c r="AF347" i="5"/>
  <c r="Z347" i="5"/>
  <c r="BI240" i="5"/>
  <c r="AY240" i="5"/>
  <c r="AO240" i="5"/>
  <c r="AE240" i="5"/>
  <c r="U240" i="5"/>
  <c r="K240" i="5"/>
  <c r="BH240" i="5"/>
  <c r="AX240" i="5"/>
  <c r="AN240" i="5"/>
  <c r="AD240" i="5"/>
  <c r="T240" i="5"/>
  <c r="J240" i="5"/>
  <c r="BG240" i="5"/>
  <c r="AW240" i="5"/>
  <c r="AM240" i="5"/>
  <c r="AC240" i="5"/>
  <c r="S240" i="5"/>
  <c r="I240" i="5"/>
  <c r="BL240" i="5"/>
  <c r="AV240" i="5"/>
  <c r="AI240" i="5"/>
  <c r="V240" i="5"/>
  <c r="F240" i="5"/>
  <c r="BK240" i="5"/>
  <c r="AU240" i="5"/>
  <c r="AH240" i="5"/>
  <c r="R240" i="5"/>
  <c r="BJ240" i="5"/>
  <c r="AT240" i="5"/>
  <c r="AG240" i="5"/>
  <c r="Q240" i="5"/>
  <c r="BB240" i="5"/>
  <c r="AL240" i="5"/>
  <c r="Y240" i="5"/>
  <c r="L240" i="5"/>
  <c r="AQ240" i="5"/>
  <c r="P240" i="5"/>
  <c r="BM240" i="5"/>
  <c r="AP240" i="5"/>
  <c r="O240" i="5"/>
  <c r="BF240" i="5"/>
  <c r="AK240" i="5"/>
  <c r="N240" i="5"/>
  <c r="BE240" i="5"/>
  <c r="AJ240" i="5"/>
  <c r="M240" i="5"/>
  <c r="BD240" i="5"/>
  <c r="AF240" i="5"/>
  <c r="H240" i="5"/>
  <c r="AR240" i="5"/>
  <c r="W240" i="5"/>
  <c r="AA240" i="5"/>
  <c r="Z240" i="5"/>
  <c r="X240" i="5"/>
  <c r="G240" i="5"/>
  <c r="AS240" i="5"/>
  <c r="AZ240" i="5"/>
  <c r="AB240" i="5"/>
  <c r="BC240" i="5"/>
  <c r="BA240" i="5"/>
  <c r="BJ338" i="5"/>
  <c r="AZ338" i="5"/>
  <c r="AP338" i="5"/>
  <c r="AF338" i="5"/>
  <c r="V338" i="5"/>
  <c r="L338" i="5"/>
  <c r="BD338" i="5"/>
  <c r="AS338" i="5"/>
  <c r="AH338" i="5"/>
  <c r="W338" i="5"/>
  <c r="K338" i="5"/>
  <c r="BC338" i="5"/>
  <c r="AR338" i="5"/>
  <c r="AG338" i="5"/>
  <c r="U338" i="5"/>
  <c r="J338" i="5"/>
  <c r="BM338" i="5"/>
  <c r="BB338" i="5"/>
  <c r="AQ338" i="5"/>
  <c r="AE338" i="5"/>
  <c r="T338" i="5"/>
  <c r="I338" i="5"/>
  <c r="BE338" i="5"/>
  <c r="AM338" i="5"/>
  <c r="Y338" i="5"/>
  <c r="G338" i="5"/>
  <c r="BL338" i="5"/>
  <c r="AV338" i="5"/>
  <c r="AC338" i="5"/>
  <c r="N338" i="5"/>
  <c r="BK338" i="5"/>
  <c r="AU338" i="5"/>
  <c r="AB338" i="5"/>
  <c r="M338" i="5"/>
  <c r="AX338" i="5"/>
  <c r="AI338" i="5"/>
  <c r="P338" i="5"/>
  <c r="BI338" i="5"/>
  <c r="AL338" i="5"/>
  <c r="O338" i="5"/>
  <c r="BH338" i="5"/>
  <c r="AK338" i="5"/>
  <c r="H338" i="5"/>
  <c r="BG338" i="5"/>
  <c r="AJ338" i="5"/>
  <c r="F338" i="5"/>
  <c r="BF338" i="5"/>
  <c r="AD338" i="5"/>
  <c r="BA338" i="5"/>
  <c r="AA338" i="5"/>
  <c r="AT338" i="5"/>
  <c r="S338" i="5"/>
  <c r="R338" i="5"/>
  <c r="Q338" i="5"/>
  <c r="AN338" i="5"/>
  <c r="Z338" i="5"/>
  <c r="AY338" i="5"/>
  <c r="X338" i="5"/>
  <c r="AW338" i="5"/>
  <c r="AO338" i="5"/>
  <c r="L173" i="4"/>
  <c r="M173" i="4" s="1"/>
  <c r="BK211" i="5"/>
  <c r="BA211" i="5"/>
  <c r="AQ211" i="5"/>
  <c r="AG211" i="5"/>
  <c r="W211" i="5"/>
  <c r="M211" i="5"/>
  <c r="BD211" i="5"/>
  <c r="AT211" i="5"/>
  <c r="AJ211" i="5"/>
  <c r="Z211" i="5"/>
  <c r="P211" i="5"/>
  <c r="F211" i="5"/>
  <c r="BI211" i="5"/>
  <c r="AW211" i="5"/>
  <c r="AK211" i="5"/>
  <c r="X211" i="5"/>
  <c r="K211" i="5"/>
  <c r="BL211" i="5"/>
  <c r="AX211" i="5"/>
  <c r="AI211" i="5"/>
  <c r="U211" i="5"/>
  <c r="H211" i="5"/>
  <c r="BH211" i="5"/>
  <c r="AU211" i="5"/>
  <c r="AF211" i="5"/>
  <c r="S211" i="5"/>
  <c r="AZ211" i="5"/>
  <c r="AM211" i="5"/>
  <c r="Y211" i="5"/>
  <c r="J211" i="5"/>
  <c r="AY211" i="5"/>
  <c r="AD211" i="5"/>
  <c r="L211" i="5"/>
  <c r="AV211" i="5"/>
  <c r="AC211" i="5"/>
  <c r="I211" i="5"/>
  <c r="AS211" i="5"/>
  <c r="AB211" i="5"/>
  <c r="G211" i="5"/>
  <c r="BC211" i="5"/>
  <c r="AH211" i="5"/>
  <c r="O211" i="5"/>
  <c r="BF211" i="5"/>
  <c r="V211" i="5"/>
  <c r="BE211" i="5"/>
  <c r="T211" i="5"/>
  <c r="BB211" i="5"/>
  <c r="R211" i="5"/>
  <c r="AN211" i="5"/>
  <c r="BM211" i="5"/>
  <c r="AL211" i="5"/>
  <c r="BJ211" i="5"/>
  <c r="AE211" i="5"/>
  <c r="N211" i="5"/>
  <c r="BG211" i="5"/>
  <c r="AR211" i="5"/>
  <c r="AP211" i="5"/>
  <c r="AO211" i="5"/>
  <c r="AA211" i="5"/>
  <c r="Q211" i="5"/>
  <c r="BE236" i="5"/>
  <c r="AU236" i="5"/>
  <c r="AK236" i="5"/>
  <c r="AA236" i="5"/>
  <c r="Q236" i="5"/>
  <c r="G236" i="5"/>
  <c r="BD236" i="5"/>
  <c r="AT236" i="5"/>
  <c r="AJ236" i="5"/>
  <c r="Z236" i="5"/>
  <c r="P236" i="5"/>
  <c r="F236" i="5"/>
  <c r="BM236" i="5"/>
  <c r="BC236" i="5"/>
  <c r="AS236" i="5"/>
  <c r="AI236" i="5"/>
  <c r="Y236" i="5"/>
  <c r="O236" i="5"/>
  <c r="BF236" i="5"/>
  <c r="AP236" i="5"/>
  <c r="AC236" i="5"/>
  <c r="M236" i="5"/>
  <c r="BB236" i="5"/>
  <c r="AO236" i="5"/>
  <c r="AB236" i="5"/>
  <c r="L236" i="5"/>
  <c r="BA236" i="5"/>
  <c r="AN236" i="5"/>
  <c r="X236" i="5"/>
  <c r="K236" i="5"/>
  <c r="BI236" i="5"/>
  <c r="AV236" i="5"/>
  <c r="AF236" i="5"/>
  <c r="S236" i="5"/>
  <c r="BK236" i="5"/>
  <c r="AM236" i="5"/>
  <c r="R236" i="5"/>
  <c r="BJ236" i="5"/>
  <c r="AL236" i="5"/>
  <c r="N236" i="5"/>
  <c r="BH236" i="5"/>
  <c r="AH236" i="5"/>
  <c r="J236" i="5"/>
  <c r="BG236" i="5"/>
  <c r="AG236" i="5"/>
  <c r="I236" i="5"/>
  <c r="AZ236" i="5"/>
  <c r="AE236" i="5"/>
  <c r="H236" i="5"/>
  <c r="BL236" i="5"/>
  <c r="AQ236" i="5"/>
  <c r="T236" i="5"/>
  <c r="AX236" i="5"/>
  <c r="AW236" i="5"/>
  <c r="AR236" i="5"/>
  <c r="AD236" i="5"/>
  <c r="AY236" i="5"/>
  <c r="W236" i="5"/>
  <c r="V236" i="5"/>
  <c r="U236" i="5"/>
  <c r="BJ261" i="5"/>
  <c r="AZ261" i="5"/>
  <c r="AP261" i="5"/>
  <c r="AF261" i="5"/>
  <c r="V261" i="5"/>
  <c r="L261" i="5"/>
  <c r="BI261" i="5"/>
  <c r="AY261" i="5"/>
  <c r="AO261" i="5"/>
  <c r="AE261" i="5"/>
  <c r="U261" i="5"/>
  <c r="K261" i="5"/>
  <c r="BM261" i="5"/>
  <c r="BC261" i="5"/>
  <c r="AS261" i="5"/>
  <c r="AI261" i="5"/>
  <c r="Y261" i="5"/>
  <c r="O261" i="5"/>
  <c r="BL261" i="5"/>
  <c r="AW261" i="5"/>
  <c r="AJ261" i="5"/>
  <c r="T261" i="5"/>
  <c r="G261" i="5"/>
  <c r="BK261" i="5"/>
  <c r="AV261" i="5"/>
  <c r="AH261" i="5"/>
  <c r="S261" i="5"/>
  <c r="F261" i="5"/>
  <c r="BE261" i="5"/>
  <c r="AM261" i="5"/>
  <c r="W261" i="5"/>
  <c r="BD261" i="5"/>
  <c r="AL261" i="5"/>
  <c r="R261" i="5"/>
  <c r="BB261" i="5"/>
  <c r="AK261" i="5"/>
  <c r="Q261" i="5"/>
  <c r="BF261" i="5"/>
  <c r="AN261" i="5"/>
  <c r="X261" i="5"/>
  <c r="BA261" i="5"/>
  <c r="AA261" i="5"/>
  <c r="AX261" i="5"/>
  <c r="Z261" i="5"/>
  <c r="AU261" i="5"/>
  <c r="P261" i="5"/>
  <c r="AT261" i="5"/>
  <c r="N261" i="5"/>
  <c r="AR261" i="5"/>
  <c r="M261" i="5"/>
  <c r="AQ261" i="5"/>
  <c r="J261" i="5"/>
  <c r="AG261" i="5"/>
  <c r="I261" i="5"/>
  <c r="AC261" i="5"/>
  <c r="AB261" i="5"/>
  <c r="H261" i="5"/>
  <c r="BH261" i="5"/>
  <c r="BG261" i="5"/>
  <c r="AD261" i="5"/>
  <c r="BL286" i="5"/>
  <c r="BB286" i="5"/>
  <c r="AR286" i="5"/>
  <c r="AH286" i="5"/>
  <c r="X286" i="5"/>
  <c r="N286" i="5"/>
  <c r="BK286" i="5"/>
  <c r="BA286" i="5"/>
  <c r="AQ286" i="5"/>
  <c r="AG286" i="5"/>
  <c r="W286" i="5"/>
  <c r="M286" i="5"/>
  <c r="BE286" i="5"/>
  <c r="AU286" i="5"/>
  <c r="AK286" i="5"/>
  <c r="AA286" i="5"/>
  <c r="Q286" i="5"/>
  <c r="G286" i="5"/>
  <c r="BF286" i="5"/>
  <c r="AP286" i="5"/>
  <c r="AC286" i="5"/>
  <c r="O286" i="5"/>
  <c r="BD286" i="5"/>
  <c r="AO286" i="5"/>
  <c r="AB286" i="5"/>
  <c r="L286" i="5"/>
  <c r="BC286" i="5"/>
  <c r="AN286" i="5"/>
  <c r="Z286" i="5"/>
  <c r="K286" i="5"/>
  <c r="AZ286" i="5"/>
  <c r="AM286" i="5"/>
  <c r="Y286" i="5"/>
  <c r="J286" i="5"/>
  <c r="AY286" i="5"/>
  <c r="AL286" i="5"/>
  <c r="V286" i="5"/>
  <c r="I286" i="5"/>
  <c r="BI286" i="5"/>
  <c r="AV286" i="5"/>
  <c r="AF286" i="5"/>
  <c r="S286" i="5"/>
  <c r="AX286" i="5"/>
  <c r="R286" i="5"/>
  <c r="AW286" i="5"/>
  <c r="P286" i="5"/>
  <c r="AT286" i="5"/>
  <c r="H286" i="5"/>
  <c r="AS286" i="5"/>
  <c r="F286" i="5"/>
  <c r="AJ286" i="5"/>
  <c r="AI286" i="5"/>
  <c r="BM286" i="5"/>
  <c r="AE286" i="5"/>
  <c r="BJ286" i="5"/>
  <c r="AD286" i="5"/>
  <c r="BH286" i="5"/>
  <c r="U286" i="5"/>
  <c r="BG286" i="5"/>
  <c r="T286" i="5"/>
  <c r="BE311" i="5"/>
  <c r="AU311" i="5"/>
  <c r="AK311" i="5"/>
  <c r="AA311" i="5"/>
  <c r="Q311" i="5"/>
  <c r="G311" i="5"/>
  <c r="BM311" i="5"/>
  <c r="BB311" i="5"/>
  <c r="AQ311" i="5"/>
  <c r="AF311" i="5"/>
  <c r="U311" i="5"/>
  <c r="J311" i="5"/>
  <c r="BL311" i="5"/>
  <c r="BA311" i="5"/>
  <c r="AP311" i="5"/>
  <c r="AE311" i="5"/>
  <c r="T311" i="5"/>
  <c r="I311" i="5"/>
  <c r="BF311" i="5"/>
  <c r="AT311" i="5"/>
  <c r="AI311" i="5"/>
  <c r="X311" i="5"/>
  <c r="M311" i="5"/>
  <c r="AY311" i="5"/>
  <c r="AJ311" i="5"/>
  <c r="S311" i="5"/>
  <c r="BC311" i="5"/>
  <c r="AL311" i="5"/>
  <c r="R311" i="5"/>
  <c r="AZ311" i="5"/>
  <c r="AH311" i="5"/>
  <c r="P311" i="5"/>
  <c r="BI311" i="5"/>
  <c r="AR311" i="5"/>
  <c r="Z311" i="5"/>
  <c r="H311" i="5"/>
  <c r="AW311" i="5"/>
  <c r="Y311" i="5"/>
  <c r="AV311" i="5"/>
  <c r="W311" i="5"/>
  <c r="BH311" i="5"/>
  <c r="AG311" i="5"/>
  <c r="K311" i="5"/>
  <c r="BG311" i="5"/>
  <c r="AD311" i="5"/>
  <c r="F311" i="5"/>
  <c r="BD311" i="5"/>
  <c r="N311" i="5"/>
  <c r="AX311" i="5"/>
  <c r="L311" i="5"/>
  <c r="AS311" i="5"/>
  <c r="AN311" i="5"/>
  <c r="AC311" i="5"/>
  <c r="BJ311" i="5"/>
  <c r="AO311" i="5"/>
  <c r="AM311" i="5"/>
  <c r="AB311" i="5"/>
  <c r="V311" i="5"/>
  <c r="O311" i="5"/>
  <c r="BK311" i="5"/>
  <c r="BK336" i="5"/>
  <c r="BA336" i="5"/>
  <c r="AQ336" i="5"/>
  <c r="AG336" i="5"/>
  <c r="W336" i="5"/>
  <c r="M336" i="5"/>
  <c r="BH336" i="5"/>
  <c r="AW336" i="5"/>
  <c r="AL336" i="5"/>
  <c r="AA336" i="5"/>
  <c r="P336" i="5"/>
  <c r="BG336" i="5"/>
  <c r="AV336" i="5"/>
  <c r="AK336" i="5"/>
  <c r="Z336" i="5"/>
  <c r="O336" i="5"/>
  <c r="BJ336" i="5"/>
  <c r="AY336" i="5"/>
  <c r="AN336" i="5"/>
  <c r="AC336" i="5"/>
  <c r="R336" i="5"/>
  <c r="G336" i="5"/>
  <c r="BL336" i="5"/>
  <c r="AT336" i="5"/>
  <c r="AE336" i="5"/>
  <c r="N336" i="5"/>
  <c r="BI336" i="5"/>
  <c r="AS336" i="5"/>
  <c r="AD336" i="5"/>
  <c r="L336" i="5"/>
  <c r="BF336" i="5"/>
  <c r="AR336" i="5"/>
  <c r="AB336" i="5"/>
  <c r="K336" i="5"/>
  <c r="BE336" i="5"/>
  <c r="AP336" i="5"/>
  <c r="Y336" i="5"/>
  <c r="J336" i="5"/>
  <c r="BD336" i="5"/>
  <c r="AO336" i="5"/>
  <c r="X336" i="5"/>
  <c r="I336" i="5"/>
  <c r="AZ336" i="5"/>
  <c r="AI336" i="5"/>
  <c r="T336" i="5"/>
  <c r="AM336" i="5"/>
  <c r="AJ336" i="5"/>
  <c r="AH336" i="5"/>
  <c r="BB336" i="5"/>
  <c r="Q336" i="5"/>
  <c r="BM336" i="5"/>
  <c r="U336" i="5"/>
  <c r="S336" i="5"/>
  <c r="AU336" i="5"/>
  <c r="AF336" i="5"/>
  <c r="V336" i="5"/>
  <c r="H336" i="5"/>
  <c r="F336" i="5"/>
  <c r="BC336" i="5"/>
  <c r="AX336" i="5"/>
  <c r="P310" i="4"/>
  <c r="Y310" i="4" s="1"/>
  <c r="O310" i="4"/>
  <c r="D41" i="6"/>
  <c r="E41" i="6" s="1"/>
  <c r="F41" i="6"/>
  <c r="D37" i="6"/>
  <c r="E37" i="6" s="1"/>
  <c r="F37" i="6"/>
  <c r="D6" i="6"/>
  <c r="E6" i="6" s="1"/>
  <c r="F6" i="6"/>
  <c r="F114" i="6"/>
  <c r="D114" i="6"/>
  <c r="E114" i="6" s="1"/>
  <c r="F18" i="6"/>
  <c r="D18" i="6"/>
  <c r="E18" i="6" s="1"/>
  <c r="D178" i="6"/>
  <c r="E178" i="6" s="1"/>
  <c r="F178" i="6"/>
  <c r="D76" i="6"/>
  <c r="E76" i="6" s="1"/>
  <c r="F76" i="6"/>
  <c r="F8" i="6"/>
  <c r="D8" i="6"/>
  <c r="E8" i="6" s="1"/>
  <c r="F188" i="6"/>
  <c r="D188" i="6"/>
  <c r="E188" i="6" s="1"/>
  <c r="D16" i="6"/>
  <c r="E16" i="6" s="1"/>
  <c r="F16" i="6"/>
  <c r="F10" i="6"/>
  <c r="D10" i="6"/>
  <c r="E10" i="6" s="1"/>
  <c r="D158" i="6"/>
  <c r="E158" i="6" s="1"/>
  <c r="F158" i="6"/>
  <c r="D147" i="6"/>
  <c r="E147" i="6" s="1"/>
  <c r="F147" i="6"/>
  <c r="F55" i="6"/>
  <c r="D55" i="6"/>
  <c r="E55" i="6" s="1"/>
  <c r="F170" i="6"/>
  <c r="D170" i="6"/>
  <c r="E170" i="6" s="1"/>
  <c r="D113" i="6"/>
  <c r="E113" i="6" s="1"/>
  <c r="F113" i="6"/>
  <c r="F60" i="6"/>
  <c r="D60" i="6"/>
  <c r="E60" i="6" s="1"/>
  <c r="F166" i="6"/>
  <c r="D166" i="6"/>
  <c r="E166" i="6" s="1"/>
  <c r="D135" i="6"/>
  <c r="E135" i="6" s="1"/>
  <c r="F135" i="6"/>
  <c r="D164" i="6"/>
  <c r="E164" i="6" s="1"/>
  <c r="F164" i="6"/>
  <c r="D102" i="6"/>
  <c r="E102" i="6" s="1"/>
  <c r="F102" i="6"/>
  <c r="F198" i="6"/>
  <c r="D198" i="6"/>
  <c r="E198" i="6" s="1"/>
  <c r="F180" i="6"/>
  <c r="D180" i="6"/>
  <c r="E180" i="6" s="1"/>
  <c r="F209" i="6"/>
  <c r="D209" i="6"/>
  <c r="E209" i="6" s="1"/>
  <c r="F223" i="6"/>
  <c r="D223" i="6"/>
  <c r="E223" i="6" s="1"/>
  <c r="BI305" i="5"/>
  <c r="AY305" i="5"/>
  <c r="AO305" i="5"/>
  <c r="AE305" i="5"/>
  <c r="U305" i="5"/>
  <c r="K305" i="5"/>
  <c r="BF305" i="5"/>
  <c r="AU305" i="5"/>
  <c r="AJ305" i="5"/>
  <c r="Y305" i="5"/>
  <c r="N305" i="5"/>
  <c r="BE305" i="5"/>
  <c r="AT305" i="5"/>
  <c r="AI305" i="5"/>
  <c r="X305" i="5"/>
  <c r="M305" i="5"/>
  <c r="BJ305" i="5"/>
  <c r="AX305" i="5"/>
  <c r="AM305" i="5"/>
  <c r="AB305" i="5"/>
  <c r="Q305" i="5"/>
  <c r="F305" i="5"/>
  <c r="BD305" i="5"/>
  <c r="AP305" i="5"/>
  <c r="Z305" i="5"/>
  <c r="I305" i="5"/>
  <c r="BC305" i="5"/>
  <c r="AN305" i="5"/>
  <c r="W305" i="5"/>
  <c r="H305" i="5"/>
  <c r="BL305" i="5"/>
  <c r="AV305" i="5"/>
  <c r="AF305" i="5"/>
  <c r="P305" i="5"/>
  <c r="AZ305" i="5"/>
  <c r="AC305" i="5"/>
  <c r="BH305" i="5"/>
  <c r="AK305" i="5"/>
  <c r="O305" i="5"/>
  <c r="BG305" i="5"/>
  <c r="AH305" i="5"/>
  <c r="L305" i="5"/>
  <c r="AW305" i="5"/>
  <c r="S305" i="5"/>
  <c r="AR305" i="5"/>
  <c r="J305" i="5"/>
  <c r="AL305" i="5"/>
  <c r="BM305" i="5"/>
  <c r="T305" i="5"/>
  <c r="BK305" i="5"/>
  <c r="R305" i="5"/>
  <c r="BB305" i="5"/>
  <c r="G305" i="5"/>
  <c r="BA305" i="5"/>
  <c r="AS305" i="5"/>
  <c r="AQ305" i="5"/>
  <c r="AG305" i="5"/>
  <c r="AD305" i="5"/>
  <c r="AA305" i="5"/>
  <c r="V305" i="5"/>
  <c r="BD264" i="5"/>
  <c r="AT264" i="5"/>
  <c r="AJ264" i="5"/>
  <c r="Z264" i="5"/>
  <c r="P264" i="5"/>
  <c r="F264" i="5"/>
  <c r="BK264" i="5"/>
  <c r="AZ264" i="5"/>
  <c r="AO264" i="5"/>
  <c r="AD264" i="5"/>
  <c r="S264" i="5"/>
  <c r="H264" i="5"/>
  <c r="BJ264" i="5"/>
  <c r="AY264" i="5"/>
  <c r="AN264" i="5"/>
  <c r="AC264" i="5"/>
  <c r="R264" i="5"/>
  <c r="G264" i="5"/>
  <c r="BC264" i="5"/>
  <c r="AR264" i="5"/>
  <c r="AG264" i="5"/>
  <c r="V264" i="5"/>
  <c r="K264" i="5"/>
  <c r="BA264" i="5"/>
  <c r="AK264" i="5"/>
  <c r="U264" i="5"/>
  <c r="AX264" i="5"/>
  <c r="AI264" i="5"/>
  <c r="T264" i="5"/>
  <c r="BM264" i="5"/>
  <c r="AW264" i="5"/>
  <c r="BE264" i="5"/>
  <c r="AF264" i="5"/>
  <c r="M264" i="5"/>
  <c r="BB264" i="5"/>
  <c r="AE264" i="5"/>
  <c r="L264" i="5"/>
  <c r="AV264" i="5"/>
  <c r="AB264" i="5"/>
  <c r="J264" i="5"/>
  <c r="BF264" i="5"/>
  <c r="AH264" i="5"/>
  <c r="N264" i="5"/>
  <c r="AU264" i="5"/>
  <c r="Q264" i="5"/>
  <c r="AS264" i="5"/>
  <c r="O264" i="5"/>
  <c r="AQ264" i="5"/>
  <c r="I264" i="5"/>
  <c r="AP264" i="5"/>
  <c r="AM264" i="5"/>
  <c r="AL264" i="5"/>
  <c r="BL264" i="5"/>
  <c r="AA264" i="5"/>
  <c r="BI264" i="5"/>
  <c r="Y264" i="5"/>
  <c r="BH264" i="5"/>
  <c r="X264" i="5"/>
  <c r="BG264" i="5"/>
  <c r="W264" i="5"/>
  <c r="P187" i="4"/>
  <c r="Y187" i="4" s="1"/>
  <c r="BE182" i="5"/>
  <c r="AU182" i="5"/>
  <c r="AK182" i="5"/>
  <c r="AA182" i="5"/>
  <c r="Q182" i="5"/>
  <c r="G182" i="5"/>
  <c r="BD182" i="5"/>
  <c r="AT182" i="5"/>
  <c r="AJ182" i="5"/>
  <c r="Z182" i="5"/>
  <c r="P182" i="5"/>
  <c r="F182" i="5"/>
  <c r="BG182" i="5"/>
  <c r="AW182" i="5"/>
  <c r="AM182" i="5"/>
  <c r="AC182" i="5"/>
  <c r="S182" i="5"/>
  <c r="I182" i="5"/>
  <c r="BA182" i="5"/>
  <c r="AN182" i="5"/>
  <c r="X182" i="5"/>
  <c r="K182" i="5"/>
  <c r="BM182" i="5"/>
  <c r="AZ182" i="5"/>
  <c r="AL182" i="5"/>
  <c r="W182" i="5"/>
  <c r="J182" i="5"/>
  <c r="BL182" i="5"/>
  <c r="AY182" i="5"/>
  <c r="AI182" i="5"/>
  <c r="V182" i="5"/>
  <c r="H182" i="5"/>
  <c r="AS182" i="5"/>
  <c r="AB182" i="5"/>
  <c r="BK182" i="5"/>
  <c r="AR182" i="5"/>
  <c r="Y182" i="5"/>
  <c r="BJ182" i="5"/>
  <c r="AQ182" i="5"/>
  <c r="U182" i="5"/>
  <c r="BI182" i="5"/>
  <c r="AP182" i="5"/>
  <c r="T182" i="5"/>
  <c r="BH182" i="5"/>
  <c r="AO182" i="5"/>
  <c r="R182" i="5"/>
  <c r="BF182" i="5"/>
  <c r="AH182" i="5"/>
  <c r="O182" i="5"/>
  <c r="BC182" i="5"/>
  <c r="AG182" i="5"/>
  <c r="N182" i="5"/>
  <c r="BB182" i="5"/>
  <c r="AF182" i="5"/>
  <c r="M182" i="5"/>
  <c r="AX182" i="5"/>
  <c r="AE182" i="5"/>
  <c r="L182" i="5"/>
  <c r="AV182" i="5"/>
  <c r="AD182" i="5"/>
  <c r="K131" i="4"/>
  <c r="L131" i="4" s="1"/>
  <c r="M131" i="4" s="1"/>
  <c r="BK113" i="5"/>
  <c r="BA113" i="5"/>
  <c r="AQ113" i="5"/>
  <c r="AG113" i="5"/>
  <c r="W113" i="5"/>
  <c r="M113" i="5"/>
  <c r="BI113" i="5"/>
  <c r="AX113" i="5"/>
  <c r="AM113" i="5"/>
  <c r="AB113" i="5"/>
  <c r="Q113" i="5"/>
  <c r="F113" i="5"/>
  <c r="BH113" i="5"/>
  <c r="AW113" i="5"/>
  <c r="AL113" i="5"/>
  <c r="AA113" i="5"/>
  <c r="P113" i="5"/>
  <c r="BM113" i="5"/>
  <c r="BB113" i="5"/>
  <c r="AP113" i="5"/>
  <c r="AE113" i="5"/>
  <c r="T113" i="5"/>
  <c r="I113" i="5"/>
  <c r="AZ113" i="5"/>
  <c r="AJ113" i="5"/>
  <c r="U113" i="5"/>
  <c r="AY113" i="5"/>
  <c r="AI113" i="5"/>
  <c r="S113" i="5"/>
  <c r="AV113" i="5"/>
  <c r="AH113" i="5"/>
  <c r="R113" i="5"/>
  <c r="BL113" i="5"/>
  <c r="AU113" i="5"/>
  <c r="AF113" i="5"/>
  <c r="O113" i="5"/>
  <c r="BJ113" i="5"/>
  <c r="AT113" i="5"/>
  <c r="AD113" i="5"/>
  <c r="N113" i="5"/>
  <c r="BG113" i="5"/>
  <c r="AS113" i="5"/>
  <c r="AC113" i="5"/>
  <c r="L113" i="5"/>
  <c r="BD113" i="5"/>
  <c r="K113" i="5"/>
  <c r="BC113" i="5"/>
  <c r="J113" i="5"/>
  <c r="AR113" i="5"/>
  <c r="H113" i="5"/>
  <c r="AO113" i="5"/>
  <c r="G113" i="5"/>
  <c r="AN113" i="5"/>
  <c r="AK113" i="5"/>
  <c r="Z113" i="5"/>
  <c r="Y113" i="5"/>
  <c r="BF113" i="5"/>
  <c r="X113" i="5"/>
  <c r="BE113" i="5"/>
  <c r="V113" i="5"/>
  <c r="ER89" i="5"/>
  <c r="CI89" i="5"/>
  <c r="FH89" i="5"/>
  <c r="CY89" i="5"/>
  <c r="FV89" i="5"/>
  <c r="DM89" i="5"/>
  <c r="BY89" i="5"/>
  <c r="EH89" i="5"/>
  <c r="FM89" i="5"/>
  <c r="DD89" i="5"/>
  <c r="EU89" i="5"/>
  <c r="CL89" i="5"/>
  <c r="FG84" i="5"/>
  <c r="CX84" i="5"/>
  <c r="EX84" i="5"/>
  <c r="CO84" i="5"/>
  <c r="FM84" i="5"/>
  <c r="DD84" i="5"/>
  <c r="CE84" i="5"/>
  <c r="EN84" i="5"/>
  <c r="FD84" i="5"/>
  <c r="CU84" i="5"/>
  <c r="EU84" i="5"/>
  <c r="CL84" i="5"/>
  <c r="ER54" i="5"/>
  <c r="CI54" i="5"/>
  <c r="DE54" i="5"/>
  <c r="FN54" i="5"/>
  <c r="EI54" i="5"/>
  <c r="BZ54" i="5"/>
  <c r="EP54" i="5"/>
  <c r="CG54" i="5"/>
  <c r="FC54" i="5"/>
  <c r="CT54" i="5"/>
  <c r="EX54" i="5"/>
  <c r="CO54" i="5"/>
  <c r="EO125" i="5"/>
  <c r="CF125" i="5"/>
  <c r="EZ125" i="5"/>
  <c r="CQ125" i="5"/>
  <c r="EM125" i="5"/>
  <c r="CD125" i="5"/>
  <c r="EX125" i="5"/>
  <c r="CO125" i="5"/>
  <c r="BP125" i="5"/>
  <c r="DY125" i="5" s="1"/>
  <c r="FN125" i="5"/>
  <c r="DE125" i="5"/>
  <c r="FJ70" i="5"/>
  <c r="DA70" i="5"/>
  <c r="DT70" i="5"/>
  <c r="GC70" i="5"/>
  <c r="FQ70" i="5"/>
  <c r="DH70" i="5"/>
  <c r="FM70" i="5"/>
  <c r="DD70" i="5"/>
  <c r="FS70" i="5"/>
  <c r="DJ70" i="5"/>
  <c r="FK70" i="5"/>
  <c r="DB70" i="5"/>
  <c r="EQ60" i="5"/>
  <c r="CH60" i="5"/>
  <c r="FS60" i="5"/>
  <c r="DJ60" i="5"/>
  <c r="EN60" i="5"/>
  <c r="CE60" i="5"/>
  <c r="DQ60" i="5"/>
  <c r="FZ60" i="5"/>
  <c r="GA60" i="5"/>
  <c r="DR60" i="5"/>
  <c r="FE60" i="5"/>
  <c r="CV60" i="5"/>
  <c r="FL55" i="5"/>
  <c r="DC55" i="5"/>
  <c r="EG55" i="5"/>
  <c r="BX55" i="5"/>
  <c r="FI55" i="5"/>
  <c r="CZ55" i="5"/>
  <c r="DV55" i="5"/>
  <c r="GE55" i="5"/>
  <c r="GA55" i="5"/>
  <c r="DR55" i="5"/>
  <c r="FE55" i="5"/>
  <c r="CV55" i="5"/>
  <c r="EL40" i="5"/>
  <c r="CC40" i="5"/>
  <c r="EX40" i="5"/>
  <c r="CO40" i="5"/>
  <c r="FJ40" i="5"/>
  <c r="DA40" i="5"/>
  <c r="FI40" i="5"/>
  <c r="CZ40" i="5"/>
  <c r="EC40" i="5"/>
  <c r="BT40" i="5"/>
  <c r="FN40" i="5"/>
  <c r="DE40" i="5"/>
  <c r="FW37" i="5"/>
  <c r="DN37" i="5"/>
  <c r="FH37" i="5"/>
  <c r="CY37" i="5"/>
  <c r="ED37" i="5"/>
  <c r="BU37" i="5"/>
  <c r="FR37" i="5"/>
  <c r="DI37" i="5"/>
  <c r="DV37" i="5"/>
  <c r="GE37" i="5"/>
  <c r="FF37" i="5"/>
  <c r="CW37" i="5"/>
  <c r="CU24" i="5"/>
  <c r="FD24" i="5"/>
  <c r="F24" i="5"/>
  <c r="EU24" i="5"/>
  <c r="CL24" i="5"/>
  <c r="DM24" i="5"/>
  <c r="FV24" i="5"/>
  <c r="GE24" i="5"/>
  <c r="DV24" i="5"/>
  <c r="FI24" i="5"/>
  <c r="CZ24" i="5"/>
  <c r="K6" i="4"/>
  <c r="L6" i="4" s="1"/>
  <c r="M6" i="4" s="1"/>
  <c r="CE120" i="5"/>
  <c r="EN120" i="5"/>
  <c r="ES120" i="5"/>
  <c r="CJ120" i="5"/>
  <c r="DJ120" i="5"/>
  <c r="FS120" i="5"/>
  <c r="FM120" i="5"/>
  <c r="DD120" i="5"/>
  <c r="DA120" i="5"/>
  <c r="FA120" i="5"/>
  <c r="CR120" i="5"/>
  <c r="FT90" i="5"/>
  <c r="DK90" i="5"/>
  <c r="ED90" i="5"/>
  <c r="BU90" i="5"/>
  <c r="FX90" i="5"/>
  <c r="DO90" i="5"/>
  <c r="FN90" i="5"/>
  <c r="DE90" i="5"/>
  <c r="FE90" i="5"/>
  <c r="CV90" i="5"/>
  <c r="EH90" i="5"/>
  <c r="BY90" i="5"/>
  <c r="DP62" i="5"/>
  <c r="FY62" i="5"/>
  <c r="DD62" i="5"/>
  <c r="FM62" i="5"/>
  <c r="EH62" i="5"/>
  <c r="BY62" i="5"/>
  <c r="BO62" i="5"/>
  <c r="DX62" i="5"/>
  <c r="EE62" i="5"/>
  <c r="BV62" i="5"/>
  <c r="FP62" i="5"/>
  <c r="DG62" i="5"/>
  <c r="EN57" i="5"/>
  <c r="CE57" i="5"/>
  <c r="EU57" i="5"/>
  <c r="CL57" i="5"/>
  <c r="DK57" i="5"/>
  <c r="FT57" i="5"/>
  <c r="EG57" i="5"/>
  <c r="BX57" i="5"/>
  <c r="FH57" i="5"/>
  <c r="CY57" i="5"/>
  <c r="EV57" i="5"/>
  <c r="CM57" i="5"/>
  <c r="CK22" i="5"/>
  <c r="ET22" i="5"/>
  <c r="EG22" i="5"/>
  <c r="BX22" i="5"/>
  <c r="DB22" i="5"/>
  <c r="FK22" i="5"/>
  <c r="BQ22" i="5"/>
  <c r="DZ22" i="5"/>
  <c r="EY22" i="5"/>
  <c r="CP22" i="5"/>
  <c r="EC22" i="5"/>
  <c r="BT22" i="5"/>
  <c r="FB9" i="5"/>
  <c r="CS9" i="5"/>
  <c r="FS9" i="5"/>
  <c r="DJ9" i="5"/>
  <c r="ET9" i="5"/>
  <c r="CK9" i="5"/>
  <c r="DP9" i="5"/>
  <c r="FY9" i="5"/>
  <c r="EF9" i="5"/>
  <c r="BW9" i="5"/>
  <c r="FQ9" i="5"/>
  <c r="DH9" i="5"/>
  <c r="DS20" i="5"/>
  <c r="GB20" i="5"/>
  <c r="EV20" i="5"/>
  <c r="CM20" i="5"/>
  <c r="FV20" i="5"/>
  <c r="DM20" i="5"/>
  <c r="CE20" i="5"/>
  <c r="EN20" i="5"/>
  <c r="DZ20" i="5"/>
  <c r="BQ20" i="5"/>
  <c r="FO20" i="5"/>
  <c r="DF20" i="5"/>
  <c r="ES47" i="5"/>
  <c r="CJ47" i="5"/>
  <c r="EX47" i="5"/>
  <c r="CO47" i="5"/>
  <c r="FX47" i="5"/>
  <c r="DO47" i="5"/>
  <c r="ED47" i="5"/>
  <c r="BU47" i="5"/>
  <c r="FD47" i="5"/>
  <c r="CU47" i="5"/>
  <c r="EV47" i="5"/>
  <c r="CM47" i="5"/>
  <c r="FJ85" i="5"/>
  <c r="DA85" i="5"/>
  <c r="FX85" i="5"/>
  <c r="DO85" i="5"/>
  <c r="FH85" i="5"/>
  <c r="CY85" i="5"/>
  <c r="EP85" i="5"/>
  <c r="CG85" i="5"/>
  <c r="FE85" i="5"/>
  <c r="CV85" i="5"/>
  <c r="EH85" i="5"/>
  <c r="BY85" i="5"/>
  <c r="EX75" i="5"/>
  <c r="CO75" i="5"/>
  <c r="BV75" i="5"/>
  <c r="EE75" i="5"/>
  <c r="CY75" i="5"/>
  <c r="FH75" i="5"/>
  <c r="CT75" i="5"/>
  <c r="FC75" i="5"/>
  <c r="FE75" i="5"/>
  <c r="CV75" i="5"/>
  <c r="EH75" i="5"/>
  <c r="BY75" i="5"/>
  <c r="K128" i="4"/>
  <c r="L128" i="4" s="1"/>
  <c r="M128" i="4" s="1"/>
  <c r="EP50" i="5"/>
  <c r="CG50" i="5"/>
  <c r="EY50" i="5"/>
  <c r="CP50" i="5"/>
  <c r="DL50" i="5"/>
  <c r="FU50" i="5"/>
  <c r="EH50" i="5"/>
  <c r="BY50" i="5"/>
  <c r="FJ50" i="5"/>
  <c r="DA50" i="5"/>
  <c r="ET50" i="5"/>
  <c r="CK50" i="5"/>
  <c r="BX35" i="5"/>
  <c r="EG35" i="5"/>
  <c r="CS35" i="5"/>
  <c r="FB35" i="5"/>
  <c r="FR35" i="5"/>
  <c r="DI35" i="5"/>
  <c r="CC35" i="5"/>
  <c r="EL35" i="5"/>
  <c r="DC35" i="5"/>
  <c r="FL35" i="5"/>
  <c r="ET35" i="5"/>
  <c r="CK35" i="5"/>
  <c r="O34" i="4"/>
  <c r="P34" i="4"/>
  <c r="Y34" i="4" s="1"/>
  <c r="CU32" i="5"/>
  <c r="FD32" i="5"/>
  <c r="EX32" i="5"/>
  <c r="CO32" i="5"/>
  <c r="FN32" i="5"/>
  <c r="DE32" i="5"/>
  <c r="CJ32" i="5"/>
  <c r="ES32" i="5"/>
  <c r="EL32" i="5"/>
  <c r="CC32" i="5"/>
  <c r="GA32" i="5"/>
  <c r="DR32" i="5"/>
  <c r="BR19" i="5"/>
  <c r="EA19" i="5"/>
  <c r="DD19" i="5"/>
  <c r="FM19" i="5"/>
  <c r="FP19" i="5"/>
  <c r="DG19" i="5"/>
  <c r="DA19" i="5"/>
  <c r="FJ19" i="5"/>
  <c r="FT19" i="5"/>
  <c r="DK19" i="5"/>
  <c r="FS19" i="5"/>
  <c r="CT110" i="5"/>
  <c r="FC110" i="5"/>
  <c r="GC110" i="5"/>
  <c r="DT110" i="5"/>
  <c r="EE110" i="5"/>
  <c r="BV110" i="5"/>
  <c r="EC110" i="5"/>
  <c r="BT110" i="5"/>
  <c r="EU110" i="5"/>
  <c r="CL110" i="5"/>
  <c r="BO110" i="5"/>
  <c r="DX110" i="5" s="1"/>
  <c r="FG100" i="5"/>
  <c r="CX100" i="5"/>
  <c r="EV100" i="5"/>
  <c r="CM100" i="5"/>
  <c r="FW100" i="5"/>
  <c r="DN100" i="5"/>
  <c r="EN100" i="5"/>
  <c r="CE100" i="5"/>
  <c r="EU100" i="5"/>
  <c r="CL100" i="5"/>
  <c r="BO100" i="5"/>
  <c r="DX100" i="5" s="1"/>
  <c r="EZ80" i="5"/>
  <c r="CQ80" i="5"/>
  <c r="ED80" i="5"/>
  <c r="BU80" i="5"/>
  <c r="DG80" i="5"/>
  <c r="FX80" i="5"/>
  <c r="EK80" i="5"/>
  <c r="CB80" i="5"/>
  <c r="GE80" i="5"/>
  <c r="DV80" i="5"/>
  <c r="CT65" i="5"/>
  <c r="FC65" i="5"/>
  <c r="GE65" i="5"/>
  <c r="DV65" i="5"/>
  <c r="EG65" i="5"/>
  <c r="BX65" i="5"/>
  <c r="ES65" i="5"/>
  <c r="CJ65" i="5"/>
  <c r="FU65" i="5"/>
  <c r="DL65" i="5"/>
  <c r="FD65" i="5"/>
  <c r="CU65" i="5"/>
  <c r="EX30" i="5"/>
  <c r="CO30" i="5"/>
  <c r="BX30" i="5"/>
  <c r="EG30" i="5"/>
  <c r="EQ30" i="5"/>
  <c r="CH30" i="5"/>
  <c r="CE30" i="5"/>
  <c r="EN30" i="5"/>
  <c r="CT30" i="5"/>
  <c r="FC30" i="5"/>
  <c r="ET30" i="5"/>
  <c r="CK30" i="5"/>
  <c r="FY14" i="5"/>
  <c r="DP14" i="5"/>
  <c r="DY14" i="5"/>
  <c r="BP14" i="5"/>
  <c r="CH14" i="5"/>
  <c r="EQ14" i="5"/>
  <c r="FV14" i="5"/>
  <c r="DM14" i="5"/>
  <c r="GD14" i="5"/>
  <c r="DU14" i="5"/>
  <c r="FH14" i="5"/>
  <c r="CY14" i="5"/>
  <c r="EX15" i="5"/>
  <c r="CO15" i="5"/>
  <c r="GC15" i="5"/>
  <c r="DT15" i="5"/>
  <c r="GE15" i="5"/>
  <c r="DV15" i="5"/>
  <c r="CI15" i="5"/>
  <c r="ER15" i="5"/>
  <c r="FY15" i="5"/>
  <c r="DP15" i="5"/>
  <c r="FC15" i="5"/>
  <c r="CT15" i="5"/>
  <c r="ER12" i="5"/>
  <c r="CI12" i="5"/>
  <c r="FW12" i="5"/>
  <c r="DN12" i="5"/>
  <c r="EZ12" i="5"/>
  <c r="CQ12" i="5"/>
  <c r="CS12" i="5"/>
  <c r="FB12" i="5"/>
  <c r="FT12" i="5"/>
  <c r="DK12" i="5"/>
  <c r="FE12" i="5"/>
  <c r="CV12" i="5"/>
  <c r="EO10" i="5"/>
  <c r="CF10" i="5"/>
  <c r="FG10" i="5"/>
  <c r="CX10" i="5"/>
  <c r="EG10" i="5"/>
  <c r="BX10" i="5"/>
  <c r="DC10" i="5"/>
  <c r="FL10" i="5"/>
  <c r="GD10" i="5"/>
  <c r="DU10" i="5"/>
  <c r="FC10" i="5"/>
  <c r="CT10" i="5"/>
  <c r="EZ7" i="5"/>
  <c r="CQ7" i="5"/>
  <c r="FN7" i="5"/>
  <c r="DE7" i="5"/>
  <c r="FS7" i="5"/>
  <c r="DJ7" i="5"/>
  <c r="CJ7" i="5"/>
  <c r="ES7" i="5"/>
  <c r="FX7" i="5"/>
  <c r="DO7" i="5"/>
  <c r="FE7" i="5"/>
  <c r="CV7" i="5"/>
  <c r="FD105" i="5"/>
  <c r="CU105" i="5"/>
  <c r="GD105" i="5"/>
  <c r="DU105" i="5"/>
  <c r="EC105" i="5"/>
  <c r="BT105" i="5"/>
  <c r="CM105" i="5"/>
  <c r="EV105" i="5"/>
  <c r="GA105" i="5"/>
  <c r="DR105" i="5"/>
  <c r="FK105" i="5"/>
  <c r="DB105" i="5"/>
  <c r="EU67" i="5"/>
  <c r="CL67" i="5"/>
  <c r="FE67" i="5"/>
  <c r="CV67" i="5"/>
  <c r="DK67" i="5"/>
  <c r="FT67" i="5"/>
  <c r="BQ67" i="5"/>
  <c r="DZ67" i="5" s="1"/>
  <c r="CB67" i="5"/>
  <c r="EK67" i="5"/>
  <c r="CH67" i="5"/>
  <c r="EQ67" i="5"/>
  <c r="P274" i="4"/>
  <c r="Y274" i="4" s="1"/>
  <c r="ER27" i="5"/>
  <c r="CI27" i="5"/>
  <c r="EA27" i="5"/>
  <c r="BR27" i="5"/>
  <c r="DY27" i="5"/>
  <c r="BP27" i="5"/>
  <c r="BZ27" i="5"/>
  <c r="EI27" i="5"/>
  <c r="EY27" i="5"/>
  <c r="CP27" i="5"/>
  <c r="EC27" i="5"/>
  <c r="BT27" i="5"/>
  <c r="EB45" i="5"/>
  <c r="BS45" i="5"/>
  <c r="CP45" i="5"/>
  <c r="EY45" i="5"/>
  <c r="DQ45" i="5"/>
  <c r="FZ45" i="5"/>
  <c r="GE45" i="5"/>
  <c r="DV45" i="5"/>
  <c r="EC45" i="5"/>
  <c r="BT45" i="5"/>
  <c r="FN45" i="5"/>
  <c r="DE45" i="5"/>
  <c r="EO25" i="5"/>
  <c r="CF25" i="5"/>
  <c r="DM25" i="5"/>
  <c r="CY25" i="5"/>
  <c r="FH25" i="5"/>
  <c r="FL25" i="5"/>
  <c r="DC25" i="5"/>
  <c r="EC25" i="5"/>
  <c r="BT25" i="5"/>
  <c r="FN25" i="5"/>
  <c r="DE25" i="5"/>
  <c r="BE33" i="5"/>
  <c r="AU33" i="5"/>
  <c r="AK33" i="5"/>
  <c r="AA33" i="5"/>
  <c r="Q33" i="5"/>
  <c r="G33" i="5"/>
  <c r="BD33" i="5"/>
  <c r="AT33" i="5"/>
  <c r="AJ33" i="5"/>
  <c r="Z33" i="5"/>
  <c r="P33" i="5"/>
  <c r="F33" i="5"/>
  <c r="BG33" i="5"/>
  <c r="AW33" i="5"/>
  <c r="AM33" i="5"/>
  <c r="AC33" i="5"/>
  <c r="S33" i="5"/>
  <c r="I33" i="5"/>
  <c r="BF33" i="5"/>
  <c r="AQ33" i="5"/>
  <c r="AD33" i="5"/>
  <c r="N33" i="5"/>
  <c r="BC33" i="5"/>
  <c r="AP33" i="5"/>
  <c r="AB33" i="5"/>
  <c r="M33" i="5"/>
  <c r="BH33" i="5"/>
  <c r="AR33" i="5"/>
  <c r="AE33" i="5"/>
  <c r="O33" i="5"/>
  <c r="AX33" i="5"/>
  <c r="Y33" i="5"/>
  <c r="H33" i="5"/>
  <c r="BM33" i="5"/>
  <c r="AV33" i="5"/>
  <c r="X33" i="5"/>
  <c r="AZ33" i="5"/>
  <c r="AG33" i="5"/>
  <c r="K33" i="5"/>
  <c r="AY33" i="5"/>
  <c r="AF33" i="5"/>
  <c r="J33" i="5"/>
  <c r="AN33" i="5"/>
  <c r="AL33" i="5"/>
  <c r="BL33" i="5"/>
  <c r="AI33" i="5"/>
  <c r="BK33" i="5"/>
  <c r="AH33" i="5"/>
  <c r="BJ33" i="5"/>
  <c r="W33" i="5"/>
  <c r="BI33" i="5"/>
  <c r="V33" i="5"/>
  <c r="BB33" i="5"/>
  <c r="U33" i="5"/>
  <c r="BA33" i="5"/>
  <c r="T33" i="5"/>
  <c r="AS33" i="5"/>
  <c r="R33" i="5"/>
  <c r="AO33" i="5"/>
  <c r="L33" i="5"/>
  <c r="P297" i="4"/>
  <c r="Y297" i="4" s="1"/>
  <c r="EQ52" i="5"/>
  <c r="CH52" i="5"/>
  <c r="FR52" i="5"/>
  <c r="DI52" i="5"/>
  <c r="BY52" i="5"/>
  <c r="EH52" i="5"/>
  <c r="EK52" i="5"/>
  <c r="CB52" i="5"/>
  <c r="FM52" i="5"/>
  <c r="DD52" i="5"/>
  <c r="EV52" i="5"/>
  <c r="CM52" i="5"/>
  <c r="FW4" i="5"/>
  <c r="DN4" i="5"/>
  <c r="EJ4" i="5"/>
  <c r="CA4" i="5"/>
  <c r="CC4" i="5"/>
  <c r="EL4" i="5"/>
  <c r="CU4" i="5"/>
  <c r="FD4" i="5"/>
  <c r="FT4" i="5"/>
  <c r="DK4" i="5"/>
  <c r="EX4" i="5"/>
  <c r="CO4" i="5"/>
  <c r="CH17" i="5"/>
  <c r="EQ17" i="5"/>
  <c r="DP17" i="5"/>
  <c r="FY17" i="5"/>
  <c r="CQ17" i="5"/>
  <c r="EZ17" i="5"/>
  <c r="CT17" i="5"/>
  <c r="FC17" i="5"/>
  <c r="CU17" i="5"/>
  <c r="FD17" i="5"/>
  <c r="EM17" i="5"/>
  <c r="CD17" i="5"/>
  <c r="EK39" i="5"/>
  <c r="CB39" i="5"/>
  <c r="DF39" i="5"/>
  <c r="FO39" i="5"/>
  <c r="CD39" i="5"/>
  <c r="EM39" i="5"/>
  <c r="BR39" i="5"/>
  <c r="EA39" i="5"/>
  <c r="FA39" i="5"/>
  <c r="CR39" i="5"/>
  <c r="EE39" i="5"/>
  <c r="BV39" i="5"/>
  <c r="FK5" i="5"/>
  <c r="DB5" i="5"/>
  <c r="EU5" i="5"/>
  <c r="CL5" i="5"/>
  <c r="FQ5" i="5"/>
  <c r="DH5" i="5"/>
  <c r="DJ5" i="5"/>
  <c r="FS5" i="5"/>
  <c r="EL5" i="5"/>
  <c r="CC5" i="5"/>
  <c r="FW5" i="5"/>
  <c r="DN5" i="5"/>
  <c r="K143" i="4"/>
  <c r="L143" i="4" s="1"/>
  <c r="M143" i="4" s="1"/>
  <c r="P66" i="4"/>
  <c r="Y66" i="4" s="1"/>
  <c r="EL150" i="5"/>
  <c r="CC150" i="5"/>
  <c r="FL150" i="5"/>
  <c r="DC150" i="5"/>
  <c r="FQ150" i="5"/>
  <c r="DH150" i="5"/>
  <c r="FH150" i="5"/>
  <c r="CY150" i="5"/>
  <c r="FM150" i="5"/>
  <c r="DD150" i="5"/>
  <c r="FA150" i="5"/>
  <c r="CR150" i="5"/>
  <c r="FV115" i="5"/>
  <c r="DM115" i="5"/>
  <c r="CL115" i="5"/>
  <c r="EU115" i="5"/>
  <c r="CQ115" i="5"/>
  <c r="EZ115" i="5"/>
  <c r="BP115" i="5"/>
  <c r="DY115" i="5"/>
  <c r="BQ115" i="5"/>
  <c r="DZ115" i="5" s="1"/>
  <c r="FU115" i="5"/>
  <c r="DL115" i="5"/>
  <c r="DF135" i="5"/>
  <c r="FO135" i="5"/>
  <c r="CL135" i="5"/>
  <c r="EU135" i="5"/>
  <c r="FT135" i="5"/>
  <c r="DK135" i="5"/>
  <c r="FJ135" i="5"/>
  <c r="DA135" i="5"/>
  <c r="FM135" i="5"/>
  <c r="DD135" i="5"/>
  <c r="FA135" i="5"/>
  <c r="CR135" i="5"/>
  <c r="CG130" i="5"/>
  <c r="EP130" i="5"/>
  <c r="EE130" i="5"/>
  <c r="BV130" i="5"/>
  <c r="FG130" i="5"/>
  <c r="CX130" i="5"/>
  <c r="FQ130" i="5"/>
  <c r="DH130" i="5"/>
  <c r="FM130" i="5"/>
  <c r="DD130" i="5"/>
  <c r="FA130" i="5"/>
  <c r="CR130" i="5"/>
  <c r="CX34" i="5"/>
  <c r="FG34" i="5"/>
  <c r="CK34" i="5"/>
  <c r="ET34" i="5"/>
  <c r="FO34" i="5"/>
  <c r="DF34" i="5"/>
  <c r="EV34" i="5"/>
  <c r="CM34" i="5"/>
  <c r="EN34" i="5"/>
  <c r="CE34" i="5"/>
  <c r="GC34" i="5"/>
  <c r="DT34" i="5"/>
  <c r="CB29" i="5"/>
  <c r="EK29" i="5"/>
  <c r="EC29" i="5"/>
  <c r="BT29" i="5"/>
  <c r="EB29" i="5"/>
  <c r="BS29" i="5"/>
  <c r="CD29" i="5"/>
  <c r="EM29" i="5"/>
  <c r="EN29" i="5"/>
  <c r="CE29" i="5"/>
  <c r="GC29" i="5"/>
  <c r="DT29" i="5"/>
  <c r="DD95" i="5"/>
  <c r="FM95" i="5"/>
  <c r="FJ95" i="5"/>
  <c r="DA95" i="5"/>
  <c r="GA95" i="5"/>
  <c r="DR95" i="5"/>
  <c r="CM95" i="5"/>
  <c r="EV95" i="5"/>
  <c r="EQ95" i="5"/>
  <c r="CH95" i="5"/>
  <c r="FV95" i="5"/>
  <c r="DM95" i="5"/>
  <c r="L85" i="4"/>
  <c r="M85" i="4" s="1"/>
  <c r="EZ42" i="5"/>
  <c r="CQ42" i="5"/>
  <c r="DM42" i="5"/>
  <c r="FV42" i="5"/>
  <c r="BO42" i="5"/>
  <c r="DX42" i="5" s="1"/>
  <c r="DN42" i="5"/>
  <c r="FW42" i="5"/>
  <c r="GC42" i="5"/>
  <c r="DT42" i="5"/>
  <c r="FG42" i="5"/>
  <c r="CX42" i="5"/>
  <c r="P277" i="4"/>
  <c r="Y277" i="4" s="1"/>
  <c r="BK178" i="5"/>
  <c r="BA178" i="5"/>
  <c r="AQ178" i="5"/>
  <c r="AG178" i="5"/>
  <c r="W178" i="5"/>
  <c r="M178" i="5"/>
  <c r="BH178" i="5"/>
  <c r="AW178" i="5"/>
  <c r="AL178" i="5"/>
  <c r="AA178" i="5"/>
  <c r="P178" i="5"/>
  <c r="BG178" i="5"/>
  <c r="AV178" i="5"/>
  <c r="AK178" i="5"/>
  <c r="Z178" i="5"/>
  <c r="O178" i="5"/>
  <c r="BF178" i="5"/>
  <c r="AU178" i="5"/>
  <c r="AJ178" i="5"/>
  <c r="Y178" i="5"/>
  <c r="N178" i="5"/>
  <c r="BJ178" i="5"/>
  <c r="AS178" i="5"/>
  <c r="AD178" i="5"/>
  <c r="L178" i="5"/>
  <c r="BI178" i="5"/>
  <c r="AR178" i="5"/>
  <c r="AC178" i="5"/>
  <c r="K178" i="5"/>
  <c r="BE178" i="5"/>
  <c r="AP178" i="5"/>
  <c r="AB178" i="5"/>
  <c r="J178" i="5"/>
  <c r="AZ178" i="5"/>
  <c r="AI178" i="5"/>
  <c r="T178" i="5"/>
  <c r="F178" i="5"/>
  <c r="AY178" i="5"/>
  <c r="AH178" i="5"/>
  <c r="S178" i="5"/>
  <c r="BM178" i="5"/>
  <c r="AX178" i="5"/>
  <c r="AF178" i="5"/>
  <c r="R178" i="5"/>
  <c r="AM178" i="5"/>
  <c r="AE178" i="5"/>
  <c r="X178" i="5"/>
  <c r="BL178" i="5"/>
  <c r="V178" i="5"/>
  <c r="BD178" i="5"/>
  <c r="U178" i="5"/>
  <c r="BC178" i="5"/>
  <c r="Q178" i="5"/>
  <c r="BB178" i="5"/>
  <c r="I178" i="5"/>
  <c r="AT178" i="5"/>
  <c r="H178" i="5"/>
  <c r="AN178" i="5"/>
  <c r="G178" i="5"/>
  <c r="AO178" i="5"/>
  <c r="BG159" i="5"/>
  <c r="AW159" i="5"/>
  <c r="AM159" i="5"/>
  <c r="AC159" i="5"/>
  <c r="S159" i="5"/>
  <c r="I159" i="5"/>
  <c r="BJ159" i="5"/>
  <c r="AZ159" i="5"/>
  <c r="AP159" i="5"/>
  <c r="AF159" i="5"/>
  <c r="V159" i="5"/>
  <c r="L159" i="5"/>
  <c r="BI159" i="5"/>
  <c r="AY159" i="5"/>
  <c r="AO159" i="5"/>
  <c r="AE159" i="5"/>
  <c r="U159" i="5"/>
  <c r="K159" i="5"/>
  <c r="BF159" i="5"/>
  <c r="AS159" i="5"/>
  <c r="AD159" i="5"/>
  <c r="P159" i="5"/>
  <c r="BE159" i="5"/>
  <c r="AR159" i="5"/>
  <c r="AB159" i="5"/>
  <c r="O159" i="5"/>
  <c r="BD159" i="5"/>
  <c r="AQ159" i="5"/>
  <c r="AA159" i="5"/>
  <c r="N159" i="5"/>
  <c r="BC159" i="5"/>
  <c r="AN159" i="5"/>
  <c r="Z159" i="5"/>
  <c r="M159" i="5"/>
  <c r="BB159" i="5"/>
  <c r="AL159" i="5"/>
  <c r="Y159" i="5"/>
  <c r="J159" i="5"/>
  <c r="BA159" i="5"/>
  <c r="AK159" i="5"/>
  <c r="X159" i="5"/>
  <c r="H159" i="5"/>
  <c r="BM159" i="5"/>
  <c r="AX159" i="5"/>
  <c r="AJ159" i="5"/>
  <c r="W159" i="5"/>
  <c r="G159" i="5"/>
  <c r="AG159" i="5"/>
  <c r="T159" i="5"/>
  <c r="BL159" i="5"/>
  <c r="R159" i="5"/>
  <c r="BK159" i="5"/>
  <c r="Q159" i="5"/>
  <c r="BH159" i="5"/>
  <c r="F159" i="5"/>
  <c r="AV159" i="5"/>
  <c r="AU159" i="5"/>
  <c r="AT159" i="5"/>
  <c r="AI159" i="5"/>
  <c r="AH159" i="5"/>
  <c r="DZ99" i="5"/>
  <c r="BQ99" i="5"/>
  <c r="FT99" i="5"/>
  <c r="DK99" i="5"/>
  <c r="CA99" i="5"/>
  <c r="EJ99" i="5"/>
  <c r="EN99" i="5"/>
  <c r="CE99" i="5"/>
  <c r="EA99" i="5"/>
  <c r="BR99" i="5"/>
  <c r="FP99" i="5"/>
  <c r="DG99" i="5"/>
  <c r="BI146" i="5"/>
  <c r="AY146" i="5"/>
  <c r="AO146" i="5"/>
  <c r="AE146" i="5"/>
  <c r="U146" i="5"/>
  <c r="K146" i="5"/>
  <c r="BL146" i="5"/>
  <c r="BB146" i="5"/>
  <c r="AR146" i="5"/>
  <c r="AH146" i="5"/>
  <c r="X146" i="5"/>
  <c r="N146" i="5"/>
  <c r="BK146" i="5"/>
  <c r="BA146" i="5"/>
  <c r="AQ146" i="5"/>
  <c r="AG146" i="5"/>
  <c r="W146" i="5"/>
  <c r="M146" i="5"/>
  <c r="AX146" i="5"/>
  <c r="AK146" i="5"/>
  <c r="V146" i="5"/>
  <c r="H146" i="5"/>
  <c r="BM146" i="5"/>
  <c r="AW146" i="5"/>
  <c r="AJ146" i="5"/>
  <c r="T146" i="5"/>
  <c r="G146" i="5"/>
  <c r="BJ146" i="5"/>
  <c r="AV146" i="5"/>
  <c r="AI146" i="5"/>
  <c r="S146" i="5"/>
  <c r="F146" i="5"/>
  <c r="BD146" i="5"/>
  <c r="AF146" i="5"/>
  <c r="O146" i="5"/>
  <c r="BC146" i="5"/>
  <c r="AD146" i="5"/>
  <c r="L146" i="5"/>
  <c r="AZ146" i="5"/>
  <c r="AC146" i="5"/>
  <c r="J146" i="5"/>
  <c r="AU146" i="5"/>
  <c r="AB146" i="5"/>
  <c r="I146" i="5"/>
  <c r="AT146" i="5"/>
  <c r="AA146" i="5"/>
  <c r="AS146" i="5"/>
  <c r="Z146" i="5"/>
  <c r="BH146" i="5"/>
  <c r="AP146" i="5"/>
  <c r="Y146" i="5"/>
  <c r="BG146" i="5"/>
  <c r="AN146" i="5"/>
  <c r="R146" i="5"/>
  <c r="BF146" i="5"/>
  <c r="BE146" i="5"/>
  <c r="AM146" i="5"/>
  <c r="AL146" i="5"/>
  <c r="Q146" i="5"/>
  <c r="P146" i="5"/>
  <c r="K114" i="4"/>
  <c r="L114" i="4" s="1"/>
  <c r="M114" i="4" s="1"/>
  <c r="BJ96" i="5"/>
  <c r="AZ96" i="5"/>
  <c r="AP96" i="5"/>
  <c r="AF96" i="5"/>
  <c r="V96" i="5"/>
  <c r="L96" i="5"/>
  <c r="BI96" i="5"/>
  <c r="AY96" i="5"/>
  <c r="AO96" i="5"/>
  <c r="AE96" i="5"/>
  <c r="U96" i="5"/>
  <c r="K96" i="5"/>
  <c r="BM96" i="5"/>
  <c r="BC96" i="5"/>
  <c r="AS96" i="5"/>
  <c r="AI96" i="5"/>
  <c r="Y96" i="5"/>
  <c r="O96" i="5"/>
  <c r="BG96" i="5"/>
  <c r="AT96" i="5"/>
  <c r="AD96" i="5"/>
  <c r="Q96" i="5"/>
  <c r="BF96" i="5"/>
  <c r="AR96" i="5"/>
  <c r="AC96" i="5"/>
  <c r="P96" i="5"/>
  <c r="BE96" i="5"/>
  <c r="AQ96" i="5"/>
  <c r="AB96" i="5"/>
  <c r="N96" i="5"/>
  <c r="BH96" i="5"/>
  <c r="AL96" i="5"/>
  <c r="S96" i="5"/>
  <c r="BD96" i="5"/>
  <c r="AK96" i="5"/>
  <c r="R96" i="5"/>
  <c r="BB96" i="5"/>
  <c r="AJ96" i="5"/>
  <c r="M96" i="5"/>
  <c r="BL96" i="5"/>
  <c r="AN96" i="5"/>
  <c r="W96" i="5"/>
  <c r="AU96" i="5"/>
  <c r="H96" i="5"/>
  <c r="AM96" i="5"/>
  <c r="G96" i="5"/>
  <c r="AH96" i="5"/>
  <c r="F96" i="5"/>
  <c r="AG96" i="5"/>
  <c r="AA96" i="5"/>
  <c r="BK96" i="5"/>
  <c r="Z96" i="5"/>
  <c r="BA96" i="5"/>
  <c r="X96" i="5"/>
  <c r="AX96" i="5"/>
  <c r="T96" i="5"/>
  <c r="AW96" i="5"/>
  <c r="J96" i="5"/>
  <c r="AV96" i="5"/>
  <c r="I96" i="5"/>
  <c r="BM46" i="5"/>
  <c r="BC46" i="5"/>
  <c r="AS46" i="5"/>
  <c r="AI46" i="5"/>
  <c r="Y46" i="5"/>
  <c r="O46" i="5"/>
  <c r="BL46" i="5"/>
  <c r="BB46" i="5"/>
  <c r="AR46" i="5"/>
  <c r="AH46" i="5"/>
  <c r="X46" i="5"/>
  <c r="N46" i="5"/>
  <c r="BE46" i="5"/>
  <c r="AU46" i="5"/>
  <c r="AK46" i="5"/>
  <c r="AA46" i="5"/>
  <c r="Q46" i="5"/>
  <c r="G46" i="5"/>
  <c r="AY46" i="5"/>
  <c r="AL46" i="5"/>
  <c r="V46" i="5"/>
  <c r="I46" i="5"/>
  <c r="BK46" i="5"/>
  <c r="AX46" i="5"/>
  <c r="AJ46" i="5"/>
  <c r="U46" i="5"/>
  <c r="H46" i="5"/>
  <c r="AZ46" i="5"/>
  <c r="AM46" i="5"/>
  <c r="W46" i="5"/>
  <c r="J46" i="5"/>
  <c r="BJ46" i="5"/>
  <c r="AQ46" i="5"/>
  <c r="Z46" i="5"/>
  <c r="BI46" i="5"/>
  <c r="AP46" i="5"/>
  <c r="T46" i="5"/>
  <c r="BH46" i="5"/>
  <c r="AO46" i="5"/>
  <c r="S46" i="5"/>
  <c r="BG46" i="5"/>
  <c r="AN46" i="5"/>
  <c r="R46" i="5"/>
  <c r="BF46" i="5"/>
  <c r="AG46" i="5"/>
  <c r="P46" i="5"/>
  <c r="BD46" i="5"/>
  <c r="AF46" i="5"/>
  <c r="M46" i="5"/>
  <c r="BA46" i="5"/>
  <c r="AE46" i="5"/>
  <c r="L46" i="5"/>
  <c r="AW46" i="5"/>
  <c r="AD46" i="5"/>
  <c r="K46" i="5"/>
  <c r="AV46" i="5"/>
  <c r="AC46" i="5"/>
  <c r="F46" i="5"/>
  <c r="AT46" i="5"/>
  <c r="AB46" i="5"/>
  <c r="BK166" i="5"/>
  <c r="BA166" i="5"/>
  <c r="AQ166" i="5"/>
  <c r="AG166" i="5"/>
  <c r="W166" i="5"/>
  <c r="M166" i="5"/>
  <c r="BJ166" i="5"/>
  <c r="AZ166" i="5"/>
  <c r="AP166" i="5"/>
  <c r="AF166" i="5"/>
  <c r="V166" i="5"/>
  <c r="L166" i="5"/>
  <c r="BB166" i="5"/>
  <c r="AN166" i="5"/>
  <c r="AB166" i="5"/>
  <c r="P166" i="5"/>
  <c r="BE166" i="5"/>
  <c r="AS166" i="5"/>
  <c r="AE166" i="5"/>
  <c r="S166" i="5"/>
  <c r="G166" i="5"/>
  <c r="BD166" i="5"/>
  <c r="AR166" i="5"/>
  <c r="AD166" i="5"/>
  <c r="R166" i="5"/>
  <c r="F166" i="5"/>
  <c r="BI166" i="5"/>
  <c r="AT166" i="5"/>
  <c r="Z166" i="5"/>
  <c r="I166" i="5"/>
  <c r="BH166" i="5"/>
  <c r="AO166" i="5"/>
  <c r="Y166" i="5"/>
  <c r="H166" i="5"/>
  <c r="BG166" i="5"/>
  <c r="AM166" i="5"/>
  <c r="X166" i="5"/>
  <c r="BF166" i="5"/>
  <c r="AL166" i="5"/>
  <c r="U166" i="5"/>
  <c r="BC166" i="5"/>
  <c r="AK166" i="5"/>
  <c r="T166" i="5"/>
  <c r="AY166" i="5"/>
  <c r="AJ166" i="5"/>
  <c r="Q166" i="5"/>
  <c r="AX166" i="5"/>
  <c r="AI166" i="5"/>
  <c r="O166" i="5"/>
  <c r="AW166" i="5"/>
  <c r="AH166" i="5"/>
  <c r="N166" i="5"/>
  <c r="BM166" i="5"/>
  <c r="BL166" i="5"/>
  <c r="AV166" i="5"/>
  <c r="AU166" i="5"/>
  <c r="AC166" i="5"/>
  <c r="AA166" i="5"/>
  <c r="K166" i="5"/>
  <c r="J166" i="5"/>
  <c r="EC79" i="5"/>
  <c r="BT79" i="5"/>
  <c r="CD79" i="5"/>
  <c r="EM79" i="5"/>
  <c r="CI79" i="5"/>
  <c r="ER79" i="5"/>
  <c r="CY79" i="5"/>
  <c r="FH79" i="5"/>
  <c r="EE79" i="5"/>
  <c r="BV79" i="5"/>
  <c r="FO79" i="5"/>
  <c r="DF79" i="5"/>
  <c r="FZ64" i="5"/>
  <c r="DQ64" i="5"/>
  <c r="G64" i="5"/>
  <c r="EZ64" i="5"/>
  <c r="CQ64" i="5"/>
  <c r="FF64" i="5"/>
  <c r="CW64" i="5"/>
  <c r="EG64" i="5"/>
  <c r="BX64" i="5"/>
  <c r="FR64" i="5"/>
  <c r="DI64" i="5"/>
  <c r="CG49" i="5"/>
  <c r="EP49" i="5"/>
  <c r="FP49" i="5"/>
  <c r="DG49" i="5"/>
  <c r="EK49" i="5"/>
  <c r="CB49" i="5"/>
  <c r="EU49" i="5"/>
  <c r="CL49" i="5"/>
  <c r="FW49" i="5"/>
  <c r="DN49" i="5"/>
  <c r="FH49" i="5"/>
  <c r="CY49" i="5"/>
  <c r="DZ44" i="5"/>
  <c r="BQ44" i="5"/>
  <c r="CM44" i="5"/>
  <c r="EV44" i="5"/>
  <c r="DO44" i="5"/>
  <c r="FX44" i="5"/>
  <c r="FB44" i="5"/>
  <c r="CS44" i="5"/>
  <c r="FN44" i="5"/>
  <c r="DE44" i="5"/>
  <c r="EX44" i="5"/>
  <c r="CO44" i="5"/>
  <c r="BH327" i="5"/>
  <c r="AX327" i="5"/>
  <c r="AN327" i="5"/>
  <c r="AD327" i="5"/>
  <c r="BC327" i="5"/>
  <c r="AR327" i="5"/>
  <c r="AG327" i="5"/>
  <c r="V327" i="5"/>
  <c r="L327" i="5"/>
  <c r="BM327" i="5"/>
  <c r="BB327" i="5"/>
  <c r="AQ327" i="5"/>
  <c r="AF327" i="5"/>
  <c r="U327" i="5"/>
  <c r="K327" i="5"/>
  <c r="BF327" i="5"/>
  <c r="AU327" i="5"/>
  <c r="AJ327" i="5"/>
  <c r="Y327" i="5"/>
  <c r="O327" i="5"/>
  <c r="BI327" i="5"/>
  <c r="AS327" i="5"/>
  <c r="AB327" i="5"/>
  <c r="N327" i="5"/>
  <c r="BG327" i="5"/>
  <c r="AP327" i="5"/>
  <c r="AA327" i="5"/>
  <c r="M327" i="5"/>
  <c r="BE327" i="5"/>
  <c r="AO327" i="5"/>
  <c r="Z327" i="5"/>
  <c r="J327" i="5"/>
  <c r="BL327" i="5"/>
  <c r="AW327" i="5"/>
  <c r="AH327" i="5"/>
  <c r="R327" i="5"/>
  <c r="BK327" i="5"/>
  <c r="AK327" i="5"/>
  <c r="I327" i="5"/>
  <c r="AV327" i="5"/>
  <c r="T327" i="5"/>
  <c r="AT327" i="5"/>
  <c r="S327" i="5"/>
  <c r="AZ327" i="5"/>
  <c r="P327" i="5"/>
  <c r="AY327" i="5"/>
  <c r="H327" i="5"/>
  <c r="AM327" i="5"/>
  <c r="G327" i="5"/>
  <c r="AL327" i="5"/>
  <c r="F327" i="5"/>
  <c r="AI327" i="5"/>
  <c r="AE327" i="5"/>
  <c r="AC327" i="5"/>
  <c r="BJ327" i="5"/>
  <c r="X327" i="5"/>
  <c r="BA327" i="5"/>
  <c r="W327" i="5"/>
  <c r="BD327" i="5"/>
  <c r="Q327" i="5"/>
  <c r="BG318" i="5"/>
  <c r="AW318" i="5"/>
  <c r="AM318" i="5"/>
  <c r="AC318" i="5"/>
  <c r="S318" i="5"/>
  <c r="I318" i="5"/>
  <c r="BF318" i="5"/>
  <c r="AV318" i="5"/>
  <c r="AL318" i="5"/>
  <c r="AB318" i="5"/>
  <c r="R318" i="5"/>
  <c r="H318" i="5"/>
  <c r="BJ318" i="5"/>
  <c r="AZ318" i="5"/>
  <c r="AP318" i="5"/>
  <c r="AF318" i="5"/>
  <c r="V318" i="5"/>
  <c r="L318" i="5"/>
  <c r="BL318" i="5"/>
  <c r="AX318" i="5"/>
  <c r="AI318" i="5"/>
  <c r="U318" i="5"/>
  <c r="F318" i="5"/>
  <c r="BK318" i="5"/>
  <c r="AT318" i="5"/>
  <c r="AE318" i="5"/>
  <c r="O318" i="5"/>
  <c r="BI318" i="5"/>
  <c r="AS318" i="5"/>
  <c r="AD318" i="5"/>
  <c r="N318" i="5"/>
  <c r="BA318" i="5"/>
  <c r="AJ318" i="5"/>
  <c r="T318" i="5"/>
  <c r="BD318" i="5"/>
  <c r="AH318" i="5"/>
  <c r="K318" i="5"/>
  <c r="AR318" i="5"/>
  <c r="X318" i="5"/>
  <c r="AQ318" i="5"/>
  <c r="W318" i="5"/>
  <c r="AN318" i="5"/>
  <c r="G318" i="5"/>
  <c r="AK318" i="5"/>
  <c r="BB318" i="5"/>
  <c r="Q318" i="5"/>
  <c r="BE318" i="5"/>
  <c r="M318" i="5"/>
  <c r="BC318" i="5"/>
  <c r="J318" i="5"/>
  <c r="AA318" i="5"/>
  <c r="Z318" i="5"/>
  <c r="AY318" i="5"/>
  <c r="AU318" i="5"/>
  <c r="AO318" i="5"/>
  <c r="AG318" i="5"/>
  <c r="Y318" i="5"/>
  <c r="BM318" i="5"/>
  <c r="BH318" i="5"/>
  <c r="P318" i="5"/>
  <c r="BL243" i="5"/>
  <c r="BB243" i="5"/>
  <c r="BH243" i="5"/>
  <c r="AW243" i="5"/>
  <c r="AM243" i="5"/>
  <c r="AC243" i="5"/>
  <c r="S243" i="5"/>
  <c r="I243" i="5"/>
  <c r="BG243" i="5"/>
  <c r="AV243" i="5"/>
  <c r="AL243" i="5"/>
  <c r="AB243" i="5"/>
  <c r="R243" i="5"/>
  <c r="H243" i="5"/>
  <c r="BF243" i="5"/>
  <c r="AU243" i="5"/>
  <c r="AK243" i="5"/>
  <c r="AA243" i="5"/>
  <c r="Q243" i="5"/>
  <c r="G243" i="5"/>
  <c r="BC243" i="5"/>
  <c r="AO243" i="5"/>
  <c r="Y243" i="5"/>
  <c r="L243" i="5"/>
  <c r="BA243" i="5"/>
  <c r="AN243" i="5"/>
  <c r="X243" i="5"/>
  <c r="K243" i="5"/>
  <c r="AZ243" i="5"/>
  <c r="AJ243" i="5"/>
  <c r="W243" i="5"/>
  <c r="J243" i="5"/>
  <c r="BI243" i="5"/>
  <c r="AR243" i="5"/>
  <c r="AE243" i="5"/>
  <c r="O243" i="5"/>
  <c r="BK243" i="5"/>
  <c r="AI243" i="5"/>
  <c r="N243" i="5"/>
  <c r="BJ243" i="5"/>
  <c r="AH243" i="5"/>
  <c r="M243" i="5"/>
  <c r="BE243" i="5"/>
  <c r="AG243" i="5"/>
  <c r="F243" i="5"/>
  <c r="BD243" i="5"/>
  <c r="AF243" i="5"/>
  <c r="AY243" i="5"/>
  <c r="AD243" i="5"/>
  <c r="BM243" i="5"/>
  <c r="AP243" i="5"/>
  <c r="P243" i="5"/>
  <c r="T243" i="5"/>
  <c r="AX243" i="5"/>
  <c r="AT243" i="5"/>
  <c r="V243" i="5"/>
  <c r="AS243" i="5"/>
  <c r="AQ243" i="5"/>
  <c r="Z243" i="5"/>
  <c r="U243" i="5"/>
  <c r="BI209" i="5"/>
  <c r="AY209" i="5"/>
  <c r="AO209" i="5"/>
  <c r="AE209" i="5"/>
  <c r="U209" i="5"/>
  <c r="K209" i="5"/>
  <c r="BL209" i="5"/>
  <c r="BB209" i="5"/>
  <c r="AR209" i="5"/>
  <c r="AH209" i="5"/>
  <c r="X209" i="5"/>
  <c r="N209" i="5"/>
  <c r="BC209" i="5"/>
  <c r="AP209" i="5"/>
  <c r="AC209" i="5"/>
  <c r="Q209" i="5"/>
  <c r="BE209" i="5"/>
  <c r="AQ209" i="5"/>
  <c r="AB209" i="5"/>
  <c r="O209" i="5"/>
  <c r="BA209" i="5"/>
  <c r="AM209" i="5"/>
  <c r="Z209" i="5"/>
  <c r="L209" i="5"/>
  <c r="BG209" i="5"/>
  <c r="AT209" i="5"/>
  <c r="AF209" i="5"/>
  <c r="R209" i="5"/>
  <c r="BJ209" i="5"/>
  <c r="AN209" i="5"/>
  <c r="V209" i="5"/>
  <c r="BH209" i="5"/>
  <c r="AL209" i="5"/>
  <c r="T209" i="5"/>
  <c r="BF209" i="5"/>
  <c r="AK209" i="5"/>
  <c r="S209" i="5"/>
  <c r="BM209" i="5"/>
  <c r="AU209" i="5"/>
  <c r="Y209" i="5"/>
  <c r="G209" i="5"/>
  <c r="BK209" i="5"/>
  <c r="AD209" i="5"/>
  <c r="BD209" i="5"/>
  <c r="AA209" i="5"/>
  <c r="AZ209" i="5"/>
  <c r="W209" i="5"/>
  <c r="AS209" i="5"/>
  <c r="I209" i="5"/>
  <c r="AJ209" i="5"/>
  <c r="H209" i="5"/>
  <c r="AI209" i="5"/>
  <c r="F209" i="5"/>
  <c r="AW209" i="5"/>
  <c r="AV209" i="5"/>
  <c r="AG209" i="5"/>
  <c r="P209" i="5"/>
  <c r="M209" i="5"/>
  <c r="J209" i="5"/>
  <c r="AX209" i="5"/>
  <c r="FV144" i="5"/>
  <c r="DM144" i="5"/>
  <c r="GE144" i="5"/>
  <c r="DV144" i="5"/>
  <c r="J144" i="5"/>
  <c r="CM144" i="5"/>
  <c r="EV144" i="5"/>
  <c r="DT144" i="5"/>
  <c r="GC144" i="5"/>
  <c r="FH144" i="5"/>
  <c r="CY144" i="5"/>
  <c r="CZ139" i="5"/>
  <c r="FI139" i="5"/>
  <c r="FK139" i="5"/>
  <c r="DB139" i="5"/>
  <c r="EF139" i="5"/>
  <c r="BW139" i="5"/>
  <c r="CF139" i="5"/>
  <c r="EO139" i="5"/>
  <c r="FD139" i="5"/>
  <c r="CU139" i="5"/>
  <c r="EX139" i="5"/>
  <c r="CO139" i="5"/>
  <c r="CI134" i="5"/>
  <c r="ER134" i="5"/>
  <c r="EZ134" i="5"/>
  <c r="CQ134" i="5"/>
  <c r="FZ134" i="5"/>
  <c r="DQ134" i="5"/>
  <c r="CM134" i="5"/>
  <c r="EV134" i="5"/>
  <c r="EN134" i="5"/>
  <c r="CE134" i="5"/>
  <c r="FY134" i="5"/>
  <c r="DP134" i="5"/>
  <c r="EF129" i="5"/>
  <c r="BW129" i="5"/>
  <c r="EG129" i="5"/>
  <c r="BX129" i="5"/>
  <c r="CQ129" i="5"/>
  <c r="EZ129" i="5"/>
  <c r="FB129" i="5"/>
  <c r="CS129" i="5"/>
  <c r="EN129" i="5"/>
  <c r="CE129" i="5"/>
  <c r="FY129" i="5"/>
  <c r="DP129" i="5"/>
  <c r="DT124" i="5"/>
  <c r="GC124" i="5"/>
  <c r="DC124" i="5"/>
  <c r="FL124" i="5"/>
  <c r="FA124" i="5"/>
  <c r="CR124" i="5"/>
  <c r="ES124" i="5"/>
  <c r="CJ124" i="5"/>
  <c r="EN124" i="5"/>
  <c r="CE124" i="5"/>
  <c r="FY124" i="5"/>
  <c r="DP124" i="5"/>
  <c r="CS119" i="5"/>
  <c r="FB119" i="5"/>
  <c r="BP119" i="5"/>
  <c r="DY119" i="5" s="1"/>
  <c r="DE119" i="5"/>
  <c r="FN119" i="5"/>
  <c r="EM119" i="5"/>
  <c r="CD119" i="5"/>
  <c r="EN119" i="5"/>
  <c r="CE119" i="5"/>
  <c r="FY119" i="5"/>
  <c r="DP119" i="5"/>
  <c r="DR114" i="5"/>
  <c r="GA114" i="5"/>
  <c r="CC114" i="5"/>
  <c r="EL114" i="5"/>
  <c r="DM114" i="5"/>
  <c r="FV114" i="5"/>
  <c r="EQ114" i="5"/>
  <c r="CH114" i="5"/>
  <c r="EN114" i="5"/>
  <c r="CE114" i="5"/>
  <c r="FY114" i="5"/>
  <c r="DP114" i="5"/>
  <c r="GA109" i="5"/>
  <c r="DR109" i="5"/>
  <c r="ET109" i="5"/>
  <c r="CK109" i="5"/>
  <c r="FV109" i="5"/>
  <c r="DM109" i="5"/>
  <c r="EC109" i="5"/>
  <c r="BT109" i="5"/>
  <c r="I109" i="5"/>
  <c r="FP109" i="5"/>
  <c r="DG109" i="5"/>
  <c r="GD104" i="5"/>
  <c r="DU104" i="5"/>
  <c r="H104" i="5"/>
  <c r="FB104" i="5"/>
  <c r="CS104" i="5"/>
  <c r="EH104" i="5"/>
  <c r="BY104" i="5"/>
  <c r="I104" i="5"/>
  <c r="FP104" i="5"/>
  <c r="DG104" i="5"/>
  <c r="EG94" i="5"/>
  <c r="BX94" i="5"/>
  <c r="EN94" i="5"/>
  <c r="CE94" i="5"/>
  <c r="CT94" i="5"/>
  <c r="FC94" i="5"/>
  <c r="EF94" i="5"/>
  <c r="BW94" i="5"/>
  <c r="FP94" i="5"/>
  <c r="DG94" i="5"/>
  <c r="CW74" i="5"/>
  <c r="FF74" i="5"/>
  <c r="FD74" i="5"/>
  <c r="CU74" i="5"/>
  <c r="CA74" i="5"/>
  <c r="EJ74" i="5"/>
  <c r="FL74" i="5"/>
  <c r="DC74" i="5"/>
  <c r="EE74" i="5"/>
  <c r="BV74" i="5"/>
  <c r="FO74" i="5"/>
  <c r="DF74" i="5"/>
  <c r="EJ69" i="5"/>
  <c r="CA69" i="5"/>
  <c r="BX69" i="5"/>
  <c r="EG69" i="5"/>
  <c r="CN69" i="5"/>
  <c r="EW69" i="5"/>
  <c r="DO69" i="5"/>
  <c r="FX69" i="5"/>
  <c r="GB69" i="5"/>
  <c r="DS69" i="5"/>
  <c r="FO69" i="5"/>
  <c r="DF69" i="5"/>
  <c r="ER59" i="5"/>
  <c r="CI59" i="5"/>
  <c r="FQ59" i="5"/>
  <c r="DH59" i="5"/>
  <c r="EL59" i="5"/>
  <c r="CC59" i="5"/>
  <c r="DO59" i="5"/>
  <c r="FX59" i="5"/>
  <c r="GE59" i="5"/>
  <c r="DV59" i="5"/>
  <c r="FI59" i="5"/>
  <c r="CZ59" i="5"/>
  <c r="P302" i="4"/>
  <c r="Y302" i="4" s="1"/>
  <c r="O302" i="4"/>
  <c r="P259" i="4"/>
  <c r="Y259" i="4" s="1"/>
  <c r="O259" i="4"/>
  <c r="BJ227" i="5"/>
  <c r="AZ227" i="5"/>
  <c r="AP227" i="5"/>
  <c r="AF227" i="5"/>
  <c r="V227" i="5"/>
  <c r="L227" i="5"/>
  <c r="BI227" i="5"/>
  <c r="AX227" i="5"/>
  <c r="AM227" i="5"/>
  <c r="AB227" i="5"/>
  <c r="Q227" i="5"/>
  <c r="F227" i="5"/>
  <c r="BG227" i="5"/>
  <c r="AV227" i="5"/>
  <c r="AK227" i="5"/>
  <c r="Z227" i="5"/>
  <c r="O227" i="5"/>
  <c r="BM227" i="5"/>
  <c r="BB227" i="5"/>
  <c r="AQ227" i="5"/>
  <c r="AE227" i="5"/>
  <c r="T227" i="5"/>
  <c r="I227" i="5"/>
  <c r="BA227" i="5"/>
  <c r="AJ227" i="5"/>
  <c r="U227" i="5"/>
  <c r="AY227" i="5"/>
  <c r="AI227" i="5"/>
  <c r="S227" i="5"/>
  <c r="AW227" i="5"/>
  <c r="AH227" i="5"/>
  <c r="R227" i="5"/>
  <c r="BC227" i="5"/>
  <c r="AL227" i="5"/>
  <c r="W227" i="5"/>
  <c r="G227" i="5"/>
  <c r="AS227" i="5"/>
  <c r="P227" i="5"/>
  <c r="BL227" i="5"/>
  <c r="AO227" i="5"/>
  <c r="M227" i="5"/>
  <c r="AU227" i="5"/>
  <c r="Y227" i="5"/>
  <c r="AN227" i="5"/>
  <c r="AG227" i="5"/>
  <c r="AD227" i="5"/>
  <c r="AT227" i="5"/>
  <c r="J227" i="5"/>
  <c r="AA227" i="5"/>
  <c r="X227" i="5"/>
  <c r="N227" i="5"/>
  <c r="BK227" i="5"/>
  <c r="K227" i="5"/>
  <c r="BH227" i="5"/>
  <c r="H227" i="5"/>
  <c r="BF227" i="5"/>
  <c r="BE227" i="5"/>
  <c r="BD227" i="5"/>
  <c r="AR227" i="5"/>
  <c r="AC227" i="5"/>
  <c r="BE132" i="5"/>
  <c r="AU132" i="5"/>
  <c r="AK132" i="5"/>
  <c r="AA132" i="5"/>
  <c r="Q132" i="5"/>
  <c r="G132" i="5"/>
  <c r="BH132" i="5"/>
  <c r="AX132" i="5"/>
  <c r="AN132" i="5"/>
  <c r="AD132" i="5"/>
  <c r="T132" i="5"/>
  <c r="J132" i="5"/>
  <c r="BG132" i="5"/>
  <c r="AW132" i="5"/>
  <c r="AM132" i="5"/>
  <c r="AC132" i="5"/>
  <c r="S132" i="5"/>
  <c r="I132" i="5"/>
  <c r="BC132" i="5"/>
  <c r="AP132" i="5"/>
  <c r="Z132" i="5"/>
  <c r="M132" i="5"/>
  <c r="BB132" i="5"/>
  <c r="AO132" i="5"/>
  <c r="Y132" i="5"/>
  <c r="L132" i="5"/>
  <c r="BA132" i="5"/>
  <c r="AL132" i="5"/>
  <c r="X132" i="5"/>
  <c r="K132" i="5"/>
  <c r="BI132" i="5"/>
  <c r="AJ132" i="5"/>
  <c r="R132" i="5"/>
  <c r="BF132" i="5"/>
  <c r="AI132" i="5"/>
  <c r="P132" i="5"/>
  <c r="BD132" i="5"/>
  <c r="AH132" i="5"/>
  <c r="O132" i="5"/>
  <c r="AZ132" i="5"/>
  <c r="AG132" i="5"/>
  <c r="N132" i="5"/>
  <c r="AY132" i="5"/>
  <c r="AF132" i="5"/>
  <c r="BL132" i="5"/>
  <c r="AS132" i="5"/>
  <c r="W132" i="5"/>
  <c r="AV132" i="5"/>
  <c r="AT132" i="5"/>
  <c r="AR132" i="5"/>
  <c r="AQ132" i="5"/>
  <c r="AE132" i="5"/>
  <c r="AB132" i="5"/>
  <c r="V132" i="5"/>
  <c r="BM132" i="5"/>
  <c r="U132" i="5"/>
  <c r="BK132" i="5"/>
  <c r="H132" i="5"/>
  <c r="BJ132" i="5"/>
  <c r="F132" i="5"/>
  <c r="BQ127" i="5"/>
  <c r="DZ127" i="5" s="1"/>
  <c r="BO127" i="5"/>
  <c r="DX127" i="5" s="1"/>
  <c r="FG127" i="5"/>
  <c r="CX127" i="5"/>
  <c r="EJ127" i="5"/>
  <c r="CA127" i="5"/>
  <c r="BS127" i="5"/>
  <c r="EB127" i="5" s="1"/>
  <c r="FM127" i="5"/>
  <c r="DD127" i="5"/>
  <c r="CI122" i="5"/>
  <c r="ER122" i="5"/>
  <c r="EE122" i="5"/>
  <c r="BV122" i="5"/>
  <c r="CG122" i="5"/>
  <c r="EP122" i="5"/>
  <c r="BQ122" i="5"/>
  <c r="DZ122" i="5" s="1"/>
  <c r="FY122" i="5"/>
  <c r="DP122" i="5"/>
  <c r="FC122" i="5"/>
  <c r="CT122" i="5"/>
  <c r="CN117" i="5"/>
  <c r="EW117" i="5"/>
  <c r="DH117" i="5"/>
  <c r="FQ117" i="5"/>
  <c r="EO117" i="5"/>
  <c r="CF117" i="5"/>
  <c r="FJ117" i="5"/>
  <c r="DA117" i="5"/>
  <c r="DJ117" i="5"/>
  <c r="FS117" i="5"/>
  <c r="ES117" i="5"/>
  <c r="CJ117" i="5"/>
  <c r="GC112" i="5"/>
  <c r="DT112" i="5"/>
  <c r="EK112" i="5"/>
  <c r="CB112" i="5"/>
  <c r="FS112" i="5"/>
  <c r="DJ112" i="5"/>
  <c r="CL112" i="5"/>
  <c r="EU112" i="5"/>
  <c r="FG112" i="5"/>
  <c r="CX112" i="5"/>
  <c r="EJ112" i="5"/>
  <c r="CA112" i="5"/>
  <c r="FF107" i="5"/>
  <c r="CW107" i="5"/>
  <c r="BR107" i="5"/>
  <c r="EA107" i="5" s="1"/>
  <c r="CO107" i="5"/>
  <c r="EX107" i="5"/>
  <c r="EZ107" i="5"/>
  <c r="CQ107" i="5"/>
  <c r="EW107" i="5"/>
  <c r="CN107" i="5"/>
  <c r="BQ107" i="5"/>
  <c r="DZ107" i="5" s="1"/>
  <c r="EL102" i="5"/>
  <c r="CC102" i="5"/>
  <c r="FL102" i="5"/>
  <c r="DC102" i="5"/>
  <c r="DI102" i="5"/>
  <c r="FR102" i="5"/>
  <c r="DJ102" i="5"/>
  <c r="FS102" i="5"/>
  <c r="EM102" i="5"/>
  <c r="CD102" i="5"/>
  <c r="FW102" i="5"/>
  <c r="DN102" i="5"/>
  <c r="CE97" i="5"/>
  <c r="EN97" i="5"/>
  <c r="FO97" i="5"/>
  <c r="DF97" i="5"/>
  <c r="FA97" i="5"/>
  <c r="CR97" i="5"/>
  <c r="DA97" i="5"/>
  <c r="FJ97" i="5"/>
  <c r="EC97" i="5"/>
  <c r="BT97" i="5"/>
  <c r="FM97" i="5"/>
  <c r="DD97" i="5"/>
  <c r="DL92" i="5"/>
  <c r="FU92" i="5"/>
  <c r="CC92" i="5"/>
  <c r="EL92" i="5"/>
  <c r="FV92" i="5"/>
  <c r="DM92" i="5"/>
  <c r="DG92" i="5"/>
  <c r="FP92" i="5"/>
  <c r="DJ92" i="5"/>
  <c r="FS92" i="5"/>
  <c r="FC92" i="5"/>
  <c r="CT92" i="5"/>
  <c r="BU87" i="5"/>
  <c r="ED87" i="5"/>
  <c r="BO87" i="5"/>
  <c r="DX87" i="5" s="1"/>
  <c r="FP87" i="5"/>
  <c r="DG87" i="5"/>
  <c r="BV87" i="5"/>
  <c r="EE87" i="5"/>
  <c r="FJ87" i="5"/>
  <c r="DA87" i="5"/>
  <c r="ES87" i="5"/>
  <c r="CJ87" i="5"/>
  <c r="CV82" i="5"/>
  <c r="FE82" i="5"/>
  <c r="CS82" i="5"/>
  <c r="FB82" i="5"/>
  <c r="CB82" i="5"/>
  <c r="EK82" i="5"/>
  <c r="CR82" i="5"/>
  <c r="FA82" i="5"/>
  <c r="EI82" i="5"/>
  <c r="BZ82" i="5"/>
  <c r="FX82" i="5"/>
  <c r="DO82" i="5"/>
  <c r="CO77" i="5"/>
  <c r="EX77" i="5"/>
  <c r="FP77" i="5"/>
  <c r="DG77" i="5"/>
  <c r="FK77" i="5"/>
  <c r="DB77" i="5"/>
  <c r="EE77" i="5"/>
  <c r="BV77" i="5"/>
  <c r="BP77" i="5"/>
  <c r="DY77" i="5" s="1"/>
  <c r="FN77" i="5"/>
  <c r="DE77" i="5"/>
  <c r="FR72" i="5"/>
  <c r="DI72" i="5"/>
  <c r="DG72" i="5"/>
  <c r="FP72" i="5"/>
  <c r="BU72" i="5"/>
  <c r="ED72" i="5"/>
  <c r="FT72" i="5"/>
  <c r="DK72" i="5"/>
  <c r="FZ72" i="5"/>
  <c r="DQ72" i="5"/>
  <c r="FC72" i="5"/>
  <c r="CT72" i="5"/>
  <c r="L240" i="4"/>
  <c r="M240" i="4" s="1"/>
  <c r="H193" i="5"/>
  <c r="CV193" i="5"/>
  <c r="FE193" i="5"/>
  <c r="F193" i="5"/>
  <c r="DN193" i="5"/>
  <c r="FW193" i="5"/>
  <c r="EQ193" i="5"/>
  <c r="CH193" i="5"/>
  <c r="GB193" i="5"/>
  <c r="DS193" i="5"/>
  <c r="FP161" i="5"/>
  <c r="DG161" i="5"/>
  <c r="FD161" i="5"/>
  <c r="CU161" i="5"/>
  <c r="ET161" i="5"/>
  <c r="CK161" i="5"/>
  <c r="DP161" i="5"/>
  <c r="FY161" i="5"/>
  <c r="EE161" i="5"/>
  <c r="BV161" i="5"/>
  <c r="FT161" i="5"/>
  <c r="DK161" i="5"/>
  <c r="BK312" i="5"/>
  <c r="BA312" i="5"/>
  <c r="AQ312" i="5"/>
  <c r="AG312" i="5"/>
  <c r="W312" i="5"/>
  <c r="M312" i="5"/>
  <c r="BJ312" i="5"/>
  <c r="BD312" i="5"/>
  <c r="AT312" i="5"/>
  <c r="BI312" i="5"/>
  <c r="AW312" i="5"/>
  <c r="AK312" i="5"/>
  <c r="Z312" i="5"/>
  <c r="O312" i="5"/>
  <c r="BH312" i="5"/>
  <c r="AV312" i="5"/>
  <c r="AJ312" i="5"/>
  <c r="Y312" i="5"/>
  <c r="N312" i="5"/>
  <c r="AZ312" i="5"/>
  <c r="AN312" i="5"/>
  <c r="AC312" i="5"/>
  <c r="R312" i="5"/>
  <c r="G312" i="5"/>
  <c r="BG312" i="5"/>
  <c r="AP312" i="5"/>
  <c r="AA312" i="5"/>
  <c r="J312" i="5"/>
  <c r="AU312" i="5"/>
  <c r="AD312" i="5"/>
  <c r="K312" i="5"/>
  <c r="AS312" i="5"/>
  <c r="AB312" i="5"/>
  <c r="I312" i="5"/>
  <c r="BC312" i="5"/>
  <c r="AI312" i="5"/>
  <c r="S312" i="5"/>
  <c r="AO312" i="5"/>
  <c r="Q312" i="5"/>
  <c r="AM312" i="5"/>
  <c r="P312" i="5"/>
  <c r="BB312" i="5"/>
  <c r="X312" i="5"/>
  <c r="AY312" i="5"/>
  <c r="V312" i="5"/>
  <c r="AL312" i="5"/>
  <c r="AH312" i="5"/>
  <c r="AF312" i="5"/>
  <c r="BM312" i="5"/>
  <c r="U312" i="5"/>
  <c r="BF312" i="5"/>
  <c r="L312" i="5"/>
  <c r="AR312" i="5"/>
  <c r="AE312" i="5"/>
  <c r="T312" i="5"/>
  <c r="H312" i="5"/>
  <c r="F312" i="5"/>
  <c r="BL312" i="5"/>
  <c r="BE312" i="5"/>
  <c r="AX312" i="5"/>
  <c r="CP155" i="5"/>
  <c r="EY155" i="5"/>
  <c r="GA155" i="5"/>
  <c r="DR155" i="5"/>
  <c r="DF155" i="5"/>
  <c r="FO155" i="5"/>
  <c r="EN155" i="5"/>
  <c r="CE155" i="5"/>
  <c r="ES155" i="5"/>
  <c r="CJ155" i="5"/>
  <c r="EG155" i="5"/>
  <c r="BX155" i="5"/>
  <c r="EH147" i="5"/>
  <c r="BY147" i="5"/>
  <c r="GB147" i="5"/>
  <c r="DS147" i="5"/>
  <c r="DE147" i="5"/>
  <c r="FN147" i="5"/>
  <c r="DH147" i="5"/>
  <c r="FQ147" i="5"/>
  <c r="FS147" i="5"/>
  <c r="DJ147" i="5"/>
  <c r="FF147" i="5"/>
  <c r="CW147" i="5"/>
  <c r="EF145" i="5"/>
  <c r="BW145" i="5"/>
  <c r="GD145" i="5"/>
  <c r="DU145" i="5"/>
  <c r="EV145" i="5"/>
  <c r="CM145" i="5"/>
  <c r="DC145" i="5"/>
  <c r="FL145" i="5"/>
  <c r="GC145" i="5"/>
  <c r="DT145" i="5"/>
  <c r="FD145" i="5"/>
  <c r="CU145" i="5"/>
  <c r="GA140" i="5"/>
  <c r="DR140" i="5"/>
  <c r="FJ140" i="5"/>
  <c r="DA140" i="5"/>
  <c r="FP140" i="5"/>
  <c r="DG140" i="5"/>
  <c r="BS140" i="5"/>
  <c r="EB140" i="5" s="1"/>
  <c r="FG140" i="5"/>
  <c r="CX140" i="5"/>
  <c r="ET140" i="5"/>
  <c r="CK140" i="5"/>
  <c r="L355" i="4"/>
  <c r="M355" i="4" s="1"/>
  <c r="P212" i="4"/>
  <c r="Y212" i="4" s="1"/>
  <c r="O212" i="4"/>
  <c r="P135" i="4"/>
  <c r="Y135" i="4" s="1"/>
  <c r="P112" i="4"/>
  <c r="Y112" i="4" s="1"/>
  <c r="O112" i="4"/>
  <c r="P87" i="4"/>
  <c r="Y87" i="4" s="1"/>
  <c r="O87" i="4"/>
  <c r="L43" i="4"/>
  <c r="M43" i="4" s="1"/>
  <c r="P27" i="4"/>
  <c r="Y27" i="4" s="1"/>
  <c r="O27" i="4"/>
  <c r="BG179" i="5"/>
  <c r="AW179" i="5"/>
  <c r="AM179" i="5"/>
  <c r="AC179" i="5"/>
  <c r="S179" i="5"/>
  <c r="I179" i="5"/>
  <c r="BF179" i="5"/>
  <c r="AV179" i="5"/>
  <c r="AL179" i="5"/>
  <c r="AB179" i="5"/>
  <c r="R179" i="5"/>
  <c r="H179" i="5"/>
  <c r="BI179" i="5"/>
  <c r="AY179" i="5"/>
  <c r="AO179" i="5"/>
  <c r="AE179" i="5"/>
  <c r="U179" i="5"/>
  <c r="K179" i="5"/>
  <c r="BK179" i="5"/>
  <c r="AU179" i="5"/>
  <c r="AH179" i="5"/>
  <c r="T179" i="5"/>
  <c r="BJ179" i="5"/>
  <c r="AT179" i="5"/>
  <c r="AG179" i="5"/>
  <c r="Q179" i="5"/>
  <c r="BH179" i="5"/>
  <c r="AS179" i="5"/>
  <c r="AF179" i="5"/>
  <c r="P179" i="5"/>
  <c r="AX179" i="5"/>
  <c r="Z179" i="5"/>
  <c r="G179" i="5"/>
  <c r="AR179" i="5"/>
  <c r="Y179" i="5"/>
  <c r="F179" i="5"/>
  <c r="BM179" i="5"/>
  <c r="AQ179" i="5"/>
  <c r="X179" i="5"/>
  <c r="BE179" i="5"/>
  <c r="AN179" i="5"/>
  <c r="V179" i="5"/>
  <c r="BD179" i="5"/>
  <c r="BC179" i="5"/>
  <c r="AJ179" i="5"/>
  <c r="N179" i="5"/>
  <c r="BB179" i="5"/>
  <c r="AI179" i="5"/>
  <c r="M179" i="5"/>
  <c r="BA179" i="5"/>
  <c r="AD179" i="5"/>
  <c r="L179" i="5"/>
  <c r="AP179" i="5"/>
  <c r="AK179" i="5"/>
  <c r="AA179" i="5"/>
  <c r="W179" i="5"/>
  <c r="O179" i="5"/>
  <c r="J179" i="5"/>
  <c r="BL179" i="5"/>
  <c r="AZ179" i="5"/>
  <c r="BM234" i="5"/>
  <c r="BC234" i="5"/>
  <c r="AS234" i="5"/>
  <c r="AI234" i="5"/>
  <c r="Y234" i="5"/>
  <c r="O234" i="5"/>
  <c r="BL234" i="5"/>
  <c r="BB234" i="5"/>
  <c r="AR234" i="5"/>
  <c r="AH234" i="5"/>
  <c r="X234" i="5"/>
  <c r="N234" i="5"/>
  <c r="BK234" i="5"/>
  <c r="BA234" i="5"/>
  <c r="AQ234" i="5"/>
  <c r="AG234" i="5"/>
  <c r="W234" i="5"/>
  <c r="M234" i="5"/>
  <c r="AZ234" i="5"/>
  <c r="AM234" i="5"/>
  <c r="Z234" i="5"/>
  <c r="J234" i="5"/>
  <c r="AY234" i="5"/>
  <c r="AL234" i="5"/>
  <c r="V234" i="5"/>
  <c r="I234" i="5"/>
  <c r="AX234" i="5"/>
  <c r="AK234" i="5"/>
  <c r="U234" i="5"/>
  <c r="H234" i="5"/>
  <c r="BF234" i="5"/>
  <c r="AP234" i="5"/>
  <c r="AC234" i="5"/>
  <c r="P234" i="5"/>
  <c r="AW234" i="5"/>
  <c r="AB234" i="5"/>
  <c r="AV234" i="5"/>
  <c r="AA234" i="5"/>
  <c r="AU234" i="5"/>
  <c r="T234" i="5"/>
  <c r="AT234" i="5"/>
  <c r="S234" i="5"/>
  <c r="BJ234" i="5"/>
  <c r="AO234" i="5"/>
  <c r="R234" i="5"/>
  <c r="BD234" i="5"/>
  <c r="AD234" i="5"/>
  <c r="F234" i="5"/>
  <c r="BH234" i="5"/>
  <c r="G234" i="5"/>
  <c r="BG234" i="5"/>
  <c r="BE234" i="5"/>
  <c r="AN234" i="5"/>
  <c r="L234" i="5"/>
  <c r="BI234" i="5"/>
  <c r="AJ234" i="5"/>
  <c r="AF234" i="5"/>
  <c r="AE234" i="5"/>
  <c r="Q234" i="5"/>
  <c r="K234" i="5"/>
  <c r="BK153" i="5"/>
  <c r="BA153" i="5"/>
  <c r="AQ153" i="5"/>
  <c r="AG153" i="5"/>
  <c r="W153" i="5"/>
  <c r="M153" i="5"/>
  <c r="BD153" i="5"/>
  <c r="AT153" i="5"/>
  <c r="AJ153" i="5"/>
  <c r="Z153" i="5"/>
  <c r="P153" i="5"/>
  <c r="F153" i="5"/>
  <c r="BM153" i="5"/>
  <c r="BC153" i="5"/>
  <c r="AS153" i="5"/>
  <c r="AI153" i="5"/>
  <c r="Y153" i="5"/>
  <c r="O153" i="5"/>
  <c r="BJ153" i="5"/>
  <c r="AW153" i="5"/>
  <c r="AH153" i="5"/>
  <c r="T153" i="5"/>
  <c r="G153" i="5"/>
  <c r="BI153" i="5"/>
  <c r="AV153" i="5"/>
  <c r="AF153" i="5"/>
  <c r="S153" i="5"/>
  <c r="BH153" i="5"/>
  <c r="AU153" i="5"/>
  <c r="AE153" i="5"/>
  <c r="R153" i="5"/>
  <c r="AZ153" i="5"/>
  <c r="AD153" i="5"/>
  <c r="K153" i="5"/>
  <c r="AY153" i="5"/>
  <c r="AC153" i="5"/>
  <c r="J153" i="5"/>
  <c r="AX153" i="5"/>
  <c r="AB153" i="5"/>
  <c r="I153" i="5"/>
  <c r="AR153" i="5"/>
  <c r="AA153" i="5"/>
  <c r="H153" i="5"/>
  <c r="AP153" i="5"/>
  <c r="X153" i="5"/>
  <c r="BL153" i="5"/>
  <c r="AO153" i="5"/>
  <c r="V153" i="5"/>
  <c r="BG153" i="5"/>
  <c r="AN153" i="5"/>
  <c r="U153" i="5"/>
  <c r="BF153" i="5"/>
  <c r="AM153" i="5"/>
  <c r="Q153" i="5"/>
  <c r="BE153" i="5"/>
  <c r="AL153" i="5"/>
  <c r="N153" i="5"/>
  <c r="BB153" i="5"/>
  <c r="AK153" i="5"/>
  <c r="L153" i="5"/>
  <c r="BD250" i="5"/>
  <c r="AT250" i="5"/>
  <c r="AJ250" i="5"/>
  <c r="Z250" i="5"/>
  <c r="P250" i="5"/>
  <c r="F250" i="5"/>
  <c r="BM250" i="5"/>
  <c r="BC250" i="5"/>
  <c r="AS250" i="5"/>
  <c r="AI250" i="5"/>
  <c r="Y250" i="5"/>
  <c r="O250" i="5"/>
  <c r="BG250" i="5"/>
  <c r="AW250" i="5"/>
  <c r="AM250" i="5"/>
  <c r="AC250" i="5"/>
  <c r="S250" i="5"/>
  <c r="I250" i="5"/>
  <c r="BE250" i="5"/>
  <c r="AP250" i="5"/>
  <c r="AB250" i="5"/>
  <c r="M250" i="5"/>
  <c r="BB250" i="5"/>
  <c r="AO250" i="5"/>
  <c r="AA250" i="5"/>
  <c r="L250" i="5"/>
  <c r="BA250" i="5"/>
  <c r="AN250" i="5"/>
  <c r="X250" i="5"/>
  <c r="K250" i="5"/>
  <c r="AZ250" i="5"/>
  <c r="AL250" i="5"/>
  <c r="W250" i="5"/>
  <c r="J250" i="5"/>
  <c r="BL250" i="5"/>
  <c r="AY250" i="5"/>
  <c r="AK250" i="5"/>
  <c r="V250" i="5"/>
  <c r="H250" i="5"/>
  <c r="BK250" i="5"/>
  <c r="AX250" i="5"/>
  <c r="AH250" i="5"/>
  <c r="U250" i="5"/>
  <c r="G250" i="5"/>
  <c r="BJ250" i="5"/>
  <c r="AV250" i="5"/>
  <c r="AG250" i="5"/>
  <c r="T250" i="5"/>
  <c r="BI250" i="5"/>
  <c r="Q250" i="5"/>
  <c r="BH250" i="5"/>
  <c r="N250" i="5"/>
  <c r="BF250" i="5"/>
  <c r="AE250" i="5"/>
  <c r="AU250" i="5"/>
  <c r="AR250" i="5"/>
  <c r="R250" i="5"/>
  <c r="AQ250" i="5"/>
  <c r="AF250" i="5"/>
  <c r="AD250" i="5"/>
  <c r="BL348" i="5"/>
  <c r="BB348" i="5"/>
  <c r="AR348" i="5"/>
  <c r="AH348" i="5"/>
  <c r="X348" i="5"/>
  <c r="N348" i="5"/>
  <c r="BK348" i="5"/>
  <c r="BA348" i="5"/>
  <c r="AQ348" i="5"/>
  <c r="AG348" i="5"/>
  <c r="W348" i="5"/>
  <c r="M348" i="5"/>
  <c r="BJ348" i="5"/>
  <c r="AX348" i="5"/>
  <c r="AL348" i="5"/>
  <c r="Z348" i="5"/>
  <c r="L348" i="5"/>
  <c r="BM348" i="5"/>
  <c r="AW348" i="5"/>
  <c r="AJ348" i="5"/>
  <c r="U348" i="5"/>
  <c r="H348" i="5"/>
  <c r="BI348" i="5"/>
  <c r="AV348" i="5"/>
  <c r="AI348" i="5"/>
  <c r="T348" i="5"/>
  <c r="G348" i="5"/>
  <c r="BC348" i="5"/>
  <c r="AN348" i="5"/>
  <c r="AA348" i="5"/>
  <c r="K348" i="5"/>
  <c r="BE348" i="5"/>
  <c r="AK348" i="5"/>
  <c r="Q348" i="5"/>
  <c r="AY348" i="5"/>
  <c r="AD348" i="5"/>
  <c r="J348" i="5"/>
  <c r="BG348" i="5"/>
  <c r="AF348" i="5"/>
  <c r="I348" i="5"/>
  <c r="BF348" i="5"/>
  <c r="AE348" i="5"/>
  <c r="F348" i="5"/>
  <c r="BD348" i="5"/>
  <c r="AC348" i="5"/>
  <c r="AT348" i="5"/>
  <c r="AP348" i="5"/>
  <c r="R348" i="5"/>
  <c r="BH348" i="5"/>
  <c r="P348" i="5"/>
  <c r="AZ348" i="5"/>
  <c r="O348" i="5"/>
  <c r="V348" i="5"/>
  <c r="AU348" i="5"/>
  <c r="AS348" i="5"/>
  <c r="AO348" i="5"/>
  <c r="AM348" i="5"/>
  <c r="AB348" i="5"/>
  <c r="Y348" i="5"/>
  <c r="S348" i="5"/>
  <c r="BF339" i="5"/>
  <c r="AV339" i="5"/>
  <c r="AL339" i="5"/>
  <c r="AB339" i="5"/>
  <c r="R339" i="5"/>
  <c r="H339" i="5"/>
  <c r="BL339" i="5"/>
  <c r="BA339" i="5"/>
  <c r="AP339" i="5"/>
  <c r="AE339" i="5"/>
  <c r="T339" i="5"/>
  <c r="BB339" i="5"/>
  <c r="AO339" i="5"/>
  <c r="AC339" i="5"/>
  <c r="P339" i="5"/>
  <c r="BM339" i="5"/>
  <c r="AZ339" i="5"/>
  <c r="AN339" i="5"/>
  <c r="AA339" i="5"/>
  <c r="O339" i="5"/>
  <c r="BK339" i="5"/>
  <c r="AY339" i="5"/>
  <c r="AM339" i="5"/>
  <c r="Z339" i="5"/>
  <c r="N339" i="5"/>
  <c r="AW339" i="5"/>
  <c r="AG339" i="5"/>
  <c r="M339" i="5"/>
  <c r="BC339" i="5"/>
  <c r="AI339" i="5"/>
  <c r="S339" i="5"/>
  <c r="BH339" i="5"/>
  <c r="AK339" i="5"/>
  <c r="Q339" i="5"/>
  <c r="BG339" i="5"/>
  <c r="AJ339" i="5"/>
  <c r="L339" i="5"/>
  <c r="BJ339" i="5"/>
  <c r="AR339" i="5"/>
  <c r="V339" i="5"/>
  <c r="AU339" i="5"/>
  <c r="U339" i="5"/>
  <c r="AT339" i="5"/>
  <c r="K339" i="5"/>
  <c r="AS339" i="5"/>
  <c r="J339" i="5"/>
  <c r="AQ339" i="5"/>
  <c r="I339" i="5"/>
  <c r="AH339" i="5"/>
  <c r="G339" i="5"/>
  <c r="BE339" i="5"/>
  <c r="Y339" i="5"/>
  <c r="AF339" i="5"/>
  <c r="AD339" i="5"/>
  <c r="X339" i="5"/>
  <c r="BI339" i="5"/>
  <c r="F339" i="5"/>
  <c r="BD339" i="5"/>
  <c r="AX339" i="5"/>
  <c r="W339" i="5"/>
  <c r="L176" i="4"/>
  <c r="M176" i="4" s="1"/>
  <c r="L251" i="4"/>
  <c r="M251" i="4" s="1"/>
  <c r="K214" i="4"/>
  <c r="L214" i="4" s="1"/>
  <c r="M214" i="4" s="1"/>
  <c r="K239" i="4"/>
  <c r="L239" i="4" s="1"/>
  <c r="M239" i="4" s="1"/>
  <c r="K264" i="4"/>
  <c r="L264" i="4" s="1"/>
  <c r="M264" i="4" s="1"/>
  <c r="K289" i="4"/>
  <c r="L289" i="4" s="1"/>
  <c r="M289" i="4" s="1"/>
  <c r="K314" i="4"/>
  <c r="L314" i="4" s="1"/>
  <c r="M314" i="4" s="1"/>
  <c r="K339" i="4"/>
  <c r="L339" i="4" s="1"/>
  <c r="M339" i="4" s="1"/>
  <c r="P295" i="4"/>
  <c r="Y295" i="4" s="1"/>
  <c r="O295" i="4"/>
  <c r="P345" i="4"/>
  <c r="Y345" i="4" s="1"/>
  <c r="O345" i="4"/>
  <c r="D62" i="6"/>
  <c r="E62" i="6" s="1"/>
  <c r="F62" i="6"/>
  <c r="F67" i="6"/>
  <c r="D67" i="6"/>
  <c r="E67" i="6" s="1"/>
  <c r="D21" i="6"/>
  <c r="E21" i="6" s="1"/>
  <c r="F21" i="6"/>
  <c r="F229" i="6"/>
  <c r="D229" i="6"/>
  <c r="E229" i="6" s="1"/>
  <c r="D27" i="6"/>
  <c r="E27" i="6" s="1"/>
  <c r="F27" i="6"/>
  <c r="D7" i="6"/>
  <c r="E7" i="6" s="1"/>
  <c r="F7" i="6"/>
  <c r="D87" i="6"/>
  <c r="E87" i="6" s="1"/>
  <c r="F87" i="6"/>
  <c r="D11" i="6"/>
  <c r="E11" i="6" s="1"/>
  <c r="F11" i="6"/>
  <c r="F218" i="6"/>
  <c r="D218" i="6"/>
  <c r="E218" i="6" s="1"/>
  <c r="D23" i="6"/>
  <c r="E23" i="6" s="1"/>
  <c r="F23" i="6"/>
  <c r="F20" i="6"/>
  <c r="D20" i="6"/>
  <c r="E20" i="6" s="1"/>
  <c r="F14" i="6"/>
  <c r="D14" i="6"/>
  <c r="E14" i="6" s="1"/>
  <c r="F156" i="6"/>
  <c r="D156" i="6"/>
  <c r="E156" i="6" s="1"/>
  <c r="F68" i="6"/>
  <c r="D68" i="6"/>
  <c r="E68" i="6" s="1"/>
  <c r="D175" i="6"/>
  <c r="E175" i="6" s="1"/>
  <c r="F175" i="6"/>
  <c r="F118" i="6"/>
  <c r="D118" i="6"/>
  <c r="E118" i="6" s="1"/>
  <c r="F71" i="6"/>
  <c r="D71" i="6"/>
  <c r="E71" i="6" s="1"/>
  <c r="F224" i="6"/>
  <c r="D224" i="6"/>
  <c r="E224" i="6" s="1"/>
  <c r="F154" i="6"/>
  <c r="D154" i="6"/>
  <c r="E154" i="6" s="1"/>
  <c r="D173" i="6"/>
  <c r="E173" i="6" s="1"/>
  <c r="F173" i="6"/>
  <c r="F111" i="6"/>
  <c r="D111" i="6"/>
  <c r="E111" i="6" s="1"/>
  <c r="F208" i="6"/>
  <c r="D208" i="6"/>
  <c r="E208" i="6" s="1"/>
  <c r="D189" i="6"/>
  <c r="E189" i="6" s="1"/>
  <c r="F189" i="6"/>
  <c r="F214" i="6"/>
  <c r="D214" i="6"/>
  <c r="E214" i="6" s="1"/>
  <c r="F240" i="6"/>
  <c r="D240" i="6"/>
  <c r="E240" i="6" s="1"/>
  <c r="K338" i="4"/>
  <c r="L338" i="4" s="1"/>
  <c r="M338" i="4" s="1"/>
  <c r="P321" i="4"/>
  <c r="Y321" i="4" s="1"/>
  <c r="O321" i="4"/>
  <c r="K198" i="4"/>
  <c r="L198" i="4" s="1"/>
  <c r="M198" i="4" s="1"/>
  <c r="BI181" i="5"/>
  <c r="AY181" i="5"/>
  <c r="AO181" i="5"/>
  <c r="AE181" i="5"/>
  <c r="U181" i="5"/>
  <c r="K181" i="5"/>
  <c r="BH181" i="5"/>
  <c r="AX181" i="5"/>
  <c r="AN181" i="5"/>
  <c r="AD181" i="5"/>
  <c r="T181" i="5"/>
  <c r="J181" i="5"/>
  <c r="BK181" i="5"/>
  <c r="BA181" i="5"/>
  <c r="AQ181" i="5"/>
  <c r="AG181" i="5"/>
  <c r="W181" i="5"/>
  <c r="M181" i="5"/>
  <c r="AZ181" i="5"/>
  <c r="AK181" i="5"/>
  <c r="X181" i="5"/>
  <c r="H181" i="5"/>
  <c r="BM181" i="5"/>
  <c r="AW181" i="5"/>
  <c r="AJ181" i="5"/>
  <c r="V181" i="5"/>
  <c r="G181" i="5"/>
  <c r="BL181" i="5"/>
  <c r="AV181" i="5"/>
  <c r="AI181" i="5"/>
  <c r="S181" i="5"/>
  <c r="F181" i="5"/>
  <c r="AT181" i="5"/>
  <c r="AA181" i="5"/>
  <c r="AS181" i="5"/>
  <c r="Z181" i="5"/>
  <c r="BJ181" i="5"/>
  <c r="AR181" i="5"/>
  <c r="Y181" i="5"/>
  <c r="BG181" i="5"/>
  <c r="AP181" i="5"/>
  <c r="R181" i="5"/>
  <c r="BF181" i="5"/>
  <c r="AM181" i="5"/>
  <c r="Q181" i="5"/>
  <c r="BE181" i="5"/>
  <c r="AL181" i="5"/>
  <c r="P181" i="5"/>
  <c r="BD181" i="5"/>
  <c r="AH181" i="5"/>
  <c r="O181" i="5"/>
  <c r="BC181" i="5"/>
  <c r="AF181" i="5"/>
  <c r="N181" i="5"/>
  <c r="BB181" i="5"/>
  <c r="AC181" i="5"/>
  <c r="L181" i="5"/>
  <c r="AU181" i="5"/>
  <c r="AB181" i="5"/>
  <c r="I181" i="5"/>
  <c r="K146" i="4"/>
  <c r="L146" i="4" s="1"/>
  <c r="M146" i="4" s="1"/>
  <c r="BK128" i="5"/>
  <c r="BA128" i="5"/>
  <c r="AQ128" i="5"/>
  <c r="AG128" i="5"/>
  <c r="W128" i="5"/>
  <c r="M128" i="5"/>
  <c r="BD128" i="5"/>
  <c r="AT128" i="5"/>
  <c r="AJ128" i="5"/>
  <c r="Z128" i="5"/>
  <c r="P128" i="5"/>
  <c r="F128" i="5"/>
  <c r="BM128" i="5"/>
  <c r="BC128" i="5"/>
  <c r="AS128" i="5"/>
  <c r="AI128" i="5"/>
  <c r="Y128" i="5"/>
  <c r="O128" i="5"/>
  <c r="BJ128" i="5"/>
  <c r="AW128" i="5"/>
  <c r="AH128" i="5"/>
  <c r="T128" i="5"/>
  <c r="G128" i="5"/>
  <c r="BI128" i="5"/>
  <c r="AV128" i="5"/>
  <c r="AF128" i="5"/>
  <c r="S128" i="5"/>
  <c r="BH128" i="5"/>
  <c r="AU128" i="5"/>
  <c r="AE128" i="5"/>
  <c r="R128" i="5"/>
  <c r="BG128" i="5"/>
  <c r="AN128" i="5"/>
  <c r="U128" i="5"/>
  <c r="BF128" i="5"/>
  <c r="AM128" i="5"/>
  <c r="Q128" i="5"/>
  <c r="BE128" i="5"/>
  <c r="AL128" i="5"/>
  <c r="N128" i="5"/>
  <c r="AR128" i="5"/>
  <c r="AA128" i="5"/>
  <c r="H128" i="5"/>
  <c r="AO128" i="5"/>
  <c r="I128" i="5"/>
  <c r="AK128" i="5"/>
  <c r="AD128" i="5"/>
  <c r="AC128" i="5"/>
  <c r="BL128" i="5"/>
  <c r="AB128" i="5"/>
  <c r="BB128" i="5"/>
  <c r="X128" i="5"/>
  <c r="AZ128" i="5"/>
  <c r="V128" i="5"/>
  <c r="AY128" i="5"/>
  <c r="L128" i="5"/>
  <c r="AX128" i="5"/>
  <c r="K128" i="5"/>
  <c r="J128" i="5"/>
  <c r="AP128" i="5"/>
  <c r="BL78" i="5"/>
  <c r="BB78" i="5"/>
  <c r="AR78" i="5"/>
  <c r="AH78" i="5"/>
  <c r="X78" i="5"/>
  <c r="N78" i="5"/>
  <c r="BK78" i="5"/>
  <c r="BA78" i="5"/>
  <c r="AQ78" i="5"/>
  <c r="AG78" i="5"/>
  <c r="W78" i="5"/>
  <c r="M78" i="5"/>
  <c r="BE78" i="5"/>
  <c r="AU78" i="5"/>
  <c r="AK78" i="5"/>
  <c r="AA78" i="5"/>
  <c r="Q78" i="5"/>
  <c r="G78" i="5"/>
  <c r="BF78" i="5"/>
  <c r="AP78" i="5"/>
  <c r="AC78" i="5"/>
  <c r="O78" i="5"/>
  <c r="BD78" i="5"/>
  <c r="AO78" i="5"/>
  <c r="AB78" i="5"/>
  <c r="L78" i="5"/>
  <c r="BC78" i="5"/>
  <c r="AN78" i="5"/>
  <c r="Z78" i="5"/>
  <c r="K78" i="5"/>
  <c r="BM78" i="5"/>
  <c r="AT78" i="5"/>
  <c r="V78" i="5"/>
  <c r="BJ78" i="5"/>
  <c r="AS78" i="5"/>
  <c r="U78" i="5"/>
  <c r="AW78" i="5"/>
  <c r="AD78" i="5"/>
  <c r="H78" i="5"/>
  <c r="AM78" i="5"/>
  <c r="P78" i="5"/>
  <c r="AL78" i="5"/>
  <c r="J78" i="5"/>
  <c r="BI78" i="5"/>
  <c r="AI78" i="5"/>
  <c r="F78" i="5"/>
  <c r="BG78" i="5"/>
  <c r="AE78" i="5"/>
  <c r="AV78" i="5"/>
  <c r="R78" i="5"/>
  <c r="T78" i="5"/>
  <c r="S78" i="5"/>
  <c r="I78" i="5"/>
  <c r="BH78" i="5"/>
  <c r="AZ78" i="5"/>
  <c r="AY78" i="5"/>
  <c r="AX78" i="5"/>
  <c r="AJ78" i="5"/>
  <c r="AF78" i="5"/>
  <c r="Y78" i="5"/>
  <c r="FT89" i="5"/>
  <c r="DK89" i="5"/>
  <c r="EF89" i="5"/>
  <c r="BW89" i="5"/>
  <c r="F89" i="5"/>
  <c r="CN89" i="5"/>
  <c r="EW89" i="5"/>
  <c r="GB89" i="5"/>
  <c r="DS89" i="5"/>
  <c r="FE89" i="5"/>
  <c r="CV89" i="5"/>
  <c r="FU84" i="5"/>
  <c r="DL84" i="5"/>
  <c r="FX84" i="5"/>
  <c r="DO84" i="5"/>
  <c r="ES84" i="5"/>
  <c r="CJ84" i="5"/>
  <c r="CS84" i="5"/>
  <c r="FB84" i="5"/>
  <c r="DK84" i="5"/>
  <c r="FT84" i="5"/>
  <c r="FE84" i="5"/>
  <c r="CV84" i="5"/>
  <c r="FJ54" i="5"/>
  <c r="DA54" i="5"/>
  <c r="EC54" i="5"/>
  <c r="BT54" i="5"/>
  <c r="FE54" i="5"/>
  <c r="CV54" i="5"/>
  <c r="FD54" i="5"/>
  <c r="CU54" i="5"/>
  <c r="FP54" i="5"/>
  <c r="DG54" i="5"/>
  <c r="FH54" i="5"/>
  <c r="CY54" i="5"/>
  <c r="P324" i="4"/>
  <c r="Y324" i="4" s="1"/>
  <c r="FQ125" i="5"/>
  <c r="DH125" i="5"/>
  <c r="GA125" i="5"/>
  <c r="DR125" i="5"/>
  <c r="FJ125" i="5"/>
  <c r="DA125" i="5"/>
  <c r="FP125" i="5"/>
  <c r="DG125" i="5"/>
  <c r="EI125" i="5"/>
  <c r="BZ125" i="5"/>
  <c r="FX125" i="5"/>
  <c r="DO125" i="5"/>
  <c r="EM70" i="5"/>
  <c r="CD70" i="5"/>
  <c r="FC70" i="5"/>
  <c r="CT70" i="5"/>
  <c r="EL70" i="5"/>
  <c r="CC70" i="5"/>
  <c r="GB70" i="5"/>
  <c r="DS70" i="5"/>
  <c r="EA70" i="5"/>
  <c r="BR70" i="5"/>
  <c r="FU70" i="5"/>
  <c r="DL70" i="5"/>
  <c r="DA60" i="5"/>
  <c r="FJ60" i="5"/>
  <c r="EE60" i="5"/>
  <c r="BV60" i="5"/>
  <c r="FF60" i="5"/>
  <c r="CW60" i="5"/>
  <c r="EI60" i="5"/>
  <c r="BZ60" i="5"/>
  <c r="DZ60" i="5"/>
  <c r="BQ60" i="5"/>
  <c r="FO60" i="5"/>
  <c r="DF60" i="5"/>
  <c r="BO55" i="5"/>
  <c r="DX55" i="5" s="1"/>
  <c r="CQ55" i="5"/>
  <c r="EZ55" i="5"/>
  <c r="GB55" i="5"/>
  <c r="DS55" i="5"/>
  <c r="EB55" i="5"/>
  <c r="BS55" i="5"/>
  <c r="DZ55" i="5"/>
  <c r="BQ55" i="5"/>
  <c r="FO55" i="5"/>
  <c r="DF55" i="5"/>
  <c r="EY40" i="5"/>
  <c r="CP40" i="5"/>
  <c r="FP40" i="5"/>
  <c r="DG40" i="5"/>
  <c r="GC40" i="5"/>
  <c r="DT40" i="5"/>
  <c r="FV40" i="5"/>
  <c r="DM40" i="5"/>
  <c r="EM40" i="5"/>
  <c r="CD40" i="5"/>
  <c r="FX40" i="5"/>
  <c r="DO40" i="5"/>
  <c r="CH37" i="5"/>
  <c r="EQ37" i="5"/>
  <c r="EG37" i="5"/>
  <c r="BX37" i="5"/>
  <c r="EU37" i="5"/>
  <c r="CL37" i="5"/>
  <c r="BO37" i="5"/>
  <c r="DX37" i="5" s="1"/>
  <c r="EE37" i="5"/>
  <c r="BV37" i="5"/>
  <c r="FP37" i="5"/>
  <c r="DG37" i="5"/>
  <c r="GD24" i="5"/>
  <c r="DU24" i="5"/>
  <c r="CI24" i="5"/>
  <c r="ER24" i="5"/>
  <c r="DA24" i="5"/>
  <c r="FJ24" i="5"/>
  <c r="BW24" i="5"/>
  <c r="EF24" i="5"/>
  <c r="ED24" i="5"/>
  <c r="BU24" i="5"/>
  <c r="FS24" i="5"/>
  <c r="DJ24" i="5"/>
  <c r="EO120" i="5"/>
  <c r="CF120" i="5"/>
  <c r="DC120" i="5"/>
  <c r="FL120" i="5"/>
  <c r="BW120" i="5"/>
  <c r="EF120" i="5"/>
  <c r="GA120" i="5"/>
  <c r="DR120" i="5"/>
  <c r="FW120" i="5"/>
  <c r="DN120" i="5"/>
  <c r="FK120" i="5"/>
  <c r="DB120" i="5"/>
  <c r="EV90" i="5"/>
  <c r="CM90" i="5"/>
  <c r="FH90" i="5"/>
  <c r="CY90" i="5"/>
  <c r="EN90" i="5"/>
  <c r="CE90" i="5"/>
  <c r="GB90" i="5"/>
  <c r="DS90" i="5"/>
  <c r="FO90" i="5"/>
  <c r="DF90" i="5"/>
  <c r="ER90" i="5"/>
  <c r="CI90" i="5"/>
  <c r="EQ62" i="5"/>
  <c r="CH62" i="5"/>
  <c r="ED62" i="5"/>
  <c r="BU62" i="5"/>
  <c r="FD62" i="5"/>
  <c r="CU62" i="5"/>
  <c r="CB62" i="5"/>
  <c r="EK62" i="5"/>
  <c r="EO62" i="5"/>
  <c r="CF62" i="5"/>
  <c r="FZ62" i="5"/>
  <c r="DQ62" i="5"/>
  <c r="FK57" i="5"/>
  <c r="DB57" i="5"/>
  <c r="FN57" i="5"/>
  <c r="DE57" i="5"/>
  <c r="EI57" i="5"/>
  <c r="BZ57" i="5"/>
  <c r="ET57" i="5"/>
  <c r="CK57" i="5"/>
  <c r="FV57" i="5"/>
  <c r="DM57" i="5"/>
  <c r="FF57" i="5"/>
  <c r="CW57" i="5"/>
  <c r="DE22" i="5"/>
  <c r="FN22" i="5"/>
  <c r="CR22" i="5"/>
  <c r="FA22" i="5"/>
  <c r="DV22" i="5"/>
  <c r="GE22" i="5"/>
  <c r="CG22" i="5"/>
  <c r="EP22" i="5"/>
  <c r="FI22" i="5"/>
  <c r="CZ22" i="5"/>
  <c r="EM22" i="5"/>
  <c r="CD22" i="5"/>
  <c r="FO9" i="5"/>
  <c r="DF9" i="5"/>
  <c r="EB9" i="5"/>
  <c r="BS9" i="5"/>
  <c r="FI9" i="5"/>
  <c r="CZ9" i="5"/>
  <c r="EJ9" i="5"/>
  <c r="CA9" i="5"/>
  <c r="EP9" i="5"/>
  <c r="CG9" i="5"/>
  <c r="GA9" i="5"/>
  <c r="DR9" i="5"/>
  <c r="EQ20" i="5"/>
  <c r="CH20" i="5"/>
  <c r="FR20" i="5"/>
  <c r="DI20" i="5"/>
  <c r="EB20" i="5"/>
  <c r="BS20" i="5"/>
  <c r="CR20" i="5"/>
  <c r="FA20" i="5"/>
  <c r="EJ20" i="5"/>
  <c r="CA20" i="5"/>
  <c r="FY20" i="5"/>
  <c r="DP20" i="5"/>
  <c r="FL47" i="5"/>
  <c r="DC47" i="5"/>
  <c r="DF47" i="5"/>
  <c r="FO47" i="5"/>
  <c r="EJ47" i="5"/>
  <c r="CA47" i="5"/>
  <c r="ER47" i="5"/>
  <c r="CI47" i="5"/>
  <c r="FT47" i="5"/>
  <c r="DK47" i="5"/>
  <c r="FF47" i="5"/>
  <c r="CW47" i="5"/>
  <c r="K36" i="4"/>
  <c r="L36" i="4" s="1"/>
  <c r="M36" i="4" s="1"/>
  <c r="EE85" i="5"/>
  <c r="BV85" i="5"/>
  <c r="BP85" i="5"/>
  <c r="DY85" i="5" s="1"/>
  <c r="GA85" i="5"/>
  <c r="DR85" i="5"/>
  <c r="CW85" i="5"/>
  <c r="FF85" i="5"/>
  <c r="FO85" i="5"/>
  <c r="DF85" i="5"/>
  <c r="ER85" i="5"/>
  <c r="CI85" i="5"/>
  <c r="CP75" i="5"/>
  <c r="EY75" i="5"/>
  <c r="CX75" i="5"/>
  <c r="FG75" i="5"/>
  <c r="FZ75" i="5"/>
  <c r="DQ75" i="5"/>
  <c r="DH75" i="5"/>
  <c r="FQ75" i="5"/>
  <c r="FO75" i="5"/>
  <c r="DF75" i="5"/>
  <c r="ER75" i="5"/>
  <c r="CI75" i="5"/>
  <c r="FL50" i="5"/>
  <c r="DC50" i="5"/>
  <c r="FR50" i="5"/>
  <c r="DI50" i="5"/>
  <c r="EL50" i="5"/>
  <c r="CC50" i="5"/>
  <c r="EX50" i="5"/>
  <c r="CO50" i="5"/>
  <c r="FW50" i="5"/>
  <c r="DN50" i="5"/>
  <c r="FD50" i="5"/>
  <c r="CU50" i="5"/>
  <c r="FT35" i="5"/>
  <c r="DK35" i="5"/>
  <c r="DV35" i="5"/>
  <c r="GE35" i="5"/>
  <c r="ED35" i="5"/>
  <c r="BU35" i="5"/>
  <c r="EZ35" i="5"/>
  <c r="CQ35" i="5"/>
  <c r="GB35" i="5"/>
  <c r="DS35" i="5"/>
  <c r="FD35" i="5"/>
  <c r="CU35" i="5"/>
  <c r="EN32" i="5"/>
  <c r="CE32" i="5"/>
  <c r="BY32" i="5"/>
  <c r="EH32" i="5"/>
  <c r="FO32" i="5"/>
  <c r="DF32" i="5"/>
  <c r="EG32" i="5"/>
  <c r="BX32" i="5"/>
  <c r="CY32" i="5"/>
  <c r="FH32" i="5"/>
  <c r="EV32" i="5"/>
  <c r="CM32" i="5"/>
  <c r="K23" i="4"/>
  <c r="L23" i="4" s="1"/>
  <c r="M23" i="4" s="1"/>
  <c r="EQ19" i="5"/>
  <c r="CH19" i="5"/>
  <c r="DU19" i="5"/>
  <c r="GD19" i="5"/>
  <c r="EK19" i="5"/>
  <c r="CB19" i="5"/>
  <c r="DM19" i="5"/>
  <c r="FV19" i="5"/>
  <c r="EN19" i="5"/>
  <c r="CE19" i="5"/>
  <c r="GC19" i="5"/>
  <c r="DT19" i="5"/>
  <c r="FZ110" i="5"/>
  <c r="DQ110" i="5"/>
  <c r="ET110" i="5"/>
  <c r="CK110" i="5"/>
  <c r="EX110" i="5"/>
  <c r="CO110" i="5"/>
  <c r="EP110" i="5"/>
  <c r="CG110" i="5"/>
  <c r="FE110" i="5"/>
  <c r="CV110" i="5"/>
  <c r="EH110" i="5"/>
  <c r="BY110" i="5"/>
  <c r="CC100" i="5"/>
  <c r="EL100" i="5"/>
  <c r="DE100" i="5"/>
  <c r="FN100" i="5"/>
  <c r="EI100" i="5"/>
  <c r="BZ100" i="5"/>
  <c r="FC100" i="5"/>
  <c r="CT100" i="5"/>
  <c r="FE100" i="5"/>
  <c r="CV100" i="5"/>
  <c r="EH100" i="5"/>
  <c r="BY100" i="5"/>
  <c r="FC80" i="5"/>
  <c r="CT80" i="5"/>
  <c r="FF80" i="5"/>
  <c r="CW80" i="5"/>
  <c r="EN80" i="5"/>
  <c r="CE80" i="5"/>
  <c r="BZ80" i="5"/>
  <c r="EI80" i="5"/>
  <c r="EU80" i="5"/>
  <c r="CL80" i="5"/>
  <c r="BO80" i="5"/>
  <c r="DX80" i="5" s="1"/>
  <c r="GB65" i="5"/>
  <c r="DS65" i="5"/>
  <c r="BO65" i="5"/>
  <c r="DX65" i="5" s="1"/>
  <c r="EZ65" i="5"/>
  <c r="CQ65" i="5"/>
  <c r="FI65" i="5"/>
  <c r="CZ65" i="5"/>
  <c r="EC65" i="5"/>
  <c r="BT65" i="5"/>
  <c r="DE65" i="5"/>
  <c r="FN65" i="5"/>
  <c r="DT30" i="5"/>
  <c r="GC30" i="5"/>
  <c r="FL30" i="5"/>
  <c r="DC30" i="5"/>
  <c r="CZ30" i="5"/>
  <c r="FI30" i="5"/>
  <c r="CY30" i="5"/>
  <c r="FH30" i="5"/>
  <c r="FS30" i="5"/>
  <c r="DJ30" i="5"/>
  <c r="FD30" i="5"/>
  <c r="CU30" i="5"/>
  <c r="EJ14" i="5"/>
  <c r="CA14" i="5"/>
  <c r="EL14" i="5"/>
  <c r="CC14" i="5"/>
  <c r="CU14" i="5"/>
  <c r="FD14" i="5"/>
  <c r="EG14" i="5"/>
  <c r="BX14" i="5"/>
  <c r="EC14" i="5"/>
  <c r="BT14" i="5"/>
  <c r="FR14" i="5"/>
  <c r="DI14" i="5"/>
  <c r="K56" i="4"/>
  <c r="L56" i="4" s="1"/>
  <c r="M56" i="4" s="1"/>
  <c r="FK15" i="5"/>
  <c r="DB15" i="5"/>
  <c r="BO15" i="5"/>
  <c r="DX15" i="5" s="1"/>
  <c r="EC15" i="5"/>
  <c r="BT15" i="5"/>
  <c r="CY15" i="5"/>
  <c r="FH15" i="5"/>
  <c r="EB15" i="5"/>
  <c r="BS15" i="5"/>
  <c r="FM15" i="5"/>
  <c r="DD15" i="5"/>
  <c r="FG12" i="5"/>
  <c r="CX12" i="5"/>
  <c r="EH12" i="5"/>
  <c r="BY12" i="5"/>
  <c r="FM12" i="5"/>
  <c r="DD12" i="5"/>
  <c r="DH12" i="5"/>
  <c r="FQ12" i="5"/>
  <c r="ED12" i="5"/>
  <c r="BU12" i="5"/>
  <c r="FO12" i="5"/>
  <c r="DF12" i="5"/>
  <c r="FB10" i="5"/>
  <c r="CS10" i="5"/>
  <c r="FT10" i="5"/>
  <c r="DK10" i="5"/>
  <c r="EW10" i="5"/>
  <c r="CN10" i="5"/>
  <c r="DS10" i="5"/>
  <c r="GB10" i="5"/>
  <c r="EB10" i="5"/>
  <c r="BS10" i="5"/>
  <c r="FM10" i="5"/>
  <c r="DD10" i="5"/>
  <c r="FM7" i="5"/>
  <c r="DD7" i="5"/>
  <c r="GD7" i="5"/>
  <c r="DU7" i="5"/>
  <c r="EC7" i="5"/>
  <c r="BT7" i="5"/>
  <c r="CZ7" i="5"/>
  <c r="FI7" i="5"/>
  <c r="ED7" i="5"/>
  <c r="BU7" i="5"/>
  <c r="FO7" i="5"/>
  <c r="DF7" i="5"/>
  <c r="DN105" i="5"/>
  <c r="FW105" i="5"/>
  <c r="BP105" i="5"/>
  <c r="DY105" i="5" s="1"/>
  <c r="EY105" i="5"/>
  <c r="CP105" i="5"/>
  <c r="CZ105" i="5"/>
  <c r="FI105" i="5"/>
  <c r="BR105" i="5"/>
  <c r="EA105" i="5" s="1"/>
  <c r="FU105" i="5"/>
  <c r="DL105" i="5"/>
  <c r="FU67" i="5"/>
  <c r="DL67" i="5"/>
  <c r="EG67" i="5"/>
  <c r="BX67" i="5"/>
  <c r="ER67" i="5"/>
  <c r="CI67" i="5"/>
  <c r="CE67" i="5"/>
  <c r="EN67" i="5"/>
  <c r="CP67" i="5"/>
  <c r="EY67" i="5"/>
  <c r="FB67" i="5"/>
  <c r="CS67" i="5"/>
  <c r="BE23" i="5"/>
  <c r="AU23" i="5"/>
  <c r="AK23" i="5"/>
  <c r="AA23" i="5"/>
  <c r="Q23" i="5"/>
  <c r="G23" i="5"/>
  <c r="BD23" i="5"/>
  <c r="AT23" i="5"/>
  <c r="AJ23" i="5"/>
  <c r="Z23" i="5"/>
  <c r="P23" i="5"/>
  <c r="F23" i="5"/>
  <c r="BG23" i="5"/>
  <c r="AW23" i="5"/>
  <c r="AM23" i="5"/>
  <c r="AC23" i="5"/>
  <c r="S23" i="5"/>
  <c r="I23" i="5"/>
  <c r="BB23" i="5"/>
  <c r="AO23" i="5"/>
  <c r="Y23" i="5"/>
  <c r="L23" i="5"/>
  <c r="BA23" i="5"/>
  <c r="AN23" i="5"/>
  <c r="X23" i="5"/>
  <c r="K23" i="5"/>
  <c r="BF23" i="5"/>
  <c r="AQ23" i="5"/>
  <c r="AD23" i="5"/>
  <c r="N23" i="5"/>
  <c r="BC23" i="5"/>
  <c r="AP23" i="5"/>
  <c r="AB23" i="5"/>
  <c r="M23" i="5"/>
  <c r="AX23" i="5"/>
  <c r="W23" i="5"/>
  <c r="AV23" i="5"/>
  <c r="V23" i="5"/>
  <c r="BM23" i="5"/>
  <c r="AS23" i="5"/>
  <c r="U23" i="5"/>
  <c r="BL23" i="5"/>
  <c r="AR23" i="5"/>
  <c r="T23" i="5"/>
  <c r="BK23" i="5"/>
  <c r="AL23" i="5"/>
  <c r="R23" i="5"/>
  <c r="BJ23" i="5"/>
  <c r="AI23" i="5"/>
  <c r="O23" i="5"/>
  <c r="BI23" i="5"/>
  <c r="AH23" i="5"/>
  <c r="J23" i="5"/>
  <c r="BH23" i="5"/>
  <c r="AG23" i="5"/>
  <c r="H23" i="5"/>
  <c r="AZ23" i="5"/>
  <c r="AF23" i="5"/>
  <c r="AY23" i="5"/>
  <c r="AE23" i="5"/>
  <c r="DI27" i="5"/>
  <c r="FR27" i="5"/>
  <c r="CS27" i="5"/>
  <c r="FB27" i="5"/>
  <c r="EQ27" i="5"/>
  <c r="CH27" i="5"/>
  <c r="CO27" i="5"/>
  <c r="EX27" i="5"/>
  <c r="FI27" i="5"/>
  <c r="CZ27" i="5"/>
  <c r="EM27" i="5"/>
  <c r="CD27" i="5"/>
  <c r="ES45" i="5"/>
  <c r="CJ45" i="5"/>
  <c r="FU45" i="5"/>
  <c r="DL45" i="5"/>
  <c r="EP45" i="5"/>
  <c r="CG45" i="5"/>
  <c r="CC45" i="5"/>
  <c r="EL45" i="5"/>
  <c r="EM45" i="5"/>
  <c r="CD45" i="5"/>
  <c r="FX45" i="5"/>
  <c r="DO45" i="5"/>
  <c r="FK25" i="5"/>
  <c r="DB25" i="5"/>
  <c r="DY25" i="5"/>
  <c r="BP25" i="5"/>
  <c r="BZ25" i="5"/>
  <c r="EI25" i="5"/>
  <c r="GC25" i="5"/>
  <c r="DT25" i="5"/>
  <c r="EM25" i="5"/>
  <c r="CD25" i="5"/>
  <c r="FX25" i="5"/>
  <c r="DO25" i="5"/>
  <c r="DA52" i="5"/>
  <c r="FJ52" i="5"/>
  <c r="ED52" i="5"/>
  <c r="BU52" i="5"/>
  <c r="FD52" i="5"/>
  <c r="CU52" i="5"/>
  <c r="FA52" i="5"/>
  <c r="CR52" i="5"/>
  <c r="GB52" i="5"/>
  <c r="DS52" i="5"/>
  <c r="FF52" i="5"/>
  <c r="CW52" i="5"/>
  <c r="EG4" i="5"/>
  <c r="BX4" i="5"/>
  <c r="EY4" i="5"/>
  <c r="CP4" i="5"/>
  <c r="CS4" i="5"/>
  <c r="FB4" i="5"/>
  <c r="DJ4" i="5"/>
  <c r="FS4" i="5"/>
  <c r="GD4" i="5"/>
  <c r="DU4" i="5"/>
  <c r="FH4" i="5"/>
  <c r="CY4" i="5"/>
  <c r="FI17" i="5"/>
  <c r="CZ17" i="5"/>
  <c r="EF17" i="5"/>
  <c r="BW17" i="5"/>
  <c r="DE17" i="5"/>
  <c r="FN17" i="5"/>
  <c r="FU17" i="5"/>
  <c r="DL17" i="5"/>
  <c r="DF17" i="5"/>
  <c r="FO17" i="5"/>
  <c r="EW17" i="5"/>
  <c r="CN17" i="5"/>
  <c r="EW39" i="5"/>
  <c r="CN39" i="5"/>
  <c r="EI39" i="5"/>
  <c r="BZ39" i="5"/>
  <c r="FL39" i="5"/>
  <c r="DC39" i="5"/>
  <c r="CG39" i="5"/>
  <c r="EP39" i="5"/>
  <c r="FK39" i="5"/>
  <c r="DB39" i="5"/>
  <c r="EO39" i="5"/>
  <c r="CF39" i="5"/>
  <c r="FL5" i="5"/>
  <c r="DC5" i="5"/>
  <c r="FI5" i="5"/>
  <c r="CZ5" i="5"/>
  <c r="GD5" i="5"/>
  <c r="DU5" i="5"/>
  <c r="ED5" i="5"/>
  <c r="BU5" i="5"/>
  <c r="EV5" i="5"/>
  <c r="CM5" i="5"/>
  <c r="DZ5" i="5"/>
  <c r="BQ5" i="5"/>
  <c r="P262" i="4"/>
  <c r="Y262" i="4" s="1"/>
  <c r="FE150" i="5"/>
  <c r="CV150" i="5"/>
  <c r="GD150" i="5"/>
  <c r="DU150" i="5"/>
  <c r="BT150" i="5"/>
  <c r="EC150" i="5" s="1"/>
  <c r="FV150" i="5"/>
  <c r="DM150" i="5"/>
  <c r="FW150" i="5"/>
  <c r="DN150" i="5"/>
  <c r="FK150" i="5"/>
  <c r="DB150" i="5"/>
  <c r="EK115" i="5"/>
  <c r="CB115" i="5"/>
  <c r="DD115" i="5"/>
  <c r="FM115" i="5"/>
  <c r="DI115" i="5"/>
  <c r="FR115" i="5"/>
  <c r="EL115" i="5"/>
  <c r="CC115" i="5"/>
  <c r="EJ115" i="5"/>
  <c r="CA115" i="5"/>
  <c r="GE115" i="5"/>
  <c r="DV115" i="5"/>
  <c r="DG135" i="5"/>
  <c r="FP135" i="5"/>
  <c r="FQ135" i="5"/>
  <c r="DH135" i="5"/>
  <c r="EL135" i="5"/>
  <c r="CC135" i="5"/>
  <c r="FZ135" i="5"/>
  <c r="DQ135" i="5"/>
  <c r="FW135" i="5"/>
  <c r="DN135" i="5"/>
  <c r="FK135" i="5"/>
  <c r="DB135" i="5"/>
  <c r="DS130" i="5"/>
  <c r="GB130" i="5"/>
  <c r="EX130" i="5"/>
  <c r="CO130" i="5"/>
  <c r="FZ130" i="5"/>
  <c r="DQ130" i="5"/>
  <c r="DU130" i="5"/>
  <c r="GD130" i="5"/>
  <c r="FW130" i="5"/>
  <c r="DN130" i="5"/>
  <c r="FK130" i="5"/>
  <c r="DB130" i="5"/>
  <c r="CS34" i="5"/>
  <c r="FB34" i="5"/>
  <c r="CB34" i="5"/>
  <c r="EK34" i="5"/>
  <c r="FP34" i="5"/>
  <c r="DG34" i="5"/>
  <c r="CA34" i="5"/>
  <c r="EJ34" i="5"/>
  <c r="DC34" i="5"/>
  <c r="FL34" i="5"/>
  <c r="EX34" i="5"/>
  <c r="CO34" i="5"/>
  <c r="P16" i="4"/>
  <c r="Y16" i="4" s="1"/>
  <c r="CU29" i="5"/>
  <c r="FD29" i="5"/>
  <c r="FT29" i="5"/>
  <c r="DK29" i="5"/>
  <c r="EU29" i="5"/>
  <c r="CL29" i="5"/>
  <c r="ET29" i="5"/>
  <c r="CK29" i="5"/>
  <c r="FC29" i="5"/>
  <c r="CT29" i="5"/>
  <c r="EX29" i="5"/>
  <c r="CO29" i="5"/>
  <c r="CG95" i="5"/>
  <c r="EP95" i="5"/>
  <c r="EB95" i="5"/>
  <c r="BS95" i="5"/>
  <c r="GC95" i="5"/>
  <c r="DT95" i="5"/>
  <c r="BU95" i="5"/>
  <c r="ED95" i="5"/>
  <c r="CZ95" i="5"/>
  <c r="FI95" i="5"/>
  <c r="FA95" i="5"/>
  <c r="CR95" i="5"/>
  <c r="P49" i="4"/>
  <c r="Y49" i="4" s="1"/>
  <c r="O49" i="4"/>
  <c r="FR42" i="5"/>
  <c r="DI42" i="5"/>
  <c r="EK42" i="5"/>
  <c r="CB42" i="5"/>
  <c r="EQ42" i="5"/>
  <c r="CH42" i="5"/>
  <c r="EH42" i="5"/>
  <c r="BY42" i="5"/>
  <c r="EB42" i="5"/>
  <c r="BS42" i="5"/>
  <c r="FQ42" i="5"/>
  <c r="DH42" i="5"/>
  <c r="BE28" i="5"/>
  <c r="AU28" i="5"/>
  <c r="AK28" i="5"/>
  <c r="AA28" i="5"/>
  <c r="Q28" i="5"/>
  <c r="G28" i="5"/>
  <c r="BD28" i="5"/>
  <c r="AT28" i="5"/>
  <c r="AJ28" i="5"/>
  <c r="Z28" i="5"/>
  <c r="P28" i="5"/>
  <c r="F28" i="5"/>
  <c r="BG28" i="5"/>
  <c r="AW28" i="5"/>
  <c r="AM28" i="5"/>
  <c r="AC28" i="5"/>
  <c r="S28" i="5"/>
  <c r="I28" i="5"/>
  <c r="BK28" i="5"/>
  <c r="AX28" i="5"/>
  <c r="AH28" i="5"/>
  <c r="U28" i="5"/>
  <c r="BJ28" i="5"/>
  <c r="AV28" i="5"/>
  <c r="AG28" i="5"/>
  <c r="T28" i="5"/>
  <c r="AZ28" i="5"/>
  <c r="AF28" i="5"/>
  <c r="N28" i="5"/>
  <c r="AY28" i="5"/>
  <c r="AE28" i="5"/>
  <c r="M28" i="5"/>
  <c r="BB28" i="5"/>
  <c r="AL28" i="5"/>
  <c r="R28" i="5"/>
  <c r="BA28" i="5"/>
  <c r="AI28" i="5"/>
  <c r="O28" i="5"/>
  <c r="BM28" i="5"/>
  <c r="AO28" i="5"/>
  <c r="J28" i="5"/>
  <c r="BL28" i="5"/>
  <c r="AN28" i="5"/>
  <c r="H28" i="5"/>
  <c r="BI28" i="5"/>
  <c r="AD28" i="5"/>
  <c r="BH28" i="5"/>
  <c r="AB28" i="5"/>
  <c r="BF28" i="5"/>
  <c r="Y28" i="5"/>
  <c r="BC28" i="5"/>
  <c r="X28" i="5"/>
  <c r="AS28" i="5"/>
  <c r="W28" i="5"/>
  <c r="AR28" i="5"/>
  <c r="V28" i="5"/>
  <c r="AQ28" i="5"/>
  <c r="L28" i="5"/>
  <c r="AP28" i="5"/>
  <c r="K28" i="5"/>
  <c r="K68" i="4"/>
  <c r="BM190" i="5"/>
  <c r="BC190" i="5"/>
  <c r="AS190" i="5"/>
  <c r="AI190" i="5"/>
  <c r="Y190" i="5"/>
  <c r="O190" i="5"/>
  <c r="BL190" i="5"/>
  <c r="BB190" i="5"/>
  <c r="AR190" i="5"/>
  <c r="AH190" i="5"/>
  <c r="X190" i="5"/>
  <c r="N190" i="5"/>
  <c r="BE190" i="5"/>
  <c r="AU190" i="5"/>
  <c r="AK190" i="5"/>
  <c r="AA190" i="5"/>
  <c r="Q190" i="5"/>
  <c r="G190" i="5"/>
  <c r="BI190" i="5"/>
  <c r="AV190" i="5"/>
  <c r="AF190" i="5"/>
  <c r="S190" i="5"/>
  <c r="AZ190" i="5"/>
  <c r="AM190" i="5"/>
  <c r="W190" i="5"/>
  <c r="J190" i="5"/>
  <c r="AY190" i="5"/>
  <c r="AL190" i="5"/>
  <c r="V190" i="5"/>
  <c r="I190" i="5"/>
  <c r="BK190" i="5"/>
  <c r="AX190" i="5"/>
  <c r="AJ190" i="5"/>
  <c r="U190" i="5"/>
  <c r="H190" i="5"/>
  <c r="BF190" i="5"/>
  <c r="AE190" i="5"/>
  <c r="K190" i="5"/>
  <c r="BD190" i="5"/>
  <c r="AD190" i="5"/>
  <c r="F190" i="5"/>
  <c r="BA190" i="5"/>
  <c r="AC190" i="5"/>
  <c r="AW190" i="5"/>
  <c r="AB190" i="5"/>
  <c r="AT190" i="5"/>
  <c r="Z190" i="5"/>
  <c r="AQ190" i="5"/>
  <c r="T190" i="5"/>
  <c r="AP190" i="5"/>
  <c r="R190" i="5"/>
  <c r="BJ190" i="5"/>
  <c r="AO190" i="5"/>
  <c r="P190" i="5"/>
  <c r="BH190" i="5"/>
  <c r="AN190" i="5"/>
  <c r="M190" i="5"/>
  <c r="BG190" i="5"/>
  <c r="AG190" i="5"/>
  <c r="L190" i="5"/>
  <c r="BM61" i="5"/>
  <c r="BC61" i="5"/>
  <c r="AS61" i="5"/>
  <c r="AI61" i="5"/>
  <c r="Y61" i="5"/>
  <c r="O61" i="5"/>
  <c r="BL61" i="5"/>
  <c r="BB61" i="5"/>
  <c r="AR61" i="5"/>
  <c r="AH61" i="5"/>
  <c r="X61" i="5"/>
  <c r="N61" i="5"/>
  <c r="BE61" i="5"/>
  <c r="AU61" i="5"/>
  <c r="AK61" i="5"/>
  <c r="AA61" i="5"/>
  <c r="Q61" i="5"/>
  <c r="G61" i="5"/>
  <c r="BJ61" i="5"/>
  <c r="AW61" i="5"/>
  <c r="AG61" i="5"/>
  <c r="T61" i="5"/>
  <c r="F61" i="5"/>
  <c r="BI61" i="5"/>
  <c r="AV61" i="5"/>
  <c r="AF61" i="5"/>
  <c r="S61" i="5"/>
  <c r="BK61" i="5"/>
  <c r="AX61" i="5"/>
  <c r="AJ61" i="5"/>
  <c r="U61" i="5"/>
  <c r="H61" i="5"/>
  <c r="BG61" i="5"/>
  <c r="AN61" i="5"/>
  <c r="R61" i="5"/>
  <c r="BF61" i="5"/>
  <c r="AM61" i="5"/>
  <c r="P61" i="5"/>
  <c r="BD61" i="5"/>
  <c r="AL61" i="5"/>
  <c r="M61" i="5"/>
  <c r="BA61" i="5"/>
  <c r="AE61" i="5"/>
  <c r="L61" i="5"/>
  <c r="AZ61" i="5"/>
  <c r="AD61" i="5"/>
  <c r="K61" i="5"/>
  <c r="AY61" i="5"/>
  <c r="AC61" i="5"/>
  <c r="J61" i="5"/>
  <c r="AT61" i="5"/>
  <c r="AB61" i="5"/>
  <c r="I61" i="5"/>
  <c r="AQ61" i="5"/>
  <c r="Z61" i="5"/>
  <c r="AP61" i="5"/>
  <c r="W61" i="5"/>
  <c r="BH61" i="5"/>
  <c r="AO61" i="5"/>
  <c r="V61" i="5"/>
  <c r="BL11" i="5"/>
  <c r="BB11" i="5"/>
  <c r="AR11" i="5"/>
  <c r="AH11" i="5"/>
  <c r="X11" i="5"/>
  <c r="N11" i="5"/>
  <c r="BK11" i="5"/>
  <c r="BA11" i="5"/>
  <c r="AQ11" i="5"/>
  <c r="AG11" i="5"/>
  <c r="W11" i="5"/>
  <c r="M11" i="5"/>
  <c r="BD11" i="5"/>
  <c r="AT11" i="5"/>
  <c r="AJ11" i="5"/>
  <c r="Z11" i="5"/>
  <c r="P11" i="5"/>
  <c r="F11" i="5"/>
  <c r="AY11" i="5"/>
  <c r="AL11" i="5"/>
  <c r="V11" i="5"/>
  <c r="I11" i="5"/>
  <c r="BM11" i="5"/>
  <c r="AX11" i="5"/>
  <c r="AK11" i="5"/>
  <c r="U11" i="5"/>
  <c r="H11" i="5"/>
  <c r="BJ11" i="5"/>
  <c r="AW11" i="5"/>
  <c r="AI11" i="5"/>
  <c r="T11" i="5"/>
  <c r="G11" i="5"/>
  <c r="BI11" i="5"/>
  <c r="AV11" i="5"/>
  <c r="AF11" i="5"/>
  <c r="S11" i="5"/>
  <c r="BH11" i="5"/>
  <c r="AU11" i="5"/>
  <c r="AE11" i="5"/>
  <c r="R11" i="5"/>
  <c r="BG11" i="5"/>
  <c r="AS11" i="5"/>
  <c r="AD11" i="5"/>
  <c r="Q11" i="5"/>
  <c r="BF11" i="5"/>
  <c r="AP11" i="5"/>
  <c r="AC11" i="5"/>
  <c r="O11" i="5"/>
  <c r="BE11" i="5"/>
  <c r="AO11" i="5"/>
  <c r="AB11" i="5"/>
  <c r="L11" i="5"/>
  <c r="BC11" i="5"/>
  <c r="AN11" i="5"/>
  <c r="AA11" i="5"/>
  <c r="K11" i="5"/>
  <c r="AZ11" i="5"/>
  <c r="AM11" i="5"/>
  <c r="Y11" i="5"/>
  <c r="J11" i="5"/>
  <c r="BE165" i="5"/>
  <c r="AU165" i="5"/>
  <c r="BD165" i="5"/>
  <c r="AS165" i="5"/>
  <c r="AI165" i="5"/>
  <c r="Y165" i="5"/>
  <c r="O165" i="5"/>
  <c r="BH165" i="5"/>
  <c r="AW165" i="5"/>
  <c r="AL165" i="5"/>
  <c r="AB165" i="5"/>
  <c r="R165" i="5"/>
  <c r="H165" i="5"/>
  <c r="BG165" i="5"/>
  <c r="AV165" i="5"/>
  <c r="AK165" i="5"/>
  <c r="AA165" i="5"/>
  <c r="Q165" i="5"/>
  <c r="G165" i="5"/>
  <c r="BC165" i="5"/>
  <c r="AO165" i="5"/>
  <c r="Z165" i="5"/>
  <c r="L165" i="5"/>
  <c r="BB165" i="5"/>
  <c r="AN165" i="5"/>
  <c r="X165" i="5"/>
  <c r="K165" i="5"/>
  <c r="BA165" i="5"/>
  <c r="AM165" i="5"/>
  <c r="W165" i="5"/>
  <c r="J165" i="5"/>
  <c r="AZ165" i="5"/>
  <c r="AJ165" i="5"/>
  <c r="V165" i="5"/>
  <c r="I165" i="5"/>
  <c r="BM165" i="5"/>
  <c r="AY165" i="5"/>
  <c r="AH165" i="5"/>
  <c r="U165" i="5"/>
  <c r="F165" i="5"/>
  <c r="BL165" i="5"/>
  <c r="AX165" i="5"/>
  <c r="AG165" i="5"/>
  <c r="T165" i="5"/>
  <c r="BK165" i="5"/>
  <c r="AT165" i="5"/>
  <c r="AF165" i="5"/>
  <c r="S165" i="5"/>
  <c r="BJ165" i="5"/>
  <c r="AR165" i="5"/>
  <c r="P165" i="5"/>
  <c r="N165" i="5"/>
  <c r="M165" i="5"/>
  <c r="BI165" i="5"/>
  <c r="BF165" i="5"/>
  <c r="AQ165" i="5"/>
  <c r="AP165" i="5"/>
  <c r="AE165" i="5"/>
  <c r="AD165" i="5"/>
  <c r="AC165" i="5"/>
  <c r="BI219" i="5"/>
  <c r="AY219" i="5"/>
  <c r="AO219" i="5"/>
  <c r="AE219" i="5"/>
  <c r="U219" i="5"/>
  <c r="K219" i="5"/>
  <c r="BG219" i="5"/>
  <c r="AW219" i="5"/>
  <c r="AM219" i="5"/>
  <c r="AC219" i="5"/>
  <c r="S219" i="5"/>
  <c r="I219" i="5"/>
  <c r="BL219" i="5"/>
  <c r="BB219" i="5"/>
  <c r="AR219" i="5"/>
  <c r="AH219" i="5"/>
  <c r="X219" i="5"/>
  <c r="N219" i="5"/>
  <c r="BK219" i="5"/>
  <c r="AV219" i="5"/>
  <c r="AI219" i="5"/>
  <c r="T219" i="5"/>
  <c r="F219" i="5"/>
  <c r="BJ219" i="5"/>
  <c r="AU219" i="5"/>
  <c r="AG219" i="5"/>
  <c r="R219" i="5"/>
  <c r="AZ219" i="5"/>
  <c r="AK219" i="5"/>
  <c r="W219" i="5"/>
  <c r="H219" i="5"/>
  <c r="BE219" i="5"/>
  <c r="AL219" i="5"/>
  <c r="P219" i="5"/>
  <c r="BC219" i="5"/>
  <c r="AF219" i="5"/>
  <c r="M219" i="5"/>
  <c r="BH219" i="5"/>
  <c r="AP219" i="5"/>
  <c r="V219" i="5"/>
  <c r="AT219" i="5"/>
  <c r="Q219" i="5"/>
  <c r="AS219" i="5"/>
  <c r="O219" i="5"/>
  <c r="AQ219" i="5"/>
  <c r="L219" i="5"/>
  <c r="BA219" i="5"/>
  <c r="Z219" i="5"/>
  <c r="AJ219" i="5"/>
  <c r="AD219" i="5"/>
  <c r="AB219" i="5"/>
  <c r="AA219" i="5"/>
  <c r="Y219" i="5"/>
  <c r="BM219" i="5"/>
  <c r="J219" i="5"/>
  <c r="BF219" i="5"/>
  <c r="G219" i="5"/>
  <c r="BD219" i="5"/>
  <c r="AX219" i="5"/>
  <c r="AN219" i="5"/>
  <c r="P316" i="4"/>
  <c r="Y316" i="4" s="1"/>
  <c r="O316" i="4"/>
  <c r="BG207" i="5"/>
  <c r="AW207" i="5"/>
  <c r="AM207" i="5"/>
  <c r="AC207" i="5"/>
  <c r="S207" i="5"/>
  <c r="I207" i="5"/>
  <c r="BJ207" i="5"/>
  <c r="AZ207" i="5"/>
  <c r="AP207" i="5"/>
  <c r="AF207" i="5"/>
  <c r="V207" i="5"/>
  <c r="L207" i="5"/>
  <c r="BK207" i="5"/>
  <c r="AX207" i="5"/>
  <c r="AK207" i="5"/>
  <c r="Y207" i="5"/>
  <c r="M207" i="5"/>
  <c r="BH207" i="5"/>
  <c r="AU207" i="5"/>
  <c r="AI207" i="5"/>
  <c r="W207" i="5"/>
  <c r="J207" i="5"/>
  <c r="BM207" i="5"/>
  <c r="BA207" i="5"/>
  <c r="AN207" i="5"/>
  <c r="AA207" i="5"/>
  <c r="O207" i="5"/>
  <c r="BF207" i="5"/>
  <c r="AQ207" i="5"/>
  <c r="X207" i="5"/>
  <c r="F207" i="5"/>
  <c r="BE207" i="5"/>
  <c r="AO207" i="5"/>
  <c r="U207" i="5"/>
  <c r="BL207" i="5"/>
  <c r="AS207" i="5"/>
  <c r="AB207" i="5"/>
  <c r="H207" i="5"/>
  <c r="AJ207" i="5"/>
  <c r="N207" i="5"/>
  <c r="BI207" i="5"/>
  <c r="AH207" i="5"/>
  <c r="K207" i="5"/>
  <c r="BD207" i="5"/>
  <c r="AG207" i="5"/>
  <c r="G207" i="5"/>
  <c r="AV207" i="5"/>
  <c r="T207" i="5"/>
  <c r="AT207" i="5"/>
  <c r="R207" i="5"/>
  <c r="AR207" i="5"/>
  <c r="Q207" i="5"/>
  <c r="AL207" i="5"/>
  <c r="AE207" i="5"/>
  <c r="AD207" i="5"/>
  <c r="Z207" i="5"/>
  <c r="P207" i="5"/>
  <c r="BC207" i="5"/>
  <c r="BB207" i="5"/>
  <c r="AY207" i="5"/>
  <c r="P192" i="4"/>
  <c r="Y192" i="4" s="1"/>
  <c r="DN144" i="5"/>
  <c r="FW144" i="5"/>
  <c r="F144" i="5"/>
  <c r="CK144" i="5"/>
  <c r="ET144" i="5"/>
  <c r="DB144" i="5"/>
  <c r="FK144" i="5"/>
  <c r="K144" i="5"/>
  <c r="FR144" i="5"/>
  <c r="DI144" i="5"/>
  <c r="FX139" i="5"/>
  <c r="DO139" i="5"/>
  <c r="DU139" i="5"/>
  <c r="GD139" i="5"/>
  <c r="EY139" i="5"/>
  <c r="CP139" i="5"/>
  <c r="CS139" i="5"/>
  <c r="FB139" i="5"/>
  <c r="FT139" i="5"/>
  <c r="DK139" i="5"/>
  <c r="FH139" i="5"/>
  <c r="CY139" i="5"/>
  <c r="FM134" i="5"/>
  <c r="DD134" i="5"/>
  <c r="FD134" i="5"/>
  <c r="CU134" i="5"/>
  <c r="FS134" i="5"/>
  <c r="DJ134" i="5"/>
  <c r="BW134" i="5"/>
  <c r="EF134" i="5"/>
  <c r="FK134" i="5"/>
  <c r="DB134" i="5"/>
  <c r="EX134" i="5"/>
  <c r="CO134" i="5"/>
  <c r="ET129" i="5"/>
  <c r="CK129" i="5"/>
  <c r="FT129" i="5"/>
  <c r="DK129" i="5"/>
  <c r="FC129" i="5"/>
  <c r="CT129" i="5"/>
  <c r="DD129" i="5"/>
  <c r="FM129" i="5"/>
  <c r="DG129" i="5"/>
  <c r="FP129" i="5"/>
  <c r="EX129" i="5"/>
  <c r="CO129" i="5"/>
  <c r="G124" i="5"/>
  <c r="EO124" i="5"/>
  <c r="CF124" i="5"/>
  <c r="DJ124" i="5"/>
  <c r="FS124" i="5"/>
  <c r="FI124" i="5"/>
  <c r="CZ124" i="5"/>
  <c r="EX124" i="5"/>
  <c r="CO124" i="5"/>
  <c r="FS119" i="5"/>
  <c r="DJ119" i="5"/>
  <c r="CT119" i="5"/>
  <c r="FC119" i="5"/>
  <c r="ES119" i="5"/>
  <c r="CJ119" i="5"/>
  <c r="EG119" i="5"/>
  <c r="BX119" i="5"/>
  <c r="EZ119" i="5"/>
  <c r="CQ119" i="5"/>
  <c r="EX119" i="5"/>
  <c r="CO119" i="5"/>
  <c r="CN114" i="5"/>
  <c r="EW114" i="5"/>
  <c r="EI114" i="5"/>
  <c r="BZ114" i="5"/>
  <c r="FC114" i="5"/>
  <c r="CT114" i="5"/>
  <c r="H114" i="5"/>
  <c r="CS114" i="5"/>
  <c r="FB114" i="5"/>
  <c r="CP114" i="5"/>
  <c r="EY114" i="5"/>
  <c r="CD109" i="5"/>
  <c r="EM109" i="5"/>
  <c r="FM109" i="5"/>
  <c r="DD109" i="5"/>
  <c r="EQ109" i="5"/>
  <c r="CH109" i="5"/>
  <c r="EK109" i="5"/>
  <c r="CB109" i="5"/>
  <c r="FZ109" i="5"/>
  <c r="DQ109" i="5"/>
  <c r="EP104" i="5"/>
  <c r="CG104" i="5"/>
  <c r="EX104" i="5"/>
  <c r="CO104" i="5"/>
  <c r="DL104" i="5"/>
  <c r="FU104" i="5"/>
  <c r="EW104" i="5"/>
  <c r="CN104" i="5"/>
  <c r="EK104" i="5"/>
  <c r="CB104" i="5"/>
  <c r="FZ104" i="5"/>
  <c r="DQ104" i="5"/>
  <c r="FN94" i="5"/>
  <c r="DE94" i="5"/>
  <c r="FK94" i="5"/>
  <c r="DB94" i="5"/>
  <c r="GA94" i="5"/>
  <c r="DR94" i="5"/>
  <c r="CJ94" i="5"/>
  <c r="ES94" i="5"/>
  <c r="EK94" i="5"/>
  <c r="CB94" i="5"/>
  <c r="FZ94" i="5"/>
  <c r="DQ94" i="5"/>
  <c r="FM74" i="5"/>
  <c r="DD74" i="5"/>
  <c r="DS74" i="5"/>
  <c r="GB74" i="5"/>
  <c r="EZ74" i="5"/>
  <c r="CQ74" i="5"/>
  <c r="GA74" i="5"/>
  <c r="DR74" i="5"/>
  <c r="EO74" i="5"/>
  <c r="CF74" i="5"/>
  <c r="FY74" i="5"/>
  <c r="DP74" i="5"/>
  <c r="FM69" i="5"/>
  <c r="DD69" i="5"/>
  <c r="FA69" i="5"/>
  <c r="CR69" i="5"/>
  <c r="DC69" i="5"/>
  <c r="FL69" i="5"/>
  <c r="BT69" i="5"/>
  <c r="EC69" i="5"/>
  <c r="EE69" i="5"/>
  <c r="BV69" i="5"/>
  <c r="FY69" i="5"/>
  <c r="DP69" i="5"/>
  <c r="FN59" i="5"/>
  <c r="DE59" i="5"/>
  <c r="BT59" i="5"/>
  <c r="EC59" i="5"/>
  <c r="FE59" i="5"/>
  <c r="CV59" i="5"/>
  <c r="EI59" i="5"/>
  <c r="BZ59" i="5"/>
  <c r="ED59" i="5"/>
  <c r="BU59" i="5"/>
  <c r="FS59" i="5"/>
  <c r="DJ59" i="5"/>
  <c r="P338" i="4"/>
  <c r="Y338" i="4" s="1"/>
  <c r="BM203" i="5"/>
  <c r="BC203" i="5"/>
  <c r="AS203" i="5"/>
  <c r="AI203" i="5"/>
  <c r="Y203" i="5"/>
  <c r="O203" i="5"/>
  <c r="BI203" i="5"/>
  <c r="AX203" i="5"/>
  <c r="AM203" i="5"/>
  <c r="AB203" i="5"/>
  <c r="Q203" i="5"/>
  <c r="F203" i="5"/>
  <c r="BE203" i="5"/>
  <c r="AR203" i="5"/>
  <c r="AF203" i="5"/>
  <c r="T203" i="5"/>
  <c r="H203" i="5"/>
  <c r="BD203" i="5"/>
  <c r="AQ203" i="5"/>
  <c r="AE203" i="5"/>
  <c r="S203" i="5"/>
  <c r="G203" i="5"/>
  <c r="BG203" i="5"/>
  <c r="AU203" i="5"/>
  <c r="AH203" i="5"/>
  <c r="V203" i="5"/>
  <c r="J203" i="5"/>
  <c r="BA203" i="5"/>
  <c r="AK203" i="5"/>
  <c r="R203" i="5"/>
  <c r="AZ203" i="5"/>
  <c r="AJ203" i="5"/>
  <c r="P203" i="5"/>
  <c r="BJ203" i="5"/>
  <c r="AP203" i="5"/>
  <c r="Z203" i="5"/>
  <c r="I203" i="5"/>
  <c r="BH203" i="5"/>
  <c r="AO203" i="5"/>
  <c r="X203" i="5"/>
  <c r="BF203" i="5"/>
  <c r="AN203" i="5"/>
  <c r="W203" i="5"/>
  <c r="AG203" i="5"/>
  <c r="AD203" i="5"/>
  <c r="BL203" i="5"/>
  <c r="AC203" i="5"/>
  <c r="BK203" i="5"/>
  <c r="AA203" i="5"/>
  <c r="BB203" i="5"/>
  <c r="U203" i="5"/>
  <c r="AY203" i="5"/>
  <c r="N203" i="5"/>
  <c r="AW203" i="5"/>
  <c r="M203" i="5"/>
  <c r="AV203" i="5"/>
  <c r="L203" i="5"/>
  <c r="AT203" i="5"/>
  <c r="K203" i="5"/>
  <c r="AL203" i="5"/>
  <c r="BE162" i="5"/>
  <c r="AU162" i="5"/>
  <c r="AK162" i="5"/>
  <c r="AA162" i="5"/>
  <c r="Q162" i="5"/>
  <c r="G162" i="5"/>
  <c r="BH162" i="5"/>
  <c r="AX162" i="5"/>
  <c r="AN162" i="5"/>
  <c r="AD162" i="5"/>
  <c r="T162" i="5"/>
  <c r="J162" i="5"/>
  <c r="BG162" i="5"/>
  <c r="AW162" i="5"/>
  <c r="AM162" i="5"/>
  <c r="AC162" i="5"/>
  <c r="S162" i="5"/>
  <c r="I162" i="5"/>
  <c r="BL162" i="5"/>
  <c r="AY162" i="5"/>
  <c r="AI162" i="5"/>
  <c r="V162" i="5"/>
  <c r="F162" i="5"/>
  <c r="BK162" i="5"/>
  <c r="AV162" i="5"/>
  <c r="AH162" i="5"/>
  <c r="U162" i="5"/>
  <c r="BJ162" i="5"/>
  <c r="AT162" i="5"/>
  <c r="AG162" i="5"/>
  <c r="R162" i="5"/>
  <c r="BI162" i="5"/>
  <c r="AS162" i="5"/>
  <c r="AF162" i="5"/>
  <c r="P162" i="5"/>
  <c r="BF162" i="5"/>
  <c r="AR162" i="5"/>
  <c r="AE162" i="5"/>
  <c r="O162" i="5"/>
  <c r="BD162" i="5"/>
  <c r="AQ162" i="5"/>
  <c r="AB162" i="5"/>
  <c r="N162" i="5"/>
  <c r="BC162" i="5"/>
  <c r="AP162" i="5"/>
  <c r="Z162" i="5"/>
  <c r="M162" i="5"/>
  <c r="AZ162" i="5"/>
  <c r="AO162" i="5"/>
  <c r="AL162" i="5"/>
  <c r="AJ162" i="5"/>
  <c r="Y162" i="5"/>
  <c r="X162" i="5"/>
  <c r="W162" i="5"/>
  <c r="BM162" i="5"/>
  <c r="L162" i="5"/>
  <c r="BB162" i="5"/>
  <c r="K162" i="5"/>
  <c r="BA162" i="5"/>
  <c r="H162" i="5"/>
  <c r="BE225" i="5"/>
  <c r="AU225" i="5"/>
  <c r="AK225" i="5"/>
  <c r="AA225" i="5"/>
  <c r="Q225" i="5"/>
  <c r="G225" i="5"/>
  <c r="BM225" i="5"/>
  <c r="BC225" i="5"/>
  <c r="AS225" i="5"/>
  <c r="AI225" i="5"/>
  <c r="Y225" i="5"/>
  <c r="O225" i="5"/>
  <c r="BH225" i="5"/>
  <c r="AX225" i="5"/>
  <c r="AN225" i="5"/>
  <c r="AD225" i="5"/>
  <c r="T225" i="5"/>
  <c r="J225" i="5"/>
  <c r="BI225" i="5"/>
  <c r="AT225" i="5"/>
  <c r="AF225" i="5"/>
  <c r="R225" i="5"/>
  <c r="BG225" i="5"/>
  <c r="AR225" i="5"/>
  <c r="AE225" i="5"/>
  <c r="P225" i="5"/>
  <c r="BF225" i="5"/>
  <c r="AQ225" i="5"/>
  <c r="AC225" i="5"/>
  <c r="N225" i="5"/>
  <c r="BJ225" i="5"/>
  <c r="AV225" i="5"/>
  <c r="AG225" i="5"/>
  <c r="S225" i="5"/>
  <c r="AY225" i="5"/>
  <c r="X225" i="5"/>
  <c r="AP225" i="5"/>
  <c r="V225" i="5"/>
  <c r="BA225" i="5"/>
  <c r="AB225" i="5"/>
  <c r="H225" i="5"/>
  <c r="AL225" i="5"/>
  <c r="F225" i="5"/>
  <c r="AJ225" i="5"/>
  <c r="BL225" i="5"/>
  <c r="AH225" i="5"/>
  <c r="AO225" i="5"/>
  <c r="K225" i="5"/>
  <c r="W225" i="5"/>
  <c r="U225" i="5"/>
  <c r="M225" i="5"/>
  <c r="BK225" i="5"/>
  <c r="L225" i="5"/>
  <c r="BD225" i="5"/>
  <c r="I225" i="5"/>
  <c r="BB225" i="5"/>
  <c r="AZ225" i="5"/>
  <c r="AW225" i="5"/>
  <c r="AM225" i="5"/>
  <c r="Z225" i="5"/>
  <c r="FH127" i="5"/>
  <c r="CY127" i="5"/>
  <c r="EQ127" i="5"/>
  <c r="CH127" i="5"/>
  <c r="GC127" i="5"/>
  <c r="DT127" i="5"/>
  <c r="EY127" i="5"/>
  <c r="CP127" i="5"/>
  <c r="EL127" i="5"/>
  <c r="CC127" i="5"/>
  <c r="FW127" i="5"/>
  <c r="DN127" i="5"/>
  <c r="FL122" i="5"/>
  <c r="DC122" i="5"/>
  <c r="CR122" i="5"/>
  <c r="FA122" i="5"/>
  <c r="CX122" i="5"/>
  <c r="FG122" i="5"/>
  <c r="CF122" i="5"/>
  <c r="EO122" i="5"/>
  <c r="BS122" i="5"/>
  <c r="EB122" i="5" s="1"/>
  <c r="FM122" i="5"/>
  <c r="DD122" i="5"/>
  <c r="EY117" i="5"/>
  <c r="CP117" i="5"/>
  <c r="CA117" i="5"/>
  <c r="EJ117" i="5"/>
  <c r="CY117" i="5"/>
  <c r="FH117" i="5"/>
  <c r="FV117" i="5"/>
  <c r="DM117" i="5"/>
  <c r="GE117" i="5"/>
  <c r="DV117" i="5"/>
  <c r="FC117" i="5"/>
  <c r="CT117" i="5"/>
  <c r="EY112" i="5"/>
  <c r="CP112" i="5"/>
  <c r="FP112" i="5"/>
  <c r="DG112" i="5"/>
  <c r="BU112" i="5"/>
  <c r="ED112" i="5"/>
  <c r="CZ112" i="5"/>
  <c r="FI112" i="5"/>
  <c r="FQ112" i="5"/>
  <c r="DH112" i="5"/>
  <c r="ET112" i="5"/>
  <c r="CK112" i="5"/>
  <c r="FY107" i="5"/>
  <c r="DP107" i="5"/>
  <c r="ER107" i="5"/>
  <c r="CI107" i="5"/>
  <c r="FT107" i="5"/>
  <c r="DK107" i="5"/>
  <c r="FO107" i="5"/>
  <c r="DF107" i="5"/>
  <c r="FG107" i="5"/>
  <c r="CX107" i="5"/>
  <c r="EJ107" i="5"/>
  <c r="CA107" i="5"/>
  <c r="FI102" i="5"/>
  <c r="CZ102" i="5"/>
  <c r="DV102" i="5"/>
  <c r="GE102" i="5"/>
  <c r="EG102" i="5"/>
  <c r="BX102" i="5"/>
  <c r="ED102" i="5"/>
  <c r="BU102" i="5"/>
  <c r="EW102" i="5"/>
  <c r="CN102" i="5"/>
  <c r="BQ102" i="5"/>
  <c r="DZ102" i="5" s="1"/>
  <c r="DT97" i="5"/>
  <c r="GC97" i="5"/>
  <c r="BR97" i="5"/>
  <c r="EA97" i="5" s="1"/>
  <c r="FT97" i="5"/>
  <c r="DK97" i="5"/>
  <c r="DP97" i="5"/>
  <c r="FY97" i="5"/>
  <c r="EM97" i="5"/>
  <c r="CD97" i="5"/>
  <c r="FW97" i="5"/>
  <c r="DN97" i="5"/>
  <c r="EX92" i="5"/>
  <c r="CO92" i="5"/>
  <c r="DK92" i="5"/>
  <c r="FT92" i="5"/>
  <c r="EH92" i="5"/>
  <c r="BY92" i="5"/>
  <c r="DU92" i="5"/>
  <c r="GD92" i="5"/>
  <c r="EC92" i="5"/>
  <c r="BT92" i="5"/>
  <c r="FM92" i="5"/>
  <c r="DD92" i="5"/>
  <c r="FK87" i="5"/>
  <c r="DB87" i="5"/>
  <c r="EZ87" i="5"/>
  <c r="CQ87" i="5"/>
  <c r="EP87" i="5"/>
  <c r="CG87" i="5"/>
  <c r="CI87" i="5"/>
  <c r="ER87" i="5"/>
  <c r="FY87" i="5"/>
  <c r="DP87" i="5"/>
  <c r="FC87" i="5"/>
  <c r="CT87" i="5"/>
  <c r="EE82" i="5"/>
  <c r="BV82" i="5"/>
  <c r="BY82" i="5"/>
  <c r="EH82" i="5"/>
  <c r="EA82" i="5"/>
  <c r="BR82" i="5"/>
  <c r="CP82" i="5"/>
  <c r="EY82" i="5"/>
  <c r="FP82" i="5"/>
  <c r="DG82" i="5"/>
  <c r="ES82" i="5"/>
  <c r="CJ82" i="5"/>
  <c r="EY77" i="5"/>
  <c r="CP77" i="5"/>
  <c r="EL77" i="5"/>
  <c r="CC77" i="5"/>
  <c r="GD77" i="5"/>
  <c r="DU77" i="5"/>
  <c r="ER77" i="5"/>
  <c r="CI77" i="5"/>
  <c r="EI77" i="5"/>
  <c r="BZ77" i="5"/>
  <c r="FX77" i="5"/>
  <c r="DO77" i="5"/>
  <c r="EF72" i="5"/>
  <c r="BW72" i="5"/>
  <c r="BV72" i="5"/>
  <c r="EE72" i="5"/>
  <c r="ER72" i="5"/>
  <c r="CI72" i="5"/>
  <c r="BR72" i="5"/>
  <c r="EA72" i="5"/>
  <c r="EC72" i="5"/>
  <c r="BT72" i="5"/>
  <c r="FM72" i="5"/>
  <c r="DD72" i="5"/>
  <c r="P252" i="4"/>
  <c r="Y252" i="4" s="1"/>
  <c r="O252" i="4"/>
  <c r="CQ193" i="5"/>
  <c r="EZ193" i="5"/>
  <c r="DU193" i="5"/>
  <c r="GD193" i="5"/>
  <c r="CM193" i="5"/>
  <c r="EV193" i="5"/>
  <c r="BY193" i="5"/>
  <c r="EH193" i="5"/>
  <c r="FA193" i="5"/>
  <c r="CR193" i="5"/>
  <c r="M193" i="5"/>
  <c r="BQ161" i="5"/>
  <c r="DZ161" i="5" s="1"/>
  <c r="BS161" i="5"/>
  <c r="EB161" i="5" s="1"/>
  <c r="FH161" i="5"/>
  <c r="CY161" i="5"/>
  <c r="CA161" i="5"/>
  <c r="EJ161" i="5"/>
  <c r="EO161" i="5"/>
  <c r="CF161" i="5"/>
  <c r="GD161" i="5"/>
  <c r="DU161" i="5"/>
  <c r="BE215" i="5"/>
  <c r="AU215" i="5"/>
  <c r="AK215" i="5"/>
  <c r="AA215" i="5"/>
  <c r="Q215" i="5"/>
  <c r="G215" i="5"/>
  <c r="BM215" i="5"/>
  <c r="BC215" i="5"/>
  <c r="AS215" i="5"/>
  <c r="AI215" i="5"/>
  <c r="Y215" i="5"/>
  <c r="O215" i="5"/>
  <c r="BH215" i="5"/>
  <c r="AX215" i="5"/>
  <c r="AN215" i="5"/>
  <c r="AD215" i="5"/>
  <c r="T215" i="5"/>
  <c r="J215" i="5"/>
  <c r="BD215" i="5"/>
  <c r="AP215" i="5"/>
  <c r="AB215" i="5"/>
  <c r="M215" i="5"/>
  <c r="BG215" i="5"/>
  <c r="AR215" i="5"/>
  <c r="AE215" i="5"/>
  <c r="P215" i="5"/>
  <c r="BK215" i="5"/>
  <c r="AT215" i="5"/>
  <c r="Z215" i="5"/>
  <c r="I215" i="5"/>
  <c r="BI215" i="5"/>
  <c r="AO215" i="5"/>
  <c r="W215" i="5"/>
  <c r="F215" i="5"/>
  <c r="AW215" i="5"/>
  <c r="AF215" i="5"/>
  <c r="L215" i="5"/>
  <c r="BA215" i="5"/>
  <c r="AC215" i="5"/>
  <c r="AZ215" i="5"/>
  <c r="X215" i="5"/>
  <c r="AY215" i="5"/>
  <c r="V215" i="5"/>
  <c r="BF215" i="5"/>
  <c r="AH215" i="5"/>
  <c r="H215" i="5"/>
  <c r="AL215" i="5"/>
  <c r="AJ215" i="5"/>
  <c r="AG215" i="5"/>
  <c r="U215" i="5"/>
  <c r="BB215" i="5"/>
  <c r="N215" i="5"/>
  <c r="AV215" i="5"/>
  <c r="K215" i="5"/>
  <c r="AQ215" i="5"/>
  <c r="BL215" i="5"/>
  <c r="BJ215" i="5"/>
  <c r="AM215" i="5"/>
  <c r="S215" i="5"/>
  <c r="R215" i="5"/>
  <c r="FV155" i="5"/>
  <c r="DM155" i="5"/>
  <c r="EP155" i="5"/>
  <c r="CG155" i="5"/>
  <c r="L155" i="5"/>
  <c r="FB155" i="5"/>
  <c r="CS155" i="5"/>
  <c r="FC155" i="5"/>
  <c r="CT155" i="5"/>
  <c r="EQ155" i="5"/>
  <c r="CH155" i="5"/>
  <c r="CQ147" i="5"/>
  <c r="EZ147" i="5"/>
  <c r="EQ147" i="5"/>
  <c r="CH147" i="5"/>
  <c r="EE147" i="5"/>
  <c r="BV147" i="5"/>
  <c r="DU147" i="5"/>
  <c r="GD147" i="5"/>
  <c r="I147" i="5"/>
  <c r="FP147" i="5"/>
  <c r="DG147" i="5"/>
  <c r="BY145" i="5"/>
  <c r="EH145" i="5"/>
  <c r="EP145" i="5"/>
  <c r="CG145" i="5"/>
  <c r="FR145" i="5"/>
  <c r="DI145" i="5"/>
  <c r="DR145" i="5"/>
  <c r="GA145" i="5"/>
  <c r="BP145" i="5"/>
  <c r="DY145" i="5" s="1"/>
  <c r="FN145" i="5"/>
  <c r="DE145" i="5"/>
  <c r="EK140" i="5"/>
  <c r="CB140" i="5"/>
  <c r="GC140" i="5"/>
  <c r="DT140" i="5"/>
  <c r="EE140" i="5"/>
  <c r="BV140" i="5"/>
  <c r="CF140" i="5"/>
  <c r="EO140" i="5"/>
  <c r="FT140" i="5"/>
  <c r="DK140" i="5"/>
  <c r="FD140" i="5"/>
  <c r="CU140" i="5"/>
  <c r="BF262" i="5"/>
  <c r="AV262" i="5"/>
  <c r="AL262" i="5"/>
  <c r="AB262" i="5"/>
  <c r="R262" i="5"/>
  <c r="H262" i="5"/>
  <c r="BE262" i="5"/>
  <c r="AU262" i="5"/>
  <c r="AK262" i="5"/>
  <c r="AA262" i="5"/>
  <c r="Q262" i="5"/>
  <c r="G262" i="5"/>
  <c r="BI262" i="5"/>
  <c r="AY262" i="5"/>
  <c r="AO262" i="5"/>
  <c r="AE262" i="5"/>
  <c r="U262" i="5"/>
  <c r="K262" i="5"/>
  <c r="BM262" i="5"/>
  <c r="AZ262" i="5"/>
  <c r="AJ262" i="5"/>
  <c r="W262" i="5"/>
  <c r="I262" i="5"/>
  <c r="BL262" i="5"/>
  <c r="AX262" i="5"/>
  <c r="AI262" i="5"/>
  <c r="V262" i="5"/>
  <c r="F262" i="5"/>
  <c r="BA262" i="5"/>
  <c r="AG262" i="5"/>
  <c r="O262" i="5"/>
  <c r="AW262" i="5"/>
  <c r="AF262" i="5"/>
  <c r="N262" i="5"/>
  <c r="AT262" i="5"/>
  <c r="AD262" i="5"/>
  <c r="M262" i="5"/>
  <c r="BB262" i="5"/>
  <c r="AH262" i="5"/>
  <c r="P262" i="5"/>
  <c r="AS262" i="5"/>
  <c r="T262" i="5"/>
  <c r="AR262" i="5"/>
  <c r="S262" i="5"/>
  <c r="AQ262" i="5"/>
  <c r="L262" i="5"/>
  <c r="AP262" i="5"/>
  <c r="J262" i="5"/>
  <c r="BK262" i="5"/>
  <c r="AN262" i="5"/>
  <c r="BJ262" i="5"/>
  <c r="AM262" i="5"/>
  <c r="BH262" i="5"/>
  <c r="AC262" i="5"/>
  <c r="BG262" i="5"/>
  <c r="Z262" i="5"/>
  <c r="BD262" i="5"/>
  <c r="Y262" i="5"/>
  <c r="BC262" i="5"/>
  <c r="X262" i="5"/>
  <c r="O222" i="4"/>
  <c r="P222" i="4"/>
  <c r="Y222" i="4" s="1"/>
  <c r="L58" i="4"/>
  <c r="M58" i="4" s="1"/>
  <c r="P42" i="4"/>
  <c r="Y42" i="4" s="1"/>
  <c r="O42" i="4"/>
  <c r="BI235" i="5"/>
  <c r="AY235" i="5"/>
  <c r="AO235" i="5"/>
  <c r="AE235" i="5"/>
  <c r="U235" i="5"/>
  <c r="K235" i="5"/>
  <c r="BH235" i="5"/>
  <c r="AX235" i="5"/>
  <c r="AN235" i="5"/>
  <c r="AD235" i="5"/>
  <c r="T235" i="5"/>
  <c r="J235" i="5"/>
  <c r="BG235" i="5"/>
  <c r="AW235" i="5"/>
  <c r="AM235" i="5"/>
  <c r="AC235" i="5"/>
  <c r="S235" i="5"/>
  <c r="I235" i="5"/>
  <c r="BC235" i="5"/>
  <c r="AP235" i="5"/>
  <c r="Z235" i="5"/>
  <c r="M235" i="5"/>
  <c r="BB235" i="5"/>
  <c r="AL235" i="5"/>
  <c r="Y235" i="5"/>
  <c r="L235" i="5"/>
  <c r="BA235" i="5"/>
  <c r="AK235" i="5"/>
  <c r="X235" i="5"/>
  <c r="H235" i="5"/>
  <c r="BF235" i="5"/>
  <c r="AS235" i="5"/>
  <c r="AF235" i="5"/>
  <c r="P235" i="5"/>
  <c r="BE235" i="5"/>
  <c r="AH235" i="5"/>
  <c r="G235" i="5"/>
  <c r="BD235" i="5"/>
  <c r="AG235" i="5"/>
  <c r="F235" i="5"/>
  <c r="AZ235" i="5"/>
  <c r="AB235" i="5"/>
  <c r="AV235" i="5"/>
  <c r="AA235" i="5"/>
  <c r="AU235" i="5"/>
  <c r="W235" i="5"/>
  <c r="BJ235" i="5"/>
  <c r="AI235" i="5"/>
  <c r="N235" i="5"/>
  <c r="BK235" i="5"/>
  <c r="AT235" i="5"/>
  <c r="AR235" i="5"/>
  <c r="AQ235" i="5"/>
  <c r="BM235" i="5"/>
  <c r="O235" i="5"/>
  <c r="Q235" i="5"/>
  <c r="V235" i="5"/>
  <c r="R235" i="5"/>
  <c r="BL235" i="5"/>
  <c r="AJ235" i="5"/>
  <c r="L315" i="4"/>
  <c r="M315" i="4" s="1"/>
  <c r="K156" i="4"/>
  <c r="L156" i="4" s="1"/>
  <c r="M156" i="4" s="1"/>
  <c r="BE197" i="5"/>
  <c r="AU197" i="5"/>
  <c r="AK197" i="5"/>
  <c r="AA197" i="5"/>
  <c r="Q197" i="5"/>
  <c r="G197" i="5"/>
  <c r="BD197" i="5"/>
  <c r="AT197" i="5"/>
  <c r="AJ197" i="5"/>
  <c r="Z197" i="5"/>
  <c r="P197" i="5"/>
  <c r="F197" i="5"/>
  <c r="BG197" i="5"/>
  <c r="AW197" i="5"/>
  <c r="AM197" i="5"/>
  <c r="AC197" i="5"/>
  <c r="S197" i="5"/>
  <c r="I197" i="5"/>
  <c r="BH197" i="5"/>
  <c r="AR197" i="5"/>
  <c r="AE197" i="5"/>
  <c r="O197" i="5"/>
  <c r="BF197" i="5"/>
  <c r="AQ197" i="5"/>
  <c r="AD197" i="5"/>
  <c r="N197" i="5"/>
  <c r="BL197" i="5"/>
  <c r="AY197" i="5"/>
  <c r="AI197" i="5"/>
  <c r="V197" i="5"/>
  <c r="H197" i="5"/>
  <c r="BK197" i="5"/>
  <c r="AX197" i="5"/>
  <c r="AH197" i="5"/>
  <c r="U197" i="5"/>
  <c r="BJ197" i="5"/>
  <c r="AV197" i="5"/>
  <c r="AG197" i="5"/>
  <c r="T197" i="5"/>
  <c r="BC197" i="5"/>
  <c r="AB197" i="5"/>
  <c r="BB197" i="5"/>
  <c r="Y197" i="5"/>
  <c r="BA197" i="5"/>
  <c r="X197" i="5"/>
  <c r="AZ197" i="5"/>
  <c r="W197" i="5"/>
  <c r="AS197" i="5"/>
  <c r="R197" i="5"/>
  <c r="AP197" i="5"/>
  <c r="M197" i="5"/>
  <c r="AO197" i="5"/>
  <c r="L197" i="5"/>
  <c r="AN197" i="5"/>
  <c r="K197" i="5"/>
  <c r="BM197" i="5"/>
  <c r="AL197" i="5"/>
  <c r="J197" i="5"/>
  <c r="BI197" i="5"/>
  <c r="AF197" i="5"/>
  <c r="BH349" i="5"/>
  <c r="AX349" i="5"/>
  <c r="AN349" i="5"/>
  <c r="AD349" i="5"/>
  <c r="T349" i="5"/>
  <c r="J349" i="5"/>
  <c r="BG349" i="5"/>
  <c r="AW349" i="5"/>
  <c r="AM349" i="5"/>
  <c r="AC349" i="5"/>
  <c r="S349" i="5"/>
  <c r="I349" i="5"/>
  <c r="BB349" i="5"/>
  <c r="AP349" i="5"/>
  <c r="AB349" i="5"/>
  <c r="P349" i="5"/>
  <c r="BI349" i="5"/>
  <c r="AT349" i="5"/>
  <c r="AG349" i="5"/>
  <c r="R349" i="5"/>
  <c r="BF349" i="5"/>
  <c r="AS349" i="5"/>
  <c r="AF349" i="5"/>
  <c r="Q349" i="5"/>
  <c r="BL349" i="5"/>
  <c r="AY349" i="5"/>
  <c r="AJ349" i="5"/>
  <c r="W349" i="5"/>
  <c r="H349" i="5"/>
  <c r="AZ349" i="5"/>
  <c r="AE349" i="5"/>
  <c r="L349" i="5"/>
  <c r="BM349" i="5"/>
  <c r="AR349" i="5"/>
  <c r="Y349" i="5"/>
  <c r="F349" i="5"/>
  <c r="AV349" i="5"/>
  <c r="X349" i="5"/>
  <c r="AU349" i="5"/>
  <c r="V349" i="5"/>
  <c r="AQ349" i="5"/>
  <c r="U349" i="5"/>
  <c r="AO349" i="5"/>
  <c r="O349" i="5"/>
  <c r="BK349" i="5"/>
  <c r="AL349" i="5"/>
  <c r="N349" i="5"/>
  <c r="BJ349" i="5"/>
  <c r="AK349" i="5"/>
  <c r="M349" i="5"/>
  <c r="BD349" i="5"/>
  <c r="AH349" i="5"/>
  <c r="G349" i="5"/>
  <c r="AA349" i="5"/>
  <c r="Z349" i="5"/>
  <c r="BA349" i="5"/>
  <c r="BE349" i="5"/>
  <c r="BC349" i="5"/>
  <c r="AI349" i="5"/>
  <c r="K349" i="5"/>
  <c r="K212" i="4"/>
  <c r="L212" i="4" s="1"/>
  <c r="M212" i="4" s="1"/>
  <c r="BL340" i="5"/>
  <c r="BB340" i="5"/>
  <c r="AR340" i="5"/>
  <c r="AH340" i="5"/>
  <c r="X340" i="5"/>
  <c r="N340" i="5"/>
  <c r="BF340" i="5"/>
  <c r="AU340" i="5"/>
  <c r="AJ340" i="5"/>
  <c r="Y340" i="5"/>
  <c r="M340" i="5"/>
  <c r="BC340" i="5"/>
  <c r="AP340" i="5"/>
  <c r="AD340" i="5"/>
  <c r="R340" i="5"/>
  <c r="F340" i="5"/>
  <c r="BA340" i="5"/>
  <c r="AO340" i="5"/>
  <c r="AC340" i="5"/>
  <c r="Q340" i="5"/>
  <c r="BM340" i="5"/>
  <c r="AZ340" i="5"/>
  <c r="AN340" i="5"/>
  <c r="AB340" i="5"/>
  <c r="P340" i="5"/>
  <c r="BH340" i="5"/>
  <c r="AQ340" i="5"/>
  <c r="W340" i="5"/>
  <c r="H340" i="5"/>
  <c r="BG340" i="5"/>
  <c r="BJ340" i="5"/>
  <c r="AT340" i="5"/>
  <c r="AA340" i="5"/>
  <c r="J340" i="5"/>
  <c r="AY340" i="5"/>
  <c r="AF340" i="5"/>
  <c r="I340" i="5"/>
  <c r="AX340" i="5"/>
  <c r="AE340" i="5"/>
  <c r="G340" i="5"/>
  <c r="BE340" i="5"/>
  <c r="AI340" i="5"/>
  <c r="L340" i="5"/>
  <c r="BD340" i="5"/>
  <c r="U340" i="5"/>
  <c r="AW340" i="5"/>
  <c r="T340" i="5"/>
  <c r="AV340" i="5"/>
  <c r="S340" i="5"/>
  <c r="AS340" i="5"/>
  <c r="O340" i="5"/>
  <c r="AM340" i="5"/>
  <c r="K340" i="5"/>
  <c r="AG340" i="5"/>
  <c r="AK340" i="5"/>
  <c r="Z340" i="5"/>
  <c r="BK340" i="5"/>
  <c r="BI340" i="5"/>
  <c r="AL340" i="5"/>
  <c r="V340" i="5"/>
  <c r="L178" i="4"/>
  <c r="M178" i="4" s="1"/>
  <c r="BK216" i="5"/>
  <c r="BA216" i="5"/>
  <c r="AQ216" i="5"/>
  <c r="AG216" i="5"/>
  <c r="W216" i="5"/>
  <c r="M216" i="5"/>
  <c r="BI216" i="5"/>
  <c r="AY216" i="5"/>
  <c r="AO216" i="5"/>
  <c r="AE216" i="5"/>
  <c r="U216" i="5"/>
  <c r="K216" i="5"/>
  <c r="BD216" i="5"/>
  <c r="AT216" i="5"/>
  <c r="AJ216" i="5"/>
  <c r="Z216" i="5"/>
  <c r="P216" i="5"/>
  <c r="F216" i="5"/>
  <c r="BF216" i="5"/>
  <c r="AR216" i="5"/>
  <c r="AC216" i="5"/>
  <c r="O216" i="5"/>
  <c r="BH216" i="5"/>
  <c r="AU216" i="5"/>
  <c r="AF216" i="5"/>
  <c r="R216" i="5"/>
  <c r="BE216" i="5"/>
  <c r="AM216" i="5"/>
  <c r="V216" i="5"/>
  <c r="BB216" i="5"/>
  <c r="AK216" i="5"/>
  <c r="S216" i="5"/>
  <c r="BJ216" i="5"/>
  <c r="AP216" i="5"/>
  <c r="Y216" i="5"/>
  <c r="H216" i="5"/>
  <c r="AW216" i="5"/>
  <c r="X216" i="5"/>
  <c r="AV216" i="5"/>
  <c r="T216" i="5"/>
  <c r="AS216" i="5"/>
  <c r="Q216" i="5"/>
  <c r="AZ216" i="5"/>
  <c r="AB216" i="5"/>
  <c r="BM216" i="5"/>
  <c r="AA216" i="5"/>
  <c r="BL216" i="5"/>
  <c r="N216" i="5"/>
  <c r="BG216" i="5"/>
  <c r="L216" i="5"/>
  <c r="BC216" i="5"/>
  <c r="J216" i="5"/>
  <c r="AX216" i="5"/>
  <c r="I216" i="5"/>
  <c r="AN216" i="5"/>
  <c r="AL216" i="5"/>
  <c r="AI216" i="5"/>
  <c r="AH216" i="5"/>
  <c r="AD216" i="5"/>
  <c r="G216" i="5"/>
  <c r="BE241" i="5"/>
  <c r="AU241" i="5"/>
  <c r="AK241" i="5"/>
  <c r="AA241" i="5"/>
  <c r="Q241" i="5"/>
  <c r="G241" i="5"/>
  <c r="BD241" i="5"/>
  <c r="AT241" i="5"/>
  <c r="AJ241" i="5"/>
  <c r="Z241" i="5"/>
  <c r="P241" i="5"/>
  <c r="F241" i="5"/>
  <c r="BM241" i="5"/>
  <c r="BC241" i="5"/>
  <c r="AS241" i="5"/>
  <c r="AI241" i="5"/>
  <c r="Y241" i="5"/>
  <c r="O241" i="5"/>
  <c r="BL241" i="5"/>
  <c r="AY241" i="5"/>
  <c r="AL241" i="5"/>
  <c r="V241" i="5"/>
  <c r="I241" i="5"/>
  <c r="BK241" i="5"/>
  <c r="AX241" i="5"/>
  <c r="AH241" i="5"/>
  <c r="U241" i="5"/>
  <c r="H241" i="5"/>
  <c r="BJ241" i="5"/>
  <c r="AW241" i="5"/>
  <c r="AG241" i="5"/>
  <c r="T241" i="5"/>
  <c r="BB241" i="5"/>
  <c r="AO241" i="5"/>
  <c r="AB241" i="5"/>
  <c r="L241" i="5"/>
  <c r="AV241" i="5"/>
  <c r="X241" i="5"/>
  <c r="AR241" i="5"/>
  <c r="W241" i="5"/>
  <c r="AQ241" i="5"/>
  <c r="S241" i="5"/>
  <c r="AP241" i="5"/>
  <c r="R241" i="5"/>
  <c r="BI241" i="5"/>
  <c r="AN241" i="5"/>
  <c r="N241" i="5"/>
  <c r="AZ241" i="5"/>
  <c r="AC241" i="5"/>
  <c r="AD241" i="5"/>
  <c r="M241" i="5"/>
  <c r="K241" i="5"/>
  <c r="BH241" i="5"/>
  <c r="J241" i="5"/>
  <c r="BG241" i="5"/>
  <c r="AF241" i="5"/>
  <c r="BF241" i="5"/>
  <c r="BA241" i="5"/>
  <c r="AM241" i="5"/>
  <c r="AE241" i="5"/>
  <c r="BF266" i="5"/>
  <c r="AV266" i="5"/>
  <c r="AL266" i="5"/>
  <c r="AB266" i="5"/>
  <c r="R266" i="5"/>
  <c r="H266" i="5"/>
  <c r="BJ266" i="5"/>
  <c r="AY266" i="5"/>
  <c r="AN266" i="5"/>
  <c r="AC266" i="5"/>
  <c r="Q266" i="5"/>
  <c r="F266" i="5"/>
  <c r="BI266" i="5"/>
  <c r="AX266" i="5"/>
  <c r="AM266" i="5"/>
  <c r="AA266" i="5"/>
  <c r="P266" i="5"/>
  <c r="BM266" i="5"/>
  <c r="BB266" i="5"/>
  <c r="AQ266" i="5"/>
  <c r="AF266" i="5"/>
  <c r="U266" i="5"/>
  <c r="J266" i="5"/>
  <c r="AW266" i="5"/>
  <c r="AH266" i="5"/>
  <c r="S266" i="5"/>
  <c r="BL266" i="5"/>
  <c r="AU266" i="5"/>
  <c r="AG266" i="5"/>
  <c r="O266" i="5"/>
  <c r="BK266" i="5"/>
  <c r="AT266" i="5"/>
  <c r="AE266" i="5"/>
  <c r="N266" i="5"/>
  <c r="AZ266" i="5"/>
  <c r="Y266" i="5"/>
  <c r="AS266" i="5"/>
  <c r="X266" i="5"/>
  <c r="AR266" i="5"/>
  <c r="W266" i="5"/>
  <c r="AP266" i="5"/>
  <c r="V266" i="5"/>
  <c r="BH266" i="5"/>
  <c r="AO266" i="5"/>
  <c r="T266" i="5"/>
  <c r="BG266" i="5"/>
  <c r="AK266" i="5"/>
  <c r="M266" i="5"/>
  <c r="BE266" i="5"/>
  <c r="BA266" i="5"/>
  <c r="Z266" i="5"/>
  <c r="G266" i="5"/>
  <c r="K266" i="5"/>
  <c r="I266" i="5"/>
  <c r="BD266" i="5"/>
  <c r="BC266" i="5"/>
  <c r="AJ266" i="5"/>
  <c r="AI266" i="5"/>
  <c r="AD266" i="5"/>
  <c r="L266" i="5"/>
  <c r="BJ291" i="5"/>
  <c r="AZ291" i="5"/>
  <c r="AP291" i="5"/>
  <c r="AF291" i="5"/>
  <c r="V291" i="5"/>
  <c r="L291" i="5"/>
  <c r="BD291" i="5"/>
  <c r="AT291" i="5"/>
  <c r="AJ291" i="5"/>
  <c r="Z291" i="5"/>
  <c r="P291" i="5"/>
  <c r="F291" i="5"/>
  <c r="BM291" i="5"/>
  <c r="BC291" i="5"/>
  <c r="AS291" i="5"/>
  <c r="AI291" i="5"/>
  <c r="Y291" i="5"/>
  <c r="O291" i="5"/>
  <c r="BA291" i="5"/>
  <c r="AM291" i="5"/>
  <c r="X291" i="5"/>
  <c r="J291" i="5"/>
  <c r="AY291" i="5"/>
  <c r="AL291" i="5"/>
  <c r="W291" i="5"/>
  <c r="I291" i="5"/>
  <c r="BI291" i="5"/>
  <c r="AV291" i="5"/>
  <c r="BF291" i="5"/>
  <c r="AQ291" i="5"/>
  <c r="AC291" i="5"/>
  <c r="N291" i="5"/>
  <c r="BE291" i="5"/>
  <c r="AG291" i="5"/>
  <c r="M291" i="5"/>
  <c r="BB291" i="5"/>
  <c r="AE291" i="5"/>
  <c r="K291" i="5"/>
  <c r="AX291" i="5"/>
  <c r="AD291" i="5"/>
  <c r="H291" i="5"/>
  <c r="AW291" i="5"/>
  <c r="AB291" i="5"/>
  <c r="G291" i="5"/>
  <c r="AU291" i="5"/>
  <c r="AA291" i="5"/>
  <c r="AR291" i="5"/>
  <c r="U291" i="5"/>
  <c r="BK291" i="5"/>
  <c r="AN291" i="5"/>
  <c r="S291" i="5"/>
  <c r="Q291" i="5"/>
  <c r="BL291" i="5"/>
  <c r="BH291" i="5"/>
  <c r="BG291" i="5"/>
  <c r="AO291" i="5"/>
  <c r="AK291" i="5"/>
  <c r="AH291" i="5"/>
  <c r="T291" i="5"/>
  <c r="R291" i="5"/>
  <c r="BE316" i="5"/>
  <c r="AU316" i="5"/>
  <c r="AK316" i="5"/>
  <c r="AA316" i="5"/>
  <c r="Q316" i="5"/>
  <c r="G316" i="5"/>
  <c r="BD316" i="5"/>
  <c r="AT316" i="5"/>
  <c r="AJ316" i="5"/>
  <c r="Z316" i="5"/>
  <c r="P316" i="5"/>
  <c r="F316" i="5"/>
  <c r="BH316" i="5"/>
  <c r="AX316" i="5"/>
  <c r="AN316" i="5"/>
  <c r="AD316" i="5"/>
  <c r="T316" i="5"/>
  <c r="J316" i="5"/>
  <c r="BB316" i="5"/>
  <c r="AO316" i="5"/>
  <c r="Y316" i="5"/>
  <c r="L316" i="5"/>
  <c r="BA316" i="5"/>
  <c r="AM316" i="5"/>
  <c r="X316" i="5"/>
  <c r="K316" i="5"/>
  <c r="BG316" i="5"/>
  <c r="AR316" i="5"/>
  <c r="AE316" i="5"/>
  <c r="O316" i="5"/>
  <c r="BI316" i="5"/>
  <c r="AL316" i="5"/>
  <c r="S316" i="5"/>
  <c r="AW316" i="5"/>
  <c r="AC316" i="5"/>
  <c r="H316" i="5"/>
  <c r="BM316" i="5"/>
  <c r="AV316" i="5"/>
  <c r="AB316" i="5"/>
  <c r="AP316" i="5"/>
  <c r="M316" i="5"/>
  <c r="BL316" i="5"/>
  <c r="AI316" i="5"/>
  <c r="I316" i="5"/>
  <c r="AZ316" i="5"/>
  <c r="V316" i="5"/>
  <c r="AG316" i="5"/>
  <c r="AF316" i="5"/>
  <c r="AY316" i="5"/>
  <c r="AS316" i="5"/>
  <c r="BF316" i="5"/>
  <c r="BC316" i="5"/>
  <c r="AQ316" i="5"/>
  <c r="AH316" i="5"/>
  <c r="W316" i="5"/>
  <c r="R316" i="5"/>
  <c r="BK316" i="5"/>
  <c r="BJ316" i="5"/>
  <c r="U316" i="5"/>
  <c r="N316" i="5"/>
  <c r="BH341" i="5"/>
  <c r="AX341" i="5"/>
  <c r="AN341" i="5"/>
  <c r="AD341" i="5"/>
  <c r="T341" i="5"/>
  <c r="J341" i="5"/>
  <c r="BG341" i="5"/>
  <c r="AW341" i="5"/>
  <c r="AM341" i="5"/>
  <c r="AC341" i="5"/>
  <c r="S341" i="5"/>
  <c r="I341" i="5"/>
  <c r="BE341" i="5"/>
  <c r="AS341" i="5"/>
  <c r="AG341" i="5"/>
  <c r="U341" i="5"/>
  <c r="G341" i="5"/>
  <c r="BK341" i="5"/>
  <c r="AV341" i="5"/>
  <c r="AI341" i="5"/>
  <c r="V341" i="5"/>
  <c r="F341" i="5"/>
  <c r="BJ341" i="5"/>
  <c r="AU341" i="5"/>
  <c r="AH341" i="5"/>
  <c r="R341" i="5"/>
  <c r="BI341" i="5"/>
  <c r="AT341" i="5"/>
  <c r="AF341" i="5"/>
  <c r="Q341" i="5"/>
  <c r="BD341" i="5"/>
  <c r="AL341" i="5"/>
  <c r="P341" i="5"/>
  <c r="BC341" i="5"/>
  <c r="AK341" i="5"/>
  <c r="O341" i="5"/>
  <c r="BL341" i="5"/>
  <c r="AP341" i="5"/>
  <c r="X341" i="5"/>
  <c r="AZ341" i="5"/>
  <c r="Y341" i="5"/>
  <c r="AY341" i="5"/>
  <c r="W341" i="5"/>
  <c r="BB341" i="5"/>
  <c r="AA341" i="5"/>
  <c r="BF341" i="5"/>
  <c r="M341" i="5"/>
  <c r="BA341" i="5"/>
  <c r="L341" i="5"/>
  <c r="AR341" i="5"/>
  <c r="K341" i="5"/>
  <c r="AQ341" i="5"/>
  <c r="H341" i="5"/>
  <c r="AO341" i="5"/>
  <c r="AB341" i="5"/>
  <c r="AE341" i="5"/>
  <c r="BM341" i="5"/>
  <c r="AJ341" i="5"/>
  <c r="Z341" i="5"/>
  <c r="N341" i="5"/>
  <c r="P330" i="4"/>
  <c r="Y330" i="4" s="1"/>
  <c r="O330" i="4"/>
  <c r="D42" i="6"/>
  <c r="E42" i="6" s="1"/>
  <c r="F42" i="6"/>
  <c r="D107" i="6"/>
  <c r="E107" i="6" s="1"/>
  <c r="F107" i="6"/>
  <c r="D36" i="6"/>
  <c r="E36" i="6" s="1"/>
  <c r="F36" i="6"/>
  <c r="D17" i="6"/>
  <c r="E17" i="6" s="1"/>
  <c r="F17" i="6"/>
  <c r="D31" i="6"/>
  <c r="E31" i="6" s="1"/>
  <c r="F31" i="6"/>
  <c r="D12" i="6"/>
  <c r="E12" i="6" s="1"/>
  <c r="F12" i="6"/>
  <c r="F121" i="6"/>
  <c r="D121" i="6"/>
  <c r="E121" i="6" s="1"/>
  <c r="D15" i="6"/>
  <c r="E15" i="6" s="1"/>
  <c r="F15" i="6"/>
  <c r="F146" i="6"/>
  <c r="D146" i="6"/>
  <c r="E146" i="6" s="1"/>
  <c r="F61" i="6"/>
  <c r="D61" i="6"/>
  <c r="E61" i="6" s="1"/>
  <c r="D30" i="6"/>
  <c r="E30" i="6" s="1"/>
  <c r="F30" i="6"/>
  <c r="F24" i="6"/>
  <c r="D24" i="6"/>
  <c r="E24" i="6" s="1"/>
  <c r="F192" i="6"/>
  <c r="D192" i="6"/>
  <c r="E192" i="6" s="1"/>
  <c r="D84" i="6"/>
  <c r="E84" i="6" s="1"/>
  <c r="F84" i="6"/>
  <c r="F186" i="6"/>
  <c r="D186" i="6"/>
  <c r="E186" i="6" s="1"/>
  <c r="F123" i="6"/>
  <c r="D123" i="6"/>
  <c r="E123" i="6" s="1"/>
  <c r="F80" i="6"/>
  <c r="D80" i="6"/>
  <c r="E80" i="6" s="1"/>
  <c r="F247" i="6"/>
  <c r="D247" i="6"/>
  <c r="E247" i="6" s="1"/>
  <c r="F157" i="6"/>
  <c r="D157" i="6"/>
  <c r="E157" i="6" s="1"/>
  <c r="D184" i="6"/>
  <c r="E184" i="6" s="1"/>
  <c r="F184" i="6"/>
  <c r="F122" i="6"/>
  <c r="D122" i="6"/>
  <c r="E122" i="6" s="1"/>
  <c r="F216" i="6"/>
  <c r="D216" i="6"/>
  <c r="E216" i="6" s="1"/>
  <c r="D201" i="6"/>
  <c r="E201" i="6" s="1"/>
  <c r="F201" i="6"/>
  <c r="F217" i="6"/>
  <c r="D217" i="6"/>
  <c r="E217" i="6" s="1"/>
  <c r="F243" i="6"/>
  <c r="D243" i="6"/>
  <c r="E243" i="6" s="1"/>
  <c r="K297" i="4"/>
  <c r="L297" i="4" s="1"/>
  <c r="M297" i="4" s="1"/>
  <c r="BM180" i="5"/>
  <c r="BC180" i="5"/>
  <c r="AS180" i="5"/>
  <c r="AI180" i="5"/>
  <c r="Y180" i="5"/>
  <c r="O180" i="5"/>
  <c r="BL180" i="5"/>
  <c r="BB180" i="5"/>
  <c r="AR180" i="5"/>
  <c r="AH180" i="5"/>
  <c r="X180" i="5"/>
  <c r="N180" i="5"/>
  <c r="BE180" i="5"/>
  <c r="AU180" i="5"/>
  <c r="AK180" i="5"/>
  <c r="AA180" i="5"/>
  <c r="Q180" i="5"/>
  <c r="G180" i="5"/>
  <c r="BK180" i="5"/>
  <c r="AX180" i="5"/>
  <c r="AJ180" i="5"/>
  <c r="U180" i="5"/>
  <c r="H180" i="5"/>
  <c r="BJ180" i="5"/>
  <c r="AW180" i="5"/>
  <c r="AG180" i="5"/>
  <c r="T180" i="5"/>
  <c r="F180" i="5"/>
  <c r="BI180" i="5"/>
  <c r="AV180" i="5"/>
  <c r="AF180" i="5"/>
  <c r="S180" i="5"/>
  <c r="AT180" i="5"/>
  <c r="AB180" i="5"/>
  <c r="I180" i="5"/>
  <c r="AQ180" i="5"/>
  <c r="Z180" i="5"/>
  <c r="AP180" i="5"/>
  <c r="W180" i="5"/>
  <c r="BH180" i="5"/>
  <c r="AO180" i="5"/>
  <c r="V180" i="5"/>
  <c r="BG180" i="5"/>
  <c r="AN180" i="5"/>
  <c r="R180" i="5"/>
  <c r="BF180" i="5"/>
  <c r="AM180" i="5"/>
  <c r="P180" i="5"/>
  <c r="BD180" i="5"/>
  <c r="AL180" i="5"/>
  <c r="M180" i="5"/>
  <c r="BA180" i="5"/>
  <c r="AE180" i="5"/>
  <c r="L180" i="5"/>
  <c r="AZ180" i="5"/>
  <c r="AD180" i="5"/>
  <c r="K180" i="5"/>
  <c r="AY180" i="5"/>
  <c r="AC180" i="5"/>
  <c r="J180" i="5"/>
  <c r="P161" i="4"/>
  <c r="Y161" i="4" s="1"/>
  <c r="O161" i="4"/>
  <c r="BK143" i="5"/>
  <c r="BA143" i="5"/>
  <c r="AQ143" i="5"/>
  <c r="AG143" i="5"/>
  <c r="W143" i="5"/>
  <c r="M143" i="5"/>
  <c r="BD143" i="5"/>
  <c r="AT143" i="5"/>
  <c r="AJ143" i="5"/>
  <c r="Z143" i="5"/>
  <c r="P143" i="5"/>
  <c r="F143" i="5"/>
  <c r="BM143" i="5"/>
  <c r="BC143" i="5"/>
  <c r="AS143" i="5"/>
  <c r="AI143" i="5"/>
  <c r="Y143" i="5"/>
  <c r="O143" i="5"/>
  <c r="BH143" i="5"/>
  <c r="AU143" i="5"/>
  <c r="AE143" i="5"/>
  <c r="R143" i="5"/>
  <c r="BG143" i="5"/>
  <c r="AR143" i="5"/>
  <c r="AD143" i="5"/>
  <c r="Q143" i="5"/>
  <c r="BF143" i="5"/>
  <c r="AP143" i="5"/>
  <c r="AC143" i="5"/>
  <c r="N143" i="5"/>
  <c r="BB143" i="5"/>
  <c r="AK143" i="5"/>
  <c r="L143" i="5"/>
  <c r="AZ143" i="5"/>
  <c r="AH143" i="5"/>
  <c r="K143" i="5"/>
  <c r="AY143" i="5"/>
  <c r="AF143" i="5"/>
  <c r="J143" i="5"/>
  <c r="AX143" i="5"/>
  <c r="AB143" i="5"/>
  <c r="I143" i="5"/>
  <c r="AW143" i="5"/>
  <c r="AA143" i="5"/>
  <c r="H143" i="5"/>
  <c r="AV143" i="5"/>
  <c r="X143" i="5"/>
  <c r="G143" i="5"/>
  <c r="BL143" i="5"/>
  <c r="AO143" i="5"/>
  <c r="V143" i="5"/>
  <c r="BJ143" i="5"/>
  <c r="AN143" i="5"/>
  <c r="U143" i="5"/>
  <c r="S143" i="5"/>
  <c r="BI143" i="5"/>
  <c r="BE143" i="5"/>
  <c r="AM143" i="5"/>
  <c r="AL143" i="5"/>
  <c r="T143" i="5"/>
  <c r="K111" i="4"/>
  <c r="L111" i="4" s="1"/>
  <c r="M111" i="4" s="1"/>
  <c r="G89" i="5"/>
  <c r="FN89" i="5"/>
  <c r="DE89" i="5"/>
  <c r="EQ89" i="5"/>
  <c r="CH89" i="5"/>
  <c r="DB89" i="5"/>
  <c r="FK89" i="5"/>
  <c r="EE89" i="5"/>
  <c r="BV89" i="5"/>
  <c r="FO89" i="5"/>
  <c r="DF89" i="5"/>
  <c r="FV84" i="5"/>
  <c r="DM84" i="5"/>
  <c r="F84" i="5"/>
  <c r="FL84" i="5"/>
  <c r="DC84" i="5"/>
  <c r="DH84" i="5"/>
  <c r="FQ84" i="5"/>
  <c r="EE84" i="5"/>
  <c r="BV84" i="5"/>
  <c r="FO84" i="5"/>
  <c r="DF84" i="5"/>
  <c r="DR54" i="5"/>
  <c r="GA54" i="5"/>
  <c r="EV54" i="5"/>
  <c r="CM54" i="5"/>
  <c r="FX54" i="5"/>
  <c r="DO54" i="5"/>
  <c r="FQ54" i="5"/>
  <c r="DH54" i="5"/>
  <c r="EG54" i="5"/>
  <c r="BX54" i="5"/>
  <c r="FR54" i="5"/>
  <c r="DI54" i="5"/>
  <c r="CG125" i="5"/>
  <c r="EP125" i="5"/>
  <c r="EB125" i="5"/>
  <c r="BS125" i="5"/>
  <c r="EL125" i="5"/>
  <c r="CC125" i="5"/>
  <c r="BV125" i="5"/>
  <c r="EE125" i="5"/>
  <c r="ES125" i="5"/>
  <c r="CJ125" i="5"/>
  <c r="EG125" i="5"/>
  <c r="BX125" i="5"/>
  <c r="DM70" i="5"/>
  <c r="FV70" i="5"/>
  <c r="BQ70" i="5"/>
  <c r="DZ70" i="5" s="1"/>
  <c r="CQ70" i="5"/>
  <c r="EZ70" i="5"/>
  <c r="EF70" i="5"/>
  <c r="BW70" i="5"/>
  <c r="EK70" i="5"/>
  <c r="CB70" i="5"/>
  <c r="GE70" i="5"/>
  <c r="DV70" i="5"/>
  <c r="BP60" i="5"/>
  <c r="DY60" i="5" s="1"/>
  <c r="FA60" i="5"/>
  <c r="CR60" i="5"/>
  <c r="DN60" i="5"/>
  <c r="FW60" i="5"/>
  <c r="EY60" i="5"/>
  <c r="CP60" i="5"/>
  <c r="EJ60" i="5"/>
  <c r="CA60" i="5"/>
  <c r="FY60" i="5"/>
  <c r="DP60" i="5"/>
  <c r="EV55" i="5"/>
  <c r="CM55" i="5"/>
  <c r="FV55" i="5"/>
  <c r="DM55" i="5"/>
  <c r="ED55" i="5"/>
  <c r="BU55" i="5"/>
  <c r="EP55" i="5"/>
  <c r="CG55" i="5"/>
  <c r="EJ55" i="5"/>
  <c r="CA55" i="5"/>
  <c r="FY55" i="5"/>
  <c r="DP55" i="5"/>
  <c r="EZ40" i="5"/>
  <c r="CQ40" i="5"/>
  <c r="EH40" i="5"/>
  <c r="BY40" i="5"/>
  <c r="CF40" i="5"/>
  <c r="EO40" i="5"/>
  <c r="BU40" i="5"/>
  <c r="ED40" i="5"/>
  <c r="EW40" i="5"/>
  <c r="CN40" i="5"/>
  <c r="EA40" i="5"/>
  <c r="BR40" i="5"/>
  <c r="FX37" i="5"/>
  <c r="DO37" i="5"/>
  <c r="FJ37" i="5"/>
  <c r="DA37" i="5"/>
  <c r="FT37" i="5"/>
  <c r="DK37" i="5"/>
  <c r="CB37" i="5"/>
  <c r="EK37" i="5"/>
  <c r="EO37" i="5"/>
  <c r="CF37" i="5"/>
  <c r="FZ37" i="5"/>
  <c r="DQ37" i="5"/>
  <c r="K28" i="4"/>
  <c r="L28" i="4" s="1"/>
  <c r="M28" i="4" s="1"/>
  <c r="CB24" i="5"/>
  <c r="EK24" i="5"/>
  <c r="FP24" i="5"/>
  <c r="DG24" i="5"/>
  <c r="DO24" i="5"/>
  <c r="FX24" i="5"/>
  <c r="CK24" i="5"/>
  <c r="ET24" i="5"/>
  <c r="EN24" i="5"/>
  <c r="CE24" i="5"/>
  <c r="GC24" i="5"/>
  <c r="DT24" i="5"/>
  <c r="BD8" i="5"/>
  <c r="AT8" i="5"/>
  <c r="AJ8" i="5"/>
  <c r="Z8" i="5"/>
  <c r="P8" i="5"/>
  <c r="F8" i="5"/>
  <c r="BM8" i="5"/>
  <c r="BC8" i="5"/>
  <c r="AS8" i="5"/>
  <c r="AI8" i="5"/>
  <c r="Y8" i="5"/>
  <c r="O8" i="5"/>
  <c r="BF8" i="5"/>
  <c r="AV8" i="5"/>
  <c r="AL8" i="5"/>
  <c r="AB8" i="5"/>
  <c r="R8" i="5"/>
  <c r="H8" i="5"/>
  <c r="BI8" i="5"/>
  <c r="AU8" i="5"/>
  <c r="AF8" i="5"/>
  <c r="S8" i="5"/>
  <c r="BH8" i="5"/>
  <c r="AR8" i="5"/>
  <c r="AE8" i="5"/>
  <c r="Q8" i="5"/>
  <c r="BG8" i="5"/>
  <c r="AQ8" i="5"/>
  <c r="AD8" i="5"/>
  <c r="N8" i="5"/>
  <c r="BE8" i="5"/>
  <c r="AP8" i="5"/>
  <c r="AC8" i="5"/>
  <c r="M8" i="5"/>
  <c r="BB8" i="5"/>
  <c r="AO8" i="5"/>
  <c r="AA8" i="5"/>
  <c r="L8" i="5"/>
  <c r="BA8" i="5"/>
  <c r="AN8" i="5"/>
  <c r="X8" i="5"/>
  <c r="K8" i="5"/>
  <c r="AZ8" i="5"/>
  <c r="AM8" i="5"/>
  <c r="W8" i="5"/>
  <c r="J8" i="5"/>
  <c r="BL8" i="5"/>
  <c r="AY8" i="5"/>
  <c r="AK8" i="5"/>
  <c r="V8" i="5"/>
  <c r="I8" i="5"/>
  <c r="BK8" i="5"/>
  <c r="AX8" i="5"/>
  <c r="AH8" i="5"/>
  <c r="BJ8" i="5"/>
  <c r="AW8" i="5"/>
  <c r="AG8" i="5"/>
  <c r="T8" i="5"/>
  <c r="U8" i="5"/>
  <c r="G8" i="5"/>
  <c r="FC120" i="5"/>
  <c r="CT120" i="5"/>
  <c r="BS120" i="5"/>
  <c r="EB120" i="5" s="1"/>
  <c r="CS120" i="5"/>
  <c r="FB120" i="5"/>
  <c r="BO120" i="5"/>
  <c r="DX120" i="5" s="1"/>
  <c r="BQ120" i="5"/>
  <c r="DZ120" i="5" s="1"/>
  <c r="FU120" i="5"/>
  <c r="DL120" i="5"/>
  <c r="FW90" i="5"/>
  <c r="DN90" i="5"/>
  <c r="EF90" i="5"/>
  <c r="BW90" i="5"/>
  <c r="FG90" i="5"/>
  <c r="CX90" i="5"/>
  <c r="BP90" i="5"/>
  <c r="DY90" i="5" s="1"/>
  <c r="FY90" i="5"/>
  <c r="DP90" i="5"/>
  <c r="FB90" i="5"/>
  <c r="CS90" i="5"/>
  <c r="FJ62" i="5"/>
  <c r="DA62" i="5"/>
  <c r="EU62" i="5"/>
  <c r="CL62" i="5"/>
  <c r="FW62" i="5"/>
  <c r="DN62" i="5"/>
  <c r="CR62" i="5"/>
  <c r="FA62" i="5"/>
  <c r="EY62" i="5"/>
  <c r="CP62" i="5"/>
  <c r="EC62" i="5"/>
  <c r="BT62" i="5"/>
  <c r="GD57" i="5"/>
  <c r="DU57" i="5"/>
  <c r="BQ57" i="5"/>
  <c r="DZ57" i="5"/>
  <c r="FB57" i="5"/>
  <c r="CS57" i="5"/>
  <c r="FJ57" i="5"/>
  <c r="DA57" i="5"/>
  <c r="EE57" i="5"/>
  <c r="BV57" i="5"/>
  <c r="FP57" i="5"/>
  <c r="DG57" i="5"/>
  <c r="P43" i="4"/>
  <c r="Y43" i="4" s="1"/>
  <c r="CL22" i="5"/>
  <c r="EU22" i="5"/>
  <c r="FY22" i="5"/>
  <c r="DP22" i="5"/>
  <c r="ED22" i="5"/>
  <c r="BU22" i="5"/>
  <c r="CT22" i="5"/>
  <c r="FC22" i="5"/>
  <c r="FS22" i="5"/>
  <c r="DJ22" i="5"/>
  <c r="EW22" i="5"/>
  <c r="CN22" i="5"/>
  <c r="GE9" i="5"/>
  <c r="DV9" i="5"/>
  <c r="ER9" i="5"/>
  <c r="CI9" i="5"/>
  <c r="FW9" i="5"/>
  <c r="DN9" i="5"/>
  <c r="EY9" i="5"/>
  <c r="CP9" i="5"/>
  <c r="EZ9" i="5"/>
  <c r="CQ9" i="5"/>
  <c r="ED9" i="5"/>
  <c r="BU9" i="5"/>
  <c r="BY20" i="5"/>
  <c r="EH20" i="5"/>
  <c r="FJ20" i="5"/>
  <c r="DA20" i="5"/>
  <c r="EE20" i="5"/>
  <c r="BV20" i="5"/>
  <c r="EP20" i="5"/>
  <c r="CG20" i="5"/>
  <c r="DG20" i="5"/>
  <c r="FP20" i="5"/>
  <c r="ET20" i="5"/>
  <c r="CK20" i="5"/>
  <c r="DV47" i="5"/>
  <c r="GE47" i="5"/>
  <c r="EG47" i="5"/>
  <c r="BX47" i="5"/>
  <c r="FH47" i="5"/>
  <c r="CY47" i="5"/>
  <c r="FE47" i="5"/>
  <c r="CV47" i="5"/>
  <c r="EE47" i="5"/>
  <c r="BV47" i="5"/>
  <c r="FP47" i="5"/>
  <c r="DG47" i="5"/>
  <c r="CT85" i="5"/>
  <c r="FC85" i="5"/>
  <c r="EY85" i="5"/>
  <c r="CP85" i="5"/>
  <c r="EM85" i="5"/>
  <c r="CD85" i="5"/>
  <c r="FS85" i="5"/>
  <c r="DJ85" i="5"/>
  <c r="FY85" i="5"/>
  <c r="DP85" i="5"/>
  <c r="FB85" i="5"/>
  <c r="CS85" i="5"/>
  <c r="FI75" i="5"/>
  <c r="CZ75" i="5"/>
  <c r="DT75" i="5"/>
  <c r="GC75" i="5"/>
  <c r="EJ75" i="5"/>
  <c r="CA75" i="5"/>
  <c r="GD75" i="5"/>
  <c r="DU75" i="5"/>
  <c r="FY75" i="5"/>
  <c r="DP75" i="5"/>
  <c r="FB75" i="5"/>
  <c r="CS75" i="5"/>
  <c r="GE50" i="5"/>
  <c r="DV50" i="5"/>
  <c r="BU50" i="5"/>
  <c r="ED50" i="5"/>
  <c r="FC50" i="5"/>
  <c r="CT50" i="5"/>
  <c r="FK50" i="5"/>
  <c r="DB50" i="5"/>
  <c r="EC50" i="5"/>
  <c r="BT50" i="5"/>
  <c r="FN50" i="5"/>
  <c r="DE50" i="5"/>
  <c r="CE35" i="5"/>
  <c r="EN35" i="5"/>
  <c r="CT35" i="5"/>
  <c r="FC35" i="5"/>
  <c r="CM35" i="5"/>
  <c r="EV35" i="5"/>
  <c r="FM35" i="5"/>
  <c r="DD35" i="5"/>
  <c r="EC35" i="5"/>
  <c r="BT35" i="5"/>
  <c r="FN35" i="5"/>
  <c r="DE35" i="5"/>
  <c r="DP32" i="5"/>
  <c r="FY32" i="5"/>
  <c r="DB32" i="5"/>
  <c r="FK32" i="5"/>
  <c r="BR32" i="5"/>
  <c r="EA32" i="5"/>
  <c r="ET32" i="5"/>
  <c r="CK32" i="5"/>
  <c r="FV32" i="5"/>
  <c r="DM32" i="5"/>
  <c r="FF32" i="5"/>
  <c r="CW32" i="5"/>
  <c r="F19" i="5"/>
  <c r="FK19" i="5"/>
  <c r="DB19" i="5"/>
  <c r="ED19" i="5"/>
  <c r="BU19" i="5"/>
  <c r="FB19" i="5"/>
  <c r="CS19" i="5"/>
  <c r="EG19" i="5"/>
  <c r="BX19" i="5"/>
  <c r="EX19" i="5"/>
  <c r="CO19" i="5"/>
  <c r="EL110" i="5"/>
  <c r="CC110" i="5"/>
  <c r="FM110" i="5"/>
  <c r="DD110" i="5"/>
  <c r="DH110" i="5"/>
  <c r="FQ110" i="5"/>
  <c r="FF110" i="5"/>
  <c r="CW110" i="5"/>
  <c r="FO110" i="5"/>
  <c r="DF110" i="5"/>
  <c r="ER110" i="5"/>
  <c r="CI110" i="5"/>
  <c r="FH100" i="5"/>
  <c r="CY100" i="5"/>
  <c r="ED100" i="5"/>
  <c r="BU100" i="5"/>
  <c r="FF100" i="5"/>
  <c r="CW100" i="5"/>
  <c r="FQ100" i="5"/>
  <c r="DH100" i="5"/>
  <c r="FO100" i="5"/>
  <c r="DF100" i="5"/>
  <c r="ER100" i="5"/>
  <c r="CI100" i="5"/>
  <c r="FQ80" i="5"/>
  <c r="DH80" i="5"/>
  <c r="BV80" i="5"/>
  <c r="EE80" i="5"/>
  <c r="FG80" i="5"/>
  <c r="CX80" i="5"/>
  <c r="EW80" i="5"/>
  <c r="CN80" i="5"/>
  <c r="FE80" i="5"/>
  <c r="CV80" i="5"/>
  <c r="EH80" i="5"/>
  <c r="BY80" i="5"/>
  <c r="EN65" i="5"/>
  <c r="CE65" i="5"/>
  <c r="EV65" i="5"/>
  <c r="CM65" i="5"/>
  <c r="FS65" i="5"/>
  <c r="DJ65" i="5"/>
  <c r="FV65" i="5"/>
  <c r="DM65" i="5"/>
  <c r="EM65" i="5"/>
  <c r="CD65" i="5"/>
  <c r="DO65" i="5"/>
  <c r="FX65" i="5"/>
  <c r="EY30" i="5"/>
  <c r="CP30" i="5"/>
  <c r="EH30" i="5"/>
  <c r="BY30" i="5"/>
  <c r="FZ30" i="5"/>
  <c r="DQ30" i="5"/>
  <c r="DN30" i="5"/>
  <c r="FW30" i="5"/>
  <c r="EC30" i="5"/>
  <c r="BT30" i="5"/>
  <c r="FN30" i="5"/>
  <c r="DE30" i="5"/>
  <c r="EY14" i="5"/>
  <c r="CP14" i="5"/>
  <c r="FB14" i="5"/>
  <c r="CS14" i="5"/>
  <c r="DJ14" i="5"/>
  <c r="FS14" i="5"/>
  <c r="ET14" i="5"/>
  <c r="CK14" i="5"/>
  <c r="EM14" i="5"/>
  <c r="CD14" i="5"/>
  <c r="GB14" i="5"/>
  <c r="DS14" i="5"/>
  <c r="BE38" i="5"/>
  <c r="AU38" i="5"/>
  <c r="AK38" i="5"/>
  <c r="AA38" i="5"/>
  <c r="Q38" i="5"/>
  <c r="G38" i="5"/>
  <c r="BD38" i="5"/>
  <c r="AT38" i="5"/>
  <c r="AJ38" i="5"/>
  <c r="Z38" i="5"/>
  <c r="P38" i="5"/>
  <c r="F38" i="5"/>
  <c r="BG38" i="5"/>
  <c r="AW38" i="5"/>
  <c r="AM38" i="5"/>
  <c r="AC38" i="5"/>
  <c r="S38" i="5"/>
  <c r="I38" i="5"/>
  <c r="BM38" i="5"/>
  <c r="AZ38" i="5"/>
  <c r="AL38" i="5"/>
  <c r="W38" i="5"/>
  <c r="J38" i="5"/>
  <c r="BL38" i="5"/>
  <c r="AY38" i="5"/>
  <c r="AI38" i="5"/>
  <c r="V38" i="5"/>
  <c r="H38" i="5"/>
  <c r="BA38" i="5"/>
  <c r="AN38" i="5"/>
  <c r="X38" i="5"/>
  <c r="K38" i="5"/>
  <c r="AS38" i="5"/>
  <c r="AB38" i="5"/>
  <c r="BK38" i="5"/>
  <c r="AR38" i="5"/>
  <c r="Y38" i="5"/>
  <c r="BJ38" i="5"/>
  <c r="AQ38" i="5"/>
  <c r="U38" i="5"/>
  <c r="BH38" i="5"/>
  <c r="AO38" i="5"/>
  <c r="R38" i="5"/>
  <c r="AX38" i="5"/>
  <c r="AE38" i="5"/>
  <c r="L38" i="5"/>
  <c r="AV38" i="5"/>
  <c r="AD38" i="5"/>
  <c r="AP38" i="5"/>
  <c r="AH38" i="5"/>
  <c r="AG38" i="5"/>
  <c r="AF38" i="5"/>
  <c r="T38" i="5"/>
  <c r="O38" i="5"/>
  <c r="BI38" i="5"/>
  <c r="N38" i="5"/>
  <c r="BF38" i="5"/>
  <c r="M38" i="5"/>
  <c r="BC38" i="5"/>
  <c r="BB38" i="5"/>
  <c r="GA15" i="5"/>
  <c r="DR15" i="5"/>
  <c r="EN15" i="5"/>
  <c r="CE15" i="5"/>
  <c r="EP15" i="5"/>
  <c r="CG15" i="5"/>
  <c r="DL15" i="5"/>
  <c r="FU15" i="5"/>
  <c r="EL15" i="5"/>
  <c r="CC15" i="5"/>
  <c r="FW15" i="5"/>
  <c r="DN15" i="5"/>
  <c r="FU12" i="5"/>
  <c r="DL12" i="5"/>
  <c r="EW12" i="5"/>
  <c r="CN12" i="5"/>
  <c r="GC12" i="5"/>
  <c r="DT12" i="5"/>
  <c r="DV12" i="5"/>
  <c r="GE12" i="5"/>
  <c r="EN12" i="5"/>
  <c r="CE12" i="5"/>
  <c r="FY12" i="5"/>
  <c r="DP12" i="5"/>
  <c r="K51" i="4"/>
  <c r="L51" i="4" s="1"/>
  <c r="M51" i="4" s="1"/>
  <c r="FR10" i="5"/>
  <c r="DI10" i="5"/>
  <c r="EE10" i="5"/>
  <c r="BV10" i="5"/>
  <c r="FJ10" i="5"/>
  <c r="DA10" i="5"/>
  <c r="EM10" i="5"/>
  <c r="CD10" i="5"/>
  <c r="EL10" i="5"/>
  <c r="CC10" i="5"/>
  <c r="FW10" i="5"/>
  <c r="DN10" i="5"/>
  <c r="GC7" i="5"/>
  <c r="DT7" i="5"/>
  <c r="DY7" i="5"/>
  <c r="BP7" i="5"/>
  <c r="EQ7" i="5"/>
  <c r="CH7" i="5"/>
  <c r="DM7" i="5"/>
  <c r="FV7" i="5"/>
  <c r="EN7" i="5"/>
  <c r="CE7" i="5"/>
  <c r="FY7" i="5"/>
  <c r="DP7" i="5"/>
  <c r="EM105" i="5"/>
  <c r="CD105" i="5"/>
  <c r="EP105" i="5"/>
  <c r="CG105" i="5"/>
  <c r="FR105" i="5"/>
  <c r="DI105" i="5"/>
  <c r="DO105" i="5"/>
  <c r="FX105" i="5"/>
  <c r="EK105" i="5"/>
  <c r="CB105" i="5"/>
  <c r="GE105" i="5"/>
  <c r="DV105" i="5"/>
  <c r="DY67" i="5"/>
  <c r="BP67" i="5"/>
  <c r="DA67" i="5"/>
  <c r="FJ67" i="5"/>
  <c r="CZ67" i="5"/>
  <c r="FI67" i="5"/>
  <c r="FC67" i="5"/>
  <c r="CT67" i="5"/>
  <c r="FN67" i="5"/>
  <c r="DE67" i="5"/>
  <c r="FM67" i="5"/>
  <c r="DD67" i="5"/>
  <c r="ES27" i="5"/>
  <c r="CJ27" i="5"/>
  <c r="ED27" i="5"/>
  <c r="BU27" i="5"/>
  <c r="FH27" i="5"/>
  <c r="CY27" i="5"/>
  <c r="FL27" i="5"/>
  <c r="DC27" i="5"/>
  <c r="FS27" i="5"/>
  <c r="DJ27" i="5"/>
  <c r="EW27" i="5"/>
  <c r="CN27" i="5"/>
  <c r="DC45" i="5"/>
  <c r="FL45" i="5"/>
  <c r="EG45" i="5"/>
  <c r="BX45" i="5"/>
  <c r="FI45" i="5"/>
  <c r="CZ45" i="5"/>
  <c r="CQ45" i="5"/>
  <c r="EZ45" i="5"/>
  <c r="EW45" i="5"/>
  <c r="CN45" i="5"/>
  <c r="EA45" i="5"/>
  <c r="BR45" i="5"/>
  <c r="EP25" i="5"/>
  <c r="CG25" i="5"/>
  <c r="FB25" i="5"/>
  <c r="CS25" i="5"/>
  <c r="CQ25" i="5"/>
  <c r="EZ25" i="5"/>
  <c r="EH25" i="5"/>
  <c r="BY25" i="5"/>
  <c r="EW25" i="5"/>
  <c r="CN25" i="5"/>
  <c r="EA25" i="5"/>
  <c r="BR25" i="5"/>
  <c r="P272" i="4"/>
  <c r="Y272" i="4" s="1"/>
  <c r="DY52" i="5"/>
  <c r="BP52" i="5"/>
  <c r="CL52" i="5"/>
  <c r="EU52" i="5"/>
  <c r="DN52" i="5"/>
  <c r="FW52" i="5"/>
  <c r="FN52" i="5"/>
  <c r="DE52" i="5"/>
  <c r="EE52" i="5"/>
  <c r="BV52" i="5"/>
  <c r="FP52" i="5"/>
  <c r="DG52" i="5"/>
  <c r="FX4" i="5"/>
  <c r="DO4" i="5"/>
  <c r="FM4" i="5"/>
  <c r="DD4" i="5"/>
  <c r="DF4" i="5"/>
  <c r="FO4" i="5"/>
  <c r="BS4" i="5"/>
  <c r="EB4" i="5"/>
  <c r="EC4" i="5"/>
  <c r="BT4" i="5"/>
  <c r="FR4" i="5"/>
  <c r="DI4" i="5"/>
  <c r="P237" i="4"/>
  <c r="Y237" i="4" s="1"/>
  <c r="DN17" i="5"/>
  <c r="FW17" i="5"/>
  <c r="CO17" i="5"/>
  <c r="EX17" i="5"/>
  <c r="CC17" i="5"/>
  <c r="EL17" i="5"/>
  <c r="DZ17" i="5"/>
  <c r="BQ17" i="5"/>
  <c r="FZ17" i="5"/>
  <c r="DQ17" i="5"/>
  <c r="FG17" i="5"/>
  <c r="CX17" i="5"/>
  <c r="EZ39" i="5"/>
  <c r="CQ39" i="5"/>
  <c r="CS39" i="5"/>
  <c r="FB39" i="5"/>
  <c r="DU39" i="5"/>
  <c r="GD39" i="5"/>
  <c r="CU39" i="5"/>
  <c r="FD39" i="5"/>
  <c r="FU39" i="5"/>
  <c r="DL39" i="5"/>
  <c r="EY39" i="5"/>
  <c r="CP39" i="5"/>
  <c r="FY5" i="5"/>
  <c r="DP5" i="5"/>
  <c r="FV5" i="5"/>
  <c r="DM5" i="5"/>
  <c r="BR5" i="5"/>
  <c r="EA5" i="5"/>
  <c r="EQ5" i="5"/>
  <c r="CH5" i="5"/>
  <c r="FF5" i="5"/>
  <c r="CW5" i="5"/>
  <c r="EJ5" i="5"/>
  <c r="CA5" i="5"/>
  <c r="P339" i="4"/>
  <c r="Y339" i="4" s="1"/>
  <c r="GA150" i="5"/>
  <c r="DR150" i="5"/>
  <c r="BO150" i="5"/>
  <c r="DX150" i="5" s="1"/>
  <c r="EY150" i="5"/>
  <c r="CP150" i="5"/>
  <c r="EF150" i="5"/>
  <c r="BW150" i="5"/>
  <c r="DZ150" i="5"/>
  <c r="BQ150" i="5"/>
  <c r="FU150" i="5"/>
  <c r="DL150" i="5"/>
  <c r="CF115" i="5"/>
  <c r="EO115" i="5"/>
  <c r="DQ115" i="5"/>
  <c r="FZ115" i="5"/>
  <c r="DU115" i="5"/>
  <c r="GD115" i="5"/>
  <c r="EI115" i="5"/>
  <c r="BZ115" i="5"/>
  <c r="EX115" i="5"/>
  <c r="CO115" i="5"/>
  <c r="ET115" i="5"/>
  <c r="CK115" i="5"/>
  <c r="F135" i="5"/>
  <c r="K135" i="5"/>
  <c r="FE135" i="5"/>
  <c r="CV135" i="5"/>
  <c r="EK135" i="5"/>
  <c r="CB135" i="5"/>
  <c r="H135" i="5"/>
  <c r="FU135" i="5"/>
  <c r="DL135" i="5"/>
  <c r="CL130" i="5"/>
  <c r="EU130" i="5"/>
  <c r="FT130" i="5"/>
  <c r="DK130" i="5"/>
  <c r="BO130" i="5"/>
  <c r="DX130" i="5" s="1"/>
  <c r="BS130" i="5"/>
  <c r="EB130" i="5" s="1"/>
  <c r="DZ130" i="5"/>
  <c r="BQ130" i="5"/>
  <c r="FU130" i="5"/>
  <c r="DL130" i="5"/>
  <c r="BE53" i="5"/>
  <c r="AU53" i="5"/>
  <c r="AK53" i="5"/>
  <c r="AA53" i="5"/>
  <c r="Q53" i="5"/>
  <c r="G53" i="5"/>
  <c r="BD53" i="5"/>
  <c r="AT53" i="5"/>
  <c r="AJ53" i="5"/>
  <c r="Z53" i="5"/>
  <c r="P53" i="5"/>
  <c r="F53" i="5"/>
  <c r="BG53" i="5"/>
  <c r="AW53" i="5"/>
  <c r="AM53" i="5"/>
  <c r="AC53" i="5"/>
  <c r="S53" i="5"/>
  <c r="I53" i="5"/>
  <c r="BK53" i="5"/>
  <c r="AX53" i="5"/>
  <c r="AH53" i="5"/>
  <c r="U53" i="5"/>
  <c r="BJ53" i="5"/>
  <c r="AV53" i="5"/>
  <c r="AG53" i="5"/>
  <c r="T53" i="5"/>
  <c r="BL53" i="5"/>
  <c r="AY53" i="5"/>
  <c r="AI53" i="5"/>
  <c r="V53" i="5"/>
  <c r="H53" i="5"/>
  <c r="BI53" i="5"/>
  <c r="AP53" i="5"/>
  <c r="W53" i="5"/>
  <c r="BH53" i="5"/>
  <c r="AO53" i="5"/>
  <c r="R53" i="5"/>
  <c r="BF53" i="5"/>
  <c r="AN53" i="5"/>
  <c r="O53" i="5"/>
  <c r="BC53" i="5"/>
  <c r="AL53" i="5"/>
  <c r="N53" i="5"/>
  <c r="BB53" i="5"/>
  <c r="AF53" i="5"/>
  <c r="M53" i="5"/>
  <c r="BA53" i="5"/>
  <c r="AE53" i="5"/>
  <c r="L53" i="5"/>
  <c r="AZ53" i="5"/>
  <c r="AD53" i="5"/>
  <c r="K53" i="5"/>
  <c r="AS53" i="5"/>
  <c r="AB53" i="5"/>
  <c r="J53" i="5"/>
  <c r="AR53" i="5"/>
  <c r="Y53" i="5"/>
  <c r="BM53" i="5"/>
  <c r="AQ53" i="5"/>
  <c r="X53" i="5"/>
  <c r="DU34" i="5"/>
  <c r="GD34" i="5"/>
  <c r="FT34" i="5"/>
  <c r="DK34" i="5"/>
  <c r="EB34" i="5"/>
  <c r="BS34" i="5"/>
  <c r="EW34" i="5"/>
  <c r="CN34" i="5"/>
  <c r="DP34" i="5"/>
  <c r="FY34" i="5"/>
  <c r="FH34" i="5"/>
  <c r="CY34" i="5"/>
  <c r="K81" i="4"/>
  <c r="L81" i="4" s="1"/>
  <c r="M81" i="4" s="1"/>
  <c r="F29" i="5"/>
  <c r="CG29" i="5"/>
  <c r="EP29" i="5"/>
  <c r="DD29" i="5"/>
  <c r="FM29" i="5"/>
  <c r="FL29" i="5"/>
  <c r="DC29" i="5"/>
  <c r="FP29" i="5"/>
  <c r="DG29" i="5"/>
  <c r="FH29" i="5"/>
  <c r="CY29" i="5"/>
  <c r="K16" i="4"/>
  <c r="L16" i="4" s="1"/>
  <c r="M16" i="4" s="1"/>
  <c r="DS95" i="5"/>
  <c r="GB95" i="5"/>
  <c r="DE95" i="5"/>
  <c r="FN95" i="5"/>
  <c r="EI95" i="5"/>
  <c r="BZ95" i="5"/>
  <c r="CJ95" i="5"/>
  <c r="ES95" i="5"/>
  <c r="FX95" i="5"/>
  <c r="DO95" i="5"/>
  <c r="FK95" i="5"/>
  <c r="DB95" i="5"/>
  <c r="P326" i="4"/>
  <c r="Y326" i="4" s="1"/>
  <c r="BU42" i="5"/>
  <c r="ED42" i="5"/>
  <c r="FD42" i="5"/>
  <c r="CU42" i="5"/>
  <c r="FM42" i="5"/>
  <c r="DD42" i="5"/>
  <c r="EU42" i="5"/>
  <c r="CL42" i="5"/>
  <c r="EL42" i="5"/>
  <c r="CC42" i="5"/>
  <c r="GA42" i="5"/>
  <c r="DR42" i="5"/>
  <c r="P18" i="4"/>
  <c r="Y18" i="4" s="1"/>
  <c r="FW64" i="5"/>
  <c r="DN64" i="5"/>
  <c r="BG217" i="5"/>
  <c r="AW217" i="5"/>
  <c r="AM217" i="5"/>
  <c r="AC217" i="5"/>
  <c r="S217" i="5"/>
  <c r="I217" i="5"/>
  <c r="BE217" i="5"/>
  <c r="AU217" i="5"/>
  <c r="AK217" i="5"/>
  <c r="AA217" i="5"/>
  <c r="Q217" i="5"/>
  <c r="G217" i="5"/>
  <c r="BJ217" i="5"/>
  <c r="AZ217" i="5"/>
  <c r="AP217" i="5"/>
  <c r="AF217" i="5"/>
  <c r="V217" i="5"/>
  <c r="L217" i="5"/>
  <c r="BH217" i="5"/>
  <c r="AS217" i="5"/>
  <c r="AE217" i="5"/>
  <c r="P217" i="5"/>
  <c r="BK217" i="5"/>
  <c r="AV217" i="5"/>
  <c r="AH217" i="5"/>
  <c r="T217" i="5"/>
  <c r="BA217" i="5"/>
  <c r="AI217" i="5"/>
  <c r="O217" i="5"/>
  <c r="AX217" i="5"/>
  <c r="AD217" i="5"/>
  <c r="M217" i="5"/>
  <c r="BC217" i="5"/>
  <c r="AL217" i="5"/>
  <c r="U217" i="5"/>
  <c r="AQ217" i="5"/>
  <c r="R217" i="5"/>
  <c r="BM217" i="5"/>
  <c r="AO217" i="5"/>
  <c r="N217" i="5"/>
  <c r="BL217" i="5"/>
  <c r="AN217" i="5"/>
  <c r="K217" i="5"/>
  <c r="AT217" i="5"/>
  <c r="X217" i="5"/>
  <c r="BB217" i="5"/>
  <c r="H217" i="5"/>
  <c r="AY217" i="5"/>
  <c r="F217" i="5"/>
  <c r="AR217" i="5"/>
  <c r="AJ217" i="5"/>
  <c r="AG217" i="5"/>
  <c r="AB217" i="5"/>
  <c r="Z217" i="5"/>
  <c r="BI217" i="5"/>
  <c r="Y217" i="5"/>
  <c r="BF217" i="5"/>
  <c r="W217" i="5"/>
  <c r="BD217" i="5"/>
  <c r="J217" i="5"/>
  <c r="BI176" i="5"/>
  <c r="AY176" i="5"/>
  <c r="AO176" i="5"/>
  <c r="AE176" i="5"/>
  <c r="U176" i="5"/>
  <c r="K176" i="5"/>
  <c r="BJ176" i="5"/>
  <c r="AX176" i="5"/>
  <c r="AM176" i="5"/>
  <c r="AB176" i="5"/>
  <c r="Q176" i="5"/>
  <c r="F176" i="5"/>
  <c r="BH176" i="5"/>
  <c r="AW176" i="5"/>
  <c r="AL176" i="5"/>
  <c r="AA176" i="5"/>
  <c r="P176" i="5"/>
  <c r="BG176" i="5"/>
  <c r="AV176" i="5"/>
  <c r="AK176" i="5"/>
  <c r="Z176" i="5"/>
  <c r="O176" i="5"/>
  <c r="BM176" i="5"/>
  <c r="AU176" i="5"/>
  <c r="AG176" i="5"/>
  <c r="R176" i="5"/>
  <c r="BL176" i="5"/>
  <c r="AT176" i="5"/>
  <c r="AF176" i="5"/>
  <c r="N176" i="5"/>
  <c r="BK176" i="5"/>
  <c r="AS176" i="5"/>
  <c r="AD176" i="5"/>
  <c r="M176" i="5"/>
  <c r="BC176" i="5"/>
  <c r="AN176" i="5"/>
  <c r="W176" i="5"/>
  <c r="H176" i="5"/>
  <c r="BB176" i="5"/>
  <c r="AJ176" i="5"/>
  <c r="V176" i="5"/>
  <c r="G176" i="5"/>
  <c r="BA176" i="5"/>
  <c r="AI176" i="5"/>
  <c r="T176" i="5"/>
  <c r="AR176" i="5"/>
  <c r="I176" i="5"/>
  <c r="AQ176" i="5"/>
  <c r="AP176" i="5"/>
  <c r="AH176" i="5"/>
  <c r="AC176" i="5"/>
  <c r="Y176" i="5"/>
  <c r="BF176" i="5"/>
  <c r="X176" i="5"/>
  <c r="BE176" i="5"/>
  <c r="S176" i="5"/>
  <c r="J176" i="5"/>
  <c r="BD176" i="5"/>
  <c r="AZ176" i="5"/>
  <c r="L176" i="5"/>
  <c r="BZ99" i="5"/>
  <c r="EI99" i="5"/>
  <c r="FH99" i="5"/>
  <c r="CY99" i="5"/>
  <c r="CO99" i="5"/>
  <c r="EX99" i="5"/>
  <c r="DD99" i="5"/>
  <c r="FM99" i="5"/>
  <c r="FQ99" i="5"/>
  <c r="DH99" i="5"/>
  <c r="EU99" i="5"/>
  <c r="CL99" i="5"/>
  <c r="P309" i="4"/>
  <c r="Y309" i="4" s="1"/>
  <c r="BL293" i="5"/>
  <c r="BB293" i="5"/>
  <c r="AR293" i="5"/>
  <c r="AH293" i="5"/>
  <c r="X293" i="5"/>
  <c r="N293" i="5"/>
  <c r="BF293" i="5"/>
  <c r="AV293" i="5"/>
  <c r="AL293" i="5"/>
  <c r="AB293" i="5"/>
  <c r="R293" i="5"/>
  <c r="H293" i="5"/>
  <c r="BE293" i="5"/>
  <c r="AU293" i="5"/>
  <c r="AK293" i="5"/>
  <c r="AA293" i="5"/>
  <c r="Q293" i="5"/>
  <c r="G293" i="5"/>
  <c r="BD293" i="5"/>
  <c r="AP293" i="5"/>
  <c r="AC293" i="5"/>
  <c r="M293" i="5"/>
  <c r="BC293" i="5"/>
  <c r="AO293" i="5"/>
  <c r="Z293" i="5"/>
  <c r="L293" i="5"/>
  <c r="BA293" i="5"/>
  <c r="AN293" i="5"/>
  <c r="Y293" i="5"/>
  <c r="K293" i="5"/>
  <c r="AZ293" i="5"/>
  <c r="AM293" i="5"/>
  <c r="W293" i="5"/>
  <c r="J293" i="5"/>
  <c r="BM293" i="5"/>
  <c r="AY293" i="5"/>
  <c r="AJ293" i="5"/>
  <c r="V293" i="5"/>
  <c r="I293" i="5"/>
  <c r="BK293" i="5"/>
  <c r="AX293" i="5"/>
  <c r="AI293" i="5"/>
  <c r="U293" i="5"/>
  <c r="F293" i="5"/>
  <c r="BI293" i="5"/>
  <c r="AT293" i="5"/>
  <c r="AF293" i="5"/>
  <c r="S293" i="5"/>
  <c r="AG293" i="5"/>
  <c r="AE293" i="5"/>
  <c r="AD293" i="5"/>
  <c r="T293" i="5"/>
  <c r="BJ293" i="5"/>
  <c r="P293" i="5"/>
  <c r="BH293" i="5"/>
  <c r="O293" i="5"/>
  <c r="BG293" i="5"/>
  <c r="AW293" i="5"/>
  <c r="AS293" i="5"/>
  <c r="AQ293" i="5"/>
  <c r="BF257" i="5"/>
  <c r="AV257" i="5"/>
  <c r="AL257" i="5"/>
  <c r="AB257" i="5"/>
  <c r="R257" i="5"/>
  <c r="H257" i="5"/>
  <c r="BE257" i="5"/>
  <c r="AU257" i="5"/>
  <c r="AK257" i="5"/>
  <c r="AA257" i="5"/>
  <c r="Q257" i="5"/>
  <c r="G257" i="5"/>
  <c r="BI257" i="5"/>
  <c r="AY257" i="5"/>
  <c r="AO257" i="5"/>
  <c r="AE257" i="5"/>
  <c r="U257" i="5"/>
  <c r="K257" i="5"/>
  <c r="BG257" i="5"/>
  <c r="AR257" i="5"/>
  <c r="AD257" i="5"/>
  <c r="O257" i="5"/>
  <c r="BD257" i="5"/>
  <c r="AQ257" i="5"/>
  <c r="AC257" i="5"/>
  <c r="N257" i="5"/>
  <c r="BC257" i="5"/>
  <c r="AP257" i="5"/>
  <c r="Z257" i="5"/>
  <c r="M257" i="5"/>
  <c r="BH257" i="5"/>
  <c r="AS257" i="5"/>
  <c r="AF257" i="5"/>
  <c r="P257" i="5"/>
  <c r="AW257" i="5"/>
  <c r="W257" i="5"/>
  <c r="AT257" i="5"/>
  <c r="V257" i="5"/>
  <c r="BM257" i="5"/>
  <c r="AN257" i="5"/>
  <c r="T257" i="5"/>
  <c r="BL257" i="5"/>
  <c r="AM257" i="5"/>
  <c r="S257" i="5"/>
  <c r="BK257" i="5"/>
  <c r="AJ257" i="5"/>
  <c r="L257" i="5"/>
  <c r="BJ257" i="5"/>
  <c r="AI257" i="5"/>
  <c r="J257" i="5"/>
  <c r="BB257" i="5"/>
  <c r="AH257" i="5"/>
  <c r="I257" i="5"/>
  <c r="BA257" i="5"/>
  <c r="AZ257" i="5"/>
  <c r="AX257" i="5"/>
  <c r="AG257" i="5"/>
  <c r="Y257" i="5"/>
  <c r="X257" i="5"/>
  <c r="F257" i="5"/>
  <c r="K247" i="4"/>
  <c r="L247" i="4" s="1"/>
  <c r="M247" i="4" s="1"/>
  <c r="BK173" i="5"/>
  <c r="BA173" i="5"/>
  <c r="AQ173" i="5"/>
  <c r="AG173" i="5"/>
  <c r="W173" i="5"/>
  <c r="M173" i="5"/>
  <c r="BF173" i="5"/>
  <c r="AU173" i="5"/>
  <c r="AJ173" i="5"/>
  <c r="Y173" i="5"/>
  <c r="N173" i="5"/>
  <c r="BE173" i="5"/>
  <c r="AT173" i="5"/>
  <c r="AI173" i="5"/>
  <c r="X173" i="5"/>
  <c r="L173" i="5"/>
  <c r="BD173" i="5"/>
  <c r="AS173" i="5"/>
  <c r="AH173" i="5"/>
  <c r="V173" i="5"/>
  <c r="K173" i="5"/>
  <c r="BI173" i="5"/>
  <c r="AR173" i="5"/>
  <c r="AC173" i="5"/>
  <c r="O173" i="5"/>
  <c r="BH173" i="5"/>
  <c r="AP173" i="5"/>
  <c r="AB173" i="5"/>
  <c r="J173" i="5"/>
  <c r="BG173" i="5"/>
  <c r="AO173" i="5"/>
  <c r="AA173" i="5"/>
  <c r="I173" i="5"/>
  <c r="AY173" i="5"/>
  <c r="AK173" i="5"/>
  <c r="S173" i="5"/>
  <c r="BM173" i="5"/>
  <c r="AX173" i="5"/>
  <c r="AF173" i="5"/>
  <c r="R173" i="5"/>
  <c r="BL173" i="5"/>
  <c r="AW173" i="5"/>
  <c r="AE173" i="5"/>
  <c r="Q173" i="5"/>
  <c r="AN173" i="5"/>
  <c r="F173" i="5"/>
  <c r="AM173" i="5"/>
  <c r="AL173" i="5"/>
  <c r="AD173" i="5"/>
  <c r="Z173" i="5"/>
  <c r="BJ173" i="5"/>
  <c r="U173" i="5"/>
  <c r="BC173" i="5"/>
  <c r="T173" i="5"/>
  <c r="BB173" i="5"/>
  <c r="P173" i="5"/>
  <c r="AZ173" i="5"/>
  <c r="AV173" i="5"/>
  <c r="H173" i="5"/>
  <c r="G173" i="5"/>
  <c r="BI126" i="5"/>
  <c r="AY126" i="5"/>
  <c r="AO126" i="5"/>
  <c r="AE126" i="5"/>
  <c r="U126" i="5"/>
  <c r="K126" i="5"/>
  <c r="BL126" i="5"/>
  <c r="BB126" i="5"/>
  <c r="AR126" i="5"/>
  <c r="AH126" i="5"/>
  <c r="X126" i="5"/>
  <c r="N126" i="5"/>
  <c r="BK126" i="5"/>
  <c r="BA126" i="5"/>
  <c r="AQ126" i="5"/>
  <c r="AG126" i="5"/>
  <c r="W126" i="5"/>
  <c r="M126" i="5"/>
  <c r="BG126" i="5"/>
  <c r="AT126" i="5"/>
  <c r="AD126" i="5"/>
  <c r="Q126" i="5"/>
  <c r="BF126" i="5"/>
  <c r="AS126" i="5"/>
  <c r="AC126" i="5"/>
  <c r="P126" i="5"/>
  <c r="BE126" i="5"/>
  <c r="AP126" i="5"/>
  <c r="AB126" i="5"/>
  <c r="O126" i="5"/>
  <c r="BJ126" i="5"/>
  <c r="AM126" i="5"/>
  <c r="T126" i="5"/>
  <c r="BH126" i="5"/>
  <c r="AL126" i="5"/>
  <c r="S126" i="5"/>
  <c r="BD126" i="5"/>
  <c r="AK126" i="5"/>
  <c r="R126" i="5"/>
  <c r="AV126" i="5"/>
  <c r="Z126" i="5"/>
  <c r="G126" i="5"/>
  <c r="AI126" i="5"/>
  <c r="AF126" i="5"/>
  <c r="BM126" i="5"/>
  <c r="AA126" i="5"/>
  <c r="BC126" i="5"/>
  <c r="Y126" i="5"/>
  <c r="AZ126" i="5"/>
  <c r="V126" i="5"/>
  <c r="AX126" i="5"/>
  <c r="L126" i="5"/>
  <c r="AW126" i="5"/>
  <c r="J126" i="5"/>
  <c r="AU126" i="5"/>
  <c r="I126" i="5"/>
  <c r="AN126" i="5"/>
  <c r="H126" i="5"/>
  <c r="AJ126" i="5"/>
  <c r="F126" i="5"/>
  <c r="K94" i="4"/>
  <c r="L94" i="4" s="1"/>
  <c r="M94" i="4" s="1"/>
  <c r="BJ76" i="5"/>
  <c r="AZ76" i="5"/>
  <c r="AP76" i="5"/>
  <c r="AF76" i="5"/>
  <c r="V76" i="5"/>
  <c r="L76" i="5"/>
  <c r="BI76" i="5"/>
  <c r="AY76" i="5"/>
  <c r="AO76" i="5"/>
  <c r="AE76" i="5"/>
  <c r="U76" i="5"/>
  <c r="K76" i="5"/>
  <c r="BM76" i="5"/>
  <c r="BC76" i="5"/>
  <c r="AS76" i="5"/>
  <c r="AI76" i="5"/>
  <c r="Y76" i="5"/>
  <c r="O76" i="5"/>
  <c r="BB76" i="5"/>
  <c r="AM76" i="5"/>
  <c r="Z76" i="5"/>
  <c r="J76" i="5"/>
  <c r="BA76" i="5"/>
  <c r="AL76" i="5"/>
  <c r="X76" i="5"/>
  <c r="I76" i="5"/>
  <c r="AX76" i="5"/>
  <c r="AK76" i="5"/>
  <c r="W76" i="5"/>
  <c r="H76" i="5"/>
  <c r="BL76" i="5"/>
  <c r="AT76" i="5"/>
  <c r="AA76" i="5"/>
  <c r="BK76" i="5"/>
  <c r="AR76" i="5"/>
  <c r="T76" i="5"/>
  <c r="AV76" i="5"/>
  <c r="AC76" i="5"/>
  <c r="G76" i="5"/>
  <c r="BG76" i="5"/>
  <c r="AG76" i="5"/>
  <c r="BF76" i="5"/>
  <c r="AD76" i="5"/>
  <c r="BD76" i="5"/>
  <c r="S76" i="5"/>
  <c r="AU76" i="5"/>
  <c r="Q76" i="5"/>
  <c r="BH76" i="5"/>
  <c r="AH76" i="5"/>
  <c r="F76" i="5"/>
  <c r="AN76" i="5"/>
  <c r="AJ76" i="5"/>
  <c r="AB76" i="5"/>
  <c r="R76" i="5"/>
  <c r="P76" i="5"/>
  <c r="N76" i="5"/>
  <c r="M76" i="5"/>
  <c r="BE76" i="5"/>
  <c r="AW76" i="5"/>
  <c r="AQ76" i="5"/>
  <c r="BM26" i="5"/>
  <c r="BC26" i="5"/>
  <c r="AS26" i="5"/>
  <c r="AI26" i="5"/>
  <c r="Y26" i="5"/>
  <c r="O26" i="5"/>
  <c r="BL26" i="5"/>
  <c r="BB26" i="5"/>
  <c r="AR26" i="5"/>
  <c r="AH26" i="5"/>
  <c r="X26" i="5"/>
  <c r="N26" i="5"/>
  <c r="BE26" i="5"/>
  <c r="AU26" i="5"/>
  <c r="AK26" i="5"/>
  <c r="AA26" i="5"/>
  <c r="Q26" i="5"/>
  <c r="G26" i="5"/>
  <c r="BH26" i="5"/>
  <c r="AT26" i="5"/>
  <c r="AE26" i="5"/>
  <c r="R26" i="5"/>
  <c r="BG26" i="5"/>
  <c r="AQ26" i="5"/>
  <c r="AD26" i="5"/>
  <c r="P26" i="5"/>
  <c r="BJ26" i="5"/>
  <c r="AP26" i="5"/>
  <c r="Z26" i="5"/>
  <c r="I26" i="5"/>
  <c r="BI26" i="5"/>
  <c r="AO26" i="5"/>
  <c r="W26" i="5"/>
  <c r="H26" i="5"/>
  <c r="AW26" i="5"/>
  <c r="AC26" i="5"/>
  <c r="K26" i="5"/>
  <c r="BK26" i="5"/>
  <c r="AV26" i="5"/>
  <c r="AB26" i="5"/>
  <c r="J26" i="5"/>
  <c r="AY26" i="5"/>
  <c r="T26" i="5"/>
  <c r="AX26" i="5"/>
  <c r="S26" i="5"/>
  <c r="AN26" i="5"/>
  <c r="M26" i="5"/>
  <c r="AM26" i="5"/>
  <c r="L26" i="5"/>
  <c r="AL26" i="5"/>
  <c r="F26" i="5"/>
  <c r="AJ26" i="5"/>
  <c r="BF26" i="5"/>
  <c r="AG26" i="5"/>
  <c r="BD26" i="5"/>
  <c r="AF26" i="5"/>
  <c r="BA26" i="5"/>
  <c r="V26" i="5"/>
  <c r="AZ26" i="5"/>
  <c r="U26" i="5"/>
  <c r="EI79" i="5"/>
  <c r="BZ79" i="5"/>
  <c r="EQ79" i="5"/>
  <c r="CH79" i="5"/>
  <c r="EN79" i="5"/>
  <c r="CE79" i="5"/>
  <c r="BX79" i="5"/>
  <c r="EG79" i="5"/>
  <c r="EY79" i="5"/>
  <c r="CP79" i="5"/>
  <c r="EB79" i="5"/>
  <c r="BS79" i="5"/>
  <c r="FJ64" i="5"/>
  <c r="DA64" i="5"/>
  <c r="FN64" i="5"/>
  <c r="DE64" i="5"/>
  <c r="EI64" i="5"/>
  <c r="BZ64" i="5"/>
  <c r="BR64" i="5"/>
  <c r="EA64" i="5"/>
  <c r="FA64" i="5"/>
  <c r="CR64" i="5"/>
  <c r="EE64" i="5"/>
  <c r="BV64" i="5"/>
  <c r="BP49" i="5"/>
  <c r="DY49" i="5" s="1"/>
  <c r="EZ49" i="5"/>
  <c r="CQ49" i="5"/>
  <c r="FZ49" i="5"/>
  <c r="DQ49" i="5"/>
  <c r="FX49" i="5"/>
  <c r="DO49" i="5"/>
  <c r="EQ49" i="5"/>
  <c r="CH49" i="5"/>
  <c r="GB49" i="5"/>
  <c r="DS49" i="5"/>
  <c r="DC44" i="5"/>
  <c r="FL44" i="5"/>
  <c r="EF44" i="5"/>
  <c r="BW44" i="5"/>
  <c r="FF44" i="5"/>
  <c r="CW44" i="5"/>
  <c r="GD44" i="5"/>
  <c r="DU44" i="5"/>
  <c r="EG44" i="5"/>
  <c r="BX44" i="5"/>
  <c r="FR44" i="5"/>
  <c r="DI44" i="5"/>
  <c r="BF323" i="5"/>
  <c r="AV323" i="5"/>
  <c r="AL323" i="5"/>
  <c r="AB323" i="5"/>
  <c r="R323" i="5"/>
  <c r="H323" i="5"/>
  <c r="BE323" i="5"/>
  <c r="AU323" i="5"/>
  <c r="AK323" i="5"/>
  <c r="AA323" i="5"/>
  <c r="Q323" i="5"/>
  <c r="G323" i="5"/>
  <c r="BI323" i="5"/>
  <c r="AY323" i="5"/>
  <c r="AO323" i="5"/>
  <c r="AE323" i="5"/>
  <c r="U323" i="5"/>
  <c r="K323" i="5"/>
  <c r="BL323" i="5"/>
  <c r="AX323" i="5"/>
  <c r="AI323" i="5"/>
  <c r="V323" i="5"/>
  <c r="F323" i="5"/>
  <c r="BK323" i="5"/>
  <c r="AW323" i="5"/>
  <c r="AH323" i="5"/>
  <c r="T323" i="5"/>
  <c r="BB323" i="5"/>
  <c r="AN323" i="5"/>
  <c r="Y323" i="5"/>
  <c r="L323" i="5"/>
  <c r="AS323" i="5"/>
  <c r="Z323" i="5"/>
  <c r="AZ323" i="5"/>
  <c r="AC323" i="5"/>
  <c r="AT323" i="5"/>
  <c r="X323" i="5"/>
  <c r="BD323" i="5"/>
  <c r="AG323" i="5"/>
  <c r="M323" i="5"/>
  <c r="AQ323" i="5"/>
  <c r="N323" i="5"/>
  <c r="AP323" i="5"/>
  <c r="J323" i="5"/>
  <c r="BH323" i="5"/>
  <c r="AD323" i="5"/>
  <c r="BG323" i="5"/>
  <c r="W323" i="5"/>
  <c r="AM323" i="5"/>
  <c r="AJ323" i="5"/>
  <c r="AF323" i="5"/>
  <c r="S323" i="5"/>
  <c r="BJ323" i="5"/>
  <c r="I323" i="5"/>
  <c r="BM323" i="5"/>
  <c r="O323" i="5"/>
  <c r="BC323" i="5"/>
  <c r="BA323" i="5"/>
  <c r="AR323" i="5"/>
  <c r="P323" i="5"/>
  <c r="BH344" i="5"/>
  <c r="AX344" i="5"/>
  <c r="AN344" i="5"/>
  <c r="AD344" i="5"/>
  <c r="T344" i="5"/>
  <c r="J344" i="5"/>
  <c r="BF344" i="5"/>
  <c r="AU344" i="5"/>
  <c r="AJ344" i="5"/>
  <c r="BL344" i="5"/>
  <c r="AZ344" i="5"/>
  <c r="AM344" i="5"/>
  <c r="AA344" i="5"/>
  <c r="P344" i="5"/>
  <c r="BK344" i="5"/>
  <c r="AY344" i="5"/>
  <c r="AL344" i="5"/>
  <c r="Z344" i="5"/>
  <c r="O344" i="5"/>
  <c r="BC344" i="5"/>
  <c r="AQ344" i="5"/>
  <c r="AE344" i="5"/>
  <c r="S344" i="5"/>
  <c r="H344" i="5"/>
  <c r="BJ344" i="5"/>
  <c r="AS344" i="5"/>
  <c r="AB344" i="5"/>
  <c r="L344" i="5"/>
  <c r="AW344" i="5"/>
  <c r="AF344" i="5"/>
  <c r="M344" i="5"/>
  <c r="AV344" i="5"/>
  <c r="AC344" i="5"/>
  <c r="K344" i="5"/>
  <c r="AT344" i="5"/>
  <c r="Y344" i="5"/>
  <c r="I344" i="5"/>
  <c r="BD344" i="5"/>
  <c r="AI344" i="5"/>
  <c r="R344" i="5"/>
  <c r="AR344" i="5"/>
  <c r="Q344" i="5"/>
  <c r="AP344" i="5"/>
  <c r="N344" i="5"/>
  <c r="BB344" i="5"/>
  <c r="V344" i="5"/>
  <c r="AG344" i="5"/>
  <c r="X344" i="5"/>
  <c r="BM344" i="5"/>
  <c r="W344" i="5"/>
  <c r="AK344" i="5"/>
  <c r="AO344" i="5"/>
  <c r="AH344" i="5"/>
  <c r="U344" i="5"/>
  <c r="G344" i="5"/>
  <c r="F344" i="5"/>
  <c r="BG344" i="5"/>
  <c r="BE344" i="5"/>
  <c r="BA344" i="5"/>
  <c r="BI344" i="5"/>
  <c r="BX144" i="5"/>
  <c r="EG144" i="5"/>
  <c r="EQ144" i="5"/>
  <c r="CH144" i="5"/>
  <c r="FS144" i="5"/>
  <c r="DJ144" i="5"/>
  <c r="DO144" i="5"/>
  <c r="FX144" i="5"/>
  <c r="EM144" i="5"/>
  <c r="CD144" i="5"/>
  <c r="GB144" i="5"/>
  <c r="DS144" i="5"/>
  <c r="FZ139" i="5"/>
  <c r="DQ139" i="5"/>
  <c r="ES139" i="5"/>
  <c r="CJ139" i="5"/>
  <c r="FU139" i="5"/>
  <c r="DL139" i="5"/>
  <c r="DG139" i="5"/>
  <c r="FP139" i="5"/>
  <c r="K139" i="5"/>
  <c r="FR139" i="5"/>
  <c r="DI139" i="5"/>
  <c r="FN134" i="5"/>
  <c r="DE134" i="5"/>
  <c r="CW134" i="5"/>
  <c r="FF134" i="5"/>
  <c r="BV134" i="5"/>
  <c r="EE134" i="5"/>
  <c r="CJ134" i="5"/>
  <c r="ES134" i="5"/>
  <c r="FX134" i="5"/>
  <c r="DO134" i="5"/>
  <c r="FH134" i="5"/>
  <c r="CY134" i="5"/>
  <c r="EV129" i="5"/>
  <c r="CM129" i="5"/>
  <c r="EP129" i="5"/>
  <c r="CG129" i="5"/>
  <c r="FV129" i="5"/>
  <c r="DM129" i="5"/>
  <c r="DT129" i="5"/>
  <c r="GC129" i="5"/>
  <c r="GE129" i="5"/>
  <c r="DV129" i="5"/>
  <c r="FH129" i="5"/>
  <c r="CY129" i="5"/>
  <c r="CK124" i="5"/>
  <c r="ET124" i="5"/>
  <c r="CT124" i="5"/>
  <c r="FC124" i="5"/>
  <c r="DD124" i="5"/>
  <c r="FM124" i="5"/>
  <c r="EJ124" i="5"/>
  <c r="CA124" i="5"/>
  <c r="FV124" i="5"/>
  <c r="DM124" i="5"/>
  <c r="FH124" i="5"/>
  <c r="CY124" i="5"/>
  <c r="DK119" i="5"/>
  <c r="FT119" i="5"/>
  <c r="CW119" i="5"/>
  <c r="FF119" i="5"/>
  <c r="DA119" i="5"/>
  <c r="FJ119" i="5"/>
  <c r="EW119" i="5"/>
  <c r="CN119" i="5"/>
  <c r="FL119" i="5"/>
  <c r="DC119" i="5"/>
  <c r="FH119" i="5"/>
  <c r="CY119" i="5"/>
  <c r="EZ114" i="5"/>
  <c r="CQ114" i="5"/>
  <c r="GC114" i="5"/>
  <c r="DT114" i="5"/>
  <c r="FR114" i="5"/>
  <c r="DI114" i="5"/>
  <c r="ER114" i="5"/>
  <c r="CI114" i="5"/>
  <c r="FM114" i="5"/>
  <c r="DD114" i="5"/>
  <c r="DA114" i="5"/>
  <c r="FJ114" i="5"/>
  <c r="EH109" i="5"/>
  <c r="BY109" i="5"/>
  <c r="FJ109" i="5"/>
  <c r="DA109" i="5"/>
  <c r="ED109" i="5"/>
  <c r="BU109" i="5"/>
  <c r="CE109" i="5"/>
  <c r="EN109" i="5"/>
  <c r="FD109" i="5"/>
  <c r="CU109" i="5"/>
  <c r="EU109" i="5"/>
  <c r="CL109" i="5"/>
  <c r="EJ104" i="5"/>
  <c r="CA104" i="5"/>
  <c r="FL104" i="5"/>
  <c r="DC104" i="5"/>
  <c r="FQ104" i="5"/>
  <c r="DH104" i="5"/>
  <c r="BW104" i="5"/>
  <c r="EF104" i="5"/>
  <c r="FK104" i="5"/>
  <c r="DB104" i="5"/>
  <c r="EU104" i="5"/>
  <c r="CL104" i="5"/>
  <c r="CN94" i="5"/>
  <c r="EW94" i="5"/>
  <c r="EM94" i="5"/>
  <c r="CD94" i="5"/>
  <c r="GD94" i="5"/>
  <c r="DU94" i="5"/>
  <c r="BT94" i="5"/>
  <c r="EC94" i="5"/>
  <c r="FH94" i="5"/>
  <c r="CY94" i="5"/>
  <c r="EU94" i="5"/>
  <c r="CL94" i="5"/>
  <c r="BX74" i="5"/>
  <c r="EG74" i="5"/>
  <c r="EB74" i="5"/>
  <c r="BS74" i="5"/>
  <c r="EN74" i="5"/>
  <c r="CE74" i="5"/>
  <c r="DE74" i="5"/>
  <c r="FN74" i="5"/>
  <c r="BY74" i="5"/>
  <c r="EH74" i="5"/>
  <c r="EY74" i="5"/>
  <c r="CP74" i="5"/>
  <c r="EV69" i="5"/>
  <c r="CM69" i="5"/>
  <c r="CC69" i="5"/>
  <c r="EL69" i="5"/>
  <c r="DM69" i="5"/>
  <c r="FV69" i="5"/>
  <c r="DU69" i="5"/>
  <c r="GD69" i="5"/>
  <c r="EP69" i="5"/>
  <c r="CG69" i="5"/>
  <c r="EO69" i="5"/>
  <c r="CF69" i="5"/>
  <c r="FB59" i="5"/>
  <c r="CS59" i="5"/>
  <c r="GA59" i="5"/>
  <c r="DR59" i="5"/>
  <c r="EV59" i="5"/>
  <c r="CM59" i="5"/>
  <c r="EN59" i="5"/>
  <c r="CE59" i="5"/>
  <c r="GC59" i="5"/>
  <c r="DT59" i="5"/>
  <c r="L350" i="4"/>
  <c r="M350" i="4" s="1"/>
  <c r="BI310" i="5"/>
  <c r="AY310" i="5"/>
  <c r="AO310" i="5"/>
  <c r="AE310" i="5"/>
  <c r="U310" i="5"/>
  <c r="K310" i="5"/>
  <c r="BH310" i="5"/>
  <c r="AW310" i="5"/>
  <c r="AL310" i="5"/>
  <c r="AA310" i="5"/>
  <c r="P310" i="5"/>
  <c r="BG310" i="5"/>
  <c r="AV310" i="5"/>
  <c r="AK310" i="5"/>
  <c r="Z310" i="5"/>
  <c r="O310" i="5"/>
  <c r="BL310" i="5"/>
  <c r="BA310" i="5"/>
  <c r="AP310" i="5"/>
  <c r="AD310" i="5"/>
  <c r="S310" i="5"/>
  <c r="H310" i="5"/>
  <c r="BJ310" i="5"/>
  <c r="AS310" i="5"/>
  <c r="AC310" i="5"/>
  <c r="M310" i="5"/>
  <c r="BK310" i="5"/>
  <c r="AR310" i="5"/>
  <c r="Y310" i="5"/>
  <c r="I310" i="5"/>
  <c r="BF310" i="5"/>
  <c r="AQ310" i="5"/>
  <c r="X310" i="5"/>
  <c r="G310" i="5"/>
  <c r="AZ310" i="5"/>
  <c r="AH310" i="5"/>
  <c r="Q310" i="5"/>
  <c r="BD310" i="5"/>
  <c r="AG310" i="5"/>
  <c r="F310" i="5"/>
  <c r="BC310" i="5"/>
  <c r="AF310" i="5"/>
  <c r="AN310" i="5"/>
  <c r="R310" i="5"/>
  <c r="AM310" i="5"/>
  <c r="N310" i="5"/>
  <c r="AB310" i="5"/>
  <c r="W310" i="5"/>
  <c r="BM310" i="5"/>
  <c r="V310" i="5"/>
  <c r="BB310" i="5"/>
  <c r="L310" i="5"/>
  <c r="AU310" i="5"/>
  <c r="BE310" i="5"/>
  <c r="AX310" i="5"/>
  <c r="AT310" i="5"/>
  <c r="AJ310" i="5"/>
  <c r="AI310" i="5"/>
  <c r="T310" i="5"/>
  <c r="J310" i="5"/>
  <c r="BM223" i="5"/>
  <c r="BC223" i="5"/>
  <c r="AS223" i="5"/>
  <c r="AI223" i="5"/>
  <c r="Y223" i="5"/>
  <c r="O223" i="5"/>
  <c r="BK223" i="5"/>
  <c r="BA223" i="5"/>
  <c r="AQ223" i="5"/>
  <c r="AG223" i="5"/>
  <c r="W223" i="5"/>
  <c r="M223" i="5"/>
  <c r="BF223" i="5"/>
  <c r="AV223" i="5"/>
  <c r="AL223" i="5"/>
  <c r="AB223" i="5"/>
  <c r="R223" i="5"/>
  <c r="H223" i="5"/>
  <c r="BE223" i="5"/>
  <c r="AP223" i="5"/>
  <c r="AC223" i="5"/>
  <c r="N223" i="5"/>
  <c r="BD223" i="5"/>
  <c r="AO223" i="5"/>
  <c r="AA223" i="5"/>
  <c r="L223" i="5"/>
  <c r="BB223" i="5"/>
  <c r="AN223" i="5"/>
  <c r="Z223" i="5"/>
  <c r="K223" i="5"/>
  <c r="BG223" i="5"/>
  <c r="AR223" i="5"/>
  <c r="AD223" i="5"/>
  <c r="P223" i="5"/>
  <c r="BI223" i="5"/>
  <c r="AJ223" i="5"/>
  <c r="J223" i="5"/>
  <c r="AZ223" i="5"/>
  <c r="AF223" i="5"/>
  <c r="G223" i="5"/>
  <c r="BL223" i="5"/>
  <c r="AM223" i="5"/>
  <c r="S223" i="5"/>
  <c r="AE223" i="5"/>
  <c r="BJ223" i="5"/>
  <c r="X223" i="5"/>
  <c r="BH223" i="5"/>
  <c r="V223" i="5"/>
  <c r="AK223" i="5"/>
  <c r="AX223" i="5"/>
  <c r="AW223" i="5"/>
  <c r="AU223" i="5"/>
  <c r="AT223" i="5"/>
  <c r="AH223" i="5"/>
  <c r="U223" i="5"/>
  <c r="T223" i="5"/>
  <c r="Q223" i="5"/>
  <c r="I223" i="5"/>
  <c r="AY223" i="5"/>
  <c r="F223" i="5"/>
  <c r="P159" i="4"/>
  <c r="Y159" i="4" s="1"/>
  <c r="O159" i="4"/>
  <c r="L147" i="4"/>
  <c r="M147" i="4" s="1"/>
  <c r="EP127" i="5"/>
  <c r="CG127" i="5"/>
  <c r="EC127" i="5"/>
  <c r="BT127" i="5"/>
  <c r="FN127" i="5"/>
  <c r="DE127" i="5"/>
  <c r="BX127" i="5"/>
  <c r="EG127" i="5"/>
  <c r="DC127" i="5"/>
  <c r="FL127" i="5"/>
  <c r="EV127" i="5"/>
  <c r="CM127" i="5"/>
  <c r="CK122" i="5"/>
  <c r="ET122" i="5"/>
  <c r="DO122" i="5"/>
  <c r="FX122" i="5"/>
  <c r="FU122" i="5"/>
  <c r="DL122" i="5"/>
  <c r="FB122" i="5"/>
  <c r="CS122" i="5"/>
  <c r="EL122" i="5"/>
  <c r="CC122" i="5"/>
  <c r="FW122" i="5"/>
  <c r="DN122" i="5"/>
  <c r="FK117" i="5"/>
  <c r="DB117" i="5"/>
  <c r="CR117" i="5"/>
  <c r="FA117" i="5"/>
  <c r="DP117" i="5"/>
  <c r="FY117" i="5"/>
  <c r="BW117" i="5"/>
  <c r="EF117" i="5"/>
  <c r="BS117" i="5"/>
  <c r="EB117" i="5" s="1"/>
  <c r="FM117" i="5"/>
  <c r="DD117" i="5"/>
  <c r="GD112" i="5"/>
  <c r="DU112" i="5"/>
  <c r="EA112" i="5"/>
  <c r="BR112" i="5"/>
  <c r="CH112" i="5"/>
  <c r="EQ112" i="5"/>
  <c r="DM112" i="5"/>
  <c r="FV112" i="5"/>
  <c r="DR112" i="5"/>
  <c r="GA112" i="5"/>
  <c r="FD112" i="5"/>
  <c r="CU112" i="5"/>
  <c r="EO107" i="5"/>
  <c r="CF107" i="5"/>
  <c r="DB107" i="5"/>
  <c r="FK107" i="5"/>
  <c r="EF107" i="5"/>
  <c r="BW107" i="5"/>
  <c r="GC107" i="5"/>
  <c r="DT107" i="5"/>
  <c r="FQ107" i="5"/>
  <c r="DH107" i="5"/>
  <c r="ET107" i="5"/>
  <c r="CK107" i="5"/>
  <c r="GB102" i="5"/>
  <c r="DS102" i="5"/>
  <c r="BO102" i="5"/>
  <c r="DX102" i="5" s="1"/>
  <c r="EZ102" i="5"/>
  <c r="CQ102" i="5"/>
  <c r="EQ102" i="5"/>
  <c r="CH102" i="5"/>
  <c r="FG102" i="5"/>
  <c r="CX102" i="5"/>
  <c r="EJ102" i="5"/>
  <c r="CA102" i="5"/>
  <c r="EP97" i="5"/>
  <c r="CG97" i="5"/>
  <c r="FP97" i="5"/>
  <c r="DG97" i="5"/>
  <c r="BW97" i="5"/>
  <c r="EF97" i="5"/>
  <c r="EH97" i="5"/>
  <c r="BY97" i="5"/>
  <c r="EW97" i="5"/>
  <c r="CN97" i="5"/>
  <c r="BQ97" i="5"/>
  <c r="DZ97" i="5" s="1"/>
  <c r="EY92" i="5"/>
  <c r="CP92" i="5"/>
  <c r="CL92" i="5"/>
  <c r="EU92" i="5"/>
  <c r="FF92" i="5"/>
  <c r="CW92" i="5"/>
  <c r="BR92" i="5"/>
  <c r="EA92" i="5" s="1"/>
  <c r="EM92" i="5"/>
  <c r="CD92" i="5"/>
  <c r="FW92" i="5"/>
  <c r="DN92" i="5"/>
  <c r="EO87" i="5"/>
  <c r="CF87" i="5"/>
  <c r="GD87" i="5"/>
  <c r="DU87" i="5"/>
  <c r="FL87" i="5"/>
  <c r="DC87" i="5"/>
  <c r="CY87" i="5"/>
  <c r="FH87" i="5"/>
  <c r="EC87" i="5"/>
  <c r="BT87" i="5"/>
  <c r="FM87" i="5"/>
  <c r="DD87" i="5"/>
  <c r="EF82" i="5"/>
  <c r="BW82" i="5"/>
  <c r="FS82" i="5"/>
  <c r="DJ82" i="5"/>
  <c r="ER82" i="5"/>
  <c r="CI82" i="5"/>
  <c r="DC82" i="5"/>
  <c r="FL82" i="5"/>
  <c r="GD82" i="5"/>
  <c r="DU82" i="5"/>
  <c r="FC82" i="5"/>
  <c r="CT82" i="5"/>
  <c r="EZ77" i="5"/>
  <c r="CQ77" i="5"/>
  <c r="EU77" i="5"/>
  <c r="CL77" i="5"/>
  <c r="DI77" i="5"/>
  <c r="FR77" i="5"/>
  <c r="BS77" i="5"/>
  <c r="EB77" i="5"/>
  <c r="CY77" i="5"/>
  <c r="FH77" i="5"/>
  <c r="ES77" i="5"/>
  <c r="CJ77" i="5"/>
  <c r="FX72" i="5"/>
  <c r="DO72" i="5"/>
  <c r="EX72" i="5"/>
  <c r="CO72" i="5"/>
  <c r="CY72" i="5"/>
  <c r="FH72" i="5"/>
  <c r="CE72" i="5"/>
  <c r="EN72" i="5"/>
  <c r="EM72" i="5"/>
  <c r="CD72" i="5"/>
  <c r="FW72" i="5"/>
  <c r="DN72" i="5"/>
  <c r="DP193" i="5"/>
  <c r="FY193" i="5"/>
  <c r="EK193" i="5"/>
  <c r="CB193" i="5"/>
  <c r="FP193" i="5"/>
  <c r="DG193" i="5"/>
  <c r="CL193" i="5"/>
  <c r="EU193" i="5"/>
  <c r="FK193" i="5"/>
  <c r="DB193" i="5"/>
  <c r="EO193" i="5"/>
  <c r="CF193" i="5"/>
  <c r="FR161" i="5"/>
  <c r="DI161" i="5"/>
  <c r="ER161" i="5"/>
  <c r="CI161" i="5"/>
  <c r="FW161" i="5"/>
  <c r="DN161" i="5"/>
  <c r="CO161" i="5"/>
  <c r="EX161" i="5"/>
  <c r="EY161" i="5"/>
  <c r="CP161" i="5"/>
  <c r="BT161" i="5"/>
  <c r="EC161" i="5" s="1"/>
  <c r="BL324" i="5"/>
  <c r="BB324" i="5"/>
  <c r="AR324" i="5"/>
  <c r="AH324" i="5"/>
  <c r="X324" i="5"/>
  <c r="N324" i="5"/>
  <c r="BK324" i="5"/>
  <c r="BA324" i="5"/>
  <c r="AQ324" i="5"/>
  <c r="AG324" i="5"/>
  <c r="W324" i="5"/>
  <c r="M324" i="5"/>
  <c r="BE324" i="5"/>
  <c r="AU324" i="5"/>
  <c r="AK324" i="5"/>
  <c r="AA324" i="5"/>
  <c r="Q324" i="5"/>
  <c r="G324" i="5"/>
  <c r="AY324" i="5"/>
  <c r="AL324" i="5"/>
  <c r="V324" i="5"/>
  <c r="I324" i="5"/>
  <c r="BM324" i="5"/>
  <c r="AX324" i="5"/>
  <c r="AJ324" i="5"/>
  <c r="U324" i="5"/>
  <c r="H324" i="5"/>
  <c r="BD324" i="5"/>
  <c r="AO324" i="5"/>
  <c r="AB324" i="5"/>
  <c r="L324" i="5"/>
  <c r="AT324" i="5"/>
  <c r="Z324" i="5"/>
  <c r="AV324" i="5"/>
  <c r="Y324" i="5"/>
  <c r="AS324" i="5"/>
  <c r="T324" i="5"/>
  <c r="BC324" i="5"/>
  <c r="AE324" i="5"/>
  <c r="J324" i="5"/>
  <c r="BF324" i="5"/>
  <c r="S324" i="5"/>
  <c r="AZ324" i="5"/>
  <c r="R324" i="5"/>
  <c r="AM324" i="5"/>
  <c r="F324" i="5"/>
  <c r="BJ324" i="5"/>
  <c r="AI324" i="5"/>
  <c r="P324" i="5"/>
  <c r="BI324" i="5"/>
  <c r="O324" i="5"/>
  <c r="BH324" i="5"/>
  <c r="K324" i="5"/>
  <c r="BG324" i="5"/>
  <c r="AN324" i="5"/>
  <c r="AP324" i="5"/>
  <c r="AF324" i="5"/>
  <c r="AW324" i="5"/>
  <c r="AD324" i="5"/>
  <c r="AC324" i="5"/>
  <c r="EH155" i="5"/>
  <c r="BY155" i="5"/>
  <c r="FI155" i="5"/>
  <c r="CZ155" i="5"/>
  <c r="EW155" i="5"/>
  <c r="CN155" i="5"/>
  <c r="FQ155" i="5"/>
  <c r="DH155" i="5"/>
  <c r="FM155" i="5"/>
  <c r="DD155" i="5"/>
  <c r="FA155" i="5"/>
  <c r="CR155" i="5"/>
  <c r="FG147" i="5"/>
  <c r="CX147" i="5"/>
  <c r="FJ147" i="5"/>
  <c r="DA147" i="5"/>
  <c r="EX147" i="5"/>
  <c r="CO147" i="5"/>
  <c r="H147" i="5"/>
  <c r="EK147" i="5"/>
  <c r="CB147" i="5"/>
  <c r="FZ147" i="5"/>
  <c r="DQ147" i="5"/>
  <c r="FE145" i="5"/>
  <c r="CV145" i="5"/>
  <c r="FI145" i="5"/>
  <c r="CZ145" i="5"/>
  <c r="ED145" i="5"/>
  <c r="BU145" i="5"/>
  <c r="EL145" i="5"/>
  <c r="CC145" i="5"/>
  <c r="EI145" i="5"/>
  <c r="BZ145" i="5"/>
  <c r="FX145" i="5"/>
  <c r="DO145" i="5"/>
  <c r="EL140" i="5"/>
  <c r="CC140" i="5"/>
  <c r="EU140" i="5"/>
  <c r="CL140" i="5"/>
  <c r="EX140" i="5"/>
  <c r="CO140" i="5"/>
  <c r="CV140" i="5"/>
  <c r="FE140" i="5"/>
  <c r="G140" i="5"/>
  <c r="FN140" i="5"/>
  <c r="DE140" i="5"/>
  <c r="P122" i="4"/>
  <c r="Y122" i="4" s="1"/>
  <c r="O122" i="4"/>
  <c r="P97" i="4"/>
  <c r="Y97" i="4" s="1"/>
  <c r="O97" i="4"/>
  <c r="P72" i="4"/>
  <c r="Y72" i="4" s="1"/>
  <c r="O72" i="4"/>
  <c r="O57" i="4"/>
  <c r="P57" i="4"/>
  <c r="Y57" i="4" s="1"/>
  <c r="P7" i="4"/>
  <c r="Y7" i="4" s="1"/>
  <c r="O7" i="4"/>
  <c r="BG184" i="5"/>
  <c r="AW184" i="5"/>
  <c r="AM184" i="5"/>
  <c r="AC184" i="5"/>
  <c r="S184" i="5"/>
  <c r="I184" i="5"/>
  <c r="BF184" i="5"/>
  <c r="AV184" i="5"/>
  <c r="AL184" i="5"/>
  <c r="AB184" i="5"/>
  <c r="R184" i="5"/>
  <c r="H184" i="5"/>
  <c r="BI184" i="5"/>
  <c r="AY184" i="5"/>
  <c r="AO184" i="5"/>
  <c r="AE184" i="5"/>
  <c r="U184" i="5"/>
  <c r="K184" i="5"/>
  <c r="BD184" i="5"/>
  <c r="AQ184" i="5"/>
  <c r="AA184" i="5"/>
  <c r="N184" i="5"/>
  <c r="BC184" i="5"/>
  <c r="AP184" i="5"/>
  <c r="Z184" i="5"/>
  <c r="M184" i="5"/>
  <c r="BB184" i="5"/>
  <c r="AN184" i="5"/>
  <c r="Y184" i="5"/>
  <c r="L184" i="5"/>
  <c r="BM184" i="5"/>
  <c r="AT184" i="5"/>
  <c r="X184" i="5"/>
  <c r="BL184" i="5"/>
  <c r="AS184" i="5"/>
  <c r="W184" i="5"/>
  <c r="BK184" i="5"/>
  <c r="AR184" i="5"/>
  <c r="V184" i="5"/>
  <c r="BJ184" i="5"/>
  <c r="AK184" i="5"/>
  <c r="T184" i="5"/>
  <c r="BH184" i="5"/>
  <c r="AJ184" i="5"/>
  <c r="Q184" i="5"/>
  <c r="BE184" i="5"/>
  <c r="AI184" i="5"/>
  <c r="P184" i="5"/>
  <c r="BA184" i="5"/>
  <c r="AH184" i="5"/>
  <c r="O184" i="5"/>
  <c r="AZ184" i="5"/>
  <c r="AG184" i="5"/>
  <c r="J184" i="5"/>
  <c r="AX184" i="5"/>
  <c r="AF184" i="5"/>
  <c r="G184" i="5"/>
  <c r="AU184" i="5"/>
  <c r="AD184" i="5"/>
  <c r="F184" i="5"/>
  <c r="L205" i="4"/>
  <c r="M205" i="4" s="1"/>
  <c r="BH332" i="5"/>
  <c r="AX332" i="5"/>
  <c r="AN332" i="5"/>
  <c r="AD332" i="5"/>
  <c r="T332" i="5"/>
  <c r="J332" i="5"/>
  <c r="BG332" i="5"/>
  <c r="AW332" i="5"/>
  <c r="AM332" i="5"/>
  <c r="AC332" i="5"/>
  <c r="S332" i="5"/>
  <c r="I332" i="5"/>
  <c r="BJ332" i="5"/>
  <c r="AZ332" i="5"/>
  <c r="AP332" i="5"/>
  <c r="AF332" i="5"/>
  <c r="V332" i="5"/>
  <c r="L332" i="5"/>
  <c r="BK332" i="5"/>
  <c r="AU332" i="5"/>
  <c r="AH332" i="5"/>
  <c r="R332" i="5"/>
  <c r="BI332" i="5"/>
  <c r="AT332" i="5"/>
  <c r="AG332" i="5"/>
  <c r="Q332" i="5"/>
  <c r="BA332" i="5"/>
  <c r="AK332" i="5"/>
  <c r="X332" i="5"/>
  <c r="H332" i="5"/>
  <c r="AV332" i="5"/>
  <c r="AA332" i="5"/>
  <c r="G332" i="5"/>
  <c r="AS332" i="5"/>
  <c r="Z332" i="5"/>
  <c r="F332" i="5"/>
  <c r="BM332" i="5"/>
  <c r="AR332" i="5"/>
  <c r="Y332" i="5"/>
  <c r="BC332" i="5"/>
  <c r="AI332" i="5"/>
  <c r="N332" i="5"/>
  <c r="BB332" i="5"/>
  <c r="P332" i="5"/>
  <c r="BL332" i="5"/>
  <c r="AE332" i="5"/>
  <c r="BF332" i="5"/>
  <c r="AB332" i="5"/>
  <c r="AJ332" i="5"/>
  <c r="W332" i="5"/>
  <c r="U332" i="5"/>
  <c r="O332" i="5"/>
  <c r="BE332" i="5"/>
  <c r="M332" i="5"/>
  <c r="BD332" i="5"/>
  <c r="K332" i="5"/>
  <c r="AY332" i="5"/>
  <c r="AQ332" i="5"/>
  <c r="AO332" i="5"/>
  <c r="AL332" i="5"/>
  <c r="BK158" i="5"/>
  <c r="BA158" i="5"/>
  <c r="AQ158" i="5"/>
  <c r="AG158" i="5"/>
  <c r="W158" i="5"/>
  <c r="M158" i="5"/>
  <c r="BD158" i="5"/>
  <c r="AT158" i="5"/>
  <c r="AJ158" i="5"/>
  <c r="Z158" i="5"/>
  <c r="P158" i="5"/>
  <c r="F158" i="5"/>
  <c r="BM158" i="5"/>
  <c r="BC158" i="5"/>
  <c r="AS158" i="5"/>
  <c r="AI158" i="5"/>
  <c r="Y158" i="5"/>
  <c r="O158" i="5"/>
  <c r="BF158" i="5"/>
  <c r="AP158" i="5"/>
  <c r="AC158" i="5"/>
  <c r="N158" i="5"/>
  <c r="BE158" i="5"/>
  <c r="AO158" i="5"/>
  <c r="AB158" i="5"/>
  <c r="L158" i="5"/>
  <c r="BB158" i="5"/>
  <c r="AN158" i="5"/>
  <c r="AA158" i="5"/>
  <c r="K158" i="5"/>
  <c r="AZ158" i="5"/>
  <c r="AM158" i="5"/>
  <c r="X158" i="5"/>
  <c r="J158" i="5"/>
  <c r="AY158" i="5"/>
  <c r="AL158" i="5"/>
  <c r="V158" i="5"/>
  <c r="I158" i="5"/>
  <c r="BL158" i="5"/>
  <c r="AX158" i="5"/>
  <c r="AK158" i="5"/>
  <c r="U158" i="5"/>
  <c r="H158" i="5"/>
  <c r="BJ158" i="5"/>
  <c r="AW158" i="5"/>
  <c r="AH158" i="5"/>
  <c r="T158" i="5"/>
  <c r="G158" i="5"/>
  <c r="S158" i="5"/>
  <c r="BI158" i="5"/>
  <c r="R158" i="5"/>
  <c r="BH158" i="5"/>
  <c r="Q158" i="5"/>
  <c r="BG158" i="5"/>
  <c r="AV158" i="5"/>
  <c r="AU158" i="5"/>
  <c r="AR158" i="5"/>
  <c r="AF158" i="5"/>
  <c r="AE158" i="5"/>
  <c r="AD158" i="5"/>
  <c r="BE198" i="5"/>
  <c r="BL198" i="5"/>
  <c r="BA198" i="5"/>
  <c r="AQ198" i="5"/>
  <c r="AG198" i="5"/>
  <c r="W198" i="5"/>
  <c r="M198" i="5"/>
  <c r="BK198" i="5"/>
  <c r="AZ198" i="5"/>
  <c r="AP198" i="5"/>
  <c r="AF198" i="5"/>
  <c r="V198" i="5"/>
  <c r="L198" i="5"/>
  <c r="BC198" i="5"/>
  <c r="AS198" i="5"/>
  <c r="AI198" i="5"/>
  <c r="Y198" i="5"/>
  <c r="O198" i="5"/>
  <c r="BI198" i="5"/>
  <c r="AU198" i="5"/>
  <c r="AE198" i="5"/>
  <c r="R198" i="5"/>
  <c r="BH198" i="5"/>
  <c r="AT198" i="5"/>
  <c r="AD198" i="5"/>
  <c r="Q198" i="5"/>
  <c r="AY198" i="5"/>
  <c r="AL198" i="5"/>
  <c r="X198" i="5"/>
  <c r="I198" i="5"/>
  <c r="AX198" i="5"/>
  <c r="AK198" i="5"/>
  <c r="U198" i="5"/>
  <c r="H198" i="5"/>
  <c r="BM198" i="5"/>
  <c r="AW198" i="5"/>
  <c r="AJ198" i="5"/>
  <c r="T198" i="5"/>
  <c r="G198" i="5"/>
  <c r="AR198" i="5"/>
  <c r="P198" i="5"/>
  <c r="AO198" i="5"/>
  <c r="N198" i="5"/>
  <c r="AN198" i="5"/>
  <c r="K198" i="5"/>
  <c r="AM198" i="5"/>
  <c r="J198" i="5"/>
  <c r="BJ198" i="5"/>
  <c r="AH198" i="5"/>
  <c r="F198" i="5"/>
  <c r="BG198" i="5"/>
  <c r="AC198" i="5"/>
  <c r="BF198" i="5"/>
  <c r="AB198" i="5"/>
  <c r="BD198" i="5"/>
  <c r="AA198" i="5"/>
  <c r="BB198" i="5"/>
  <c r="Z198" i="5"/>
  <c r="AV198" i="5"/>
  <c r="S198" i="5"/>
  <c r="K222" i="4"/>
  <c r="L222" i="4" s="1"/>
  <c r="M222" i="4" s="1"/>
  <c r="BL350" i="5"/>
  <c r="BB350" i="5"/>
  <c r="AR350" i="5"/>
  <c r="AH350" i="5"/>
  <c r="X350" i="5"/>
  <c r="N350" i="5"/>
  <c r="BI350" i="5"/>
  <c r="AX350" i="5"/>
  <c r="AM350" i="5"/>
  <c r="AB350" i="5"/>
  <c r="Q350" i="5"/>
  <c r="F350" i="5"/>
  <c r="BH350" i="5"/>
  <c r="AW350" i="5"/>
  <c r="AL350" i="5"/>
  <c r="AA350" i="5"/>
  <c r="P350" i="5"/>
  <c r="BM350" i="5"/>
  <c r="BA350" i="5"/>
  <c r="AP350" i="5"/>
  <c r="AE350" i="5"/>
  <c r="T350" i="5"/>
  <c r="AY350" i="5"/>
  <c r="AI350" i="5"/>
  <c r="S350" i="5"/>
  <c r="BK350" i="5"/>
  <c r="AT350" i="5"/>
  <c r="AC350" i="5"/>
  <c r="K350" i="5"/>
  <c r="BJ350" i="5"/>
  <c r="AS350" i="5"/>
  <c r="Z350" i="5"/>
  <c r="J350" i="5"/>
  <c r="AZ350" i="5"/>
  <c r="AG350" i="5"/>
  <c r="O350" i="5"/>
  <c r="AO350" i="5"/>
  <c r="R350" i="5"/>
  <c r="BF350" i="5"/>
  <c r="AJ350" i="5"/>
  <c r="I350" i="5"/>
  <c r="AV350" i="5"/>
  <c r="W350" i="5"/>
  <c r="AQ350" i="5"/>
  <c r="H350" i="5"/>
  <c r="AN350" i="5"/>
  <c r="G350" i="5"/>
  <c r="AK350" i="5"/>
  <c r="AF350" i="5"/>
  <c r="AD350" i="5"/>
  <c r="BG350" i="5"/>
  <c r="Y350" i="5"/>
  <c r="BD350" i="5"/>
  <c r="U350" i="5"/>
  <c r="AU350" i="5"/>
  <c r="V350" i="5"/>
  <c r="BE350" i="5"/>
  <c r="BC350" i="5"/>
  <c r="M350" i="5"/>
  <c r="L350" i="5"/>
  <c r="BH287" i="5"/>
  <c r="AX287" i="5"/>
  <c r="AN287" i="5"/>
  <c r="AD287" i="5"/>
  <c r="T287" i="5"/>
  <c r="J287" i="5"/>
  <c r="BG287" i="5"/>
  <c r="AW287" i="5"/>
  <c r="AM287" i="5"/>
  <c r="AC287" i="5"/>
  <c r="S287" i="5"/>
  <c r="I287" i="5"/>
  <c r="BK287" i="5"/>
  <c r="BA287" i="5"/>
  <c r="AQ287" i="5"/>
  <c r="AG287" i="5"/>
  <c r="W287" i="5"/>
  <c r="M287" i="5"/>
  <c r="BF287" i="5"/>
  <c r="AS287" i="5"/>
  <c r="AE287" i="5"/>
  <c r="P287" i="5"/>
  <c r="BE287" i="5"/>
  <c r="AR287" i="5"/>
  <c r="AB287" i="5"/>
  <c r="O287" i="5"/>
  <c r="BD287" i="5"/>
  <c r="AP287" i="5"/>
  <c r="AA287" i="5"/>
  <c r="N287" i="5"/>
  <c r="BC287" i="5"/>
  <c r="AO287" i="5"/>
  <c r="Z287" i="5"/>
  <c r="L287" i="5"/>
  <c r="BB287" i="5"/>
  <c r="AL287" i="5"/>
  <c r="Y287" i="5"/>
  <c r="K287" i="5"/>
  <c r="BL287" i="5"/>
  <c r="AV287" i="5"/>
  <c r="AI287" i="5"/>
  <c r="U287" i="5"/>
  <c r="F287" i="5"/>
  <c r="AU287" i="5"/>
  <c r="H287" i="5"/>
  <c r="AT287" i="5"/>
  <c r="G287" i="5"/>
  <c r="AK287" i="5"/>
  <c r="AJ287" i="5"/>
  <c r="AH287" i="5"/>
  <c r="BM287" i="5"/>
  <c r="AF287" i="5"/>
  <c r="BJ287" i="5"/>
  <c r="X287" i="5"/>
  <c r="BI287" i="5"/>
  <c r="V287" i="5"/>
  <c r="AZ287" i="5"/>
  <c r="R287" i="5"/>
  <c r="AY287" i="5"/>
  <c r="Q287" i="5"/>
  <c r="L231" i="4"/>
  <c r="M231" i="4" s="1"/>
  <c r="L281" i="4"/>
  <c r="M281" i="4" s="1"/>
  <c r="L331" i="4"/>
  <c r="M331" i="4" s="1"/>
  <c r="K219" i="4"/>
  <c r="L219" i="4" s="1"/>
  <c r="M219" i="4" s="1"/>
  <c r="K244" i="4"/>
  <c r="L244" i="4" s="1"/>
  <c r="M244" i="4" s="1"/>
  <c r="K319" i="4"/>
  <c r="L319" i="4" s="1"/>
  <c r="M319" i="4" s="1"/>
  <c r="K344" i="4"/>
  <c r="L344" i="4" s="1"/>
  <c r="M344" i="4" s="1"/>
  <c r="P315" i="4"/>
  <c r="Y315" i="4" s="1"/>
  <c r="O315" i="4"/>
  <c r="F28" i="6"/>
  <c r="D28" i="6"/>
  <c r="E28" i="6" s="1"/>
  <c r="F59" i="6"/>
  <c r="D59" i="6"/>
  <c r="E59" i="6" s="1"/>
  <c r="F79" i="6"/>
  <c r="D79" i="6"/>
  <c r="E79" i="6" s="1"/>
  <c r="D32" i="6"/>
  <c r="E32" i="6" s="1"/>
  <c r="F32" i="6"/>
  <c r="D45" i="6"/>
  <c r="E45" i="6" s="1"/>
  <c r="F45" i="6"/>
  <c r="D25" i="6"/>
  <c r="E25" i="6" s="1"/>
  <c r="F25" i="6"/>
  <c r="F128" i="6"/>
  <c r="D128" i="6"/>
  <c r="E128" i="6" s="1"/>
  <c r="D47" i="6"/>
  <c r="E47" i="6" s="1"/>
  <c r="F47" i="6"/>
  <c r="F232" i="6"/>
  <c r="D232" i="6"/>
  <c r="E232" i="6" s="1"/>
  <c r="F66" i="6"/>
  <c r="D66" i="6"/>
  <c r="E66" i="6" s="1"/>
  <c r="F40" i="6"/>
  <c r="D40" i="6"/>
  <c r="E40" i="6" s="1"/>
  <c r="F34" i="6"/>
  <c r="D34" i="6"/>
  <c r="E34" i="6" s="1"/>
  <c r="F206" i="6"/>
  <c r="D206" i="6"/>
  <c r="E206" i="6" s="1"/>
  <c r="F109" i="6"/>
  <c r="D109" i="6"/>
  <c r="E109" i="6" s="1"/>
  <c r="F207" i="6"/>
  <c r="D207" i="6"/>
  <c r="E207" i="6" s="1"/>
  <c r="D133" i="6"/>
  <c r="E133" i="6" s="1"/>
  <c r="F133" i="6"/>
  <c r="F85" i="6"/>
  <c r="D85" i="6"/>
  <c r="E85" i="6" s="1"/>
  <c r="D58" i="6"/>
  <c r="E58" i="6" s="1"/>
  <c r="F58" i="6"/>
  <c r="F167" i="6"/>
  <c r="D167" i="6"/>
  <c r="E167" i="6" s="1"/>
  <c r="F193" i="6"/>
  <c r="D193" i="6"/>
  <c r="E193" i="6" s="1"/>
  <c r="D131" i="6"/>
  <c r="E131" i="6" s="1"/>
  <c r="F131" i="6"/>
  <c r="F219" i="6"/>
  <c r="D219" i="6"/>
  <c r="E219" i="6" s="1"/>
  <c r="D211" i="6"/>
  <c r="E211" i="6" s="1"/>
  <c r="F211" i="6"/>
  <c r="F234" i="6"/>
  <c r="D234" i="6"/>
  <c r="E234" i="6" s="1"/>
  <c r="BL93" i="5"/>
  <c r="BB93" i="5"/>
  <c r="AR93" i="5"/>
  <c r="AH93" i="5"/>
  <c r="X93" i="5"/>
  <c r="N93" i="5"/>
  <c r="BK93" i="5"/>
  <c r="BA93" i="5"/>
  <c r="AQ93" i="5"/>
  <c r="AG93" i="5"/>
  <c r="W93" i="5"/>
  <c r="M93" i="5"/>
  <c r="BE93" i="5"/>
  <c r="AU93" i="5"/>
  <c r="AK93" i="5"/>
  <c r="AA93" i="5"/>
  <c r="Q93" i="5"/>
  <c r="G93" i="5"/>
  <c r="BC93" i="5"/>
  <c r="AN93" i="5"/>
  <c r="Z93" i="5"/>
  <c r="K93" i="5"/>
  <c r="AZ93" i="5"/>
  <c r="AM93" i="5"/>
  <c r="Y93" i="5"/>
  <c r="J93" i="5"/>
  <c r="AY93" i="5"/>
  <c r="AL93" i="5"/>
  <c r="V93" i="5"/>
  <c r="I93" i="5"/>
  <c r="BH93" i="5"/>
  <c r="AO93" i="5"/>
  <c r="S93" i="5"/>
  <c r="BG93" i="5"/>
  <c r="AJ93" i="5"/>
  <c r="R93" i="5"/>
  <c r="BF93" i="5"/>
  <c r="AI93" i="5"/>
  <c r="P93" i="5"/>
  <c r="BJ93" i="5"/>
  <c r="AS93" i="5"/>
  <c r="U93" i="5"/>
  <c r="AW93" i="5"/>
  <c r="O93" i="5"/>
  <c r="AV93" i="5"/>
  <c r="L93" i="5"/>
  <c r="AP93" i="5"/>
  <c r="F93" i="5"/>
  <c r="AF93" i="5"/>
  <c r="AE93" i="5"/>
  <c r="BM93" i="5"/>
  <c r="AD93" i="5"/>
  <c r="BI93" i="5"/>
  <c r="AC93" i="5"/>
  <c r="BD93" i="5"/>
  <c r="AB93" i="5"/>
  <c r="AX93" i="5"/>
  <c r="T93" i="5"/>
  <c r="H93" i="5"/>
  <c r="AT93" i="5"/>
  <c r="BI303" i="5"/>
  <c r="AY303" i="5"/>
  <c r="AO303" i="5"/>
  <c r="AE303" i="5"/>
  <c r="U303" i="5"/>
  <c r="K303" i="5"/>
  <c r="BH303" i="5"/>
  <c r="AW303" i="5"/>
  <c r="AL303" i="5"/>
  <c r="AA303" i="5"/>
  <c r="P303" i="5"/>
  <c r="BE303" i="5"/>
  <c r="AS303" i="5"/>
  <c r="AG303" i="5"/>
  <c r="T303" i="5"/>
  <c r="H303" i="5"/>
  <c r="BK303" i="5"/>
  <c r="AX303" i="5"/>
  <c r="AK303" i="5"/>
  <c r="Y303" i="5"/>
  <c r="M303" i="5"/>
  <c r="BJ303" i="5"/>
  <c r="AV303" i="5"/>
  <c r="AJ303" i="5"/>
  <c r="X303" i="5"/>
  <c r="L303" i="5"/>
  <c r="BD303" i="5"/>
  <c r="AN303" i="5"/>
  <c r="V303" i="5"/>
  <c r="BB303" i="5"/>
  <c r="AI303" i="5"/>
  <c r="R303" i="5"/>
  <c r="AZ303" i="5"/>
  <c r="AF303" i="5"/>
  <c r="O303" i="5"/>
  <c r="BG303" i="5"/>
  <c r="AH303" i="5"/>
  <c r="I303" i="5"/>
  <c r="BF303" i="5"/>
  <c r="AD303" i="5"/>
  <c r="G303" i="5"/>
  <c r="BC303" i="5"/>
  <c r="AC303" i="5"/>
  <c r="F303" i="5"/>
  <c r="BA303" i="5"/>
  <c r="AB303" i="5"/>
  <c r="AU303" i="5"/>
  <c r="Z303" i="5"/>
  <c r="AT303" i="5"/>
  <c r="W303" i="5"/>
  <c r="AR303" i="5"/>
  <c r="S303" i="5"/>
  <c r="AQ303" i="5"/>
  <c r="Q303" i="5"/>
  <c r="BM303" i="5"/>
  <c r="AP303" i="5"/>
  <c r="N303" i="5"/>
  <c r="AM303" i="5"/>
  <c r="J303" i="5"/>
  <c r="BL303" i="5"/>
  <c r="P186" i="4"/>
  <c r="Y186" i="4" s="1"/>
  <c r="K159" i="4"/>
  <c r="L159" i="4" s="1"/>
  <c r="M159" i="4" s="1"/>
  <c r="K126" i="4"/>
  <c r="L126" i="4" s="1"/>
  <c r="M126" i="4" s="1"/>
  <c r="BL108" i="5"/>
  <c r="BB108" i="5"/>
  <c r="AR108" i="5"/>
  <c r="AH108" i="5"/>
  <c r="X108" i="5"/>
  <c r="N108" i="5"/>
  <c r="BK108" i="5"/>
  <c r="BA108" i="5"/>
  <c r="AQ108" i="5"/>
  <c r="AG108" i="5"/>
  <c r="W108" i="5"/>
  <c r="M108" i="5"/>
  <c r="BE108" i="5"/>
  <c r="AU108" i="5"/>
  <c r="AK108" i="5"/>
  <c r="AA108" i="5"/>
  <c r="Q108" i="5"/>
  <c r="G108" i="5"/>
  <c r="AY108" i="5"/>
  <c r="AL108" i="5"/>
  <c r="V108" i="5"/>
  <c r="I108" i="5"/>
  <c r="BM108" i="5"/>
  <c r="AX108" i="5"/>
  <c r="AJ108" i="5"/>
  <c r="U108" i="5"/>
  <c r="H108" i="5"/>
  <c r="BJ108" i="5"/>
  <c r="AW108" i="5"/>
  <c r="AI108" i="5"/>
  <c r="T108" i="5"/>
  <c r="F108" i="5"/>
  <c r="BD108" i="5"/>
  <c r="AF108" i="5"/>
  <c r="O108" i="5"/>
  <c r="BC108" i="5"/>
  <c r="AE108" i="5"/>
  <c r="L108" i="5"/>
  <c r="AZ108" i="5"/>
  <c r="AD108" i="5"/>
  <c r="K108" i="5"/>
  <c r="AV108" i="5"/>
  <c r="AC108" i="5"/>
  <c r="J108" i="5"/>
  <c r="AT108" i="5"/>
  <c r="AB108" i="5"/>
  <c r="AS108" i="5"/>
  <c r="Z108" i="5"/>
  <c r="BI108" i="5"/>
  <c r="AP108" i="5"/>
  <c r="Y108" i="5"/>
  <c r="BH108" i="5"/>
  <c r="AO108" i="5"/>
  <c r="S108" i="5"/>
  <c r="BG108" i="5"/>
  <c r="AN108" i="5"/>
  <c r="R108" i="5"/>
  <c r="BF108" i="5"/>
  <c r="AM108" i="5"/>
  <c r="P108" i="5"/>
  <c r="BE68" i="5"/>
  <c r="AU68" i="5"/>
  <c r="AK68" i="5"/>
  <c r="AA68" i="5"/>
  <c r="Q68" i="5"/>
  <c r="G68" i="5"/>
  <c r="BK68" i="5"/>
  <c r="AZ68" i="5"/>
  <c r="AO68" i="5"/>
  <c r="AD68" i="5"/>
  <c r="S68" i="5"/>
  <c r="H68" i="5"/>
  <c r="BJ68" i="5"/>
  <c r="AY68" i="5"/>
  <c r="AN68" i="5"/>
  <c r="AC68" i="5"/>
  <c r="R68" i="5"/>
  <c r="F68" i="5"/>
  <c r="BF68" i="5"/>
  <c r="AR68" i="5"/>
  <c r="AE68" i="5"/>
  <c r="O68" i="5"/>
  <c r="BD68" i="5"/>
  <c r="AQ68" i="5"/>
  <c r="AB68" i="5"/>
  <c r="N68" i="5"/>
  <c r="BH68" i="5"/>
  <c r="AT68" i="5"/>
  <c r="AG68" i="5"/>
  <c r="T68" i="5"/>
  <c r="BC68" i="5"/>
  <c r="AJ68" i="5"/>
  <c r="P68" i="5"/>
  <c r="BB68" i="5"/>
  <c r="AI68" i="5"/>
  <c r="M68" i="5"/>
  <c r="BG68" i="5"/>
  <c r="AL68" i="5"/>
  <c r="U68" i="5"/>
  <c r="AP68" i="5"/>
  <c r="K68" i="5"/>
  <c r="AM68" i="5"/>
  <c r="J68" i="5"/>
  <c r="BM68" i="5"/>
  <c r="AH68" i="5"/>
  <c r="I68" i="5"/>
  <c r="BL68" i="5"/>
  <c r="AF68" i="5"/>
  <c r="BI68" i="5"/>
  <c r="Z68" i="5"/>
  <c r="BA68" i="5"/>
  <c r="Y68" i="5"/>
  <c r="AX68" i="5"/>
  <c r="X68" i="5"/>
  <c r="AW68" i="5"/>
  <c r="W68" i="5"/>
  <c r="AV68" i="5"/>
  <c r="V68" i="5"/>
  <c r="AS68" i="5"/>
  <c r="L68" i="5"/>
  <c r="FA89" i="5"/>
  <c r="CR89" i="5"/>
  <c r="BX89" i="5"/>
  <c r="EG89" i="5"/>
  <c r="DA89" i="5"/>
  <c r="FJ89" i="5"/>
  <c r="DO89" i="5"/>
  <c r="FX89" i="5"/>
  <c r="EO89" i="5"/>
  <c r="CF89" i="5"/>
  <c r="FY89" i="5"/>
  <c r="DP89" i="5"/>
  <c r="EF84" i="5"/>
  <c r="BW84" i="5"/>
  <c r="EZ84" i="5"/>
  <c r="CQ84" i="5"/>
  <c r="EJ84" i="5"/>
  <c r="CA84" i="5"/>
  <c r="DV84" i="5"/>
  <c r="GE84" i="5"/>
  <c r="EO84" i="5"/>
  <c r="CF84" i="5"/>
  <c r="FY84" i="5"/>
  <c r="DP84" i="5"/>
  <c r="ES54" i="5"/>
  <c r="CJ54" i="5"/>
  <c r="FT54" i="5"/>
  <c r="DK54" i="5"/>
  <c r="CA54" i="5"/>
  <c r="EJ54" i="5"/>
  <c r="G54" i="5"/>
  <c r="EQ54" i="5"/>
  <c r="CH54" i="5"/>
  <c r="GB54" i="5"/>
  <c r="DS54" i="5"/>
  <c r="FR125" i="5"/>
  <c r="DI125" i="5"/>
  <c r="FE125" i="5"/>
  <c r="CV125" i="5"/>
  <c r="FB125" i="5"/>
  <c r="CS125" i="5"/>
  <c r="EU125" i="5"/>
  <c r="CL125" i="5"/>
  <c r="FC125" i="5"/>
  <c r="CT125" i="5"/>
  <c r="EQ125" i="5"/>
  <c r="CH125" i="5"/>
  <c r="K113" i="4"/>
  <c r="L113" i="4" s="1"/>
  <c r="M113" i="4" s="1"/>
  <c r="K93" i="4"/>
  <c r="L93" i="4" s="1"/>
  <c r="M93" i="4" s="1"/>
  <c r="EB70" i="5"/>
  <c r="BS70" i="5"/>
  <c r="EN70" i="5"/>
  <c r="CE70" i="5"/>
  <c r="CM70" i="5"/>
  <c r="EV70" i="5"/>
  <c r="DG70" i="5"/>
  <c r="FP70" i="5"/>
  <c r="CJ70" i="5"/>
  <c r="ES70" i="5"/>
  <c r="EU70" i="5"/>
  <c r="CL70" i="5"/>
  <c r="EO60" i="5"/>
  <c r="CF60" i="5"/>
  <c r="ER60" i="5"/>
  <c r="CI60" i="5"/>
  <c r="FT60" i="5"/>
  <c r="DK60" i="5"/>
  <c r="EL60" i="5"/>
  <c r="CC60" i="5"/>
  <c r="FL60" i="5"/>
  <c r="DC60" i="5"/>
  <c r="ET60" i="5"/>
  <c r="CK60" i="5"/>
  <c r="CE55" i="5"/>
  <c r="EN55" i="5"/>
  <c r="DD55" i="5"/>
  <c r="FM55" i="5"/>
  <c r="EH55" i="5"/>
  <c r="BY55" i="5"/>
  <c r="EQ55" i="5"/>
  <c r="CH55" i="5"/>
  <c r="FC55" i="5"/>
  <c r="CT55" i="5"/>
  <c r="ET55" i="5"/>
  <c r="CK55" i="5"/>
  <c r="CT40" i="5"/>
  <c r="FC40" i="5"/>
  <c r="FA40" i="5"/>
  <c r="CR40" i="5"/>
  <c r="FK40" i="5"/>
  <c r="DB40" i="5"/>
  <c r="CH40" i="5"/>
  <c r="EQ40" i="5"/>
  <c r="FG40" i="5"/>
  <c r="CX40" i="5"/>
  <c r="EK40" i="5"/>
  <c r="CB40" i="5"/>
  <c r="CO37" i="5"/>
  <c r="EX37" i="5"/>
  <c r="EH37" i="5"/>
  <c r="BY37" i="5"/>
  <c r="ER37" i="5"/>
  <c r="CI37" i="5"/>
  <c r="CR37" i="5"/>
  <c r="FA37" i="5"/>
  <c r="EY37" i="5"/>
  <c r="CP37" i="5"/>
  <c r="EC37" i="5"/>
  <c r="BT37" i="5"/>
  <c r="BR24" i="5"/>
  <c r="EA24" i="5"/>
  <c r="CV24" i="5"/>
  <c r="FE24" i="5"/>
  <c r="DY24" i="5"/>
  <c r="BP24" i="5"/>
  <c r="BZ24" i="5"/>
  <c r="EI24" i="5"/>
  <c r="CX24" i="5"/>
  <c r="FG24" i="5"/>
  <c r="EX24" i="5"/>
  <c r="CO24" i="5"/>
  <c r="B22" i="2"/>
  <c r="FF120" i="5"/>
  <c r="CW120" i="5"/>
  <c r="EU120" i="5"/>
  <c r="CL120" i="5"/>
  <c r="FT120" i="5"/>
  <c r="DK120" i="5"/>
  <c r="EM120" i="5"/>
  <c r="CD120" i="5"/>
  <c r="EJ120" i="5"/>
  <c r="CA120" i="5"/>
  <c r="GE120" i="5"/>
  <c r="DV120" i="5"/>
  <c r="BQ90" i="5"/>
  <c r="DZ90" i="5" s="1"/>
  <c r="DH90" i="5"/>
  <c r="FQ90" i="5"/>
  <c r="DQ90" i="5"/>
  <c r="FZ90" i="5"/>
  <c r="EM90" i="5"/>
  <c r="CD90" i="5"/>
  <c r="EG90" i="5"/>
  <c r="BX90" i="5"/>
  <c r="FL90" i="5"/>
  <c r="DC90" i="5"/>
  <c r="DS62" i="5"/>
  <c r="GB62" i="5"/>
  <c r="FT62" i="5"/>
  <c r="DK62" i="5"/>
  <c r="BZ62" i="5"/>
  <c r="EI62" i="5"/>
  <c r="DE62" i="5"/>
  <c r="FN62" i="5"/>
  <c r="FI62" i="5"/>
  <c r="CZ62" i="5"/>
  <c r="EM62" i="5"/>
  <c r="CD62" i="5"/>
  <c r="CG57" i="5"/>
  <c r="EP57" i="5"/>
  <c r="EX57" i="5"/>
  <c r="CO57" i="5"/>
  <c r="FX57" i="5"/>
  <c r="DO57" i="5"/>
  <c r="FW57" i="5"/>
  <c r="DN57" i="5"/>
  <c r="EO57" i="5"/>
  <c r="CF57" i="5"/>
  <c r="FZ57" i="5"/>
  <c r="DQ57" i="5"/>
  <c r="P38" i="4"/>
  <c r="Y38" i="4" s="1"/>
  <c r="DF22" i="5"/>
  <c r="FO22" i="5"/>
  <c r="EH22" i="5"/>
  <c r="BY22" i="5"/>
  <c r="CI22" i="5"/>
  <c r="ER22" i="5"/>
  <c r="DI22" i="5"/>
  <c r="FR22" i="5"/>
  <c r="GC22" i="5"/>
  <c r="DT22" i="5"/>
  <c r="FG22" i="5"/>
  <c r="CX22" i="5"/>
  <c r="DZ9" i="5"/>
  <c r="BQ9" i="5"/>
  <c r="FE9" i="5"/>
  <c r="CV9" i="5"/>
  <c r="BY9" i="5"/>
  <c r="EH9" i="5"/>
  <c r="FM9" i="5"/>
  <c r="DD9" i="5"/>
  <c r="FJ9" i="5"/>
  <c r="DA9" i="5"/>
  <c r="EN9" i="5"/>
  <c r="CE9" i="5"/>
  <c r="FF20" i="5"/>
  <c r="CW20" i="5"/>
  <c r="GE20" i="5"/>
  <c r="DV20" i="5"/>
  <c r="CO20" i="5"/>
  <c r="EX20" i="5"/>
  <c r="FC20" i="5"/>
  <c r="CT20" i="5"/>
  <c r="DU20" i="5"/>
  <c r="GD20" i="5"/>
  <c r="FD20" i="5"/>
  <c r="CU20" i="5"/>
  <c r="BO47" i="5"/>
  <c r="DX47" i="5" s="1"/>
  <c r="EZ47" i="5"/>
  <c r="CQ47" i="5"/>
  <c r="FY47" i="5"/>
  <c r="DP47" i="5"/>
  <c r="FU47" i="5"/>
  <c r="DL47" i="5"/>
  <c r="EO47" i="5"/>
  <c r="CF47" i="5"/>
  <c r="FZ47" i="5"/>
  <c r="DQ47" i="5"/>
  <c r="EJ85" i="5"/>
  <c r="CA85" i="5"/>
  <c r="GC85" i="5"/>
  <c r="DT85" i="5"/>
  <c r="FI85" i="5"/>
  <c r="CZ85" i="5"/>
  <c r="BU85" i="5"/>
  <c r="ED85" i="5"/>
  <c r="EG85" i="5"/>
  <c r="BX85" i="5"/>
  <c r="FL85" i="5"/>
  <c r="DC85" i="5"/>
  <c r="FM75" i="5"/>
  <c r="DD75" i="5"/>
  <c r="EI75" i="5"/>
  <c r="BZ75" i="5"/>
  <c r="CQ75" i="5"/>
  <c r="EZ75" i="5"/>
  <c r="EB75" i="5"/>
  <c r="BS75" i="5"/>
  <c r="EG75" i="5"/>
  <c r="BX75" i="5"/>
  <c r="FL75" i="5"/>
  <c r="DC75" i="5"/>
  <c r="BO50" i="5"/>
  <c r="DX50" i="5" s="1"/>
  <c r="EZ50" i="5"/>
  <c r="CQ50" i="5"/>
  <c r="GB50" i="5"/>
  <c r="DS50" i="5"/>
  <c r="FZ50" i="5"/>
  <c r="DQ50" i="5"/>
  <c r="EM50" i="5"/>
  <c r="CD50" i="5"/>
  <c r="FX50" i="5"/>
  <c r="DO50" i="5"/>
  <c r="FU35" i="5"/>
  <c r="DL35" i="5"/>
  <c r="FF35" i="5"/>
  <c r="CW35" i="5"/>
  <c r="FS35" i="5"/>
  <c r="DJ35" i="5"/>
  <c r="GC35" i="5"/>
  <c r="DT35" i="5"/>
  <c r="EM35" i="5"/>
  <c r="CD35" i="5"/>
  <c r="FX35" i="5"/>
  <c r="DO35" i="5"/>
  <c r="CG32" i="5"/>
  <c r="EP32" i="5"/>
  <c r="BZ32" i="5"/>
  <c r="EI32" i="5"/>
  <c r="EZ32" i="5"/>
  <c r="CQ32" i="5"/>
  <c r="DA32" i="5"/>
  <c r="FJ32" i="5"/>
  <c r="EE32" i="5"/>
  <c r="BV32" i="5"/>
  <c r="FP32" i="5"/>
  <c r="DG32" i="5"/>
  <c r="EM19" i="5"/>
  <c r="CD19" i="5"/>
  <c r="FZ19" i="5"/>
  <c r="DQ19" i="5"/>
  <c r="EW19" i="5"/>
  <c r="CN19" i="5"/>
  <c r="DL19" i="5"/>
  <c r="FU19" i="5"/>
  <c r="CJ19" i="5"/>
  <c r="ES19" i="5"/>
  <c r="FH19" i="5"/>
  <c r="CY19" i="5"/>
  <c r="FH110" i="5"/>
  <c r="CY110" i="5"/>
  <c r="DU110" i="5"/>
  <c r="GD110" i="5"/>
  <c r="EF110" i="5"/>
  <c r="BW110" i="5"/>
  <c r="FS110" i="5"/>
  <c r="DJ110" i="5"/>
  <c r="FY110" i="5"/>
  <c r="DP110" i="5"/>
  <c r="FB110" i="5"/>
  <c r="CS110" i="5"/>
  <c r="GA100" i="5"/>
  <c r="DR100" i="5"/>
  <c r="EW100" i="5"/>
  <c r="CN100" i="5"/>
  <c r="FX100" i="5"/>
  <c r="DO100" i="5"/>
  <c r="GD100" i="5"/>
  <c r="DU100" i="5"/>
  <c r="FY100" i="5"/>
  <c r="DP100" i="5"/>
  <c r="FB100" i="5"/>
  <c r="CS100" i="5"/>
  <c r="DN80" i="5"/>
  <c r="FW80" i="5"/>
  <c r="FN80" i="5"/>
  <c r="DE80" i="5"/>
  <c r="GC80" i="5"/>
  <c r="DT80" i="5"/>
  <c r="FJ80" i="5"/>
  <c r="DA80" i="5"/>
  <c r="FO80" i="5"/>
  <c r="DF80" i="5"/>
  <c r="ER80" i="5"/>
  <c r="CI80" i="5"/>
  <c r="FJ65" i="5"/>
  <c r="DA65" i="5"/>
  <c r="DD65" i="5"/>
  <c r="FM65" i="5"/>
  <c r="EH65" i="5"/>
  <c r="BY65" i="5"/>
  <c r="BU65" i="5"/>
  <c r="ED65" i="5"/>
  <c r="EW65" i="5"/>
  <c r="CN65" i="5"/>
  <c r="EA65" i="5"/>
  <c r="BR65" i="5"/>
  <c r="DU30" i="5"/>
  <c r="GD30" i="5"/>
  <c r="DD30" i="5"/>
  <c r="FM30" i="5"/>
  <c r="BO30" i="5"/>
  <c r="DX30" i="5" s="1"/>
  <c r="DY30" i="5"/>
  <c r="BP30" i="5"/>
  <c r="EM30" i="5"/>
  <c r="CD30" i="5"/>
  <c r="FX30" i="5"/>
  <c r="DO30" i="5"/>
  <c r="EH14" i="5"/>
  <c r="BY14" i="5"/>
  <c r="FM14" i="5"/>
  <c r="DD14" i="5"/>
  <c r="FO14" i="5"/>
  <c r="DF14" i="5"/>
  <c r="BS14" i="5"/>
  <c r="EB14" i="5"/>
  <c r="FI14" i="5"/>
  <c r="CZ14" i="5"/>
  <c r="EW14" i="5"/>
  <c r="CN14" i="5"/>
  <c r="EK15" i="5"/>
  <c r="CB15" i="5"/>
  <c r="FA15" i="5"/>
  <c r="CR15" i="5"/>
  <c r="FE15" i="5"/>
  <c r="CV15" i="5"/>
  <c r="EF15" i="5"/>
  <c r="BW15" i="5"/>
  <c r="EV15" i="5"/>
  <c r="CM15" i="5"/>
  <c r="DZ15" i="5"/>
  <c r="BQ15" i="5"/>
  <c r="EF12" i="5"/>
  <c r="BW12" i="5"/>
  <c r="FK12" i="5"/>
  <c r="DB12" i="5"/>
  <c r="BO12" i="5"/>
  <c r="DX12" i="5" s="1"/>
  <c r="DZ12" i="5"/>
  <c r="BQ12" i="5"/>
  <c r="EX12" i="5"/>
  <c r="CO12" i="5"/>
  <c r="EB12" i="5"/>
  <c r="BS12" i="5"/>
  <c r="GE10" i="5"/>
  <c r="DV10" i="5"/>
  <c r="ER10" i="5"/>
  <c r="CI10" i="5"/>
  <c r="FY10" i="5"/>
  <c r="DP10" i="5"/>
  <c r="EZ10" i="5"/>
  <c r="CQ10" i="5"/>
  <c r="EV10" i="5"/>
  <c r="CM10" i="5"/>
  <c r="DZ10" i="5"/>
  <c r="BQ10" i="5"/>
  <c r="EI7" i="5"/>
  <c r="BZ7" i="5"/>
  <c r="EO7" i="5"/>
  <c r="CF7" i="5"/>
  <c r="FD7" i="5"/>
  <c r="CU7" i="5"/>
  <c r="EG7" i="5"/>
  <c r="BX7" i="5"/>
  <c r="EX7" i="5"/>
  <c r="CO7" i="5"/>
  <c r="EB7" i="5"/>
  <c r="BS7" i="5"/>
  <c r="FF105" i="5"/>
  <c r="CW105" i="5"/>
  <c r="FN105" i="5"/>
  <c r="DE105" i="5"/>
  <c r="ED105" i="5"/>
  <c r="BU105" i="5"/>
  <c r="EI105" i="5"/>
  <c r="BZ105" i="5"/>
  <c r="EU105" i="5"/>
  <c r="CL105" i="5"/>
  <c r="DX105" i="5"/>
  <c r="BO105" i="5"/>
  <c r="CM67" i="5"/>
  <c r="EV67" i="5"/>
  <c r="EH67" i="5"/>
  <c r="BY67" i="5"/>
  <c r="DV67" i="5"/>
  <c r="GE67" i="5"/>
  <c r="DG67" i="5"/>
  <c r="FP67" i="5"/>
  <c r="GB67" i="5"/>
  <c r="DS67" i="5"/>
  <c r="FX67" i="5"/>
  <c r="DO67" i="5"/>
  <c r="DK27" i="5"/>
  <c r="FT27" i="5"/>
  <c r="DA27" i="5"/>
  <c r="FJ27" i="5"/>
  <c r="DO27" i="5"/>
  <c r="FX27" i="5"/>
  <c r="FY27" i="5"/>
  <c r="DP27" i="5"/>
  <c r="GC27" i="5"/>
  <c r="DT27" i="5"/>
  <c r="FG27" i="5"/>
  <c r="CX27" i="5"/>
  <c r="ED45" i="5"/>
  <c r="BU45" i="5"/>
  <c r="FC45" i="5"/>
  <c r="CT45" i="5"/>
  <c r="DS45" i="5"/>
  <c r="GB45" i="5"/>
  <c r="DD45" i="5"/>
  <c r="FM45" i="5"/>
  <c r="FG45" i="5"/>
  <c r="CX45" i="5"/>
  <c r="EK45" i="5"/>
  <c r="CB45" i="5"/>
  <c r="FS25" i="5"/>
  <c r="DJ25" i="5"/>
  <c r="DQ25" i="5"/>
  <c r="FZ25" i="5"/>
  <c r="DG25" i="5"/>
  <c r="FP25" i="5"/>
  <c r="CP25" i="5"/>
  <c r="EY25" i="5"/>
  <c r="FG25" i="5"/>
  <c r="CX25" i="5"/>
  <c r="EK25" i="5"/>
  <c r="CB25" i="5"/>
  <c r="ER52" i="5"/>
  <c r="CI52" i="5"/>
  <c r="FT52" i="5"/>
  <c r="DK52" i="5"/>
  <c r="EN52" i="5"/>
  <c r="CE52" i="5"/>
  <c r="GD52" i="5"/>
  <c r="DU52" i="5"/>
  <c r="EO52" i="5"/>
  <c r="CF52" i="5"/>
  <c r="FZ52" i="5"/>
  <c r="DQ52" i="5"/>
  <c r="EH4" i="5"/>
  <c r="BY4" i="5"/>
  <c r="FZ4" i="5"/>
  <c r="DQ4" i="5"/>
  <c r="DV4" i="5"/>
  <c r="GE4" i="5"/>
  <c r="ER4" i="5"/>
  <c r="CI4" i="5"/>
  <c r="EM4" i="5"/>
  <c r="CD4" i="5"/>
  <c r="GB4" i="5"/>
  <c r="DS4" i="5"/>
  <c r="BE58" i="5"/>
  <c r="AU58" i="5"/>
  <c r="AK58" i="5"/>
  <c r="AA58" i="5"/>
  <c r="Q58" i="5"/>
  <c r="G58" i="5"/>
  <c r="BD58" i="5"/>
  <c r="AT58" i="5"/>
  <c r="AJ58" i="5"/>
  <c r="Z58" i="5"/>
  <c r="P58" i="5"/>
  <c r="F58" i="5"/>
  <c r="BG58" i="5"/>
  <c r="AW58" i="5"/>
  <c r="AM58" i="5"/>
  <c r="AC58" i="5"/>
  <c r="S58" i="5"/>
  <c r="I58" i="5"/>
  <c r="BF58" i="5"/>
  <c r="AQ58" i="5"/>
  <c r="AD58" i="5"/>
  <c r="N58" i="5"/>
  <c r="BC58" i="5"/>
  <c r="AP58" i="5"/>
  <c r="AB58" i="5"/>
  <c r="M58" i="5"/>
  <c r="BH58" i="5"/>
  <c r="AR58" i="5"/>
  <c r="AE58" i="5"/>
  <c r="O58" i="5"/>
  <c r="BJ58" i="5"/>
  <c r="AN58" i="5"/>
  <c r="U58" i="5"/>
  <c r="BI58" i="5"/>
  <c r="AL58" i="5"/>
  <c r="T58" i="5"/>
  <c r="BB58" i="5"/>
  <c r="AI58" i="5"/>
  <c r="R58" i="5"/>
  <c r="BA58" i="5"/>
  <c r="AH58" i="5"/>
  <c r="L58" i="5"/>
  <c r="AZ58" i="5"/>
  <c r="AG58" i="5"/>
  <c r="K58" i="5"/>
  <c r="AY58" i="5"/>
  <c r="AF58" i="5"/>
  <c r="J58" i="5"/>
  <c r="AX58" i="5"/>
  <c r="Y58" i="5"/>
  <c r="H58" i="5"/>
  <c r="BM58" i="5"/>
  <c r="AV58" i="5"/>
  <c r="X58" i="5"/>
  <c r="BL58" i="5"/>
  <c r="AS58" i="5"/>
  <c r="W58" i="5"/>
  <c r="BK58" i="5"/>
  <c r="AO58" i="5"/>
  <c r="V58" i="5"/>
  <c r="K169" i="4"/>
  <c r="L169" i="4" s="1"/>
  <c r="M169" i="4" s="1"/>
  <c r="BU17" i="5"/>
  <c r="ED17" i="5"/>
  <c r="DC17" i="5"/>
  <c r="FL17" i="5"/>
  <c r="CR17" i="5"/>
  <c r="FA17" i="5"/>
  <c r="EK17" i="5"/>
  <c r="CB17" i="5"/>
  <c r="BO17" i="5"/>
  <c r="DX17" i="5"/>
  <c r="FQ17" i="5"/>
  <c r="DH17" i="5"/>
  <c r="CX39" i="5"/>
  <c r="FG39" i="5"/>
  <c r="FX39" i="5"/>
  <c r="DO39" i="5"/>
  <c r="F39" i="5"/>
  <c r="DH39" i="5"/>
  <c r="FQ39" i="5"/>
  <c r="GE39" i="5"/>
  <c r="DV39" i="5"/>
  <c r="FI39" i="5"/>
  <c r="CZ39" i="5"/>
  <c r="EG5" i="5"/>
  <c r="BX5" i="5"/>
  <c r="EM5" i="5"/>
  <c r="CD5" i="5"/>
  <c r="CF5" i="5"/>
  <c r="EO5" i="5"/>
  <c r="FG5" i="5"/>
  <c r="CX5" i="5"/>
  <c r="FP5" i="5"/>
  <c r="DG5" i="5"/>
  <c r="ET5" i="5"/>
  <c r="CK5" i="5"/>
  <c r="P306" i="4"/>
  <c r="Y306" i="4" s="1"/>
  <c r="EM150" i="5"/>
  <c r="CD150" i="5"/>
  <c r="CG150" i="5"/>
  <c r="EP150" i="5"/>
  <c r="FR150" i="5"/>
  <c r="DI150" i="5"/>
  <c r="EV150" i="5"/>
  <c r="CM150" i="5"/>
  <c r="EJ150" i="5"/>
  <c r="CA150" i="5"/>
  <c r="GE150" i="5"/>
  <c r="DV150" i="5"/>
  <c r="ER115" i="5"/>
  <c r="CI115" i="5"/>
  <c r="CE115" i="5"/>
  <c r="EN115" i="5"/>
  <c r="EE115" i="5"/>
  <c r="BV115" i="5"/>
  <c r="CS115" i="5"/>
  <c r="FB115" i="5"/>
  <c r="DA115" i="5"/>
  <c r="FJ115" i="5"/>
  <c r="FD115" i="5"/>
  <c r="CU115" i="5"/>
  <c r="GB135" i="5"/>
  <c r="DS135" i="5"/>
  <c r="EY135" i="5"/>
  <c r="CP135" i="5"/>
  <c r="DM135" i="5"/>
  <c r="FV135" i="5"/>
  <c r="EX135" i="5"/>
  <c r="CO135" i="5"/>
  <c r="EJ135" i="5"/>
  <c r="CA135" i="5"/>
  <c r="GE135" i="5"/>
  <c r="DV135" i="5"/>
  <c r="EV130" i="5"/>
  <c r="CM130" i="5"/>
  <c r="EF130" i="5"/>
  <c r="BW130" i="5"/>
  <c r="CD130" i="5"/>
  <c r="EM130" i="5"/>
  <c r="CF130" i="5"/>
  <c r="EO130" i="5"/>
  <c r="EJ130" i="5"/>
  <c r="CA130" i="5"/>
  <c r="GE130" i="5"/>
  <c r="DV130" i="5"/>
  <c r="CT34" i="5"/>
  <c r="FC34" i="5"/>
  <c r="CC34" i="5"/>
  <c r="EL34" i="5"/>
  <c r="EZ34" i="5"/>
  <c r="CQ34" i="5"/>
  <c r="DD34" i="5"/>
  <c r="FM34" i="5"/>
  <c r="EG34" i="5"/>
  <c r="BX34" i="5"/>
  <c r="FR34" i="5"/>
  <c r="DI34" i="5"/>
  <c r="CV29" i="5"/>
  <c r="FE29" i="5"/>
  <c r="DM29" i="5"/>
  <c r="FV29" i="5"/>
  <c r="EF29" i="5"/>
  <c r="BW29" i="5"/>
  <c r="DR29" i="5"/>
  <c r="GA29" i="5"/>
  <c r="EG29" i="5"/>
  <c r="BX29" i="5"/>
  <c r="FR29" i="5"/>
  <c r="DI29" i="5"/>
  <c r="CN95" i="5"/>
  <c r="EW95" i="5"/>
  <c r="BT95" i="5"/>
  <c r="EC95" i="5"/>
  <c r="EZ95" i="5"/>
  <c r="CQ95" i="5"/>
  <c r="CX95" i="5"/>
  <c r="FG95" i="5"/>
  <c r="BR95" i="5"/>
  <c r="EA95" i="5" s="1"/>
  <c r="FU95" i="5"/>
  <c r="DL95" i="5"/>
  <c r="BP42" i="5"/>
  <c r="DY42" i="5" s="1"/>
  <c r="FA42" i="5"/>
  <c r="CR42" i="5"/>
  <c r="GB42" i="5"/>
  <c r="DS42" i="5"/>
  <c r="EI42" i="5"/>
  <c r="BZ42" i="5"/>
  <c r="FK42" i="5"/>
  <c r="DB42" i="5"/>
  <c r="EV42" i="5"/>
  <c r="CM42" i="5"/>
  <c r="K8" i="4"/>
  <c r="L8" i="4" s="1"/>
  <c r="M8" i="4" s="1"/>
  <c r="P169" i="4"/>
  <c r="Y169" i="4" s="1"/>
  <c r="O169" i="4"/>
  <c r="O160" i="4"/>
  <c r="P160" i="4"/>
  <c r="Y160" i="4" s="1"/>
  <c r="BU79" i="5"/>
  <c r="ED79" i="5"/>
  <c r="FR79" i="5"/>
  <c r="DI79" i="5"/>
  <c r="FN79" i="5"/>
  <c r="DE79" i="5"/>
  <c r="DM79" i="5"/>
  <c r="FV79" i="5"/>
  <c r="EO79" i="5"/>
  <c r="CF79" i="5"/>
  <c r="FY79" i="5"/>
  <c r="DP79" i="5"/>
  <c r="CC64" i="5"/>
  <c r="EL64" i="5"/>
  <c r="EU64" i="5"/>
  <c r="CL64" i="5"/>
  <c r="FV64" i="5"/>
  <c r="DM64" i="5"/>
  <c r="EQ64" i="5"/>
  <c r="CH64" i="5"/>
  <c r="GB64" i="5"/>
  <c r="DS64" i="5"/>
  <c r="FM49" i="5"/>
  <c r="DD49" i="5"/>
  <c r="BS49" i="5"/>
  <c r="EB49" i="5"/>
  <c r="CU49" i="5"/>
  <c r="FD49" i="5"/>
  <c r="FJ49" i="5"/>
  <c r="DA49" i="5"/>
  <c r="EG49" i="5"/>
  <c r="BX49" i="5"/>
  <c r="FR49" i="5"/>
  <c r="DI49" i="5"/>
  <c r="ES44" i="5"/>
  <c r="CJ44" i="5"/>
  <c r="FT44" i="5"/>
  <c r="DK44" i="5"/>
  <c r="EM44" i="5"/>
  <c r="CD44" i="5"/>
  <c r="FO44" i="5"/>
  <c r="DF44" i="5"/>
  <c r="GA44" i="5"/>
  <c r="DR44" i="5"/>
  <c r="FH44" i="5"/>
  <c r="CY44" i="5"/>
  <c r="BH325" i="5"/>
  <c r="AX325" i="5"/>
  <c r="AN325" i="5"/>
  <c r="AD325" i="5"/>
  <c r="T325" i="5"/>
  <c r="J325" i="5"/>
  <c r="BG325" i="5"/>
  <c r="AW325" i="5"/>
  <c r="AM325" i="5"/>
  <c r="AC325" i="5"/>
  <c r="S325" i="5"/>
  <c r="I325" i="5"/>
  <c r="BK325" i="5"/>
  <c r="BA325" i="5"/>
  <c r="AQ325" i="5"/>
  <c r="AG325" i="5"/>
  <c r="W325" i="5"/>
  <c r="M325" i="5"/>
  <c r="BB325" i="5"/>
  <c r="AL325" i="5"/>
  <c r="Y325" i="5"/>
  <c r="K325" i="5"/>
  <c r="AZ325" i="5"/>
  <c r="AK325" i="5"/>
  <c r="X325" i="5"/>
  <c r="H325" i="5"/>
  <c r="BE325" i="5"/>
  <c r="AR325" i="5"/>
  <c r="AB325" i="5"/>
  <c r="O325" i="5"/>
  <c r="BM325" i="5"/>
  <c r="AT325" i="5"/>
  <c r="Z325" i="5"/>
  <c r="BC325" i="5"/>
  <c r="AH325" i="5"/>
  <c r="N325" i="5"/>
  <c r="AY325" i="5"/>
  <c r="AF325" i="5"/>
  <c r="L325" i="5"/>
  <c r="BD325" i="5"/>
  <c r="V325" i="5"/>
  <c r="AV325" i="5"/>
  <c r="U325" i="5"/>
  <c r="BJ325" i="5"/>
  <c r="AI325" i="5"/>
  <c r="AA325" i="5"/>
  <c r="BL325" i="5"/>
  <c r="R325" i="5"/>
  <c r="AS325" i="5"/>
  <c r="F325" i="5"/>
  <c r="AP325" i="5"/>
  <c r="Q325" i="5"/>
  <c r="P325" i="5"/>
  <c r="G325" i="5"/>
  <c r="AU325" i="5"/>
  <c r="BI325" i="5"/>
  <c r="BF325" i="5"/>
  <c r="AO325" i="5"/>
  <c r="AE325" i="5"/>
  <c r="AJ325" i="5"/>
  <c r="P280" i="4"/>
  <c r="Y280" i="4" s="1"/>
  <c r="P230" i="4"/>
  <c r="Y230" i="4" s="1"/>
  <c r="P328" i="4"/>
  <c r="Y328" i="4" s="1"/>
  <c r="BG277" i="5"/>
  <c r="AW277" i="5"/>
  <c r="AM277" i="5"/>
  <c r="AC277" i="5"/>
  <c r="S277" i="5"/>
  <c r="I277" i="5"/>
  <c r="BK277" i="5"/>
  <c r="BA277" i="5"/>
  <c r="AQ277" i="5"/>
  <c r="AG277" i="5"/>
  <c r="W277" i="5"/>
  <c r="BC277" i="5"/>
  <c r="AP277" i="5"/>
  <c r="AD277" i="5"/>
  <c r="Q277" i="5"/>
  <c r="F277" i="5"/>
  <c r="BB277" i="5"/>
  <c r="AO277" i="5"/>
  <c r="AB277" i="5"/>
  <c r="P277" i="5"/>
  <c r="BH277" i="5"/>
  <c r="AU277" i="5"/>
  <c r="AI277" i="5"/>
  <c r="V277" i="5"/>
  <c r="K277" i="5"/>
  <c r="BF277" i="5"/>
  <c r="AN277" i="5"/>
  <c r="X277" i="5"/>
  <c r="G277" i="5"/>
  <c r="BE277" i="5"/>
  <c r="AL277" i="5"/>
  <c r="U277" i="5"/>
  <c r="BD277" i="5"/>
  <c r="AK277" i="5"/>
  <c r="T277" i="5"/>
  <c r="AZ277" i="5"/>
  <c r="AJ277" i="5"/>
  <c r="R277" i="5"/>
  <c r="AY277" i="5"/>
  <c r="AH277" i="5"/>
  <c r="O277" i="5"/>
  <c r="BL277" i="5"/>
  <c r="AT277" i="5"/>
  <c r="AA277" i="5"/>
  <c r="L277" i="5"/>
  <c r="Z277" i="5"/>
  <c r="BM277" i="5"/>
  <c r="Y277" i="5"/>
  <c r="BJ277" i="5"/>
  <c r="N277" i="5"/>
  <c r="BI277" i="5"/>
  <c r="M277" i="5"/>
  <c r="AX277" i="5"/>
  <c r="J277" i="5"/>
  <c r="AV277" i="5"/>
  <c r="H277" i="5"/>
  <c r="AE277" i="5"/>
  <c r="AR277" i="5"/>
  <c r="AF277" i="5"/>
  <c r="AS277" i="5"/>
  <c r="CC144" i="5"/>
  <c r="EL144" i="5"/>
  <c r="DA144" i="5"/>
  <c r="FJ144" i="5"/>
  <c r="EE144" i="5"/>
  <c r="BV144" i="5"/>
  <c r="EI144" i="5"/>
  <c r="BZ144" i="5"/>
  <c r="EW144" i="5"/>
  <c r="CN144" i="5"/>
  <c r="I144" i="5"/>
  <c r="EI139" i="5"/>
  <c r="BZ139" i="5"/>
  <c r="FL139" i="5"/>
  <c r="DC139" i="5"/>
  <c r="EG139" i="5"/>
  <c r="BX139" i="5"/>
  <c r="DV139" i="5"/>
  <c r="GE139" i="5"/>
  <c r="EM139" i="5"/>
  <c r="CD139" i="5"/>
  <c r="GB139" i="5"/>
  <c r="DS139" i="5"/>
  <c r="F134" i="5"/>
  <c r="EP134" i="5"/>
  <c r="CG134" i="5"/>
  <c r="FA134" i="5"/>
  <c r="CR134" i="5"/>
  <c r="CZ134" i="5"/>
  <c r="FI134" i="5"/>
  <c r="K134" i="5"/>
  <c r="FR134" i="5"/>
  <c r="DI134" i="5"/>
  <c r="FI129" i="5"/>
  <c r="CZ129" i="5"/>
  <c r="DQ129" i="5"/>
  <c r="FZ129" i="5"/>
  <c r="EH129" i="5"/>
  <c r="BY129" i="5"/>
  <c r="F129" i="5"/>
  <c r="EC129" i="5"/>
  <c r="BT129" i="5"/>
  <c r="FR129" i="5"/>
  <c r="DI129" i="5"/>
  <c r="CM124" i="5"/>
  <c r="EV124" i="5"/>
  <c r="GD124" i="5"/>
  <c r="DU124" i="5"/>
  <c r="CH124" i="5"/>
  <c r="EQ124" i="5"/>
  <c r="FB124" i="5"/>
  <c r="CS124" i="5"/>
  <c r="EC124" i="5"/>
  <c r="BT124" i="5"/>
  <c r="FR124" i="5"/>
  <c r="DI124" i="5"/>
  <c r="BY119" i="5"/>
  <c r="EH119" i="5"/>
  <c r="CG119" i="5"/>
  <c r="EP119" i="5"/>
  <c r="DT119" i="5"/>
  <c r="GC119" i="5"/>
  <c r="DG119" i="5"/>
  <c r="FP119" i="5"/>
  <c r="FX119" i="5"/>
  <c r="DO119" i="5"/>
  <c r="FR119" i="5"/>
  <c r="DI119" i="5"/>
  <c r="DB114" i="5"/>
  <c r="FK114" i="5"/>
  <c r="ET114" i="5"/>
  <c r="CK114" i="5"/>
  <c r="F114" i="5"/>
  <c r="FG114" i="5"/>
  <c r="CX114" i="5"/>
  <c r="FX114" i="5"/>
  <c r="DO114" i="5"/>
  <c r="FU114" i="5"/>
  <c r="DL114" i="5"/>
  <c r="CR109" i="5"/>
  <c r="FA109" i="5"/>
  <c r="GB109" i="5"/>
  <c r="DS109" i="5"/>
  <c r="EW109" i="5"/>
  <c r="CN109" i="5"/>
  <c r="CS109" i="5"/>
  <c r="FB109" i="5"/>
  <c r="FT109" i="5"/>
  <c r="DK109" i="5"/>
  <c r="FE109" i="5"/>
  <c r="CV109" i="5"/>
  <c r="FC104" i="5"/>
  <c r="CT104" i="5"/>
  <c r="GE104" i="5"/>
  <c r="DV104" i="5"/>
  <c r="EC104" i="5"/>
  <c r="BT104" i="5"/>
  <c r="CJ104" i="5"/>
  <c r="ES104" i="5"/>
  <c r="FX104" i="5"/>
  <c r="DO104" i="5"/>
  <c r="FE104" i="5"/>
  <c r="CV104" i="5"/>
  <c r="GE94" i="5"/>
  <c r="DV94" i="5"/>
  <c r="FQ94" i="5"/>
  <c r="DH94" i="5"/>
  <c r="EH94" i="5"/>
  <c r="BY94" i="5"/>
  <c r="CH94" i="5"/>
  <c r="EQ94" i="5"/>
  <c r="DM94" i="5"/>
  <c r="FV94" i="5"/>
  <c r="FE94" i="5"/>
  <c r="CV94" i="5"/>
  <c r="FX74" i="5"/>
  <c r="DO74" i="5"/>
  <c r="DM74" i="5"/>
  <c r="FV74" i="5"/>
  <c r="DA74" i="5"/>
  <c r="FJ74" i="5"/>
  <c r="DU74" i="5"/>
  <c r="GD74" i="5"/>
  <c r="CK74" i="5"/>
  <c r="ET74" i="5"/>
  <c r="FI74" i="5"/>
  <c r="CZ74" i="5"/>
  <c r="CU69" i="5"/>
  <c r="FD69" i="5"/>
  <c r="DH69" i="5"/>
  <c r="FQ69" i="5"/>
  <c r="BQ69" i="5"/>
  <c r="DZ69" i="5" s="1"/>
  <c r="BS69" i="5"/>
  <c r="EB69" i="5"/>
  <c r="FB69" i="5"/>
  <c r="CS69" i="5"/>
  <c r="EY69" i="5"/>
  <c r="CP69" i="5"/>
  <c r="EM59" i="5"/>
  <c r="CD59" i="5"/>
  <c r="CJ59" i="5"/>
  <c r="ES59" i="5"/>
  <c r="FT59" i="5"/>
  <c r="DK59" i="5"/>
  <c r="EJ59" i="5"/>
  <c r="CA59" i="5"/>
  <c r="FL59" i="5"/>
  <c r="DC59" i="5"/>
  <c r="EX59" i="5"/>
  <c r="CO59" i="5"/>
  <c r="P299" i="4"/>
  <c r="Y299" i="4" s="1"/>
  <c r="O299" i="4"/>
  <c r="K182" i="4"/>
  <c r="L182" i="4" s="1"/>
  <c r="M182" i="4" s="1"/>
  <c r="BH320" i="5"/>
  <c r="AX320" i="5"/>
  <c r="AN320" i="5"/>
  <c r="AD320" i="5"/>
  <c r="T320" i="5"/>
  <c r="J320" i="5"/>
  <c r="BC320" i="5"/>
  <c r="AR320" i="5"/>
  <c r="AG320" i="5"/>
  <c r="V320" i="5"/>
  <c r="K320" i="5"/>
  <c r="BM320" i="5"/>
  <c r="BB320" i="5"/>
  <c r="AQ320" i="5"/>
  <c r="AF320" i="5"/>
  <c r="U320" i="5"/>
  <c r="I320" i="5"/>
  <c r="BF320" i="5"/>
  <c r="AU320" i="5"/>
  <c r="AJ320" i="5"/>
  <c r="Y320" i="5"/>
  <c r="N320" i="5"/>
  <c r="BK320" i="5"/>
  <c r="AV320" i="5"/>
  <c r="AE320" i="5"/>
  <c r="P320" i="5"/>
  <c r="AZ320" i="5"/>
  <c r="AI320" i="5"/>
  <c r="Q320" i="5"/>
  <c r="AY320" i="5"/>
  <c r="AH320" i="5"/>
  <c r="O320" i="5"/>
  <c r="BE320" i="5"/>
  <c r="AM320" i="5"/>
  <c r="W320" i="5"/>
  <c r="BA320" i="5"/>
  <c r="AA320" i="5"/>
  <c r="BL320" i="5"/>
  <c r="AO320" i="5"/>
  <c r="M320" i="5"/>
  <c r="BJ320" i="5"/>
  <c r="AL320" i="5"/>
  <c r="L320" i="5"/>
  <c r="AW320" i="5"/>
  <c r="R320" i="5"/>
  <c r="AT320" i="5"/>
  <c r="H320" i="5"/>
  <c r="AS320" i="5"/>
  <c r="G320" i="5"/>
  <c r="AP320" i="5"/>
  <c r="F320" i="5"/>
  <c r="AB320" i="5"/>
  <c r="AC320" i="5"/>
  <c r="Z320" i="5"/>
  <c r="BD320" i="5"/>
  <c r="AK320" i="5"/>
  <c r="X320" i="5"/>
  <c r="S320" i="5"/>
  <c r="BI320" i="5"/>
  <c r="BG320" i="5"/>
  <c r="BG308" i="5"/>
  <c r="AW308" i="5"/>
  <c r="AM308" i="5"/>
  <c r="AC308" i="5"/>
  <c r="S308" i="5"/>
  <c r="I308" i="5"/>
  <c r="BJ308" i="5"/>
  <c r="AY308" i="5"/>
  <c r="AN308" i="5"/>
  <c r="AB308" i="5"/>
  <c r="Q308" i="5"/>
  <c r="F308" i="5"/>
  <c r="BI308" i="5"/>
  <c r="AX308" i="5"/>
  <c r="AL308" i="5"/>
  <c r="AA308" i="5"/>
  <c r="P308" i="5"/>
  <c r="BM308" i="5"/>
  <c r="BB308" i="5"/>
  <c r="AQ308" i="5"/>
  <c r="AF308" i="5"/>
  <c r="U308" i="5"/>
  <c r="J308" i="5"/>
  <c r="BH308" i="5"/>
  <c r="AS308" i="5"/>
  <c r="AD308" i="5"/>
  <c r="M308" i="5"/>
  <c r="BF308" i="5"/>
  <c r="AR308" i="5"/>
  <c r="Z308" i="5"/>
  <c r="L308" i="5"/>
  <c r="AZ308" i="5"/>
  <c r="AI308" i="5"/>
  <c r="T308" i="5"/>
  <c r="AP308" i="5"/>
  <c r="V308" i="5"/>
  <c r="BL308" i="5"/>
  <c r="AO308" i="5"/>
  <c r="R308" i="5"/>
  <c r="BA308" i="5"/>
  <c r="AE308" i="5"/>
  <c r="G308" i="5"/>
  <c r="AV308" i="5"/>
  <c r="Y308" i="5"/>
  <c r="AK308" i="5"/>
  <c r="AJ308" i="5"/>
  <c r="AH308" i="5"/>
  <c r="BK308" i="5"/>
  <c r="X308" i="5"/>
  <c r="BD308" i="5"/>
  <c r="O308" i="5"/>
  <c r="AT308" i="5"/>
  <c r="AG308" i="5"/>
  <c r="W308" i="5"/>
  <c r="N308" i="5"/>
  <c r="K308" i="5"/>
  <c r="H308" i="5"/>
  <c r="BE308" i="5"/>
  <c r="BC308" i="5"/>
  <c r="AU308" i="5"/>
  <c r="FT127" i="5"/>
  <c r="DK127" i="5"/>
  <c r="CZ127" i="5"/>
  <c r="FI127" i="5"/>
  <c r="BW127" i="5"/>
  <c r="EF127" i="5"/>
  <c r="CN127" i="5"/>
  <c r="EW127" i="5"/>
  <c r="GB127" i="5"/>
  <c r="DS127" i="5"/>
  <c r="FF127" i="5"/>
  <c r="CW127" i="5"/>
  <c r="CH122" i="5"/>
  <c r="EQ122" i="5"/>
  <c r="FS122" i="5"/>
  <c r="DJ122" i="5"/>
  <c r="EF122" i="5"/>
  <c r="BW122" i="5"/>
  <c r="EH122" i="5"/>
  <c r="BY122" i="5"/>
  <c r="FR122" i="5"/>
  <c r="DI122" i="5"/>
  <c r="EV122" i="5"/>
  <c r="CM122" i="5"/>
  <c r="DC117" i="5"/>
  <c r="FL117" i="5"/>
  <c r="DK117" i="5"/>
  <c r="FT117" i="5"/>
  <c r="DZ117" i="5"/>
  <c r="BQ117" i="5"/>
  <c r="ER117" i="5"/>
  <c r="CI117" i="5"/>
  <c r="EL117" i="5"/>
  <c r="CC117" i="5"/>
  <c r="FW117" i="5"/>
  <c r="DN117" i="5"/>
  <c r="EZ112" i="5"/>
  <c r="CQ112" i="5"/>
  <c r="EO112" i="5"/>
  <c r="CF112" i="5"/>
  <c r="CW112" i="5"/>
  <c r="FF112" i="5"/>
  <c r="BX112" i="5"/>
  <c r="EG112" i="5"/>
  <c r="BP112" i="5"/>
  <c r="DY112" i="5" s="1"/>
  <c r="FN112" i="5"/>
  <c r="DE112" i="5"/>
  <c r="FH107" i="5"/>
  <c r="CY107" i="5"/>
  <c r="EB107" i="5"/>
  <c r="BS107" i="5"/>
  <c r="FB107" i="5"/>
  <c r="CS107" i="5"/>
  <c r="BO107" i="5"/>
  <c r="DX107" i="5" s="1"/>
  <c r="GA107" i="5"/>
  <c r="DR107" i="5"/>
  <c r="FD107" i="5"/>
  <c r="CU107" i="5"/>
  <c r="EN102" i="5"/>
  <c r="CE102" i="5"/>
  <c r="EV102" i="5"/>
  <c r="CM102" i="5"/>
  <c r="FV102" i="5"/>
  <c r="DM102" i="5"/>
  <c r="FF102" i="5"/>
  <c r="CW102" i="5"/>
  <c r="FQ102" i="5"/>
  <c r="DH102" i="5"/>
  <c r="ET102" i="5"/>
  <c r="CK102" i="5"/>
  <c r="DV97" i="5"/>
  <c r="GE97" i="5"/>
  <c r="EO97" i="5"/>
  <c r="CF97" i="5"/>
  <c r="FB97" i="5"/>
  <c r="CS97" i="5"/>
  <c r="CO97" i="5"/>
  <c r="EX97" i="5"/>
  <c r="FG97" i="5"/>
  <c r="CX97" i="5"/>
  <c r="EJ97" i="5"/>
  <c r="CA97" i="5"/>
  <c r="FI92" i="5"/>
  <c r="CZ92" i="5"/>
  <c r="GB92" i="5"/>
  <c r="DS92" i="5"/>
  <c r="FY92" i="5"/>
  <c r="DP92" i="5"/>
  <c r="EO92" i="5"/>
  <c r="CF92" i="5"/>
  <c r="EW92" i="5"/>
  <c r="CN92" i="5"/>
  <c r="BQ92" i="5"/>
  <c r="DZ92" i="5" s="1"/>
  <c r="FR87" i="5"/>
  <c r="DI87" i="5"/>
  <c r="EA87" i="5"/>
  <c r="BR87" i="5"/>
  <c r="GE87" i="5"/>
  <c r="DV87" i="5"/>
  <c r="DL87" i="5"/>
  <c r="FU87" i="5"/>
  <c r="EM87" i="5"/>
  <c r="CD87" i="5"/>
  <c r="FW87" i="5"/>
  <c r="DN87" i="5"/>
  <c r="EG82" i="5"/>
  <c r="BX82" i="5"/>
  <c r="CH82" i="5"/>
  <c r="EQ82" i="5"/>
  <c r="DB82" i="5"/>
  <c r="FK82" i="5"/>
  <c r="DS82" i="5"/>
  <c r="GB82" i="5"/>
  <c r="EC82" i="5"/>
  <c r="BT82" i="5"/>
  <c r="FM82" i="5"/>
  <c r="DD82" i="5"/>
  <c r="CS77" i="5"/>
  <c r="FB77" i="5"/>
  <c r="FV77" i="5"/>
  <c r="DM77" i="5"/>
  <c r="BO77" i="5"/>
  <c r="DX77" i="5" s="1"/>
  <c r="CG77" i="5"/>
  <c r="EP77" i="5"/>
  <c r="DL77" i="5"/>
  <c r="FU77" i="5"/>
  <c r="FC77" i="5"/>
  <c r="CT77" i="5"/>
  <c r="ET72" i="5"/>
  <c r="CK72" i="5"/>
  <c r="EK72" i="5"/>
  <c r="CB72" i="5"/>
  <c r="DL72" i="5"/>
  <c r="FU72" i="5"/>
  <c r="DM72" i="5"/>
  <c r="FV72" i="5"/>
  <c r="CQ72" i="5"/>
  <c r="EZ72" i="5"/>
  <c r="EW72" i="5"/>
  <c r="CN72" i="5"/>
  <c r="J193" i="5"/>
  <c r="FL193" i="5"/>
  <c r="DC193" i="5"/>
  <c r="K193" i="5"/>
  <c r="FJ193" i="5"/>
  <c r="DA193" i="5"/>
  <c r="FU193" i="5"/>
  <c r="DL193" i="5"/>
  <c r="EY193" i="5"/>
  <c r="CP193" i="5"/>
  <c r="BR161" i="5"/>
  <c r="EA161" i="5" s="1"/>
  <c r="FE161" i="5"/>
  <c r="CV161" i="5"/>
  <c r="BY161" i="5"/>
  <c r="EH161" i="5"/>
  <c r="FM161" i="5"/>
  <c r="DD161" i="5"/>
  <c r="FI161" i="5"/>
  <c r="CZ161" i="5"/>
  <c r="EM161" i="5"/>
  <c r="CD161" i="5"/>
  <c r="BJ322" i="5"/>
  <c r="AZ322" i="5"/>
  <c r="AP322" i="5"/>
  <c r="AF322" i="5"/>
  <c r="V322" i="5"/>
  <c r="L322" i="5"/>
  <c r="BI322" i="5"/>
  <c r="AY322" i="5"/>
  <c r="AO322" i="5"/>
  <c r="AE322" i="5"/>
  <c r="U322" i="5"/>
  <c r="K322" i="5"/>
  <c r="BM322" i="5"/>
  <c r="BC322" i="5"/>
  <c r="AS322" i="5"/>
  <c r="AI322" i="5"/>
  <c r="Y322" i="5"/>
  <c r="O322" i="5"/>
  <c r="BK322" i="5"/>
  <c r="AV322" i="5"/>
  <c r="AH322" i="5"/>
  <c r="S322" i="5"/>
  <c r="F322" i="5"/>
  <c r="BH322" i="5"/>
  <c r="AU322" i="5"/>
  <c r="AG322" i="5"/>
  <c r="R322" i="5"/>
  <c r="BA322" i="5"/>
  <c r="AL322" i="5"/>
  <c r="X322" i="5"/>
  <c r="I322" i="5"/>
  <c r="AT322" i="5"/>
  <c r="AA322" i="5"/>
  <c r="G322" i="5"/>
  <c r="BB322" i="5"/>
  <c r="AC322" i="5"/>
  <c r="H322" i="5"/>
  <c r="AX322" i="5"/>
  <c r="AB322" i="5"/>
  <c r="BF322" i="5"/>
  <c r="AK322" i="5"/>
  <c r="N322" i="5"/>
  <c r="AJ322" i="5"/>
  <c r="BL322" i="5"/>
  <c r="AW322" i="5"/>
  <c r="Q322" i="5"/>
  <c r="AR322" i="5"/>
  <c r="P322" i="5"/>
  <c r="BG322" i="5"/>
  <c r="M322" i="5"/>
  <c r="BE322" i="5"/>
  <c r="J322" i="5"/>
  <c r="BD322" i="5"/>
  <c r="AQ322" i="5"/>
  <c r="AD322" i="5"/>
  <c r="AN322" i="5"/>
  <c r="AM322" i="5"/>
  <c r="Z322" i="5"/>
  <c r="T322" i="5"/>
  <c r="W322" i="5"/>
  <c r="BH230" i="5"/>
  <c r="AX230" i="5"/>
  <c r="AN230" i="5"/>
  <c r="AD230" i="5"/>
  <c r="T230" i="5"/>
  <c r="J230" i="5"/>
  <c r="BM230" i="5"/>
  <c r="BB230" i="5"/>
  <c r="AQ230" i="5"/>
  <c r="AF230" i="5"/>
  <c r="U230" i="5"/>
  <c r="I230" i="5"/>
  <c r="BK230" i="5"/>
  <c r="AZ230" i="5"/>
  <c r="AO230" i="5"/>
  <c r="AC230" i="5"/>
  <c r="R230" i="5"/>
  <c r="G230" i="5"/>
  <c r="BE230" i="5"/>
  <c r="AT230" i="5"/>
  <c r="AI230" i="5"/>
  <c r="X230" i="5"/>
  <c r="M230" i="5"/>
  <c r="BD230" i="5"/>
  <c r="AM230" i="5"/>
  <c r="Y230" i="5"/>
  <c r="H230" i="5"/>
  <c r="BC230" i="5"/>
  <c r="AL230" i="5"/>
  <c r="W230" i="5"/>
  <c r="F230" i="5"/>
  <c r="BA230" i="5"/>
  <c r="AK230" i="5"/>
  <c r="V230" i="5"/>
  <c r="BF230" i="5"/>
  <c r="AP230" i="5"/>
  <c r="Z230" i="5"/>
  <c r="K230" i="5"/>
  <c r="AV230" i="5"/>
  <c r="S230" i="5"/>
  <c r="AU230" i="5"/>
  <c r="Q230" i="5"/>
  <c r="AS230" i="5"/>
  <c r="P230" i="5"/>
  <c r="AR230" i="5"/>
  <c r="O230" i="5"/>
  <c r="AY230" i="5"/>
  <c r="AB230" i="5"/>
  <c r="BG230" i="5"/>
  <c r="AW230" i="5"/>
  <c r="AJ230" i="5"/>
  <c r="BJ230" i="5"/>
  <c r="L230" i="5"/>
  <c r="AA230" i="5"/>
  <c r="N230" i="5"/>
  <c r="BL230" i="5"/>
  <c r="BI230" i="5"/>
  <c r="AH230" i="5"/>
  <c r="AG230" i="5"/>
  <c r="AE230" i="5"/>
  <c r="FF155" i="5"/>
  <c r="CW155" i="5"/>
  <c r="DS155" i="5"/>
  <c r="GB155" i="5"/>
  <c r="FS155" i="5"/>
  <c r="DJ155" i="5"/>
  <c r="GD155" i="5"/>
  <c r="DU155" i="5"/>
  <c r="FW155" i="5"/>
  <c r="DN155" i="5"/>
  <c r="FK155" i="5"/>
  <c r="DB155" i="5"/>
  <c r="FV147" i="5"/>
  <c r="DM147" i="5"/>
  <c r="DT147" i="5"/>
  <c r="GC147" i="5"/>
  <c r="FT147" i="5"/>
  <c r="DK147" i="5"/>
  <c r="EO147" i="5"/>
  <c r="CF147" i="5"/>
  <c r="EU147" i="5"/>
  <c r="CL147" i="5"/>
  <c r="G147" i="5"/>
  <c r="CW145" i="5"/>
  <c r="FF145" i="5"/>
  <c r="I145" i="5"/>
  <c r="CN145" i="5"/>
  <c r="EW145" i="5"/>
  <c r="EY145" i="5"/>
  <c r="CP145" i="5"/>
  <c r="ES145" i="5"/>
  <c r="CJ145" i="5"/>
  <c r="EG145" i="5"/>
  <c r="BX145" i="5"/>
  <c r="CS140" i="5"/>
  <c r="FB140" i="5"/>
  <c r="FL140" i="5"/>
  <c r="DC140" i="5"/>
  <c r="DH140" i="5"/>
  <c r="FQ140" i="5"/>
  <c r="DI140" i="5"/>
  <c r="FR140" i="5"/>
  <c r="EI140" i="5"/>
  <c r="BZ140" i="5"/>
  <c r="FX140" i="5"/>
  <c r="DO140" i="5"/>
  <c r="BD274" i="5"/>
  <c r="AT274" i="5"/>
  <c r="AJ274" i="5"/>
  <c r="Z274" i="5"/>
  <c r="P274" i="5"/>
  <c r="F274" i="5"/>
  <c r="BM274" i="5"/>
  <c r="BC274" i="5"/>
  <c r="AS274" i="5"/>
  <c r="AI274" i="5"/>
  <c r="Y274" i="5"/>
  <c r="O274" i="5"/>
  <c r="BH274" i="5"/>
  <c r="AX274" i="5"/>
  <c r="AN274" i="5"/>
  <c r="AD274" i="5"/>
  <c r="T274" i="5"/>
  <c r="J274" i="5"/>
  <c r="BE274" i="5"/>
  <c r="AP274" i="5"/>
  <c r="AB274" i="5"/>
  <c r="M274" i="5"/>
  <c r="BB274" i="5"/>
  <c r="AO274" i="5"/>
  <c r="AA274" i="5"/>
  <c r="L274" i="5"/>
  <c r="BA274" i="5"/>
  <c r="AM274" i="5"/>
  <c r="X274" i="5"/>
  <c r="K274" i="5"/>
  <c r="AZ274" i="5"/>
  <c r="AL274" i="5"/>
  <c r="W274" i="5"/>
  <c r="I274" i="5"/>
  <c r="BI274" i="5"/>
  <c r="AU274" i="5"/>
  <c r="AF274" i="5"/>
  <c r="R274" i="5"/>
  <c r="BG274" i="5"/>
  <c r="AE274" i="5"/>
  <c r="BF274" i="5"/>
  <c r="AC274" i="5"/>
  <c r="AY274" i="5"/>
  <c r="V274" i="5"/>
  <c r="AW274" i="5"/>
  <c r="U274" i="5"/>
  <c r="AV274" i="5"/>
  <c r="S274" i="5"/>
  <c r="AR274" i="5"/>
  <c r="Q274" i="5"/>
  <c r="BJ274" i="5"/>
  <c r="AG274" i="5"/>
  <c r="N274" i="5"/>
  <c r="H274" i="5"/>
  <c r="G274" i="5"/>
  <c r="BL274" i="5"/>
  <c r="BK274" i="5"/>
  <c r="AH274" i="5"/>
  <c r="AQ274" i="5"/>
  <c r="AK274" i="5"/>
  <c r="O142" i="4"/>
  <c r="P142" i="4"/>
  <c r="Y142" i="4" s="1"/>
  <c r="O132" i="4"/>
  <c r="P132" i="4"/>
  <c r="Y132" i="4" s="1"/>
  <c r="L38" i="4"/>
  <c r="M38" i="4" s="1"/>
  <c r="P22" i="4"/>
  <c r="Y22" i="4" s="1"/>
  <c r="O22" i="4"/>
  <c r="BD333" i="5"/>
  <c r="AT333" i="5"/>
  <c r="AJ333" i="5"/>
  <c r="Z333" i="5"/>
  <c r="P333" i="5"/>
  <c r="F333" i="5"/>
  <c r="BM333" i="5"/>
  <c r="BC333" i="5"/>
  <c r="AS333" i="5"/>
  <c r="AI333" i="5"/>
  <c r="Y333" i="5"/>
  <c r="O333" i="5"/>
  <c r="BF333" i="5"/>
  <c r="AV333" i="5"/>
  <c r="AL333" i="5"/>
  <c r="AB333" i="5"/>
  <c r="R333" i="5"/>
  <c r="H333" i="5"/>
  <c r="BK333" i="5"/>
  <c r="AX333" i="5"/>
  <c r="AH333" i="5"/>
  <c r="U333" i="5"/>
  <c r="G333" i="5"/>
  <c r="BJ333" i="5"/>
  <c r="AW333" i="5"/>
  <c r="AG333" i="5"/>
  <c r="T333" i="5"/>
  <c r="BI333" i="5"/>
  <c r="AU333" i="5"/>
  <c r="BH333" i="5"/>
  <c r="AR333" i="5"/>
  <c r="BG333" i="5"/>
  <c r="AQ333" i="5"/>
  <c r="AD333" i="5"/>
  <c r="BA333" i="5"/>
  <c r="AN333" i="5"/>
  <c r="X333" i="5"/>
  <c r="K333" i="5"/>
  <c r="BE333" i="5"/>
  <c r="AC333" i="5"/>
  <c r="I333" i="5"/>
  <c r="BB333" i="5"/>
  <c r="AA333" i="5"/>
  <c r="AZ333" i="5"/>
  <c r="W333" i="5"/>
  <c r="AK333" i="5"/>
  <c r="M333" i="5"/>
  <c r="AO333" i="5"/>
  <c r="Q333" i="5"/>
  <c r="BL333" i="5"/>
  <c r="N333" i="5"/>
  <c r="AP333" i="5"/>
  <c r="AM333" i="5"/>
  <c r="AF333" i="5"/>
  <c r="AE333" i="5"/>
  <c r="V333" i="5"/>
  <c r="S333" i="5"/>
  <c r="L333" i="5"/>
  <c r="J333" i="5"/>
  <c r="AY333" i="5"/>
  <c r="K161" i="4"/>
  <c r="L161" i="4" s="1"/>
  <c r="M161" i="4" s="1"/>
  <c r="BK199" i="5"/>
  <c r="BA199" i="5"/>
  <c r="AQ199" i="5"/>
  <c r="AG199" i="5"/>
  <c r="W199" i="5"/>
  <c r="M199" i="5"/>
  <c r="BF199" i="5"/>
  <c r="AU199" i="5"/>
  <c r="AJ199" i="5"/>
  <c r="Y199" i="5"/>
  <c r="N199" i="5"/>
  <c r="BE199" i="5"/>
  <c r="AT199" i="5"/>
  <c r="AI199" i="5"/>
  <c r="X199" i="5"/>
  <c r="L199" i="5"/>
  <c r="BH199" i="5"/>
  <c r="AW199" i="5"/>
  <c r="AL199" i="5"/>
  <c r="AA199" i="5"/>
  <c r="P199" i="5"/>
  <c r="AZ199" i="5"/>
  <c r="AK199" i="5"/>
  <c r="T199" i="5"/>
  <c r="F199" i="5"/>
  <c r="AY199" i="5"/>
  <c r="AH199" i="5"/>
  <c r="S199" i="5"/>
  <c r="BG199" i="5"/>
  <c r="AP199" i="5"/>
  <c r="AB199" i="5"/>
  <c r="J199" i="5"/>
  <c r="BD199" i="5"/>
  <c r="AO199" i="5"/>
  <c r="Z199" i="5"/>
  <c r="I199" i="5"/>
  <c r="BC199" i="5"/>
  <c r="AN199" i="5"/>
  <c r="V199" i="5"/>
  <c r="H199" i="5"/>
  <c r="AX199" i="5"/>
  <c r="R199" i="5"/>
  <c r="AV199" i="5"/>
  <c r="Q199" i="5"/>
  <c r="AS199" i="5"/>
  <c r="O199" i="5"/>
  <c r="AR199" i="5"/>
  <c r="K199" i="5"/>
  <c r="AM199" i="5"/>
  <c r="G199" i="5"/>
  <c r="BM199" i="5"/>
  <c r="AF199" i="5"/>
  <c r="BL199" i="5"/>
  <c r="AE199" i="5"/>
  <c r="BJ199" i="5"/>
  <c r="AD199" i="5"/>
  <c r="BI199" i="5"/>
  <c r="AC199" i="5"/>
  <c r="BB199" i="5"/>
  <c r="U199" i="5"/>
  <c r="BF297" i="5"/>
  <c r="AV297" i="5"/>
  <c r="AL297" i="5"/>
  <c r="AB297" i="5"/>
  <c r="R297" i="5"/>
  <c r="H297" i="5"/>
  <c r="BJ297" i="5"/>
  <c r="AZ297" i="5"/>
  <c r="AP297" i="5"/>
  <c r="AF297" i="5"/>
  <c r="V297" i="5"/>
  <c r="L297" i="5"/>
  <c r="BI297" i="5"/>
  <c r="AY297" i="5"/>
  <c r="AO297" i="5"/>
  <c r="AE297" i="5"/>
  <c r="U297" i="5"/>
  <c r="K297" i="5"/>
  <c r="BM297" i="5"/>
  <c r="AX297" i="5"/>
  <c r="AJ297" i="5"/>
  <c r="W297" i="5"/>
  <c r="G297" i="5"/>
  <c r="AW297" i="5"/>
  <c r="AH297" i="5"/>
  <c r="Q297" i="5"/>
  <c r="BL297" i="5"/>
  <c r="AU297" i="5"/>
  <c r="AG297" i="5"/>
  <c r="P297" i="5"/>
  <c r="BK297" i="5"/>
  <c r="AT297" i="5"/>
  <c r="AD297" i="5"/>
  <c r="O297" i="5"/>
  <c r="BH297" i="5"/>
  <c r="AS297" i="5"/>
  <c r="AC297" i="5"/>
  <c r="N297" i="5"/>
  <c r="BG297" i="5"/>
  <c r="AR297" i="5"/>
  <c r="AA297" i="5"/>
  <c r="M297" i="5"/>
  <c r="BE297" i="5"/>
  <c r="AQ297" i="5"/>
  <c r="Z297" i="5"/>
  <c r="J297" i="5"/>
  <c r="BC297" i="5"/>
  <c r="AM297" i="5"/>
  <c r="X297" i="5"/>
  <c r="F297" i="5"/>
  <c r="BB297" i="5"/>
  <c r="AK297" i="5"/>
  <c r="T297" i="5"/>
  <c r="Y297" i="5"/>
  <c r="S297" i="5"/>
  <c r="I297" i="5"/>
  <c r="BD297" i="5"/>
  <c r="BA297" i="5"/>
  <c r="AN297" i="5"/>
  <c r="AI297" i="5"/>
  <c r="K215" i="4"/>
  <c r="L215" i="4" s="1"/>
  <c r="M215" i="4" s="1"/>
  <c r="BD288" i="5"/>
  <c r="AT288" i="5"/>
  <c r="AJ288" i="5"/>
  <c r="Z288" i="5"/>
  <c r="P288" i="5"/>
  <c r="F288" i="5"/>
  <c r="BM288" i="5"/>
  <c r="BC288" i="5"/>
  <c r="AS288" i="5"/>
  <c r="AI288" i="5"/>
  <c r="Y288" i="5"/>
  <c r="O288" i="5"/>
  <c r="BG288" i="5"/>
  <c r="AW288" i="5"/>
  <c r="AM288" i="5"/>
  <c r="AC288" i="5"/>
  <c r="S288" i="5"/>
  <c r="I288" i="5"/>
  <c r="BI288" i="5"/>
  <c r="AU288" i="5"/>
  <c r="AF288" i="5"/>
  <c r="R288" i="5"/>
  <c r="BH288" i="5"/>
  <c r="AR288" i="5"/>
  <c r="AE288" i="5"/>
  <c r="Q288" i="5"/>
  <c r="BF288" i="5"/>
  <c r="AQ288" i="5"/>
  <c r="AD288" i="5"/>
  <c r="N288" i="5"/>
  <c r="BE288" i="5"/>
  <c r="AP288" i="5"/>
  <c r="AB288" i="5"/>
  <c r="M288" i="5"/>
  <c r="BB288" i="5"/>
  <c r="AO288" i="5"/>
  <c r="AA288" i="5"/>
  <c r="L288" i="5"/>
  <c r="BA288" i="5"/>
  <c r="AN288" i="5"/>
  <c r="X288" i="5"/>
  <c r="K288" i="5"/>
  <c r="BL288" i="5"/>
  <c r="AY288" i="5"/>
  <c r="AK288" i="5"/>
  <c r="V288" i="5"/>
  <c r="H288" i="5"/>
  <c r="AL288" i="5"/>
  <c r="AH288" i="5"/>
  <c r="AG288" i="5"/>
  <c r="W288" i="5"/>
  <c r="U288" i="5"/>
  <c r="BK288" i="5"/>
  <c r="T288" i="5"/>
  <c r="BJ288" i="5"/>
  <c r="J288" i="5"/>
  <c r="AZ288" i="5"/>
  <c r="G288" i="5"/>
  <c r="AX288" i="5"/>
  <c r="AV288" i="5"/>
  <c r="K312" i="4"/>
  <c r="L312" i="4" s="1"/>
  <c r="M312" i="4" s="1"/>
  <c r="BI196" i="5"/>
  <c r="AY196" i="5"/>
  <c r="AO196" i="5"/>
  <c r="AE196" i="5"/>
  <c r="U196" i="5"/>
  <c r="K196" i="5"/>
  <c r="BH196" i="5"/>
  <c r="AX196" i="5"/>
  <c r="AN196" i="5"/>
  <c r="AD196" i="5"/>
  <c r="T196" i="5"/>
  <c r="J196" i="5"/>
  <c r="BK196" i="5"/>
  <c r="BA196" i="5"/>
  <c r="AQ196" i="5"/>
  <c r="AG196" i="5"/>
  <c r="W196" i="5"/>
  <c r="M196" i="5"/>
  <c r="BE196" i="5"/>
  <c r="AR196" i="5"/>
  <c r="AB196" i="5"/>
  <c r="O196" i="5"/>
  <c r="BD196" i="5"/>
  <c r="AP196" i="5"/>
  <c r="AA196" i="5"/>
  <c r="N196" i="5"/>
  <c r="BL196" i="5"/>
  <c r="AV196" i="5"/>
  <c r="AI196" i="5"/>
  <c r="S196" i="5"/>
  <c r="F196" i="5"/>
  <c r="BJ196" i="5"/>
  <c r="AU196" i="5"/>
  <c r="AH196" i="5"/>
  <c r="R196" i="5"/>
  <c r="BG196" i="5"/>
  <c r="AT196" i="5"/>
  <c r="AF196" i="5"/>
  <c r="Q196" i="5"/>
  <c r="AM196" i="5"/>
  <c r="L196" i="5"/>
  <c r="AL196" i="5"/>
  <c r="I196" i="5"/>
  <c r="AK196" i="5"/>
  <c r="H196" i="5"/>
  <c r="BM196" i="5"/>
  <c r="AJ196" i="5"/>
  <c r="G196" i="5"/>
  <c r="BF196" i="5"/>
  <c r="AC196" i="5"/>
  <c r="BC196" i="5"/>
  <c r="Z196" i="5"/>
  <c r="BB196" i="5"/>
  <c r="Y196" i="5"/>
  <c r="AZ196" i="5"/>
  <c r="X196" i="5"/>
  <c r="AW196" i="5"/>
  <c r="V196" i="5"/>
  <c r="AS196" i="5"/>
  <c r="P196" i="5"/>
  <c r="BK221" i="5"/>
  <c r="BA221" i="5"/>
  <c r="AQ221" i="5"/>
  <c r="AG221" i="5"/>
  <c r="W221" i="5"/>
  <c r="M221" i="5"/>
  <c r="BI221" i="5"/>
  <c r="AY221" i="5"/>
  <c r="AO221" i="5"/>
  <c r="AE221" i="5"/>
  <c r="U221" i="5"/>
  <c r="K221" i="5"/>
  <c r="BD221" i="5"/>
  <c r="AT221" i="5"/>
  <c r="AJ221" i="5"/>
  <c r="Z221" i="5"/>
  <c r="P221" i="5"/>
  <c r="F221" i="5"/>
  <c r="AZ221" i="5"/>
  <c r="AL221" i="5"/>
  <c r="X221" i="5"/>
  <c r="I221" i="5"/>
  <c r="BM221" i="5"/>
  <c r="AX221" i="5"/>
  <c r="AK221" i="5"/>
  <c r="V221" i="5"/>
  <c r="H221" i="5"/>
  <c r="BC221" i="5"/>
  <c r="AN221" i="5"/>
  <c r="AA221" i="5"/>
  <c r="L221" i="5"/>
  <c r="BF221" i="5"/>
  <c r="AI221" i="5"/>
  <c r="Q221" i="5"/>
  <c r="BB221" i="5"/>
  <c r="AF221" i="5"/>
  <c r="N221" i="5"/>
  <c r="BH221" i="5"/>
  <c r="AP221" i="5"/>
  <c r="S221" i="5"/>
  <c r="BG221" i="5"/>
  <c r="AC221" i="5"/>
  <c r="BE221" i="5"/>
  <c r="AB221" i="5"/>
  <c r="AW221" i="5"/>
  <c r="Y221" i="5"/>
  <c r="BL221" i="5"/>
  <c r="AH221" i="5"/>
  <c r="BJ221" i="5"/>
  <c r="J221" i="5"/>
  <c r="AV221" i="5"/>
  <c r="G221" i="5"/>
  <c r="AU221" i="5"/>
  <c r="AS221" i="5"/>
  <c r="AR221" i="5"/>
  <c r="AM221" i="5"/>
  <c r="AD221" i="5"/>
  <c r="T221" i="5"/>
  <c r="R221" i="5"/>
  <c r="O221" i="5"/>
  <c r="BJ246" i="5"/>
  <c r="AZ246" i="5"/>
  <c r="AP246" i="5"/>
  <c r="AF246" i="5"/>
  <c r="V246" i="5"/>
  <c r="L246" i="5"/>
  <c r="BI246" i="5"/>
  <c r="AY246" i="5"/>
  <c r="AO246" i="5"/>
  <c r="AE246" i="5"/>
  <c r="U246" i="5"/>
  <c r="K246" i="5"/>
  <c r="BM246" i="5"/>
  <c r="BC246" i="5"/>
  <c r="AS246" i="5"/>
  <c r="AI246" i="5"/>
  <c r="Y246" i="5"/>
  <c r="O246" i="5"/>
  <c r="BL246" i="5"/>
  <c r="AW246" i="5"/>
  <c r="AJ246" i="5"/>
  <c r="T246" i="5"/>
  <c r="G246" i="5"/>
  <c r="BK246" i="5"/>
  <c r="AV246" i="5"/>
  <c r="AH246" i="5"/>
  <c r="S246" i="5"/>
  <c r="F246" i="5"/>
  <c r="BH246" i="5"/>
  <c r="AU246" i="5"/>
  <c r="AG246" i="5"/>
  <c r="R246" i="5"/>
  <c r="BE246" i="5"/>
  <c r="AL246" i="5"/>
  <c r="P246" i="5"/>
  <c r="BD246" i="5"/>
  <c r="AK246" i="5"/>
  <c r="N246" i="5"/>
  <c r="BB246" i="5"/>
  <c r="AD246" i="5"/>
  <c r="M246" i="5"/>
  <c r="AQ246" i="5"/>
  <c r="X246" i="5"/>
  <c r="AN246" i="5"/>
  <c r="H246" i="5"/>
  <c r="AM246" i="5"/>
  <c r="AC246" i="5"/>
  <c r="AB246" i="5"/>
  <c r="BG246" i="5"/>
  <c r="AA246" i="5"/>
  <c r="BF246" i="5"/>
  <c r="Z246" i="5"/>
  <c r="AR246" i="5"/>
  <c r="I246" i="5"/>
  <c r="BA246" i="5"/>
  <c r="Q246" i="5"/>
  <c r="W246" i="5"/>
  <c r="J246" i="5"/>
  <c r="AX246" i="5"/>
  <c r="AT246" i="5"/>
  <c r="BF271" i="5"/>
  <c r="AV271" i="5"/>
  <c r="AL271" i="5"/>
  <c r="AB271" i="5"/>
  <c r="R271" i="5"/>
  <c r="H271" i="5"/>
  <c r="BE271" i="5"/>
  <c r="AU271" i="5"/>
  <c r="AK271" i="5"/>
  <c r="AA271" i="5"/>
  <c r="Q271" i="5"/>
  <c r="G271" i="5"/>
  <c r="BM271" i="5"/>
  <c r="BA271" i="5"/>
  <c r="AO271" i="5"/>
  <c r="AC271" i="5"/>
  <c r="O271" i="5"/>
  <c r="BL271" i="5"/>
  <c r="AZ271" i="5"/>
  <c r="AN271" i="5"/>
  <c r="Z271" i="5"/>
  <c r="N271" i="5"/>
  <c r="BK271" i="5"/>
  <c r="AY271" i="5"/>
  <c r="AM271" i="5"/>
  <c r="Y271" i="5"/>
  <c r="M271" i="5"/>
  <c r="BJ271" i="5"/>
  <c r="AX271" i="5"/>
  <c r="AJ271" i="5"/>
  <c r="X271" i="5"/>
  <c r="L271" i="5"/>
  <c r="BD271" i="5"/>
  <c r="AR271" i="5"/>
  <c r="AF271" i="5"/>
  <c r="T271" i="5"/>
  <c r="F271" i="5"/>
  <c r="AQ271" i="5"/>
  <c r="S271" i="5"/>
  <c r="AP271" i="5"/>
  <c r="P271" i="5"/>
  <c r="BI271" i="5"/>
  <c r="AI271" i="5"/>
  <c r="K271" i="5"/>
  <c r="AS271" i="5"/>
  <c r="U271" i="5"/>
  <c r="BB271" i="5"/>
  <c r="I271" i="5"/>
  <c r="AW271" i="5"/>
  <c r="AT271" i="5"/>
  <c r="AH271" i="5"/>
  <c r="AG271" i="5"/>
  <c r="AE271" i="5"/>
  <c r="AD271" i="5"/>
  <c r="BC271" i="5"/>
  <c r="J271" i="5"/>
  <c r="BH271" i="5"/>
  <c r="BG271" i="5"/>
  <c r="W271" i="5"/>
  <c r="V271" i="5"/>
  <c r="BJ296" i="5"/>
  <c r="AZ296" i="5"/>
  <c r="AP296" i="5"/>
  <c r="AF296" i="5"/>
  <c r="V296" i="5"/>
  <c r="L296" i="5"/>
  <c r="BD296" i="5"/>
  <c r="AT296" i="5"/>
  <c r="AJ296" i="5"/>
  <c r="Z296" i="5"/>
  <c r="P296" i="5"/>
  <c r="F296" i="5"/>
  <c r="BM296" i="5"/>
  <c r="BC296" i="5"/>
  <c r="AS296" i="5"/>
  <c r="AI296" i="5"/>
  <c r="Y296" i="5"/>
  <c r="O296" i="5"/>
  <c r="BK296" i="5"/>
  <c r="AW296" i="5"/>
  <c r="AH296" i="5"/>
  <c r="T296" i="5"/>
  <c r="G296" i="5"/>
  <c r="BG296" i="5"/>
  <c r="AQ296" i="5"/>
  <c r="AB296" i="5"/>
  <c r="K296" i="5"/>
  <c r="BF296" i="5"/>
  <c r="AO296" i="5"/>
  <c r="AA296" i="5"/>
  <c r="J296" i="5"/>
  <c r="BE296" i="5"/>
  <c r="AN296" i="5"/>
  <c r="X296" i="5"/>
  <c r="I296" i="5"/>
  <c r="BB296" i="5"/>
  <c r="AM296" i="5"/>
  <c r="W296" i="5"/>
  <c r="H296" i="5"/>
  <c r="BA296" i="5"/>
  <c r="AL296" i="5"/>
  <c r="U296" i="5"/>
  <c r="AY296" i="5"/>
  <c r="AK296" i="5"/>
  <c r="S296" i="5"/>
  <c r="BL296" i="5"/>
  <c r="AV296" i="5"/>
  <c r="AE296" i="5"/>
  <c r="Q296" i="5"/>
  <c r="BI296" i="5"/>
  <c r="AU296" i="5"/>
  <c r="AD296" i="5"/>
  <c r="N296" i="5"/>
  <c r="AX296" i="5"/>
  <c r="AR296" i="5"/>
  <c r="AG296" i="5"/>
  <c r="AC296" i="5"/>
  <c r="R296" i="5"/>
  <c r="M296" i="5"/>
  <c r="BH296" i="5"/>
  <c r="BD321" i="5"/>
  <c r="AT321" i="5"/>
  <c r="AJ321" i="5"/>
  <c r="Z321" i="5"/>
  <c r="P321" i="5"/>
  <c r="F321" i="5"/>
  <c r="BM321" i="5"/>
  <c r="BC321" i="5"/>
  <c r="AS321" i="5"/>
  <c r="AI321" i="5"/>
  <c r="Y321" i="5"/>
  <c r="O321" i="5"/>
  <c r="BG321" i="5"/>
  <c r="AW321" i="5"/>
  <c r="AM321" i="5"/>
  <c r="AC321" i="5"/>
  <c r="S321" i="5"/>
  <c r="I321" i="5"/>
  <c r="BI321" i="5"/>
  <c r="AU321" i="5"/>
  <c r="AF321" i="5"/>
  <c r="R321" i="5"/>
  <c r="BH321" i="5"/>
  <c r="AR321" i="5"/>
  <c r="AE321" i="5"/>
  <c r="Q321" i="5"/>
  <c r="BL321" i="5"/>
  <c r="AY321" i="5"/>
  <c r="AK321" i="5"/>
  <c r="V321" i="5"/>
  <c r="H321" i="5"/>
  <c r="AV321" i="5"/>
  <c r="AA321" i="5"/>
  <c r="G321" i="5"/>
  <c r="BB321" i="5"/>
  <c r="AG321" i="5"/>
  <c r="K321" i="5"/>
  <c r="BA321" i="5"/>
  <c r="AD321" i="5"/>
  <c r="J321" i="5"/>
  <c r="BJ321" i="5"/>
  <c r="AN321" i="5"/>
  <c r="N321" i="5"/>
  <c r="BE321" i="5"/>
  <c r="W321" i="5"/>
  <c r="AO321" i="5"/>
  <c r="AL321" i="5"/>
  <c r="BF321" i="5"/>
  <c r="M321" i="5"/>
  <c r="AZ321" i="5"/>
  <c r="L321" i="5"/>
  <c r="AX321" i="5"/>
  <c r="AQ321" i="5"/>
  <c r="AB321" i="5"/>
  <c r="AP321" i="5"/>
  <c r="AH321" i="5"/>
  <c r="X321" i="5"/>
  <c r="BK321" i="5"/>
  <c r="U321" i="5"/>
  <c r="T321" i="5"/>
  <c r="BJ346" i="5"/>
  <c r="AZ346" i="5"/>
  <c r="AP346" i="5"/>
  <c r="AF346" i="5"/>
  <c r="V346" i="5"/>
  <c r="L346" i="5"/>
  <c r="BE346" i="5"/>
  <c r="AT346" i="5"/>
  <c r="AI346" i="5"/>
  <c r="X346" i="5"/>
  <c r="M346" i="5"/>
  <c r="BB346" i="5"/>
  <c r="AO346" i="5"/>
  <c r="AC346" i="5"/>
  <c r="Q346" i="5"/>
  <c r="BM346" i="5"/>
  <c r="BA346" i="5"/>
  <c r="AN346" i="5"/>
  <c r="AB346" i="5"/>
  <c r="P346" i="5"/>
  <c r="BF346" i="5"/>
  <c r="AS346" i="5"/>
  <c r="AG346" i="5"/>
  <c r="T346" i="5"/>
  <c r="H346" i="5"/>
  <c r="BL346" i="5"/>
  <c r="AV346" i="5"/>
  <c r="AD346" i="5"/>
  <c r="K346" i="5"/>
  <c r="BH346" i="5"/>
  <c r="AQ346" i="5"/>
  <c r="Y346" i="5"/>
  <c r="G346" i="5"/>
  <c r="AU346" i="5"/>
  <c r="W346" i="5"/>
  <c r="AR346" i="5"/>
  <c r="U346" i="5"/>
  <c r="BK346" i="5"/>
  <c r="AM346" i="5"/>
  <c r="S346" i="5"/>
  <c r="AY346" i="5"/>
  <c r="AE346" i="5"/>
  <c r="I346" i="5"/>
  <c r="AX346" i="5"/>
  <c r="N346" i="5"/>
  <c r="AW346" i="5"/>
  <c r="J346" i="5"/>
  <c r="BD346" i="5"/>
  <c r="R346" i="5"/>
  <c r="AL346" i="5"/>
  <c r="AK346" i="5"/>
  <c r="AJ346" i="5"/>
  <c r="BG346" i="5"/>
  <c r="BI346" i="5"/>
  <c r="BC346" i="5"/>
  <c r="AH346" i="5"/>
  <c r="O346" i="5"/>
  <c r="AA346" i="5"/>
  <c r="Z346" i="5"/>
  <c r="F346" i="5"/>
  <c r="P300" i="4"/>
  <c r="Y300" i="4" s="1"/>
  <c r="O300" i="4"/>
  <c r="P350" i="4"/>
  <c r="Y350" i="4" s="1"/>
  <c r="O350" i="4"/>
  <c r="F168" i="6"/>
  <c r="D168" i="6"/>
  <c r="E168" i="6" s="1"/>
  <c r="D155" i="6"/>
  <c r="E155" i="6" s="1"/>
  <c r="F155" i="6"/>
  <c r="D101" i="6"/>
  <c r="E101" i="6" s="1"/>
  <c r="F101" i="6"/>
  <c r="D46" i="6"/>
  <c r="E46" i="6" s="1"/>
  <c r="F46" i="6"/>
  <c r="D115" i="6"/>
  <c r="E115" i="6" s="1"/>
  <c r="F115" i="6"/>
  <c r="D106" i="6"/>
  <c r="E106" i="6" s="1"/>
  <c r="F106" i="6"/>
  <c r="D165" i="6"/>
  <c r="E165" i="6" s="1"/>
  <c r="F165" i="6"/>
  <c r="D64" i="6"/>
  <c r="E64" i="6" s="1"/>
  <c r="F64" i="6"/>
  <c r="F124" i="6"/>
  <c r="D124" i="6"/>
  <c r="E124" i="6" s="1"/>
  <c r="F94" i="6"/>
  <c r="D94" i="6"/>
  <c r="E94" i="6" s="1"/>
  <c r="F75" i="6"/>
  <c r="D75" i="6"/>
  <c r="E75" i="6" s="1"/>
  <c r="F44" i="6"/>
  <c r="D44" i="6"/>
  <c r="E44" i="6" s="1"/>
  <c r="F246" i="6"/>
  <c r="D246" i="6"/>
  <c r="E246" i="6" s="1"/>
  <c r="F116" i="6"/>
  <c r="D116" i="6"/>
  <c r="E116" i="6" s="1"/>
  <c r="F50" i="6"/>
  <c r="D50" i="6"/>
  <c r="E50" i="6" s="1"/>
  <c r="F136" i="6"/>
  <c r="D136" i="6"/>
  <c r="E136" i="6" s="1"/>
  <c r="D112" i="6"/>
  <c r="E112" i="6" s="1"/>
  <c r="F112" i="6"/>
  <c r="F69" i="6"/>
  <c r="D69" i="6"/>
  <c r="E69" i="6" s="1"/>
  <c r="F177" i="6"/>
  <c r="D177" i="6"/>
  <c r="E177" i="6" s="1"/>
  <c r="F203" i="6"/>
  <c r="D203" i="6"/>
  <c r="E203" i="6" s="1"/>
  <c r="D142" i="6"/>
  <c r="E142" i="6" s="1"/>
  <c r="F142" i="6"/>
  <c r="F236" i="6"/>
  <c r="D236" i="6"/>
  <c r="E236" i="6" s="1"/>
  <c r="F222" i="6"/>
  <c r="D222" i="6"/>
  <c r="E222" i="6" s="1"/>
  <c r="F237" i="6"/>
  <c r="D237" i="6"/>
  <c r="E237" i="6" s="1"/>
  <c r="BL319" i="5"/>
  <c r="BB319" i="5"/>
  <c r="AR319" i="5"/>
  <c r="AH319" i="5"/>
  <c r="X319" i="5"/>
  <c r="N319" i="5"/>
  <c r="BI319" i="5"/>
  <c r="AX319" i="5"/>
  <c r="AM319" i="5"/>
  <c r="AB319" i="5"/>
  <c r="Q319" i="5"/>
  <c r="F319" i="5"/>
  <c r="BH319" i="5"/>
  <c r="AW319" i="5"/>
  <c r="AL319" i="5"/>
  <c r="AA319" i="5"/>
  <c r="P319" i="5"/>
  <c r="BM319" i="5"/>
  <c r="BA319" i="5"/>
  <c r="AP319" i="5"/>
  <c r="AE319" i="5"/>
  <c r="T319" i="5"/>
  <c r="I319" i="5"/>
  <c r="BE319" i="5"/>
  <c r="AO319" i="5"/>
  <c r="Y319" i="5"/>
  <c r="J319" i="5"/>
  <c r="BG319" i="5"/>
  <c r="AQ319" i="5"/>
  <c r="W319" i="5"/>
  <c r="G319" i="5"/>
  <c r="BF319" i="5"/>
  <c r="AN319" i="5"/>
  <c r="V319" i="5"/>
  <c r="AU319" i="5"/>
  <c r="AD319" i="5"/>
  <c r="L319" i="5"/>
  <c r="BJ319" i="5"/>
  <c r="AI319" i="5"/>
  <c r="K319" i="5"/>
  <c r="AV319" i="5"/>
  <c r="U319" i="5"/>
  <c r="AT319" i="5"/>
  <c r="S319" i="5"/>
  <c r="BC319" i="5"/>
  <c r="R319" i="5"/>
  <c r="AZ319" i="5"/>
  <c r="O319" i="5"/>
  <c r="AG319" i="5"/>
  <c r="M319" i="5"/>
  <c r="BK319" i="5"/>
  <c r="H319" i="5"/>
  <c r="AJ319" i="5"/>
  <c r="AF319" i="5"/>
  <c r="AC319" i="5"/>
  <c r="Z319" i="5"/>
  <c r="BD319" i="5"/>
  <c r="AY319" i="5"/>
  <c r="AS319" i="5"/>
  <c r="AK319" i="5"/>
  <c r="P303" i="4"/>
  <c r="Y303" i="4" s="1"/>
  <c r="K270" i="4"/>
  <c r="L270" i="4" s="1"/>
  <c r="M270" i="4" s="1"/>
  <c r="BD245" i="5"/>
  <c r="AT245" i="5"/>
  <c r="AJ245" i="5"/>
  <c r="Z245" i="5"/>
  <c r="P245" i="5"/>
  <c r="F245" i="5"/>
  <c r="BM245" i="5"/>
  <c r="BC245" i="5"/>
  <c r="AS245" i="5"/>
  <c r="AI245" i="5"/>
  <c r="Y245" i="5"/>
  <c r="O245" i="5"/>
  <c r="BG245" i="5"/>
  <c r="AW245" i="5"/>
  <c r="AM245" i="5"/>
  <c r="AC245" i="5"/>
  <c r="S245" i="5"/>
  <c r="I245" i="5"/>
  <c r="BJ245" i="5"/>
  <c r="AV245" i="5"/>
  <c r="AG245" i="5"/>
  <c r="T245" i="5"/>
  <c r="BI245" i="5"/>
  <c r="AU245" i="5"/>
  <c r="AF245" i="5"/>
  <c r="R245" i="5"/>
  <c r="BH245" i="5"/>
  <c r="AR245" i="5"/>
  <c r="AE245" i="5"/>
  <c r="Q245" i="5"/>
  <c r="BE245" i="5"/>
  <c r="AL245" i="5"/>
  <c r="N245" i="5"/>
  <c r="BB245" i="5"/>
  <c r="AK245" i="5"/>
  <c r="M245" i="5"/>
  <c r="BA245" i="5"/>
  <c r="AH245" i="5"/>
  <c r="L245" i="5"/>
  <c r="BL245" i="5"/>
  <c r="AP245" i="5"/>
  <c r="W245" i="5"/>
  <c r="AZ245" i="5"/>
  <c r="V245" i="5"/>
  <c r="AY245" i="5"/>
  <c r="U245" i="5"/>
  <c r="AX245" i="5"/>
  <c r="K245" i="5"/>
  <c r="AQ245" i="5"/>
  <c r="J245" i="5"/>
  <c r="AO245" i="5"/>
  <c r="H245" i="5"/>
  <c r="AN245" i="5"/>
  <c r="G245" i="5"/>
  <c r="BF245" i="5"/>
  <c r="X245" i="5"/>
  <c r="BK245" i="5"/>
  <c r="AD245" i="5"/>
  <c r="AB245" i="5"/>
  <c r="AA245" i="5"/>
  <c r="K230" i="4"/>
  <c r="L230" i="4" s="1"/>
  <c r="M230" i="4" s="1"/>
  <c r="BE157" i="5"/>
  <c r="AU157" i="5"/>
  <c r="AK157" i="5"/>
  <c r="AA157" i="5"/>
  <c r="Q157" i="5"/>
  <c r="G157" i="5"/>
  <c r="BH157" i="5"/>
  <c r="AX157" i="5"/>
  <c r="AN157" i="5"/>
  <c r="AD157" i="5"/>
  <c r="T157" i="5"/>
  <c r="J157" i="5"/>
  <c r="BG157" i="5"/>
  <c r="AW157" i="5"/>
  <c r="AM157" i="5"/>
  <c r="AC157" i="5"/>
  <c r="S157" i="5"/>
  <c r="I157" i="5"/>
  <c r="BC157" i="5"/>
  <c r="AP157" i="5"/>
  <c r="Z157" i="5"/>
  <c r="M157" i="5"/>
  <c r="BB157" i="5"/>
  <c r="AO157" i="5"/>
  <c r="Y157" i="5"/>
  <c r="L157" i="5"/>
  <c r="BA157" i="5"/>
  <c r="AL157" i="5"/>
  <c r="X157" i="5"/>
  <c r="K157" i="5"/>
  <c r="BM157" i="5"/>
  <c r="AZ157" i="5"/>
  <c r="AJ157" i="5"/>
  <c r="W157" i="5"/>
  <c r="H157" i="5"/>
  <c r="BL157" i="5"/>
  <c r="AY157" i="5"/>
  <c r="AI157" i="5"/>
  <c r="V157" i="5"/>
  <c r="F157" i="5"/>
  <c r="BK157" i="5"/>
  <c r="AV157" i="5"/>
  <c r="AH157" i="5"/>
  <c r="U157" i="5"/>
  <c r="BJ157" i="5"/>
  <c r="AT157" i="5"/>
  <c r="AG157" i="5"/>
  <c r="R157" i="5"/>
  <c r="BI157" i="5"/>
  <c r="O157" i="5"/>
  <c r="BF157" i="5"/>
  <c r="N157" i="5"/>
  <c r="BD157" i="5"/>
  <c r="AS157" i="5"/>
  <c r="AR157" i="5"/>
  <c r="AQ157" i="5"/>
  <c r="AF157" i="5"/>
  <c r="AE157" i="5"/>
  <c r="AB157" i="5"/>
  <c r="P157" i="5"/>
  <c r="K141" i="4"/>
  <c r="L141" i="4" s="1"/>
  <c r="M141" i="4" s="1"/>
  <c r="BK123" i="5"/>
  <c r="BA123" i="5"/>
  <c r="AQ123" i="5"/>
  <c r="AG123" i="5"/>
  <c r="W123" i="5"/>
  <c r="M123" i="5"/>
  <c r="BD123" i="5"/>
  <c r="AT123" i="5"/>
  <c r="AJ123" i="5"/>
  <c r="Z123" i="5"/>
  <c r="P123" i="5"/>
  <c r="F123" i="5"/>
  <c r="BM123" i="5"/>
  <c r="BC123" i="5"/>
  <c r="AS123" i="5"/>
  <c r="AI123" i="5"/>
  <c r="Y123" i="5"/>
  <c r="O123" i="5"/>
  <c r="BB123" i="5"/>
  <c r="AN123" i="5"/>
  <c r="AA123" i="5"/>
  <c r="K123" i="5"/>
  <c r="AZ123" i="5"/>
  <c r="AM123" i="5"/>
  <c r="X123" i="5"/>
  <c r="J123" i="5"/>
  <c r="BH123" i="5"/>
  <c r="AP123" i="5"/>
  <c r="V123" i="5"/>
  <c r="G123" i="5"/>
  <c r="BG123" i="5"/>
  <c r="AO123" i="5"/>
  <c r="U123" i="5"/>
  <c r="BL123" i="5"/>
  <c r="AV123" i="5"/>
  <c r="AD123" i="5"/>
  <c r="L123" i="5"/>
  <c r="BE123" i="5"/>
  <c r="AE123" i="5"/>
  <c r="AY123" i="5"/>
  <c r="AC123" i="5"/>
  <c r="AX123" i="5"/>
  <c r="AB123" i="5"/>
  <c r="AW123" i="5"/>
  <c r="T123" i="5"/>
  <c r="AU123" i="5"/>
  <c r="S123" i="5"/>
  <c r="AR123" i="5"/>
  <c r="R123" i="5"/>
  <c r="AL123" i="5"/>
  <c r="Q123" i="5"/>
  <c r="H123" i="5"/>
  <c r="BJ123" i="5"/>
  <c r="BI123" i="5"/>
  <c r="BF123" i="5"/>
  <c r="AK123" i="5"/>
  <c r="AH123" i="5"/>
  <c r="AF123" i="5"/>
  <c r="N123" i="5"/>
  <c r="I123" i="5"/>
  <c r="GE89" i="5"/>
  <c r="DV89" i="5"/>
  <c r="DH89" i="5"/>
  <c r="FQ89" i="5"/>
  <c r="EM89" i="5"/>
  <c r="CD89" i="5"/>
  <c r="EI89" i="5"/>
  <c r="BZ89" i="5"/>
  <c r="EY89" i="5"/>
  <c r="CP89" i="5"/>
  <c r="EB89" i="5"/>
  <c r="BS89" i="5"/>
  <c r="ER84" i="5"/>
  <c r="CI84" i="5"/>
  <c r="DU84" i="5"/>
  <c r="GD84" i="5"/>
  <c r="FH84" i="5"/>
  <c r="CY84" i="5"/>
  <c r="H84" i="5"/>
  <c r="EY84" i="5"/>
  <c r="CP84" i="5"/>
  <c r="EB84" i="5"/>
  <c r="BS84" i="5"/>
  <c r="FL54" i="5"/>
  <c r="DC54" i="5"/>
  <c r="EF54" i="5"/>
  <c r="BW54" i="5"/>
  <c r="FF54" i="5"/>
  <c r="CW54" i="5"/>
  <c r="CC54" i="5"/>
  <c r="EL54" i="5"/>
  <c r="FA54" i="5"/>
  <c r="CR54" i="5"/>
  <c r="EE54" i="5"/>
  <c r="BV54" i="5"/>
  <c r="K138" i="4"/>
  <c r="L138" i="4" s="1"/>
  <c r="M138" i="4" s="1"/>
  <c r="CI125" i="5"/>
  <c r="ER125" i="5"/>
  <c r="GB125" i="5"/>
  <c r="DS125" i="5"/>
  <c r="DJ125" i="5"/>
  <c r="FS125" i="5"/>
  <c r="FH125" i="5"/>
  <c r="CY125" i="5"/>
  <c r="FM125" i="5"/>
  <c r="DD125" i="5"/>
  <c r="FA125" i="5"/>
  <c r="CR125" i="5"/>
  <c r="CU70" i="5"/>
  <c r="FD70" i="5"/>
  <c r="FW70" i="5"/>
  <c r="DN70" i="5"/>
  <c r="DK70" i="5"/>
  <c r="FT70" i="5"/>
  <c r="EE70" i="5"/>
  <c r="BV70" i="5"/>
  <c r="FF70" i="5"/>
  <c r="CW70" i="5"/>
  <c r="FE70" i="5"/>
  <c r="CV70" i="5"/>
  <c r="FH60" i="5"/>
  <c r="CY60" i="5"/>
  <c r="FP60" i="5"/>
  <c r="DG60" i="5"/>
  <c r="BW60" i="5"/>
  <c r="EF60" i="5"/>
  <c r="EZ60" i="5"/>
  <c r="CQ60" i="5"/>
  <c r="GB60" i="5"/>
  <c r="DS60" i="5"/>
  <c r="FD60" i="5"/>
  <c r="CU60" i="5"/>
  <c r="FJ55" i="5"/>
  <c r="DA55" i="5"/>
  <c r="EE55" i="5"/>
  <c r="BV55" i="5"/>
  <c r="CR55" i="5"/>
  <c r="FA55" i="5"/>
  <c r="FF55" i="5"/>
  <c r="CW55" i="5"/>
  <c r="FS55" i="5"/>
  <c r="DJ55" i="5"/>
  <c r="FD55" i="5"/>
  <c r="CU55" i="5"/>
  <c r="BE48" i="5"/>
  <c r="AU48" i="5"/>
  <c r="AK48" i="5"/>
  <c r="AA48" i="5"/>
  <c r="Q48" i="5"/>
  <c r="G48" i="5"/>
  <c r="BD48" i="5"/>
  <c r="AT48" i="5"/>
  <c r="AJ48" i="5"/>
  <c r="Z48" i="5"/>
  <c r="P48" i="5"/>
  <c r="F48" i="5"/>
  <c r="BG48" i="5"/>
  <c r="AW48" i="5"/>
  <c r="AM48" i="5"/>
  <c r="AC48" i="5"/>
  <c r="S48" i="5"/>
  <c r="I48" i="5"/>
  <c r="BB48" i="5"/>
  <c r="AO48" i="5"/>
  <c r="Y48" i="5"/>
  <c r="L48" i="5"/>
  <c r="BA48" i="5"/>
  <c r="AN48" i="5"/>
  <c r="X48" i="5"/>
  <c r="K48" i="5"/>
  <c r="BC48" i="5"/>
  <c r="AP48" i="5"/>
  <c r="AB48" i="5"/>
  <c r="M48" i="5"/>
  <c r="BK48" i="5"/>
  <c r="AR48" i="5"/>
  <c r="V48" i="5"/>
  <c r="BJ48" i="5"/>
  <c r="AQ48" i="5"/>
  <c r="U48" i="5"/>
  <c r="BI48" i="5"/>
  <c r="AL48" i="5"/>
  <c r="T48" i="5"/>
  <c r="BH48" i="5"/>
  <c r="AI48" i="5"/>
  <c r="R48" i="5"/>
  <c r="BF48" i="5"/>
  <c r="AH48" i="5"/>
  <c r="O48" i="5"/>
  <c r="AZ48" i="5"/>
  <c r="AG48" i="5"/>
  <c r="N48" i="5"/>
  <c r="AY48" i="5"/>
  <c r="AF48" i="5"/>
  <c r="J48" i="5"/>
  <c r="AX48" i="5"/>
  <c r="AE48" i="5"/>
  <c r="H48" i="5"/>
  <c r="BM48" i="5"/>
  <c r="AV48" i="5"/>
  <c r="AD48" i="5"/>
  <c r="BL48" i="5"/>
  <c r="AS48" i="5"/>
  <c r="W48" i="5"/>
  <c r="DI40" i="5"/>
  <c r="FR40" i="5"/>
  <c r="FW40" i="5"/>
  <c r="DN40" i="5"/>
  <c r="GD40" i="5"/>
  <c r="DU40" i="5"/>
  <c r="CW40" i="5"/>
  <c r="FF40" i="5"/>
  <c r="FQ40" i="5"/>
  <c r="DH40" i="5"/>
  <c r="EU40" i="5"/>
  <c r="CL40" i="5"/>
  <c r="DP37" i="5"/>
  <c r="FY37" i="5"/>
  <c r="FU37" i="5"/>
  <c r="DL37" i="5"/>
  <c r="FK37" i="5"/>
  <c r="DB37" i="5"/>
  <c r="DE37" i="5"/>
  <c r="FN37" i="5"/>
  <c r="FI37" i="5"/>
  <c r="CZ37" i="5"/>
  <c r="EM37" i="5"/>
  <c r="CD37" i="5"/>
  <c r="FB24" i="5"/>
  <c r="CS24" i="5"/>
  <c r="EL24" i="5"/>
  <c r="CC24" i="5"/>
  <c r="CN24" i="5"/>
  <c r="EW24" i="5"/>
  <c r="EV24" i="5"/>
  <c r="CM24" i="5"/>
  <c r="DN24" i="5"/>
  <c r="FW24" i="5"/>
  <c r="FH24" i="5"/>
  <c r="CY24" i="5"/>
  <c r="FV120" i="5"/>
  <c r="DM120" i="5"/>
  <c r="FG120" i="5"/>
  <c r="CX120" i="5"/>
  <c r="FP120" i="5"/>
  <c r="DG120" i="5"/>
  <c r="EC120" i="5"/>
  <c r="BT120" i="5"/>
  <c r="CQ120" i="5"/>
  <c r="EZ120" i="5"/>
  <c r="ET120" i="5"/>
  <c r="CK120" i="5"/>
  <c r="CN90" i="5"/>
  <c r="EW90" i="5"/>
  <c r="EO90" i="5"/>
  <c r="CF90" i="5"/>
  <c r="CA90" i="5"/>
  <c r="EJ90" i="5"/>
  <c r="EZ90" i="5"/>
  <c r="CQ90" i="5"/>
  <c r="EQ90" i="5"/>
  <c r="CH90" i="5"/>
  <c r="FV90" i="5"/>
  <c r="DM90" i="5"/>
  <c r="ER62" i="5"/>
  <c r="CI62" i="5"/>
  <c r="EF62" i="5"/>
  <c r="BW62" i="5"/>
  <c r="FE62" i="5"/>
  <c r="CV62" i="5"/>
  <c r="DU62" i="5"/>
  <c r="GD62" i="5"/>
  <c r="FS62" i="5"/>
  <c r="DJ62" i="5"/>
  <c r="EW62" i="5"/>
  <c r="CN62" i="5"/>
  <c r="FL57" i="5"/>
  <c r="DC57" i="5"/>
  <c r="FO57" i="5"/>
  <c r="DF57" i="5"/>
  <c r="EJ57" i="5"/>
  <c r="CA57" i="5"/>
  <c r="BU57" i="5"/>
  <c r="ED57" i="5"/>
  <c r="EY57" i="5"/>
  <c r="CP57" i="5"/>
  <c r="EC57" i="5"/>
  <c r="BT57" i="5"/>
  <c r="BO22" i="5"/>
  <c r="DX22" i="5" s="1"/>
  <c r="CS22" i="5"/>
  <c r="FB22" i="5"/>
  <c r="FE22" i="5"/>
  <c r="CV22" i="5"/>
  <c r="BR22" i="5"/>
  <c r="EA22" i="5"/>
  <c r="EB22" i="5"/>
  <c r="BS22" i="5"/>
  <c r="FQ22" i="5"/>
  <c r="DH22" i="5"/>
  <c r="EO9" i="5"/>
  <c r="CF9" i="5"/>
  <c r="FU9" i="5"/>
  <c r="DL9" i="5"/>
  <c r="CL9" i="5"/>
  <c r="EU9" i="5"/>
  <c r="FZ9" i="5"/>
  <c r="DQ9" i="5"/>
  <c r="FT9" i="5"/>
  <c r="DK9" i="5"/>
  <c r="EX9" i="5"/>
  <c r="CO9" i="5"/>
  <c r="FW20" i="5"/>
  <c r="DN20" i="5"/>
  <c r="ER20" i="5"/>
  <c r="CI20" i="5"/>
  <c r="FT20" i="5"/>
  <c r="DK20" i="5"/>
  <c r="FS20" i="5"/>
  <c r="DJ20" i="5"/>
  <c r="EC20" i="5"/>
  <c r="BT20" i="5"/>
  <c r="FN20" i="5"/>
  <c r="DE20" i="5"/>
  <c r="ET47" i="5"/>
  <c r="CK47" i="5"/>
  <c r="FV47" i="5"/>
  <c r="DM47" i="5"/>
  <c r="CB47" i="5"/>
  <c r="EK47" i="5"/>
  <c r="BQ47" i="5"/>
  <c r="DZ47" i="5"/>
  <c r="EY47" i="5"/>
  <c r="CP47" i="5"/>
  <c r="EC47" i="5"/>
  <c r="BT47" i="5"/>
  <c r="FP85" i="5"/>
  <c r="DG85" i="5"/>
  <c r="BQ85" i="5"/>
  <c r="DZ85" i="5" s="1"/>
  <c r="GB85" i="5"/>
  <c r="DS85" i="5"/>
  <c r="ES85" i="5"/>
  <c r="CJ85" i="5"/>
  <c r="EQ85" i="5"/>
  <c r="CH85" i="5"/>
  <c r="FV85" i="5"/>
  <c r="DM85" i="5"/>
  <c r="BP75" i="5"/>
  <c r="DY75" i="5" s="1"/>
  <c r="FJ75" i="5"/>
  <c r="DA75" i="5"/>
  <c r="FT75" i="5"/>
  <c r="DK75" i="5"/>
  <c r="EO75" i="5"/>
  <c r="CF75" i="5"/>
  <c r="EQ75" i="5"/>
  <c r="CH75" i="5"/>
  <c r="FV75" i="5"/>
  <c r="DM75" i="5"/>
  <c r="P322" i="4"/>
  <c r="Y322" i="4" s="1"/>
  <c r="CH50" i="5"/>
  <c r="EQ50" i="5"/>
  <c r="FS50" i="5"/>
  <c r="DJ50" i="5"/>
  <c r="EN50" i="5"/>
  <c r="CE50" i="5"/>
  <c r="BW50" i="5"/>
  <c r="EF50" i="5"/>
  <c r="EW50" i="5"/>
  <c r="CN50" i="5"/>
  <c r="EA50" i="5"/>
  <c r="BR50" i="5"/>
  <c r="EO35" i="5"/>
  <c r="CF35" i="5"/>
  <c r="EE35" i="5"/>
  <c r="BV35" i="5"/>
  <c r="DX35" i="5"/>
  <c r="BO35" i="5"/>
  <c r="BY35" i="5"/>
  <c r="EH35" i="5"/>
  <c r="EW35" i="5"/>
  <c r="CN35" i="5"/>
  <c r="EA35" i="5"/>
  <c r="BR35" i="5"/>
  <c r="DS32" i="5"/>
  <c r="GB32" i="5"/>
  <c r="DC32" i="5"/>
  <c r="FL32" i="5"/>
  <c r="DI32" i="5"/>
  <c r="FR32" i="5"/>
  <c r="DN32" i="5"/>
  <c r="FW32" i="5"/>
  <c r="EO32" i="5"/>
  <c r="CF32" i="5"/>
  <c r="FZ32" i="5"/>
  <c r="DQ32" i="5"/>
  <c r="FD19" i="5"/>
  <c r="CU19" i="5"/>
  <c r="EB19" i="5"/>
  <c r="BS19" i="5"/>
  <c r="FN19" i="5"/>
  <c r="DE19" i="5"/>
  <c r="EL19" i="5"/>
  <c r="CC19" i="5"/>
  <c r="FE19" i="5"/>
  <c r="CV19" i="5"/>
  <c r="FR19" i="5"/>
  <c r="DI19" i="5"/>
  <c r="GA110" i="5"/>
  <c r="DR110" i="5"/>
  <c r="BP110" i="5"/>
  <c r="DY110" i="5" s="1"/>
  <c r="EY110" i="5"/>
  <c r="CP110" i="5"/>
  <c r="ED110" i="5"/>
  <c r="BU110" i="5"/>
  <c r="EG110" i="5"/>
  <c r="BX110" i="5"/>
  <c r="FL110" i="5"/>
  <c r="DC110" i="5"/>
  <c r="DS100" i="5"/>
  <c r="GB100" i="5"/>
  <c r="FS100" i="5"/>
  <c r="DJ100" i="5"/>
  <c r="BP100" i="5"/>
  <c r="DY100" i="5" s="1"/>
  <c r="EB100" i="5"/>
  <c r="BS100" i="5"/>
  <c r="EG100" i="5"/>
  <c r="BX100" i="5"/>
  <c r="FL100" i="5"/>
  <c r="DC100" i="5"/>
  <c r="GB80" i="5"/>
  <c r="DS80" i="5"/>
  <c r="CD80" i="5"/>
  <c r="EM80" i="5"/>
  <c r="EO80" i="5"/>
  <c r="CF80" i="5"/>
  <c r="DQ80" i="5"/>
  <c r="FZ80" i="5"/>
  <c r="FY80" i="5"/>
  <c r="DP80" i="5"/>
  <c r="FB80" i="5"/>
  <c r="CS80" i="5"/>
  <c r="GC65" i="5"/>
  <c r="DT65" i="5"/>
  <c r="BP65" i="5"/>
  <c r="DY65" i="5" s="1"/>
  <c r="FA65" i="5"/>
  <c r="CR65" i="5"/>
  <c r="CH65" i="5"/>
  <c r="EQ65" i="5"/>
  <c r="FG65" i="5"/>
  <c r="CX65" i="5"/>
  <c r="EK65" i="5"/>
  <c r="CB65" i="5"/>
  <c r="ED30" i="5"/>
  <c r="BU30" i="5"/>
  <c r="EI30" i="5"/>
  <c r="BZ30" i="5"/>
  <c r="ER30" i="5"/>
  <c r="CI30" i="5"/>
  <c r="EO30" i="5"/>
  <c r="CF30" i="5"/>
  <c r="EW30" i="5"/>
  <c r="CN30" i="5"/>
  <c r="EA30" i="5"/>
  <c r="BR30" i="5"/>
  <c r="EU14" i="5"/>
  <c r="CL14" i="5"/>
  <c r="FZ14" i="5"/>
  <c r="DQ14" i="5"/>
  <c r="GE14" i="5"/>
  <c r="DV14" i="5"/>
  <c r="CI14" i="5"/>
  <c r="ER14" i="5"/>
  <c r="FW14" i="5"/>
  <c r="DN14" i="5"/>
  <c r="FG14" i="5"/>
  <c r="CX14" i="5"/>
  <c r="EY15" i="5"/>
  <c r="CP15" i="5"/>
  <c r="FQ15" i="5"/>
  <c r="DH15" i="5"/>
  <c r="FS15" i="5"/>
  <c r="DJ15" i="5"/>
  <c r="EU15" i="5"/>
  <c r="CL15" i="5"/>
  <c r="FF15" i="5"/>
  <c r="CW15" i="5"/>
  <c r="EJ15" i="5"/>
  <c r="CA15" i="5"/>
  <c r="ES12" i="5"/>
  <c r="CJ12" i="5"/>
  <c r="FX12" i="5"/>
  <c r="DO12" i="5"/>
  <c r="CD12" i="5"/>
  <c r="EM12" i="5"/>
  <c r="EP12" i="5"/>
  <c r="CG12" i="5"/>
  <c r="FH12" i="5"/>
  <c r="CY12" i="5"/>
  <c r="EL12" i="5"/>
  <c r="CC12" i="5"/>
  <c r="EC10" i="5"/>
  <c r="BT10" i="5"/>
  <c r="FH10" i="5"/>
  <c r="CY10" i="5"/>
  <c r="BY10" i="5"/>
  <c r="EH10" i="5"/>
  <c r="FO10" i="5"/>
  <c r="DF10" i="5"/>
  <c r="FF10" i="5"/>
  <c r="CW10" i="5"/>
  <c r="EJ10" i="5"/>
  <c r="CA10" i="5"/>
  <c r="EY7" i="5"/>
  <c r="CP7" i="5"/>
  <c r="FB7" i="5"/>
  <c r="CS7" i="5"/>
  <c r="FT7" i="5"/>
  <c r="DK7" i="5"/>
  <c r="ET7" i="5"/>
  <c r="CK7" i="5"/>
  <c r="FH7" i="5"/>
  <c r="CY7" i="5"/>
  <c r="EL7" i="5"/>
  <c r="CC7" i="5"/>
  <c r="GB105" i="5"/>
  <c r="DS105" i="5"/>
  <c r="DZ105" i="5"/>
  <c r="BQ105" i="5"/>
  <c r="EZ105" i="5"/>
  <c r="CQ105" i="5"/>
  <c r="EW105" i="5"/>
  <c r="CN105" i="5"/>
  <c r="FE105" i="5"/>
  <c r="CV105" i="5"/>
  <c r="EH105" i="5"/>
  <c r="BY105" i="5"/>
  <c r="DM67" i="5"/>
  <c r="FV67" i="5"/>
  <c r="FO67" i="5"/>
  <c r="DF67" i="5"/>
  <c r="CC67" i="5"/>
  <c r="EL67" i="5"/>
  <c r="DU67" i="5"/>
  <c r="GD67" i="5"/>
  <c r="EE67" i="5"/>
  <c r="BV67" i="5"/>
  <c r="EC67" i="5"/>
  <c r="BT67" i="5"/>
  <c r="P206" i="4"/>
  <c r="Y206" i="4" s="1"/>
  <c r="CK27" i="5"/>
  <c r="ET27" i="5"/>
  <c r="EF27" i="5"/>
  <c r="BW27" i="5"/>
  <c r="EK27" i="5"/>
  <c r="CB27" i="5"/>
  <c r="CA27" i="5"/>
  <c r="EJ27" i="5"/>
  <c r="EB27" i="5"/>
  <c r="BS27" i="5"/>
  <c r="FQ27" i="5"/>
  <c r="DH27" i="5"/>
  <c r="EV45" i="5"/>
  <c r="CM45" i="5"/>
  <c r="FV45" i="5"/>
  <c r="DM45" i="5"/>
  <c r="EQ45" i="5"/>
  <c r="CH45" i="5"/>
  <c r="DT45" i="5"/>
  <c r="GC45" i="5"/>
  <c r="FQ45" i="5"/>
  <c r="DH45" i="5"/>
  <c r="EU45" i="5"/>
  <c r="CL45" i="5"/>
  <c r="EQ25" i="5"/>
  <c r="CH25" i="5"/>
  <c r="EB25" i="5"/>
  <c r="BS25" i="5"/>
  <c r="GE25" i="5"/>
  <c r="DV25" i="5"/>
  <c r="FM25" i="5"/>
  <c r="DD25" i="5"/>
  <c r="FQ25" i="5"/>
  <c r="DH25" i="5"/>
  <c r="EU25" i="5"/>
  <c r="CL25" i="5"/>
  <c r="K123" i="4"/>
  <c r="L123" i="4" s="1"/>
  <c r="M123" i="4" s="1"/>
  <c r="DB52" i="5"/>
  <c r="FK52" i="5"/>
  <c r="EF52" i="5"/>
  <c r="BW52" i="5"/>
  <c r="FE52" i="5"/>
  <c r="CV52" i="5"/>
  <c r="BZ52" i="5"/>
  <c r="EI52" i="5"/>
  <c r="EY52" i="5"/>
  <c r="CP52" i="5"/>
  <c r="EC52" i="5"/>
  <c r="BT52" i="5"/>
  <c r="ET4" i="5"/>
  <c r="CK4" i="5"/>
  <c r="FY4" i="5"/>
  <c r="DP4" i="5"/>
  <c r="F4" i="5"/>
  <c r="BQ4" i="5"/>
  <c r="DZ4" i="5"/>
  <c r="FE4" i="5"/>
  <c r="CV4" i="5"/>
  <c r="EW4" i="5"/>
  <c r="CN4" i="5"/>
  <c r="CI17" i="5"/>
  <c r="ER17" i="5"/>
  <c r="GC17" i="5"/>
  <c r="DT17" i="5"/>
  <c r="FR17" i="5"/>
  <c r="DI17" i="5"/>
  <c r="EV17" i="5"/>
  <c r="CM17" i="5"/>
  <c r="BZ17" i="5"/>
  <c r="EI17" i="5"/>
  <c r="GA17" i="5"/>
  <c r="DR17" i="5"/>
  <c r="DG39" i="5"/>
  <c r="FP39" i="5"/>
  <c r="EJ39" i="5"/>
  <c r="CA39" i="5"/>
  <c r="ET39" i="5"/>
  <c r="CK39" i="5"/>
  <c r="EB39" i="5"/>
  <c r="BS39" i="5"/>
  <c r="ED39" i="5"/>
  <c r="BU39" i="5"/>
  <c r="FS39" i="5"/>
  <c r="DJ39" i="5"/>
  <c r="GA5" i="5"/>
  <c r="DR5" i="5"/>
  <c r="EZ5" i="5"/>
  <c r="CQ5" i="5"/>
  <c r="CS5" i="5"/>
  <c r="FB5" i="5"/>
  <c r="FT5" i="5"/>
  <c r="DK5" i="5"/>
  <c r="FZ5" i="5"/>
  <c r="DQ5" i="5"/>
  <c r="FD5" i="5"/>
  <c r="CU5" i="5"/>
  <c r="K118" i="4"/>
  <c r="L118" i="4" s="1"/>
  <c r="M118" i="4" s="1"/>
  <c r="K98" i="4"/>
  <c r="L98" i="4" s="1"/>
  <c r="M98" i="4" s="1"/>
  <c r="K78" i="4"/>
  <c r="L78" i="4" s="1"/>
  <c r="M78" i="4" s="1"/>
  <c r="P304" i="4"/>
  <c r="Y304" i="4" s="1"/>
  <c r="EH150" i="5"/>
  <c r="BY150" i="5"/>
  <c r="CW150" i="5"/>
  <c r="FF150" i="5"/>
  <c r="FO150" i="5"/>
  <c r="DF150" i="5"/>
  <c r="BU150" i="5"/>
  <c r="ED150" i="5"/>
  <c r="FI150" i="5"/>
  <c r="CZ150" i="5"/>
  <c r="ET150" i="5"/>
  <c r="CK150" i="5"/>
  <c r="FE115" i="5"/>
  <c r="CV115" i="5"/>
  <c r="DR115" i="5"/>
  <c r="GA115" i="5"/>
  <c r="EV115" i="5"/>
  <c r="CM115" i="5"/>
  <c r="FS115" i="5"/>
  <c r="DJ115" i="5"/>
  <c r="FW115" i="5"/>
  <c r="DN115" i="5"/>
  <c r="FN115" i="5"/>
  <c r="DE115" i="5"/>
  <c r="EM135" i="5"/>
  <c r="CD135" i="5"/>
  <c r="I135" i="5"/>
  <c r="FR135" i="5"/>
  <c r="DI135" i="5"/>
  <c r="BW135" i="5"/>
  <c r="EF135" i="5"/>
  <c r="FL135" i="5"/>
  <c r="DC135" i="5"/>
  <c r="ET135" i="5"/>
  <c r="CK135" i="5"/>
  <c r="DF130" i="5"/>
  <c r="FO130" i="5"/>
  <c r="EW130" i="5"/>
  <c r="CN130" i="5"/>
  <c r="CP130" i="5"/>
  <c r="EY130" i="5"/>
  <c r="CQ130" i="5"/>
  <c r="EZ130" i="5"/>
  <c r="FE130" i="5"/>
  <c r="CV130" i="5"/>
  <c r="ET130" i="5"/>
  <c r="CK130" i="5"/>
  <c r="FD34" i="5"/>
  <c r="CU34" i="5"/>
  <c r="DM34" i="5"/>
  <c r="FV34" i="5"/>
  <c r="FQ34" i="5"/>
  <c r="DH34" i="5"/>
  <c r="DQ34" i="5"/>
  <c r="FZ34" i="5"/>
  <c r="EQ34" i="5"/>
  <c r="CH34" i="5"/>
  <c r="GB34" i="5"/>
  <c r="DS34" i="5"/>
  <c r="P13" i="4"/>
  <c r="Y13" i="4" s="1"/>
  <c r="EH29" i="5"/>
  <c r="BY29" i="5"/>
  <c r="CI29" i="5"/>
  <c r="ER29" i="5"/>
  <c r="EV29" i="5"/>
  <c r="CM29" i="5"/>
  <c r="BP29" i="5"/>
  <c r="DY29" i="5"/>
  <c r="EQ29" i="5"/>
  <c r="CH29" i="5"/>
  <c r="GB29" i="5"/>
  <c r="DS29" i="5"/>
  <c r="GD95" i="5"/>
  <c r="DU95" i="5"/>
  <c r="FP95" i="5"/>
  <c r="DG95" i="5"/>
  <c r="DJ95" i="5"/>
  <c r="FS95" i="5"/>
  <c r="DK95" i="5"/>
  <c r="FT95" i="5"/>
  <c r="EK95" i="5"/>
  <c r="CB95" i="5"/>
  <c r="GE95" i="5"/>
  <c r="DV95" i="5"/>
  <c r="P317" i="4"/>
  <c r="Y317" i="4" s="1"/>
  <c r="CI42" i="5"/>
  <c r="ER42" i="5"/>
  <c r="FT42" i="5"/>
  <c r="DK42" i="5"/>
  <c r="EN42" i="5"/>
  <c r="CE42" i="5"/>
  <c r="EX42" i="5"/>
  <c r="CO42" i="5"/>
  <c r="FX42" i="5"/>
  <c r="DO42" i="5"/>
  <c r="FF42" i="5"/>
  <c r="CW42" i="5"/>
  <c r="P39" i="4"/>
  <c r="Y39" i="4" s="1"/>
  <c r="P147" i="4"/>
  <c r="Y147" i="4" s="1"/>
  <c r="O147" i="4"/>
  <c r="BJ111" i="5"/>
  <c r="AZ111" i="5"/>
  <c r="AP111" i="5"/>
  <c r="AF111" i="5"/>
  <c r="V111" i="5"/>
  <c r="L111" i="5"/>
  <c r="BI111" i="5"/>
  <c r="AY111" i="5"/>
  <c r="AO111" i="5"/>
  <c r="AE111" i="5"/>
  <c r="U111" i="5"/>
  <c r="K111" i="5"/>
  <c r="BM111" i="5"/>
  <c r="BC111" i="5"/>
  <c r="AS111" i="5"/>
  <c r="AI111" i="5"/>
  <c r="Y111" i="5"/>
  <c r="O111" i="5"/>
  <c r="BE111" i="5"/>
  <c r="AQ111" i="5"/>
  <c r="AB111" i="5"/>
  <c r="N111" i="5"/>
  <c r="BD111" i="5"/>
  <c r="AN111" i="5"/>
  <c r="AA111" i="5"/>
  <c r="M111" i="5"/>
  <c r="BB111" i="5"/>
  <c r="AM111" i="5"/>
  <c r="Z111" i="5"/>
  <c r="J111" i="5"/>
  <c r="BA111" i="5"/>
  <c r="AH111" i="5"/>
  <c r="P111" i="5"/>
  <c r="AX111" i="5"/>
  <c r="AG111" i="5"/>
  <c r="I111" i="5"/>
  <c r="AW111" i="5"/>
  <c r="AD111" i="5"/>
  <c r="H111" i="5"/>
  <c r="AV111" i="5"/>
  <c r="AC111" i="5"/>
  <c r="G111" i="5"/>
  <c r="AU111" i="5"/>
  <c r="X111" i="5"/>
  <c r="F111" i="5"/>
  <c r="BL111" i="5"/>
  <c r="AT111" i="5"/>
  <c r="W111" i="5"/>
  <c r="BK111" i="5"/>
  <c r="AR111" i="5"/>
  <c r="T111" i="5"/>
  <c r="BH111" i="5"/>
  <c r="AL111" i="5"/>
  <c r="S111" i="5"/>
  <c r="BG111" i="5"/>
  <c r="AK111" i="5"/>
  <c r="R111" i="5"/>
  <c r="BF111" i="5"/>
  <c r="AJ111" i="5"/>
  <c r="Q111" i="5"/>
  <c r="O184" i="4"/>
  <c r="P184" i="4"/>
  <c r="Y184" i="4" s="1"/>
  <c r="P275" i="4"/>
  <c r="Y275" i="4" s="1"/>
  <c r="P225" i="4"/>
  <c r="Y225" i="4" s="1"/>
  <c r="BL343" i="5"/>
  <c r="BB343" i="5"/>
  <c r="AR343" i="5"/>
  <c r="AH343" i="5"/>
  <c r="X343" i="5"/>
  <c r="BD343" i="5"/>
  <c r="AS343" i="5"/>
  <c r="AG343" i="5"/>
  <c r="V343" i="5"/>
  <c r="L343" i="5"/>
  <c r="BC343" i="5"/>
  <c r="AQ343" i="5"/>
  <c r="AF343" i="5"/>
  <c r="U343" i="5"/>
  <c r="K343" i="5"/>
  <c r="BG343" i="5"/>
  <c r="AV343" i="5"/>
  <c r="AK343" i="5"/>
  <c r="Z343" i="5"/>
  <c r="O343" i="5"/>
  <c r="AZ343" i="5"/>
  <c r="AL343" i="5"/>
  <c r="T343" i="5"/>
  <c r="G343" i="5"/>
  <c r="BE343" i="5"/>
  <c r="AM343" i="5"/>
  <c r="S343" i="5"/>
  <c r="BA343" i="5"/>
  <c r="AJ343" i="5"/>
  <c r="R343" i="5"/>
  <c r="AY343" i="5"/>
  <c r="AI343" i="5"/>
  <c r="Q343" i="5"/>
  <c r="BI343" i="5"/>
  <c r="AP343" i="5"/>
  <c r="AA343" i="5"/>
  <c r="I343" i="5"/>
  <c r="AX343" i="5"/>
  <c r="Y343" i="5"/>
  <c r="AW343" i="5"/>
  <c r="W343" i="5"/>
  <c r="BH343" i="5"/>
  <c r="AC343" i="5"/>
  <c r="AT343" i="5"/>
  <c r="H343" i="5"/>
  <c r="AO343" i="5"/>
  <c r="F343" i="5"/>
  <c r="BF343" i="5"/>
  <c r="M343" i="5"/>
  <c r="AD343" i="5"/>
  <c r="AB343" i="5"/>
  <c r="P343" i="5"/>
  <c r="N343" i="5"/>
  <c r="BM343" i="5"/>
  <c r="J343" i="5"/>
  <c r="AU343" i="5"/>
  <c r="BK343" i="5"/>
  <c r="BJ343" i="5"/>
  <c r="AN343" i="5"/>
  <c r="AE343" i="5"/>
  <c r="BM309" i="5"/>
  <c r="BC309" i="5"/>
  <c r="AS309" i="5"/>
  <c r="AI309" i="5"/>
  <c r="Y309" i="5"/>
  <c r="O309" i="5"/>
  <c r="BD309" i="5"/>
  <c r="AR309" i="5"/>
  <c r="AG309" i="5"/>
  <c r="V309" i="5"/>
  <c r="K309" i="5"/>
  <c r="BB309" i="5"/>
  <c r="AQ309" i="5"/>
  <c r="AF309" i="5"/>
  <c r="U309" i="5"/>
  <c r="J309" i="5"/>
  <c r="BG309" i="5"/>
  <c r="AV309" i="5"/>
  <c r="AK309" i="5"/>
  <c r="Z309" i="5"/>
  <c r="N309" i="5"/>
  <c r="BA309" i="5"/>
  <c r="AY309" i="5"/>
  <c r="AJ309" i="5"/>
  <c r="S309" i="5"/>
  <c r="AX309" i="5"/>
  <c r="AH309" i="5"/>
  <c r="R309" i="5"/>
  <c r="BH309" i="5"/>
  <c r="AO309" i="5"/>
  <c r="AA309" i="5"/>
  <c r="I309" i="5"/>
  <c r="BK309" i="5"/>
  <c r="AN309" i="5"/>
  <c r="Q309" i="5"/>
  <c r="BJ309" i="5"/>
  <c r="AM309" i="5"/>
  <c r="P309" i="5"/>
  <c r="AW309" i="5"/>
  <c r="AB309" i="5"/>
  <c r="F309" i="5"/>
  <c r="AU309" i="5"/>
  <c r="X309" i="5"/>
  <c r="AT309" i="5"/>
  <c r="H309" i="5"/>
  <c r="AP309" i="5"/>
  <c r="G309" i="5"/>
  <c r="AL309" i="5"/>
  <c r="AD309" i="5"/>
  <c r="BI309" i="5"/>
  <c r="W309" i="5"/>
  <c r="L309" i="5"/>
  <c r="BL309" i="5"/>
  <c r="BF309" i="5"/>
  <c r="BE309" i="5"/>
  <c r="AZ309" i="5"/>
  <c r="AE309" i="5"/>
  <c r="AC309" i="5"/>
  <c r="T309" i="5"/>
  <c r="M309" i="5"/>
  <c r="BM175" i="5"/>
  <c r="BC175" i="5"/>
  <c r="AS175" i="5"/>
  <c r="AI175" i="5"/>
  <c r="Y175" i="5"/>
  <c r="O175" i="5"/>
  <c r="BE175" i="5"/>
  <c r="AT175" i="5"/>
  <c r="AH175" i="5"/>
  <c r="W175" i="5"/>
  <c r="L175" i="5"/>
  <c r="BD175" i="5"/>
  <c r="AR175" i="5"/>
  <c r="AG175" i="5"/>
  <c r="V175" i="5"/>
  <c r="K175" i="5"/>
  <c r="BB175" i="5"/>
  <c r="AQ175" i="5"/>
  <c r="AF175" i="5"/>
  <c r="U175" i="5"/>
  <c r="J175" i="5"/>
  <c r="BG175" i="5"/>
  <c r="AO175" i="5"/>
  <c r="AA175" i="5"/>
  <c r="I175" i="5"/>
  <c r="BF175" i="5"/>
  <c r="AN175" i="5"/>
  <c r="Z175" i="5"/>
  <c r="H175" i="5"/>
  <c r="BA175" i="5"/>
  <c r="AM175" i="5"/>
  <c r="X175" i="5"/>
  <c r="G175" i="5"/>
  <c r="BK175" i="5"/>
  <c r="AW175" i="5"/>
  <c r="AE175" i="5"/>
  <c r="Q175" i="5"/>
  <c r="BJ175" i="5"/>
  <c r="AV175" i="5"/>
  <c r="AD175" i="5"/>
  <c r="P175" i="5"/>
  <c r="BI175" i="5"/>
  <c r="AU175" i="5"/>
  <c r="AC175" i="5"/>
  <c r="N175" i="5"/>
  <c r="AJ175" i="5"/>
  <c r="AB175" i="5"/>
  <c r="BL175" i="5"/>
  <c r="T175" i="5"/>
  <c r="BH175" i="5"/>
  <c r="S175" i="5"/>
  <c r="AZ175" i="5"/>
  <c r="R175" i="5"/>
  <c r="AY175" i="5"/>
  <c r="M175" i="5"/>
  <c r="AX175" i="5"/>
  <c r="F175" i="5"/>
  <c r="AP175" i="5"/>
  <c r="AL175" i="5"/>
  <c r="AK175" i="5"/>
  <c r="P125" i="4"/>
  <c r="Y125" i="4" s="1"/>
  <c r="O125" i="4"/>
  <c r="P115" i="4"/>
  <c r="Y115" i="4" s="1"/>
  <c r="O115" i="4"/>
  <c r="P105" i="4"/>
  <c r="Y105" i="4" s="1"/>
  <c r="O105" i="4"/>
  <c r="P95" i="4"/>
  <c r="Y95" i="4" s="1"/>
  <c r="O95" i="4"/>
  <c r="P85" i="4"/>
  <c r="Y85" i="4" s="1"/>
  <c r="O85" i="4"/>
  <c r="P75" i="4"/>
  <c r="Y75" i="4" s="1"/>
  <c r="O75" i="4"/>
  <c r="P65" i="4"/>
  <c r="Y65" i="4" s="1"/>
  <c r="O65" i="4"/>
  <c r="P55" i="4"/>
  <c r="Y55" i="4" s="1"/>
  <c r="O55" i="4"/>
  <c r="P45" i="4"/>
  <c r="Y45" i="4" s="1"/>
  <c r="O45" i="4"/>
  <c r="P20" i="4"/>
  <c r="Y20" i="4" s="1"/>
  <c r="O20" i="4"/>
  <c r="CH99" i="5"/>
  <c r="EQ99" i="5"/>
  <c r="DR99" i="5"/>
  <c r="GA99" i="5"/>
  <c r="FU99" i="5"/>
  <c r="DL99" i="5"/>
  <c r="DS99" i="5"/>
  <c r="GB99" i="5"/>
  <c r="GE99" i="5"/>
  <c r="DV99" i="5"/>
  <c r="FE99" i="5"/>
  <c r="CV99" i="5"/>
  <c r="O204" i="4"/>
  <c r="P204" i="4"/>
  <c r="Y204" i="4" s="1"/>
  <c r="BE172" i="5"/>
  <c r="AU172" i="5"/>
  <c r="AK172" i="5"/>
  <c r="AA172" i="5"/>
  <c r="Q172" i="5"/>
  <c r="BL172" i="5"/>
  <c r="BA172" i="5"/>
  <c r="AP172" i="5"/>
  <c r="AE172" i="5"/>
  <c r="T172" i="5"/>
  <c r="I172" i="5"/>
  <c r="BK172" i="5"/>
  <c r="AZ172" i="5"/>
  <c r="AO172" i="5"/>
  <c r="AD172" i="5"/>
  <c r="S172" i="5"/>
  <c r="H172" i="5"/>
  <c r="BJ172" i="5"/>
  <c r="AY172" i="5"/>
  <c r="AN172" i="5"/>
  <c r="AC172" i="5"/>
  <c r="R172" i="5"/>
  <c r="G172" i="5"/>
  <c r="BC172" i="5"/>
  <c r="AL172" i="5"/>
  <c r="W172" i="5"/>
  <c r="F172" i="5"/>
  <c r="BB172" i="5"/>
  <c r="AJ172" i="5"/>
  <c r="V172" i="5"/>
  <c r="BH172" i="5"/>
  <c r="AS172" i="5"/>
  <c r="AB172" i="5"/>
  <c r="M172" i="5"/>
  <c r="BG172" i="5"/>
  <c r="AR172" i="5"/>
  <c r="Z172" i="5"/>
  <c r="L172" i="5"/>
  <c r="BF172" i="5"/>
  <c r="AQ172" i="5"/>
  <c r="Y172" i="5"/>
  <c r="K172" i="5"/>
  <c r="AT172" i="5"/>
  <c r="N172" i="5"/>
  <c r="AM172" i="5"/>
  <c r="J172" i="5"/>
  <c r="AI172" i="5"/>
  <c r="AH172" i="5"/>
  <c r="BM172" i="5"/>
  <c r="AG172" i="5"/>
  <c r="BI172" i="5"/>
  <c r="AF172" i="5"/>
  <c r="BD172" i="5"/>
  <c r="X172" i="5"/>
  <c r="AX172" i="5"/>
  <c r="U172" i="5"/>
  <c r="AW172" i="5"/>
  <c r="AV172" i="5"/>
  <c r="P172" i="5"/>
  <c r="O172" i="5"/>
  <c r="BI141" i="5"/>
  <c r="AY141" i="5"/>
  <c r="AO141" i="5"/>
  <c r="AE141" i="5"/>
  <c r="U141" i="5"/>
  <c r="K141" i="5"/>
  <c r="BL141" i="5"/>
  <c r="BB141" i="5"/>
  <c r="AR141" i="5"/>
  <c r="AH141" i="5"/>
  <c r="X141" i="5"/>
  <c r="N141" i="5"/>
  <c r="BK141" i="5"/>
  <c r="BA141" i="5"/>
  <c r="AQ141" i="5"/>
  <c r="AG141" i="5"/>
  <c r="W141" i="5"/>
  <c r="M141" i="5"/>
  <c r="BE141" i="5"/>
  <c r="AP141" i="5"/>
  <c r="AB141" i="5"/>
  <c r="O141" i="5"/>
  <c r="BD141" i="5"/>
  <c r="AN141" i="5"/>
  <c r="AA141" i="5"/>
  <c r="L141" i="5"/>
  <c r="BC141" i="5"/>
  <c r="AM141" i="5"/>
  <c r="Z141" i="5"/>
  <c r="J141" i="5"/>
  <c r="BF141" i="5"/>
  <c r="AJ141" i="5"/>
  <c r="Q141" i="5"/>
  <c r="AZ141" i="5"/>
  <c r="AI141" i="5"/>
  <c r="P141" i="5"/>
  <c r="AX141" i="5"/>
  <c r="AF141" i="5"/>
  <c r="I141" i="5"/>
  <c r="AW141" i="5"/>
  <c r="AD141" i="5"/>
  <c r="H141" i="5"/>
  <c r="AV141" i="5"/>
  <c r="AC141" i="5"/>
  <c r="G141" i="5"/>
  <c r="AU141" i="5"/>
  <c r="Y141" i="5"/>
  <c r="F141" i="5"/>
  <c r="BM141" i="5"/>
  <c r="AT141" i="5"/>
  <c r="V141" i="5"/>
  <c r="BJ141" i="5"/>
  <c r="AS141" i="5"/>
  <c r="T141" i="5"/>
  <c r="BH141" i="5"/>
  <c r="BG141" i="5"/>
  <c r="AL141" i="5"/>
  <c r="AK141" i="5"/>
  <c r="S141" i="5"/>
  <c r="R141" i="5"/>
  <c r="K109" i="4"/>
  <c r="L109" i="4" s="1"/>
  <c r="M109" i="4" s="1"/>
  <c r="BJ91" i="5"/>
  <c r="AZ91" i="5"/>
  <c r="AP91" i="5"/>
  <c r="AF91" i="5"/>
  <c r="V91" i="5"/>
  <c r="L91" i="5"/>
  <c r="BI91" i="5"/>
  <c r="AY91" i="5"/>
  <c r="AO91" i="5"/>
  <c r="AE91" i="5"/>
  <c r="U91" i="5"/>
  <c r="K91" i="5"/>
  <c r="BM91" i="5"/>
  <c r="BC91" i="5"/>
  <c r="AS91" i="5"/>
  <c r="AI91" i="5"/>
  <c r="Y91" i="5"/>
  <c r="O91" i="5"/>
  <c r="AX91" i="5"/>
  <c r="AK91" i="5"/>
  <c r="W91" i="5"/>
  <c r="H91" i="5"/>
  <c r="BL91" i="5"/>
  <c r="AW91" i="5"/>
  <c r="AJ91" i="5"/>
  <c r="T91" i="5"/>
  <c r="G91" i="5"/>
  <c r="BK91" i="5"/>
  <c r="AV91" i="5"/>
  <c r="AH91" i="5"/>
  <c r="S91" i="5"/>
  <c r="F91" i="5"/>
  <c r="BG91" i="5"/>
  <c r="AN91" i="5"/>
  <c r="R91" i="5"/>
  <c r="BF91" i="5"/>
  <c r="AM91" i="5"/>
  <c r="Q91" i="5"/>
  <c r="BE91" i="5"/>
  <c r="AL91" i="5"/>
  <c r="AR91" i="5"/>
  <c r="Z91" i="5"/>
  <c r="AT91" i="5"/>
  <c r="M91" i="5"/>
  <c r="AQ91" i="5"/>
  <c r="J91" i="5"/>
  <c r="AD91" i="5"/>
  <c r="AC91" i="5"/>
  <c r="BH91" i="5"/>
  <c r="AB91" i="5"/>
  <c r="BD91" i="5"/>
  <c r="AA91" i="5"/>
  <c r="BB91" i="5"/>
  <c r="X91" i="5"/>
  <c r="BA91" i="5"/>
  <c r="P91" i="5"/>
  <c r="AU91" i="5"/>
  <c r="N91" i="5"/>
  <c r="AG91" i="5"/>
  <c r="I91" i="5"/>
  <c r="K59" i="4"/>
  <c r="L59" i="4" s="1"/>
  <c r="M59" i="4" s="1"/>
  <c r="BM41" i="5"/>
  <c r="BC41" i="5"/>
  <c r="AS41" i="5"/>
  <c r="AI41" i="5"/>
  <c r="Y41" i="5"/>
  <c r="O41" i="5"/>
  <c r="BL41" i="5"/>
  <c r="BB41" i="5"/>
  <c r="AR41" i="5"/>
  <c r="AH41" i="5"/>
  <c r="X41" i="5"/>
  <c r="N41" i="5"/>
  <c r="BE41" i="5"/>
  <c r="AU41" i="5"/>
  <c r="AK41" i="5"/>
  <c r="AA41" i="5"/>
  <c r="Q41" i="5"/>
  <c r="G41" i="5"/>
  <c r="BF41" i="5"/>
  <c r="AP41" i="5"/>
  <c r="AC41" i="5"/>
  <c r="M41" i="5"/>
  <c r="BD41" i="5"/>
  <c r="AO41" i="5"/>
  <c r="AB41" i="5"/>
  <c r="L41" i="5"/>
  <c r="BG41" i="5"/>
  <c r="AQ41" i="5"/>
  <c r="AD41" i="5"/>
  <c r="P41" i="5"/>
  <c r="AV41" i="5"/>
  <c r="W41" i="5"/>
  <c r="F41" i="5"/>
  <c r="BK41" i="5"/>
  <c r="AT41" i="5"/>
  <c r="V41" i="5"/>
  <c r="BJ41" i="5"/>
  <c r="AN41" i="5"/>
  <c r="U41" i="5"/>
  <c r="BI41" i="5"/>
  <c r="AM41" i="5"/>
  <c r="T41" i="5"/>
  <c r="BH41" i="5"/>
  <c r="AL41" i="5"/>
  <c r="S41" i="5"/>
  <c r="BA41" i="5"/>
  <c r="AJ41" i="5"/>
  <c r="R41" i="5"/>
  <c r="AX41" i="5"/>
  <c r="AE41" i="5"/>
  <c r="I41" i="5"/>
  <c r="AW41" i="5"/>
  <c r="Z41" i="5"/>
  <c r="H41" i="5"/>
  <c r="AZ41" i="5"/>
  <c r="AY41" i="5"/>
  <c r="AG41" i="5"/>
  <c r="AF41" i="5"/>
  <c r="K41" i="5"/>
  <c r="J41" i="5"/>
  <c r="EX79" i="5"/>
  <c r="CO79" i="5"/>
  <c r="FT79" i="5"/>
  <c r="DK79" i="5"/>
  <c r="CX79" i="5"/>
  <c r="FG79" i="5"/>
  <c r="ET79" i="5"/>
  <c r="CK79" i="5"/>
  <c r="FI79" i="5"/>
  <c r="CZ79" i="5"/>
  <c r="EL79" i="5"/>
  <c r="CC79" i="5"/>
  <c r="GA64" i="5"/>
  <c r="DR64" i="5"/>
  <c r="BQ64" i="5"/>
  <c r="DZ64" i="5" s="1"/>
  <c r="CS64" i="5"/>
  <c r="FB64" i="5"/>
  <c r="CG64" i="5"/>
  <c r="EP64" i="5"/>
  <c r="FK64" i="5"/>
  <c r="DB64" i="5"/>
  <c r="EO64" i="5"/>
  <c r="CF64" i="5"/>
  <c r="CI49" i="5"/>
  <c r="ER49" i="5"/>
  <c r="DH49" i="5"/>
  <c r="FQ49" i="5"/>
  <c r="EL49" i="5"/>
  <c r="CC49" i="5"/>
  <c r="BT49" i="5"/>
  <c r="EC49" i="5"/>
  <c r="FA49" i="5"/>
  <c r="CR49" i="5"/>
  <c r="EE49" i="5"/>
  <c r="BV49" i="5"/>
  <c r="EA44" i="5"/>
  <c r="BR44" i="5"/>
  <c r="FC44" i="5"/>
  <c r="CT44" i="5"/>
  <c r="DP44" i="5"/>
  <c r="FY44" i="5"/>
  <c r="CA44" i="5"/>
  <c r="EJ44" i="5"/>
  <c r="EQ44" i="5"/>
  <c r="CH44" i="5"/>
  <c r="GB44" i="5"/>
  <c r="DS44" i="5"/>
  <c r="P207" i="4"/>
  <c r="Y207" i="4" s="1"/>
  <c r="O207" i="4"/>
  <c r="P270" i="4"/>
  <c r="Y270" i="4" s="1"/>
  <c r="P220" i="4"/>
  <c r="Y220" i="4" s="1"/>
  <c r="P164" i="4"/>
  <c r="Y164" i="4" s="1"/>
  <c r="O164" i="4"/>
  <c r="P279" i="4"/>
  <c r="Y279" i="4" s="1"/>
  <c r="P193" i="4"/>
  <c r="Y193" i="4" s="1"/>
  <c r="BK307" i="5"/>
  <c r="BA307" i="5"/>
  <c r="AQ307" i="5"/>
  <c r="AG307" i="5"/>
  <c r="W307" i="5"/>
  <c r="M307" i="5"/>
  <c r="BE307" i="5"/>
  <c r="AT307" i="5"/>
  <c r="AI307" i="5"/>
  <c r="X307" i="5"/>
  <c r="L307" i="5"/>
  <c r="BD307" i="5"/>
  <c r="AS307" i="5"/>
  <c r="AH307" i="5"/>
  <c r="V307" i="5"/>
  <c r="K307" i="5"/>
  <c r="BH307" i="5"/>
  <c r="AW307" i="5"/>
  <c r="AL307" i="5"/>
  <c r="AA307" i="5"/>
  <c r="P307" i="5"/>
  <c r="BB307" i="5"/>
  <c r="AM307" i="5"/>
  <c r="U307" i="5"/>
  <c r="G307" i="5"/>
  <c r="AZ307" i="5"/>
  <c r="AK307" i="5"/>
  <c r="T307" i="5"/>
  <c r="F307" i="5"/>
  <c r="BI307" i="5"/>
  <c r="AR307" i="5"/>
  <c r="AC307" i="5"/>
  <c r="N307" i="5"/>
  <c r="AU307" i="5"/>
  <c r="Y307" i="5"/>
  <c r="BC307" i="5"/>
  <c r="AE307" i="5"/>
  <c r="I307" i="5"/>
  <c r="AY307" i="5"/>
  <c r="AD307" i="5"/>
  <c r="H307" i="5"/>
  <c r="AP307" i="5"/>
  <c r="O307" i="5"/>
  <c r="AO307" i="5"/>
  <c r="J307" i="5"/>
  <c r="AN307" i="5"/>
  <c r="BL307" i="5"/>
  <c r="AF307" i="5"/>
  <c r="BG307" i="5"/>
  <c r="Z307" i="5"/>
  <c r="Q307" i="5"/>
  <c r="BM307" i="5"/>
  <c r="BJ307" i="5"/>
  <c r="BF307" i="5"/>
  <c r="AX307" i="5"/>
  <c r="AV307" i="5"/>
  <c r="AJ307" i="5"/>
  <c r="AB307" i="5"/>
  <c r="S307" i="5"/>
  <c r="R307" i="5"/>
  <c r="BG212" i="5"/>
  <c r="AW212" i="5"/>
  <c r="AM212" i="5"/>
  <c r="AC212" i="5"/>
  <c r="S212" i="5"/>
  <c r="I212" i="5"/>
  <c r="BJ212" i="5"/>
  <c r="AZ212" i="5"/>
  <c r="AP212" i="5"/>
  <c r="AF212" i="5"/>
  <c r="V212" i="5"/>
  <c r="L212" i="5"/>
  <c r="BM212" i="5"/>
  <c r="BA212" i="5"/>
  <c r="AN212" i="5"/>
  <c r="AA212" i="5"/>
  <c r="O212" i="5"/>
  <c r="BH212" i="5"/>
  <c r="AT212" i="5"/>
  <c r="AG212" i="5"/>
  <c r="R212" i="5"/>
  <c r="BE212" i="5"/>
  <c r="AR212" i="5"/>
  <c r="AD212" i="5"/>
  <c r="P212" i="5"/>
  <c r="BK212" i="5"/>
  <c r="AV212" i="5"/>
  <c r="AI212" i="5"/>
  <c r="U212" i="5"/>
  <c r="G212" i="5"/>
  <c r="AS212" i="5"/>
  <c r="Y212" i="5"/>
  <c r="F212" i="5"/>
  <c r="BL212" i="5"/>
  <c r="AQ212" i="5"/>
  <c r="X212" i="5"/>
  <c r="BI212" i="5"/>
  <c r="AO212" i="5"/>
  <c r="W212" i="5"/>
  <c r="AX212" i="5"/>
  <c r="AB212" i="5"/>
  <c r="J212" i="5"/>
  <c r="AK212" i="5"/>
  <c r="H212" i="5"/>
  <c r="AJ212" i="5"/>
  <c r="AH212" i="5"/>
  <c r="BB212" i="5"/>
  <c r="Q212" i="5"/>
  <c r="AY212" i="5"/>
  <c r="N212" i="5"/>
  <c r="AU212" i="5"/>
  <c r="M212" i="5"/>
  <c r="BF212" i="5"/>
  <c r="BD212" i="5"/>
  <c r="BC212" i="5"/>
  <c r="AL212" i="5"/>
  <c r="AE212" i="5"/>
  <c r="Z212" i="5"/>
  <c r="T212" i="5"/>
  <c r="K212" i="5"/>
  <c r="P190" i="4"/>
  <c r="Y190" i="4" s="1"/>
  <c r="CI99" i="5"/>
  <c r="ER99" i="5"/>
  <c r="DC99" i="5"/>
  <c r="FL99" i="5"/>
  <c r="EG99" i="5"/>
  <c r="BX99" i="5"/>
  <c r="BO99" i="5"/>
  <c r="DX99" i="5" s="1"/>
  <c r="EE99" i="5"/>
  <c r="BV99" i="5"/>
  <c r="FO99" i="5"/>
  <c r="DF99" i="5"/>
  <c r="P318" i="4"/>
  <c r="Y318" i="4" s="1"/>
  <c r="BK171" i="5"/>
  <c r="BA171" i="5"/>
  <c r="AQ171" i="5"/>
  <c r="AG171" i="5"/>
  <c r="W171" i="5"/>
  <c r="M171" i="5"/>
  <c r="BJ171" i="5"/>
  <c r="AZ171" i="5"/>
  <c r="AP171" i="5"/>
  <c r="AF171" i="5"/>
  <c r="V171" i="5"/>
  <c r="L171" i="5"/>
  <c r="BI171" i="5"/>
  <c r="AY171" i="5"/>
  <c r="AO171" i="5"/>
  <c r="AE171" i="5"/>
  <c r="U171" i="5"/>
  <c r="K171" i="5"/>
  <c r="BL171" i="5"/>
  <c r="AV171" i="5"/>
  <c r="AI171" i="5"/>
  <c r="S171" i="5"/>
  <c r="F171" i="5"/>
  <c r="BH171" i="5"/>
  <c r="AU171" i="5"/>
  <c r="AH171" i="5"/>
  <c r="R171" i="5"/>
  <c r="BC171" i="5"/>
  <c r="AM171" i="5"/>
  <c r="Z171" i="5"/>
  <c r="J171" i="5"/>
  <c r="BB171" i="5"/>
  <c r="AL171" i="5"/>
  <c r="Y171" i="5"/>
  <c r="I171" i="5"/>
  <c r="AX171" i="5"/>
  <c r="AK171" i="5"/>
  <c r="X171" i="5"/>
  <c r="H171" i="5"/>
  <c r="BD171" i="5"/>
  <c r="AA171" i="5"/>
  <c r="AW171" i="5"/>
  <c r="T171" i="5"/>
  <c r="AT171" i="5"/>
  <c r="Q171" i="5"/>
  <c r="AS171" i="5"/>
  <c r="P171" i="5"/>
  <c r="AR171" i="5"/>
  <c r="O171" i="5"/>
  <c r="AN171" i="5"/>
  <c r="N171" i="5"/>
  <c r="BM171" i="5"/>
  <c r="AJ171" i="5"/>
  <c r="G171" i="5"/>
  <c r="BG171" i="5"/>
  <c r="AD171" i="5"/>
  <c r="AB171" i="5"/>
  <c r="BF171" i="5"/>
  <c r="BE171" i="5"/>
  <c r="AC171" i="5"/>
  <c r="K124" i="4"/>
  <c r="L124" i="4" s="1"/>
  <c r="M124" i="4" s="1"/>
  <c r="BJ106" i="5"/>
  <c r="AZ106" i="5"/>
  <c r="AP106" i="5"/>
  <c r="AF106" i="5"/>
  <c r="V106" i="5"/>
  <c r="L106" i="5"/>
  <c r="BI106" i="5"/>
  <c r="AY106" i="5"/>
  <c r="AO106" i="5"/>
  <c r="AE106" i="5"/>
  <c r="U106" i="5"/>
  <c r="K106" i="5"/>
  <c r="BM106" i="5"/>
  <c r="BC106" i="5"/>
  <c r="AS106" i="5"/>
  <c r="AI106" i="5"/>
  <c r="Y106" i="5"/>
  <c r="O106" i="5"/>
  <c r="BK106" i="5"/>
  <c r="AV106" i="5"/>
  <c r="AH106" i="5"/>
  <c r="S106" i="5"/>
  <c r="F106" i="5"/>
  <c r="BH106" i="5"/>
  <c r="AU106" i="5"/>
  <c r="AG106" i="5"/>
  <c r="R106" i="5"/>
  <c r="BG106" i="5"/>
  <c r="AT106" i="5"/>
  <c r="AD106" i="5"/>
  <c r="Q106" i="5"/>
  <c r="BD106" i="5"/>
  <c r="AK106" i="5"/>
  <c r="N106" i="5"/>
  <c r="BB106" i="5"/>
  <c r="AJ106" i="5"/>
  <c r="M106" i="5"/>
  <c r="BA106" i="5"/>
  <c r="AC106" i="5"/>
  <c r="J106" i="5"/>
  <c r="AX106" i="5"/>
  <c r="AB106" i="5"/>
  <c r="I106" i="5"/>
  <c r="AW106" i="5"/>
  <c r="AA106" i="5"/>
  <c r="H106" i="5"/>
  <c r="AR106" i="5"/>
  <c r="Z106" i="5"/>
  <c r="G106" i="5"/>
  <c r="AQ106" i="5"/>
  <c r="X106" i="5"/>
  <c r="BL106" i="5"/>
  <c r="AN106" i="5"/>
  <c r="W106" i="5"/>
  <c r="BF106" i="5"/>
  <c r="AM106" i="5"/>
  <c r="T106" i="5"/>
  <c r="BE106" i="5"/>
  <c r="AL106" i="5"/>
  <c r="P106" i="5"/>
  <c r="BM56" i="5"/>
  <c r="BC56" i="5"/>
  <c r="AS56" i="5"/>
  <c r="AI56" i="5"/>
  <c r="Y56" i="5"/>
  <c r="O56" i="5"/>
  <c r="BL56" i="5"/>
  <c r="BB56" i="5"/>
  <c r="AR56" i="5"/>
  <c r="AH56" i="5"/>
  <c r="X56" i="5"/>
  <c r="N56" i="5"/>
  <c r="BE56" i="5"/>
  <c r="AU56" i="5"/>
  <c r="AK56" i="5"/>
  <c r="AA56" i="5"/>
  <c r="Q56" i="5"/>
  <c r="G56" i="5"/>
  <c r="BA56" i="5"/>
  <c r="AN56" i="5"/>
  <c r="Z56" i="5"/>
  <c r="K56" i="5"/>
  <c r="AZ56" i="5"/>
  <c r="AM56" i="5"/>
  <c r="W56" i="5"/>
  <c r="J56" i="5"/>
  <c r="BD56" i="5"/>
  <c r="AO56" i="5"/>
  <c r="AB56" i="5"/>
  <c r="L56" i="5"/>
  <c r="BI56" i="5"/>
  <c r="AP56" i="5"/>
  <c r="T56" i="5"/>
  <c r="BH56" i="5"/>
  <c r="AL56" i="5"/>
  <c r="S56" i="5"/>
  <c r="BG56" i="5"/>
  <c r="AJ56" i="5"/>
  <c r="R56" i="5"/>
  <c r="BF56" i="5"/>
  <c r="AG56" i="5"/>
  <c r="P56" i="5"/>
  <c r="AY56" i="5"/>
  <c r="AF56" i="5"/>
  <c r="M56" i="5"/>
  <c r="AX56" i="5"/>
  <c r="AE56" i="5"/>
  <c r="I56" i="5"/>
  <c r="AW56" i="5"/>
  <c r="AD56" i="5"/>
  <c r="H56" i="5"/>
  <c r="AV56" i="5"/>
  <c r="AC56" i="5"/>
  <c r="F56" i="5"/>
  <c r="BK56" i="5"/>
  <c r="AT56" i="5"/>
  <c r="V56" i="5"/>
  <c r="BJ56" i="5"/>
  <c r="AQ56" i="5"/>
  <c r="U56" i="5"/>
  <c r="BL6" i="5"/>
  <c r="BB6" i="5"/>
  <c r="AR6" i="5"/>
  <c r="AH6" i="5"/>
  <c r="X6" i="5"/>
  <c r="N6" i="5"/>
  <c r="BK6" i="5"/>
  <c r="BA6" i="5"/>
  <c r="AQ6" i="5"/>
  <c r="AG6" i="5"/>
  <c r="W6" i="5"/>
  <c r="M6" i="5"/>
  <c r="BD6" i="5"/>
  <c r="AT6" i="5"/>
  <c r="AJ6" i="5"/>
  <c r="Z6" i="5"/>
  <c r="P6" i="5"/>
  <c r="F6" i="5"/>
  <c r="BF6" i="5"/>
  <c r="AP6" i="5"/>
  <c r="AC6" i="5"/>
  <c r="O6" i="5"/>
  <c r="BE6" i="5"/>
  <c r="AO6" i="5"/>
  <c r="AB6" i="5"/>
  <c r="L6" i="5"/>
  <c r="BC6" i="5"/>
  <c r="AN6" i="5"/>
  <c r="AA6" i="5"/>
  <c r="K6" i="5"/>
  <c r="AZ6" i="5"/>
  <c r="AM6" i="5"/>
  <c r="Y6" i="5"/>
  <c r="J6" i="5"/>
  <c r="AY6" i="5"/>
  <c r="AL6" i="5"/>
  <c r="V6" i="5"/>
  <c r="I6" i="5"/>
  <c r="BM6" i="5"/>
  <c r="AX6" i="5"/>
  <c r="AK6" i="5"/>
  <c r="U6" i="5"/>
  <c r="H6" i="5"/>
  <c r="BJ6" i="5"/>
  <c r="AW6" i="5"/>
  <c r="AI6" i="5"/>
  <c r="T6" i="5"/>
  <c r="G6" i="5"/>
  <c r="BI6" i="5"/>
  <c r="AV6" i="5"/>
  <c r="AF6" i="5"/>
  <c r="S6" i="5"/>
  <c r="BG6" i="5"/>
  <c r="AS6" i="5"/>
  <c r="AD6" i="5"/>
  <c r="Q6" i="5"/>
  <c r="BH6" i="5"/>
  <c r="AU6" i="5"/>
  <c r="AE6" i="5"/>
  <c r="R6" i="5"/>
  <c r="P157" i="4"/>
  <c r="Y157" i="4" s="1"/>
  <c r="O157" i="4"/>
  <c r="FC79" i="5"/>
  <c r="CT79" i="5"/>
  <c r="CQ79" i="5"/>
  <c r="EZ79" i="5"/>
  <c r="GD79" i="5"/>
  <c r="DU79" i="5"/>
  <c r="FJ79" i="5"/>
  <c r="DA79" i="5"/>
  <c r="FS79" i="5"/>
  <c r="DJ79" i="5"/>
  <c r="EV79" i="5"/>
  <c r="CM79" i="5"/>
  <c r="CD64" i="5"/>
  <c r="EM64" i="5"/>
  <c r="EV64" i="5"/>
  <c r="CM64" i="5"/>
  <c r="FX64" i="5"/>
  <c r="DO64" i="5"/>
  <c r="CU64" i="5"/>
  <c r="FD64" i="5"/>
  <c r="FU64" i="5"/>
  <c r="DL64" i="5"/>
  <c r="EY64" i="5"/>
  <c r="CP64" i="5"/>
  <c r="FN49" i="5"/>
  <c r="DE49" i="5"/>
  <c r="EI49" i="5"/>
  <c r="BZ49" i="5"/>
  <c r="CV49" i="5"/>
  <c r="FE49" i="5"/>
  <c r="CJ49" i="5"/>
  <c r="ES49" i="5"/>
  <c r="FK49" i="5"/>
  <c r="DB49" i="5"/>
  <c r="EO49" i="5"/>
  <c r="CF49" i="5"/>
  <c r="ET44" i="5"/>
  <c r="CK44" i="5"/>
  <c r="FV44" i="5"/>
  <c r="DM44" i="5"/>
  <c r="EP44" i="5"/>
  <c r="CG44" i="5"/>
  <c r="CN44" i="5"/>
  <c r="EW44" i="5"/>
  <c r="FA44" i="5"/>
  <c r="CR44" i="5"/>
  <c r="EE44" i="5"/>
  <c r="BV44" i="5"/>
  <c r="BJ275" i="5"/>
  <c r="AZ275" i="5"/>
  <c r="AP275" i="5"/>
  <c r="AF275" i="5"/>
  <c r="V275" i="5"/>
  <c r="L275" i="5"/>
  <c r="BI275" i="5"/>
  <c r="AY275" i="5"/>
  <c r="AO275" i="5"/>
  <c r="AE275" i="5"/>
  <c r="U275" i="5"/>
  <c r="K275" i="5"/>
  <c r="BD275" i="5"/>
  <c r="AT275" i="5"/>
  <c r="AJ275" i="5"/>
  <c r="Z275" i="5"/>
  <c r="P275" i="5"/>
  <c r="F275" i="5"/>
  <c r="BF275" i="5"/>
  <c r="AR275" i="5"/>
  <c r="AC275" i="5"/>
  <c r="O275" i="5"/>
  <c r="BE275" i="5"/>
  <c r="AQ275" i="5"/>
  <c r="AB275" i="5"/>
  <c r="N275" i="5"/>
  <c r="BC275" i="5"/>
  <c r="AN275" i="5"/>
  <c r="AA275" i="5"/>
  <c r="M275" i="5"/>
  <c r="BB275" i="5"/>
  <c r="AM275" i="5"/>
  <c r="Y275" i="5"/>
  <c r="J275" i="5"/>
  <c r="BA275" i="5"/>
  <c r="AL275" i="5"/>
  <c r="X275" i="5"/>
  <c r="I275" i="5"/>
  <c r="BK275" i="5"/>
  <c r="AV275" i="5"/>
  <c r="AH275" i="5"/>
  <c r="S275" i="5"/>
  <c r="BM275" i="5"/>
  <c r="AG275" i="5"/>
  <c r="BL275" i="5"/>
  <c r="AD275" i="5"/>
  <c r="BH275" i="5"/>
  <c r="W275" i="5"/>
  <c r="BG275" i="5"/>
  <c r="T275" i="5"/>
  <c r="AX275" i="5"/>
  <c r="R275" i="5"/>
  <c r="AW275" i="5"/>
  <c r="Q275" i="5"/>
  <c r="AI275" i="5"/>
  <c r="AS275" i="5"/>
  <c r="AK275" i="5"/>
  <c r="H275" i="5"/>
  <c r="G275" i="5"/>
  <c r="AU275" i="5"/>
  <c r="BI156" i="5"/>
  <c r="AY156" i="5"/>
  <c r="AO156" i="5"/>
  <c r="AE156" i="5"/>
  <c r="U156" i="5"/>
  <c r="K156" i="5"/>
  <c r="BL156" i="5"/>
  <c r="BB156" i="5"/>
  <c r="AR156" i="5"/>
  <c r="AH156" i="5"/>
  <c r="X156" i="5"/>
  <c r="N156" i="5"/>
  <c r="BK156" i="5"/>
  <c r="BA156" i="5"/>
  <c r="AQ156" i="5"/>
  <c r="AG156" i="5"/>
  <c r="W156" i="5"/>
  <c r="M156" i="5"/>
  <c r="BC156" i="5"/>
  <c r="AM156" i="5"/>
  <c r="Z156" i="5"/>
  <c r="J156" i="5"/>
  <c r="AZ156" i="5"/>
  <c r="AL156" i="5"/>
  <c r="Y156" i="5"/>
  <c r="I156" i="5"/>
  <c r="AX156" i="5"/>
  <c r="AK156" i="5"/>
  <c r="V156" i="5"/>
  <c r="H156" i="5"/>
  <c r="BM156" i="5"/>
  <c r="AW156" i="5"/>
  <c r="BJ156" i="5"/>
  <c r="BH156" i="5"/>
  <c r="BD156" i="5"/>
  <c r="AD156" i="5"/>
  <c r="L156" i="5"/>
  <c r="AV156" i="5"/>
  <c r="AC156" i="5"/>
  <c r="G156" i="5"/>
  <c r="AU156" i="5"/>
  <c r="AB156" i="5"/>
  <c r="F156" i="5"/>
  <c r="AT156" i="5"/>
  <c r="AA156" i="5"/>
  <c r="AS156" i="5"/>
  <c r="T156" i="5"/>
  <c r="AP156" i="5"/>
  <c r="S156" i="5"/>
  <c r="AN156" i="5"/>
  <c r="R156" i="5"/>
  <c r="BG156" i="5"/>
  <c r="AJ156" i="5"/>
  <c r="Q156" i="5"/>
  <c r="BF156" i="5"/>
  <c r="AI156" i="5"/>
  <c r="P156" i="5"/>
  <c r="BE156" i="5"/>
  <c r="AF156" i="5"/>
  <c r="O156" i="5"/>
  <c r="CT144" i="5"/>
  <c r="FC144" i="5"/>
  <c r="G144" i="5"/>
  <c r="FA144" i="5"/>
  <c r="CR144" i="5"/>
  <c r="EY144" i="5"/>
  <c r="CP144" i="5"/>
  <c r="FG144" i="5"/>
  <c r="CX144" i="5"/>
  <c r="EK144" i="5"/>
  <c r="CB144" i="5"/>
  <c r="EJ139" i="5"/>
  <c r="CA139" i="5"/>
  <c r="F139" i="5"/>
  <c r="EZ139" i="5"/>
  <c r="CQ139" i="5"/>
  <c r="H139" i="5"/>
  <c r="EW139" i="5"/>
  <c r="CN139" i="5"/>
  <c r="I139" i="5"/>
  <c r="GC134" i="5"/>
  <c r="DT134" i="5"/>
  <c r="FL134" i="5"/>
  <c r="DC134" i="5"/>
  <c r="FT134" i="5"/>
  <c r="DK134" i="5"/>
  <c r="DM134" i="5"/>
  <c r="FV134" i="5"/>
  <c r="EM134" i="5"/>
  <c r="CD134" i="5"/>
  <c r="GB134" i="5"/>
  <c r="DS134" i="5"/>
  <c r="H129" i="5"/>
  <c r="EQ129" i="5"/>
  <c r="CH129" i="5"/>
  <c r="FD129" i="5"/>
  <c r="CU129" i="5"/>
  <c r="EL129" i="5"/>
  <c r="CC129" i="5"/>
  <c r="EM129" i="5"/>
  <c r="CD129" i="5"/>
  <c r="GB129" i="5"/>
  <c r="DS129" i="5"/>
  <c r="EY124" i="5"/>
  <c r="CP124" i="5"/>
  <c r="BX124" i="5"/>
  <c r="EG124" i="5"/>
  <c r="FN124" i="5"/>
  <c r="DE124" i="5"/>
  <c r="DK124" i="5"/>
  <c r="FT124" i="5"/>
  <c r="EM124" i="5"/>
  <c r="CD124" i="5"/>
  <c r="GB124" i="5"/>
  <c r="DS124" i="5"/>
  <c r="FU119" i="5"/>
  <c r="DL119" i="5"/>
  <c r="FG119" i="5"/>
  <c r="CX119" i="5"/>
  <c r="BT119" i="5"/>
  <c r="EC119" i="5"/>
  <c r="EF119" i="5"/>
  <c r="BW119" i="5"/>
  <c r="BS119" i="5"/>
  <c r="EB119" i="5" s="1"/>
  <c r="GB119" i="5"/>
  <c r="DS119" i="5"/>
  <c r="FL114" i="5"/>
  <c r="DC114" i="5"/>
  <c r="GD114" i="5"/>
  <c r="DU114" i="5"/>
  <c r="EO114" i="5"/>
  <c r="CF114" i="5"/>
  <c r="DN114" i="5"/>
  <c r="FW114" i="5"/>
  <c r="J114" i="5"/>
  <c r="GB114" i="5"/>
  <c r="DS114" i="5"/>
  <c r="FW109" i="5"/>
  <c r="DN109" i="5"/>
  <c r="ER109" i="5"/>
  <c r="CI109" i="5"/>
  <c r="DE109" i="5"/>
  <c r="FN109" i="5"/>
  <c r="DH109" i="5"/>
  <c r="FQ109" i="5"/>
  <c r="EE109" i="5"/>
  <c r="BV109" i="5"/>
  <c r="FO109" i="5"/>
  <c r="DF109" i="5"/>
  <c r="GA104" i="5"/>
  <c r="DR104" i="5"/>
  <c r="F104" i="5"/>
  <c r="EZ104" i="5"/>
  <c r="CQ104" i="5"/>
  <c r="CY104" i="5"/>
  <c r="FH104" i="5"/>
  <c r="EE104" i="5"/>
  <c r="BV104" i="5"/>
  <c r="FO104" i="5"/>
  <c r="DF104" i="5"/>
  <c r="F94" i="5"/>
  <c r="CG94" i="5"/>
  <c r="EP94" i="5"/>
  <c r="FA94" i="5"/>
  <c r="CR94" i="5"/>
  <c r="CU94" i="5"/>
  <c r="FD94" i="5"/>
  <c r="EE94" i="5"/>
  <c r="BV94" i="5"/>
  <c r="FO94" i="5"/>
  <c r="DF94" i="5"/>
  <c r="EM74" i="5"/>
  <c r="CD74" i="5"/>
  <c r="BT74" i="5"/>
  <c r="EC74" i="5"/>
  <c r="F74" i="5"/>
  <c r="BU74" i="5"/>
  <c r="ED74" i="5"/>
  <c r="FG74" i="5"/>
  <c r="CX74" i="5"/>
  <c r="FS74" i="5"/>
  <c r="DJ74" i="5"/>
  <c r="BO69" i="5"/>
  <c r="DX69" i="5" s="1"/>
  <c r="EM69" i="5"/>
  <c r="CD69" i="5"/>
  <c r="EX69" i="5"/>
  <c r="CO69" i="5"/>
  <c r="CJ69" i="5"/>
  <c r="ES69" i="5"/>
  <c r="FN69" i="5"/>
  <c r="DE69" i="5"/>
  <c r="FI69" i="5"/>
  <c r="CZ69" i="5"/>
  <c r="CW59" i="5"/>
  <c r="FF59" i="5"/>
  <c r="FO59" i="5"/>
  <c r="DF59" i="5"/>
  <c r="BW59" i="5"/>
  <c r="EF59" i="5"/>
  <c r="EW59" i="5"/>
  <c r="CN59" i="5"/>
  <c r="FY59" i="5"/>
  <c r="DP59" i="5"/>
  <c r="FH59" i="5"/>
  <c r="CY59" i="5"/>
  <c r="P349" i="4"/>
  <c r="Y349" i="4" s="1"/>
  <c r="O349" i="4"/>
  <c r="L183" i="4"/>
  <c r="M183" i="4" s="1"/>
  <c r="BE142" i="5"/>
  <c r="AU142" i="5"/>
  <c r="AK142" i="5"/>
  <c r="AA142" i="5"/>
  <c r="Q142" i="5"/>
  <c r="G142" i="5"/>
  <c r="BH142" i="5"/>
  <c r="AX142" i="5"/>
  <c r="AN142" i="5"/>
  <c r="AD142" i="5"/>
  <c r="T142" i="5"/>
  <c r="J142" i="5"/>
  <c r="BG142" i="5"/>
  <c r="AW142" i="5"/>
  <c r="AM142" i="5"/>
  <c r="AC142" i="5"/>
  <c r="S142" i="5"/>
  <c r="I142" i="5"/>
  <c r="BF142" i="5"/>
  <c r="AR142" i="5"/>
  <c r="AE142" i="5"/>
  <c r="O142" i="5"/>
  <c r="BD142" i="5"/>
  <c r="AQ142" i="5"/>
  <c r="AB142" i="5"/>
  <c r="N142" i="5"/>
  <c r="BC142" i="5"/>
  <c r="AP142" i="5"/>
  <c r="Z142" i="5"/>
  <c r="M142" i="5"/>
  <c r="BB142" i="5"/>
  <c r="AI142" i="5"/>
  <c r="P142" i="5"/>
  <c r="BA142" i="5"/>
  <c r="AH142" i="5"/>
  <c r="L142" i="5"/>
  <c r="AZ142" i="5"/>
  <c r="AG142" i="5"/>
  <c r="K142" i="5"/>
  <c r="AY142" i="5"/>
  <c r="AF142" i="5"/>
  <c r="H142" i="5"/>
  <c r="AV142" i="5"/>
  <c r="Y142" i="5"/>
  <c r="F142" i="5"/>
  <c r="BM142" i="5"/>
  <c r="AT142" i="5"/>
  <c r="X142" i="5"/>
  <c r="BL142" i="5"/>
  <c r="AS142" i="5"/>
  <c r="W142" i="5"/>
  <c r="BK142" i="5"/>
  <c r="AO142" i="5"/>
  <c r="V142" i="5"/>
  <c r="BJ142" i="5"/>
  <c r="BI142" i="5"/>
  <c r="AL142" i="5"/>
  <c r="AJ142" i="5"/>
  <c r="U142" i="5"/>
  <c r="R142" i="5"/>
  <c r="ER127" i="5"/>
  <c r="CI127" i="5"/>
  <c r="ED127" i="5"/>
  <c r="BU127" i="5"/>
  <c r="FB127" i="5"/>
  <c r="CS127" i="5"/>
  <c r="DA127" i="5"/>
  <c r="FJ127" i="5"/>
  <c r="BR127" i="5"/>
  <c r="EA127" i="5" s="1"/>
  <c r="FP127" i="5"/>
  <c r="DG127" i="5"/>
  <c r="FI122" i="5"/>
  <c r="CZ122" i="5"/>
  <c r="EC122" i="5"/>
  <c r="BT122" i="5"/>
  <c r="FD122" i="5"/>
  <c r="CU122" i="5"/>
  <c r="EY122" i="5"/>
  <c r="CP122" i="5"/>
  <c r="DV122" i="5"/>
  <c r="GE122" i="5"/>
  <c r="FF122" i="5"/>
  <c r="CW122" i="5"/>
  <c r="ED117" i="5"/>
  <c r="BU117" i="5"/>
  <c r="BR117" i="5"/>
  <c r="EA117" i="5" s="1"/>
  <c r="EM117" i="5"/>
  <c r="CD117" i="5"/>
  <c r="EP117" i="5"/>
  <c r="CG117" i="5"/>
  <c r="FE117" i="5"/>
  <c r="CV117" i="5"/>
  <c r="EV117" i="5"/>
  <c r="CM117" i="5"/>
  <c r="FA112" i="5"/>
  <c r="CR112" i="5"/>
  <c r="FB112" i="5"/>
  <c r="CS112" i="5"/>
  <c r="DK112" i="5"/>
  <c r="FT112" i="5"/>
  <c r="CM112" i="5"/>
  <c r="EV112" i="5"/>
  <c r="EI112" i="5"/>
  <c r="BZ112" i="5"/>
  <c r="DO112" i="5"/>
  <c r="FX112" i="5"/>
  <c r="DQ107" i="5"/>
  <c r="FZ107" i="5"/>
  <c r="EU107" i="5"/>
  <c r="CL107" i="5"/>
  <c r="FU107" i="5"/>
  <c r="DL107" i="5"/>
  <c r="EN107" i="5"/>
  <c r="CE107" i="5"/>
  <c r="BP107" i="5"/>
  <c r="DY107" i="5" s="1"/>
  <c r="FN107" i="5"/>
  <c r="DE107" i="5"/>
  <c r="FJ102" i="5"/>
  <c r="DA102" i="5"/>
  <c r="FO102" i="5"/>
  <c r="DF102" i="5"/>
  <c r="EH102" i="5"/>
  <c r="BY102" i="5"/>
  <c r="FT102" i="5"/>
  <c r="DK102" i="5"/>
  <c r="GA102" i="5"/>
  <c r="DR102" i="5"/>
  <c r="FD102" i="5"/>
  <c r="CU102" i="5"/>
  <c r="EQ97" i="5"/>
  <c r="CH97" i="5"/>
  <c r="FH97" i="5"/>
  <c r="CY97" i="5"/>
  <c r="FU97" i="5"/>
  <c r="DL97" i="5"/>
  <c r="FK97" i="5"/>
  <c r="DB97" i="5"/>
  <c r="FQ97" i="5"/>
  <c r="DH97" i="5"/>
  <c r="ET97" i="5"/>
  <c r="CK97" i="5"/>
  <c r="ED92" i="5"/>
  <c r="BU92" i="5"/>
  <c r="EV92" i="5"/>
  <c r="CM92" i="5"/>
  <c r="EK92" i="5"/>
  <c r="CB92" i="5"/>
  <c r="CS92" i="5"/>
  <c r="FB92" i="5"/>
  <c r="FG92" i="5"/>
  <c r="CX92" i="5"/>
  <c r="EJ92" i="5"/>
  <c r="CA92" i="5"/>
  <c r="CH87" i="5"/>
  <c r="EQ87" i="5"/>
  <c r="FA87" i="5"/>
  <c r="CR87" i="5"/>
  <c r="EL87" i="5"/>
  <c r="CC87" i="5"/>
  <c r="EF87" i="5"/>
  <c r="BW87" i="5"/>
  <c r="EW87" i="5"/>
  <c r="CN87" i="5"/>
  <c r="BQ87" i="5"/>
  <c r="DZ87" i="5" s="1"/>
  <c r="EV82" i="5"/>
  <c r="CM82" i="5"/>
  <c r="DK82" i="5"/>
  <c r="FT82" i="5"/>
  <c r="EO82" i="5"/>
  <c r="CF82" i="5"/>
  <c r="EL82" i="5"/>
  <c r="CC82" i="5"/>
  <c r="EM82" i="5"/>
  <c r="CD82" i="5"/>
  <c r="FW82" i="5"/>
  <c r="DN82" i="5"/>
  <c r="FL77" i="5"/>
  <c r="DC77" i="5"/>
  <c r="BR77" i="5"/>
  <c r="EA77" i="5"/>
  <c r="EV77" i="5"/>
  <c r="CM77" i="5"/>
  <c r="CV77" i="5"/>
  <c r="FE77" i="5"/>
  <c r="EC77" i="5"/>
  <c r="BT77" i="5"/>
  <c r="FM77" i="5"/>
  <c r="DD77" i="5"/>
  <c r="EV72" i="5"/>
  <c r="CM72" i="5"/>
  <c r="GE72" i="5"/>
  <c r="DV72" i="5"/>
  <c r="EG72" i="5"/>
  <c r="BX72" i="5"/>
  <c r="CC72" i="5"/>
  <c r="EL72" i="5"/>
  <c r="FL72" i="5"/>
  <c r="DC72" i="5"/>
  <c r="FG72" i="5"/>
  <c r="CX72" i="5"/>
  <c r="P249" i="4"/>
  <c r="Y249" i="4" s="1"/>
  <c r="O249" i="4"/>
  <c r="CS193" i="5"/>
  <c r="FB193" i="5"/>
  <c r="CC193" i="5"/>
  <c r="EL193" i="5"/>
  <c r="CJ193" i="5"/>
  <c r="ES193" i="5"/>
  <c r="DO193" i="5"/>
  <c r="FX193" i="5"/>
  <c r="GE193" i="5"/>
  <c r="DV193" i="5"/>
  <c r="FI193" i="5"/>
  <c r="CZ193" i="5"/>
  <c r="GE161" i="5"/>
  <c r="DV161" i="5"/>
  <c r="FU161" i="5"/>
  <c r="DL161" i="5"/>
  <c r="CL161" i="5"/>
  <c r="EU161" i="5"/>
  <c r="FZ161" i="5"/>
  <c r="DQ161" i="5"/>
  <c r="FS161" i="5"/>
  <c r="DJ161" i="5"/>
  <c r="EW161" i="5"/>
  <c r="CN161" i="5"/>
  <c r="BD342" i="5"/>
  <c r="AT342" i="5"/>
  <c r="AJ342" i="5"/>
  <c r="Z342" i="5"/>
  <c r="P342" i="5"/>
  <c r="F342" i="5"/>
  <c r="BM342" i="5"/>
  <c r="BC342" i="5"/>
  <c r="AS342" i="5"/>
  <c r="AI342" i="5"/>
  <c r="Y342" i="5"/>
  <c r="O342" i="5"/>
  <c r="BI342" i="5"/>
  <c r="AW342" i="5"/>
  <c r="AK342" i="5"/>
  <c r="W342" i="5"/>
  <c r="K342" i="5"/>
  <c r="BG342" i="5"/>
  <c r="AR342" i="5"/>
  <c r="AE342" i="5"/>
  <c r="R342" i="5"/>
  <c r="BF342" i="5"/>
  <c r="AQ342" i="5"/>
  <c r="AD342" i="5"/>
  <c r="Q342" i="5"/>
  <c r="BE342" i="5"/>
  <c r="AP342" i="5"/>
  <c r="AC342" i="5"/>
  <c r="N342" i="5"/>
  <c r="AZ342" i="5"/>
  <c r="AG342" i="5"/>
  <c r="L342" i="5"/>
  <c r="AY342" i="5"/>
  <c r="AF342" i="5"/>
  <c r="J342" i="5"/>
  <c r="BB342" i="5"/>
  <c r="AL342" i="5"/>
  <c r="S342" i="5"/>
  <c r="BL342" i="5"/>
  <c r="AM342" i="5"/>
  <c r="H342" i="5"/>
  <c r="BK342" i="5"/>
  <c r="AH342" i="5"/>
  <c r="G342" i="5"/>
  <c r="AO342" i="5"/>
  <c r="M342" i="5"/>
  <c r="AB342" i="5"/>
  <c r="AA342" i="5"/>
  <c r="X342" i="5"/>
  <c r="BJ342" i="5"/>
  <c r="V342" i="5"/>
  <c r="BH342" i="5"/>
  <c r="U342" i="5"/>
  <c r="AV342" i="5"/>
  <c r="T342" i="5"/>
  <c r="I342" i="5"/>
  <c r="AX342" i="5"/>
  <c r="AU342" i="5"/>
  <c r="AN342" i="5"/>
  <c r="BA342" i="5"/>
  <c r="K280" i="4"/>
  <c r="L280" i="4" s="1"/>
  <c r="M280" i="4" s="1"/>
  <c r="FY155" i="5"/>
  <c r="DP155" i="5"/>
  <c r="ER155" i="5"/>
  <c r="CI155" i="5"/>
  <c r="F155" i="5"/>
  <c r="J155" i="5"/>
  <c r="H155" i="5"/>
  <c r="FU155" i="5"/>
  <c r="DL155" i="5"/>
  <c r="FX147" i="5"/>
  <c r="DO147" i="5"/>
  <c r="ER147" i="5"/>
  <c r="CI147" i="5"/>
  <c r="EF147" i="5"/>
  <c r="BW147" i="5"/>
  <c r="FB147" i="5"/>
  <c r="CS147" i="5"/>
  <c r="FE147" i="5"/>
  <c r="CV147" i="5"/>
  <c r="EI147" i="5"/>
  <c r="BZ147" i="5"/>
  <c r="FV145" i="5"/>
  <c r="DM145" i="5"/>
  <c r="ER145" i="5"/>
  <c r="CI145" i="5"/>
  <c r="FS145" i="5"/>
  <c r="DJ145" i="5"/>
  <c r="FO145" i="5"/>
  <c r="DF145" i="5"/>
  <c r="FC145" i="5"/>
  <c r="CT145" i="5"/>
  <c r="EQ145" i="5"/>
  <c r="CH145" i="5"/>
  <c r="CY140" i="5"/>
  <c r="FH140" i="5"/>
  <c r="DU140" i="5"/>
  <c r="GD140" i="5"/>
  <c r="EF140" i="5"/>
  <c r="BW140" i="5"/>
  <c r="K140" i="5"/>
  <c r="ES140" i="5"/>
  <c r="CJ140" i="5"/>
  <c r="EG140" i="5"/>
  <c r="BX140" i="5"/>
  <c r="BL272" i="5"/>
  <c r="BB272" i="5"/>
  <c r="AR272" i="5"/>
  <c r="AH272" i="5"/>
  <c r="X272" i="5"/>
  <c r="N272" i="5"/>
  <c r="BK272" i="5"/>
  <c r="BA272" i="5"/>
  <c r="AQ272" i="5"/>
  <c r="AG272" i="5"/>
  <c r="W272" i="5"/>
  <c r="M272" i="5"/>
  <c r="BE272" i="5"/>
  <c r="AS272" i="5"/>
  <c r="AE272" i="5"/>
  <c r="S272" i="5"/>
  <c r="G272" i="5"/>
  <c r="BD272" i="5"/>
  <c r="AP272" i="5"/>
  <c r="AD272" i="5"/>
  <c r="R272" i="5"/>
  <c r="F272" i="5"/>
  <c r="BC272" i="5"/>
  <c r="AO272" i="5"/>
  <c r="AC272" i="5"/>
  <c r="Q272" i="5"/>
  <c r="AZ272" i="5"/>
  <c r="AN272" i="5"/>
  <c r="AB272" i="5"/>
  <c r="P272" i="5"/>
  <c r="BH272" i="5"/>
  <c r="AV272" i="5"/>
  <c r="AJ272" i="5"/>
  <c r="V272" i="5"/>
  <c r="J272" i="5"/>
  <c r="BG272" i="5"/>
  <c r="AI272" i="5"/>
  <c r="I272" i="5"/>
  <c r="BF272" i="5"/>
  <c r="AF272" i="5"/>
  <c r="H272" i="5"/>
  <c r="AY272" i="5"/>
  <c r="AA272" i="5"/>
  <c r="BI272" i="5"/>
  <c r="AK272" i="5"/>
  <c r="K272" i="5"/>
  <c r="AL272" i="5"/>
  <c r="Z272" i="5"/>
  <c r="Y272" i="5"/>
  <c r="BM272" i="5"/>
  <c r="U272" i="5"/>
  <c r="BJ272" i="5"/>
  <c r="T272" i="5"/>
  <c r="AX272" i="5"/>
  <c r="O272" i="5"/>
  <c r="AW272" i="5"/>
  <c r="L272" i="5"/>
  <c r="AM272" i="5"/>
  <c r="AU272" i="5"/>
  <c r="AT272" i="5"/>
  <c r="O226" i="4"/>
  <c r="P226" i="4"/>
  <c r="Y226" i="4" s="1"/>
  <c r="BE210" i="5"/>
  <c r="AU210" i="5"/>
  <c r="AK210" i="5"/>
  <c r="AA210" i="5"/>
  <c r="Q210" i="5"/>
  <c r="G210" i="5"/>
  <c r="BH210" i="5"/>
  <c r="AX210" i="5"/>
  <c r="AN210" i="5"/>
  <c r="AD210" i="5"/>
  <c r="T210" i="5"/>
  <c r="J210" i="5"/>
  <c r="BF210" i="5"/>
  <c r="AS210" i="5"/>
  <c r="AG210" i="5"/>
  <c r="U210" i="5"/>
  <c r="H210" i="5"/>
  <c r="BA210" i="5"/>
  <c r="AM210" i="5"/>
  <c r="Y210" i="5"/>
  <c r="L210" i="5"/>
  <c r="BL210" i="5"/>
  <c r="AY210" i="5"/>
  <c r="AJ210" i="5"/>
  <c r="W210" i="5"/>
  <c r="I210" i="5"/>
  <c r="BC210" i="5"/>
  <c r="AP210" i="5"/>
  <c r="AB210" i="5"/>
  <c r="N210" i="5"/>
  <c r="BD210" i="5"/>
  <c r="AI210" i="5"/>
  <c r="P210" i="5"/>
  <c r="BB210" i="5"/>
  <c r="AH210" i="5"/>
  <c r="O210" i="5"/>
  <c r="AZ210" i="5"/>
  <c r="AF210" i="5"/>
  <c r="M210" i="5"/>
  <c r="BI210" i="5"/>
  <c r="AO210" i="5"/>
  <c r="S210" i="5"/>
  <c r="AR210" i="5"/>
  <c r="F210" i="5"/>
  <c r="AQ210" i="5"/>
  <c r="AL210" i="5"/>
  <c r="BG210" i="5"/>
  <c r="X210" i="5"/>
  <c r="AW210" i="5"/>
  <c r="V210" i="5"/>
  <c r="AV210" i="5"/>
  <c r="R210" i="5"/>
  <c r="AC210" i="5"/>
  <c r="Z210" i="5"/>
  <c r="K210" i="5"/>
  <c r="BM210" i="5"/>
  <c r="BK210" i="5"/>
  <c r="BJ210" i="5"/>
  <c r="AT210" i="5"/>
  <c r="AE210" i="5"/>
  <c r="P107" i="4"/>
  <c r="Y107" i="4" s="1"/>
  <c r="O107" i="4"/>
  <c r="P82" i="4"/>
  <c r="Y82" i="4" s="1"/>
  <c r="O82" i="4"/>
  <c r="P37" i="4"/>
  <c r="Y37" i="4" s="1"/>
  <c r="O37" i="4"/>
  <c r="BG164" i="5"/>
  <c r="AW164" i="5"/>
  <c r="AM164" i="5"/>
  <c r="AC164" i="5"/>
  <c r="S164" i="5"/>
  <c r="I164" i="5"/>
  <c r="BJ164" i="5"/>
  <c r="AZ164" i="5"/>
  <c r="AP164" i="5"/>
  <c r="AF164" i="5"/>
  <c r="V164" i="5"/>
  <c r="L164" i="5"/>
  <c r="BI164" i="5"/>
  <c r="AY164" i="5"/>
  <c r="AO164" i="5"/>
  <c r="AE164" i="5"/>
  <c r="U164" i="5"/>
  <c r="K164" i="5"/>
  <c r="BB164" i="5"/>
  <c r="AL164" i="5"/>
  <c r="Y164" i="5"/>
  <c r="J164" i="5"/>
  <c r="BA164" i="5"/>
  <c r="AK164" i="5"/>
  <c r="X164" i="5"/>
  <c r="H164" i="5"/>
  <c r="BM164" i="5"/>
  <c r="AX164" i="5"/>
  <c r="AJ164" i="5"/>
  <c r="W164" i="5"/>
  <c r="G164" i="5"/>
  <c r="BL164" i="5"/>
  <c r="AV164" i="5"/>
  <c r="AI164" i="5"/>
  <c r="T164" i="5"/>
  <c r="F164" i="5"/>
  <c r="BK164" i="5"/>
  <c r="AU164" i="5"/>
  <c r="AH164" i="5"/>
  <c r="R164" i="5"/>
  <c r="BH164" i="5"/>
  <c r="AT164" i="5"/>
  <c r="AG164" i="5"/>
  <c r="Q164" i="5"/>
  <c r="BF164" i="5"/>
  <c r="AS164" i="5"/>
  <c r="AD164" i="5"/>
  <c r="P164" i="5"/>
  <c r="BE164" i="5"/>
  <c r="N164" i="5"/>
  <c r="BD164" i="5"/>
  <c r="M164" i="5"/>
  <c r="BC164" i="5"/>
  <c r="AR164" i="5"/>
  <c r="AQ164" i="5"/>
  <c r="AN164" i="5"/>
  <c r="AB164" i="5"/>
  <c r="AA164" i="5"/>
  <c r="Z164" i="5"/>
  <c r="O164" i="5"/>
  <c r="BG189" i="5"/>
  <c r="AW189" i="5"/>
  <c r="AM189" i="5"/>
  <c r="AC189" i="5"/>
  <c r="S189" i="5"/>
  <c r="I189" i="5"/>
  <c r="BF189" i="5"/>
  <c r="AV189" i="5"/>
  <c r="AL189" i="5"/>
  <c r="AB189" i="5"/>
  <c r="R189" i="5"/>
  <c r="H189" i="5"/>
  <c r="BI189" i="5"/>
  <c r="AY189" i="5"/>
  <c r="AO189" i="5"/>
  <c r="AE189" i="5"/>
  <c r="U189" i="5"/>
  <c r="K189" i="5"/>
  <c r="BH189" i="5"/>
  <c r="AS189" i="5"/>
  <c r="AF189" i="5"/>
  <c r="P189" i="5"/>
  <c r="BM189" i="5"/>
  <c r="AZ189" i="5"/>
  <c r="AJ189" i="5"/>
  <c r="W189" i="5"/>
  <c r="G189" i="5"/>
  <c r="BL189" i="5"/>
  <c r="AX189" i="5"/>
  <c r="AI189" i="5"/>
  <c r="V189" i="5"/>
  <c r="F189" i="5"/>
  <c r="BK189" i="5"/>
  <c r="AU189" i="5"/>
  <c r="AH189" i="5"/>
  <c r="T189" i="5"/>
  <c r="BA189" i="5"/>
  <c r="Z189" i="5"/>
  <c r="AT189" i="5"/>
  <c r="Y189" i="5"/>
  <c r="AR189" i="5"/>
  <c r="X189" i="5"/>
  <c r="AQ189" i="5"/>
  <c r="Q189" i="5"/>
  <c r="AP189" i="5"/>
  <c r="O189" i="5"/>
  <c r="BJ189" i="5"/>
  <c r="AN189" i="5"/>
  <c r="N189" i="5"/>
  <c r="BE189" i="5"/>
  <c r="AK189" i="5"/>
  <c r="M189" i="5"/>
  <c r="BD189" i="5"/>
  <c r="AG189" i="5"/>
  <c r="L189" i="5"/>
  <c r="BC189" i="5"/>
  <c r="AD189" i="5"/>
  <c r="J189" i="5"/>
  <c r="BB189" i="5"/>
  <c r="AA189" i="5"/>
  <c r="K303" i="4"/>
  <c r="L303" i="4" s="1"/>
  <c r="M303" i="4" s="1"/>
  <c r="BJ334" i="5"/>
  <c r="AZ334" i="5"/>
  <c r="AP334" i="5"/>
  <c r="AF334" i="5"/>
  <c r="V334" i="5"/>
  <c r="L334" i="5"/>
  <c r="BI334" i="5"/>
  <c r="AY334" i="5"/>
  <c r="AO334" i="5"/>
  <c r="AE334" i="5"/>
  <c r="U334" i="5"/>
  <c r="K334" i="5"/>
  <c r="BL334" i="5"/>
  <c r="BB334" i="5"/>
  <c r="AR334" i="5"/>
  <c r="AH334" i="5"/>
  <c r="X334" i="5"/>
  <c r="N334" i="5"/>
  <c r="AX334" i="5"/>
  <c r="AK334" i="5"/>
  <c r="W334" i="5"/>
  <c r="H334" i="5"/>
  <c r="BM334" i="5"/>
  <c r="AW334" i="5"/>
  <c r="AJ334" i="5"/>
  <c r="T334" i="5"/>
  <c r="G334" i="5"/>
  <c r="BK334" i="5"/>
  <c r="AV334" i="5"/>
  <c r="AI334" i="5"/>
  <c r="S334" i="5"/>
  <c r="F334" i="5"/>
  <c r="BH334" i="5"/>
  <c r="AU334" i="5"/>
  <c r="AG334" i="5"/>
  <c r="R334" i="5"/>
  <c r="BG334" i="5"/>
  <c r="AT334" i="5"/>
  <c r="AD334" i="5"/>
  <c r="Q334" i="5"/>
  <c r="BD334" i="5"/>
  <c r="AN334" i="5"/>
  <c r="AA334" i="5"/>
  <c r="M334" i="5"/>
  <c r="BC334" i="5"/>
  <c r="P334" i="5"/>
  <c r="BA334" i="5"/>
  <c r="O334" i="5"/>
  <c r="AS334" i="5"/>
  <c r="J334" i="5"/>
  <c r="AB334" i="5"/>
  <c r="AL334" i="5"/>
  <c r="BF334" i="5"/>
  <c r="BE334" i="5"/>
  <c r="AC334" i="5"/>
  <c r="Z334" i="5"/>
  <c r="Y334" i="5"/>
  <c r="I334" i="5"/>
  <c r="AQ334" i="5"/>
  <c r="AM334" i="5"/>
  <c r="BD352" i="5"/>
  <c r="AT352" i="5"/>
  <c r="AJ352" i="5"/>
  <c r="Z352" i="5"/>
  <c r="P352" i="5"/>
  <c r="F352" i="5"/>
  <c r="BH352" i="5"/>
  <c r="AW352" i="5"/>
  <c r="AL352" i="5"/>
  <c r="AA352" i="5"/>
  <c r="O352" i="5"/>
  <c r="BG352" i="5"/>
  <c r="AV352" i="5"/>
  <c r="AK352" i="5"/>
  <c r="Y352" i="5"/>
  <c r="N352" i="5"/>
  <c r="BK352" i="5"/>
  <c r="AZ352" i="5"/>
  <c r="AO352" i="5"/>
  <c r="AD352" i="5"/>
  <c r="S352" i="5"/>
  <c r="H352" i="5"/>
  <c r="BL352" i="5"/>
  <c r="AU352" i="5"/>
  <c r="AF352" i="5"/>
  <c r="Q352" i="5"/>
  <c r="BJ352" i="5"/>
  <c r="AS352" i="5"/>
  <c r="AE352" i="5"/>
  <c r="M352" i="5"/>
  <c r="AY352" i="5"/>
  <c r="AC352" i="5"/>
  <c r="J352" i="5"/>
  <c r="AX352" i="5"/>
  <c r="AB352" i="5"/>
  <c r="I352" i="5"/>
  <c r="BC352" i="5"/>
  <c r="AI352" i="5"/>
  <c r="R352" i="5"/>
  <c r="BM352" i="5"/>
  <c r="AM352" i="5"/>
  <c r="G352" i="5"/>
  <c r="BE352" i="5"/>
  <c r="X352" i="5"/>
  <c r="AQ352" i="5"/>
  <c r="T352" i="5"/>
  <c r="AH352" i="5"/>
  <c r="AG352" i="5"/>
  <c r="W352" i="5"/>
  <c r="BI352" i="5"/>
  <c r="V352" i="5"/>
  <c r="BF352" i="5"/>
  <c r="U352" i="5"/>
  <c r="BB352" i="5"/>
  <c r="L352" i="5"/>
  <c r="AR352" i="5"/>
  <c r="BA352" i="5"/>
  <c r="AP352" i="5"/>
  <c r="AN352" i="5"/>
  <c r="K352" i="5"/>
  <c r="K165" i="4"/>
  <c r="L165" i="4" s="1"/>
  <c r="M165" i="4" s="1"/>
  <c r="BG200" i="5"/>
  <c r="AW200" i="5"/>
  <c r="AM200" i="5"/>
  <c r="AC200" i="5"/>
  <c r="S200" i="5"/>
  <c r="I200" i="5"/>
  <c r="BK200" i="5"/>
  <c r="AZ200" i="5"/>
  <c r="AO200" i="5"/>
  <c r="AD200" i="5"/>
  <c r="R200" i="5"/>
  <c r="G200" i="5"/>
  <c r="BJ200" i="5"/>
  <c r="AY200" i="5"/>
  <c r="AN200" i="5"/>
  <c r="AB200" i="5"/>
  <c r="Q200" i="5"/>
  <c r="F200" i="5"/>
  <c r="BM200" i="5"/>
  <c r="BB200" i="5"/>
  <c r="AQ200" i="5"/>
  <c r="AF200" i="5"/>
  <c r="U200" i="5"/>
  <c r="J200" i="5"/>
  <c r="BF200" i="5"/>
  <c r="AR200" i="5"/>
  <c r="Z200" i="5"/>
  <c r="L200" i="5"/>
  <c r="BE200" i="5"/>
  <c r="AP200" i="5"/>
  <c r="Y200" i="5"/>
  <c r="K200" i="5"/>
  <c r="AV200" i="5"/>
  <c r="AH200" i="5"/>
  <c r="P200" i="5"/>
  <c r="BL200" i="5"/>
  <c r="AU200" i="5"/>
  <c r="AG200" i="5"/>
  <c r="O200" i="5"/>
  <c r="BI200" i="5"/>
  <c r="AT200" i="5"/>
  <c r="AE200" i="5"/>
  <c r="N200" i="5"/>
  <c r="BD200" i="5"/>
  <c r="X200" i="5"/>
  <c r="BC200" i="5"/>
  <c r="W200" i="5"/>
  <c r="BA200" i="5"/>
  <c r="V200" i="5"/>
  <c r="AX200" i="5"/>
  <c r="T200" i="5"/>
  <c r="AS200" i="5"/>
  <c r="M200" i="5"/>
  <c r="AL200" i="5"/>
  <c r="H200" i="5"/>
  <c r="AK200" i="5"/>
  <c r="AJ200" i="5"/>
  <c r="AI200" i="5"/>
  <c r="BH200" i="5"/>
  <c r="AA200" i="5"/>
  <c r="BL298" i="5"/>
  <c r="BB298" i="5"/>
  <c r="AR298" i="5"/>
  <c r="AH298" i="5"/>
  <c r="X298" i="5"/>
  <c r="N298" i="5"/>
  <c r="BF298" i="5"/>
  <c r="AV298" i="5"/>
  <c r="AL298" i="5"/>
  <c r="AB298" i="5"/>
  <c r="R298" i="5"/>
  <c r="H298" i="5"/>
  <c r="BE298" i="5"/>
  <c r="AU298" i="5"/>
  <c r="AK298" i="5"/>
  <c r="AA298" i="5"/>
  <c r="Q298" i="5"/>
  <c r="G298" i="5"/>
  <c r="AZ298" i="5"/>
  <c r="AM298" i="5"/>
  <c r="W298" i="5"/>
  <c r="J298" i="5"/>
  <c r="BD298" i="5"/>
  <c r="AO298" i="5"/>
  <c r="Y298" i="5"/>
  <c r="I298" i="5"/>
  <c r="BC298" i="5"/>
  <c r="AN298" i="5"/>
  <c r="V298" i="5"/>
  <c r="F298" i="5"/>
  <c r="BA298" i="5"/>
  <c r="AJ298" i="5"/>
  <c r="U298" i="5"/>
  <c r="AY298" i="5"/>
  <c r="AI298" i="5"/>
  <c r="T298" i="5"/>
  <c r="BM298" i="5"/>
  <c r="AX298" i="5"/>
  <c r="AG298" i="5"/>
  <c r="S298" i="5"/>
  <c r="BK298" i="5"/>
  <c r="AW298" i="5"/>
  <c r="AF298" i="5"/>
  <c r="P298" i="5"/>
  <c r="BI298" i="5"/>
  <c r="AS298" i="5"/>
  <c r="AD298" i="5"/>
  <c r="M298" i="5"/>
  <c r="BH298" i="5"/>
  <c r="AQ298" i="5"/>
  <c r="AC298" i="5"/>
  <c r="L298" i="5"/>
  <c r="BJ298" i="5"/>
  <c r="BG298" i="5"/>
  <c r="AT298" i="5"/>
  <c r="AP298" i="5"/>
  <c r="AE298" i="5"/>
  <c r="Z298" i="5"/>
  <c r="O298" i="5"/>
  <c r="K298" i="5"/>
  <c r="K322" i="4"/>
  <c r="L322" i="4" s="1"/>
  <c r="M322" i="4" s="1"/>
  <c r="K258" i="4"/>
  <c r="L258" i="4" s="1"/>
  <c r="M258" i="4" s="1"/>
  <c r="BH289" i="5"/>
  <c r="AX289" i="5"/>
  <c r="AN289" i="5"/>
  <c r="AD289" i="5"/>
  <c r="T289" i="5"/>
  <c r="J289" i="5"/>
  <c r="BF289" i="5"/>
  <c r="AU289" i="5"/>
  <c r="AJ289" i="5"/>
  <c r="Y289" i="5"/>
  <c r="N289" i="5"/>
  <c r="BE289" i="5"/>
  <c r="AT289" i="5"/>
  <c r="AI289" i="5"/>
  <c r="X289" i="5"/>
  <c r="M289" i="5"/>
  <c r="BJ289" i="5"/>
  <c r="AY289" i="5"/>
  <c r="AM289" i="5"/>
  <c r="AB289" i="5"/>
  <c r="Q289" i="5"/>
  <c r="F289" i="5"/>
  <c r="BB289" i="5"/>
  <c r="AL289" i="5"/>
  <c r="V289" i="5"/>
  <c r="G289" i="5"/>
  <c r="BA289" i="5"/>
  <c r="AK289" i="5"/>
  <c r="U289" i="5"/>
  <c r="AZ289" i="5"/>
  <c r="AH289" i="5"/>
  <c r="S289" i="5"/>
  <c r="BM289" i="5"/>
  <c r="AW289" i="5"/>
  <c r="AG289" i="5"/>
  <c r="R289" i="5"/>
  <c r="BL289" i="5"/>
  <c r="AV289" i="5"/>
  <c r="AF289" i="5"/>
  <c r="P289" i="5"/>
  <c r="BK289" i="5"/>
  <c r="AS289" i="5"/>
  <c r="AE289" i="5"/>
  <c r="O289" i="5"/>
  <c r="BG289" i="5"/>
  <c r="AQ289" i="5"/>
  <c r="AA289" i="5"/>
  <c r="K289" i="5"/>
  <c r="BC289" i="5"/>
  <c r="AR289" i="5"/>
  <c r="AP289" i="5"/>
  <c r="AO289" i="5"/>
  <c r="AC289" i="5"/>
  <c r="Z289" i="5"/>
  <c r="W289" i="5"/>
  <c r="L289" i="5"/>
  <c r="BI289" i="5"/>
  <c r="I289" i="5"/>
  <c r="BD289" i="5"/>
  <c r="H289" i="5"/>
  <c r="K199" i="4"/>
  <c r="L199" i="4" s="1"/>
  <c r="M199" i="4" s="1"/>
  <c r="K224" i="4"/>
  <c r="L224" i="4" s="1"/>
  <c r="M224" i="4" s="1"/>
  <c r="K274" i="4"/>
  <c r="L274" i="4" s="1"/>
  <c r="M274" i="4" s="1"/>
  <c r="K299" i="4"/>
  <c r="L299" i="4" s="1"/>
  <c r="M299" i="4" s="1"/>
  <c r="K324" i="4"/>
  <c r="L324" i="4" s="1"/>
  <c r="M324" i="4" s="1"/>
  <c r="K349" i="4"/>
  <c r="L349" i="4" s="1"/>
  <c r="M349" i="4" s="1"/>
  <c r="P335" i="4"/>
  <c r="Y335" i="4" s="1"/>
  <c r="O335" i="4"/>
  <c r="D51" i="6"/>
  <c r="E51" i="6" s="1"/>
  <c r="F51" i="6"/>
  <c r="D33" i="6"/>
  <c r="E33" i="6" s="1"/>
  <c r="F33" i="6"/>
  <c r="D187" i="6"/>
  <c r="E187" i="6" s="1"/>
  <c r="F187" i="6"/>
  <c r="F65" i="6"/>
  <c r="D65" i="6"/>
  <c r="E65" i="6" s="1"/>
  <c r="D145" i="6"/>
  <c r="E145" i="6" s="1"/>
  <c r="F145" i="6"/>
  <c r="F196" i="6"/>
  <c r="D196" i="6"/>
  <c r="E196" i="6" s="1"/>
  <c r="F179" i="6"/>
  <c r="D179" i="6"/>
  <c r="E179" i="6" s="1"/>
  <c r="F73" i="6"/>
  <c r="D73" i="6"/>
  <c r="E73" i="6" s="1"/>
  <c r="D129" i="6"/>
  <c r="E129" i="6" s="1"/>
  <c r="F129" i="6"/>
  <c r="F104" i="6"/>
  <c r="D104" i="6"/>
  <c r="E104" i="6" s="1"/>
  <c r="F89" i="6"/>
  <c r="D89" i="6"/>
  <c r="E89" i="6" s="1"/>
  <c r="D74" i="6"/>
  <c r="E74" i="6" s="1"/>
  <c r="F74" i="6"/>
  <c r="D9" i="6"/>
  <c r="E9" i="6" s="1"/>
  <c r="F9" i="6"/>
  <c r="F130" i="6"/>
  <c r="D130" i="6"/>
  <c r="E130" i="6" s="1"/>
  <c r="F52" i="6"/>
  <c r="D52" i="6"/>
  <c r="E52" i="6" s="1"/>
  <c r="F139" i="6"/>
  <c r="D139" i="6"/>
  <c r="E139" i="6" s="1"/>
  <c r="F117" i="6"/>
  <c r="D117" i="6"/>
  <c r="E117" i="6" s="1"/>
  <c r="D78" i="6"/>
  <c r="E78" i="6" s="1"/>
  <c r="F78" i="6"/>
  <c r="F181" i="6"/>
  <c r="D181" i="6"/>
  <c r="E181" i="6" s="1"/>
  <c r="F213" i="6"/>
  <c r="D213" i="6"/>
  <c r="E213" i="6" s="1"/>
  <c r="F151" i="6"/>
  <c r="D151" i="6"/>
  <c r="E151" i="6" s="1"/>
  <c r="F239" i="6"/>
  <c r="D239" i="6"/>
  <c r="E239" i="6" s="1"/>
  <c r="F225" i="6"/>
  <c r="D225" i="6"/>
  <c r="E225" i="6" s="1"/>
  <c r="D174" i="6"/>
  <c r="E174" i="6" s="1"/>
  <c r="F174" i="6"/>
  <c r="BL88" i="5"/>
  <c r="BB88" i="5"/>
  <c r="AR88" i="5"/>
  <c r="AH88" i="5"/>
  <c r="X88" i="5"/>
  <c r="N88" i="5"/>
  <c r="BK88" i="5"/>
  <c r="BA88" i="5"/>
  <c r="AQ88" i="5"/>
  <c r="AG88" i="5"/>
  <c r="W88" i="5"/>
  <c r="M88" i="5"/>
  <c r="BE88" i="5"/>
  <c r="AU88" i="5"/>
  <c r="AK88" i="5"/>
  <c r="AA88" i="5"/>
  <c r="Q88" i="5"/>
  <c r="G88" i="5"/>
  <c r="BH88" i="5"/>
  <c r="AT88" i="5"/>
  <c r="AE88" i="5"/>
  <c r="R88" i="5"/>
  <c r="BG88" i="5"/>
  <c r="AS88" i="5"/>
  <c r="AD88" i="5"/>
  <c r="P88" i="5"/>
  <c r="BF88" i="5"/>
  <c r="AP88" i="5"/>
  <c r="AC88" i="5"/>
  <c r="O88" i="5"/>
  <c r="BJ88" i="5"/>
  <c r="AN88" i="5"/>
  <c r="U88" i="5"/>
  <c r="BI88" i="5"/>
  <c r="AM88" i="5"/>
  <c r="T88" i="5"/>
  <c r="AV88" i="5"/>
  <c r="Y88" i="5"/>
  <c r="F88" i="5"/>
  <c r="AL88" i="5"/>
  <c r="J88" i="5"/>
  <c r="AJ88" i="5"/>
  <c r="I88" i="5"/>
  <c r="BD88" i="5"/>
  <c r="AF88" i="5"/>
  <c r="BC88" i="5"/>
  <c r="AB88" i="5"/>
  <c r="AZ88" i="5"/>
  <c r="Z88" i="5"/>
  <c r="AY88" i="5"/>
  <c r="V88" i="5"/>
  <c r="AX88" i="5"/>
  <c r="S88" i="5"/>
  <c r="AW88" i="5"/>
  <c r="L88" i="5"/>
  <c r="AO88" i="5"/>
  <c r="K88" i="5"/>
  <c r="H88" i="5"/>
  <c r="BM88" i="5"/>
  <c r="AI88" i="5"/>
  <c r="BF228" i="5"/>
  <c r="AV228" i="5"/>
  <c r="AL228" i="5"/>
  <c r="AB228" i="5"/>
  <c r="R228" i="5"/>
  <c r="H228" i="5"/>
  <c r="BC228" i="5"/>
  <c r="AR228" i="5"/>
  <c r="AG228" i="5"/>
  <c r="V228" i="5"/>
  <c r="K228" i="5"/>
  <c r="BL228" i="5"/>
  <c r="BA228" i="5"/>
  <c r="AP228" i="5"/>
  <c r="AE228" i="5"/>
  <c r="T228" i="5"/>
  <c r="I228" i="5"/>
  <c r="BG228" i="5"/>
  <c r="AU228" i="5"/>
  <c r="AJ228" i="5"/>
  <c r="Y228" i="5"/>
  <c r="N228" i="5"/>
  <c r="BH228" i="5"/>
  <c r="AQ228" i="5"/>
  <c r="AA228" i="5"/>
  <c r="L228" i="5"/>
  <c r="BE228" i="5"/>
  <c r="AO228" i="5"/>
  <c r="Z228" i="5"/>
  <c r="J228" i="5"/>
  <c r="BD228" i="5"/>
  <c r="AN228" i="5"/>
  <c r="X228" i="5"/>
  <c r="G228" i="5"/>
  <c r="BI228" i="5"/>
  <c r="AS228" i="5"/>
  <c r="AC228" i="5"/>
  <c r="M228" i="5"/>
  <c r="AW228" i="5"/>
  <c r="S228" i="5"/>
  <c r="AT228" i="5"/>
  <c r="AM228" i="5"/>
  <c r="P228" i="5"/>
  <c r="BM228" i="5"/>
  <c r="AK228" i="5"/>
  <c r="AY228" i="5"/>
  <c r="W228" i="5"/>
  <c r="AZ228" i="5"/>
  <c r="AX228" i="5"/>
  <c r="AI228" i="5"/>
  <c r="BJ228" i="5"/>
  <c r="O228" i="5"/>
  <c r="AF228" i="5"/>
  <c r="AD228" i="5"/>
  <c r="U228" i="5"/>
  <c r="Q228" i="5"/>
  <c r="F228" i="5"/>
  <c r="BK228" i="5"/>
  <c r="BB228" i="5"/>
  <c r="AH228" i="5"/>
  <c r="BK138" i="5"/>
  <c r="BA138" i="5"/>
  <c r="AQ138" i="5"/>
  <c r="AG138" i="5"/>
  <c r="W138" i="5"/>
  <c r="M138" i="5"/>
  <c r="BD138" i="5"/>
  <c r="AT138" i="5"/>
  <c r="AJ138" i="5"/>
  <c r="Z138" i="5"/>
  <c r="P138" i="5"/>
  <c r="F138" i="5"/>
  <c r="BM138" i="5"/>
  <c r="BC138" i="5"/>
  <c r="AS138" i="5"/>
  <c r="AI138" i="5"/>
  <c r="Y138" i="5"/>
  <c r="O138" i="5"/>
  <c r="AY138" i="5"/>
  <c r="AL138" i="5"/>
  <c r="V138" i="5"/>
  <c r="I138" i="5"/>
  <c r="BL138" i="5"/>
  <c r="AX138" i="5"/>
  <c r="AK138" i="5"/>
  <c r="U138" i="5"/>
  <c r="H138" i="5"/>
  <c r="BJ138" i="5"/>
  <c r="AW138" i="5"/>
  <c r="AH138" i="5"/>
  <c r="T138" i="5"/>
  <c r="G138" i="5"/>
  <c r="BF138" i="5"/>
  <c r="AM138" i="5"/>
  <c r="Q138" i="5"/>
  <c r="BE138" i="5"/>
  <c r="AF138" i="5"/>
  <c r="N138" i="5"/>
  <c r="BB138" i="5"/>
  <c r="AE138" i="5"/>
  <c r="L138" i="5"/>
  <c r="AZ138" i="5"/>
  <c r="AD138" i="5"/>
  <c r="K138" i="5"/>
  <c r="AV138" i="5"/>
  <c r="AC138" i="5"/>
  <c r="J138" i="5"/>
  <c r="AU138" i="5"/>
  <c r="AB138" i="5"/>
  <c r="BI138" i="5"/>
  <c r="AP138" i="5"/>
  <c r="X138" i="5"/>
  <c r="AR138" i="5"/>
  <c r="AO138" i="5"/>
  <c r="AN138" i="5"/>
  <c r="AA138" i="5"/>
  <c r="S138" i="5"/>
  <c r="R138" i="5"/>
  <c r="BH138" i="5"/>
  <c r="BG138" i="5"/>
  <c r="K106" i="4"/>
  <c r="L106" i="4" s="1"/>
  <c r="M106" i="4" s="1"/>
  <c r="H89" i="5"/>
  <c r="EP89" i="5"/>
  <c r="CG89" i="5"/>
  <c r="FD89" i="5"/>
  <c r="CU89" i="5"/>
  <c r="CO89" i="5"/>
  <c r="EX89" i="5"/>
  <c r="FI89" i="5"/>
  <c r="CZ89" i="5"/>
  <c r="EL89" i="5"/>
  <c r="CC89" i="5"/>
  <c r="ET84" i="5"/>
  <c r="CK84" i="5"/>
  <c r="ED84" i="5"/>
  <c r="BU84" i="5"/>
  <c r="GA84" i="5"/>
  <c r="DR84" i="5"/>
  <c r="EP84" i="5"/>
  <c r="CG84" i="5"/>
  <c r="FI84" i="5"/>
  <c r="CZ84" i="5"/>
  <c r="EL84" i="5"/>
  <c r="CC84" i="5"/>
  <c r="F54" i="5"/>
  <c r="CN54" i="5"/>
  <c r="EW54" i="5"/>
  <c r="FY54" i="5"/>
  <c r="DP54" i="5"/>
  <c r="CS54" i="5"/>
  <c r="FB54" i="5"/>
  <c r="FK54" i="5"/>
  <c r="DB54" i="5"/>
  <c r="EO54" i="5"/>
  <c r="CF54" i="5"/>
  <c r="DK125" i="5"/>
  <c r="FT125" i="5"/>
  <c r="EH125" i="5"/>
  <c r="BY125" i="5"/>
  <c r="BT125" i="5"/>
  <c r="EC125" i="5"/>
  <c r="FV125" i="5"/>
  <c r="DM125" i="5"/>
  <c r="FW125" i="5"/>
  <c r="DN125" i="5"/>
  <c r="FK125" i="5"/>
  <c r="DB125" i="5"/>
  <c r="BT70" i="5"/>
  <c r="EC70" i="5"/>
  <c r="EO70" i="5"/>
  <c r="CF70" i="5"/>
  <c r="BO70" i="5"/>
  <c r="DX70" i="5" s="1"/>
  <c r="CN70" i="5"/>
  <c r="EW70" i="5"/>
  <c r="FR70" i="5"/>
  <c r="DI70" i="5"/>
  <c r="FO70" i="5"/>
  <c r="DF70" i="5"/>
  <c r="GD60" i="5"/>
  <c r="DU60" i="5"/>
  <c r="EB60" i="5"/>
  <c r="BS60" i="5"/>
  <c r="FB60" i="5"/>
  <c r="CS60" i="5"/>
  <c r="FM60" i="5"/>
  <c r="DD60" i="5"/>
  <c r="EC60" i="5"/>
  <c r="BT60" i="5"/>
  <c r="FN60" i="5"/>
  <c r="DE60" i="5"/>
  <c r="DT55" i="5"/>
  <c r="GC55" i="5"/>
  <c r="EX55" i="5"/>
  <c r="CO55" i="5"/>
  <c r="FW55" i="5"/>
  <c r="DN55" i="5"/>
  <c r="FT55" i="5"/>
  <c r="DK55" i="5"/>
  <c r="EC55" i="5"/>
  <c r="BT55" i="5"/>
  <c r="FN55" i="5"/>
  <c r="DE55" i="5"/>
  <c r="DJ40" i="5"/>
  <c r="FS40" i="5"/>
  <c r="EI40" i="5"/>
  <c r="BZ40" i="5"/>
  <c r="CG40" i="5"/>
  <c r="EP40" i="5"/>
  <c r="DK40" i="5"/>
  <c r="FT40" i="5"/>
  <c r="GA40" i="5"/>
  <c r="DR40" i="5"/>
  <c r="FE40" i="5"/>
  <c r="CV40" i="5"/>
  <c r="CQ37" i="5"/>
  <c r="EZ37" i="5"/>
  <c r="BZ37" i="5"/>
  <c r="EI37" i="5"/>
  <c r="ES37" i="5"/>
  <c r="CJ37" i="5"/>
  <c r="DU37" i="5"/>
  <c r="GD37" i="5"/>
  <c r="FS37" i="5"/>
  <c r="DJ37" i="5"/>
  <c r="EW37" i="5"/>
  <c r="CN37" i="5"/>
  <c r="DQ24" i="5"/>
  <c r="FZ24" i="5"/>
  <c r="FM24" i="5"/>
  <c r="DD24" i="5"/>
  <c r="DH24" i="5"/>
  <c r="FQ24" i="5"/>
  <c r="DC24" i="5"/>
  <c r="FL24" i="5"/>
  <c r="EG24" i="5"/>
  <c r="BX24" i="5"/>
  <c r="FR24" i="5"/>
  <c r="DI24" i="5"/>
  <c r="FY120" i="5"/>
  <c r="DP120" i="5"/>
  <c r="FH120" i="5"/>
  <c r="CY120" i="5"/>
  <c r="ED120" i="5"/>
  <c r="BU120" i="5"/>
  <c r="EP120" i="5"/>
  <c r="CG120" i="5"/>
  <c r="DF120" i="5"/>
  <c r="FO120" i="5"/>
  <c r="FD120" i="5"/>
  <c r="CU120" i="5"/>
  <c r="EE90" i="5"/>
  <c r="BV90" i="5"/>
  <c r="GD90" i="5"/>
  <c r="DU90" i="5"/>
  <c r="FR90" i="5"/>
  <c r="DI90" i="5"/>
  <c r="CO90" i="5"/>
  <c r="EX90" i="5"/>
  <c r="FP90" i="5"/>
  <c r="DG90" i="5"/>
  <c r="FA90" i="5"/>
  <c r="CR90" i="5"/>
  <c r="FK62" i="5"/>
  <c r="DB62" i="5"/>
  <c r="CO62" i="5"/>
  <c r="EX62" i="5"/>
  <c r="FX62" i="5"/>
  <c r="DO62" i="5"/>
  <c r="BP62" i="5"/>
  <c r="DY62" i="5" s="1"/>
  <c r="GC62" i="5"/>
  <c r="DT62" i="5"/>
  <c r="FG62" i="5"/>
  <c r="CX62" i="5"/>
  <c r="GE57" i="5"/>
  <c r="DV57" i="5"/>
  <c r="BR57" i="5"/>
  <c r="EA57" i="5"/>
  <c r="CT57" i="5"/>
  <c r="FC57" i="5"/>
  <c r="CI57" i="5"/>
  <c r="ER57" i="5"/>
  <c r="FI57" i="5"/>
  <c r="CZ57" i="5"/>
  <c r="EM57" i="5"/>
  <c r="CD57" i="5"/>
  <c r="EX22" i="5"/>
  <c r="CO22" i="5"/>
  <c r="GB22" i="5"/>
  <c r="DS22" i="5"/>
  <c r="DL22" i="5"/>
  <c r="FU22" i="5"/>
  <c r="CH22" i="5"/>
  <c r="EQ22" i="5"/>
  <c r="EL22" i="5"/>
  <c r="CC22" i="5"/>
  <c r="GA22" i="5"/>
  <c r="DR22" i="5"/>
  <c r="FC9" i="5"/>
  <c r="CT9" i="5"/>
  <c r="EE9" i="5"/>
  <c r="BV9" i="5"/>
  <c r="DB9" i="5"/>
  <c r="FK9" i="5"/>
  <c r="F9" i="5"/>
  <c r="GD9" i="5"/>
  <c r="DU9" i="5"/>
  <c r="FH9" i="5"/>
  <c r="CY9" i="5"/>
  <c r="BZ20" i="5"/>
  <c r="EI20" i="5"/>
  <c r="DB20" i="5"/>
  <c r="FK20" i="5"/>
  <c r="EF20" i="5"/>
  <c r="BW20" i="5"/>
  <c r="EL20" i="5"/>
  <c r="CC20" i="5"/>
  <c r="EM20" i="5"/>
  <c r="CD20" i="5"/>
  <c r="FX20" i="5"/>
  <c r="DO20" i="5"/>
  <c r="FM47" i="5"/>
  <c r="DD47" i="5"/>
  <c r="EH47" i="5"/>
  <c r="BY47" i="5"/>
  <c r="FJ47" i="5"/>
  <c r="DA47" i="5"/>
  <c r="CG47" i="5"/>
  <c r="EP47" i="5"/>
  <c r="FI47" i="5"/>
  <c r="CZ47" i="5"/>
  <c r="EM47" i="5"/>
  <c r="CD47" i="5"/>
  <c r="P28" i="4"/>
  <c r="Y28" i="4" s="1"/>
  <c r="FN85" i="5"/>
  <c r="DE85" i="5"/>
  <c r="CE85" i="5"/>
  <c r="EN85" i="5"/>
  <c r="EZ85" i="5"/>
  <c r="CQ85" i="5"/>
  <c r="BS85" i="5"/>
  <c r="EB85" i="5"/>
  <c r="CX85" i="5"/>
  <c r="FG85" i="5"/>
  <c r="FA85" i="5"/>
  <c r="CR85" i="5"/>
  <c r="BU75" i="5"/>
  <c r="ED75" i="5"/>
  <c r="FX75" i="5"/>
  <c r="DO75" i="5"/>
  <c r="ES75" i="5"/>
  <c r="CJ75" i="5"/>
  <c r="CC75" i="5"/>
  <c r="EL75" i="5"/>
  <c r="FD75" i="5"/>
  <c r="CU75" i="5"/>
  <c r="FA75" i="5"/>
  <c r="CR75" i="5"/>
  <c r="P46" i="4"/>
  <c r="Y46" i="4" s="1"/>
  <c r="P276" i="4"/>
  <c r="Y276" i="4" s="1"/>
  <c r="FM50" i="5"/>
  <c r="DD50" i="5"/>
  <c r="BV50" i="5"/>
  <c r="EE50" i="5"/>
  <c r="CW50" i="5"/>
  <c r="FF50" i="5"/>
  <c r="CJ50" i="5"/>
  <c r="ES50" i="5"/>
  <c r="FG50" i="5"/>
  <c r="CX50" i="5"/>
  <c r="EK50" i="5"/>
  <c r="CB50" i="5"/>
  <c r="DM35" i="5"/>
  <c r="FV35" i="5"/>
  <c r="FH35" i="5"/>
  <c r="CY35" i="5"/>
  <c r="EQ35" i="5"/>
  <c r="CH35" i="5"/>
  <c r="CO35" i="5"/>
  <c r="EX35" i="5"/>
  <c r="FG35" i="5"/>
  <c r="CX35" i="5"/>
  <c r="EK35" i="5"/>
  <c r="CB35" i="5"/>
  <c r="FA32" i="5"/>
  <c r="CR32" i="5"/>
  <c r="CA32" i="5"/>
  <c r="EJ32" i="5"/>
  <c r="BO32" i="5"/>
  <c r="DX32" i="5" s="1"/>
  <c r="BU32" i="5"/>
  <c r="ED32" i="5"/>
  <c r="EY32" i="5"/>
  <c r="CP32" i="5"/>
  <c r="EC32" i="5"/>
  <c r="BT32" i="5"/>
  <c r="FX19" i="5"/>
  <c r="DO19" i="5"/>
  <c r="ER19" i="5"/>
  <c r="CI19" i="5"/>
  <c r="BW19" i="5"/>
  <c r="EF19" i="5"/>
  <c r="FC19" i="5"/>
  <c r="CT19" i="5"/>
  <c r="FQ19" i="5"/>
  <c r="DH19" i="5"/>
  <c r="GB19" i="5"/>
  <c r="DS19" i="5"/>
  <c r="EM110" i="5"/>
  <c r="CD110" i="5"/>
  <c r="EV110" i="5"/>
  <c r="CM110" i="5"/>
  <c r="FW110" i="5"/>
  <c r="DN110" i="5"/>
  <c r="ES110" i="5"/>
  <c r="CJ110" i="5"/>
  <c r="EQ110" i="5"/>
  <c r="CH110" i="5"/>
  <c r="FV110" i="5"/>
  <c r="DM110" i="5"/>
  <c r="ES100" i="5"/>
  <c r="CJ100" i="5"/>
  <c r="EE100" i="5"/>
  <c r="BV100" i="5"/>
  <c r="CD100" i="5"/>
  <c r="EM100" i="5"/>
  <c r="EO100" i="5"/>
  <c r="CF100" i="5"/>
  <c r="EQ100" i="5"/>
  <c r="CH100" i="5"/>
  <c r="FV100" i="5"/>
  <c r="DM100" i="5"/>
  <c r="DY80" i="5"/>
  <c r="BP80" i="5"/>
  <c r="FR80" i="5"/>
  <c r="DI80" i="5"/>
  <c r="CY80" i="5"/>
  <c r="FH80" i="5"/>
  <c r="EJ80" i="5"/>
  <c r="CA80" i="5"/>
  <c r="EG80" i="5"/>
  <c r="BX80" i="5"/>
  <c r="FL80" i="5"/>
  <c r="DC80" i="5"/>
  <c r="CF65" i="5"/>
  <c r="EO65" i="5"/>
  <c r="EX65" i="5"/>
  <c r="CO65" i="5"/>
  <c r="DN65" i="5"/>
  <c r="FW65" i="5"/>
  <c r="FF65" i="5"/>
  <c r="CW65" i="5"/>
  <c r="FQ65" i="5"/>
  <c r="DH65" i="5"/>
  <c r="EU65" i="5"/>
  <c r="CL65" i="5"/>
  <c r="CQ30" i="5"/>
  <c r="EZ30" i="5"/>
  <c r="DG30" i="5"/>
  <c r="FP30" i="5"/>
  <c r="DA30" i="5"/>
  <c r="FJ30" i="5"/>
  <c r="FB30" i="5"/>
  <c r="CS30" i="5"/>
  <c r="FG30" i="5"/>
  <c r="CX30" i="5"/>
  <c r="EK30" i="5"/>
  <c r="CB30" i="5"/>
  <c r="FK14" i="5"/>
  <c r="DB14" i="5"/>
  <c r="F14" i="5"/>
  <c r="DZ14" i="5"/>
  <c r="BQ14" i="5"/>
  <c r="CV14" i="5"/>
  <c r="FE14" i="5"/>
  <c r="EF14" i="5"/>
  <c r="BW14" i="5"/>
  <c r="FQ14" i="5"/>
  <c r="DH14" i="5"/>
  <c r="FL15" i="5"/>
  <c r="DC15" i="5"/>
  <c r="GD15" i="5"/>
  <c r="DU15" i="5"/>
  <c r="BU15" i="5"/>
  <c r="ED15" i="5"/>
  <c r="FI15" i="5"/>
  <c r="CZ15" i="5"/>
  <c r="FP15" i="5"/>
  <c r="DG15" i="5"/>
  <c r="ET15" i="5"/>
  <c r="CK15" i="5"/>
  <c r="FI12" i="5"/>
  <c r="CZ12" i="5"/>
  <c r="EI12" i="5"/>
  <c r="BZ12" i="5"/>
  <c r="CR12" i="5"/>
  <c r="FA12" i="5"/>
  <c r="FC12" i="5"/>
  <c r="CT12" i="5"/>
  <c r="FR12" i="5"/>
  <c r="DI12" i="5"/>
  <c r="EV12" i="5"/>
  <c r="CM12" i="5"/>
  <c r="EP10" i="5"/>
  <c r="CG10" i="5"/>
  <c r="FU10" i="5"/>
  <c r="DL10" i="5"/>
  <c r="CO10" i="5"/>
  <c r="EX10" i="5"/>
  <c r="GC10" i="5"/>
  <c r="DT10" i="5"/>
  <c r="FP10" i="5"/>
  <c r="DG10" i="5"/>
  <c r="ET10" i="5"/>
  <c r="CK10" i="5"/>
  <c r="FL7" i="5"/>
  <c r="DC7" i="5"/>
  <c r="FQ7" i="5"/>
  <c r="DH7" i="5"/>
  <c r="BV7" i="5"/>
  <c r="EE7" i="5"/>
  <c r="FJ7" i="5"/>
  <c r="DA7" i="5"/>
  <c r="FR7" i="5"/>
  <c r="DI7" i="5"/>
  <c r="EV7" i="5"/>
  <c r="CM7" i="5"/>
  <c r="EN105" i="5"/>
  <c r="CE105" i="5"/>
  <c r="ES105" i="5"/>
  <c r="CJ105" i="5"/>
  <c r="FS105" i="5"/>
  <c r="DJ105" i="5"/>
  <c r="FJ105" i="5"/>
  <c r="DA105" i="5"/>
  <c r="FO105" i="5"/>
  <c r="DF105" i="5"/>
  <c r="ER105" i="5"/>
  <c r="CI105" i="5"/>
  <c r="BR67" i="5"/>
  <c r="EA67" i="5"/>
  <c r="BZ67" i="5"/>
  <c r="EI67" i="5"/>
  <c r="CW67" i="5"/>
  <c r="FF67" i="5"/>
  <c r="EJ67" i="5"/>
  <c r="CA67" i="5"/>
  <c r="EP67" i="5"/>
  <c r="CG67" i="5"/>
  <c r="EM67" i="5"/>
  <c r="CD67" i="5"/>
  <c r="P199" i="4"/>
  <c r="Y199" i="4" s="1"/>
  <c r="GD27" i="5"/>
  <c r="DU27" i="5"/>
  <c r="DB27" i="5"/>
  <c r="FK27" i="5"/>
  <c r="FC27" i="5"/>
  <c r="CT27" i="5"/>
  <c r="CQ27" i="5"/>
  <c r="EZ27" i="5"/>
  <c r="EL27" i="5"/>
  <c r="CC27" i="5"/>
  <c r="GA27" i="5"/>
  <c r="DR27" i="5"/>
  <c r="FS45" i="5"/>
  <c r="DJ45" i="5"/>
  <c r="BY45" i="5"/>
  <c r="EH45" i="5"/>
  <c r="FJ45" i="5"/>
  <c r="DA45" i="5"/>
  <c r="BO45" i="5"/>
  <c r="DX45" i="5" s="1"/>
  <c r="GA45" i="5"/>
  <c r="DR45" i="5"/>
  <c r="FE45" i="5"/>
  <c r="CV45" i="5"/>
  <c r="FT25" i="5"/>
  <c r="DK25" i="5"/>
  <c r="FC25" i="5"/>
  <c r="CT25" i="5"/>
  <c r="CC25" i="5"/>
  <c r="EL25" i="5"/>
  <c r="GD25" i="5"/>
  <c r="DU25" i="5"/>
  <c r="GA25" i="5"/>
  <c r="DR25" i="5"/>
  <c r="FE25" i="5"/>
  <c r="CV25" i="5"/>
  <c r="P21" i="4"/>
  <c r="Y21" i="4" s="1"/>
  <c r="DZ52" i="5"/>
  <c r="BQ52" i="5"/>
  <c r="FB52" i="5"/>
  <c r="CS52" i="5"/>
  <c r="DO52" i="5"/>
  <c r="FX52" i="5"/>
  <c r="CO52" i="5"/>
  <c r="EX52" i="5"/>
  <c r="FI52" i="5"/>
  <c r="CZ52" i="5"/>
  <c r="EM52" i="5"/>
  <c r="CD52" i="5"/>
  <c r="EU4" i="5"/>
  <c r="CL4" i="5"/>
  <c r="EI4" i="5"/>
  <c r="BZ4" i="5"/>
  <c r="EK4" i="5"/>
  <c r="CB4" i="5"/>
  <c r="CF4" i="5"/>
  <c r="EO4" i="5"/>
  <c r="DL4" i="5"/>
  <c r="FU4" i="5"/>
  <c r="FG4" i="5"/>
  <c r="CX4" i="5"/>
  <c r="BR17" i="5"/>
  <c r="EA17" i="5"/>
  <c r="FJ17" i="5"/>
  <c r="DA17" i="5"/>
  <c r="BX17" i="5"/>
  <c r="EG17" i="5"/>
  <c r="EN17" i="5"/>
  <c r="CE17" i="5"/>
  <c r="FH17" i="5"/>
  <c r="CY17" i="5"/>
  <c r="ET17" i="5"/>
  <c r="CK17" i="5"/>
  <c r="G39" i="5"/>
  <c r="CT39" i="5"/>
  <c r="FC39" i="5"/>
  <c r="FM39" i="5"/>
  <c r="DD39" i="5"/>
  <c r="ER39" i="5"/>
  <c r="CI39" i="5"/>
  <c r="EN39" i="5"/>
  <c r="CE39" i="5"/>
  <c r="GC39" i="5"/>
  <c r="DT39" i="5"/>
  <c r="EH5" i="5"/>
  <c r="BY5" i="5"/>
  <c r="FO5" i="5"/>
  <c r="DF5" i="5"/>
  <c r="DI5" i="5"/>
  <c r="FR5" i="5"/>
  <c r="EE5" i="5"/>
  <c r="BV5" i="5"/>
  <c r="DY5" i="5"/>
  <c r="BP5" i="5"/>
  <c r="FN5" i="5"/>
  <c r="DE5" i="5"/>
  <c r="EZ150" i="5"/>
  <c r="CQ150" i="5"/>
  <c r="GB150" i="5"/>
  <c r="DS150" i="5"/>
  <c r="BR150" i="5"/>
  <c r="EA150" i="5" s="1"/>
  <c r="CI150" i="5"/>
  <c r="ER150" i="5"/>
  <c r="DP150" i="5"/>
  <c r="FY150" i="5"/>
  <c r="FD150" i="5"/>
  <c r="CU150" i="5"/>
  <c r="CW115" i="5"/>
  <c r="FF115" i="5"/>
  <c r="BS115" i="5"/>
  <c r="EB115" i="5" s="1"/>
  <c r="DF115" i="5"/>
  <c r="FO115" i="5"/>
  <c r="ED115" i="5"/>
  <c r="BU115" i="5"/>
  <c r="BR115" i="5"/>
  <c r="EA115" i="5" s="1"/>
  <c r="FX115" i="5"/>
  <c r="DO115" i="5"/>
  <c r="EN135" i="5"/>
  <c r="CE135" i="5"/>
  <c r="GC135" i="5"/>
  <c r="DT135" i="5"/>
  <c r="ED135" i="5"/>
  <c r="BU135" i="5"/>
  <c r="CM135" i="5"/>
  <c r="EV135" i="5"/>
  <c r="GA135" i="5"/>
  <c r="DR135" i="5"/>
  <c r="FD135" i="5"/>
  <c r="CU135" i="5"/>
  <c r="BT130" i="5"/>
  <c r="EC130" i="5"/>
  <c r="FH130" i="5"/>
  <c r="CY130" i="5"/>
  <c r="FV130" i="5"/>
  <c r="DM130" i="5"/>
  <c r="DG130" i="5"/>
  <c r="FP130" i="5"/>
  <c r="DI130" i="5"/>
  <c r="FR130" i="5"/>
  <c r="FD130" i="5"/>
  <c r="CU130" i="5"/>
  <c r="F34" i="5"/>
  <c r="CD34" i="5"/>
  <c r="EM34" i="5"/>
  <c r="G34" i="5"/>
  <c r="BY34" i="5"/>
  <c r="EH34" i="5"/>
  <c r="FA34" i="5"/>
  <c r="CR34" i="5"/>
  <c r="EE34" i="5"/>
  <c r="BV34" i="5"/>
  <c r="K21" i="4"/>
  <c r="L21" i="4" s="1"/>
  <c r="M21" i="4" s="1"/>
  <c r="CW29" i="5"/>
  <c r="FF29" i="5"/>
  <c r="DN29" i="5"/>
  <c r="FW29" i="5"/>
  <c r="DE29" i="5"/>
  <c r="FN29" i="5"/>
  <c r="CC29" i="5"/>
  <c r="EL29" i="5"/>
  <c r="FA29" i="5"/>
  <c r="CR29" i="5"/>
  <c r="EE29" i="5"/>
  <c r="BV29" i="5"/>
  <c r="BD13" i="5"/>
  <c r="AT13" i="5"/>
  <c r="AJ13" i="5"/>
  <c r="Z13" i="5"/>
  <c r="P13" i="5"/>
  <c r="F13" i="5"/>
  <c r="BM13" i="5"/>
  <c r="BC13" i="5"/>
  <c r="AS13" i="5"/>
  <c r="AI13" i="5"/>
  <c r="Y13" i="5"/>
  <c r="O13" i="5"/>
  <c r="BF13" i="5"/>
  <c r="AV13" i="5"/>
  <c r="AL13" i="5"/>
  <c r="AB13" i="5"/>
  <c r="R13" i="5"/>
  <c r="H13" i="5"/>
  <c r="BB13" i="5"/>
  <c r="AO13" i="5"/>
  <c r="AA13" i="5"/>
  <c r="L13" i="5"/>
  <c r="BA13" i="5"/>
  <c r="AN13" i="5"/>
  <c r="X13" i="5"/>
  <c r="K13" i="5"/>
  <c r="AZ13" i="5"/>
  <c r="AM13" i="5"/>
  <c r="W13" i="5"/>
  <c r="J13" i="5"/>
  <c r="BL13" i="5"/>
  <c r="AY13" i="5"/>
  <c r="AK13" i="5"/>
  <c r="V13" i="5"/>
  <c r="I13" i="5"/>
  <c r="BK13" i="5"/>
  <c r="AX13" i="5"/>
  <c r="AH13" i="5"/>
  <c r="U13" i="5"/>
  <c r="G13" i="5"/>
  <c r="BJ13" i="5"/>
  <c r="AW13" i="5"/>
  <c r="AG13" i="5"/>
  <c r="T13" i="5"/>
  <c r="BI13" i="5"/>
  <c r="AU13" i="5"/>
  <c r="AF13" i="5"/>
  <c r="S13" i="5"/>
  <c r="BH13" i="5"/>
  <c r="AR13" i="5"/>
  <c r="AE13" i="5"/>
  <c r="Q13" i="5"/>
  <c r="BG13" i="5"/>
  <c r="AQ13" i="5"/>
  <c r="AD13" i="5"/>
  <c r="N13" i="5"/>
  <c r="BE13" i="5"/>
  <c r="AP13" i="5"/>
  <c r="AC13" i="5"/>
  <c r="M13" i="5"/>
  <c r="EX95" i="5"/>
  <c r="CO95" i="5"/>
  <c r="EM95" i="5"/>
  <c r="CD95" i="5"/>
  <c r="EJ95" i="5"/>
  <c r="CA95" i="5"/>
  <c r="BV95" i="5"/>
  <c r="EE95" i="5"/>
  <c r="EU95" i="5"/>
  <c r="CL95" i="5"/>
  <c r="BO95" i="5"/>
  <c r="DX95" i="5" s="1"/>
  <c r="K91" i="4"/>
  <c r="L91" i="4" s="1"/>
  <c r="M91" i="4" s="1"/>
  <c r="FN42" i="5"/>
  <c r="DE42" i="5"/>
  <c r="BW42" i="5"/>
  <c r="EF42" i="5"/>
  <c r="CV42" i="5"/>
  <c r="FE42" i="5"/>
  <c r="FL42" i="5"/>
  <c r="DC42" i="5"/>
  <c r="EE42" i="5"/>
  <c r="BV42" i="5"/>
  <c r="FP42" i="5"/>
  <c r="DG42" i="5"/>
  <c r="K53" i="4"/>
  <c r="L53" i="4" s="1"/>
  <c r="M53" i="4" s="1"/>
  <c r="P179" i="4"/>
  <c r="Y179" i="4" s="1"/>
  <c r="O179" i="4"/>
  <c r="P30" i="4"/>
  <c r="Y30" i="4" s="1"/>
  <c r="O30" i="4"/>
  <c r="P5" i="4"/>
  <c r="Y5" i="4" s="1"/>
  <c r="O5" i="4"/>
  <c r="BE170" i="5"/>
  <c r="AU170" i="5"/>
  <c r="AK170" i="5"/>
  <c r="AA170" i="5"/>
  <c r="Q170" i="5"/>
  <c r="G170" i="5"/>
  <c r="BD170" i="5"/>
  <c r="AT170" i="5"/>
  <c r="AJ170" i="5"/>
  <c r="Z170" i="5"/>
  <c r="P170" i="5"/>
  <c r="F170" i="5"/>
  <c r="BM170" i="5"/>
  <c r="BC170" i="5"/>
  <c r="AS170" i="5"/>
  <c r="AI170" i="5"/>
  <c r="Y170" i="5"/>
  <c r="O170" i="5"/>
  <c r="BI170" i="5"/>
  <c r="AV170" i="5"/>
  <c r="AF170" i="5"/>
  <c r="S170" i="5"/>
  <c r="BH170" i="5"/>
  <c r="AR170" i="5"/>
  <c r="AE170" i="5"/>
  <c r="R170" i="5"/>
  <c r="AZ170" i="5"/>
  <c r="AM170" i="5"/>
  <c r="W170" i="5"/>
  <c r="J170" i="5"/>
  <c r="BL170" i="5"/>
  <c r="AY170" i="5"/>
  <c r="AL170" i="5"/>
  <c r="V170" i="5"/>
  <c r="I170" i="5"/>
  <c r="BK170" i="5"/>
  <c r="AX170" i="5"/>
  <c r="AH170" i="5"/>
  <c r="U170" i="5"/>
  <c r="H170" i="5"/>
  <c r="AN170" i="5"/>
  <c r="K170" i="5"/>
  <c r="BJ170" i="5"/>
  <c r="AG170" i="5"/>
  <c r="BG170" i="5"/>
  <c r="AD170" i="5"/>
  <c r="BF170" i="5"/>
  <c r="AC170" i="5"/>
  <c r="BB170" i="5"/>
  <c r="AB170" i="5"/>
  <c r="BA170" i="5"/>
  <c r="X170" i="5"/>
  <c r="AW170" i="5"/>
  <c r="T170" i="5"/>
  <c r="AQ170" i="5"/>
  <c r="N170" i="5"/>
  <c r="AP170" i="5"/>
  <c r="AO170" i="5"/>
  <c r="M170" i="5"/>
  <c r="L170" i="5"/>
  <c r="BI71" i="5"/>
  <c r="AY71" i="5"/>
  <c r="AO71" i="5"/>
  <c r="AE71" i="5"/>
  <c r="U71" i="5"/>
  <c r="K71" i="5"/>
  <c r="BM71" i="5"/>
  <c r="BC71" i="5"/>
  <c r="AS71" i="5"/>
  <c r="AI71" i="5"/>
  <c r="Y71" i="5"/>
  <c r="O71" i="5"/>
  <c r="BE71" i="5"/>
  <c r="AR71" i="5"/>
  <c r="AF71" i="5"/>
  <c r="S71" i="5"/>
  <c r="G71" i="5"/>
  <c r="BD71" i="5"/>
  <c r="AQ71" i="5"/>
  <c r="AD71" i="5"/>
  <c r="R71" i="5"/>
  <c r="F71" i="5"/>
  <c r="AX71" i="5"/>
  <c r="AJ71" i="5"/>
  <c r="T71" i="5"/>
  <c r="BL71" i="5"/>
  <c r="AW71" i="5"/>
  <c r="AH71" i="5"/>
  <c r="Q71" i="5"/>
  <c r="BA71" i="5"/>
  <c r="AL71" i="5"/>
  <c r="W71" i="5"/>
  <c r="H71" i="5"/>
  <c r="AT71" i="5"/>
  <c r="X71" i="5"/>
  <c r="BK71" i="5"/>
  <c r="AP71" i="5"/>
  <c r="V71" i="5"/>
  <c r="BH71" i="5"/>
  <c r="AM71" i="5"/>
  <c r="N71" i="5"/>
  <c r="BF71" i="5"/>
  <c r="AU71" i="5"/>
  <c r="Z71" i="5"/>
  <c r="AC71" i="5"/>
  <c r="AB71" i="5"/>
  <c r="BJ71" i="5"/>
  <c r="AA71" i="5"/>
  <c r="BG71" i="5"/>
  <c r="P71" i="5"/>
  <c r="BB71" i="5"/>
  <c r="M71" i="5"/>
  <c r="AZ71" i="5"/>
  <c r="L71" i="5"/>
  <c r="AV71" i="5"/>
  <c r="J71" i="5"/>
  <c r="AN71" i="5"/>
  <c r="I71" i="5"/>
  <c r="AK71" i="5"/>
  <c r="AG71" i="5"/>
  <c r="BM21" i="5"/>
  <c r="BC21" i="5"/>
  <c r="AS21" i="5"/>
  <c r="AI21" i="5"/>
  <c r="Y21" i="5"/>
  <c r="O21" i="5"/>
  <c r="BL21" i="5"/>
  <c r="BB21" i="5"/>
  <c r="AR21" i="5"/>
  <c r="AH21" i="5"/>
  <c r="X21" i="5"/>
  <c r="N21" i="5"/>
  <c r="BE21" i="5"/>
  <c r="AU21" i="5"/>
  <c r="AK21" i="5"/>
  <c r="AA21" i="5"/>
  <c r="Q21" i="5"/>
  <c r="G21" i="5"/>
  <c r="AY21" i="5"/>
  <c r="AL21" i="5"/>
  <c r="V21" i="5"/>
  <c r="I21" i="5"/>
  <c r="BK21" i="5"/>
  <c r="AX21" i="5"/>
  <c r="AJ21" i="5"/>
  <c r="U21" i="5"/>
  <c r="H21" i="5"/>
  <c r="BA21" i="5"/>
  <c r="AN21" i="5"/>
  <c r="Z21" i="5"/>
  <c r="K21" i="5"/>
  <c r="BF21" i="5"/>
  <c r="AG21" i="5"/>
  <c r="P21" i="5"/>
  <c r="BD21" i="5"/>
  <c r="AF21" i="5"/>
  <c r="M21" i="5"/>
  <c r="AZ21" i="5"/>
  <c r="AE21" i="5"/>
  <c r="L21" i="5"/>
  <c r="AW21" i="5"/>
  <c r="AD21" i="5"/>
  <c r="J21" i="5"/>
  <c r="AV21" i="5"/>
  <c r="AC21" i="5"/>
  <c r="F21" i="5"/>
  <c r="AT21" i="5"/>
  <c r="AB21" i="5"/>
  <c r="BJ21" i="5"/>
  <c r="AQ21" i="5"/>
  <c r="W21" i="5"/>
  <c r="BI21" i="5"/>
  <c r="AP21" i="5"/>
  <c r="T21" i="5"/>
  <c r="BH21" i="5"/>
  <c r="AO21" i="5"/>
  <c r="S21" i="5"/>
  <c r="BG21" i="5"/>
  <c r="AM21" i="5"/>
  <c r="R21" i="5"/>
  <c r="BL229" i="5"/>
  <c r="BB229" i="5"/>
  <c r="AR229" i="5"/>
  <c r="AH229" i="5"/>
  <c r="X229" i="5"/>
  <c r="N229" i="5"/>
  <c r="BH229" i="5"/>
  <c r="AW229" i="5"/>
  <c r="AL229" i="5"/>
  <c r="AA229" i="5"/>
  <c r="P229" i="5"/>
  <c r="BF229" i="5"/>
  <c r="AU229" i="5"/>
  <c r="AJ229" i="5"/>
  <c r="Y229" i="5"/>
  <c r="M229" i="5"/>
  <c r="BK229" i="5"/>
  <c r="AZ229" i="5"/>
  <c r="AO229" i="5"/>
  <c r="AD229" i="5"/>
  <c r="S229" i="5"/>
  <c r="H229" i="5"/>
  <c r="AX229" i="5"/>
  <c r="AG229" i="5"/>
  <c r="R229" i="5"/>
  <c r="BM229" i="5"/>
  <c r="AV229" i="5"/>
  <c r="AF229" i="5"/>
  <c r="Q229" i="5"/>
  <c r="BJ229" i="5"/>
  <c r="AT229" i="5"/>
  <c r="AE229" i="5"/>
  <c r="O229" i="5"/>
  <c r="AY229" i="5"/>
  <c r="AI229" i="5"/>
  <c r="T229" i="5"/>
  <c r="AS229" i="5"/>
  <c r="V229" i="5"/>
  <c r="AQ229" i="5"/>
  <c r="U229" i="5"/>
  <c r="AP229" i="5"/>
  <c r="L229" i="5"/>
  <c r="AN229" i="5"/>
  <c r="K229" i="5"/>
  <c r="BC229" i="5"/>
  <c r="Z229" i="5"/>
  <c r="AB229" i="5"/>
  <c r="W229" i="5"/>
  <c r="BI229" i="5"/>
  <c r="J229" i="5"/>
  <c r="AK229" i="5"/>
  <c r="AC229" i="5"/>
  <c r="I229" i="5"/>
  <c r="G229" i="5"/>
  <c r="F229" i="5"/>
  <c r="BG229" i="5"/>
  <c r="BE229" i="5"/>
  <c r="BD229" i="5"/>
  <c r="BA229" i="5"/>
  <c r="AM229" i="5"/>
  <c r="BM195" i="5"/>
  <c r="BC195" i="5"/>
  <c r="AS195" i="5"/>
  <c r="AI195" i="5"/>
  <c r="Y195" i="5"/>
  <c r="O195" i="5"/>
  <c r="BL195" i="5"/>
  <c r="BB195" i="5"/>
  <c r="AR195" i="5"/>
  <c r="AH195" i="5"/>
  <c r="X195" i="5"/>
  <c r="N195" i="5"/>
  <c r="BE195" i="5"/>
  <c r="AU195" i="5"/>
  <c r="AK195" i="5"/>
  <c r="AA195" i="5"/>
  <c r="Q195" i="5"/>
  <c r="G195" i="5"/>
  <c r="BD195" i="5"/>
  <c r="AO195" i="5"/>
  <c r="AB195" i="5"/>
  <c r="L195" i="5"/>
  <c r="BI195" i="5"/>
  <c r="AV195" i="5"/>
  <c r="AF195" i="5"/>
  <c r="S195" i="5"/>
  <c r="BH195" i="5"/>
  <c r="AT195" i="5"/>
  <c r="AE195" i="5"/>
  <c r="R195" i="5"/>
  <c r="BG195" i="5"/>
  <c r="AQ195" i="5"/>
  <c r="AD195" i="5"/>
  <c r="P195" i="5"/>
  <c r="AN195" i="5"/>
  <c r="T195" i="5"/>
  <c r="BK195" i="5"/>
  <c r="AM195" i="5"/>
  <c r="M195" i="5"/>
  <c r="BJ195" i="5"/>
  <c r="AL195" i="5"/>
  <c r="K195" i="5"/>
  <c r="BF195" i="5"/>
  <c r="AJ195" i="5"/>
  <c r="J195" i="5"/>
  <c r="BA195" i="5"/>
  <c r="AG195" i="5"/>
  <c r="I195" i="5"/>
  <c r="AZ195" i="5"/>
  <c r="AC195" i="5"/>
  <c r="H195" i="5"/>
  <c r="AY195" i="5"/>
  <c r="Z195" i="5"/>
  <c r="F195" i="5"/>
  <c r="AX195" i="5"/>
  <c r="W195" i="5"/>
  <c r="AW195" i="5"/>
  <c r="V195" i="5"/>
  <c r="AP195" i="5"/>
  <c r="U195" i="5"/>
  <c r="EO144" i="5"/>
  <c r="CF144" i="5"/>
  <c r="ER144" i="5"/>
  <c r="CI144" i="5"/>
  <c r="FT144" i="5"/>
  <c r="DK144" i="5"/>
  <c r="FL144" i="5"/>
  <c r="DC144" i="5"/>
  <c r="FQ144" i="5"/>
  <c r="DH144" i="5"/>
  <c r="EU144" i="5"/>
  <c r="CL144" i="5"/>
  <c r="CW139" i="5"/>
  <c r="FF139" i="5"/>
  <c r="ET139" i="5"/>
  <c r="CK139" i="5"/>
  <c r="FV139" i="5"/>
  <c r="DM139" i="5"/>
  <c r="CG139" i="5"/>
  <c r="EP139" i="5"/>
  <c r="FG139" i="5"/>
  <c r="CX139" i="5"/>
  <c r="EK139" i="5"/>
  <c r="CB139" i="5"/>
  <c r="BP134" i="5"/>
  <c r="DY134" i="5" s="1"/>
  <c r="GE134" i="5"/>
  <c r="DV134" i="5"/>
  <c r="EI134" i="5"/>
  <c r="BZ134" i="5"/>
  <c r="EG134" i="5"/>
  <c r="BX134" i="5"/>
  <c r="EW134" i="5"/>
  <c r="CN134" i="5"/>
  <c r="BR134" i="5"/>
  <c r="EA134" i="5" s="1"/>
  <c r="FJ129" i="5"/>
  <c r="DA129" i="5"/>
  <c r="ES129" i="5"/>
  <c r="CJ129" i="5"/>
  <c r="FW129" i="5"/>
  <c r="DN129" i="5"/>
  <c r="CR129" i="5"/>
  <c r="FA129" i="5"/>
  <c r="EW129" i="5"/>
  <c r="CN129" i="5"/>
  <c r="I129" i="5"/>
  <c r="FP124" i="5"/>
  <c r="DG124" i="5"/>
  <c r="CU124" i="5"/>
  <c r="FD124" i="5"/>
  <c r="BO124" i="5"/>
  <c r="DX124" i="5" s="1"/>
  <c r="BV124" i="5"/>
  <c r="EE124" i="5"/>
  <c r="EW124" i="5"/>
  <c r="CN124" i="5"/>
  <c r="EA124" i="5"/>
  <c r="BR124" i="5"/>
  <c r="EI119" i="5"/>
  <c r="BZ119" i="5"/>
  <c r="FW119" i="5"/>
  <c r="DN119" i="5"/>
  <c r="ET119" i="5"/>
  <c r="CK119" i="5"/>
  <c r="CI119" i="5"/>
  <c r="ER119" i="5"/>
  <c r="CF119" i="5"/>
  <c r="EO119" i="5"/>
  <c r="EA119" i="5"/>
  <c r="BR119" i="5"/>
  <c r="BV114" i="5"/>
  <c r="EE114" i="5"/>
  <c r="CM114" i="5"/>
  <c r="EV114" i="5"/>
  <c r="FD114" i="5"/>
  <c r="CU114" i="5"/>
  <c r="ED114" i="5"/>
  <c r="BU114" i="5"/>
  <c r="EM114" i="5"/>
  <c r="CD114" i="5"/>
  <c r="BR114" i="5"/>
  <c r="EA114" i="5" s="1"/>
  <c r="EI109" i="5"/>
  <c r="BZ109" i="5"/>
  <c r="FK109" i="5"/>
  <c r="DB109" i="5"/>
  <c r="EF109" i="5"/>
  <c r="BW109" i="5"/>
  <c r="DV109" i="5"/>
  <c r="GE109" i="5"/>
  <c r="EO109" i="5"/>
  <c r="CF109" i="5"/>
  <c r="FY109" i="5"/>
  <c r="DP109" i="5"/>
  <c r="EM104" i="5"/>
  <c r="CD104" i="5"/>
  <c r="EQ104" i="5"/>
  <c r="CH104" i="5"/>
  <c r="FR104" i="5"/>
  <c r="DI104" i="5"/>
  <c r="DM104" i="5"/>
  <c r="FV104" i="5"/>
  <c r="EO104" i="5"/>
  <c r="CF104" i="5"/>
  <c r="FY104" i="5"/>
  <c r="DP104" i="5"/>
  <c r="DA94" i="5"/>
  <c r="FJ94" i="5"/>
  <c r="DI94" i="5"/>
  <c r="FR94" i="5"/>
  <c r="FW94" i="5"/>
  <c r="DN94" i="5"/>
  <c r="DK94" i="5"/>
  <c r="FT94" i="5"/>
  <c r="EO94" i="5"/>
  <c r="CF94" i="5"/>
  <c r="FY94" i="5"/>
  <c r="DP94" i="5"/>
  <c r="GE74" i="5"/>
  <c r="DV74" i="5"/>
  <c r="DN74" i="5"/>
  <c r="FW74" i="5"/>
  <c r="CH74" i="5"/>
  <c r="EQ74" i="5"/>
  <c r="CJ74" i="5"/>
  <c r="ES74" i="5"/>
  <c r="FT74" i="5"/>
  <c r="DK74" i="5"/>
  <c r="GC74" i="5"/>
  <c r="DT74" i="5"/>
  <c r="CW69" i="5"/>
  <c r="FF69" i="5"/>
  <c r="DI69" i="5"/>
  <c r="FR69" i="5"/>
  <c r="FT69" i="5"/>
  <c r="DK69" i="5"/>
  <c r="FH69" i="5"/>
  <c r="CY69" i="5"/>
  <c r="DR69" i="5"/>
  <c r="GA69" i="5"/>
  <c r="FS69" i="5"/>
  <c r="DJ69" i="5"/>
  <c r="GD59" i="5"/>
  <c r="DU59" i="5"/>
  <c r="EA59" i="5"/>
  <c r="BR59" i="5"/>
  <c r="FC59" i="5"/>
  <c r="CT59" i="5"/>
  <c r="FM59" i="5"/>
  <c r="DD59" i="5"/>
  <c r="EG59" i="5"/>
  <c r="BX59" i="5"/>
  <c r="FR59" i="5"/>
  <c r="DI59" i="5"/>
  <c r="P347" i="4"/>
  <c r="Y347" i="4" s="1"/>
  <c r="O347" i="4"/>
  <c r="BH268" i="5"/>
  <c r="AX268" i="5"/>
  <c r="AN268" i="5"/>
  <c r="AD268" i="5"/>
  <c r="T268" i="5"/>
  <c r="J268" i="5"/>
  <c r="BI268" i="5"/>
  <c r="AW268" i="5"/>
  <c r="AL268" i="5"/>
  <c r="AA268" i="5"/>
  <c r="P268" i="5"/>
  <c r="BG268" i="5"/>
  <c r="AV268" i="5"/>
  <c r="AK268" i="5"/>
  <c r="Z268" i="5"/>
  <c r="O268" i="5"/>
  <c r="BF268" i="5"/>
  <c r="AU268" i="5"/>
  <c r="AJ268" i="5"/>
  <c r="Y268" i="5"/>
  <c r="N268" i="5"/>
  <c r="BL268" i="5"/>
  <c r="BA268" i="5"/>
  <c r="AP268" i="5"/>
  <c r="AE268" i="5"/>
  <c r="S268" i="5"/>
  <c r="H268" i="5"/>
  <c r="BD268" i="5"/>
  <c r="AM268" i="5"/>
  <c r="U268" i="5"/>
  <c r="BC268" i="5"/>
  <c r="AI268" i="5"/>
  <c r="R268" i="5"/>
  <c r="BB268" i="5"/>
  <c r="AH268" i="5"/>
  <c r="Q268" i="5"/>
  <c r="AS268" i="5"/>
  <c r="V268" i="5"/>
  <c r="AR268" i="5"/>
  <c r="M268" i="5"/>
  <c r="AQ268" i="5"/>
  <c r="L268" i="5"/>
  <c r="BM268" i="5"/>
  <c r="AO268" i="5"/>
  <c r="K268" i="5"/>
  <c r="BK268" i="5"/>
  <c r="AG268" i="5"/>
  <c r="I268" i="5"/>
  <c r="BJ268" i="5"/>
  <c r="AF268" i="5"/>
  <c r="G268" i="5"/>
  <c r="BE268" i="5"/>
  <c r="AC268" i="5"/>
  <c r="F268" i="5"/>
  <c r="AT268" i="5"/>
  <c r="W268" i="5"/>
  <c r="AZ268" i="5"/>
  <c r="AY268" i="5"/>
  <c r="AB268" i="5"/>
  <c r="X268" i="5"/>
  <c r="L200" i="4"/>
  <c r="M200" i="4" s="1"/>
  <c r="DU127" i="5"/>
  <c r="GD127" i="5"/>
  <c r="DH127" i="5"/>
  <c r="FQ127" i="5"/>
  <c r="FU127" i="5"/>
  <c r="DL127" i="5"/>
  <c r="DO127" i="5"/>
  <c r="FX127" i="5"/>
  <c r="EK127" i="5"/>
  <c r="CB127" i="5"/>
  <c r="FZ127" i="5"/>
  <c r="DQ127" i="5"/>
  <c r="DA122" i="5"/>
  <c r="FJ122" i="5"/>
  <c r="EW122" i="5"/>
  <c r="CN122" i="5"/>
  <c r="GA122" i="5"/>
  <c r="DR122" i="5"/>
  <c r="DE122" i="5"/>
  <c r="FN122" i="5"/>
  <c r="BR122" i="5"/>
  <c r="EA122" i="5" s="1"/>
  <c r="FP122" i="5"/>
  <c r="DG122" i="5"/>
  <c r="GB117" i="5"/>
  <c r="DS117" i="5"/>
  <c r="FN117" i="5"/>
  <c r="DE117" i="5"/>
  <c r="FB117" i="5"/>
  <c r="CS117" i="5"/>
  <c r="CZ117" i="5"/>
  <c r="FI117" i="5"/>
  <c r="DI117" i="5"/>
  <c r="FR117" i="5"/>
  <c r="FF117" i="5"/>
  <c r="CW117" i="5"/>
  <c r="EL112" i="5"/>
  <c r="CC112" i="5"/>
  <c r="FK112" i="5"/>
  <c r="DB112" i="5"/>
  <c r="FR112" i="5"/>
  <c r="DI112" i="5"/>
  <c r="BV112" i="5"/>
  <c r="EE112" i="5"/>
  <c r="DA112" i="5"/>
  <c r="FJ112" i="5"/>
  <c r="ES112" i="5"/>
  <c r="CJ112" i="5"/>
  <c r="EP107" i="5"/>
  <c r="CG107" i="5"/>
  <c r="FR107" i="5"/>
  <c r="DI107" i="5"/>
  <c r="CB107" i="5"/>
  <c r="EK107" i="5"/>
  <c r="FA107" i="5"/>
  <c r="CR107" i="5"/>
  <c r="EI107" i="5"/>
  <c r="BZ107" i="5"/>
  <c r="FX107" i="5"/>
  <c r="DO107" i="5"/>
  <c r="GC102" i="5"/>
  <c r="DT102" i="5"/>
  <c r="BR102" i="5"/>
  <c r="EA102" i="5" s="1"/>
  <c r="FA102" i="5"/>
  <c r="CR102" i="5"/>
  <c r="EE102" i="5"/>
  <c r="BV102" i="5"/>
  <c r="BP102" i="5"/>
  <c r="DY102" i="5" s="1"/>
  <c r="FN102" i="5"/>
  <c r="DE102" i="5"/>
  <c r="ER97" i="5"/>
  <c r="CI97" i="5"/>
  <c r="GD97" i="5"/>
  <c r="DU97" i="5"/>
  <c r="EL97" i="5"/>
  <c r="CC97" i="5"/>
  <c r="FZ97" i="5"/>
  <c r="DQ97" i="5"/>
  <c r="GA97" i="5"/>
  <c r="DR97" i="5"/>
  <c r="FD97" i="5"/>
  <c r="CU97" i="5"/>
  <c r="FK92" i="5"/>
  <c r="DB92" i="5"/>
  <c r="EQ92" i="5"/>
  <c r="CH92" i="5"/>
  <c r="FH92" i="5"/>
  <c r="CY92" i="5"/>
  <c r="DI92" i="5"/>
  <c r="FR92" i="5"/>
  <c r="FQ92" i="5"/>
  <c r="DH92" i="5"/>
  <c r="ET92" i="5"/>
  <c r="CK92" i="5"/>
  <c r="FS87" i="5"/>
  <c r="DJ87" i="5"/>
  <c r="EB87" i="5"/>
  <c r="BS87" i="5"/>
  <c r="FE87" i="5"/>
  <c r="CV87" i="5"/>
  <c r="EU87" i="5"/>
  <c r="CL87" i="5"/>
  <c r="FG87" i="5"/>
  <c r="CX87" i="5"/>
  <c r="EJ87" i="5"/>
  <c r="CA87" i="5"/>
  <c r="CW82" i="5"/>
  <c r="FF82" i="5"/>
  <c r="EU82" i="5"/>
  <c r="CL82" i="5"/>
  <c r="FH82" i="5"/>
  <c r="CY82" i="5"/>
  <c r="EZ82" i="5"/>
  <c r="CQ82" i="5"/>
  <c r="EW82" i="5"/>
  <c r="CN82" i="5"/>
  <c r="BQ82" i="5"/>
  <c r="DZ82" i="5" s="1"/>
  <c r="FY77" i="5"/>
  <c r="DP77" i="5"/>
  <c r="FA77" i="5"/>
  <c r="CR77" i="5"/>
  <c r="FO77" i="5"/>
  <c r="DF77" i="5"/>
  <c r="DJ77" i="5"/>
  <c r="FS77" i="5"/>
  <c r="EM77" i="5"/>
  <c r="CD77" i="5"/>
  <c r="FW77" i="5"/>
  <c r="DN77" i="5"/>
  <c r="EY72" i="5"/>
  <c r="CP72" i="5"/>
  <c r="CH72" i="5"/>
  <c r="EQ72" i="5"/>
  <c r="CS72" i="5"/>
  <c r="FB72" i="5"/>
  <c r="CU72" i="5"/>
  <c r="FD72" i="5"/>
  <c r="FY72" i="5"/>
  <c r="DP72" i="5"/>
  <c r="FQ72" i="5"/>
  <c r="DH72" i="5"/>
  <c r="BD260" i="5"/>
  <c r="AT260" i="5"/>
  <c r="AJ260" i="5"/>
  <c r="Z260" i="5"/>
  <c r="P260" i="5"/>
  <c r="F260" i="5"/>
  <c r="BM260" i="5"/>
  <c r="BC260" i="5"/>
  <c r="AS260" i="5"/>
  <c r="AI260" i="5"/>
  <c r="Y260" i="5"/>
  <c r="O260" i="5"/>
  <c r="BG260" i="5"/>
  <c r="AW260" i="5"/>
  <c r="AM260" i="5"/>
  <c r="AC260" i="5"/>
  <c r="S260" i="5"/>
  <c r="I260" i="5"/>
  <c r="BJ260" i="5"/>
  <c r="AV260" i="5"/>
  <c r="AG260" i="5"/>
  <c r="T260" i="5"/>
  <c r="BA260" i="5"/>
  <c r="AL260" i="5"/>
  <c r="V260" i="5"/>
  <c r="G260" i="5"/>
  <c r="AZ260" i="5"/>
  <c r="AK260" i="5"/>
  <c r="U260" i="5"/>
  <c r="AY260" i="5"/>
  <c r="AH260" i="5"/>
  <c r="R260" i="5"/>
  <c r="BB260" i="5"/>
  <c r="AN260" i="5"/>
  <c r="W260" i="5"/>
  <c r="H260" i="5"/>
  <c r="BL260" i="5"/>
  <c r="AP260" i="5"/>
  <c r="M260" i="5"/>
  <c r="BK260" i="5"/>
  <c r="AO260" i="5"/>
  <c r="L260" i="5"/>
  <c r="BI260" i="5"/>
  <c r="AF260" i="5"/>
  <c r="K260" i="5"/>
  <c r="BH260" i="5"/>
  <c r="AE260" i="5"/>
  <c r="J260" i="5"/>
  <c r="BF260" i="5"/>
  <c r="AD260" i="5"/>
  <c r="BE260" i="5"/>
  <c r="AB260" i="5"/>
  <c r="AX260" i="5"/>
  <c r="AA260" i="5"/>
  <c r="X260" i="5"/>
  <c r="Q260" i="5"/>
  <c r="N260" i="5"/>
  <c r="AU260" i="5"/>
  <c r="AR260" i="5"/>
  <c r="AQ260" i="5"/>
  <c r="FZ193" i="5"/>
  <c r="DQ193" i="5"/>
  <c r="FM193" i="5"/>
  <c r="DD193" i="5"/>
  <c r="CW193" i="5"/>
  <c r="FF193" i="5"/>
  <c r="I193" i="5"/>
  <c r="FS193" i="5"/>
  <c r="DJ193" i="5"/>
  <c r="EL161" i="5"/>
  <c r="CC161" i="5"/>
  <c r="BU161" i="5"/>
  <c r="ED161" i="5" s="1"/>
  <c r="DB161" i="5"/>
  <c r="FK161" i="5"/>
  <c r="BO161" i="5"/>
  <c r="DX161" i="5" s="1"/>
  <c r="GC161" i="5"/>
  <c r="DT161" i="5"/>
  <c r="FG161" i="5"/>
  <c r="CX161" i="5"/>
  <c r="BD295" i="5"/>
  <c r="AT295" i="5"/>
  <c r="AJ295" i="5"/>
  <c r="Z295" i="5"/>
  <c r="P295" i="5"/>
  <c r="F295" i="5"/>
  <c r="BH295" i="5"/>
  <c r="AX295" i="5"/>
  <c r="AN295" i="5"/>
  <c r="AD295" i="5"/>
  <c r="T295" i="5"/>
  <c r="J295" i="5"/>
  <c r="BG295" i="5"/>
  <c r="AW295" i="5"/>
  <c r="AM295" i="5"/>
  <c r="AC295" i="5"/>
  <c r="S295" i="5"/>
  <c r="I295" i="5"/>
  <c r="BI295" i="5"/>
  <c r="AS295" i="5"/>
  <c r="AF295" i="5"/>
  <c r="Q295" i="5"/>
  <c r="BF295" i="5"/>
  <c r="AR295" i="5"/>
  <c r="AE295" i="5"/>
  <c r="O295" i="5"/>
  <c r="BE295" i="5"/>
  <c r="AQ295" i="5"/>
  <c r="AB295" i="5"/>
  <c r="N295" i="5"/>
  <c r="BC295" i="5"/>
  <c r="AP295" i="5"/>
  <c r="AA295" i="5"/>
  <c r="M295" i="5"/>
  <c r="BB295" i="5"/>
  <c r="AO295" i="5"/>
  <c r="Y295" i="5"/>
  <c r="L295" i="5"/>
  <c r="BA295" i="5"/>
  <c r="AL295" i="5"/>
  <c r="X295" i="5"/>
  <c r="K295" i="5"/>
  <c r="BL295" i="5"/>
  <c r="AY295" i="5"/>
  <c r="AI295" i="5"/>
  <c r="V295" i="5"/>
  <c r="G295" i="5"/>
  <c r="BK295" i="5"/>
  <c r="AV295" i="5"/>
  <c r="AH295" i="5"/>
  <c r="U295" i="5"/>
  <c r="H295" i="5"/>
  <c r="BM295" i="5"/>
  <c r="BJ295" i="5"/>
  <c r="AZ295" i="5"/>
  <c r="AU295" i="5"/>
  <c r="AK295" i="5"/>
  <c r="AG295" i="5"/>
  <c r="W295" i="5"/>
  <c r="R295" i="5"/>
  <c r="BD278" i="5"/>
  <c r="AT278" i="5"/>
  <c r="AJ278" i="5"/>
  <c r="Z278" i="5"/>
  <c r="P278" i="5"/>
  <c r="F278" i="5"/>
  <c r="BM278" i="5"/>
  <c r="BC278" i="5"/>
  <c r="AS278" i="5"/>
  <c r="AI278" i="5"/>
  <c r="Y278" i="5"/>
  <c r="O278" i="5"/>
  <c r="BG278" i="5"/>
  <c r="AW278" i="5"/>
  <c r="AM278" i="5"/>
  <c r="AC278" i="5"/>
  <c r="S278" i="5"/>
  <c r="I278" i="5"/>
  <c r="BE278" i="5"/>
  <c r="AP278" i="5"/>
  <c r="AB278" i="5"/>
  <c r="M278" i="5"/>
  <c r="BB278" i="5"/>
  <c r="AO278" i="5"/>
  <c r="AA278" i="5"/>
  <c r="L278" i="5"/>
  <c r="BJ278" i="5"/>
  <c r="AV278" i="5"/>
  <c r="AG278" i="5"/>
  <c r="T278" i="5"/>
  <c r="BL278" i="5"/>
  <c r="AR278" i="5"/>
  <c r="W278" i="5"/>
  <c r="BK278" i="5"/>
  <c r="AQ278" i="5"/>
  <c r="V278" i="5"/>
  <c r="BI278" i="5"/>
  <c r="AN278" i="5"/>
  <c r="U278" i="5"/>
  <c r="BH278" i="5"/>
  <c r="AL278" i="5"/>
  <c r="R278" i="5"/>
  <c r="BF278" i="5"/>
  <c r="AK278" i="5"/>
  <c r="Q278" i="5"/>
  <c r="AY278" i="5"/>
  <c r="AE278" i="5"/>
  <c r="J278" i="5"/>
  <c r="AD278" i="5"/>
  <c r="X278" i="5"/>
  <c r="N278" i="5"/>
  <c r="K278" i="5"/>
  <c r="BA278" i="5"/>
  <c r="H278" i="5"/>
  <c r="AZ278" i="5"/>
  <c r="G278" i="5"/>
  <c r="AF278" i="5"/>
  <c r="AH278" i="5"/>
  <c r="AX278" i="5"/>
  <c r="AU278" i="5"/>
  <c r="EK155" i="5"/>
  <c r="CB155" i="5"/>
  <c r="FJ155" i="5"/>
  <c r="DA155" i="5"/>
  <c r="CD155" i="5"/>
  <c r="EM155" i="5"/>
  <c r="EO155" i="5"/>
  <c r="CF155" i="5"/>
  <c r="EJ155" i="5"/>
  <c r="CA155" i="5"/>
  <c r="GE155" i="5"/>
  <c r="DV155" i="5"/>
  <c r="EJ147" i="5"/>
  <c r="CA147" i="5"/>
  <c r="FK147" i="5"/>
  <c r="DB147" i="5"/>
  <c r="EY147" i="5"/>
  <c r="CP147" i="5"/>
  <c r="FR147" i="5"/>
  <c r="DI147" i="5"/>
  <c r="FO147" i="5"/>
  <c r="DF147" i="5"/>
  <c r="ES147" i="5"/>
  <c r="CJ147" i="5"/>
  <c r="EN145" i="5"/>
  <c r="CE145" i="5"/>
  <c r="DA145" i="5"/>
  <c r="FJ145" i="5"/>
  <c r="EE145" i="5"/>
  <c r="BV145" i="5"/>
  <c r="DS145" i="5"/>
  <c r="GB145" i="5"/>
  <c r="FM145" i="5"/>
  <c r="DD145" i="5"/>
  <c r="FA145" i="5"/>
  <c r="CR145" i="5"/>
  <c r="DQ140" i="5"/>
  <c r="FZ140" i="5"/>
  <c r="BO140" i="5"/>
  <c r="DX140" i="5" s="1"/>
  <c r="EY140" i="5"/>
  <c r="CP140" i="5"/>
  <c r="EP140" i="5"/>
  <c r="CG140" i="5"/>
  <c r="FC140" i="5"/>
  <c r="CT140" i="5"/>
  <c r="EQ140" i="5"/>
  <c r="CH140" i="5"/>
  <c r="BM314" i="5"/>
  <c r="BC314" i="5"/>
  <c r="AS314" i="5"/>
  <c r="AI314" i="5"/>
  <c r="Y314" i="5"/>
  <c r="O314" i="5"/>
  <c r="BL314" i="5"/>
  <c r="BB314" i="5"/>
  <c r="AR314" i="5"/>
  <c r="AH314" i="5"/>
  <c r="X314" i="5"/>
  <c r="N314" i="5"/>
  <c r="BF314" i="5"/>
  <c r="AV314" i="5"/>
  <c r="AL314" i="5"/>
  <c r="AB314" i="5"/>
  <c r="R314" i="5"/>
  <c r="H314" i="5"/>
  <c r="AY314" i="5"/>
  <c r="AK314" i="5"/>
  <c r="V314" i="5"/>
  <c r="I314" i="5"/>
  <c r="BK314" i="5"/>
  <c r="AX314" i="5"/>
  <c r="AJ314" i="5"/>
  <c r="U314" i="5"/>
  <c r="G314" i="5"/>
  <c r="BD314" i="5"/>
  <c r="AO314" i="5"/>
  <c r="AA314" i="5"/>
  <c r="L314" i="5"/>
  <c r="BH314" i="5"/>
  <c r="AN314" i="5"/>
  <c r="S314" i="5"/>
  <c r="BJ314" i="5"/>
  <c r="AP314" i="5"/>
  <c r="Q314" i="5"/>
  <c r="BI314" i="5"/>
  <c r="AM314" i="5"/>
  <c r="P314" i="5"/>
  <c r="AW314" i="5"/>
  <c r="AC314" i="5"/>
  <c r="BG314" i="5"/>
  <c r="AD314" i="5"/>
  <c r="BE314" i="5"/>
  <c r="Z314" i="5"/>
  <c r="AQ314" i="5"/>
  <c r="J314" i="5"/>
  <c r="AG314" i="5"/>
  <c r="F314" i="5"/>
  <c r="AU314" i="5"/>
  <c r="AT314" i="5"/>
  <c r="AF314" i="5"/>
  <c r="AE314" i="5"/>
  <c r="W314" i="5"/>
  <c r="M314" i="5"/>
  <c r="BA314" i="5"/>
  <c r="AZ314" i="5"/>
  <c r="T314" i="5"/>
  <c r="K314" i="5"/>
  <c r="BE220" i="5"/>
  <c r="AU220" i="5"/>
  <c r="AK220" i="5"/>
  <c r="AA220" i="5"/>
  <c r="Q220" i="5"/>
  <c r="G220" i="5"/>
  <c r="BM220" i="5"/>
  <c r="BC220" i="5"/>
  <c r="AS220" i="5"/>
  <c r="AI220" i="5"/>
  <c r="Y220" i="5"/>
  <c r="O220" i="5"/>
  <c r="BH220" i="5"/>
  <c r="AX220" i="5"/>
  <c r="AN220" i="5"/>
  <c r="AD220" i="5"/>
  <c r="T220" i="5"/>
  <c r="J220" i="5"/>
  <c r="BL220" i="5"/>
  <c r="AY220" i="5"/>
  <c r="AJ220" i="5"/>
  <c r="V220" i="5"/>
  <c r="H220" i="5"/>
  <c r="BK220" i="5"/>
  <c r="AW220" i="5"/>
  <c r="AH220" i="5"/>
  <c r="U220" i="5"/>
  <c r="F220" i="5"/>
  <c r="BA220" i="5"/>
  <c r="AM220" i="5"/>
  <c r="X220" i="5"/>
  <c r="K220" i="5"/>
  <c r="BF220" i="5"/>
  <c r="AL220" i="5"/>
  <c r="P220" i="5"/>
  <c r="BB220" i="5"/>
  <c r="AF220" i="5"/>
  <c r="M220" i="5"/>
  <c r="BI220" i="5"/>
  <c r="AP220" i="5"/>
  <c r="S220" i="5"/>
  <c r="AO220" i="5"/>
  <c r="I220" i="5"/>
  <c r="AG220" i="5"/>
  <c r="BJ220" i="5"/>
  <c r="AE220" i="5"/>
  <c r="AR220" i="5"/>
  <c r="N220" i="5"/>
  <c r="AV220" i="5"/>
  <c r="AT220" i="5"/>
  <c r="AQ220" i="5"/>
  <c r="AC220" i="5"/>
  <c r="AB220" i="5"/>
  <c r="Z220" i="5"/>
  <c r="W220" i="5"/>
  <c r="BG220" i="5"/>
  <c r="R220" i="5"/>
  <c r="BD220" i="5"/>
  <c r="L220" i="5"/>
  <c r="AZ220" i="5"/>
  <c r="BM208" i="5"/>
  <c r="BC208" i="5"/>
  <c r="AS208" i="5"/>
  <c r="AI208" i="5"/>
  <c r="Y208" i="5"/>
  <c r="O208" i="5"/>
  <c r="BF208" i="5"/>
  <c r="AV208" i="5"/>
  <c r="AL208" i="5"/>
  <c r="AB208" i="5"/>
  <c r="R208" i="5"/>
  <c r="H208" i="5"/>
  <c r="BA208" i="5"/>
  <c r="AO208" i="5"/>
  <c r="AC208" i="5"/>
  <c r="P208" i="5"/>
  <c r="BK208" i="5"/>
  <c r="AY208" i="5"/>
  <c r="AM208" i="5"/>
  <c r="Z208" i="5"/>
  <c r="M208" i="5"/>
  <c r="BD208" i="5"/>
  <c r="AQ208" i="5"/>
  <c r="AE208" i="5"/>
  <c r="S208" i="5"/>
  <c r="F208" i="5"/>
  <c r="BB208" i="5"/>
  <c r="AJ208" i="5"/>
  <c r="T208" i="5"/>
  <c r="AZ208" i="5"/>
  <c r="AH208" i="5"/>
  <c r="Q208" i="5"/>
  <c r="AX208" i="5"/>
  <c r="AG208" i="5"/>
  <c r="N208" i="5"/>
  <c r="BG208" i="5"/>
  <c r="AN208" i="5"/>
  <c r="V208" i="5"/>
  <c r="BE208" i="5"/>
  <c r="X208" i="5"/>
  <c r="AW208" i="5"/>
  <c r="W208" i="5"/>
  <c r="AU208" i="5"/>
  <c r="U208" i="5"/>
  <c r="BL208" i="5"/>
  <c r="AK208" i="5"/>
  <c r="I208" i="5"/>
  <c r="BJ208" i="5"/>
  <c r="AF208" i="5"/>
  <c r="G208" i="5"/>
  <c r="BI208" i="5"/>
  <c r="AD208" i="5"/>
  <c r="BH208" i="5"/>
  <c r="AT208" i="5"/>
  <c r="AR208" i="5"/>
  <c r="AP208" i="5"/>
  <c r="AA208" i="5"/>
  <c r="L208" i="5"/>
  <c r="K208" i="5"/>
  <c r="J208" i="5"/>
  <c r="BE152" i="5"/>
  <c r="AU152" i="5"/>
  <c r="AK152" i="5"/>
  <c r="AA152" i="5"/>
  <c r="Q152" i="5"/>
  <c r="G152" i="5"/>
  <c r="BH152" i="5"/>
  <c r="AX152" i="5"/>
  <c r="AN152" i="5"/>
  <c r="AD152" i="5"/>
  <c r="T152" i="5"/>
  <c r="J152" i="5"/>
  <c r="BG152" i="5"/>
  <c r="AW152" i="5"/>
  <c r="AM152" i="5"/>
  <c r="AC152" i="5"/>
  <c r="S152" i="5"/>
  <c r="I152" i="5"/>
  <c r="BJ152" i="5"/>
  <c r="AT152" i="5"/>
  <c r="AG152" i="5"/>
  <c r="R152" i="5"/>
  <c r="BI152" i="5"/>
  <c r="AS152" i="5"/>
  <c r="AF152" i="5"/>
  <c r="P152" i="5"/>
  <c r="BF152" i="5"/>
  <c r="AR152" i="5"/>
  <c r="AE152" i="5"/>
  <c r="O152" i="5"/>
  <c r="BA152" i="5"/>
  <c r="AH152" i="5"/>
  <c r="L152" i="5"/>
  <c r="AZ152" i="5"/>
  <c r="AB152" i="5"/>
  <c r="K152" i="5"/>
  <c r="AY152" i="5"/>
  <c r="Z152" i="5"/>
  <c r="H152" i="5"/>
  <c r="AV152" i="5"/>
  <c r="Y152" i="5"/>
  <c r="F152" i="5"/>
  <c r="BM152" i="5"/>
  <c r="AQ152" i="5"/>
  <c r="X152" i="5"/>
  <c r="BL152" i="5"/>
  <c r="AP152" i="5"/>
  <c r="W152" i="5"/>
  <c r="BK152" i="5"/>
  <c r="AO152" i="5"/>
  <c r="V152" i="5"/>
  <c r="BD152" i="5"/>
  <c r="AL152" i="5"/>
  <c r="U152" i="5"/>
  <c r="BC152" i="5"/>
  <c r="AJ152" i="5"/>
  <c r="N152" i="5"/>
  <c r="BB152" i="5"/>
  <c r="AI152" i="5"/>
  <c r="M152" i="5"/>
  <c r="P140" i="4"/>
  <c r="Y140" i="4" s="1"/>
  <c r="P130" i="4"/>
  <c r="Y130" i="4" s="1"/>
  <c r="L68" i="4"/>
  <c r="M68" i="4" s="1"/>
  <c r="O52" i="4"/>
  <c r="P52" i="4"/>
  <c r="Y52" i="4" s="1"/>
  <c r="BH282" i="5"/>
  <c r="AX282" i="5"/>
  <c r="AN282" i="5"/>
  <c r="AD282" i="5"/>
  <c r="T282" i="5"/>
  <c r="J282" i="5"/>
  <c r="BG282" i="5"/>
  <c r="AW282" i="5"/>
  <c r="AM282" i="5"/>
  <c r="AC282" i="5"/>
  <c r="S282" i="5"/>
  <c r="I282" i="5"/>
  <c r="BK282" i="5"/>
  <c r="BA282" i="5"/>
  <c r="AQ282" i="5"/>
  <c r="AG282" i="5"/>
  <c r="W282" i="5"/>
  <c r="M282" i="5"/>
  <c r="BL282" i="5"/>
  <c r="AV282" i="5"/>
  <c r="AI282" i="5"/>
  <c r="U282" i="5"/>
  <c r="F282" i="5"/>
  <c r="BJ282" i="5"/>
  <c r="AU282" i="5"/>
  <c r="AH282" i="5"/>
  <c r="R282" i="5"/>
  <c r="BC282" i="5"/>
  <c r="AO282" i="5"/>
  <c r="Z282" i="5"/>
  <c r="L282" i="5"/>
  <c r="BM282" i="5"/>
  <c r="AR282" i="5"/>
  <c r="X282" i="5"/>
  <c r="BI282" i="5"/>
  <c r="AP282" i="5"/>
  <c r="V282" i="5"/>
  <c r="BF282" i="5"/>
  <c r="AL282" i="5"/>
  <c r="Q282" i="5"/>
  <c r="BE282" i="5"/>
  <c r="AK282" i="5"/>
  <c r="P282" i="5"/>
  <c r="BD282" i="5"/>
  <c r="AJ282" i="5"/>
  <c r="O282" i="5"/>
  <c r="BB282" i="5"/>
  <c r="AF282" i="5"/>
  <c r="N282" i="5"/>
  <c r="AZ282" i="5"/>
  <c r="AE282" i="5"/>
  <c r="K282" i="5"/>
  <c r="AY282" i="5"/>
  <c r="AB282" i="5"/>
  <c r="H282" i="5"/>
  <c r="G282" i="5"/>
  <c r="Y282" i="5"/>
  <c r="AT282" i="5"/>
  <c r="AS282" i="5"/>
  <c r="AA282" i="5"/>
  <c r="BE335" i="5"/>
  <c r="AU335" i="5"/>
  <c r="AK335" i="5"/>
  <c r="AA335" i="5"/>
  <c r="Q335" i="5"/>
  <c r="G335" i="5"/>
  <c r="BC335" i="5"/>
  <c r="AR335" i="5"/>
  <c r="AG335" i="5"/>
  <c r="V335" i="5"/>
  <c r="K335" i="5"/>
  <c r="BM335" i="5"/>
  <c r="BB335" i="5"/>
  <c r="AQ335" i="5"/>
  <c r="AF335" i="5"/>
  <c r="U335" i="5"/>
  <c r="J335" i="5"/>
  <c r="BF335" i="5"/>
  <c r="AT335" i="5"/>
  <c r="AI335" i="5"/>
  <c r="X335" i="5"/>
  <c r="M335" i="5"/>
  <c r="BD335" i="5"/>
  <c r="AN335" i="5"/>
  <c r="Y335" i="5"/>
  <c r="H335" i="5"/>
  <c r="BA335" i="5"/>
  <c r="AM335" i="5"/>
  <c r="W335" i="5"/>
  <c r="F335" i="5"/>
  <c r="AZ335" i="5"/>
  <c r="AL335" i="5"/>
  <c r="T335" i="5"/>
  <c r="AY335" i="5"/>
  <c r="AJ335" i="5"/>
  <c r="S335" i="5"/>
  <c r="BL335" i="5"/>
  <c r="AX335" i="5"/>
  <c r="AH335" i="5"/>
  <c r="R335" i="5"/>
  <c r="BI335" i="5"/>
  <c r="AS335" i="5"/>
  <c r="AC335" i="5"/>
  <c r="N335" i="5"/>
  <c r="BK335" i="5"/>
  <c r="AB335" i="5"/>
  <c r="BJ335" i="5"/>
  <c r="Z335" i="5"/>
  <c r="BH335" i="5"/>
  <c r="P335" i="5"/>
  <c r="AO335" i="5"/>
  <c r="AV335" i="5"/>
  <c r="I335" i="5"/>
  <c r="AE335" i="5"/>
  <c r="AD335" i="5"/>
  <c r="O335" i="5"/>
  <c r="L335" i="5"/>
  <c r="BG335" i="5"/>
  <c r="AW335" i="5"/>
  <c r="AP335" i="5"/>
  <c r="BJ353" i="5"/>
  <c r="AZ353" i="5"/>
  <c r="AP353" i="5"/>
  <c r="AF353" i="5"/>
  <c r="V353" i="5"/>
  <c r="L353" i="5"/>
  <c r="BM353" i="5"/>
  <c r="BB353" i="5"/>
  <c r="AQ353" i="5"/>
  <c r="AE353" i="5"/>
  <c r="T353" i="5"/>
  <c r="I353" i="5"/>
  <c r="BL353" i="5"/>
  <c r="BA353" i="5"/>
  <c r="AO353" i="5"/>
  <c r="AD353" i="5"/>
  <c r="S353" i="5"/>
  <c r="H353" i="5"/>
  <c r="BE353" i="5"/>
  <c r="AT353" i="5"/>
  <c r="AI353" i="5"/>
  <c r="X353" i="5"/>
  <c r="M353" i="5"/>
  <c r="BC353" i="5"/>
  <c r="AL353" i="5"/>
  <c r="W353" i="5"/>
  <c r="F353" i="5"/>
  <c r="AY353" i="5"/>
  <c r="AK353" i="5"/>
  <c r="U353" i="5"/>
  <c r="BK353" i="5"/>
  <c r="AS353" i="5"/>
  <c r="Z353" i="5"/>
  <c r="BI353" i="5"/>
  <c r="AR353" i="5"/>
  <c r="Y353" i="5"/>
  <c r="AW353" i="5"/>
  <c r="AC353" i="5"/>
  <c r="K353" i="5"/>
  <c r="AX353" i="5"/>
  <c r="R353" i="5"/>
  <c r="AN353" i="5"/>
  <c r="O353" i="5"/>
  <c r="BG353" i="5"/>
  <c r="AG353" i="5"/>
  <c r="BD353" i="5"/>
  <c r="N353" i="5"/>
  <c r="AV353" i="5"/>
  <c r="J353" i="5"/>
  <c r="AU353" i="5"/>
  <c r="G353" i="5"/>
  <c r="AM353" i="5"/>
  <c r="AJ353" i="5"/>
  <c r="AH353" i="5"/>
  <c r="AA353" i="5"/>
  <c r="Q353" i="5"/>
  <c r="P353" i="5"/>
  <c r="BF353" i="5"/>
  <c r="BH353" i="5"/>
  <c r="AB353" i="5"/>
  <c r="BH299" i="5"/>
  <c r="AX299" i="5"/>
  <c r="AN299" i="5"/>
  <c r="AD299" i="5"/>
  <c r="T299" i="5"/>
  <c r="J299" i="5"/>
  <c r="BL299" i="5"/>
  <c r="BB299" i="5"/>
  <c r="AR299" i="5"/>
  <c r="AH299" i="5"/>
  <c r="X299" i="5"/>
  <c r="N299" i="5"/>
  <c r="BK299" i="5"/>
  <c r="BA299" i="5"/>
  <c r="AQ299" i="5"/>
  <c r="AG299" i="5"/>
  <c r="W299" i="5"/>
  <c r="M299" i="5"/>
  <c r="BC299" i="5"/>
  <c r="AM299" i="5"/>
  <c r="Z299" i="5"/>
  <c r="K299" i="5"/>
  <c r="AY299" i="5"/>
  <c r="AK299" i="5"/>
  <c r="V299" i="5"/>
  <c r="H299" i="5"/>
  <c r="AZ299" i="5"/>
  <c r="AI299" i="5"/>
  <c r="Q299" i="5"/>
  <c r="AW299" i="5"/>
  <c r="AF299" i="5"/>
  <c r="P299" i="5"/>
  <c r="AV299" i="5"/>
  <c r="AE299" i="5"/>
  <c r="O299" i="5"/>
  <c r="BM299" i="5"/>
  <c r="AU299" i="5"/>
  <c r="AC299" i="5"/>
  <c r="L299" i="5"/>
  <c r="BJ299" i="5"/>
  <c r="AT299" i="5"/>
  <c r="AB299" i="5"/>
  <c r="I299" i="5"/>
  <c r="BI299" i="5"/>
  <c r="AS299" i="5"/>
  <c r="AA299" i="5"/>
  <c r="G299" i="5"/>
  <c r="BF299" i="5"/>
  <c r="AO299" i="5"/>
  <c r="U299" i="5"/>
  <c r="BE299" i="5"/>
  <c r="AL299" i="5"/>
  <c r="S299" i="5"/>
  <c r="BG299" i="5"/>
  <c r="BD299" i="5"/>
  <c r="AP299" i="5"/>
  <c r="AJ299" i="5"/>
  <c r="Y299" i="5"/>
  <c r="R299" i="5"/>
  <c r="F299" i="5"/>
  <c r="L220" i="4"/>
  <c r="M220" i="4" s="1"/>
  <c r="BD290" i="5"/>
  <c r="AT290" i="5"/>
  <c r="AJ290" i="5"/>
  <c r="Z290" i="5"/>
  <c r="P290" i="5"/>
  <c r="F290" i="5"/>
  <c r="BK290" i="5"/>
  <c r="AZ290" i="5"/>
  <c r="AO290" i="5"/>
  <c r="AD290" i="5"/>
  <c r="S290" i="5"/>
  <c r="H290" i="5"/>
  <c r="BJ290" i="5"/>
  <c r="AY290" i="5"/>
  <c r="AN290" i="5"/>
  <c r="AC290" i="5"/>
  <c r="R290" i="5"/>
  <c r="G290" i="5"/>
  <c r="BC290" i="5"/>
  <c r="AR290" i="5"/>
  <c r="AG290" i="5"/>
  <c r="V290" i="5"/>
  <c r="K290" i="5"/>
  <c r="BH290" i="5"/>
  <c r="AS290" i="5"/>
  <c r="AB290" i="5"/>
  <c r="M290" i="5"/>
  <c r="BG290" i="5"/>
  <c r="AQ290" i="5"/>
  <c r="AA290" i="5"/>
  <c r="L290" i="5"/>
  <c r="BF290" i="5"/>
  <c r="AP290" i="5"/>
  <c r="Y290" i="5"/>
  <c r="J290" i="5"/>
  <c r="BE290" i="5"/>
  <c r="AM290" i="5"/>
  <c r="X290" i="5"/>
  <c r="I290" i="5"/>
  <c r="BB290" i="5"/>
  <c r="AL290" i="5"/>
  <c r="W290" i="5"/>
  <c r="BA290" i="5"/>
  <c r="AK290" i="5"/>
  <c r="U290" i="5"/>
  <c r="BM290" i="5"/>
  <c r="AW290" i="5"/>
  <c r="AH290" i="5"/>
  <c r="Q290" i="5"/>
  <c r="AE290" i="5"/>
  <c r="T290" i="5"/>
  <c r="O290" i="5"/>
  <c r="BL290" i="5"/>
  <c r="N290" i="5"/>
  <c r="BI290" i="5"/>
  <c r="AX290" i="5"/>
  <c r="AV290" i="5"/>
  <c r="AU290" i="5"/>
  <c r="AI290" i="5"/>
  <c r="AF290" i="5"/>
  <c r="BM201" i="5"/>
  <c r="BC201" i="5"/>
  <c r="AS201" i="5"/>
  <c r="AI201" i="5"/>
  <c r="Y201" i="5"/>
  <c r="O201" i="5"/>
  <c r="BE201" i="5"/>
  <c r="AT201" i="5"/>
  <c r="AH201" i="5"/>
  <c r="W201" i="5"/>
  <c r="L201" i="5"/>
  <c r="BD201" i="5"/>
  <c r="AR201" i="5"/>
  <c r="AG201" i="5"/>
  <c r="V201" i="5"/>
  <c r="K201" i="5"/>
  <c r="BG201" i="5"/>
  <c r="AV201" i="5"/>
  <c r="AK201" i="5"/>
  <c r="Z201" i="5"/>
  <c r="N201" i="5"/>
  <c r="BL201" i="5"/>
  <c r="AX201" i="5"/>
  <c r="AF201" i="5"/>
  <c r="R201" i="5"/>
  <c r="BK201" i="5"/>
  <c r="AW201" i="5"/>
  <c r="AE201" i="5"/>
  <c r="Q201" i="5"/>
  <c r="BB201" i="5"/>
  <c r="AN201" i="5"/>
  <c r="X201" i="5"/>
  <c r="H201" i="5"/>
  <c r="BA201" i="5"/>
  <c r="AM201" i="5"/>
  <c r="U201" i="5"/>
  <c r="G201" i="5"/>
  <c r="AZ201" i="5"/>
  <c r="AL201" i="5"/>
  <c r="T201" i="5"/>
  <c r="F201" i="5"/>
  <c r="BJ201" i="5"/>
  <c r="AD201" i="5"/>
  <c r="BI201" i="5"/>
  <c r="AC201" i="5"/>
  <c r="BH201" i="5"/>
  <c r="AB201" i="5"/>
  <c r="BF201" i="5"/>
  <c r="AA201" i="5"/>
  <c r="AY201" i="5"/>
  <c r="S201" i="5"/>
  <c r="AU201" i="5"/>
  <c r="P201" i="5"/>
  <c r="AQ201" i="5"/>
  <c r="M201" i="5"/>
  <c r="AP201" i="5"/>
  <c r="J201" i="5"/>
  <c r="AO201" i="5"/>
  <c r="I201" i="5"/>
  <c r="AJ201" i="5"/>
  <c r="BD226" i="5"/>
  <c r="AT226" i="5"/>
  <c r="AJ226" i="5"/>
  <c r="Z226" i="5"/>
  <c r="P226" i="5"/>
  <c r="F226" i="5"/>
  <c r="BE226" i="5"/>
  <c r="AS226" i="5"/>
  <c r="AH226" i="5"/>
  <c r="W226" i="5"/>
  <c r="L226" i="5"/>
  <c r="BM226" i="5"/>
  <c r="BB226" i="5"/>
  <c r="AQ226" i="5"/>
  <c r="AF226" i="5"/>
  <c r="U226" i="5"/>
  <c r="J226" i="5"/>
  <c r="BH226" i="5"/>
  <c r="AW226" i="5"/>
  <c r="AL226" i="5"/>
  <c r="AA226" i="5"/>
  <c r="O226" i="5"/>
  <c r="BJ226" i="5"/>
  <c r="AU226" i="5"/>
  <c r="AD226" i="5"/>
  <c r="N226" i="5"/>
  <c r="BI226" i="5"/>
  <c r="AR226" i="5"/>
  <c r="AC226" i="5"/>
  <c r="M226" i="5"/>
  <c r="BG226" i="5"/>
  <c r="AP226" i="5"/>
  <c r="AB226" i="5"/>
  <c r="K226" i="5"/>
  <c r="BK226" i="5"/>
  <c r="AV226" i="5"/>
  <c r="AE226" i="5"/>
  <c r="Q226" i="5"/>
  <c r="AO226" i="5"/>
  <c r="S226" i="5"/>
  <c r="AM226" i="5"/>
  <c r="I226" i="5"/>
  <c r="AY226" i="5"/>
  <c r="V226" i="5"/>
  <c r="AI226" i="5"/>
  <c r="AG226" i="5"/>
  <c r="BL226" i="5"/>
  <c r="Y226" i="5"/>
  <c r="AN226" i="5"/>
  <c r="T226" i="5"/>
  <c r="R226" i="5"/>
  <c r="H226" i="5"/>
  <c r="BF226" i="5"/>
  <c r="G226" i="5"/>
  <c r="BC226" i="5"/>
  <c r="BA226" i="5"/>
  <c r="AZ226" i="5"/>
  <c r="AX226" i="5"/>
  <c r="AK226" i="5"/>
  <c r="X226" i="5"/>
  <c r="BJ251" i="5"/>
  <c r="AZ251" i="5"/>
  <c r="AP251" i="5"/>
  <c r="AF251" i="5"/>
  <c r="V251" i="5"/>
  <c r="L251" i="5"/>
  <c r="BI251" i="5"/>
  <c r="AY251" i="5"/>
  <c r="AO251" i="5"/>
  <c r="AE251" i="5"/>
  <c r="U251" i="5"/>
  <c r="K251" i="5"/>
  <c r="BM251" i="5"/>
  <c r="BC251" i="5"/>
  <c r="AS251" i="5"/>
  <c r="AI251" i="5"/>
  <c r="Y251" i="5"/>
  <c r="O251" i="5"/>
  <c r="BK251" i="5"/>
  <c r="BF251" i="5"/>
  <c r="AR251" i="5"/>
  <c r="AC251" i="5"/>
  <c r="P251" i="5"/>
  <c r="BE251" i="5"/>
  <c r="AQ251" i="5"/>
  <c r="AB251" i="5"/>
  <c r="N251" i="5"/>
  <c r="BD251" i="5"/>
  <c r="AN251" i="5"/>
  <c r="AA251" i="5"/>
  <c r="M251" i="5"/>
  <c r="BB251" i="5"/>
  <c r="AM251" i="5"/>
  <c r="Z251" i="5"/>
  <c r="J251" i="5"/>
  <c r="BA251" i="5"/>
  <c r="AL251" i="5"/>
  <c r="X251" i="5"/>
  <c r="I251" i="5"/>
  <c r="AX251" i="5"/>
  <c r="AK251" i="5"/>
  <c r="W251" i="5"/>
  <c r="H251" i="5"/>
  <c r="AW251" i="5"/>
  <c r="AJ251" i="5"/>
  <c r="T251" i="5"/>
  <c r="G251" i="5"/>
  <c r="S251" i="5"/>
  <c r="BL251" i="5"/>
  <c r="R251" i="5"/>
  <c r="BH251" i="5"/>
  <c r="Q251" i="5"/>
  <c r="AH251" i="5"/>
  <c r="BG251" i="5"/>
  <c r="AV251" i="5"/>
  <c r="AU251" i="5"/>
  <c r="AT251" i="5"/>
  <c r="AG251" i="5"/>
  <c r="AD251" i="5"/>
  <c r="F251" i="5"/>
  <c r="BF276" i="5"/>
  <c r="AV276" i="5"/>
  <c r="AL276" i="5"/>
  <c r="AB276" i="5"/>
  <c r="R276" i="5"/>
  <c r="H276" i="5"/>
  <c r="BE276" i="5"/>
  <c r="AU276" i="5"/>
  <c r="AK276" i="5"/>
  <c r="AA276" i="5"/>
  <c r="Q276" i="5"/>
  <c r="G276" i="5"/>
  <c r="BJ276" i="5"/>
  <c r="AZ276" i="5"/>
  <c r="AP276" i="5"/>
  <c r="AF276" i="5"/>
  <c r="V276" i="5"/>
  <c r="L276" i="5"/>
  <c r="BH276" i="5"/>
  <c r="AS276" i="5"/>
  <c r="AE276" i="5"/>
  <c r="P276" i="5"/>
  <c r="BG276" i="5"/>
  <c r="AR276" i="5"/>
  <c r="AD276" i="5"/>
  <c r="O276" i="5"/>
  <c r="BD276" i="5"/>
  <c r="AQ276" i="5"/>
  <c r="AC276" i="5"/>
  <c r="N276" i="5"/>
  <c r="BC276" i="5"/>
  <c r="AO276" i="5"/>
  <c r="Z276" i="5"/>
  <c r="M276" i="5"/>
  <c r="BB276" i="5"/>
  <c r="AN276" i="5"/>
  <c r="Y276" i="5"/>
  <c r="K276" i="5"/>
  <c r="BL276" i="5"/>
  <c r="AX276" i="5"/>
  <c r="AI276" i="5"/>
  <c r="U276" i="5"/>
  <c r="F276" i="5"/>
  <c r="BK276" i="5"/>
  <c r="X276" i="5"/>
  <c r="BI276" i="5"/>
  <c r="W276" i="5"/>
  <c r="BA276" i="5"/>
  <c r="T276" i="5"/>
  <c r="AY276" i="5"/>
  <c r="S276" i="5"/>
  <c r="AW276" i="5"/>
  <c r="J276" i="5"/>
  <c r="AT276" i="5"/>
  <c r="I276" i="5"/>
  <c r="BM276" i="5"/>
  <c r="AG276" i="5"/>
  <c r="AM276" i="5"/>
  <c r="AJ276" i="5"/>
  <c r="AH276" i="5"/>
  <c r="BG301" i="5"/>
  <c r="AW301" i="5"/>
  <c r="AM301" i="5"/>
  <c r="AC301" i="5"/>
  <c r="S301" i="5"/>
  <c r="I301" i="5"/>
  <c r="BF301" i="5"/>
  <c r="AU301" i="5"/>
  <c r="AJ301" i="5"/>
  <c r="Y301" i="5"/>
  <c r="N301" i="5"/>
  <c r="BK301" i="5"/>
  <c r="AZ301" i="5"/>
  <c r="AO301" i="5"/>
  <c r="AD301" i="5"/>
  <c r="R301" i="5"/>
  <c r="G301" i="5"/>
  <c r="BJ301" i="5"/>
  <c r="AY301" i="5"/>
  <c r="AN301" i="5"/>
  <c r="AB301" i="5"/>
  <c r="Q301" i="5"/>
  <c r="F301" i="5"/>
  <c r="BB301" i="5"/>
  <c r="AK301" i="5"/>
  <c r="V301" i="5"/>
  <c r="AX301" i="5"/>
  <c r="AH301" i="5"/>
  <c r="T301" i="5"/>
  <c r="BL301" i="5"/>
  <c r="AT301" i="5"/>
  <c r="AF301" i="5"/>
  <c r="O301" i="5"/>
  <c r="BM301" i="5"/>
  <c r="AQ301" i="5"/>
  <c r="U301" i="5"/>
  <c r="BI301" i="5"/>
  <c r="AP301" i="5"/>
  <c r="P301" i="5"/>
  <c r="BH301" i="5"/>
  <c r="AL301" i="5"/>
  <c r="M301" i="5"/>
  <c r="BE301" i="5"/>
  <c r="AI301" i="5"/>
  <c r="L301" i="5"/>
  <c r="BD301" i="5"/>
  <c r="AG301" i="5"/>
  <c r="K301" i="5"/>
  <c r="BC301" i="5"/>
  <c r="AE301" i="5"/>
  <c r="J301" i="5"/>
  <c r="AV301" i="5"/>
  <c r="Z301" i="5"/>
  <c r="AS301" i="5"/>
  <c r="X301" i="5"/>
  <c r="H301" i="5"/>
  <c r="BA301" i="5"/>
  <c r="AR301" i="5"/>
  <c r="AA301" i="5"/>
  <c r="W301" i="5"/>
  <c r="BD326" i="5"/>
  <c r="AT326" i="5"/>
  <c r="AJ326" i="5"/>
  <c r="Z326" i="5"/>
  <c r="P326" i="5"/>
  <c r="F326" i="5"/>
  <c r="BM326" i="5"/>
  <c r="BC326" i="5"/>
  <c r="AS326" i="5"/>
  <c r="AI326" i="5"/>
  <c r="Y326" i="5"/>
  <c r="O326" i="5"/>
  <c r="BG326" i="5"/>
  <c r="AW326" i="5"/>
  <c r="AM326" i="5"/>
  <c r="AC326" i="5"/>
  <c r="S326" i="5"/>
  <c r="I326" i="5"/>
  <c r="BB326" i="5"/>
  <c r="AO326" i="5"/>
  <c r="AA326" i="5"/>
  <c r="L326" i="5"/>
  <c r="BA326" i="5"/>
  <c r="AN326" i="5"/>
  <c r="X326" i="5"/>
  <c r="K326" i="5"/>
  <c r="BH326" i="5"/>
  <c r="AR326" i="5"/>
  <c r="AE326" i="5"/>
  <c r="Q326" i="5"/>
  <c r="BL326" i="5"/>
  <c r="AU326" i="5"/>
  <c r="W326" i="5"/>
  <c r="AZ326" i="5"/>
  <c r="AG326" i="5"/>
  <c r="M326" i="5"/>
  <c r="AY326" i="5"/>
  <c r="AF326" i="5"/>
  <c r="J326" i="5"/>
  <c r="AQ326" i="5"/>
  <c r="R326" i="5"/>
  <c r="AP326" i="5"/>
  <c r="N326" i="5"/>
  <c r="AL326" i="5"/>
  <c r="H326" i="5"/>
  <c r="BK326" i="5"/>
  <c r="AK326" i="5"/>
  <c r="G326" i="5"/>
  <c r="BE326" i="5"/>
  <c r="V326" i="5"/>
  <c r="T326" i="5"/>
  <c r="BJ326" i="5"/>
  <c r="AV326" i="5"/>
  <c r="AH326" i="5"/>
  <c r="BI326" i="5"/>
  <c r="BF326" i="5"/>
  <c r="AX326" i="5"/>
  <c r="AD326" i="5"/>
  <c r="AB326" i="5"/>
  <c r="U326" i="5"/>
  <c r="BH351" i="5"/>
  <c r="AX351" i="5"/>
  <c r="AN351" i="5"/>
  <c r="AD351" i="5"/>
  <c r="T351" i="5"/>
  <c r="J351" i="5"/>
  <c r="BC351" i="5"/>
  <c r="AR351" i="5"/>
  <c r="AG351" i="5"/>
  <c r="V351" i="5"/>
  <c r="K351" i="5"/>
  <c r="BM351" i="5"/>
  <c r="BB351" i="5"/>
  <c r="AQ351" i="5"/>
  <c r="AF351" i="5"/>
  <c r="U351" i="5"/>
  <c r="I351" i="5"/>
  <c r="BF351" i="5"/>
  <c r="AU351" i="5"/>
  <c r="AJ351" i="5"/>
  <c r="Y351" i="5"/>
  <c r="N351" i="5"/>
  <c r="BE351" i="5"/>
  <c r="AO351" i="5"/>
  <c r="Z351" i="5"/>
  <c r="H351" i="5"/>
  <c r="BD351" i="5"/>
  <c r="AM351" i="5"/>
  <c r="X351" i="5"/>
  <c r="G351" i="5"/>
  <c r="BA351" i="5"/>
  <c r="AI351" i="5"/>
  <c r="P351" i="5"/>
  <c r="AZ351" i="5"/>
  <c r="AH351" i="5"/>
  <c r="O351" i="5"/>
  <c r="BJ351" i="5"/>
  <c r="AP351" i="5"/>
  <c r="S351" i="5"/>
  <c r="AW351" i="5"/>
  <c r="W351" i="5"/>
  <c r="AS351" i="5"/>
  <c r="M351" i="5"/>
  <c r="BI351" i="5"/>
  <c r="AC351" i="5"/>
  <c r="BG351" i="5"/>
  <c r="Q351" i="5"/>
  <c r="AY351" i="5"/>
  <c r="L351" i="5"/>
  <c r="AV351" i="5"/>
  <c r="F351" i="5"/>
  <c r="AT351" i="5"/>
  <c r="AL351" i="5"/>
  <c r="AK351" i="5"/>
  <c r="AB351" i="5"/>
  <c r="R351" i="5"/>
  <c r="BL351" i="5"/>
  <c r="BK351" i="5"/>
  <c r="AE351" i="5"/>
  <c r="AA351" i="5"/>
  <c r="P320" i="4"/>
  <c r="Y320" i="4" s="1"/>
  <c r="O320" i="4"/>
  <c r="F176" i="6"/>
  <c r="D176" i="6"/>
  <c r="E176" i="6" s="1"/>
  <c r="D22" i="6"/>
  <c r="E22" i="6" s="1"/>
  <c r="F22" i="6"/>
  <c r="F226" i="6"/>
  <c r="D226" i="6"/>
  <c r="E226" i="6" s="1"/>
  <c r="F202" i="6"/>
  <c r="D202" i="6"/>
  <c r="E202" i="6" s="1"/>
  <c r="F227" i="6"/>
  <c r="D227" i="6"/>
  <c r="E227" i="6" s="1"/>
  <c r="D43" i="6"/>
  <c r="E43" i="6" s="1"/>
  <c r="F43" i="6"/>
  <c r="F197" i="6"/>
  <c r="D197" i="6"/>
  <c r="E197" i="6" s="1"/>
  <c r="D83" i="6"/>
  <c r="E83" i="6" s="1"/>
  <c r="F83" i="6"/>
  <c r="F190" i="6"/>
  <c r="D190" i="6"/>
  <c r="E190" i="6" s="1"/>
  <c r="D120" i="6"/>
  <c r="E120" i="6" s="1"/>
  <c r="F120" i="6"/>
  <c r="D92" i="6"/>
  <c r="E92" i="6" s="1"/>
  <c r="F92" i="6"/>
  <c r="F77" i="6"/>
  <c r="D77" i="6"/>
  <c r="E77" i="6" s="1"/>
  <c r="D19" i="6"/>
  <c r="E19" i="6" s="1"/>
  <c r="F19" i="6"/>
  <c r="F134" i="6"/>
  <c r="D134" i="6"/>
  <c r="E134" i="6" s="1"/>
  <c r="F63" i="6"/>
  <c r="D63" i="6"/>
  <c r="E63" i="6" s="1"/>
  <c r="F195" i="6"/>
  <c r="D195" i="6"/>
  <c r="E195" i="6" s="1"/>
  <c r="F127" i="6"/>
  <c r="D127" i="6"/>
  <c r="E127" i="6" s="1"/>
  <c r="F90" i="6"/>
  <c r="D90" i="6"/>
  <c r="E90" i="6" s="1"/>
  <c r="F231" i="6"/>
  <c r="D231" i="6"/>
  <c r="E231" i="6" s="1"/>
  <c r="F230" i="6"/>
  <c r="D230" i="6"/>
  <c r="E230" i="6" s="1"/>
  <c r="D162" i="6"/>
  <c r="E162" i="6" s="1"/>
  <c r="F162" i="6"/>
  <c r="F140" i="6"/>
  <c r="D140" i="6"/>
  <c r="E140" i="6" s="1"/>
  <c r="F242" i="6"/>
  <c r="D242" i="6"/>
  <c r="E242" i="6" s="1"/>
  <c r="F183" i="6"/>
  <c r="D183" i="6"/>
  <c r="E183" i="6" s="1"/>
  <c r="L193" i="4"/>
  <c r="M193" i="4" s="1"/>
  <c r="L154" i="4"/>
  <c r="M154" i="4" s="1"/>
  <c r="K121" i="4"/>
  <c r="L121" i="4" s="1"/>
  <c r="M121" i="4" s="1"/>
  <c r="BL103" i="5"/>
  <c r="BB103" i="5"/>
  <c r="AR103" i="5"/>
  <c r="AH103" i="5"/>
  <c r="X103" i="5"/>
  <c r="N103" i="5"/>
  <c r="BK103" i="5"/>
  <c r="BA103" i="5"/>
  <c r="AQ103" i="5"/>
  <c r="AG103" i="5"/>
  <c r="W103" i="5"/>
  <c r="M103" i="5"/>
  <c r="BE103" i="5"/>
  <c r="AU103" i="5"/>
  <c r="AK103" i="5"/>
  <c r="AA103" i="5"/>
  <c r="Q103" i="5"/>
  <c r="G103" i="5"/>
  <c r="BF103" i="5"/>
  <c r="AP103" i="5"/>
  <c r="AC103" i="5"/>
  <c r="O103" i="5"/>
  <c r="BD103" i="5"/>
  <c r="AO103" i="5"/>
  <c r="AB103" i="5"/>
  <c r="L103" i="5"/>
  <c r="BC103" i="5"/>
  <c r="AN103" i="5"/>
  <c r="Z103" i="5"/>
  <c r="K103" i="5"/>
  <c r="BG103" i="5"/>
  <c r="AJ103" i="5"/>
  <c r="R103" i="5"/>
  <c r="AZ103" i="5"/>
  <c r="AI103" i="5"/>
  <c r="P103" i="5"/>
  <c r="AY103" i="5"/>
  <c r="AF103" i="5"/>
  <c r="J103" i="5"/>
  <c r="AX103" i="5"/>
  <c r="AE103" i="5"/>
  <c r="I103" i="5"/>
  <c r="AW103" i="5"/>
  <c r="AD103" i="5"/>
  <c r="H103" i="5"/>
  <c r="AV103" i="5"/>
  <c r="Y103" i="5"/>
  <c r="F103" i="5"/>
  <c r="BM103" i="5"/>
  <c r="AT103" i="5"/>
  <c r="V103" i="5"/>
  <c r="BJ103" i="5"/>
  <c r="AS103" i="5"/>
  <c r="U103" i="5"/>
  <c r="BI103" i="5"/>
  <c r="AM103" i="5"/>
  <c r="T103" i="5"/>
  <c r="BH103" i="5"/>
  <c r="AL103" i="5"/>
  <c r="S103" i="5"/>
  <c r="FB89" i="5"/>
  <c r="CS89" i="5"/>
  <c r="FR89" i="5"/>
  <c r="DI89" i="5"/>
  <c r="DN89" i="5"/>
  <c r="FW89" i="5"/>
  <c r="FL89" i="5"/>
  <c r="DC89" i="5"/>
  <c r="FS89" i="5"/>
  <c r="DJ89" i="5"/>
  <c r="EV89" i="5"/>
  <c r="CM89" i="5"/>
  <c r="EI84" i="5"/>
  <c r="BZ84" i="5"/>
  <c r="CR84" i="5"/>
  <c r="FA84" i="5"/>
  <c r="CD84" i="5"/>
  <c r="EM84" i="5"/>
  <c r="CT84" i="5"/>
  <c r="FC84" i="5"/>
  <c r="FS84" i="5"/>
  <c r="DJ84" i="5"/>
  <c r="EV84" i="5"/>
  <c r="CM84" i="5"/>
  <c r="ET54" i="5"/>
  <c r="CK54" i="5"/>
  <c r="FV54" i="5"/>
  <c r="DM54" i="5"/>
  <c r="CB54" i="5"/>
  <c r="EK54" i="5"/>
  <c r="DF54" i="5"/>
  <c r="FO54" i="5"/>
  <c r="FU54" i="5"/>
  <c r="DL54" i="5"/>
  <c r="EY54" i="5"/>
  <c r="CP54" i="5"/>
  <c r="K133" i="4"/>
  <c r="L133" i="4" s="1"/>
  <c r="M133" i="4" s="1"/>
  <c r="BO125" i="5"/>
  <c r="DX125" i="5" s="1"/>
  <c r="CW125" i="5"/>
  <c r="FF125" i="5"/>
  <c r="CN125" i="5"/>
  <c r="EW125" i="5"/>
  <c r="EF125" i="5"/>
  <c r="BW125" i="5"/>
  <c r="BQ125" i="5"/>
  <c r="DZ125" i="5" s="1"/>
  <c r="FU125" i="5"/>
  <c r="DL125" i="5"/>
  <c r="CY70" i="5"/>
  <c r="FH70" i="5"/>
  <c r="FX70" i="5"/>
  <c r="DO70" i="5"/>
  <c r="EP70" i="5"/>
  <c r="CG70" i="5"/>
  <c r="FL70" i="5"/>
  <c r="DC70" i="5"/>
  <c r="DU70" i="5"/>
  <c r="GD70" i="5"/>
  <c r="FY70" i="5"/>
  <c r="DP70" i="5"/>
  <c r="EP60" i="5"/>
  <c r="CG60" i="5"/>
  <c r="CJ60" i="5"/>
  <c r="ES60" i="5"/>
  <c r="FU60" i="5"/>
  <c r="DL60" i="5"/>
  <c r="GC60" i="5"/>
  <c r="DT60" i="5"/>
  <c r="EM60" i="5"/>
  <c r="CD60" i="5"/>
  <c r="FX60" i="5"/>
  <c r="DO60" i="5"/>
  <c r="ER55" i="5"/>
  <c r="CI55" i="5"/>
  <c r="DG55" i="5"/>
  <c r="FP55" i="5"/>
  <c r="EI55" i="5"/>
  <c r="BZ55" i="5"/>
  <c r="BP55" i="5"/>
  <c r="DY55" i="5" s="1"/>
  <c r="EM55" i="5"/>
  <c r="CD55" i="5"/>
  <c r="FX55" i="5"/>
  <c r="DO55" i="5"/>
  <c r="BO40" i="5"/>
  <c r="DX40" i="5" s="1"/>
  <c r="CS40" i="5"/>
  <c r="FB40" i="5"/>
  <c r="FL40" i="5"/>
  <c r="DC40" i="5"/>
  <c r="EE40" i="5"/>
  <c r="BV40" i="5"/>
  <c r="DZ40" i="5"/>
  <c r="BQ40" i="5"/>
  <c r="FO40" i="5"/>
  <c r="DF40" i="5"/>
  <c r="DS37" i="5"/>
  <c r="GB37" i="5"/>
  <c r="FV37" i="5"/>
  <c r="DM37" i="5"/>
  <c r="DC37" i="5"/>
  <c r="FL37" i="5"/>
  <c r="DY37" i="5"/>
  <c r="BP37" i="5"/>
  <c r="GC37" i="5"/>
  <c r="DT37" i="5"/>
  <c r="FG37" i="5"/>
  <c r="CX37" i="5"/>
  <c r="BS24" i="5"/>
  <c r="EB24" i="5"/>
  <c r="EM24" i="5"/>
  <c r="CD24" i="5"/>
  <c r="DZ24" i="5"/>
  <c r="BQ24" i="5"/>
  <c r="DP24" i="5"/>
  <c r="FY24" i="5"/>
  <c r="EQ24" i="5"/>
  <c r="CH24" i="5"/>
  <c r="GB24" i="5"/>
  <c r="DS24" i="5"/>
  <c r="BY120" i="5"/>
  <c r="EH120" i="5"/>
  <c r="ER120" i="5"/>
  <c r="CI120" i="5"/>
  <c r="EV120" i="5"/>
  <c r="CM120" i="5"/>
  <c r="FE120" i="5"/>
  <c r="CV120" i="5"/>
  <c r="DS120" i="5"/>
  <c r="GB120" i="5"/>
  <c r="FN120" i="5"/>
  <c r="DE120" i="5"/>
  <c r="DA90" i="5"/>
  <c r="FJ90" i="5"/>
  <c r="EB90" i="5"/>
  <c r="BS90" i="5"/>
  <c r="EP90" i="5"/>
  <c r="CG90" i="5"/>
  <c r="DD90" i="5"/>
  <c r="FM90" i="5"/>
  <c r="GC90" i="5"/>
  <c r="DT90" i="5"/>
  <c r="FK90" i="5"/>
  <c r="DB90" i="5"/>
  <c r="ES62" i="5"/>
  <c r="CJ62" i="5"/>
  <c r="FU62" i="5"/>
  <c r="DL62" i="5"/>
  <c r="BQ62" i="5"/>
  <c r="DZ62" i="5" s="1"/>
  <c r="EN62" i="5"/>
  <c r="CE62" i="5"/>
  <c r="EB62" i="5"/>
  <c r="BS62" i="5"/>
  <c r="FQ62" i="5"/>
  <c r="DH62" i="5"/>
  <c r="DX57" i="5"/>
  <c r="BO57" i="5"/>
  <c r="EZ57" i="5"/>
  <c r="CQ57" i="5"/>
  <c r="FY57" i="5"/>
  <c r="DP57" i="5"/>
  <c r="CV57" i="5"/>
  <c r="FE57" i="5"/>
  <c r="FS57" i="5"/>
  <c r="DJ57" i="5"/>
  <c r="EW57" i="5"/>
  <c r="CN57" i="5"/>
  <c r="CB22" i="5"/>
  <c r="EK22" i="5"/>
  <c r="FW22" i="5"/>
  <c r="DN22" i="5"/>
  <c r="EI22" i="5"/>
  <c r="BZ22" i="5"/>
  <c r="EF22" i="5"/>
  <c r="BW22" i="5"/>
  <c r="CU22" i="5"/>
  <c r="FD22" i="5"/>
  <c r="EV22" i="5"/>
  <c r="CM22" i="5"/>
  <c r="FP9" i="5"/>
  <c r="DG9" i="5"/>
  <c r="ES9" i="5"/>
  <c r="CJ9" i="5"/>
  <c r="DO9" i="5"/>
  <c r="FX9" i="5"/>
  <c r="EK9" i="5"/>
  <c r="CB9" i="5"/>
  <c r="EC9" i="5"/>
  <c r="BT9" i="5"/>
  <c r="FR9" i="5"/>
  <c r="DI9" i="5"/>
  <c r="K96" i="4"/>
  <c r="L96" i="4" s="1"/>
  <c r="M96" i="4" s="1"/>
  <c r="FH20" i="5"/>
  <c r="CY20" i="5"/>
  <c r="DY20" i="5"/>
  <c r="BP20" i="5"/>
  <c r="CP20" i="5"/>
  <c r="EY20" i="5"/>
  <c r="CQ20" i="5"/>
  <c r="EZ20" i="5"/>
  <c r="EW20" i="5"/>
  <c r="CN20" i="5"/>
  <c r="EA20" i="5"/>
  <c r="BR20" i="5"/>
  <c r="BP47" i="5"/>
  <c r="DY47" i="5" s="1"/>
  <c r="CR47" i="5"/>
  <c r="FA47" i="5"/>
  <c r="GB47" i="5"/>
  <c r="DS47" i="5"/>
  <c r="CT47" i="5"/>
  <c r="FC47" i="5"/>
  <c r="FS47" i="5"/>
  <c r="DJ47" i="5"/>
  <c r="EW47" i="5"/>
  <c r="CN47" i="5"/>
  <c r="FZ85" i="5"/>
  <c r="DQ85" i="5"/>
  <c r="DH85" i="5"/>
  <c r="FQ85" i="5"/>
  <c r="ET85" i="5"/>
  <c r="CK85" i="5"/>
  <c r="CF85" i="5"/>
  <c r="EO85" i="5"/>
  <c r="FT85" i="5"/>
  <c r="DK85" i="5"/>
  <c r="FK85" i="5"/>
  <c r="DB85" i="5"/>
  <c r="DS75" i="5"/>
  <c r="GB75" i="5"/>
  <c r="EC75" i="5"/>
  <c r="BT75" i="5"/>
  <c r="DE75" i="5"/>
  <c r="FN75" i="5"/>
  <c r="FF75" i="5"/>
  <c r="CW75" i="5"/>
  <c r="FR75" i="5"/>
  <c r="DI75" i="5"/>
  <c r="FK75" i="5"/>
  <c r="DB75" i="5"/>
  <c r="BP50" i="5"/>
  <c r="DY50" i="5" s="1"/>
  <c r="FA50" i="5"/>
  <c r="CR50" i="5"/>
  <c r="GC50" i="5"/>
  <c r="DT50" i="5"/>
  <c r="CZ50" i="5"/>
  <c r="FI50" i="5"/>
  <c r="FQ50" i="5"/>
  <c r="DH50" i="5"/>
  <c r="EU50" i="5"/>
  <c r="CL50" i="5"/>
  <c r="EP35" i="5"/>
  <c r="CG35" i="5"/>
  <c r="BW35" i="5"/>
  <c r="EF35" i="5"/>
  <c r="DA35" i="5"/>
  <c r="FJ35" i="5"/>
  <c r="DB35" i="5"/>
  <c r="FK35" i="5"/>
  <c r="FQ35" i="5"/>
  <c r="DH35" i="5"/>
  <c r="EU35" i="5"/>
  <c r="CL35" i="5"/>
  <c r="GD32" i="5"/>
  <c r="DU32" i="5"/>
  <c r="DK32" i="5"/>
  <c r="FT32" i="5"/>
  <c r="CH32" i="5"/>
  <c r="EQ32" i="5"/>
  <c r="CI32" i="5"/>
  <c r="ER32" i="5"/>
  <c r="FI32" i="5"/>
  <c r="CZ32" i="5"/>
  <c r="EM32" i="5"/>
  <c r="CD32" i="5"/>
  <c r="DZ19" i="5"/>
  <c r="BQ19" i="5"/>
  <c r="FL19" i="5"/>
  <c r="DC19" i="5"/>
  <c r="EZ19" i="5"/>
  <c r="CQ19" i="5"/>
  <c r="FW19" i="5"/>
  <c r="DN19" i="5"/>
  <c r="DV19" i="5"/>
  <c r="GE19" i="5"/>
  <c r="EE19" i="5"/>
  <c r="BV19" i="5"/>
  <c r="EI110" i="5"/>
  <c r="BZ110" i="5"/>
  <c r="FI110" i="5"/>
  <c r="CZ110" i="5"/>
  <c r="FN110" i="5"/>
  <c r="DE110" i="5"/>
  <c r="BS110" i="5"/>
  <c r="EB110" i="5"/>
  <c r="FG110" i="5"/>
  <c r="CX110" i="5"/>
  <c r="FA110" i="5"/>
  <c r="CR110" i="5"/>
  <c r="FI100" i="5"/>
  <c r="CZ100" i="5"/>
  <c r="FJ100" i="5"/>
  <c r="DA100" i="5"/>
  <c r="EX100" i="5"/>
  <c r="CO100" i="5"/>
  <c r="CQ100" i="5"/>
  <c r="EZ100" i="5"/>
  <c r="FD100" i="5"/>
  <c r="CU100" i="5"/>
  <c r="FA100" i="5"/>
  <c r="CR100" i="5"/>
  <c r="CK80" i="5"/>
  <c r="ET80" i="5"/>
  <c r="EP80" i="5"/>
  <c r="CG80" i="5"/>
  <c r="GD80" i="5"/>
  <c r="DU80" i="5"/>
  <c r="EX80" i="5"/>
  <c r="CO80" i="5"/>
  <c r="EQ80" i="5"/>
  <c r="CH80" i="5"/>
  <c r="FV80" i="5"/>
  <c r="DM80" i="5"/>
  <c r="DB65" i="5"/>
  <c r="FK65" i="5"/>
  <c r="FP65" i="5"/>
  <c r="DG65" i="5"/>
  <c r="EI65" i="5"/>
  <c r="BZ65" i="5"/>
  <c r="FT65" i="5"/>
  <c r="DK65" i="5"/>
  <c r="DR65" i="5"/>
  <c r="GA65" i="5"/>
  <c r="FE65" i="5"/>
  <c r="CV65" i="5"/>
  <c r="EE30" i="5"/>
  <c r="BV30" i="5"/>
  <c r="ES30" i="5"/>
  <c r="CJ30" i="5"/>
  <c r="GB30" i="5"/>
  <c r="DS30" i="5"/>
  <c r="FR30" i="5"/>
  <c r="DI30" i="5"/>
  <c r="FQ30" i="5"/>
  <c r="DH30" i="5"/>
  <c r="EU30" i="5"/>
  <c r="CL30" i="5"/>
  <c r="FX14" i="5"/>
  <c r="DO14" i="5"/>
  <c r="EK14" i="5"/>
  <c r="CB14" i="5"/>
  <c r="EO14" i="5"/>
  <c r="CF14" i="5"/>
  <c r="DL14" i="5"/>
  <c r="FU14" i="5"/>
  <c r="EP14" i="5"/>
  <c r="CG14" i="5"/>
  <c r="GA14" i="5"/>
  <c r="DR14" i="5"/>
  <c r="K76" i="4"/>
  <c r="L76" i="4" s="1"/>
  <c r="M76" i="4" s="1"/>
  <c r="GB15" i="5"/>
  <c r="DS15" i="5"/>
  <c r="EA15" i="5"/>
  <c r="BR15" i="5"/>
  <c r="CH15" i="5"/>
  <c r="EQ15" i="5"/>
  <c r="FV15" i="5"/>
  <c r="DM15" i="5"/>
  <c r="FZ15" i="5"/>
  <c r="DQ15" i="5"/>
  <c r="FD15" i="5"/>
  <c r="CU15" i="5"/>
  <c r="FV12" i="5"/>
  <c r="DM12" i="5"/>
  <c r="EY12" i="5"/>
  <c r="CP12" i="5"/>
  <c r="DE12" i="5"/>
  <c r="FN12" i="5"/>
  <c r="FS12" i="5"/>
  <c r="DJ12" i="5"/>
  <c r="GB12" i="5"/>
  <c r="DS12" i="5"/>
  <c r="FF12" i="5"/>
  <c r="CW12" i="5"/>
  <c r="FE10" i="5"/>
  <c r="CV10" i="5"/>
  <c r="EF10" i="5"/>
  <c r="BW10" i="5"/>
  <c r="DB10" i="5"/>
  <c r="FK10" i="5"/>
  <c r="BO10" i="5"/>
  <c r="DX10" i="5" s="1"/>
  <c r="FZ10" i="5"/>
  <c r="DQ10" i="5"/>
  <c r="FD10" i="5"/>
  <c r="CU10" i="5"/>
  <c r="GA7" i="5"/>
  <c r="DR7" i="5"/>
  <c r="GE7" i="5"/>
  <c r="DV7" i="5"/>
  <c r="CI7" i="5"/>
  <c r="ER7" i="5"/>
  <c r="FW7" i="5"/>
  <c r="DN7" i="5"/>
  <c r="GB7" i="5"/>
  <c r="DS7" i="5"/>
  <c r="FF7" i="5"/>
  <c r="CW7" i="5"/>
  <c r="FG105" i="5"/>
  <c r="CX105" i="5"/>
  <c r="FP105" i="5"/>
  <c r="DG105" i="5"/>
  <c r="BV105" i="5"/>
  <c r="EE105" i="5"/>
  <c r="FZ105" i="5"/>
  <c r="DQ105" i="5"/>
  <c r="FY105" i="5"/>
  <c r="DP105" i="5"/>
  <c r="FB105" i="5"/>
  <c r="CS105" i="5"/>
  <c r="EZ67" i="5"/>
  <c r="CQ67" i="5"/>
  <c r="FR67" i="5"/>
  <c r="DI67" i="5"/>
  <c r="FY67" i="5"/>
  <c r="DP67" i="5"/>
  <c r="CO67" i="5"/>
  <c r="EX67" i="5"/>
  <c r="FA67" i="5"/>
  <c r="CR67" i="5"/>
  <c r="EW67" i="5"/>
  <c r="CN67" i="5"/>
  <c r="BX27" i="5"/>
  <c r="EG27" i="5"/>
  <c r="CL27" i="5"/>
  <c r="EU27" i="5"/>
  <c r="BO27" i="5"/>
  <c r="DX27" i="5" s="1"/>
  <c r="FU27" i="5"/>
  <c r="DL27" i="5"/>
  <c r="FM27" i="5"/>
  <c r="DD27" i="5"/>
  <c r="EV27" i="5"/>
  <c r="CM27" i="5"/>
  <c r="EE45" i="5"/>
  <c r="BV45" i="5"/>
  <c r="FF45" i="5"/>
  <c r="CW45" i="5"/>
  <c r="BP45" i="5"/>
  <c r="DY45" i="5" s="1"/>
  <c r="EN45" i="5"/>
  <c r="CE45" i="5"/>
  <c r="DZ45" i="5"/>
  <c r="BQ45" i="5"/>
  <c r="FO45" i="5"/>
  <c r="DF45" i="5"/>
  <c r="CI25" i="5"/>
  <c r="ER25" i="5"/>
  <c r="DS25" i="5"/>
  <c r="GB25" i="5"/>
  <c r="CR25" i="5"/>
  <c r="FA25" i="5"/>
  <c r="EG25" i="5"/>
  <c r="BX25" i="5"/>
  <c r="DZ25" i="5"/>
  <c r="BQ25" i="5"/>
  <c r="FO25" i="5"/>
  <c r="DF25" i="5"/>
  <c r="ES52" i="5"/>
  <c r="CJ52" i="5"/>
  <c r="FU52" i="5"/>
  <c r="DL52" i="5"/>
  <c r="EP52" i="5"/>
  <c r="CG52" i="5"/>
  <c r="DC52" i="5"/>
  <c r="FL52" i="5"/>
  <c r="FS52" i="5"/>
  <c r="DJ52" i="5"/>
  <c r="EW52" i="5"/>
  <c r="CN52" i="5"/>
  <c r="EV4" i="5"/>
  <c r="CM4" i="5"/>
  <c r="EE4" i="5"/>
  <c r="BV4" i="5"/>
  <c r="FA4" i="5"/>
  <c r="CR4" i="5"/>
  <c r="CT4" i="5"/>
  <c r="FC4" i="5"/>
  <c r="EF4" i="5"/>
  <c r="BW4" i="5"/>
  <c r="FQ4" i="5"/>
  <c r="DH4" i="5"/>
  <c r="K71" i="4"/>
  <c r="L71" i="4" s="1"/>
  <c r="M71" i="4" s="1"/>
  <c r="CG17" i="5"/>
  <c r="EP17" i="5"/>
  <c r="DO17" i="5"/>
  <c r="FX17" i="5"/>
  <c r="EY17" i="5"/>
  <c r="CP17" i="5"/>
  <c r="CS17" i="5"/>
  <c r="FB17" i="5"/>
  <c r="FS17" i="5"/>
  <c r="DJ17" i="5"/>
  <c r="CV17" i="5"/>
  <c r="FE17" i="5"/>
  <c r="DN39" i="5"/>
  <c r="FW39" i="5"/>
  <c r="EU39" i="5"/>
  <c r="CL39" i="5"/>
  <c r="FY39" i="5"/>
  <c r="DP39" i="5"/>
  <c r="EC39" i="5"/>
  <c r="BT39" i="5"/>
  <c r="FE39" i="5"/>
  <c r="CV39" i="5"/>
  <c r="EX39" i="5"/>
  <c r="CO39" i="5"/>
  <c r="GB5" i="5"/>
  <c r="DS5" i="5"/>
  <c r="GC5" i="5"/>
  <c r="DT5" i="5"/>
  <c r="DV5" i="5"/>
  <c r="GE5" i="5"/>
  <c r="ER5" i="5"/>
  <c r="CI5" i="5"/>
  <c r="EI5" i="5"/>
  <c r="BZ5" i="5"/>
  <c r="FX5" i="5"/>
  <c r="DO5" i="5"/>
  <c r="DJ150" i="5"/>
  <c r="FS150" i="5"/>
  <c r="EN150" i="5"/>
  <c r="CE150" i="5"/>
  <c r="EW150" i="5"/>
  <c r="CN150" i="5"/>
  <c r="CX150" i="5"/>
  <c r="FG150" i="5"/>
  <c r="BP150" i="5"/>
  <c r="DY150" i="5" s="1"/>
  <c r="FN150" i="5"/>
  <c r="DE150" i="5"/>
  <c r="FG115" i="5"/>
  <c r="CX115" i="5"/>
  <c r="CJ115" i="5"/>
  <c r="ES115" i="5"/>
  <c r="BW115" i="5"/>
  <c r="EF115" i="5"/>
  <c r="EP115" i="5"/>
  <c r="CG115" i="5"/>
  <c r="EM115" i="5"/>
  <c r="CD115" i="5"/>
  <c r="EG115" i="5"/>
  <c r="BX115" i="5"/>
  <c r="EP135" i="5"/>
  <c r="CG135" i="5"/>
  <c r="EO135" i="5"/>
  <c r="CF135" i="5"/>
  <c r="EZ135" i="5"/>
  <c r="CQ135" i="5"/>
  <c r="CZ135" i="5"/>
  <c r="FI135" i="5"/>
  <c r="G135" i="5"/>
  <c r="FN135" i="5"/>
  <c r="DE135" i="5"/>
  <c r="BU130" i="5"/>
  <c r="ED130" i="5"/>
  <c r="FI130" i="5"/>
  <c r="CZ130" i="5"/>
  <c r="EH130" i="5"/>
  <c r="BY130" i="5"/>
  <c r="DT130" i="5"/>
  <c r="GC130" i="5"/>
  <c r="BP130" i="5"/>
  <c r="DY130" i="5" s="1"/>
  <c r="FN130" i="5"/>
  <c r="DE130" i="5"/>
  <c r="FE34" i="5"/>
  <c r="CV34" i="5"/>
  <c r="DN34" i="5"/>
  <c r="FW34" i="5"/>
  <c r="ER34" i="5"/>
  <c r="CI34" i="5"/>
  <c r="CL34" i="5"/>
  <c r="EU34" i="5"/>
  <c r="FK34" i="5"/>
  <c r="DB34" i="5"/>
  <c r="EO34" i="5"/>
  <c r="CF34" i="5"/>
  <c r="EI29" i="5"/>
  <c r="BZ29" i="5"/>
  <c r="CN29" i="5"/>
  <c r="EW29" i="5"/>
  <c r="EA29" i="5"/>
  <c r="BR29" i="5"/>
  <c r="FB29" i="5"/>
  <c r="CS29" i="5"/>
  <c r="FK29" i="5"/>
  <c r="DB29" i="5"/>
  <c r="EO29" i="5"/>
  <c r="CF29" i="5"/>
  <c r="EY95" i="5"/>
  <c r="CP95" i="5"/>
  <c r="FQ95" i="5"/>
  <c r="DH95" i="5"/>
  <c r="FC95" i="5"/>
  <c r="CT95" i="5"/>
  <c r="CK95" i="5"/>
  <c r="ET95" i="5"/>
  <c r="FE95" i="5"/>
  <c r="CV95" i="5"/>
  <c r="EH95" i="5"/>
  <c r="BY95" i="5"/>
  <c r="DZ42" i="5"/>
  <c r="BQ42" i="5"/>
  <c r="FB42" i="5"/>
  <c r="CS42" i="5"/>
  <c r="GD42" i="5"/>
  <c r="DU42" i="5"/>
  <c r="FY42" i="5"/>
  <c r="DP42" i="5"/>
  <c r="EO42" i="5"/>
  <c r="CF42" i="5"/>
  <c r="FZ42" i="5"/>
  <c r="DQ42" i="5"/>
  <c r="K33" i="4"/>
  <c r="L33" i="4" s="1"/>
  <c r="M33" i="4" s="1"/>
  <c r="P257" i="4"/>
  <c r="Y257" i="4" s="1"/>
  <c r="O257" i="4"/>
  <c r="BE177" i="5"/>
  <c r="AU177" i="5"/>
  <c r="AK177" i="5"/>
  <c r="AA177" i="5"/>
  <c r="Q177" i="5"/>
  <c r="G177" i="5"/>
  <c r="BC177" i="5"/>
  <c r="AR177" i="5"/>
  <c r="AG177" i="5"/>
  <c r="V177" i="5"/>
  <c r="K177" i="5"/>
  <c r="BM177" i="5"/>
  <c r="BB177" i="5"/>
  <c r="AQ177" i="5"/>
  <c r="AF177" i="5"/>
  <c r="U177" i="5"/>
  <c r="J177" i="5"/>
  <c r="BL177" i="5"/>
  <c r="BA177" i="5"/>
  <c r="AP177" i="5"/>
  <c r="AE177" i="5"/>
  <c r="T177" i="5"/>
  <c r="I177" i="5"/>
  <c r="BD177" i="5"/>
  <c r="AM177" i="5"/>
  <c r="X177" i="5"/>
  <c r="F177" i="5"/>
  <c r="AZ177" i="5"/>
  <c r="AL177" i="5"/>
  <c r="W177" i="5"/>
  <c r="AY177" i="5"/>
  <c r="AJ177" i="5"/>
  <c r="S177" i="5"/>
  <c r="BI177" i="5"/>
  <c r="AT177" i="5"/>
  <c r="AC177" i="5"/>
  <c r="N177" i="5"/>
  <c r="BH177" i="5"/>
  <c r="AS177" i="5"/>
  <c r="AB177" i="5"/>
  <c r="M177" i="5"/>
  <c r="BG177" i="5"/>
  <c r="AO177" i="5"/>
  <c r="Z177" i="5"/>
  <c r="L177" i="5"/>
  <c r="BJ177" i="5"/>
  <c r="R177" i="5"/>
  <c r="BF177" i="5"/>
  <c r="P177" i="5"/>
  <c r="AX177" i="5"/>
  <c r="O177" i="5"/>
  <c r="AW177" i="5"/>
  <c r="H177" i="5"/>
  <c r="AV177" i="5"/>
  <c r="AN177" i="5"/>
  <c r="AI177" i="5"/>
  <c r="AH177" i="5"/>
  <c r="Y177" i="5"/>
  <c r="BK177" i="5"/>
  <c r="AD177" i="5"/>
  <c r="P35" i="4"/>
  <c r="Y35" i="4" s="1"/>
  <c r="O35" i="4"/>
  <c r="P10" i="4"/>
  <c r="Y10" i="4" s="1"/>
  <c r="O10" i="4"/>
  <c r="EP99" i="5"/>
  <c r="CG99" i="5"/>
  <c r="EF99" i="5"/>
  <c r="BW99" i="5"/>
  <c r="CQ99" i="5"/>
  <c r="EZ99" i="5"/>
  <c r="FB99" i="5"/>
  <c r="CS99" i="5"/>
  <c r="EK99" i="5"/>
  <c r="CB99" i="5"/>
  <c r="FZ99" i="5"/>
  <c r="DQ99" i="5"/>
  <c r="BH259" i="5"/>
  <c r="AX259" i="5"/>
  <c r="AN259" i="5"/>
  <c r="AD259" i="5"/>
  <c r="T259" i="5"/>
  <c r="J259" i="5"/>
  <c r="BG259" i="5"/>
  <c r="AW259" i="5"/>
  <c r="AM259" i="5"/>
  <c r="AC259" i="5"/>
  <c r="S259" i="5"/>
  <c r="I259" i="5"/>
  <c r="BK259" i="5"/>
  <c r="BA259" i="5"/>
  <c r="AQ259" i="5"/>
  <c r="AG259" i="5"/>
  <c r="W259" i="5"/>
  <c r="M259" i="5"/>
  <c r="BI259" i="5"/>
  <c r="AT259" i="5"/>
  <c r="AF259" i="5"/>
  <c r="Q259" i="5"/>
  <c r="BL259" i="5"/>
  <c r="AU259" i="5"/>
  <c r="AE259" i="5"/>
  <c r="O259" i="5"/>
  <c r="BJ259" i="5"/>
  <c r="AS259" i="5"/>
  <c r="AB259" i="5"/>
  <c r="N259" i="5"/>
  <c r="BF259" i="5"/>
  <c r="AR259" i="5"/>
  <c r="AA259" i="5"/>
  <c r="L259" i="5"/>
  <c r="BM259" i="5"/>
  <c r="AV259" i="5"/>
  <c r="AH259" i="5"/>
  <c r="P259" i="5"/>
  <c r="AL259" i="5"/>
  <c r="K259" i="5"/>
  <c r="AK259" i="5"/>
  <c r="H259" i="5"/>
  <c r="BE259" i="5"/>
  <c r="AJ259" i="5"/>
  <c r="G259" i="5"/>
  <c r="BD259" i="5"/>
  <c r="AI259" i="5"/>
  <c r="F259" i="5"/>
  <c r="BC259" i="5"/>
  <c r="Z259" i="5"/>
  <c r="BB259" i="5"/>
  <c r="Y259" i="5"/>
  <c r="AZ259" i="5"/>
  <c r="X259" i="5"/>
  <c r="AO259" i="5"/>
  <c r="V259" i="5"/>
  <c r="U259" i="5"/>
  <c r="R259" i="5"/>
  <c r="AY259" i="5"/>
  <c r="AP259" i="5"/>
  <c r="O337" i="4"/>
  <c r="P337" i="4"/>
  <c r="Y337" i="4" s="1"/>
  <c r="BG154" i="5"/>
  <c r="AW154" i="5"/>
  <c r="AM154" i="5"/>
  <c r="AC154" i="5"/>
  <c r="S154" i="5"/>
  <c r="I154" i="5"/>
  <c r="BJ154" i="5"/>
  <c r="AZ154" i="5"/>
  <c r="AP154" i="5"/>
  <c r="AF154" i="5"/>
  <c r="V154" i="5"/>
  <c r="L154" i="5"/>
  <c r="BI154" i="5"/>
  <c r="AY154" i="5"/>
  <c r="AO154" i="5"/>
  <c r="AE154" i="5"/>
  <c r="U154" i="5"/>
  <c r="K154" i="5"/>
  <c r="BM154" i="5"/>
  <c r="AX154" i="5"/>
  <c r="AJ154" i="5"/>
  <c r="W154" i="5"/>
  <c r="G154" i="5"/>
  <c r="BL154" i="5"/>
  <c r="AV154" i="5"/>
  <c r="AI154" i="5"/>
  <c r="T154" i="5"/>
  <c r="F154" i="5"/>
  <c r="BK154" i="5"/>
  <c r="AU154" i="5"/>
  <c r="AH154" i="5"/>
  <c r="R154" i="5"/>
  <c r="BB154" i="5"/>
  <c r="AD154" i="5"/>
  <c r="M154" i="5"/>
  <c r="BA154" i="5"/>
  <c r="AB154" i="5"/>
  <c r="J154" i="5"/>
  <c r="AT154" i="5"/>
  <c r="AA154" i="5"/>
  <c r="H154" i="5"/>
  <c r="AS154" i="5"/>
  <c r="Z154" i="5"/>
  <c r="AR154" i="5"/>
  <c r="Y154" i="5"/>
  <c r="BH154" i="5"/>
  <c r="AQ154" i="5"/>
  <c r="X154" i="5"/>
  <c r="BF154" i="5"/>
  <c r="AN154" i="5"/>
  <c r="Q154" i="5"/>
  <c r="BE154" i="5"/>
  <c r="AL154" i="5"/>
  <c r="P154" i="5"/>
  <c r="BD154" i="5"/>
  <c r="AK154" i="5"/>
  <c r="O154" i="5"/>
  <c r="N154" i="5"/>
  <c r="BC154" i="5"/>
  <c r="AG154" i="5"/>
  <c r="BI121" i="5"/>
  <c r="AY121" i="5"/>
  <c r="AO121" i="5"/>
  <c r="AE121" i="5"/>
  <c r="U121" i="5"/>
  <c r="K121" i="5"/>
  <c r="BL121" i="5"/>
  <c r="BB121" i="5"/>
  <c r="AR121" i="5"/>
  <c r="AH121" i="5"/>
  <c r="X121" i="5"/>
  <c r="N121" i="5"/>
  <c r="BK121" i="5"/>
  <c r="BA121" i="5"/>
  <c r="AQ121" i="5"/>
  <c r="AG121" i="5"/>
  <c r="W121" i="5"/>
  <c r="M121" i="5"/>
  <c r="BM121" i="5"/>
  <c r="AW121" i="5"/>
  <c r="AJ121" i="5"/>
  <c r="T121" i="5"/>
  <c r="G121" i="5"/>
  <c r="BG121" i="5"/>
  <c r="AS121" i="5"/>
  <c r="AB121" i="5"/>
  <c r="L121" i="5"/>
  <c r="BF121" i="5"/>
  <c r="AP121" i="5"/>
  <c r="AA121" i="5"/>
  <c r="J121" i="5"/>
  <c r="AV121" i="5"/>
  <c r="AF121" i="5"/>
  <c r="Q121" i="5"/>
  <c r="AN121" i="5"/>
  <c r="S121" i="5"/>
  <c r="BJ121" i="5"/>
  <c r="AM121" i="5"/>
  <c r="R121" i="5"/>
  <c r="BH121" i="5"/>
  <c r="AL121" i="5"/>
  <c r="P121" i="5"/>
  <c r="BE121" i="5"/>
  <c r="AK121" i="5"/>
  <c r="O121" i="5"/>
  <c r="BD121" i="5"/>
  <c r="AI121" i="5"/>
  <c r="I121" i="5"/>
  <c r="BC121" i="5"/>
  <c r="AD121" i="5"/>
  <c r="H121" i="5"/>
  <c r="Y121" i="5"/>
  <c r="V121" i="5"/>
  <c r="F121" i="5"/>
  <c r="AZ121" i="5"/>
  <c r="AX121" i="5"/>
  <c r="AU121" i="5"/>
  <c r="AT121" i="5"/>
  <c r="AC121" i="5"/>
  <c r="Z121" i="5"/>
  <c r="BI151" i="5"/>
  <c r="AY151" i="5"/>
  <c r="AO151" i="5"/>
  <c r="AE151" i="5"/>
  <c r="U151" i="5"/>
  <c r="K151" i="5"/>
  <c r="BL151" i="5"/>
  <c r="BB151" i="5"/>
  <c r="AR151" i="5"/>
  <c r="AH151" i="5"/>
  <c r="X151" i="5"/>
  <c r="N151" i="5"/>
  <c r="BK151" i="5"/>
  <c r="BA151" i="5"/>
  <c r="AQ151" i="5"/>
  <c r="AG151" i="5"/>
  <c r="W151" i="5"/>
  <c r="M151" i="5"/>
  <c r="BG151" i="5"/>
  <c r="AT151" i="5"/>
  <c r="AD151" i="5"/>
  <c r="Q151" i="5"/>
  <c r="BF151" i="5"/>
  <c r="AS151" i="5"/>
  <c r="AC151" i="5"/>
  <c r="P151" i="5"/>
  <c r="BE151" i="5"/>
  <c r="AP151" i="5"/>
  <c r="AB151" i="5"/>
  <c r="O151" i="5"/>
  <c r="AZ151" i="5"/>
  <c r="AI151" i="5"/>
  <c r="J151" i="5"/>
  <c r="AX151" i="5"/>
  <c r="AF151" i="5"/>
  <c r="I151" i="5"/>
  <c r="AW151" i="5"/>
  <c r="AA151" i="5"/>
  <c r="H151" i="5"/>
  <c r="AV151" i="5"/>
  <c r="Z151" i="5"/>
  <c r="G151" i="5"/>
  <c r="AU151" i="5"/>
  <c r="Y151" i="5"/>
  <c r="F151" i="5"/>
  <c r="BM151" i="5"/>
  <c r="AN151" i="5"/>
  <c r="V151" i="5"/>
  <c r="BJ151" i="5"/>
  <c r="AM151" i="5"/>
  <c r="T151" i="5"/>
  <c r="BH151" i="5"/>
  <c r="AL151" i="5"/>
  <c r="S151" i="5"/>
  <c r="BD151" i="5"/>
  <c r="AK151" i="5"/>
  <c r="R151" i="5"/>
  <c r="BC151" i="5"/>
  <c r="AJ151" i="5"/>
  <c r="L151" i="5"/>
  <c r="EP79" i="5"/>
  <c r="CG79" i="5"/>
  <c r="FF79" i="5"/>
  <c r="CW79" i="5"/>
  <c r="EJ64" i="5"/>
  <c r="CA64" i="5"/>
  <c r="GE64" i="5"/>
  <c r="DV64" i="5"/>
  <c r="DZ49" i="5"/>
  <c r="BQ49" i="5"/>
  <c r="GA49" i="5"/>
  <c r="DR49" i="5"/>
  <c r="FU49" i="5"/>
  <c r="DL49" i="5"/>
  <c r="FP44" i="5"/>
  <c r="DG44" i="5"/>
  <c r="FG44" i="5"/>
  <c r="CX44" i="5"/>
  <c r="DD44" i="5"/>
  <c r="FM44" i="5"/>
  <c r="EO44" i="5"/>
  <c r="CF44" i="5"/>
  <c r="P353" i="4"/>
  <c r="Y353" i="4" s="1"/>
  <c r="O289" i="4"/>
  <c r="P289" i="4"/>
  <c r="Y289" i="4" s="1"/>
  <c r="FF144" i="5"/>
  <c r="CW144" i="5"/>
  <c r="FN144" i="5"/>
  <c r="DE144" i="5"/>
  <c r="EF144" i="5"/>
  <c r="BW144" i="5"/>
  <c r="DQ144" i="5"/>
  <c r="FZ144" i="5"/>
  <c r="GA144" i="5"/>
  <c r="DR144" i="5"/>
  <c r="FE144" i="5"/>
  <c r="CV144" i="5"/>
  <c r="CC139" i="5"/>
  <c r="EL139" i="5"/>
  <c r="FM139" i="5"/>
  <c r="DD139" i="5"/>
  <c r="EH139" i="5"/>
  <c r="BY139" i="5"/>
  <c r="FC139" i="5"/>
  <c r="CT139" i="5"/>
  <c r="FQ139" i="5"/>
  <c r="DH139" i="5"/>
  <c r="EU139" i="5"/>
  <c r="CL139" i="5"/>
  <c r="GD134" i="5"/>
  <c r="DU134" i="5"/>
  <c r="H134" i="5"/>
  <c r="FB134" i="5"/>
  <c r="CS134" i="5"/>
  <c r="CK134" i="5"/>
  <c r="ET134" i="5"/>
  <c r="FG134" i="5"/>
  <c r="CX134" i="5"/>
  <c r="EK134" i="5"/>
  <c r="CB134" i="5"/>
  <c r="J129" i="5"/>
  <c r="ER129" i="5"/>
  <c r="CI129" i="5"/>
  <c r="BZ129" i="5"/>
  <c r="EI129" i="5"/>
  <c r="FN129" i="5"/>
  <c r="DE129" i="5"/>
  <c r="FG129" i="5"/>
  <c r="CX129" i="5"/>
  <c r="EK129" i="5"/>
  <c r="CB129" i="5"/>
  <c r="FW124" i="5"/>
  <c r="DN124" i="5"/>
  <c r="GE124" i="5"/>
  <c r="DV124" i="5"/>
  <c r="CG124" i="5"/>
  <c r="EP124" i="5"/>
  <c r="ER124" i="5"/>
  <c r="CI124" i="5"/>
  <c r="FG124" i="5"/>
  <c r="CX124" i="5"/>
  <c r="EK124" i="5"/>
  <c r="CB124" i="5"/>
  <c r="FV119" i="5"/>
  <c r="DM119" i="5"/>
  <c r="BO119" i="5"/>
  <c r="DX119" i="5" s="1"/>
  <c r="FK119" i="5"/>
  <c r="DB119" i="5"/>
  <c r="FD119" i="5"/>
  <c r="CU119" i="5"/>
  <c r="FA119" i="5"/>
  <c r="CR119" i="5"/>
  <c r="EK119" i="5"/>
  <c r="CB119" i="5"/>
  <c r="DE114" i="5"/>
  <c r="FN114" i="5"/>
  <c r="GE114" i="5"/>
  <c r="DV114" i="5"/>
  <c r="DJ114" i="5"/>
  <c r="FS114" i="5"/>
  <c r="ES114" i="5"/>
  <c r="CJ114" i="5"/>
  <c r="EX114" i="5"/>
  <c r="CO114" i="5"/>
  <c r="EK114" i="5"/>
  <c r="CB114" i="5"/>
  <c r="FG109" i="5"/>
  <c r="CX109" i="5"/>
  <c r="DU109" i="5"/>
  <c r="GD109" i="5"/>
  <c r="EX109" i="5"/>
  <c r="CO109" i="5"/>
  <c r="H109" i="5"/>
  <c r="EY109" i="5"/>
  <c r="CP109" i="5"/>
  <c r="EB109" i="5"/>
  <c r="BS109" i="5"/>
  <c r="FD104" i="5"/>
  <c r="CU104" i="5"/>
  <c r="FM104" i="5"/>
  <c r="DD104" i="5"/>
  <c r="BU104" i="5"/>
  <c r="ED104" i="5"/>
  <c r="EG104" i="5"/>
  <c r="BX104" i="5"/>
  <c r="EY104" i="5"/>
  <c r="CP104" i="5"/>
  <c r="EB104" i="5"/>
  <c r="BS104" i="5"/>
  <c r="G94" i="5"/>
  <c r="CK94" i="5"/>
  <c r="ET94" i="5"/>
  <c r="EI94" i="5"/>
  <c r="BZ94" i="5"/>
  <c r="BU94" i="5"/>
  <c r="ED94" i="5"/>
  <c r="EY94" i="5"/>
  <c r="CP94" i="5"/>
  <c r="EB94" i="5"/>
  <c r="BS94" i="5"/>
  <c r="EP74" i="5"/>
  <c r="CG74" i="5"/>
  <c r="H74" i="5"/>
  <c r="FP74" i="5"/>
  <c r="DG74" i="5"/>
  <c r="DB74" i="5"/>
  <c r="FK74" i="5"/>
  <c r="EI74" i="5"/>
  <c r="BZ74" i="5"/>
  <c r="EA74" i="5"/>
  <c r="BR74" i="5"/>
  <c r="BP69" i="5"/>
  <c r="DY69" i="5" s="1"/>
  <c r="EN69" i="5"/>
  <c r="CE69" i="5"/>
  <c r="EA69" i="5"/>
  <c r="BR69" i="5"/>
  <c r="DN69" i="5"/>
  <c r="FW69" i="5"/>
  <c r="BU69" i="5"/>
  <c r="ED69" i="5"/>
  <c r="GC69" i="5"/>
  <c r="DT69" i="5"/>
  <c r="F59" i="5"/>
  <c r="CK59" i="5"/>
  <c r="ET59" i="5"/>
  <c r="DM59" i="5"/>
  <c r="FV59" i="5"/>
  <c r="FZ59" i="5"/>
  <c r="DQ59" i="5"/>
  <c r="EQ59" i="5"/>
  <c r="CH59" i="5"/>
  <c r="GB59" i="5"/>
  <c r="DS59" i="5"/>
  <c r="BI315" i="5"/>
  <c r="AY315" i="5"/>
  <c r="AO315" i="5"/>
  <c r="AE315" i="5"/>
  <c r="U315" i="5"/>
  <c r="K315" i="5"/>
  <c r="BH315" i="5"/>
  <c r="AX315" i="5"/>
  <c r="AN315" i="5"/>
  <c r="AD315" i="5"/>
  <c r="T315" i="5"/>
  <c r="J315" i="5"/>
  <c r="BL315" i="5"/>
  <c r="BB315" i="5"/>
  <c r="AR315" i="5"/>
  <c r="AH315" i="5"/>
  <c r="X315" i="5"/>
  <c r="N315" i="5"/>
  <c r="BA315" i="5"/>
  <c r="AL315" i="5"/>
  <c r="Y315" i="5"/>
  <c r="I315" i="5"/>
  <c r="AZ315" i="5"/>
  <c r="AK315" i="5"/>
  <c r="W315" i="5"/>
  <c r="H315" i="5"/>
  <c r="BE315" i="5"/>
  <c r="AQ315" i="5"/>
  <c r="AB315" i="5"/>
  <c r="O315" i="5"/>
  <c r="BG315" i="5"/>
  <c r="AM315" i="5"/>
  <c r="R315" i="5"/>
  <c r="AV315" i="5"/>
  <c r="AU315" i="5"/>
  <c r="AA315" i="5"/>
  <c r="F315" i="5"/>
  <c r="AW315" i="5"/>
  <c r="V315" i="5"/>
  <c r="AT315" i="5"/>
  <c r="S315" i="5"/>
  <c r="BJ315" i="5"/>
  <c r="AG315" i="5"/>
  <c r="G315" i="5"/>
  <c r="BC315" i="5"/>
  <c r="M315" i="5"/>
  <c r="AS315" i="5"/>
  <c r="L315" i="5"/>
  <c r="BM315" i="5"/>
  <c r="AC315" i="5"/>
  <c r="BK315" i="5"/>
  <c r="Z315" i="5"/>
  <c r="AI315" i="5"/>
  <c r="AF315" i="5"/>
  <c r="Q315" i="5"/>
  <c r="P315" i="5"/>
  <c r="BF315" i="5"/>
  <c r="BD315" i="5"/>
  <c r="AP315" i="5"/>
  <c r="AJ315" i="5"/>
  <c r="P266" i="4"/>
  <c r="Y266" i="4" s="1"/>
  <c r="O266" i="4"/>
  <c r="P214" i="4"/>
  <c r="Y214" i="4" s="1"/>
  <c r="O214" i="4"/>
  <c r="P198" i="4"/>
  <c r="Y198" i="4" s="1"/>
  <c r="L177" i="4"/>
  <c r="M177" i="4" s="1"/>
  <c r="K337" i="4"/>
  <c r="L337" i="4" s="1"/>
  <c r="M337" i="4" s="1"/>
  <c r="BM302" i="5"/>
  <c r="BC302" i="5"/>
  <c r="AS302" i="5"/>
  <c r="AI302" i="5"/>
  <c r="Y302" i="5"/>
  <c r="O302" i="5"/>
  <c r="BD302" i="5"/>
  <c r="AR302" i="5"/>
  <c r="AG302" i="5"/>
  <c r="V302" i="5"/>
  <c r="BE302" i="5"/>
  <c r="AQ302" i="5"/>
  <c r="AE302" i="5"/>
  <c r="S302" i="5"/>
  <c r="H302" i="5"/>
  <c r="BI302" i="5"/>
  <c r="AW302" i="5"/>
  <c r="AK302" i="5"/>
  <c r="X302" i="5"/>
  <c r="L302" i="5"/>
  <c r="BH302" i="5"/>
  <c r="AV302" i="5"/>
  <c r="AJ302" i="5"/>
  <c r="W302" i="5"/>
  <c r="K302" i="5"/>
  <c r="BL302" i="5"/>
  <c r="AU302" i="5"/>
  <c r="AC302" i="5"/>
  <c r="M302" i="5"/>
  <c r="BJ302" i="5"/>
  <c r="AP302" i="5"/>
  <c r="AA302" i="5"/>
  <c r="I302" i="5"/>
  <c r="BF302" i="5"/>
  <c r="AN302" i="5"/>
  <c r="U302" i="5"/>
  <c r="F302" i="5"/>
  <c r="AO302" i="5"/>
  <c r="Q302" i="5"/>
  <c r="AM302" i="5"/>
  <c r="P302" i="5"/>
  <c r="BK302" i="5"/>
  <c r="AL302" i="5"/>
  <c r="N302" i="5"/>
  <c r="BG302" i="5"/>
  <c r="AH302" i="5"/>
  <c r="J302" i="5"/>
  <c r="BB302" i="5"/>
  <c r="AF302" i="5"/>
  <c r="G302" i="5"/>
  <c r="BA302" i="5"/>
  <c r="AD302" i="5"/>
  <c r="AY302" i="5"/>
  <c r="Z302" i="5"/>
  <c r="AX302" i="5"/>
  <c r="T302" i="5"/>
  <c r="AZ302" i="5"/>
  <c r="AT302" i="5"/>
  <c r="AB302" i="5"/>
  <c r="R302" i="5"/>
  <c r="BJ265" i="5"/>
  <c r="AZ265" i="5"/>
  <c r="AP265" i="5"/>
  <c r="AF265" i="5"/>
  <c r="V265" i="5"/>
  <c r="L265" i="5"/>
  <c r="BE265" i="5"/>
  <c r="AT265" i="5"/>
  <c r="AI265" i="5"/>
  <c r="X265" i="5"/>
  <c r="M265" i="5"/>
  <c r="BD265" i="5"/>
  <c r="AS265" i="5"/>
  <c r="AH265" i="5"/>
  <c r="W265" i="5"/>
  <c r="K265" i="5"/>
  <c r="BH265" i="5"/>
  <c r="AW265" i="5"/>
  <c r="AL265" i="5"/>
  <c r="AA265" i="5"/>
  <c r="P265" i="5"/>
  <c r="BG265" i="5"/>
  <c r="AQ265" i="5"/>
  <c r="AB265" i="5"/>
  <c r="J265" i="5"/>
  <c r="BF265" i="5"/>
  <c r="AO265" i="5"/>
  <c r="Z265" i="5"/>
  <c r="I265" i="5"/>
  <c r="BC265" i="5"/>
  <c r="AN265" i="5"/>
  <c r="Y265" i="5"/>
  <c r="H265" i="5"/>
  <c r="AY265" i="5"/>
  <c r="AD265" i="5"/>
  <c r="F265" i="5"/>
  <c r="AX265" i="5"/>
  <c r="AC265" i="5"/>
  <c r="AV265" i="5"/>
  <c r="U265" i="5"/>
  <c r="BA265" i="5"/>
  <c r="AE265" i="5"/>
  <c r="G265" i="5"/>
  <c r="BI265" i="5"/>
  <c r="R265" i="5"/>
  <c r="BB265" i="5"/>
  <c r="Q265" i="5"/>
  <c r="AU265" i="5"/>
  <c r="O265" i="5"/>
  <c r="AR265" i="5"/>
  <c r="N265" i="5"/>
  <c r="AM265" i="5"/>
  <c r="AK265" i="5"/>
  <c r="AJ265" i="5"/>
  <c r="BM265" i="5"/>
  <c r="AG265" i="5"/>
  <c r="BL265" i="5"/>
  <c r="T265" i="5"/>
  <c r="BK265" i="5"/>
  <c r="S265" i="5"/>
  <c r="BM213" i="5"/>
  <c r="BC213" i="5"/>
  <c r="AS213" i="5"/>
  <c r="AI213" i="5"/>
  <c r="Y213" i="5"/>
  <c r="O213" i="5"/>
  <c r="BF213" i="5"/>
  <c r="AV213" i="5"/>
  <c r="AL213" i="5"/>
  <c r="AB213" i="5"/>
  <c r="R213" i="5"/>
  <c r="H213" i="5"/>
  <c r="BD213" i="5"/>
  <c r="AQ213" i="5"/>
  <c r="AE213" i="5"/>
  <c r="S213" i="5"/>
  <c r="F213" i="5"/>
  <c r="BE213" i="5"/>
  <c r="AP213" i="5"/>
  <c r="AC213" i="5"/>
  <c r="N213" i="5"/>
  <c r="BA213" i="5"/>
  <c r="AN213" i="5"/>
  <c r="Z213" i="5"/>
  <c r="L213" i="5"/>
  <c r="BH213" i="5"/>
  <c r="AT213" i="5"/>
  <c r="AF213" i="5"/>
  <c r="Q213" i="5"/>
  <c r="BI213" i="5"/>
  <c r="AM213" i="5"/>
  <c r="U213" i="5"/>
  <c r="BG213" i="5"/>
  <c r="AK213" i="5"/>
  <c r="T213" i="5"/>
  <c r="BB213" i="5"/>
  <c r="AJ213" i="5"/>
  <c r="P213" i="5"/>
  <c r="BK213" i="5"/>
  <c r="AR213" i="5"/>
  <c r="W213" i="5"/>
  <c r="AY213" i="5"/>
  <c r="V213" i="5"/>
  <c r="AX213" i="5"/>
  <c r="M213" i="5"/>
  <c r="AW213" i="5"/>
  <c r="K213" i="5"/>
  <c r="AG213" i="5"/>
  <c r="BL213" i="5"/>
  <c r="AD213" i="5"/>
  <c r="BJ213" i="5"/>
  <c r="AA213" i="5"/>
  <c r="AZ213" i="5"/>
  <c r="AU213" i="5"/>
  <c r="AO213" i="5"/>
  <c r="AH213" i="5"/>
  <c r="X213" i="5"/>
  <c r="J213" i="5"/>
  <c r="I213" i="5"/>
  <c r="G213" i="5"/>
  <c r="CK127" i="5"/>
  <c r="ET127" i="5"/>
  <c r="EE127" i="5"/>
  <c r="BV127" i="5"/>
  <c r="EM127" i="5"/>
  <c r="CD127" i="5"/>
  <c r="BY127" i="5"/>
  <c r="EH127" i="5"/>
  <c r="EU127" i="5"/>
  <c r="CL127" i="5"/>
  <c r="BP127" i="5"/>
  <c r="DY127" i="5" s="1"/>
  <c r="FK122" i="5"/>
  <c r="DB122" i="5"/>
  <c r="FT122" i="5"/>
  <c r="DK122" i="5"/>
  <c r="EG122" i="5"/>
  <c r="BX122" i="5"/>
  <c r="DU122" i="5"/>
  <c r="GD122" i="5"/>
  <c r="EK122" i="5"/>
  <c r="CB122" i="5"/>
  <c r="FZ122" i="5"/>
  <c r="DQ122" i="5"/>
  <c r="EE117" i="5"/>
  <c r="BV117" i="5"/>
  <c r="EC117" i="5"/>
  <c r="BT117" i="5"/>
  <c r="DL117" i="5"/>
  <c r="FU117" i="5"/>
  <c r="GA117" i="5"/>
  <c r="DR117" i="5"/>
  <c r="GD117" i="5"/>
  <c r="DU117" i="5"/>
  <c r="FP117" i="5"/>
  <c r="DG117" i="5"/>
  <c r="DQ112" i="5"/>
  <c r="FZ112" i="5"/>
  <c r="BO112" i="5"/>
  <c r="DX112" i="5" s="1"/>
  <c r="GE112" i="5"/>
  <c r="DV112" i="5"/>
  <c r="CI112" i="5"/>
  <c r="ER112" i="5"/>
  <c r="FY112" i="5"/>
  <c r="DP112" i="5"/>
  <c r="FC112" i="5"/>
  <c r="CT112" i="5"/>
  <c r="EG107" i="5"/>
  <c r="BX107" i="5"/>
  <c r="FI107" i="5"/>
  <c r="CZ107" i="5"/>
  <c r="ED107" i="5"/>
  <c r="BU107" i="5"/>
  <c r="CP107" i="5"/>
  <c r="EY107" i="5"/>
  <c r="FP107" i="5"/>
  <c r="DG107" i="5"/>
  <c r="ES107" i="5"/>
  <c r="CJ107" i="5"/>
  <c r="CF102" i="5"/>
  <c r="EO102" i="5"/>
  <c r="EX102" i="5"/>
  <c r="CO102" i="5"/>
  <c r="FY102" i="5"/>
  <c r="DP102" i="5"/>
  <c r="ER102" i="5"/>
  <c r="CI102" i="5"/>
  <c r="EI102" i="5"/>
  <c r="BZ102" i="5"/>
  <c r="FX102" i="5"/>
  <c r="DO102" i="5"/>
  <c r="CL97" i="5"/>
  <c r="EU97" i="5"/>
  <c r="ED97" i="5"/>
  <c r="BU97" i="5"/>
  <c r="FE97" i="5"/>
  <c r="CV97" i="5"/>
  <c r="EK97" i="5"/>
  <c r="CB97" i="5"/>
  <c r="DY97" i="5"/>
  <c r="BP97" i="5"/>
  <c r="FN97" i="5"/>
  <c r="DE97" i="5"/>
  <c r="BV92" i="5"/>
  <c r="EE92" i="5"/>
  <c r="FJ92" i="5"/>
  <c r="DA92" i="5"/>
  <c r="FZ92" i="5"/>
  <c r="DQ92" i="5"/>
  <c r="DV92" i="5"/>
  <c r="GE92" i="5"/>
  <c r="GA92" i="5"/>
  <c r="DR92" i="5"/>
  <c r="FD92" i="5"/>
  <c r="CU92" i="5"/>
  <c r="EX87" i="5"/>
  <c r="CO87" i="5"/>
  <c r="FB87" i="5"/>
  <c r="CS87" i="5"/>
  <c r="GB87" i="5"/>
  <c r="DS87" i="5"/>
  <c r="FI87" i="5"/>
  <c r="CZ87" i="5"/>
  <c r="FQ87" i="5"/>
  <c r="DH87" i="5"/>
  <c r="ET87" i="5"/>
  <c r="CK87" i="5"/>
  <c r="FJ82" i="5"/>
  <c r="DA82" i="5"/>
  <c r="FU82" i="5"/>
  <c r="DL82" i="5"/>
  <c r="DQ82" i="5"/>
  <c r="FZ82" i="5"/>
  <c r="FO82" i="5"/>
  <c r="DF82" i="5"/>
  <c r="FG82" i="5"/>
  <c r="CX82" i="5"/>
  <c r="EJ82" i="5"/>
  <c r="CA82" i="5"/>
  <c r="FZ77" i="5"/>
  <c r="DQ77" i="5"/>
  <c r="DV77" i="5"/>
  <c r="GE77" i="5"/>
  <c r="EN77" i="5"/>
  <c r="CE77" i="5"/>
  <c r="ED77" i="5"/>
  <c r="BU77" i="5"/>
  <c r="EW77" i="5"/>
  <c r="CN77" i="5"/>
  <c r="DZ77" i="5"/>
  <c r="BQ77" i="5"/>
  <c r="FJ72" i="5"/>
  <c r="DA72" i="5"/>
  <c r="CA72" i="5"/>
  <c r="EJ72" i="5"/>
  <c r="DS72" i="5"/>
  <c r="GB72" i="5"/>
  <c r="FS72" i="5"/>
  <c r="DJ72" i="5"/>
  <c r="EB72" i="5"/>
  <c r="BS72" i="5"/>
  <c r="GA72" i="5"/>
  <c r="DR72" i="5"/>
  <c r="K330" i="4"/>
  <c r="L330" i="4" s="1"/>
  <c r="M330" i="4" s="1"/>
  <c r="BJ270" i="5"/>
  <c r="AZ270" i="5"/>
  <c r="AP270" i="5"/>
  <c r="AF270" i="5"/>
  <c r="V270" i="5"/>
  <c r="L270" i="5"/>
  <c r="BI270" i="5"/>
  <c r="AY270" i="5"/>
  <c r="AO270" i="5"/>
  <c r="BK270" i="5"/>
  <c r="AW270" i="5"/>
  <c r="AK270" i="5"/>
  <c r="Z270" i="5"/>
  <c r="O270" i="5"/>
  <c r="BH270" i="5"/>
  <c r="AV270" i="5"/>
  <c r="AJ270" i="5"/>
  <c r="Y270" i="5"/>
  <c r="N270" i="5"/>
  <c r="BG270" i="5"/>
  <c r="AU270" i="5"/>
  <c r="AI270" i="5"/>
  <c r="X270" i="5"/>
  <c r="M270" i="5"/>
  <c r="BB270" i="5"/>
  <c r="AN270" i="5"/>
  <c r="AC270" i="5"/>
  <c r="R270" i="5"/>
  <c r="G270" i="5"/>
  <c r="BL270" i="5"/>
  <c r="AQ270" i="5"/>
  <c r="U270" i="5"/>
  <c r="BF270" i="5"/>
  <c r="AM270" i="5"/>
  <c r="T270" i="5"/>
  <c r="BE270" i="5"/>
  <c r="AL270" i="5"/>
  <c r="S270" i="5"/>
  <c r="BM270" i="5"/>
  <c r="AR270" i="5"/>
  <c r="W270" i="5"/>
  <c r="F270" i="5"/>
  <c r="AS270" i="5"/>
  <c r="J270" i="5"/>
  <c r="AH270" i="5"/>
  <c r="I270" i="5"/>
  <c r="AG270" i="5"/>
  <c r="H270" i="5"/>
  <c r="AE270" i="5"/>
  <c r="AD270" i="5"/>
  <c r="BD270" i="5"/>
  <c r="AB270" i="5"/>
  <c r="BC270" i="5"/>
  <c r="AA270" i="5"/>
  <c r="AT270" i="5"/>
  <c r="K270" i="5"/>
  <c r="BA270" i="5"/>
  <c r="AX270" i="5"/>
  <c r="Q270" i="5"/>
  <c r="P270" i="5"/>
  <c r="BL258" i="5"/>
  <c r="BB258" i="5"/>
  <c r="AR258" i="5"/>
  <c r="AH258" i="5"/>
  <c r="X258" i="5"/>
  <c r="N258" i="5"/>
  <c r="BK258" i="5"/>
  <c r="BA258" i="5"/>
  <c r="AQ258" i="5"/>
  <c r="AG258" i="5"/>
  <c r="W258" i="5"/>
  <c r="M258" i="5"/>
  <c r="BE258" i="5"/>
  <c r="AU258" i="5"/>
  <c r="AK258" i="5"/>
  <c r="AA258" i="5"/>
  <c r="Q258" i="5"/>
  <c r="G258" i="5"/>
  <c r="BG258" i="5"/>
  <c r="AS258" i="5"/>
  <c r="AD258" i="5"/>
  <c r="P258" i="5"/>
  <c r="BD258" i="5"/>
  <c r="AN258" i="5"/>
  <c r="Y258" i="5"/>
  <c r="I258" i="5"/>
  <c r="BC258" i="5"/>
  <c r="AM258" i="5"/>
  <c r="V258" i="5"/>
  <c r="H258" i="5"/>
  <c r="AZ258" i="5"/>
  <c r="AL258" i="5"/>
  <c r="U258" i="5"/>
  <c r="F258" i="5"/>
  <c r="BF258" i="5"/>
  <c r="AO258" i="5"/>
  <c r="Z258" i="5"/>
  <c r="J258" i="5"/>
  <c r="BM258" i="5"/>
  <c r="AJ258" i="5"/>
  <c r="L258" i="5"/>
  <c r="BJ258" i="5"/>
  <c r="AI258" i="5"/>
  <c r="K258" i="5"/>
  <c r="BI258" i="5"/>
  <c r="AF258" i="5"/>
  <c r="BH258" i="5"/>
  <c r="AE258" i="5"/>
  <c r="AY258" i="5"/>
  <c r="AC258" i="5"/>
  <c r="AX258" i="5"/>
  <c r="AB258" i="5"/>
  <c r="AW258" i="5"/>
  <c r="T258" i="5"/>
  <c r="AT258" i="5"/>
  <c r="AP258" i="5"/>
  <c r="S258" i="5"/>
  <c r="R258" i="5"/>
  <c r="O258" i="5"/>
  <c r="AV258" i="5"/>
  <c r="P247" i="4"/>
  <c r="Y247" i="4" s="1"/>
  <c r="O247" i="4"/>
  <c r="BZ193" i="5"/>
  <c r="EI193" i="5"/>
  <c r="EM193" i="5"/>
  <c r="CD193" i="5"/>
  <c r="DM193" i="5"/>
  <c r="FV193" i="5"/>
  <c r="EP193" i="5"/>
  <c r="CG193" i="5"/>
  <c r="EN193" i="5"/>
  <c r="CE193" i="5"/>
  <c r="GC193" i="5"/>
  <c r="DT193" i="5"/>
  <c r="EN161" i="5"/>
  <c r="CE161" i="5"/>
  <c r="ES161" i="5"/>
  <c r="CJ161" i="5"/>
  <c r="DO161" i="5"/>
  <c r="FX161" i="5"/>
  <c r="EK161" i="5"/>
  <c r="CB161" i="5"/>
  <c r="EF161" i="5"/>
  <c r="BW161" i="5"/>
  <c r="FQ161" i="5"/>
  <c r="DH161" i="5"/>
  <c r="FT155" i="5"/>
  <c r="DK155" i="5"/>
  <c r="FG155" i="5"/>
  <c r="CX155" i="5"/>
  <c r="EU155" i="5"/>
  <c r="CL155" i="5"/>
  <c r="CQ155" i="5"/>
  <c r="EZ155" i="5"/>
  <c r="FE155" i="5"/>
  <c r="CV155" i="5"/>
  <c r="ET155" i="5"/>
  <c r="CK155" i="5"/>
  <c r="FH147" i="5"/>
  <c r="CY147" i="5"/>
  <c r="ET147" i="5"/>
  <c r="CK147" i="5"/>
  <c r="FU147" i="5"/>
  <c r="DL147" i="5"/>
  <c r="GE147" i="5"/>
  <c r="DV147" i="5"/>
  <c r="FY147" i="5"/>
  <c r="DP147" i="5"/>
  <c r="FC147" i="5"/>
  <c r="CT147" i="5"/>
  <c r="FG145" i="5"/>
  <c r="CX145" i="5"/>
  <c r="J145" i="5"/>
  <c r="FB145" i="5"/>
  <c r="CS145" i="5"/>
  <c r="F145" i="5"/>
  <c r="FW145" i="5"/>
  <c r="DN145" i="5"/>
  <c r="FK145" i="5"/>
  <c r="DB145" i="5"/>
  <c r="EM140" i="5"/>
  <c r="CD140" i="5"/>
  <c r="EV140" i="5"/>
  <c r="CM140" i="5"/>
  <c r="FV140" i="5"/>
  <c r="DM140" i="5"/>
  <c r="FF140" i="5"/>
  <c r="CW140" i="5"/>
  <c r="FM140" i="5"/>
  <c r="DD140" i="5"/>
  <c r="FA140" i="5"/>
  <c r="CR140" i="5"/>
  <c r="BF292" i="5"/>
  <c r="AV292" i="5"/>
  <c r="AL292" i="5"/>
  <c r="AB292" i="5"/>
  <c r="R292" i="5"/>
  <c r="H292" i="5"/>
  <c r="BJ292" i="5"/>
  <c r="AZ292" i="5"/>
  <c r="AP292" i="5"/>
  <c r="AF292" i="5"/>
  <c r="V292" i="5"/>
  <c r="L292" i="5"/>
  <c r="BI292" i="5"/>
  <c r="AY292" i="5"/>
  <c r="AO292" i="5"/>
  <c r="AE292" i="5"/>
  <c r="U292" i="5"/>
  <c r="K292" i="5"/>
  <c r="BC292" i="5"/>
  <c r="AN292" i="5"/>
  <c r="Z292" i="5"/>
  <c r="M292" i="5"/>
  <c r="BB292" i="5"/>
  <c r="AM292" i="5"/>
  <c r="Y292" i="5"/>
  <c r="J292" i="5"/>
  <c r="BA292" i="5"/>
  <c r="AK292" i="5"/>
  <c r="X292" i="5"/>
  <c r="I292" i="5"/>
  <c r="BM292" i="5"/>
  <c r="AX292" i="5"/>
  <c r="AJ292" i="5"/>
  <c r="W292" i="5"/>
  <c r="G292" i="5"/>
  <c r="BL292" i="5"/>
  <c r="AW292" i="5"/>
  <c r="AI292" i="5"/>
  <c r="T292" i="5"/>
  <c r="F292" i="5"/>
  <c r="BK292" i="5"/>
  <c r="AU292" i="5"/>
  <c r="AH292" i="5"/>
  <c r="S292" i="5"/>
  <c r="BG292" i="5"/>
  <c r="AS292" i="5"/>
  <c r="AD292" i="5"/>
  <c r="P292" i="5"/>
  <c r="AC292" i="5"/>
  <c r="AA292" i="5"/>
  <c r="Q292" i="5"/>
  <c r="BH292" i="5"/>
  <c r="O292" i="5"/>
  <c r="BE292" i="5"/>
  <c r="N292" i="5"/>
  <c r="BD292" i="5"/>
  <c r="AR292" i="5"/>
  <c r="AT292" i="5"/>
  <c r="AQ292" i="5"/>
  <c r="AG292" i="5"/>
  <c r="P269" i="4"/>
  <c r="Y269" i="4" s="1"/>
  <c r="O269" i="4"/>
  <c r="BK188" i="5"/>
  <c r="BA188" i="5"/>
  <c r="AQ188" i="5"/>
  <c r="AG188" i="5"/>
  <c r="W188" i="5"/>
  <c r="M188" i="5"/>
  <c r="BJ188" i="5"/>
  <c r="AZ188" i="5"/>
  <c r="AP188" i="5"/>
  <c r="AF188" i="5"/>
  <c r="V188" i="5"/>
  <c r="L188" i="5"/>
  <c r="BM188" i="5"/>
  <c r="BC188" i="5"/>
  <c r="AS188" i="5"/>
  <c r="AI188" i="5"/>
  <c r="Y188" i="5"/>
  <c r="O188" i="5"/>
  <c r="BF188" i="5"/>
  <c r="BL188" i="5"/>
  <c r="AW188" i="5"/>
  <c r="AJ188" i="5"/>
  <c r="T188" i="5"/>
  <c r="G188" i="5"/>
  <c r="BI188" i="5"/>
  <c r="AV188" i="5"/>
  <c r="AH188" i="5"/>
  <c r="S188" i="5"/>
  <c r="F188" i="5"/>
  <c r="BH188" i="5"/>
  <c r="AU188" i="5"/>
  <c r="AE188" i="5"/>
  <c r="R188" i="5"/>
  <c r="AR188" i="5"/>
  <c r="Z188" i="5"/>
  <c r="AO188" i="5"/>
  <c r="X188" i="5"/>
  <c r="AN188" i="5"/>
  <c r="U188" i="5"/>
  <c r="BG188" i="5"/>
  <c r="AM188" i="5"/>
  <c r="Q188" i="5"/>
  <c r="BE188" i="5"/>
  <c r="AL188" i="5"/>
  <c r="P188" i="5"/>
  <c r="BD188" i="5"/>
  <c r="AK188" i="5"/>
  <c r="N188" i="5"/>
  <c r="BB188" i="5"/>
  <c r="AD188" i="5"/>
  <c r="K188" i="5"/>
  <c r="AY188" i="5"/>
  <c r="AC188" i="5"/>
  <c r="J188" i="5"/>
  <c r="AX188" i="5"/>
  <c r="AB188" i="5"/>
  <c r="I188" i="5"/>
  <c r="AT188" i="5"/>
  <c r="AA188" i="5"/>
  <c r="H188" i="5"/>
  <c r="O150" i="4"/>
  <c r="P150" i="4"/>
  <c r="Y150" i="4" s="1"/>
  <c r="P117" i="4"/>
  <c r="Y117" i="4" s="1"/>
  <c r="O117" i="4"/>
  <c r="P92" i="4"/>
  <c r="Y92" i="4" s="1"/>
  <c r="O92" i="4"/>
  <c r="P67" i="4"/>
  <c r="Y67" i="4" s="1"/>
  <c r="O67" i="4"/>
  <c r="P17" i="4"/>
  <c r="Y17" i="4" s="1"/>
  <c r="O17" i="4"/>
  <c r="BI169" i="5"/>
  <c r="AY169" i="5"/>
  <c r="AO169" i="5"/>
  <c r="AE169" i="5"/>
  <c r="U169" i="5"/>
  <c r="K169" i="5"/>
  <c r="BH169" i="5"/>
  <c r="AX169" i="5"/>
  <c r="AN169" i="5"/>
  <c r="AD169" i="5"/>
  <c r="T169" i="5"/>
  <c r="J169" i="5"/>
  <c r="BL169" i="5"/>
  <c r="AZ169" i="5"/>
  <c r="AL169" i="5"/>
  <c r="Z169" i="5"/>
  <c r="N169" i="5"/>
  <c r="BK169" i="5"/>
  <c r="AW169" i="5"/>
  <c r="AK169" i="5"/>
  <c r="Y169" i="5"/>
  <c r="M169" i="5"/>
  <c r="BD169" i="5"/>
  <c r="AR169" i="5"/>
  <c r="AF169" i="5"/>
  <c r="R169" i="5"/>
  <c r="F169" i="5"/>
  <c r="BC169" i="5"/>
  <c r="AQ169" i="5"/>
  <c r="AC169" i="5"/>
  <c r="Q169" i="5"/>
  <c r="BB169" i="5"/>
  <c r="AP169" i="5"/>
  <c r="AB169" i="5"/>
  <c r="P169" i="5"/>
  <c r="BE169" i="5"/>
  <c r="AG169" i="5"/>
  <c r="G169" i="5"/>
  <c r="BA169" i="5"/>
  <c r="AA169" i="5"/>
  <c r="AV169" i="5"/>
  <c r="X169" i="5"/>
  <c r="AU169" i="5"/>
  <c r="W169" i="5"/>
  <c r="AT169" i="5"/>
  <c r="V169" i="5"/>
  <c r="AS169" i="5"/>
  <c r="S169" i="5"/>
  <c r="BM169" i="5"/>
  <c r="AM169" i="5"/>
  <c r="O169" i="5"/>
  <c r="BJ169" i="5"/>
  <c r="AJ169" i="5"/>
  <c r="L169" i="5"/>
  <c r="BG169" i="5"/>
  <c r="BF169" i="5"/>
  <c r="AI169" i="5"/>
  <c r="AH169" i="5"/>
  <c r="I169" i="5"/>
  <c r="H169" i="5"/>
  <c r="BE192" i="5"/>
  <c r="AU192" i="5"/>
  <c r="AK192" i="5"/>
  <c r="AA192" i="5"/>
  <c r="Q192" i="5"/>
  <c r="G192" i="5"/>
  <c r="BD192" i="5"/>
  <c r="AT192" i="5"/>
  <c r="AJ192" i="5"/>
  <c r="Z192" i="5"/>
  <c r="P192" i="5"/>
  <c r="F192" i="5"/>
  <c r="BG192" i="5"/>
  <c r="AW192" i="5"/>
  <c r="AM192" i="5"/>
  <c r="AC192" i="5"/>
  <c r="S192" i="5"/>
  <c r="I192" i="5"/>
  <c r="BL192" i="5"/>
  <c r="AY192" i="5"/>
  <c r="AI192" i="5"/>
  <c r="V192" i="5"/>
  <c r="H192" i="5"/>
  <c r="BC192" i="5"/>
  <c r="AP192" i="5"/>
  <c r="AB192" i="5"/>
  <c r="M192" i="5"/>
  <c r="BB192" i="5"/>
  <c r="AO192" i="5"/>
  <c r="Y192" i="5"/>
  <c r="L192" i="5"/>
  <c r="BA192" i="5"/>
  <c r="AN192" i="5"/>
  <c r="X192" i="5"/>
  <c r="K192" i="5"/>
  <c r="AS192" i="5"/>
  <c r="U192" i="5"/>
  <c r="BM192" i="5"/>
  <c r="AR192" i="5"/>
  <c r="T192" i="5"/>
  <c r="BK192" i="5"/>
  <c r="AQ192" i="5"/>
  <c r="R192" i="5"/>
  <c r="BJ192" i="5"/>
  <c r="AL192" i="5"/>
  <c r="O192" i="5"/>
  <c r="BI192" i="5"/>
  <c r="AH192" i="5"/>
  <c r="N192" i="5"/>
  <c r="BH192" i="5"/>
  <c r="AG192" i="5"/>
  <c r="J192" i="5"/>
  <c r="BF192" i="5"/>
  <c r="AF192" i="5"/>
  <c r="AZ192" i="5"/>
  <c r="AE192" i="5"/>
  <c r="AX192" i="5"/>
  <c r="AD192" i="5"/>
  <c r="AV192" i="5"/>
  <c r="W192" i="5"/>
  <c r="BD283" i="5"/>
  <c r="AT283" i="5"/>
  <c r="AJ283" i="5"/>
  <c r="Z283" i="5"/>
  <c r="P283" i="5"/>
  <c r="F283" i="5"/>
  <c r="BM283" i="5"/>
  <c r="BC283" i="5"/>
  <c r="AS283" i="5"/>
  <c r="AI283" i="5"/>
  <c r="Y283" i="5"/>
  <c r="O283" i="5"/>
  <c r="BG283" i="5"/>
  <c r="AW283" i="5"/>
  <c r="AM283" i="5"/>
  <c r="AC283" i="5"/>
  <c r="S283" i="5"/>
  <c r="I283" i="5"/>
  <c r="BL283" i="5"/>
  <c r="AY283" i="5"/>
  <c r="AK283" i="5"/>
  <c r="V283" i="5"/>
  <c r="H283" i="5"/>
  <c r="BK283" i="5"/>
  <c r="AX283" i="5"/>
  <c r="AH283" i="5"/>
  <c r="U283" i="5"/>
  <c r="G283" i="5"/>
  <c r="BE283" i="5"/>
  <c r="AP283" i="5"/>
  <c r="AB283" i="5"/>
  <c r="M283" i="5"/>
  <c r="BJ283" i="5"/>
  <c r="AQ283" i="5"/>
  <c r="W283" i="5"/>
  <c r="BI283" i="5"/>
  <c r="AO283" i="5"/>
  <c r="T283" i="5"/>
  <c r="BH283" i="5"/>
  <c r="AN283" i="5"/>
  <c r="R283" i="5"/>
  <c r="BF283" i="5"/>
  <c r="AL283" i="5"/>
  <c r="Q283" i="5"/>
  <c r="BB283" i="5"/>
  <c r="AG283" i="5"/>
  <c r="N283" i="5"/>
  <c r="BA283" i="5"/>
  <c r="AF283" i="5"/>
  <c r="L283" i="5"/>
  <c r="AZ283" i="5"/>
  <c r="AE283" i="5"/>
  <c r="K283" i="5"/>
  <c r="AV283" i="5"/>
  <c r="AD283" i="5"/>
  <c r="J283" i="5"/>
  <c r="AA283" i="5"/>
  <c r="X283" i="5"/>
  <c r="AR283" i="5"/>
  <c r="AU283" i="5"/>
  <c r="BM354" i="5"/>
  <c r="BC354" i="5"/>
  <c r="AS354" i="5"/>
  <c r="AI354" i="5"/>
  <c r="Y354" i="5"/>
  <c r="O354" i="5"/>
  <c r="BB354" i="5"/>
  <c r="AQ354" i="5"/>
  <c r="AF354" i="5"/>
  <c r="U354" i="5"/>
  <c r="J354" i="5"/>
  <c r="BA354" i="5"/>
  <c r="AO354" i="5"/>
  <c r="AC354" i="5"/>
  <c r="Q354" i="5"/>
  <c r="BL354" i="5"/>
  <c r="AZ354" i="5"/>
  <c r="AN354" i="5"/>
  <c r="AB354" i="5"/>
  <c r="P354" i="5"/>
  <c r="BF354" i="5"/>
  <c r="AT354" i="5"/>
  <c r="AG354" i="5"/>
  <c r="T354" i="5"/>
  <c r="H354" i="5"/>
  <c r="AX354" i="5"/>
  <c r="AH354" i="5"/>
  <c r="N354" i="5"/>
  <c r="AW354" i="5"/>
  <c r="AE354" i="5"/>
  <c r="M354" i="5"/>
  <c r="BI354" i="5"/>
  <c r="AR354" i="5"/>
  <c r="Z354" i="5"/>
  <c r="I354" i="5"/>
  <c r="BJ354" i="5"/>
  <c r="AL354" i="5"/>
  <c r="L354" i="5"/>
  <c r="BH354" i="5"/>
  <c r="AK354" i="5"/>
  <c r="K354" i="5"/>
  <c r="AU354" i="5"/>
  <c r="V354" i="5"/>
  <c r="BG354" i="5"/>
  <c r="X354" i="5"/>
  <c r="AY354" i="5"/>
  <c r="R354" i="5"/>
  <c r="AJ354" i="5"/>
  <c r="BD354" i="5"/>
  <c r="AV354" i="5"/>
  <c r="AP354" i="5"/>
  <c r="AM354" i="5"/>
  <c r="AD354" i="5"/>
  <c r="AA354" i="5"/>
  <c r="S354" i="5"/>
  <c r="G354" i="5"/>
  <c r="BK354" i="5"/>
  <c r="BE354" i="5"/>
  <c r="F354" i="5"/>
  <c r="W354" i="5"/>
  <c r="BK300" i="5"/>
  <c r="BA300" i="5"/>
  <c r="AQ300" i="5"/>
  <c r="AG300" i="5"/>
  <c r="W300" i="5"/>
  <c r="M300" i="5"/>
  <c r="BM300" i="5"/>
  <c r="BB300" i="5"/>
  <c r="AP300" i="5"/>
  <c r="AE300" i="5"/>
  <c r="T300" i="5"/>
  <c r="I300" i="5"/>
  <c r="BF300" i="5"/>
  <c r="AU300" i="5"/>
  <c r="AJ300" i="5"/>
  <c r="Y300" i="5"/>
  <c r="N300" i="5"/>
  <c r="BE300" i="5"/>
  <c r="AT300" i="5"/>
  <c r="AI300" i="5"/>
  <c r="X300" i="5"/>
  <c r="L300" i="5"/>
  <c r="BJ300" i="5"/>
  <c r="BH300" i="5"/>
  <c r="AR300" i="5"/>
  <c r="AB300" i="5"/>
  <c r="K300" i="5"/>
  <c r="BD300" i="5"/>
  <c r="AN300" i="5"/>
  <c r="Z300" i="5"/>
  <c r="H300" i="5"/>
  <c r="AV300" i="5"/>
  <c r="AA300" i="5"/>
  <c r="F300" i="5"/>
  <c r="AS300" i="5"/>
  <c r="V300" i="5"/>
  <c r="BL300" i="5"/>
  <c r="AO300" i="5"/>
  <c r="U300" i="5"/>
  <c r="BI300" i="5"/>
  <c r="AM300" i="5"/>
  <c r="S300" i="5"/>
  <c r="BG300" i="5"/>
  <c r="AL300" i="5"/>
  <c r="R300" i="5"/>
  <c r="BC300" i="5"/>
  <c r="AK300" i="5"/>
  <c r="Q300" i="5"/>
  <c r="AY300" i="5"/>
  <c r="AF300" i="5"/>
  <c r="O300" i="5"/>
  <c r="AX300" i="5"/>
  <c r="AD300" i="5"/>
  <c r="J300" i="5"/>
  <c r="AZ300" i="5"/>
  <c r="AW300" i="5"/>
  <c r="AH300" i="5"/>
  <c r="AC300" i="5"/>
  <c r="P300" i="5"/>
  <c r="G300" i="5"/>
  <c r="K325" i="4"/>
  <c r="L325" i="4" s="1"/>
  <c r="M325" i="4" s="1"/>
  <c r="K206" i="4"/>
  <c r="L206" i="4" s="1"/>
  <c r="M206" i="4" s="1"/>
  <c r="BK237" i="5"/>
  <c r="BA237" i="5"/>
  <c r="AQ237" i="5"/>
  <c r="AG237" i="5"/>
  <c r="W237" i="5"/>
  <c r="M237" i="5"/>
  <c r="BJ237" i="5"/>
  <c r="AZ237" i="5"/>
  <c r="AP237" i="5"/>
  <c r="AF237" i="5"/>
  <c r="V237" i="5"/>
  <c r="L237" i="5"/>
  <c r="BI237" i="5"/>
  <c r="AY237" i="5"/>
  <c r="AO237" i="5"/>
  <c r="AE237" i="5"/>
  <c r="U237" i="5"/>
  <c r="K237" i="5"/>
  <c r="BF237" i="5"/>
  <c r="AS237" i="5"/>
  <c r="AC237" i="5"/>
  <c r="P237" i="5"/>
  <c r="BE237" i="5"/>
  <c r="AR237" i="5"/>
  <c r="AB237" i="5"/>
  <c r="O237" i="5"/>
  <c r="BD237" i="5"/>
  <c r="AN237" i="5"/>
  <c r="AA237" i="5"/>
  <c r="N237" i="5"/>
  <c r="BL237" i="5"/>
  <c r="AV237" i="5"/>
  <c r="AI237" i="5"/>
  <c r="S237" i="5"/>
  <c r="F237" i="5"/>
  <c r="AU237" i="5"/>
  <c r="X237" i="5"/>
  <c r="AT237" i="5"/>
  <c r="T237" i="5"/>
  <c r="AM237" i="5"/>
  <c r="R237" i="5"/>
  <c r="BM237" i="5"/>
  <c r="AL237" i="5"/>
  <c r="Q237" i="5"/>
  <c r="BH237" i="5"/>
  <c r="AK237" i="5"/>
  <c r="J237" i="5"/>
  <c r="AW237" i="5"/>
  <c r="Y237" i="5"/>
  <c r="AX237" i="5"/>
  <c r="AJ237" i="5"/>
  <c r="AH237" i="5"/>
  <c r="AD237" i="5"/>
  <c r="BC237" i="5"/>
  <c r="G237" i="5"/>
  <c r="BG237" i="5"/>
  <c r="BB237" i="5"/>
  <c r="Z237" i="5"/>
  <c r="I237" i="5"/>
  <c r="H237" i="5"/>
  <c r="K204" i="4"/>
  <c r="L204" i="4" s="1"/>
  <c r="M204" i="4" s="1"/>
  <c r="K229" i="4"/>
  <c r="L229" i="4" s="1"/>
  <c r="M229" i="4" s="1"/>
  <c r="K254" i="4"/>
  <c r="L254" i="4" s="1"/>
  <c r="M254" i="4" s="1"/>
  <c r="K279" i="4"/>
  <c r="L279" i="4" s="1"/>
  <c r="M279" i="4" s="1"/>
  <c r="K304" i="4"/>
  <c r="L304" i="4" s="1"/>
  <c r="M304" i="4" s="1"/>
  <c r="K329" i="4"/>
  <c r="L329" i="4" s="1"/>
  <c r="M329" i="4" s="1"/>
  <c r="K354" i="4"/>
  <c r="L354" i="4" s="1"/>
  <c r="M354" i="4" s="1"/>
  <c r="P305" i="4"/>
  <c r="Y305" i="4" s="1"/>
  <c r="O305" i="4"/>
  <c r="D86" i="6"/>
  <c r="E86" i="6" s="1"/>
  <c r="F86" i="6"/>
  <c r="D35" i="6"/>
  <c r="E35" i="6" s="1"/>
  <c r="F35" i="6"/>
  <c r="F228" i="6"/>
  <c r="D228" i="6"/>
  <c r="E228" i="6" s="1"/>
  <c r="F235" i="6"/>
  <c r="D235" i="6"/>
  <c r="E235" i="6" s="1"/>
  <c r="F99" i="6"/>
  <c r="D99" i="6"/>
  <c r="E99" i="6" s="1"/>
  <c r="F48" i="6"/>
  <c r="D48" i="6"/>
  <c r="E48" i="6" s="1"/>
  <c r="F241" i="6"/>
  <c r="D241" i="6"/>
  <c r="E241" i="6" s="1"/>
  <c r="F88" i="6"/>
  <c r="D88" i="6"/>
  <c r="E88" i="6" s="1"/>
  <c r="F200" i="6"/>
  <c r="D200" i="6"/>
  <c r="E200" i="6" s="1"/>
  <c r="D125" i="6"/>
  <c r="E125" i="6" s="1"/>
  <c r="F125" i="6"/>
  <c r="F96" i="6"/>
  <c r="D96" i="6"/>
  <c r="E96" i="6" s="1"/>
  <c r="D98" i="6"/>
  <c r="E98" i="6" s="1"/>
  <c r="F98" i="6"/>
  <c r="D29" i="6"/>
  <c r="E29" i="6" s="1"/>
  <c r="F29" i="6"/>
  <c r="F143" i="6"/>
  <c r="D143" i="6"/>
  <c r="E143" i="6" s="1"/>
  <c r="F72" i="6"/>
  <c r="D72" i="6"/>
  <c r="E72" i="6" s="1"/>
  <c r="F205" i="6"/>
  <c r="D205" i="6"/>
  <c r="E205" i="6" s="1"/>
  <c r="D132" i="6"/>
  <c r="E132" i="6" s="1"/>
  <c r="F132" i="6"/>
  <c r="D95" i="6"/>
  <c r="E95" i="6" s="1"/>
  <c r="F95" i="6"/>
  <c r="F248" i="6"/>
  <c r="D248" i="6"/>
  <c r="E248" i="6" s="1"/>
  <c r="F233" i="6"/>
  <c r="D233" i="6"/>
  <c r="E233" i="6" s="1"/>
  <c r="F171" i="6"/>
  <c r="D171" i="6"/>
  <c r="E171" i="6" s="1"/>
  <c r="F149" i="6"/>
  <c r="D149" i="6"/>
  <c r="E149" i="6" s="1"/>
  <c r="F245" i="6"/>
  <c r="D245" i="6"/>
  <c r="E245" i="6" s="1"/>
  <c r="F194" i="6"/>
  <c r="D194" i="6"/>
  <c r="E194" i="6" s="1"/>
  <c r="BL83" i="5"/>
  <c r="BB83" i="5"/>
  <c r="AR83" i="5"/>
  <c r="AH83" i="5"/>
  <c r="X83" i="5"/>
  <c r="N83" i="5"/>
  <c r="BK83" i="5"/>
  <c r="BA83" i="5"/>
  <c r="AQ83" i="5"/>
  <c r="AG83" i="5"/>
  <c r="W83" i="5"/>
  <c r="M83" i="5"/>
  <c r="BE83" i="5"/>
  <c r="AU83" i="5"/>
  <c r="AK83" i="5"/>
  <c r="AA83" i="5"/>
  <c r="Q83" i="5"/>
  <c r="G83" i="5"/>
  <c r="AY83" i="5"/>
  <c r="AL83" i="5"/>
  <c r="V83" i="5"/>
  <c r="I83" i="5"/>
  <c r="BM83" i="5"/>
  <c r="AX83" i="5"/>
  <c r="AJ83" i="5"/>
  <c r="U83" i="5"/>
  <c r="H83" i="5"/>
  <c r="BJ83" i="5"/>
  <c r="AW83" i="5"/>
  <c r="AI83" i="5"/>
  <c r="T83" i="5"/>
  <c r="F83" i="5"/>
  <c r="BI83" i="5"/>
  <c r="AP83" i="5"/>
  <c r="Y83" i="5"/>
  <c r="BH83" i="5"/>
  <c r="AO83" i="5"/>
  <c r="S83" i="5"/>
  <c r="AT83" i="5"/>
  <c r="AB83" i="5"/>
  <c r="BD83" i="5"/>
  <c r="AC83" i="5"/>
  <c r="BC83" i="5"/>
  <c r="Z83" i="5"/>
  <c r="AV83" i="5"/>
  <c r="P83" i="5"/>
  <c r="AS83" i="5"/>
  <c r="O83" i="5"/>
  <c r="AN83" i="5"/>
  <c r="L83" i="5"/>
  <c r="BF83" i="5"/>
  <c r="AD83" i="5"/>
  <c r="AF83" i="5"/>
  <c r="AE83" i="5"/>
  <c r="R83" i="5"/>
  <c r="K83" i="5"/>
  <c r="J83" i="5"/>
  <c r="BG83" i="5"/>
  <c r="AZ83" i="5"/>
  <c r="AM83" i="5"/>
  <c r="K347" i="4"/>
  <c r="L347" i="4" s="1"/>
  <c r="M347" i="4" s="1"/>
  <c r="K213" i="4"/>
  <c r="L213" i="4" s="1"/>
  <c r="M213" i="4" s="1"/>
  <c r="P185" i="4"/>
  <c r="Y185" i="4" s="1"/>
  <c r="K136" i="4"/>
  <c r="L136" i="4" s="1"/>
  <c r="M136" i="4" s="1"/>
  <c r="BK118" i="5"/>
  <c r="BA118" i="5"/>
  <c r="AQ118" i="5"/>
  <c r="AG118" i="5"/>
  <c r="W118" i="5"/>
  <c r="M118" i="5"/>
  <c r="BD118" i="5"/>
  <c r="AT118" i="5"/>
  <c r="AJ118" i="5"/>
  <c r="Z118" i="5"/>
  <c r="P118" i="5"/>
  <c r="F118" i="5"/>
  <c r="BE118" i="5"/>
  <c r="AR118" i="5"/>
  <c r="AE118" i="5"/>
  <c r="S118" i="5"/>
  <c r="G118" i="5"/>
  <c r="BC118" i="5"/>
  <c r="AP118" i="5"/>
  <c r="AD118" i="5"/>
  <c r="R118" i="5"/>
  <c r="BH118" i="5"/>
  <c r="AV118" i="5"/>
  <c r="AI118" i="5"/>
  <c r="V118" i="5"/>
  <c r="J118" i="5"/>
  <c r="BB118" i="5"/>
  <c r="AL118" i="5"/>
  <c r="T118" i="5"/>
  <c r="AZ118" i="5"/>
  <c r="AK118" i="5"/>
  <c r="Q118" i="5"/>
  <c r="AY118" i="5"/>
  <c r="AH118" i="5"/>
  <c r="O118" i="5"/>
  <c r="AX118" i="5"/>
  <c r="AF118" i="5"/>
  <c r="N118" i="5"/>
  <c r="BM118" i="5"/>
  <c r="AW118" i="5"/>
  <c r="AC118" i="5"/>
  <c r="L118" i="5"/>
  <c r="BL118" i="5"/>
  <c r="AU118" i="5"/>
  <c r="AB118" i="5"/>
  <c r="K118" i="5"/>
  <c r="AS118" i="5"/>
  <c r="AO118" i="5"/>
  <c r="AN118" i="5"/>
  <c r="AM118" i="5"/>
  <c r="AA118" i="5"/>
  <c r="Y118" i="5"/>
  <c r="BJ118" i="5"/>
  <c r="X118" i="5"/>
  <c r="BI118" i="5"/>
  <c r="U118" i="5"/>
  <c r="BG118" i="5"/>
  <c r="I118" i="5"/>
  <c r="BF118" i="5"/>
  <c r="H118" i="5"/>
  <c r="EC89" i="5"/>
  <c r="BT89" i="5"/>
  <c r="ES89" i="5"/>
  <c r="CJ89" i="5"/>
  <c r="EN89" i="5"/>
  <c r="CE89" i="5"/>
  <c r="GA89" i="5"/>
  <c r="DR89" i="5"/>
  <c r="GC89" i="5"/>
  <c r="DT89" i="5"/>
  <c r="FF89" i="5"/>
  <c r="CW89" i="5"/>
  <c r="DE84" i="5"/>
  <c r="FN84" i="5"/>
  <c r="BX84" i="5"/>
  <c r="EG84" i="5"/>
  <c r="FJ84" i="5"/>
  <c r="DA84" i="5"/>
  <c r="DI84" i="5"/>
  <c r="FR84" i="5"/>
  <c r="GC84" i="5"/>
  <c r="DT84" i="5"/>
  <c r="FF84" i="5"/>
  <c r="CW84" i="5"/>
  <c r="DD54" i="5"/>
  <c r="FM54" i="5"/>
  <c r="EH54" i="5"/>
  <c r="BY54" i="5"/>
  <c r="FG54" i="5"/>
  <c r="CX54" i="5"/>
  <c r="DU54" i="5"/>
  <c r="GD54" i="5"/>
  <c r="GE54" i="5"/>
  <c r="DV54" i="5"/>
  <c r="FI54" i="5"/>
  <c r="CZ54" i="5"/>
  <c r="CP125" i="5"/>
  <c r="EY125" i="5"/>
  <c r="GC125" i="5"/>
  <c r="DT125" i="5"/>
  <c r="FO125" i="5"/>
  <c r="DF125" i="5"/>
  <c r="EV125" i="5"/>
  <c r="CM125" i="5"/>
  <c r="EJ125" i="5"/>
  <c r="CA125" i="5"/>
  <c r="GE125" i="5"/>
  <c r="DV125" i="5"/>
  <c r="BU70" i="5"/>
  <c r="ED70" i="5"/>
  <c r="EY70" i="5"/>
  <c r="CP70" i="5"/>
  <c r="DE70" i="5"/>
  <c r="FN70" i="5"/>
  <c r="DR70" i="5"/>
  <c r="GA70" i="5"/>
  <c r="BY70" i="5"/>
  <c r="EH70" i="5"/>
  <c r="EG70" i="5"/>
  <c r="BX70" i="5"/>
  <c r="CZ60" i="5"/>
  <c r="FI60" i="5"/>
  <c r="FR60" i="5"/>
  <c r="DI60" i="5"/>
  <c r="BX60" i="5"/>
  <c r="EG60" i="5"/>
  <c r="BY60" i="5"/>
  <c r="EH60" i="5"/>
  <c r="EW60" i="5"/>
  <c r="CN60" i="5"/>
  <c r="EA60" i="5"/>
  <c r="BR60" i="5"/>
  <c r="FK55" i="5"/>
  <c r="DB55" i="5"/>
  <c r="EF55" i="5"/>
  <c r="BW55" i="5"/>
  <c r="FH55" i="5"/>
  <c r="CY55" i="5"/>
  <c r="CF55" i="5"/>
  <c r="EO55" i="5"/>
  <c r="EW55" i="5"/>
  <c r="CN55" i="5"/>
  <c r="EA55" i="5"/>
  <c r="BR55" i="5"/>
  <c r="EV40" i="5"/>
  <c r="CM40" i="5"/>
  <c r="FZ40" i="5"/>
  <c r="DQ40" i="5"/>
  <c r="DV40" i="5"/>
  <c r="GE40" i="5"/>
  <c r="ER40" i="5"/>
  <c r="CI40" i="5"/>
  <c r="EJ40" i="5"/>
  <c r="CA40" i="5"/>
  <c r="FY40" i="5"/>
  <c r="DP40" i="5"/>
  <c r="FD37" i="5"/>
  <c r="CU37" i="5"/>
  <c r="EA37" i="5"/>
  <c r="BR37" i="5"/>
  <c r="DZ37" i="5"/>
  <c r="BQ37" i="5"/>
  <c r="EN37" i="5"/>
  <c r="CE37" i="5"/>
  <c r="EB37" i="5"/>
  <c r="BS37" i="5"/>
  <c r="FQ37" i="5"/>
  <c r="DH37" i="5"/>
  <c r="FC24" i="5"/>
  <c r="CT24" i="5"/>
  <c r="FN24" i="5"/>
  <c r="DE24" i="5"/>
  <c r="CQ24" i="5"/>
  <c r="EZ24" i="5"/>
  <c r="BT24" i="5"/>
  <c r="EC24" i="5"/>
  <c r="FA24" i="5"/>
  <c r="CR24" i="5"/>
  <c r="EE24" i="5"/>
  <c r="BV24" i="5"/>
  <c r="DQ120" i="5"/>
  <c r="FZ120" i="5"/>
  <c r="CZ120" i="5"/>
  <c r="FI120" i="5"/>
  <c r="DH120" i="5"/>
  <c r="FQ120" i="5"/>
  <c r="DI120" i="5"/>
  <c r="FR120" i="5"/>
  <c r="BP120" i="5"/>
  <c r="DY120" i="5" s="1"/>
  <c r="FX120" i="5"/>
  <c r="DO120" i="5"/>
  <c r="ES90" i="5"/>
  <c r="CJ90" i="5"/>
  <c r="FC90" i="5"/>
  <c r="CT90" i="5"/>
  <c r="FI90" i="5"/>
  <c r="CZ90" i="5"/>
  <c r="DR90" i="5"/>
  <c r="GA90" i="5"/>
  <c r="EA90" i="5"/>
  <c r="BR90" i="5"/>
  <c r="FU90" i="5"/>
  <c r="DL90" i="5"/>
  <c r="DC62" i="5"/>
  <c r="FL62" i="5"/>
  <c r="EG62" i="5"/>
  <c r="BX62" i="5"/>
  <c r="EP62" i="5"/>
  <c r="CG62" i="5"/>
  <c r="FB62" i="5"/>
  <c r="CS62" i="5"/>
  <c r="EL62" i="5"/>
  <c r="CC62" i="5"/>
  <c r="GA62" i="5"/>
  <c r="DR62" i="5"/>
  <c r="CH57" i="5"/>
  <c r="EQ57" i="5"/>
  <c r="DI57" i="5"/>
  <c r="FR57" i="5"/>
  <c r="EK57" i="5"/>
  <c r="CB57" i="5"/>
  <c r="DL57" i="5"/>
  <c r="FU57" i="5"/>
  <c r="GC57" i="5"/>
  <c r="DT57" i="5"/>
  <c r="FG57" i="5"/>
  <c r="CX57" i="5"/>
  <c r="BE43" i="5"/>
  <c r="AU43" i="5"/>
  <c r="AK43" i="5"/>
  <c r="AA43" i="5"/>
  <c r="Q43" i="5"/>
  <c r="G43" i="5"/>
  <c r="BD43" i="5"/>
  <c r="AT43" i="5"/>
  <c r="AJ43" i="5"/>
  <c r="Z43" i="5"/>
  <c r="P43" i="5"/>
  <c r="F43" i="5"/>
  <c r="BG43" i="5"/>
  <c r="AW43" i="5"/>
  <c r="AM43" i="5"/>
  <c r="AC43" i="5"/>
  <c r="S43" i="5"/>
  <c r="I43" i="5"/>
  <c r="BI43" i="5"/>
  <c r="AS43" i="5"/>
  <c r="AF43" i="5"/>
  <c r="R43" i="5"/>
  <c r="BH43" i="5"/>
  <c r="AR43" i="5"/>
  <c r="AE43" i="5"/>
  <c r="O43" i="5"/>
  <c r="BJ43" i="5"/>
  <c r="AV43" i="5"/>
  <c r="AG43" i="5"/>
  <c r="T43" i="5"/>
  <c r="BM43" i="5"/>
  <c r="AQ43" i="5"/>
  <c r="X43" i="5"/>
  <c r="BL43" i="5"/>
  <c r="AP43" i="5"/>
  <c r="W43" i="5"/>
  <c r="BK43" i="5"/>
  <c r="AO43" i="5"/>
  <c r="V43" i="5"/>
  <c r="BF43" i="5"/>
  <c r="AN43" i="5"/>
  <c r="U43" i="5"/>
  <c r="BC43" i="5"/>
  <c r="AL43" i="5"/>
  <c r="N43" i="5"/>
  <c r="BB43" i="5"/>
  <c r="AI43" i="5"/>
  <c r="M43" i="5"/>
  <c r="BA43" i="5"/>
  <c r="AH43" i="5"/>
  <c r="L43" i="5"/>
  <c r="AZ43" i="5"/>
  <c r="AD43" i="5"/>
  <c r="K43" i="5"/>
  <c r="AY43" i="5"/>
  <c r="AB43" i="5"/>
  <c r="J43" i="5"/>
  <c r="AX43" i="5"/>
  <c r="Y43" i="5"/>
  <c r="H43" i="5"/>
  <c r="FL22" i="5"/>
  <c r="DC22" i="5"/>
  <c r="BP22" i="5"/>
  <c r="DY22" i="5"/>
  <c r="DA22" i="5"/>
  <c r="FJ22" i="5"/>
  <c r="CJ22" i="5"/>
  <c r="ES22" i="5"/>
  <c r="DK22" i="5"/>
  <c r="FT22" i="5"/>
  <c r="FF22" i="5"/>
  <c r="CW22" i="5"/>
  <c r="K13" i="4"/>
  <c r="L13" i="4" s="1"/>
  <c r="M13" i="4" s="1"/>
  <c r="EA9" i="5"/>
  <c r="BR9" i="5"/>
  <c r="FF9" i="5"/>
  <c r="CW9" i="5"/>
  <c r="BZ9" i="5"/>
  <c r="EI9" i="5"/>
  <c r="FA9" i="5"/>
  <c r="CR9" i="5"/>
  <c r="EM9" i="5"/>
  <c r="CD9" i="5"/>
  <c r="GB9" i="5"/>
  <c r="DS9" i="5"/>
  <c r="DQ20" i="5"/>
  <c r="FZ20" i="5"/>
  <c r="ES20" i="5"/>
  <c r="CJ20" i="5"/>
  <c r="FU20" i="5"/>
  <c r="DL20" i="5"/>
  <c r="DD20" i="5"/>
  <c r="FM20" i="5"/>
  <c r="FG20" i="5"/>
  <c r="CX20" i="5"/>
  <c r="EK20" i="5"/>
  <c r="CB20" i="5"/>
  <c r="EU47" i="5"/>
  <c r="CL47" i="5"/>
  <c r="FW47" i="5"/>
  <c r="DN47" i="5"/>
  <c r="CE47" i="5"/>
  <c r="EN47" i="5"/>
  <c r="DI47" i="5"/>
  <c r="FR47" i="5"/>
  <c r="GC47" i="5"/>
  <c r="DT47" i="5"/>
  <c r="FG47" i="5"/>
  <c r="CX47" i="5"/>
  <c r="EF85" i="5"/>
  <c r="BW85" i="5"/>
  <c r="CM85" i="5"/>
  <c r="EV85" i="5"/>
  <c r="FM85" i="5"/>
  <c r="DD85" i="5"/>
  <c r="CU85" i="5"/>
  <c r="FD85" i="5"/>
  <c r="BR85" i="5"/>
  <c r="EA85" i="5" s="1"/>
  <c r="FU85" i="5"/>
  <c r="DL85" i="5"/>
  <c r="EF75" i="5"/>
  <c r="BW75" i="5"/>
  <c r="GA75" i="5"/>
  <c r="DR75" i="5"/>
  <c r="ET75" i="5"/>
  <c r="CK75" i="5"/>
  <c r="FW75" i="5"/>
  <c r="DN75" i="5"/>
  <c r="EA75" i="5"/>
  <c r="BR75" i="5"/>
  <c r="FU75" i="5"/>
  <c r="DL75" i="5"/>
  <c r="CI50" i="5"/>
  <c r="ER50" i="5"/>
  <c r="DK50" i="5"/>
  <c r="FT50" i="5"/>
  <c r="EO50" i="5"/>
  <c r="CF50" i="5"/>
  <c r="DM50" i="5"/>
  <c r="FV50" i="5"/>
  <c r="GA50" i="5"/>
  <c r="DR50" i="5"/>
  <c r="FE50" i="5"/>
  <c r="CV50" i="5"/>
  <c r="DN35" i="5"/>
  <c r="FW35" i="5"/>
  <c r="CZ35" i="5"/>
  <c r="FI35" i="5"/>
  <c r="BP35" i="5"/>
  <c r="DY35" i="5" s="1"/>
  <c r="DQ35" i="5"/>
  <c r="FZ35" i="5"/>
  <c r="GA35" i="5"/>
  <c r="DR35" i="5"/>
  <c r="FE35" i="5"/>
  <c r="CV35" i="5"/>
  <c r="FB32" i="5"/>
  <c r="CS32" i="5"/>
  <c r="EK32" i="5"/>
  <c r="CB32" i="5"/>
  <c r="FM32" i="5"/>
  <c r="DD32" i="5"/>
  <c r="CV32" i="5"/>
  <c r="FE32" i="5"/>
  <c r="FS32" i="5"/>
  <c r="DJ32" i="5"/>
  <c r="EW32" i="5"/>
  <c r="CN32" i="5"/>
  <c r="EP19" i="5"/>
  <c r="CG19" i="5"/>
  <c r="GA19" i="5"/>
  <c r="DR19" i="5"/>
  <c r="DF19" i="5"/>
  <c r="FO19" i="5"/>
  <c r="DY19" i="5"/>
  <c r="BP19" i="5"/>
  <c r="EH19" i="5"/>
  <c r="BY19" i="5"/>
  <c r="EO19" i="5"/>
  <c r="CF19" i="5"/>
  <c r="EZ110" i="5"/>
  <c r="CQ110" i="5"/>
  <c r="GB110" i="5"/>
  <c r="DS110" i="5"/>
  <c r="BQ110" i="5"/>
  <c r="DZ110" i="5"/>
  <c r="CF110" i="5"/>
  <c r="EO110" i="5"/>
  <c r="FT110" i="5"/>
  <c r="DK110" i="5"/>
  <c r="FK110" i="5"/>
  <c r="DB110" i="5"/>
  <c r="FZ100" i="5"/>
  <c r="DQ100" i="5"/>
  <c r="ET100" i="5"/>
  <c r="CK100" i="5"/>
  <c r="FT100" i="5"/>
  <c r="DK100" i="5"/>
  <c r="DG100" i="5"/>
  <c r="FP100" i="5"/>
  <c r="FR100" i="5"/>
  <c r="DI100" i="5"/>
  <c r="FK100" i="5"/>
  <c r="DB100" i="5"/>
  <c r="EB80" i="5"/>
  <c r="BS80" i="5"/>
  <c r="FT80" i="5"/>
  <c r="DK80" i="5"/>
  <c r="FS80" i="5"/>
  <c r="DJ80" i="5"/>
  <c r="BW80" i="5"/>
  <c r="EF80" i="5"/>
  <c r="FM80" i="5"/>
  <c r="DD80" i="5"/>
  <c r="FA80" i="5"/>
  <c r="CR80" i="5"/>
  <c r="GD65" i="5"/>
  <c r="DU65" i="5"/>
  <c r="BS65" i="5"/>
  <c r="EB65" i="5"/>
  <c r="CS65" i="5"/>
  <c r="FB65" i="5"/>
  <c r="EE65" i="5"/>
  <c r="BV65" i="5"/>
  <c r="BQ65" i="5"/>
  <c r="DZ65" i="5" s="1"/>
  <c r="FO65" i="5"/>
  <c r="DF65" i="5"/>
  <c r="CR30" i="5"/>
  <c r="FA30" i="5"/>
  <c r="FT30" i="5"/>
  <c r="DK30" i="5"/>
  <c r="CC30" i="5"/>
  <c r="EL30" i="5"/>
  <c r="DV30" i="5"/>
  <c r="GE30" i="5"/>
  <c r="GA30" i="5"/>
  <c r="DR30" i="5"/>
  <c r="FE30" i="5"/>
  <c r="CV30" i="5"/>
  <c r="EI14" i="5"/>
  <c r="BZ14" i="5"/>
  <c r="FA14" i="5"/>
  <c r="CR14" i="5"/>
  <c r="FC14" i="5"/>
  <c r="CT14" i="5"/>
  <c r="EE14" i="5"/>
  <c r="BV14" i="5"/>
  <c r="EZ14" i="5"/>
  <c r="CQ14" i="5"/>
  <c r="ED14" i="5"/>
  <c r="BU14" i="5"/>
  <c r="EM15" i="5"/>
  <c r="CD15" i="5"/>
  <c r="EO15" i="5"/>
  <c r="CF15" i="5"/>
  <c r="CX15" i="5"/>
  <c r="FG15" i="5"/>
  <c r="EG15" i="5"/>
  <c r="BX15" i="5"/>
  <c r="DY15" i="5"/>
  <c r="BP15" i="5"/>
  <c r="FN15" i="5"/>
  <c r="DE15" i="5"/>
  <c r="EG12" i="5"/>
  <c r="BX12" i="5"/>
  <c r="FL12" i="5"/>
  <c r="DC12" i="5"/>
  <c r="DU12" i="5"/>
  <c r="GD12" i="5"/>
  <c r="EC12" i="5"/>
  <c r="BT12" i="5"/>
  <c r="EA12" i="5"/>
  <c r="BR12" i="5"/>
  <c r="FP12" i="5"/>
  <c r="DG12" i="5"/>
  <c r="FS10" i="5"/>
  <c r="DJ10" i="5"/>
  <c r="EU10" i="5"/>
  <c r="CL10" i="5"/>
  <c r="DR10" i="5"/>
  <c r="GA10" i="5"/>
  <c r="EN10" i="5"/>
  <c r="CE10" i="5"/>
  <c r="DY10" i="5"/>
  <c r="BP10" i="5"/>
  <c r="FN10" i="5"/>
  <c r="DE10" i="5"/>
  <c r="BO7" i="5"/>
  <c r="DX7" i="5" s="1"/>
  <c r="DZ7" i="5"/>
  <c r="BQ7" i="5"/>
  <c r="CX7" i="5"/>
  <c r="FG7" i="5"/>
  <c r="EH7" i="5"/>
  <c r="BY7" i="5"/>
  <c r="EA7" i="5"/>
  <c r="BR7" i="5"/>
  <c r="FP7" i="5"/>
  <c r="DG7" i="5"/>
  <c r="GC105" i="5"/>
  <c r="DT105" i="5"/>
  <c r="EB105" i="5"/>
  <c r="BS105" i="5"/>
  <c r="FC105" i="5"/>
  <c r="CT105" i="5"/>
  <c r="EJ105" i="5"/>
  <c r="CA105" i="5"/>
  <c r="EG105" i="5"/>
  <c r="BX105" i="5"/>
  <c r="FL105" i="5"/>
  <c r="DC105" i="5"/>
  <c r="EB67" i="5"/>
  <c r="BS67" i="5"/>
  <c r="ES67" i="5"/>
  <c r="CJ67" i="5"/>
  <c r="EO67" i="5"/>
  <c r="CF67" i="5"/>
  <c r="DB67" i="5"/>
  <c r="FK67" i="5"/>
  <c r="DC67" i="5"/>
  <c r="FL67" i="5"/>
  <c r="FG67" i="5"/>
  <c r="CX67" i="5"/>
  <c r="DE27" i="5"/>
  <c r="FN27" i="5"/>
  <c r="GE27" i="5"/>
  <c r="DV27" i="5"/>
  <c r="EP27" i="5"/>
  <c r="CG27" i="5"/>
  <c r="EN27" i="5"/>
  <c r="CE27" i="5"/>
  <c r="GB27" i="5"/>
  <c r="DS27" i="5"/>
  <c r="FF27" i="5"/>
  <c r="CW27" i="5"/>
  <c r="CO45" i="5"/>
  <c r="EX45" i="5"/>
  <c r="FW45" i="5"/>
  <c r="DN45" i="5"/>
  <c r="EO45" i="5"/>
  <c r="CF45" i="5"/>
  <c r="FA45" i="5"/>
  <c r="CR45" i="5"/>
  <c r="EJ45" i="5"/>
  <c r="CA45" i="5"/>
  <c r="FY45" i="5"/>
  <c r="DP45" i="5"/>
  <c r="DL25" i="5"/>
  <c r="FU25" i="5"/>
  <c r="ED25" i="5"/>
  <c r="BU25" i="5"/>
  <c r="DI25" i="5"/>
  <c r="FR25" i="5"/>
  <c r="EV25" i="5"/>
  <c r="CM25" i="5"/>
  <c r="EJ25" i="5"/>
  <c r="CA25" i="5"/>
  <c r="FY25" i="5"/>
  <c r="DP25" i="5"/>
  <c r="FO52" i="5"/>
  <c r="DF52" i="5"/>
  <c r="BX52" i="5"/>
  <c r="EG52" i="5"/>
  <c r="FH52" i="5"/>
  <c r="CY52" i="5"/>
  <c r="DP52" i="5"/>
  <c r="FY52" i="5"/>
  <c r="GC52" i="5"/>
  <c r="DT52" i="5"/>
  <c r="FG52" i="5"/>
  <c r="CX52" i="5"/>
  <c r="FI4" i="5"/>
  <c r="CZ4" i="5"/>
  <c r="ES4" i="5"/>
  <c r="CJ4" i="5"/>
  <c r="FN4" i="5"/>
  <c r="DE4" i="5"/>
  <c r="DG4" i="5"/>
  <c r="FP4" i="5"/>
  <c r="EP4" i="5"/>
  <c r="CG4" i="5"/>
  <c r="GA4" i="5"/>
  <c r="DR4" i="5"/>
  <c r="P314" i="4"/>
  <c r="Y314" i="4" s="1"/>
  <c r="FF17" i="5"/>
  <c r="CW17" i="5"/>
  <c r="BV17" i="5"/>
  <c r="EE17" i="5"/>
  <c r="DD17" i="5"/>
  <c r="FM17" i="5"/>
  <c r="DK17" i="5"/>
  <c r="FT17" i="5"/>
  <c r="GD17" i="5"/>
  <c r="DU17" i="5"/>
  <c r="DG17" i="5"/>
  <c r="FP17" i="5"/>
  <c r="FZ39" i="5"/>
  <c r="DQ39" i="5"/>
  <c r="FN39" i="5"/>
  <c r="DE39" i="5"/>
  <c r="CC39" i="5"/>
  <c r="EL39" i="5"/>
  <c r="ES39" i="5"/>
  <c r="CJ39" i="5"/>
  <c r="FT39" i="5"/>
  <c r="DK39" i="5"/>
  <c r="FH39" i="5"/>
  <c r="CY39" i="5"/>
  <c r="EX5" i="5"/>
  <c r="CO5" i="5"/>
  <c r="EK5" i="5"/>
  <c r="CB5" i="5"/>
  <c r="DX5" i="5"/>
  <c r="BO5" i="5"/>
  <c r="BT5" i="5"/>
  <c r="EC5" i="5"/>
  <c r="FH5" i="5"/>
  <c r="CY5" i="5"/>
  <c r="ES5" i="5"/>
  <c r="CJ5" i="5"/>
  <c r="EK150" i="5"/>
  <c r="CB150" i="5"/>
  <c r="FJ150" i="5"/>
  <c r="DA150" i="5"/>
  <c r="FP150" i="5"/>
  <c r="DG150" i="5"/>
  <c r="DK150" i="5"/>
  <c r="FT150" i="5"/>
  <c r="EI150" i="5"/>
  <c r="BZ150" i="5"/>
  <c r="FX150" i="5"/>
  <c r="DO150" i="5"/>
  <c r="FH115" i="5"/>
  <c r="CY115" i="5"/>
  <c r="CZ115" i="5"/>
  <c r="FI115" i="5"/>
  <c r="EW115" i="5"/>
  <c r="CN115" i="5"/>
  <c r="FC115" i="5"/>
  <c r="CT115" i="5"/>
  <c r="EY115" i="5"/>
  <c r="CP115" i="5"/>
  <c r="EQ115" i="5"/>
  <c r="CH115" i="5"/>
  <c r="ER135" i="5"/>
  <c r="CI135" i="5"/>
  <c r="CY135" i="5"/>
  <c r="FH135" i="5"/>
  <c r="FS135" i="5"/>
  <c r="DJ135" i="5"/>
  <c r="DP135" i="5"/>
  <c r="FY135" i="5"/>
  <c r="EI135" i="5"/>
  <c r="BZ135" i="5"/>
  <c r="FX135" i="5"/>
  <c r="DO135" i="5"/>
  <c r="DJ130" i="5"/>
  <c r="FS130" i="5"/>
  <c r="FL130" i="5"/>
  <c r="DC130" i="5"/>
  <c r="FF130" i="5"/>
  <c r="CW130" i="5"/>
  <c r="EA130" i="5"/>
  <c r="BR130" i="5"/>
  <c r="EI130" i="5"/>
  <c r="BZ130" i="5"/>
  <c r="FX130" i="5"/>
  <c r="DO130" i="5"/>
  <c r="BT34" i="5"/>
  <c r="EC34" i="5"/>
  <c r="EP34" i="5"/>
  <c r="CG34" i="5"/>
  <c r="FN34" i="5"/>
  <c r="DE34" i="5"/>
  <c r="DA34" i="5"/>
  <c r="FJ34" i="5"/>
  <c r="FU34" i="5"/>
  <c r="DL34" i="5"/>
  <c r="EY34" i="5"/>
  <c r="CP34" i="5"/>
  <c r="K73" i="4"/>
  <c r="L73" i="4" s="1"/>
  <c r="M73" i="4" s="1"/>
  <c r="CX29" i="5"/>
  <c r="FG29" i="5"/>
  <c r="FX29" i="5"/>
  <c r="DO29" i="5"/>
  <c r="ES29" i="5"/>
  <c r="CJ29" i="5"/>
  <c r="FO29" i="5"/>
  <c r="DF29" i="5"/>
  <c r="FU29" i="5"/>
  <c r="DL29" i="5"/>
  <c r="EY29" i="5"/>
  <c r="CP29" i="5"/>
  <c r="BP95" i="5"/>
  <c r="DY95" i="5" s="1"/>
  <c r="EO95" i="5"/>
  <c r="CF95" i="5"/>
  <c r="FZ95" i="5"/>
  <c r="DQ95" i="5"/>
  <c r="FH95" i="5"/>
  <c r="CY95" i="5"/>
  <c r="FO95" i="5"/>
  <c r="DF95" i="5"/>
  <c r="ER95" i="5"/>
  <c r="CI95" i="5"/>
  <c r="CJ42" i="5"/>
  <c r="ES42" i="5"/>
  <c r="DL42" i="5"/>
  <c r="FU42" i="5"/>
  <c r="EP42" i="5"/>
  <c r="CG42" i="5"/>
  <c r="BX42" i="5"/>
  <c r="EG42" i="5"/>
  <c r="EY42" i="5"/>
  <c r="CP42" i="5"/>
  <c r="EC42" i="5"/>
  <c r="BT42" i="5"/>
  <c r="K18" i="4"/>
  <c r="L18" i="4" s="1"/>
  <c r="M18" i="4" s="1"/>
  <c r="T112" i="4" l="1"/>
  <c r="U112" i="4" s="1"/>
  <c r="T130" i="4"/>
  <c r="U130" i="4" s="1"/>
  <c r="T65" i="4"/>
  <c r="U65" i="4" s="1"/>
  <c r="CC95" i="5"/>
  <c r="CI130" i="5"/>
  <c r="T99" i="4"/>
  <c r="U99" i="4" s="1"/>
  <c r="T80" i="4"/>
  <c r="U80" i="4" s="1"/>
  <c r="V80" i="4" s="1"/>
  <c r="L122" i="4"/>
  <c r="M122" i="4" s="1"/>
  <c r="T15" i="4"/>
  <c r="U15" i="4" s="1"/>
  <c r="V15" i="4" s="1"/>
  <c r="T37" i="4"/>
  <c r="U37" i="4" s="1"/>
  <c r="V37" i="4" s="1"/>
  <c r="CS130" i="5"/>
  <c r="T52" i="4"/>
  <c r="U52" i="4" s="1"/>
  <c r="EV19" i="5"/>
  <c r="T161" i="4"/>
  <c r="U161" i="4" s="1"/>
  <c r="T70" i="4"/>
  <c r="U70" i="4" s="1"/>
  <c r="V70" i="4" s="1"/>
  <c r="T27" i="4"/>
  <c r="U27" i="4" s="1"/>
  <c r="T22" i="4"/>
  <c r="U22" i="4" s="1"/>
  <c r="T77" i="4"/>
  <c r="U77" i="4" s="1"/>
  <c r="V77" i="4" s="1"/>
  <c r="T30" i="4"/>
  <c r="U30" i="4" s="1"/>
  <c r="V30" i="4" s="1"/>
  <c r="T57" i="4"/>
  <c r="U57" i="4" s="1"/>
  <c r="T107" i="4"/>
  <c r="U107" i="4" s="1"/>
  <c r="T150" i="4"/>
  <c r="U150" i="4" s="1"/>
  <c r="T55" i="4"/>
  <c r="U55" i="4" s="1"/>
  <c r="T122" i="4"/>
  <c r="T115" i="4"/>
  <c r="U115" i="4" s="1"/>
  <c r="T82" i="4"/>
  <c r="U82" i="4" s="1"/>
  <c r="V161" i="4"/>
  <c r="W161" i="4"/>
  <c r="X161" i="4" s="1"/>
  <c r="V52" i="4"/>
  <c r="W52" i="4"/>
  <c r="X52" i="4" s="1"/>
  <c r="V22" i="4"/>
  <c r="W22" i="4"/>
  <c r="X22" i="4" s="1"/>
  <c r="T90" i="4"/>
  <c r="U90" i="4" s="1"/>
  <c r="T87" i="4"/>
  <c r="U87" i="4" s="1"/>
  <c r="V27" i="4"/>
  <c r="W27" i="4"/>
  <c r="X27" i="4" s="1"/>
  <c r="T120" i="4"/>
  <c r="U120" i="4" s="1"/>
  <c r="V130" i="4"/>
  <c r="W130" i="4"/>
  <c r="X130" i="4" s="1"/>
  <c r="T127" i="4"/>
  <c r="U127" i="4" s="1"/>
  <c r="T100" i="4"/>
  <c r="U100" i="4" s="1"/>
  <c r="T72" i="4"/>
  <c r="U72" i="4" s="1"/>
  <c r="V112" i="4"/>
  <c r="W112" i="4"/>
  <c r="X112" i="4" s="1"/>
  <c r="T42" i="4"/>
  <c r="U42" i="4" s="1"/>
  <c r="T85" i="4"/>
  <c r="U85" i="4" s="1"/>
  <c r="V65" i="4"/>
  <c r="W65" i="4"/>
  <c r="X65" i="4" s="1"/>
  <c r="DU118" i="5"/>
  <c r="GD118" i="5"/>
  <c r="DR351" i="5"/>
  <c r="GA351" i="5"/>
  <c r="CM351" i="5"/>
  <c r="EV351" i="5" s="1"/>
  <c r="CW326" i="5"/>
  <c r="FF326" i="5" s="1"/>
  <c r="FK301" i="5"/>
  <c r="DB301" i="5"/>
  <c r="DC276" i="5"/>
  <c r="FL276" i="5"/>
  <c r="FJ276" i="5"/>
  <c r="DA276" i="5"/>
  <c r="DP251" i="5"/>
  <c r="FY251" i="5"/>
  <c r="BP226" i="5"/>
  <c r="DY226" i="5" s="1"/>
  <c r="DD226" i="5"/>
  <c r="FM226" i="5"/>
  <c r="GA201" i="5"/>
  <c r="DR201" i="5"/>
  <c r="CI290" i="5"/>
  <c r="ER290" i="5" s="1"/>
  <c r="CE299" i="5"/>
  <c r="EN299" i="5"/>
  <c r="BZ353" i="5"/>
  <c r="EI353" i="5" s="1"/>
  <c r="CM353" i="5"/>
  <c r="EV353" i="5"/>
  <c r="CK335" i="5"/>
  <c r="ET335" i="5" s="1"/>
  <c r="BP335" i="5"/>
  <c r="DY335" i="5" s="1"/>
  <c r="BP282" i="5"/>
  <c r="DY282" i="5"/>
  <c r="BX282" i="5"/>
  <c r="EG282" i="5" s="1"/>
  <c r="FH282" i="5"/>
  <c r="CY282" i="5"/>
  <c r="CP282" i="5"/>
  <c r="EY282" i="5" s="1"/>
  <c r="EQ152" i="5"/>
  <c r="CH152" i="5"/>
  <c r="EI208" i="5"/>
  <c r="BZ208" i="5"/>
  <c r="BT220" i="5"/>
  <c r="EC220" i="5" s="1"/>
  <c r="CE220" i="5"/>
  <c r="EN220" i="5"/>
  <c r="FM220" i="5"/>
  <c r="DD220" i="5"/>
  <c r="BW314" i="5"/>
  <c r="EF314" i="5" s="1"/>
  <c r="GD278" i="5"/>
  <c r="DU278" i="5"/>
  <c r="FW170" i="5"/>
  <c r="DN170" i="5"/>
  <c r="DL43" i="5"/>
  <c r="FU43" i="5"/>
  <c r="DQ43" i="5"/>
  <c r="FZ43" i="5"/>
  <c r="FC43" i="5"/>
  <c r="CT43" i="5"/>
  <c r="CL118" i="5"/>
  <c r="EU118" i="5"/>
  <c r="FZ83" i="5"/>
  <c r="DQ83" i="5"/>
  <c r="EK169" i="5"/>
  <c r="CB169" i="5"/>
  <c r="FW188" i="5"/>
  <c r="DN188" i="5"/>
  <c r="GE188" i="5"/>
  <c r="DV188" i="5"/>
  <c r="FV292" i="5"/>
  <c r="DM292" i="5"/>
  <c r="GD292" i="5"/>
  <c r="DU292" i="5"/>
  <c r="CN292" i="5"/>
  <c r="EW292" i="5" s="1"/>
  <c r="FN258" i="5"/>
  <c r="DE258" i="5"/>
  <c r="FB258" i="5"/>
  <c r="CS258" i="5"/>
  <c r="BY270" i="5"/>
  <c r="EH270" i="5" s="1"/>
  <c r="BS213" i="5"/>
  <c r="EB213" i="5" s="1"/>
  <c r="CP213" i="5"/>
  <c r="EY213" i="5"/>
  <c r="CO213" i="5"/>
  <c r="EX213" i="5"/>
  <c r="FW213" i="5"/>
  <c r="DN213" i="5"/>
  <c r="FN213" i="5"/>
  <c r="DE213" i="5"/>
  <c r="CC265" i="5"/>
  <c r="EL265" i="5" s="1"/>
  <c r="FM265" i="5"/>
  <c r="DD265" i="5"/>
  <c r="CL265" i="5"/>
  <c r="EU265" i="5" s="1"/>
  <c r="CI265" i="5"/>
  <c r="ER265" i="5" s="1"/>
  <c r="FO265" i="5"/>
  <c r="DF265" i="5"/>
  <c r="DC265" i="5"/>
  <c r="FL265" i="5"/>
  <c r="DC302" i="5"/>
  <c r="FL302" i="5"/>
  <c r="DK302" i="5"/>
  <c r="FT302" i="5"/>
  <c r="CX302" i="5"/>
  <c r="FG302" i="5"/>
  <c r="CL302" i="5"/>
  <c r="EU302" i="5"/>
  <c r="FJ302" i="5"/>
  <c r="DA302" i="5"/>
  <c r="BZ315" i="5"/>
  <c r="EI315" i="5" s="1"/>
  <c r="FM315" i="5"/>
  <c r="DD315" i="5"/>
  <c r="DA315" i="5"/>
  <c r="FJ315" i="5" s="1"/>
  <c r="DM151" i="5"/>
  <c r="FV151" i="5"/>
  <c r="EU151" i="5"/>
  <c r="CL151" i="5"/>
  <c r="DI121" i="5"/>
  <c r="FR121" i="5"/>
  <c r="FK121" i="5"/>
  <c r="DB121" i="5"/>
  <c r="FV154" i="5"/>
  <c r="DM154" i="5"/>
  <c r="FN154" i="5"/>
  <c r="DE154" i="5"/>
  <c r="BO259" i="5"/>
  <c r="DX259" i="5" s="1"/>
  <c r="FK259" i="5"/>
  <c r="DB259" i="5"/>
  <c r="BO177" i="5"/>
  <c r="DX177" i="5" s="1"/>
  <c r="CV103" i="5"/>
  <c r="FE103" i="5"/>
  <c r="ES103" i="5"/>
  <c r="CJ103" i="5"/>
  <c r="DB351" i="5"/>
  <c r="FK351" i="5" s="1"/>
  <c r="DG351" i="5"/>
  <c r="FP351" i="5" s="1"/>
  <c r="BU326" i="5"/>
  <c r="ED326" i="5" s="1"/>
  <c r="DE301" i="5"/>
  <c r="FN301" i="5"/>
  <c r="BZ301" i="5"/>
  <c r="EI301" i="5" s="1"/>
  <c r="FO301" i="5"/>
  <c r="DF301" i="5"/>
  <c r="CX276" i="5"/>
  <c r="FG276" i="5"/>
  <c r="BZ251" i="5"/>
  <c r="EI251" i="5" s="1"/>
  <c r="BT251" i="5"/>
  <c r="EC251" i="5" s="1"/>
  <c r="BX226" i="5"/>
  <c r="EG226" i="5" s="1"/>
  <c r="FL226" i="5"/>
  <c r="DC226" i="5"/>
  <c r="EP201" i="5"/>
  <c r="CG201" i="5"/>
  <c r="FU201" i="5"/>
  <c r="DL201" i="5"/>
  <c r="CE290" i="5"/>
  <c r="EN290" i="5" s="1"/>
  <c r="BR299" i="5"/>
  <c r="EA299" i="5" s="1"/>
  <c r="GC299" i="5"/>
  <c r="DT299" i="5"/>
  <c r="DR353" i="5"/>
  <c r="GA353" i="5" s="1"/>
  <c r="CO353" i="5"/>
  <c r="EX353" i="5" s="1"/>
  <c r="DH335" i="5"/>
  <c r="FQ335" i="5"/>
  <c r="CG282" i="5"/>
  <c r="EP282" i="5"/>
  <c r="DZ152" i="5"/>
  <c r="BQ152" i="5"/>
  <c r="BS208" i="5"/>
  <c r="EB208" i="5" s="1"/>
  <c r="DI208" i="5"/>
  <c r="FR208" i="5"/>
  <c r="FR220" i="5"/>
  <c r="DI220" i="5"/>
  <c r="DH220" i="5"/>
  <c r="FQ220" i="5"/>
  <c r="EH314" i="5"/>
  <c r="BY314" i="5"/>
  <c r="FP278" i="5"/>
  <c r="DG278" i="5"/>
  <c r="CP278" i="5"/>
  <c r="EY278" i="5" s="1"/>
  <c r="CF295" i="5"/>
  <c r="EO295" i="5" s="1"/>
  <c r="CK295" i="5"/>
  <c r="ET295" i="5" s="1"/>
  <c r="CA260" i="5"/>
  <c r="EJ260" i="5" s="1"/>
  <c r="FL260" i="5"/>
  <c r="DC260" i="5"/>
  <c r="CZ268" i="5"/>
  <c r="FI268" i="5"/>
  <c r="FZ268" i="5"/>
  <c r="DQ268" i="5"/>
  <c r="BV195" i="5"/>
  <c r="EE195" i="5"/>
  <c r="FD229" i="5"/>
  <c r="CU229" i="5"/>
  <c r="BV170" i="5"/>
  <c r="EE170" i="5" s="1"/>
  <c r="ES138" i="5"/>
  <c r="CJ138" i="5"/>
  <c r="BO228" i="5"/>
  <c r="DX228" i="5"/>
  <c r="BR228" i="5"/>
  <c r="EA228" i="5"/>
  <c r="FU228" i="5"/>
  <c r="DL228" i="5"/>
  <c r="FR88" i="5"/>
  <c r="DI88" i="5"/>
  <c r="CY88" i="5"/>
  <c r="FH88" i="5"/>
  <c r="CM298" i="5"/>
  <c r="EV298" i="5" s="1"/>
  <c r="CJ275" i="5"/>
  <c r="ES275" i="5"/>
  <c r="T7" i="4"/>
  <c r="U7" i="4" s="1"/>
  <c r="ED43" i="5"/>
  <c r="BU43" i="5"/>
  <c r="FF43" i="5"/>
  <c r="CW43" i="5"/>
  <c r="GE43" i="5"/>
  <c r="DV43" i="5"/>
  <c r="EX43" i="5"/>
  <c r="CO43" i="5"/>
  <c r="EH43" i="5"/>
  <c r="BY43" i="5"/>
  <c r="FW43" i="5"/>
  <c r="DN43" i="5"/>
  <c r="DO118" i="5"/>
  <c r="FX118" i="5"/>
  <c r="GE118" i="5"/>
  <c r="DV118" i="5"/>
  <c r="CC118" i="5"/>
  <c r="EL118" i="5"/>
  <c r="FH118" i="5"/>
  <c r="CY118" i="5"/>
  <c r="FB118" i="5"/>
  <c r="CS118" i="5"/>
  <c r="EW83" i="5"/>
  <c r="CN83" i="5"/>
  <c r="CI83" i="5"/>
  <c r="ER83" i="5"/>
  <c r="FH83" i="5"/>
  <c r="CY83" i="5"/>
  <c r="FP83" i="5"/>
  <c r="DG83" i="5"/>
  <c r="FM83" i="5"/>
  <c r="DD83" i="5"/>
  <c r="EZ83" i="5"/>
  <c r="CQ83" i="5"/>
  <c r="DE237" i="5"/>
  <c r="FN237" i="5"/>
  <c r="BY237" i="5"/>
  <c r="EH237" i="5" s="1"/>
  <c r="FS237" i="5"/>
  <c r="DJ237" i="5"/>
  <c r="CU300" i="5"/>
  <c r="FD300" i="5"/>
  <c r="CP300" i="5"/>
  <c r="EY300" i="5" s="1"/>
  <c r="CG354" i="5"/>
  <c r="EP354" i="5" s="1"/>
  <c r="BQ354" i="5"/>
  <c r="DZ354" i="5" s="1"/>
  <c r="CH354" i="5"/>
  <c r="EQ354" i="5" s="1"/>
  <c r="DR283" i="5"/>
  <c r="GA283" i="5"/>
  <c r="CL283" i="5"/>
  <c r="EU283" i="5" s="1"/>
  <c r="BO283" i="5"/>
  <c r="DX283" i="5" s="1"/>
  <c r="EG192" i="5"/>
  <c r="BX192" i="5"/>
  <c r="CK192" i="5"/>
  <c r="ET192" i="5"/>
  <c r="EU192" i="5"/>
  <c r="CL192" i="5"/>
  <c r="FX169" i="5"/>
  <c r="DO169" i="5"/>
  <c r="CE169" i="5"/>
  <c r="EN169" i="5"/>
  <c r="CA169" i="5"/>
  <c r="EJ169" i="5"/>
  <c r="EC169" i="5"/>
  <c r="BT169" i="5"/>
  <c r="FE188" i="5"/>
  <c r="CV188" i="5"/>
  <c r="EN188" i="5"/>
  <c r="CE188" i="5"/>
  <c r="FW292" i="5"/>
  <c r="DN292" i="5"/>
  <c r="CF292" i="5"/>
  <c r="EO292" i="5" s="1"/>
  <c r="ET292" i="5"/>
  <c r="CK292" i="5"/>
  <c r="EW258" i="5"/>
  <c r="CN258" i="5"/>
  <c r="BP258" i="5"/>
  <c r="DY258" i="5" s="1"/>
  <c r="BQ270" i="5"/>
  <c r="DZ270" i="5" s="1"/>
  <c r="CB270" i="5"/>
  <c r="EK270" i="5"/>
  <c r="CA270" i="5"/>
  <c r="EJ270" i="5" s="1"/>
  <c r="FQ270" i="5"/>
  <c r="DH270" i="5"/>
  <c r="EZ213" i="5"/>
  <c r="CQ213" i="5"/>
  <c r="FO213" i="5"/>
  <c r="DF213" i="5"/>
  <c r="DK213" i="5"/>
  <c r="FT213" i="5"/>
  <c r="DQ213" i="5"/>
  <c r="FZ213" i="5"/>
  <c r="BX213" i="5"/>
  <c r="EG213" i="5" s="1"/>
  <c r="CP265" i="5"/>
  <c r="EY265" i="5" s="1"/>
  <c r="FT265" i="5"/>
  <c r="DK265" i="5"/>
  <c r="BO265" i="5"/>
  <c r="DX265" i="5" s="1"/>
  <c r="FX265" i="5"/>
  <c r="DO265" i="5"/>
  <c r="BT265" i="5"/>
  <c r="EC265" i="5" s="1"/>
  <c r="EL302" i="5"/>
  <c r="CC302" i="5"/>
  <c r="CQ302" i="5"/>
  <c r="EZ302" i="5" s="1"/>
  <c r="CD302" i="5"/>
  <c r="EM302" i="5"/>
  <c r="GD302" i="5"/>
  <c r="DU302" i="5"/>
  <c r="DR302" i="5"/>
  <c r="GA302" i="5"/>
  <c r="BX302" i="5"/>
  <c r="EG302" i="5" s="1"/>
  <c r="CR315" i="5"/>
  <c r="FA315" i="5"/>
  <c r="CA315" i="5"/>
  <c r="EJ315" i="5" s="1"/>
  <c r="GD315" i="5"/>
  <c r="DU315" i="5"/>
  <c r="CX315" i="5"/>
  <c r="FG315" i="5" s="1"/>
  <c r="BS151" i="5"/>
  <c r="EB151" i="5" s="1"/>
  <c r="GC151" i="5"/>
  <c r="DT151" i="5"/>
  <c r="CE121" i="5"/>
  <c r="EN121" i="5"/>
  <c r="FW121" i="5"/>
  <c r="DN121" i="5"/>
  <c r="CO121" i="5"/>
  <c r="EX121" i="5"/>
  <c r="GC121" i="5"/>
  <c r="DT121" i="5"/>
  <c r="FG121" i="5"/>
  <c r="CX121" i="5"/>
  <c r="ER154" i="5"/>
  <c r="CI154" i="5"/>
  <c r="GA154" i="5"/>
  <c r="DR154" i="5"/>
  <c r="CE259" i="5"/>
  <c r="EN259" i="5" s="1"/>
  <c r="DE259" i="5"/>
  <c r="FN259" i="5"/>
  <c r="BS259" i="5"/>
  <c r="EB259" i="5" s="1"/>
  <c r="BU177" i="5"/>
  <c r="ED177" i="5" s="1"/>
  <c r="CV177" i="5"/>
  <c r="FE177" i="5"/>
  <c r="EZ103" i="5"/>
  <c r="CQ103" i="5"/>
  <c r="CJ351" i="5"/>
  <c r="ES351" i="5" s="1"/>
  <c r="DF351" i="5"/>
  <c r="FO351" i="5"/>
  <c r="BP351" i="5"/>
  <c r="DY351" i="5" s="1"/>
  <c r="CE351" i="5"/>
  <c r="EN351" i="5" s="1"/>
  <c r="CD326" i="5"/>
  <c r="EM326" i="5" s="1"/>
  <c r="CE326" i="5"/>
  <c r="EN326" i="5" s="1"/>
  <c r="CZ326" i="5"/>
  <c r="FI326" i="5" s="1"/>
  <c r="BZ326" i="5"/>
  <c r="EI326" i="5" s="1"/>
  <c r="CX326" i="5"/>
  <c r="FG326" i="5" s="1"/>
  <c r="CF301" i="5"/>
  <c r="EO301" i="5" s="1"/>
  <c r="CN301" i="5"/>
  <c r="EW301" i="5" s="1"/>
  <c r="FZ301" i="5"/>
  <c r="DQ301" i="5"/>
  <c r="GD301" i="5"/>
  <c r="DU301" i="5"/>
  <c r="CW301" i="5"/>
  <c r="FF301" i="5" s="1"/>
  <c r="CH301" i="5"/>
  <c r="EQ301" i="5"/>
  <c r="CQ276" i="5"/>
  <c r="EZ276" i="5" s="1"/>
  <c r="FQ276" i="5"/>
  <c r="DH276" i="5"/>
  <c r="FP276" i="5"/>
  <c r="DG276" i="5"/>
  <c r="BW276" i="5"/>
  <c r="EF276" i="5" s="1"/>
  <c r="FK276" i="5"/>
  <c r="DB276" i="5"/>
  <c r="CJ276" i="5"/>
  <c r="ES276" i="5" s="1"/>
  <c r="CA251" i="5"/>
  <c r="EJ251" i="5" s="1"/>
  <c r="FP251" i="5"/>
  <c r="DG251" i="5"/>
  <c r="CJ251" i="5"/>
  <c r="ES251" i="5"/>
  <c r="DO251" i="5"/>
  <c r="FX251" i="5"/>
  <c r="EW251" i="5"/>
  <c r="CN251" i="5"/>
  <c r="EP226" i="5"/>
  <c r="CG226" i="5"/>
  <c r="EL226" i="5"/>
  <c r="CC226" i="5"/>
  <c r="CB226" i="5"/>
  <c r="EK226" i="5"/>
  <c r="BV226" i="5"/>
  <c r="EE226" i="5" s="1"/>
  <c r="FD226" i="5"/>
  <c r="CU226" i="5"/>
  <c r="EO226" i="5"/>
  <c r="CF226" i="5"/>
  <c r="FB201" i="5"/>
  <c r="CS201" i="5"/>
  <c r="DH201" i="5"/>
  <c r="FQ201" i="5"/>
  <c r="CC201" i="5"/>
  <c r="EL201" i="5"/>
  <c r="DK201" i="5"/>
  <c r="FT201" i="5"/>
  <c r="ER201" i="5"/>
  <c r="CI201" i="5"/>
  <c r="EO201" i="5"/>
  <c r="CF201" i="5"/>
  <c r="CO290" i="5"/>
  <c r="EX290" i="5" s="1"/>
  <c r="CN290" i="5"/>
  <c r="EW290" i="5"/>
  <c r="FT290" i="5"/>
  <c r="DK290" i="5"/>
  <c r="DA290" i="5"/>
  <c r="FJ290" i="5"/>
  <c r="CM290" i="5"/>
  <c r="EV290" i="5"/>
  <c r="EX299" i="5"/>
  <c r="CO299" i="5"/>
  <c r="CG299" i="5"/>
  <c r="EP299" i="5"/>
  <c r="CV353" i="5"/>
  <c r="FE353" i="5" s="1"/>
  <c r="DB353" i="5"/>
  <c r="FK353" i="5" s="1"/>
  <c r="BR353" i="5"/>
  <c r="EA353" i="5"/>
  <c r="DE335" i="5"/>
  <c r="FN335" i="5" s="1"/>
  <c r="CU335" i="5"/>
  <c r="FD335" i="5" s="1"/>
  <c r="DV335" i="5"/>
  <c r="GE335" i="5"/>
  <c r="BT282" i="5"/>
  <c r="EC282" i="5" s="1"/>
  <c r="DV282" i="5"/>
  <c r="GE282" i="5"/>
  <c r="BR282" i="5"/>
  <c r="EA282" i="5" s="1"/>
  <c r="BW152" i="5"/>
  <c r="EF152" i="5"/>
  <c r="EK152" i="5"/>
  <c r="CB152" i="5"/>
  <c r="FQ208" i="5"/>
  <c r="DH208" i="5"/>
  <c r="BW220" i="5"/>
  <c r="EF220" i="5" s="1"/>
  <c r="BO220" i="5"/>
  <c r="DX220" i="5" s="1"/>
  <c r="DI314" i="5"/>
  <c r="FR314" i="5"/>
  <c r="DZ314" i="5"/>
  <c r="BQ314" i="5"/>
  <c r="CO278" i="5"/>
  <c r="EX278" i="5" s="1"/>
  <c r="CB278" i="5"/>
  <c r="EK278" i="5" s="1"/>
  <c r="CT295" i="5"/>
  <c r="FC295" i="5" s="1"/>
  <c r="CH295" i="5"/>
  <c r="EQ295" i="5" s="1"/>
  <c r="DN295" i="5"/>
  <c r="FW295" i="5"/>
  <c r="CM260" i="5"/>
  <c r="EV260" i="5" s="1"/>
  <c r="FN260" i="5"/>
  <c r="DE260" i="5"/>
  <c r="CK268" i="5"/>
  <c r="ET268" i="5" s="1"/>
  <c r="DA268" i="5"/>
  <c r="FJ268" i="5"/>
  <c r="CS268" i="5"/>
  <c r="FB268" i="5"/>
  <c r="FO71" i="5"/>
  <c r="DF71" i="5"/>
  <c r="ES88" i="5"/>
  <c r="CJ88" i="5"/>
  <c r="FK289" i="5"/>
  <c r="DB289" i="5"/>
  <c r="BO289" i="5"/>
  <c r="DX289" i="5"/>
  <c r="FP289" i="5"/>
  <c r="DG289" i="5"/>
  <c r="GA298" i="5"/>
  <c r="DR298" i="5"/>
  <c r="CT298" i="5"/>
  <c r="FC298" i="5" s="1"/>
  <c r="DZ200" i="5"/>
  <c r="BQ200" i="5"/>
  <c r="CG200" i="5"/>
  <c r="EP200" i="5"/>
  <c r="BY200" i="5"/>
  <c r="EH200" i="5"/>
  <c r="FF200" i="5"/>
  <c r="CW200" i="5"/>
  <c r="EK200" i="5"/>
  <c r="CB200" i="5"/>
  <c r="CC352" i="5"/>
  <c r="EL352" i="5" s="1"/>
  <c r="BZ352" i="5"/>
  <c r="EI352" i="5" s="1"/>
  <c r="BO352" i="5"/>
  <c r="DX352" i="5" s="1"/>
  <c r="BY334" i="5"/>
  <c r="EH334" i="5"/>
  <c r="CC334" i="5"/>
  <c r="EL334" i="5"/>
  <c r="BU334" i="5"/>
  <c r="ED334" i="5" s="1"/>
  <c r="BT189" i="5"/>
  <c r="EC189" i="5" s="1"/>
  <c r="EH164" i="5"/>
  <c r="BY164" i="5"/>
  <c r="BT164" i="5"/>
  <c r="EC164" i="5" s="1"/>
  <c r="FR164" i="5"/>
  <c r="DI164" i="5"/>
  <c r="DS210" i="5"/>
  <c r="GB210" i="5"/>
  <c r="CO210" i="5"/>
  <c r="EX210" i="5"/>
  <c r="FS210" i="5"/>
  <c r="DJ210" i="5"/>
  <c r="FL272" i="5"/>
  <c r="DC272" i="5"/>
  <c r="CO272" i="5"/>
  <c r="EX272" i="5" s="1"/>
  <c r="CM272" i="5"/>
  <c r="EV272" i="5" s="1"/>
  <c r="DG342" i="5"/>
  <c r="FP342" i="5" s="1"/>
  <c r="CU342" i="5"/>
  <c r="FD342" i="5" s="1"/>
  <c r="BT342" i="5"/>
  <c r="EC342" i="5" s="1"/>
  <c r="FB142" i="5"/>
  <c r="CS142" i="5"/>
  <c r="CY142" i="5"/>
  <c r="FH142" i="5"/>
  <c r="BO74" i="5"/>
  <c r="DX74" i="5"/>
  <c r="CC156" i="5"/>
  <c r="EL156" i="5"/>
  <c r="DG156" i="5"/>
  <c r="FP156" i="5"/>
  <c r="FC275" i="5"/>
  <c r="CT275" i="5"/>
  <c r="CG275" i="5"/>
  <c r="EP275" i="5" s="1"/>
  <c r="DL275" i="5"/>
  <c r="FU275" i="5"/>
  <c r="GA275" i="5"/>
  <c r="DR275" i="5"/>
  <c r="EJ6" i="5"/>
  <c r="CA6" i="5"/>
  <c r="FN6" i="5"/>
  <c r="DE6" i="5"/>
  <c r="BT6" i="5"/>
  <c r="EC6" i="5"/>
  <c r="FH6" i="5"/>
  <c r="CY6" i="5"/>
  <c r="CD56" i="5"/>
  <c r="EM56" i="5"/>
  <c r="EV56" i="5"/>
  <c r="CM56" i="5"/>
  <c r="FX56" i="5"/>
  <c r="DO56" i="5"/>
  <c r="ED56" i="5"/>
  <c r="BU56" i="5"/>
  <c r="EZ56" i="5"/>
  <c r="CQ56" i="5"/>
  <c r="BY106" i="5"/>
  <c r="EH106" i="5"/>
  <c r="FI106" i="5"/>
  <c r="CZ106" i="5"/>
  <c r="EB106" i="5"/>
  <c r="BS106" i="5"/>
  <c r="CM106" i="5"/>
  <c r="EV106" i="5"/>
  <c r="FN106" i="5"/>
  <c r="DE106" i="5"/>
  <c r="EW106" i="5"/>
  <c r="CN106" i="5"/>
  <c r="EF171" i="5"/>
  <c r="BW171" i="5"/>
  <c r="ES171" i="5"/>
  <c r="CJ171" i="5"/>
  <c r="BS171" i="5"/>
  <c r="EB171" i="5" s="1"/>
  <c r="FA171" i="5"/>
  <c r="CR171" i="5"/>
  <c r="EN171" i="5"/>
  <c r="CE171" i="5"/>
  <c r="GC171" i="5"/>
  <c r="DT171" i="5"/>
  <c r="FM212" i="5"/>
  <c r="DD212" i="5"/>
  <c r="ET212" i="5"/>
  <c r="CK212" i="5"/>
  <c r="FK212" i="5"/>
  <c r="DB212" i="5"/>
  <c r="EJ212" i="5"/>
  <c r="CA212" i="5"/>
  <c r="EN212" i="5"/>
  <c r="CE212" i="5"/>
  <c r="FY212" i="5"/>
  <c r="DP212" i="5"/>
  <c r="BZ307" i="5"/>
  <c r="EI307" i="5" s="1"/>
  <c r="BQ307" i="5"/>
  <c r="DZ307" i="5" s="1"/>
  <c r="FJ307" i="5"/>
  <c r="DA307" i="5"/>
  <c r="BY307" i="5"/>
  <c r="EH307" i="5" s="1"/>
  <c r="BU307" i="5"/>
  <c r="ED307" i="5" s="1"/>
  <c r="GC307" i="5"/>
  <c r="DT307" i="5"/>
  <c r="FQ41" i="5"/>
  <c r="DH41" i="5"/>
  <c r="EN41" i="5"/>
  <c r="CE41" i="5"/>
  <c r="EG41" i="5"/>
  <c r="BX41" i="5"/>
  <c r="BP91" i="5"/>
  <c r="DY91" i="5" s="1"/>
  <c r="GA91" i="5"/>
  <c r="DR91" i="5"/>
  <c r="FC141" i="5"/>
  <c r="CT141" i="5"/>
  <c r="EX141" i="5"/>
  <c r="CO141" i="5"/>
  <c r="EE141" i="5"/>
  <c r="BV141" i="5"/>
  <c r="BU172" i="5"/>
  <c r="ED172" i="5" s="1"/>
  <c r="DS172" i="5"/>
  <c r="GB172" i="5"/>
  <c r="FH172" i="5"/>
  <c r="CY172" i="5"/>
  <c r="FW175" i="5"/>
  <c r="DN175" i="5"/>
  <c r="EQ43" i="5"/>
  <c r="CH43" i="5"/>
  <c r="FS43" i="5"/>
  <c r="DJ43" i="5"/>
  <c r="EN43" i="5"/>
  <c r="CE43" i="5"/>
  <c r="EY43" i="5"/>
  <c r="CP43" i="5"/>
  <c r="GA43" i="5"/>
  <c r="DR43" i="5"/>
  <c r="FB43" i="5"/>
  <c r="CS43" i="5"/>
  <c r="DP118" i="5"/>
  <c r="FY118" i="5"/>
  <c r="DB118" i="5"/>
  <c r="FK118" i="5"/>
  <c r="CO118" i="5"/>
  <c r="EX118" i="5"/>
  <c r="FT118" i="5"/>
  <c r="DK118" i="5"/>
  <c r="BP118" i="5"/>
  <c r="DY118" i="5" s="1"/>
  <c r="FV118" i="5"/>
  <c r="DM118" i="5"/>
  <c r="EV83" i="5"/>
  <c r="CM83" i="5"/>
  <c r="EU83" i="5"/>
  <c r="CL83" i="5"/>
  <c r="BO83" i="5"/>
  <c r="DX83" i="5" s="1"/>
  <c r="EA83" i="5"/>
  <c r="BR83" i="5"/>
  <c r="EE83" i="5"/>
  <c r="BV83" i="5"/>
  <c r="FT83" i="5"/>
  <c r="DK83" i="5"/>
  <c r="DZ237" i="5"/>
  <c r="BQ237" i="5"/>
  <c r="FP237" i="5"/>
  <c r="DG237" i="5"/>
  <c r="CV237" i="5"/>
  <c r="FE237" i="5"/>
  <c r="BW237" i="5"/>
  <c r="EF237" i="5"/>
  <c r="FK237" i="5"/>
  <c r="DB237" i="5"/>
  <c r="EX237" i="5"/>
  <c r="CO237" i="5"/>
  <c r="DG300" i="5"/>
  <c r="FP300" i="5"/>
  <c r="CB300" i="5"/>
  <c r="EK300" i="5" s="1"/>
  <c r="FN300" i="5"/>
  <c r="DE300" i="5"/>
  <c r="BU300" i="5"/>
  <c r="ED300" i="5" s="1"/>
  <c r="BR300" i="5"/>
  <c r="EA300" i="5" s="1"/>
  <c r="FS300" i="5"/>
  <c r="DJ300" i="5"/>
  <c r="CM354" i="5"/>
  <c r="EV354" i="5" s="1"/>
  <c r="CE354" i="5"/>
  <c r="EN354" i="5" s="1"/>
  <c r="DA354" i="5"/>
  <c r="FJ354" i="5" s="1"/>
  <c r="CP354" i="5"/>
  <c r="EY354" i="5" s="1"/>
  <c r="CX354" i="5"/>
  <c r="FG354" i="5" s="1"/>
  <c r="DB354" i="5"/>
  <c r="FK354" i="5" s="1"/>
  <c r="DE283" i="5"/>
  <c r="FN283" i="5"/>
  <c r="BZ283" i="5"/>
  <c r="EI283" i="5" s="1"/>
  <c r="FI283" i="5"/>
  <c r="CZ283" i="5"/>
  <c r="GC283" i="5"/>
  <c r="DT283" i="5"/>
  <c r="FO283" i="5"/>
  <c r="DF283" i="5"/>
  <c r="CI283" i="5"/>
  <c r="ER283" i="5" s="1"/>
  <c r="CO192" i="5"/>
  <c r="EX192" i="5"/>
  <c r="DS192" i="5"/>
  <c r="GB192" i="5"/>
  <c r="CG192" i="5"/>
  <c r="EP192" i="5"/>
  <c r="DL192" i="5"/>
  <c r="FU192" i="5"/>
  <c r="FO192" i="5"/>
  <c r="DF192" i="5"/>
  <c r="ES192" i="5"/>
  <c r="CJ192" i="5"/>
  <c r="BU169" i="5"/>
  <c r="ED169" i="5" s="1"/>
  <c r="CF169" i="5"/>
  <c r="EO169" i="5"/>
  <c r="CK169" i="5"/>
  <c r="ET169" i="5"/>
  <c r="FJ169" i="5"/>
  <c r="DA169" i="5"/>
  <c r="FR169" i="5"/>
  <c r="DI169" i="5"/>
  <c r="EW169" i="5"/>
  <c r="CN169" i="5"/>
  <c r="CJ188" i="5"/>
  <c r="ES188" i="5"/>
  <c r="DK188" i="5"/>
  <c r="FT188" i="5"/>
  <c r="CD188" i="5"/>
  <c r="EM188" i="5"/>
  <c r="BO188" i="5"/>
  <c r="DX188" i="5" s="1"/>
  <c r="FX188" i="5"/>
  <c r="DO188" i="5"/>
  <c r="FH188" i="5"/>
  <c r="CY188" i="5"/>
  <c r="FZ292" i="5"/>
  <c r="DQ292" i="5"/>
  <c r="FM292" i="5"/>
  <c r="DD292" i="5"/>
  <c r="DG292" i="5"/>
  <c r="FP292" i="5"/>
  <c r="BV292" i="5"/>
  <c r="EE292" i="5" s="1"/>
  <c r="BU292" i="5"/>
  <c r="ED292" i="5" s="1"/>
  <c r="FN292" i="5"/>
  <c r="DE292" i="5"/>
  <c r="CY258" i="5"/>
  <c r="FH258" i="5"/>
  <c r="EX258" i="5"/>
  <c r="CO258" i="5"/>
  <c r="CX258" i="5"/>
  <c r="FG258" i="5"/>
  <c r="BR258" i="5"/>
  <c r="EA258" i="5" s="1"/>
  <c r="CJ258" i="5"/>
  <c r="ES258" i="5" s="1"/>
  <c r="BW258" i="5"/>
  <c r="EF258" i="5" s="1"/>
  <c r="EC270" i="5"/>
  <c r="BT270" i="5"/>
  <c r="EA270" i="5"/>
  <c r="BR270" i="5"/>
  <c r="FW270" i="5"/>
  <c r="DN270" i="5"/>
  <c r="FF270" i="5"/>
  <c r="CW270" i="5"/>
  <c r="DE270" i="5"/>
  <c r="FN270" i="5"/>
  <c r="ED270" i="5"/>
  <c r="BU270" i="5"/>
  <c r="FM213" i="5"/>
  <c r="DD213" i="5"/>
  <c r="DG213" i="5"/>
  <c r="FP213" i="5"/>
  <c r="FC213" i="5"/>
  <c r="CT213" i="5"/>
  <c r="CI213" i="5"/>
  <c r="ER213" i="5"/>
  <c r="CZ213" i="5"/>
  <c r="FI213" i="5"/>
  <c r="FA213" i="5"/>
  <c r="CR213" i="5"/>
  <c r="FB265" i="5"/>
  <c r="CS265" i="5"/>
  <c r="DR265" i="5"/>
  <c r="GA265" i="5"/>
  <c r="DH265" i="5"/>
  <c r="FQ265" i="5"/>
  <c r="CK265" i="5"/>
  <c r="ET265" i="5" s="1"/>
  <c r="CQ265" i="5"/>
  <c r="EZ265" i="5"/>
  <c r="CO265" i="5"/>
  <c r="EX265" i="5" s="1"/>
  <c r="CI302" i="5"/>
  <c r="ER302" i="5" s="1"/>
  <c r="BW302" i="5"/>
  <c r="EF302" i="5" s="1"/>
  <c r="FX302" i="5"/>
  <c r="DO302" i="5"/>
  <c r="CF302" i="5"/>
  <c r="EO302" i="5" s="1"/>
  <c r="CB302" i="5"/>
  <c r="EK302" i="5" s="1"/>
  <c r="CR302" i="5"/>
  <c r="FA302" i="5" s="1"/>
  <c r="DT315" i="5"/>
  <c r="GC315" i="5"/>
  <c r="CB315" i="5"/>
  <c r="EK315" i="5" s="1"/>
  <c r="FY315" i="5"/>
  <c r="DP315" i="5"/>
  <c r="CH315" i="5"/>
  <c r="EQ315" i="5"/>
  <c r="CC315" i="5"/>
  <c r="EL315" i="5" s="1"/>
  <c r="GA315" i="5"/>
  <c r="DR315" i="5"/>
  <c r="EL151" i="5"/>
  <c r="CC151" i="5"/>
  <c r="ER151" i="5"/>
  <c r="CI151" i="5"/>
  <c r="FR151" i="5"/>
  <c r="DI151" i="5"/>
  <c r="EV151" i="5"/>
  <c r="CM151" i="5"/>
  <c r="EP151" i="5"/>
  <c r="CG151" i="5"/>
  <c r="GA151" i="5"/>
  <c r="DR151" i="5"/>
  <c r="BQ121" i="5"/>
  <c r="DZ121" i="5" s="1"/>
  <c r="CU121" i="5"/>
  <c r="FD121" i="5"/>
  <c r="BS121" i="5"/>
  <c r="EB121" i="5" s="1"/>
  <c r="FB121" i="5"/>
  <c r="CS121" i="5"/>
  <c r="EP121" i="5"/>
  <c r="CG121" i="5"/>
  <c r="GA121" i="5"/>
  <c r="DR121" i="5"/>
  <c r="BZ154" i="5"/>
  <c r="EI154" i="5"/>
  <c r="BQ154" i="5"/>
  <c r="DZ154" i="5" s="1"/>
  <c r="CQ154" i="5"/>
  <c r="EZ154" i="5"/>
  <c r="FB154" i="5"/>
  <c r="CS154" i="5"/>
  <c r="EN154" i="5"/>
  <c r="CE154" i="5"/>
  <c r="FY154" i="5"/>
  <c r="DP154" i="5"/>
  <c r="CG259" i="5"/>
  <c r="EP259" i="5" s="1"/>
  <c r="FB259" i="5"/>
  <c r="CS259" i="5"/>
  <c r="BU259" i="5"/>
  <c r="ED259" i="5" s="1"/>
  <c r="DD259" i="5"/>
  <c r="FM259" i="5"/>
  <c r="FS259" i="5"/>
  <c r="DJ259" i="5"/>
  <c r="EV259" i="5"/>
  <c r="CM259" i="5"/>
  <c r="BQ177" i="5"/>
  <c r="DZ177" i="5" s="1"/>
  <c r="CX177" i="5"/>
  <c r="FG177" i="5"/>
  <c r="CB177" i="5"/>
  <c r="EK177" i="5"/>
  <c r="BR177" i="5"/>
  <c r="EA177" i="5" s="1"/>
  <c r="FT177" i="5"/>
  <c r="DK177" i="5"/>
  <c r="FC177" i="5"/>
  <c r="CT177" i="5"/>
  <c r="GB103" i="5"/>
  <c r="DS103" i="5"/>
  <c r="BR103" i="5"/>
  <c r="EA103" i="5" s="1"/>
  <c r="FB103" i="5"/>
  <c r="CS103" i="5"/>
  <c r="EG103" i="5"/>
  <c r="BX103" i="5"/>
  <c r="EE103" i="5"/>
  <c r="BV103" i="5"/>
  <c r="FT103" i="5"/>
  <c r="DK103" i="5"/>
  <c r="DT351" i="5"/>
  <c r="GC351" i="5" s="1"/>
  <c r="DH351" i="5"/>
  <c r="FQ351" i="5" s="1"/>
  <c r="CY351" i="5"/>
  <c r="FH351" i="5" s="1"/>
  <c r="CV351" i="5"/>
  <c r="FE351" i="5" s="1"/>
  <c r="DO351" i="5"/>
  <c r="FX351" i="5" s="1"/>
  <c r="DA351" i="5"/>
  <c r="FJ351" i="5" s="1"/>
  <c r="CM326" i="5"/>
  <c r="EV326" i="5" s="1"/>
  <c r="BP326" i="5"/>
  <c r="DY326" i="5" s="1"/>
  <c r="CO326" i="5"/>
  <c r="EX326" i="5" s="1"/>
  <c r="DA326" i="5"/>
  <c r="FJ326" i="5" s="1"/>
  <c r="BR326" i="5"/>
  <c r="EA326" i="5" s="1"/>
  <c r="FU326" i="5"/>
  <c r="DL326" i="5"/>
  <c r="DA301" i="5"/>
  <c r="FJ301" i="5"/>
  <c r="BT301" i="5"/>
  <c r="EC301" i="5" s="1"/>
  <c r="CY301" i="5"/>
  <c r="FH301" i="5" s="1"/>
  <c r="CQ301" i="5"/>
  <c r="EZ301" i="5" s="1"/>
  <c r="DS301" i="5"/>
  <c r="GB301" i="5"/>
  <c r="DD301" i="5"/>
  <c r="FM301" i="5"/>
  <c r="FE276" i="5"/>
  <c r="CV276" i="5"/>
  <c r="FS276" i="5"/>
  <c r="DJ276" i="5"/>
  <c r="BT276" i="5"/>
  <c r="EC276" i="5" s="1"/>
  <c r="CZ276" i="5"/>
  <c r="FI276" i="5"/>
  <c r="BU276" i="5"/>
  <c r="ED276" i="5" s="1"/>
  <c r="FM276" i="5"/>
  <c r="DD276" i="5"/>
  <c r="EY251" i="5"/>
  <c r="CP251" i="5"/>
  <c r="CB251" i="5"/>
  <c r="EK251" i="5" s="1"/>
  <c r="CG251" i="5"/>
  <c r="EP251" i="5" s="1"/>
  <c r="DM251" i="5"/>
  <c r="FV251" i="5"/>
  <c r="BX251" i="5"/>
  <c r="EG251" i="5" s="1"/>
  <c r="FQ251" i="5"/>
  <c r="DH251" i="5"/>
  <c r="DG226" i="5"/>
  <c r="FP226" i="5"/>
  <c r="EQ226" i="5"/>
  <c r="CH226" i="5"/>
  <c r="BZ226" i="5"/>
  <c r="EI226" i="5" s="1"/>
  <c r="DA226" i="5"/>
  <c r="FJ226" i="5"/>
  <c r="DQ226" i="5"/>
  <c r="FZ226" i="5"/>
  <c r="FK226" i="5"/>
  <c r="DB226" i="5"/>
  <c r="CX201" i="5"/>
  <c r="FG201" i="5"/>
  <c r="FX201" i="5"/>
  <c r="DO201" i="5"/>
  <c r="DI201" i="5"/>
  <c r="FR201" i="5"/>
  <c r="EW201" i="5"/>
  <c r="CN201" i="5"/>
  <c r="FN201" i="5"/>
  <c r="DE201" i="5"/>
  <c r="FL201" i="5"/>
  <c r="DC201" i="5"/>
  <c r="FM290" i="5"/>
  <c r="DD290" i="5"/>
  <c r="CQ290" i="5"/>
  <c r="EZ290" i="5" s="1"/>
  <c r="CG290" i="5"/>
  <c r="EP290" i="5" s="1"/>
  <c r="FY290" i="5"/>
  <c r="DP290" i="5"/>
  <c r="BP290" i="5"/>
  <c r="DY290" i="5" s="1"/>
  <c r="FR290" i="5"/>
  <c r="DI290" i="5"/>
  <c r="EJ299" i="5"/>
  <c r="CA299" i="5"/>
  <c r="CX299" i="5"/>
  <c r="FG299" i="5" s="1"/>
  <c r="BU299" i="5"/>
  <c r="ED299" i="5" s="1"/>
  <c r="BZ299" i="5"/>
  <c r="EI299" i="5" s="1"/>
  <c r="DL299" i="5"/>
  <c r="FU299" i="5"/>
  <c r="DA299" i="5"/>
  <c r="FJ299" i="5"/>
  <c r="CK353" i="5"/>
  <c r="ET353" i="5" s="1"/>
  <c r="DD353" i="5"/>
  <c r="FM353" i="5" s="1"/>
  <c r="FP353" i="5"/>
  <c r="DG353" i="5"/>
  <c r="CD353" i="5"/>
  <c r="EM353" i="5" s="1"/>
  <c r="DC353" i="5"/>
  <c r="FL353" i="5" s="1"/>
  <c r="CN353" i="5"/>
  <c r="EW353" i="5" s="1"/>
  <c r="CY335" i="5"/>
  <c r="FH335" i="5" s="1"/>
  <c r="BY335" i="5"/>
  <c r="EH335" i="5" s="1"/>
  <c r="CA335" i="5"/>
  <c r="EJ335" i="5"/>
  <c r="BO335" i="5"/>
  <c r="DX335" i="5" s="1"/>
  <c r="CR335" i="5"/>
  <c r="FA335" i="5" s="1"/>
  <c r="CE335" i="5"/>
  <c r="EN335" i="5" s="1"/>
  <c r="CJ282" i="5"/>
  <c r="ES282" i="5" s="1"/>
  <c r="DI282" i="5"/>
  <c r="FR282" i="5"/>
  <c r="BZ282" i="5"/>
  <c r="EI282" i="5" s="1"/>
  <c r="CI282" i="5"/>
  <c r="ER282" i="5" s="1"/>
  <c r="FN282" i="5"/>
  <c r="DE282" i="5"/>
  <c r="EU282" i="5"/>
  <c r="CL282" i="5"/>
  <c r="Z52" i="4"/>
  <c r="AA52" i="4" s="1"/>
  <c r="FU152" i="5"/>
  <c r="DL152" i="5"/>
  <c r="EP152" i="5"/>
  <c r="CG152" i="5"/>
  <c r="CK152" i="5"/>
  <c r="ET152" i="5"/>
  <c r="EX152" i="5"/>
  <c r="CO152" i="5"/>
  <c r="FE152" i="5"/>
  <c r="CV152" i="5"/>
  <c r="EI152" i="5"/>
  <c r="BZ152" i="5"/>
  <c r="FH208" i="5"/>
  <c r="CY208" i="5"/>
  <c r="FC208" i="5"/>
  <c r="CT208" i="5"/>
  <c r="DP208" i="5"/>
  <c r="FY208" i="5"/>
  <c r="BO208" i="5"/>
  <c r="DX208" i="5" s="1"/>
  <c r="BY208" i="5"/>
  <c r="EH208" i="5"/>
  <c r="BX208" i="5"/>
  <c r="EG208" i="5" s="1"/>
  <c r="FY220" i="5"/>
  <c r="DP220" i="5"/>
  <c r="EW220" i="5"/>
  <c r="CN220" i="5"/>
  <c r="FT220" i="5"/>
  <c r="DK220" i="5"/>
  <c r="CQ220" i="5"/>
  <c r="EZ220" i="5"/>
  <c r="EV220" i="5"/>
  <c r="CM220" i="5"/>
  <c r="BP220" i="5"/>
  <c r="DY220" i="5" s="1"/>
  <c r="BV314" i="5"/>
  <c r="EE314" i="5"/>
  <c r="CI314" i="5"/>
  <c r="ER314" i="5"/>
  <c r="CY314" i="5"/>
  <c r="FH314" i="5" s="1"/>
  <c r="CD314" i="5"/>
  <c r="EM314" i="5" s="1"/>
  <c r="CK314" i="5"/>
  <c r="ET314" i="5" s="1"/>
  <c r="BX314" i="5"/>
  <c r="EG314" i="5" s="1"/>
  <c r="DI278" i="5"/>
  <c r="FR278" i="5"/>
  <c r="BZ278" i="5"/>
  <c r="EI278" i="5" s="1"/>
  <c r="CZ278" i="5"/>
  <c r="FI278" i="5"/>
  <c r="ES278" i="5"/>
  <c r="CJ278" i="5"/>
  <c r="FE278" i="5"/>
  <c r="CV278" i="5"/>
  <c r="BY278" i="5"/>
  <c r="EH278" i="5" s="1"/>
  <c r="DI295" i="5"/>
  <c r="FR295" i="5"/>
  <c r="CR295" i="5"/>
  <c r="FA295" i="5" s="1"/>
  <c r="DK295" i="5"/>
  <c r="FT295" i="5"/>
  <c r="CN295" i="5"/>
  <c r="EW295" i="5" s="1"/>
  <c r="CV295" i="5"/>
  <c r="FE295" i="5" s="1"/>
  <c r="BY295" i="5"/>
  <c r="EH295" i="5" s="1"/>
  <c r="FM260" i="5"/>
  <c r="DD260" i="5"/>
  <c r="BS260" i="5"/>
  <c r="EB260" i="5" s="1"/>
  <c r="FH260" i="5"/>
  <c r="CY260" i="5"/>
  <c r="CT260" i="5"/>
  <c r="FC260" i="5"/>
  <c r="EA260" i="5"/>
  <c r="BR260" i="5"/>
  <c r="FU260" i="5"/>
  <c r="DL260" i="5"/>
  <c r="FR268" i="5"/>
  <c r="DI268" i="5"/>
  <c r="CP268" i="5"/>
  <c r="EY268" i="5" s="1"/>
  <c r="DB268" i="5"/>
  <c r="FK268" i="5"/>
  <c r="BQ268" i="5"/>
  <c r="DZ268" i="5" s="1"/>
  <c r="FX268" i="5"/>
  <c r="DO268" i="5"/>
  <c r="GA268" i="5"/>
  <c r="DR268" i="5"/>
  <c r="FP195" i="5"/>
  <c r="DG195" i="5"/>
  <c r="BS195" i="5"/>
  <c r="EB195" i="5" s="1"/>
  <c r="FF195" i="5"/>
  <c r="CW195" i="5"/>
  <c r="EX195" i="5"/>
  <c r="CO195" i="5"/>
  <c r="FC195" i="5"/>
  <c r="CT195" i="5"/>
  <c r="EQ195" i="5"/>
  <c r="CH195" i="5"/>
  <c r="BO229" i="5"/>
  <c r="DX229" i="5" s="1"/>
  <c r="FU229" i="5"/>
  <c r="DL229" i="5"/>
  <c r="CR229" i="5"/>
  <c r="FA229" i="5"/>
  <c r="CA229" i="5"/>
  <c r="EJ229" i="5" s="1"/>
  <c r="EQ229" i="5"/>
  <c r="CH229" i="5"/>
  <c r="EP229" i="5"/>
  <c r="CG229" i="5"/>
  <c r="FZ21" i="5"/>
  <c r="DQ21" i="5"/>
  <c r="EU21" i="5"/>
  <c r="CL21" i="5"/>
  <c r="FV21" i="5"/>
  <c r="DM21" i="5"/>
  <c r="CS21" i="5"/>
  <c r="FB21" i="5"/>
  <c r="FC21" i="5"/>
  <c r="CT21" i="5"/>
  <c r="EQ21" i="5"/>
  <c r="CH21" i="5"/>
  <c r="FN71" i="5"/>
  <c r="DE71" i="5"/>
  <c r="CL71" i="5"/>
  <c r="EU71" i="5"/>
  <c r="EP71" i="5"/>
  <c r="CG71" i="5"/>
  <c r="CC71" i="5"/>
  <c r="EL71" i="5"/>
  <c r="EX71" i="5"/>
  <c r="CO71" i="5"/>
  <c r="EM71" i="5"/>
  <c r="CD71" i="5"/>
  <c r="CZ170" i="5"/>
  <c r="FI170" i="5"/>
  <c r="DP170" i="5"/>
  <c r="FY170" i="5"/>
  <c r="BR170" i="5"/>
  <c r="EA170" i="5" s="1"/>
  <c r="EW170" i="5"/>
  <c r="CN170" i="5"/>
  <c r="FK170" i="5"/>
  <c r="DB170" i="5"/>
  <c r="EI170" i="5"/>
  <c r="BZ170" i="5"/>
  <c r="Z30" i="4"/>
  <c r="AA30" i="4" s="1"/>
  <c r="FY13" i="5"/>
  <c r="DP13" i="5"/>
  <c r="EY13" i="5"/>
  <c r="CP13" i="5"/>
  <c r="CT13" i="5"/>
  <c r="FC13" i="5"/>
  <c r="FS13" i="5"/>
  <c r="DJ13" i="5"/>
  <c r="FX13" i="5"/>
  <c r="DO13" i="5"/>
  <c r="FB13" i="5"/>
  <c r="CS13" i="5"/>
  <c r="BQ89" i="5"/>
  <c r="DZ89" i="5" s="1"/>
  <c r="EP138" i="5"/>
  <c r="CG138" i="5"/>
  <c r="FR138" i="5"/>
  <c r="DI138" i="5"/>
  <c r="BP138" i="5"/>
  <c r="DY138" i="5"/>
  <c r="BR138" i="5"/>
  <c r="EA138" i="5" s="1"/>
  <c r="DX138" i="5"/>
  <c r="BO138" i="5"/>
  <c r="FS138" i="5"/>
  <c r="DJ138" i="5"/>
  <c r="CO228" i="5"/>
  <c r="EX228" i="5"/>
  <c r="BY228" i="5"/>
  <c r="EH228" i="5" s="1"/>
  <c r="EP228" i="5"/>
  <c r="CG228" i="5"/>
  <c r="DQ228" i="5"/>
  <c r="FZ228" i="5"/>
  <c r="FS228" i="5"/>
  <c r="DJ228" i="5"/>
  <c r="FD228" i="5"/>
  <c r="CU228" i="5"/>
  <c r="FO88" i="5"/>
  <c r="DF88" i="5"/>
  <c r="DM88" i="5"/>
  <c r="FV88" i="5"/>
  <c r="GA88" i="5"/>
  <c r="DR88" i="5"/>
  <c r="FK88" i="5"/>
  <c r="DB88" i="5"/>
  <c r="FM88" i="5"/>
  <c r="DD88" i="5"/>
  <c r="EZ88" i="5"/>
  <c r="CQ88" i="5"/>
  <c r="BQ289" i="5"/>
  <c r="DZ289" i="5"/>
  <c r="FJ289" i="5"/>
  <c r="DA289" i="5"/>
  <c r="BY289" i="5"/>
  <c r="EH289" i="5" s="1"/>
  <c r="DI289" i="5"/>
  <c r="FR289" i="5"/>
  <c r="CK289" i="5"/>
  <c r="ET289" i="5" s="1"/>
  <c r="CH289" i="5"/>
  <c r="EQ289" i="5"/>
  <c r="GB298" i="5"/>
  <c r="DS298" i="5"/>
  <c r="CO298" i="5"/>
  <c r="EX298" i="5" s="1"/>
  <c r="CD298" i="5"/>
  <c r="EM298" i="5" s="1"/>
  <c r="DM298" i="5"/>
  <c r="FV298" i="5"/>
  <c r="FW298" i="5"/>
  <c r="DN298" i="5"/>
  <c r="FJ298" i="5"/>
  <c r="DA298" i="5"/>
  <c r="BV200" i="5"/>
  <c r="EE200" i="5"/>
  <c r="BW200" i="5"/>
  <c r="EF200" i="5" s="1"/>
  <c r="FN200" i="5"/>
  <c r="DE200" i="5"/>
  <c r="EM200" i="5"/>
  <c r="CD200" i="5"/>
  <c r="DS200" i="5"/>
  <c r="GB200" i="5"/>
  <c r="FE200" i="5"/>
  <c r="CV200" i="5"/>
  <c r="DK352" i="5"/>
  <c r="FT352" i="5" s="1"/>
  <c r="CG352" i="5"/>
  <c r="EP352" i="5"/>
  <c r="DG352" i="5"/>
  <c r="FP352" i="5" s="1"/>
  <c r="DD352" i="5"/>
  <c r="FM352" i="5" s="1"/>
  <c r="CT352" i="5"/>
  <c r="FC352" i="5" s="1"/>
  <c r="CI352" i="5"/>
  <c r="ER352" i="5" s="1"/>
  <c r="DN334" i="5"/>
  <c r="FW334" i="5"/>
  <c r="BV334" i="5"/>
  <c r="EE334" i="5" s="1"/>
  <c r="DD334" i="5"/>
  <c r="FM334" i="5" s="1"/>
  <c r="DF334" i="5"/>
  <c r="FO334" i="5" s="1"/>
  <c r="DK334" i="5"/>
  <c r="FT334" i="5" s="1"/>
  <c r="CO334" i="5"/>
  <c r="EX334" i="5"/>
  <c r="DL189" i="5"/>
  <c r="FU189" i="5"/>
  <c r="EG189" i="5"/>
  <c r="BX189" i="5"/>
  <c r="CC189" i="5"/>
  <c r="EL189" i="5"/>
  <c r="EO189" i="5"/>
  <c r="CF189" i="5"/>
  <c r="EW189" i="5"/>
  <c r="CN189" i="5"/>
  <c r="BR189" i="5"/>
  <c r="EA189" i="5" s="1"/>
  <c r="FF164" i="5"/>
  <c r="CW164" i="5"/>
  <c r="FK164" i="5"/>
  <c r="DB164" i="5"/>
  <c r="BO164" i="5"/>
  <c r="DX164" i="5" s="1"/>
  <c r="BQ164" i="5"/>
  <c r="DZ164" i="5" s="1"/>
  <c r="EW164" i="5"/>
  <c r="CN164" i="5"/>
  <c r="EA164" i="5"/>
  <c r="BR164" i="5"/>
  <c r="DV210" i="5"/>
  <c r="GE210" i="5"/>
  <c r="FD210" i="5"/>
  <c r="CU210" i="5"/>
  <c r="BX210" i="5"/>
  <c r="EG210" i="5" s="1"/>
  <c r="BR210" i="5"/>
  <c r="EA210" i="5"/>
  <c r="CD210" i="5"/>
  <c r="EM210" i="5"/>
  <c r="BP210" i="5"/>
  <c r="DY210" i="5" s="1"/>
  <c r="FE272" i="5"/>
  <c r="CV272" i="5"/>
  <c r="CI272" i="5"/>
  <c r="ER272" i="5" s="1"/>
  <c r="BR272" i="5"/>
  <c r="EA272" i="5" s="1"/>
  <c r="CW272" i="5"/>
  <c r="FF272" i="5"/>
  <c r="DM272" i="5"/>
  <c r="FV272" i="5"/>
  <c r="FS272" i="5"/>
  <c r="DJ272" i="5"/>
  <c r="CC342" i="5"/>
  <c r="EL342" i="5" s="1"/>
  <c r="CX342" i="5"/>
  <c r="FG342" i="5"/>
  <c r="BS342" i="5"/>
  <c r="EB342" i="5" s="1"/>
  <c r="BZ342" i="5"/>
  <c r="EI342" i="5" s="1"/>
  <c r="CT342" i="5"/>
  <c r="FC342" i="5" s="1"/>
  <c r="BY342" i="5"/>
  <c r="EH342" i="5" s="1"/>
  <c r="GA142" i="5"/>
  <c r="DR142" i="5"/>
  <c r="GE142" i="5"/>
  <c r="DV142" i="5"/>
  <c r="BU142" i="5"/>
  <c r="ED142" i="5"/>
  <c r="EF142" i="5"/>
  <c r="BW142" i="5"/>
  <c r="EU142" i="5"/>
  <c r="CL142" i="5"/>
  <c r="BP142" i="5"/>
  <c r="DY142" i="5" s="1"/>
  <c r="FX156" i="5"/>
  <c r="DO156" i="5"/>
  <c r="ES156" i="5"/>
  <c r="CJ156" i="5"/>
  <c r="FV156" i="5"/>
  <c r="DM156" i="5"/>
  <c r="CH156" i="5"/>
  <c r="EQ156" i="5"/>
  <c r="FI156" i="5"/>
  <c r="CZ156" i="5"/>
  <c r="EM156" i="5"/>
  <c r="CD156" i="5"/>
  <c r="CR275" i="5"/>
  <c r="FA275" i="5" s="1"/>
  <c r="GD275" i="5"/>
  <c r="DU275" i="5"/>
  <c r="FS275" i="5"/>
  <c r="DJ275" i="5"/>
  <c r="CK275" i="5"/>
  <c r="ET275" i="5" s="1"/>
  <c r="FB275" i="5"/>
  <c r="CS275" i="5"/>
  <c r="CE275" i="5"/>
  <c r="EN275" i="5" s="1"/>
  <c r="FM6" i="5"/>
  <c r="DD6" i="5"/>
  <c r="DY6" i="5"/>
  <c r="BP6" i="5"/>
  <c r="EA6" i="5"/>
  <c r="BR6" i="5"/>
  <c r="CW6" i="5"/>
  <c r="FF6" i="5"/>
  <c r="BO6" i="5"/>
  <c r="DX6" i="5" s="1"/>
  <c r="FS6" i="5"/>
  <c r="DJ6" i="5"/>
  <c r="GB56" i="5"/>
  <c r="DS56" i="5"/>
  <c r="BR56" i="5"/>
  <c r="EA56" i="5"/>
  <c r="CS56" i="5"/>
  <c r="FB56" i="5"/>
  <c r="FG56" i="5"/>
  <c r="CX56" i="5"/>
  <c r="DY56" i="5"/>
  <c r="BP56" i="5"/>
  <c r="FT56" i="5"/>
  <c r="DK56" i="5"/>
  <c r="FW106" i="5"/>
  <c r="DN106" i="5"/>
  <c r="ER106" i="5"/>
  <c r="CI106" i="5"/>
  <c r="FS106" i="5"/>
  <c r="DJ106" i="5"/>
  <c r="DP106" i="5"/>
  <c r="FY106" i="5"/>
  <c r="EG106" i="5"/>
  <c r="BX106" i="5"/>
  <c r="FQ106" i="5"/>
  <c r="DH106" i="5"/>
  <c r="FW171" i="5"/>
  <c r="DN171" i="5"/>
  <c r="EG171" i="5"/>
  <c r="BX171" i="5"/>
  <c r="BQ171" i="5"/>
  <c r="DZ171" i="5" s="1"/>
  <c r="FE171" i="5"/>
  <c r="CV171" i="5"/>
  <c r="GD171" i="5"/>
  <c r="DU171" i="5"/>
  <c r="FH171" i="5"/>
  <c r="CY171" i="5"/>
  <c r="EL212" i="5"/>
  <c r="CC212" i="5"/>
  <c r="FQ212" i="5"/>
  <c r="DH212" i="5"/>
  <c r="EO212" i="5"/>
  <c r="CF212" i="5"/>
  <c r="EM212" i="5"/>
  <c r="CD212" i="5"/>
  <c r="DC212" i="5"/>
  <c r="FL212" i="5"/>
  <c r="FH212" i="5"/>
  <c r="CY212" i="5"/>
  <c r="CB307" i="5"/>
  <c r="EK307" i="5" s="1"/>
  <c r="FY307" i="5"/>
  <c r="DP307" i="5"/>
  <c r="DH307" i="5"/>
  <c r="FQ307" i="5"/>
  <c r="BO307" i="5"/>
  <c r="DX307" i="5" s="1"/>
  <c r="CU307" i="5"/>
  <c r="FD307" i="5" s="1"/>
  <c r="CR307" i="5"/>
  <c r="FA307" i="5" s="1"/>
  <c r="DZ41" i="5"/>
  <c r="BQ41" i="5"/>
  <c r="FD41" i="5"/>
  <c r="CU41" i="5"/>
  <c r="GC41" i="5"/>
  <c r="DT41" i="5"/>
  <c r="CX41" i="5"/>
  <c r="FG41" i="5"/>
  <c r="FM41" i="5"/>
  <c r="DD41" i="5"/>
  <c r="FA41" i="5"/>
  <c r="CR41" i="5"/>
  <c r="DJ91" i="5"/>
  <c r="FS91" i="5"/>
  <c r="FI91" i="5"/>
  <c r="CZ91" i="5"/>
  <c r="CA91" i="5"/>
  <c r="EJ91" i="5"/>
  <c r="CS91" i="5"/>
  <c r="FB91" i="5"/>
  <c r="FK91" i="5"/>
  <c r="DB91" i="5"/>
  <c r="EN91" i="5"/>
  <c r="CE91" i="5"/>
  <c r="FY141" i="5"/>
  <c r="DP141" i="5"/>
  <c r="FM141" i="5"/>
  <c r="DD141" i="5"/>
  <c r="EH141" i="5"/>
  <c r="BY141" i="5"/>
  <c r="ED141" i="5"/>
  <c r="BU141" i="5"/>
  <c r="EY141" i="5"/>
  <c r="CP141" i="5"/>
  <c r="BT141" i="5"/>
  <c r="EC141" i="5" s="1"/>
  <c r="EM172" i="5"/>
  <c r="CD172" i="5"/>
  <c r="BS172" i="5"/>
  <c r="EB172" i="5" s="1"/>
  <c r="FJ172" i="5"/>
  <c r="DA172" i="5"/>
  <c r="CF172" i="5"/>
  <c r="EO172" i="5"/>
  <c r="EK172" i="5"/>
  <c r="CB172" i="5"/>
  <c r="GD172" i="5"/>
  <c r="DU172" i="5"/>
  <c r="Z55" i="4"/>
  <c r="AA55" i="4" s="1"/>
  <c r="BV175" i="5"/>
  <c r="EE175" i="5" s="1"/>
  <c r="EF175" i="5"/>
  <c r="BW175" i="5"/>
  <c r="FO175" i="5"/>
  <c r="DF175" i="5"/>
  <c r="BR175" i="5"/>
  <c r="EA175" i="5" s="1"/>
  <c r="EN175" i="5"/>
  <c r="CE175" i="5"/>
  <c r="EQ175" i="5"/>
  <c r="CH175" i="5"/>
  <c r="EL309" i="5"/>
  <c r="CC309" i="5"/>
  <c r="CM309" i="5"/>
  <c r="EV309" i="5" s="1"/>
  <c r="FO309" i="5"/>
  <c r="DF309" i="5"/>
  <c r="DQ309" i="5"/>
  <c r="FZ309" i="5"/>
  <c r="CT309" i="5"/>
  <c r="FC309" i="5" s="1"/>
  <c r="EY309" i="5"/>
  <c r="CP309" i="5"/>
  <c r="CN343" i="5"/>
  <c r="EW343" i="5" s="1"/>
  <c r="CM343" i="5"/>
  <c r="EV343" i="5" s="1"/>
  <c r="DF343" i="5"/>
  <c r="FO343" i="5" s="1"/>
  <c r="CA343" i="5"/>
  <c r="EJ343" i="5" s="1"/>
  <c r="BX343" i="5"/>
  <c r="EG343" i="5" s="1"/>
  <c r="BU343" i="5"/>
  <c r="ED343" i="5" s="1"/>
  <c r="FB111" i="5"/>
  <c r="CS111" i="5"/>
  <c r="GC111" i="5"/>
  <c r="DT111" i="5"/>
  <c r="BQ111" i="5"/>
  <c r="DZ111" i="5" s="1"/>
  <c r="CI111" i="5"/>
  <c r="ER111" i="5"/>
  <c r="DN111" i="5"/>
  <c r="FW111" i="5"/>
  <c r="FG111" i="5"/>
  <c r="CX111" i="5"/>
  <c r="EV48" i="5"/>
  <c r="CM48" i="5"/>
  <c r="EY48" i="5"/>
  <c r="CP48" i="5"/>
  <c r="GA48" i="5"/>
  <c r="DR48" i="5"/>
  <c r="FU48" i="5"/>
  <c r="DL48" i="5"/>
  <c r="EK48" i="5"/>
  <c r="CB48" i="5"/>
  <c r="FV48" i="5"/>
  <c r="DM48" i="5"/>
  <c r="BZ123" i="5"/>
  <c r="EI123" i="5"/>
  <c r="EU123" i="5"/>
  <c r="CL123" i="5"/>
  <c r="DP123" i="5"/>
  <c r="FY123" i="5"/>
  <c r="ES123" i="5"/>
  <c r="CJ123" i="5"/>
  <c r="EH123" i="5"/>
  <c r="BY123" i="5"/>
  <c r="GC123" i="5"/>
  <c r="DT123" i="5"/>
  <c r="EF157" i="5"/>
  <c r="BW157" i="5"/>
  <c r="FN157" i="5"/>
  <c r="DE157" i="5"/>
  <c r="DI157" i="5"/>
  <c r="FR157" i="5"/>
  <c r="EE157" i="5"/>
  <c r="BV157" i="5"/>
  <c r="BS157" i="5"/>
  <c r="EB157" i="5" s="1"/>
  <c r="FM157" i="5"/>
  <c r="DD157" i="5"/>
  <c r="BP245" i="5"/>
  <c r="DY245" i="5" s="1"/>
  <c r="CE245" i="5"/>
  <c r="EN245" i="5"/>
  <c r="FT245" i="5"/>
  <c r="DK245" i="5"/>
  <c r="FM245" i="5"/>
  <c r="DD245" i="5"/>
  <c r="FO245" i="5"/>
  <c r="DF245" i="5"/>
  <c r="ER245" i="5"/>
  <c r="CI245" i="5"/>
  <c r="DM319" i="5"/>
  <c r="FV319" i="5"/>
  <c r="FR319" i="5"/>
  <c r="DI319" i="5"/>
  <c r="BU319" i="5"/>
  <c r="ED319" i="5" s="1"/>
  <c r="BS319" i="5"/>
  <c r="EB319" i="5" s="1"/>
  <c r="BY319" i="5"/>
  <c r="EH319" i="5" s="1"/>
  <c r="DR319" i="5"/>
  <c r="GA319" i="5"/>
  <c r="CI346" i="5"/>
  <c r="ER346" i="5" s="1"/>
  <c r="CA346" i="5"/>
  <c r="EJ346" i="5"/>
  <c r="CV346" i="5"/>
  <c r="FE346" i="5" s="1"/>
  <c r="BT346" i="5"/>
  <c r="EC346" i="5" s="1"/>
  <c r="CK346" i="5"/>
  <c r="ET346" i="5" s="1"/>
  <c r="CR346" i="5"/>
  <c r="FA346" i="5" s="1"/>
  <c r="CD321" i="5"/>
  <c r="EM321" i="5" s="1"/>
  <c r="BV321" i="5"/>
  <c r="EE321" i="5" s="1"/>
  <c r="CM321" i="5"/>
  <c r="EV321" i="5" s="1"/>
  <c r="CT321" i="5"/>
  <c r="FC321" i="5" s="1"/>
  <c r="DR321" i="5"/>
  <c r="GA321" i="5"/>
  <c r="DB321" i="5"/>
  <c r="FK321" i="5" s="1"/>
  <c r="BV296" i="5"/>
  <c r="EE296" i="5" s="1"/>
  <c r="BZ296" i="5"/>
  <c r="EI296" i="5" s="1"/>
  <c r="BQ296" i="5"/>
  <c r="DZ296" i="5" s="1"/>
  <c r="CX296" i="5"/>
  <c r="FG296" i="5"/>
  <c r="DT296" i="5"/>
  <c r="GC296" i="5"/>
  <c r="CS296" i="5"/>
  <c r="FB296" i="5" s="1"/>
  <c r="CF271" i="5"/>
  <c r="EO271" i="5" s="1"/>
  <c r="FO271" i="5"/>
  <c r="DF271" i="5"/>
  <c r="CB271" i="5"/>
  <c r="EK271" i="5" s="1"/>
  <c r="FP271" i="5"/>
  <c r="DG271" i="5"/>
  <c r="DI271" i="5"/>
  <c r="FR271" i="5"/>
  <c r="FC271" i="5"/>
  <c r="CT271" i="5"/>
  <c r="FP246" i="5"/>
  <c r="DG246" i="5"/>
  <c r="DP246" i="5"/>
  <c r="FY246" i="5"/>
  <c r="FT246" i="5"/>
  <c r="DK246" i="5"/>
  <c r="DQ246" i="5"/>
  <c r="FZ246" i="5"/>
  <c r="GD246" i="5"/>
  <c r="DU246" i="5"/>
  <c r="FG246" i="5"/>
  <c r="CX246" i="5"/>
  <c r="EJ221" i="5"/>
  <c r="CA221" i="5"/>
  <c r="DS221" i="5"/>
  <c r="GB221" i="5"/>
  <c r="FH221" i="5"/>
  <c r="CY221" i="5"/>
  <c r="CW221" i="5"/>
  <c r="FF221" i="5"/>
  <c r="DI221" i="5"/>
  <c r="FR221" i="5"/>
  <c r="FG221" i="5"/>
  <c r="CX221" i="5"/>
  <c r="DB196" i="5"/>
  <c r="FK196" i="5"/>
  <c r="DO196" i="5"/>
  <c r="FX196" i="5"/>
  <c r="BZ196" i="5"/>
  <c r="EI196" i="5"/>
  <c r="FA196" i="5"/>
  <c r="CR196" i="5"/>
  <c r="FW196" i="5"/>
  <c r="DN196" i="5"/>
  <c r="FF196" i="5"/>
  <c r="CW196" i="5"/>
  <c r="CF288" i="5"/>
  <c r="EO288" i="5" s="1"/>
  <c r="EP288" i="5"/>
  <c r="CG288" i="5"/>
  <c r="DN288" i="5"/>
  <c r="FW288" i="5"/>
  <c r="CO288" i="5"/>
  <c r="EX288" i="5" s="1"/>
  <c r="CH288" i="5"/>
  <c r="EQ288" i="5" s="1"/>
  <c r="FV288" i="5"/>
  <c r="DM288" i="5"/>
  <c r="CC297" i="5"/>
  <c r="EL297" i="5" s="1"/>
  <c r="DN297" i="5"/>
  <c r="FW297" i="5"/>
  <c r="CM297" i="5"/>
  <c r="EV297" i="5" s="1"/>
  <c r="BP297" i="5"/>
  <c r="DY297" i="5" s="1"/>
  <c r="GA297" i="5"/>
  <c r="DR297" i="5"/>
  <c r="FD297" i="5"/>
  <c r="CU297" i="5"/>
  <c r="DU199" i="5"/>
  <c r="GD199" i="5"/>
  <c r="FN199" i="5"/>
  <c r="DE199" i="5"/>
  <c r="DM199" i="5"/>
  <c r="FV199" i="5"/>
  <c r="FC199" i="5"/>
  <c r="CT199" i="5"/>
  <c r="DC199" i="5"/>
  <c r="FL199" i="5"/>
  <c r="FI199" i="5"/>
  <c r="CZ199" i="5"/>
  <c r="CO333" i="5"/>
  <c r="EX333" i="5" s="1"/>
  <c r="DI333" i="5"/>
  <c r="FR333" i="5" s="1"/>
  <c r="CM333" i="5"/>
  <c r="EV333" i="5" s="1"/>
  <c r="GB333" i="5"/>
  <c r="DS333" i="5"/>
  <c r="FN333" i="5"/>
  <c r="DE333" i="5"/>
  <c r="CI333" i="5"/>
  <c r="ER333" i="5" s="1"/>
  <c r="BQ274" i="5"/>
  <c r="DZ274" i="5" s="1"/>
  <c r="CE274" i="5"/>
  <c r="EN274" i="5" s="1"/>
  <c r="BR274" i="5"/>
  <c r="EA274" i="5" s="1"/>
  <c r="FG274" i="5"/>
  <c r="CX274" i="5"/>
  <c r="FP274" i="5"/>
  <c r="DG274" i="5"/>
  <c r="CI274" i="5"/>
  <c r="ER274" i="5" s="1"/>
  <c r="GB230" i="5"/>
  <c r="DS230" i="5"/>
  <c r="BZ230" i="5"/>
  <c r="EI230" i="5" s="1"/>
  <c r="DJ230" i="5"/>
  <c r="FS230" i="5"/>
  <c r="CG230" i="5"/>
  <c r="EP230" i="5"/>
  <c r="BR230" i="5"/>
  <c r="EA230" i="5" s="1"/>
  <c r="FP230" i="5"/>
  <c r="DG230" i="5"/>
  <c r="BS322" i="5"/>
  <c r="EB322" i="5" s="1"/>
  <c r="BW322" i="5"/>
  <c r="EF322" i="5" s="1"/>
  <c r="DC322" i="5"/>
  <c r="FL322" i="5"/>
  <c r="CB322" i="5"/>
  <c r="EK322" i="5" s="1"/>
  <c r="BT322" i="5"/>
  <c r="EC322" i="5" s="1"/>
  <c r="FR322" i="5"/>
  <c r="DI322" i="5"/>
  <c r="BT193" i="5"/>
  <c r="EC193" i="5"/>
  <c r="DC308" i="5"/>
  <c r="FL308" i="5"/>
  <c r="BP308" i="5"/>
  <c r="DY308" i="5" s="1"/>
  <c r="FR308" i="5"/>
  <c r="DI308" i="5"/>
  <c r="EM308" i="5"/>
  <c r="CD308" i="5"/>
  <c r="BO308" i="5"/>
  <c r="DX308" i="5"/>
  <c r="FO308" i="5"/>
  <c r="DF308" i="5"/>
  <c r="CK320" i="5"/>
  <c r="ET320" i="5" s="1"/>
  <c r="CU320" i="5"/>
  <c r="FD320" i="5" s="1"/>
  <c r="BX320" i="5"/>
  <c r="EG320" i="5" s="1"/>
  <c r="BW320" i="5"/>
  <c r="EF320" i="5" s="1"/>
  <c r="DV320" i="5"/>
  <c r="GE320" i="5"/>
  <c r="FP320" i="5"/>
  <c r="DG320" i="5"/>
  <c r="GA277" i="5"/>
  <c r="DR277" i="5"/>
  <c r="BX277" i="5"/>
  <c r="EG277" i="5" s="1"/>
  <c r="FD277" i="5"/>
  <c r="CU277" i="5"/>
  <c r="FZ277" i="5"/>
  <c r="DQ277" i="5"/>
  <c r="CF277" i="5"/>
  <c r="EO277" i="5" s="1"/>
  <c r="FY277" i="5"/>
  <c r="DP277" i="5"/>
  <c r="CS325" i="5"/>
  <c r="FB325" i="5" s="1"/>
  <c r="BO325" i="5"/>
  <c r="DX325" i="5" s="1"/>
  <c r="FV325" i="5"/>
  <c r="DM325" i="5"/>
  <c r="BX325" i="5"/>
  <c r="EG325" i="5" s="1"/>
  <c r="CU325" i="5"/>
  <c r="FD325" i="5" s="1"/>
  <c r="CL325" i="5"/>
  <c r="EU325" i="5" s="1"/>
  <c r="EN58" i="5"/>
  <c r="CE58" i="5"/>
  <c r="CH58" i="5"/>
  <c r="EQ58" i="5"/>
  <c r="DJ58" i="5"/>
  <c r="FS58" i="5"/>
  <c r="EG58" i="5"/>
  <c r="BX58" i="5"/>
  <c r="FI58" i="5"/>
  <c r="CZ58" i="5"/>
  <c r="ER58" i="5"/>
  <c r="CI58" i="5"/>
  <c r="FK68" i="5"/>
  <c r="DB68" i="5"/>
  <c r="GA68" i="5"/>
  <c r="DR68" i="5"/>
  <c r="EM68" i="5"/>
  <c r="CD68" i="5"/>
  <c r="EY68" i="5"/>
  <c r="CP68" i="5"/>
  <c r="DO68" i="5"/>
  <c r="FX68" i="5"/>
  <c r="CX68" i="5"/>
  <c r="FG68" i="5"/>
  <c r="FE108" i="5"/>
  <c r="CV108" i="5"/>
  <c r="DR108" i="5"/>
  <c r="GA108" i="5"/>
  <c r="FR108" i="5"/>
  <c r="DI108" i="5"/>
  <c r="DF108" i="5"/>
  <c r="FO108" i="5"/>
  <c r="FQ108" i="5"/>
  <c r="DH108" i="5"/>
  <c r="FI108" i="5"/>
  <c r="CZ108" i="5"/>
  <c r="BZ303" i="5"/>
  <c r="EI303" i="5" s="1"/>
  <c r="DX303" i="5"/>
  <c r="BO303" i="5"/>
  <c r="CO303" i="5"/>
  <c r="EX303" i="5" s="1"/>
  <c r="CS303" i="5"/>
  <c r="FB303" i="5" s="1"/>
  <c r="CP303" i="5"/>
  <c r="EY303" i="5" s="1"/>
  <c r="CN303" i="5"/>
  <c r="EW303" i="5" s="1"/>
  <c r="EU93" i="5"/>
  <c r="CL93" i="5"/>
  <c r="EG93" i="5"/>
  <c r="BX93" i="5"/>
  <c r="FY93" i="5"/>
  <c r="DP93" i="5"/>
  <c r="FE93" i="5"/>
  <c r="CV93" i="5"/>
  <c r="FM93" i="5"/>
  <c r="DD93" i="5"/>
  <c r="EZ93" i="5"/>
  <c r="CQ93" i="5"/>
  <c r="CO287" i="5"/>
  <c r="EX287" i="5" s="1"/>
  <c r="CD287" i="5"/>
  <c r="EM287" i="5" s="1"/>
  <c r="CX287" i="5"/>
  <c r="FG287" i="5"/>
  <c r="BY287" i="5"/>
  <c r="EH287" i="5"/>
  <c r="BR287" i="5"/>
  <c r="EA287" i="5" s="1"/>
  <c r="FP287" i="5"/>
  <c r="DG287" i="5"/>
  <c r="CH350" i="5"/>
  <c r="EQ350" i="5" s="1"/>
  <c r="DE350" i="5"/>
  <c r="FN350" i="5" s="1"/>
  <c r="CI350" i="5"/>
  <c r="ER350" i="5" s="1"/>
  <c r="CC350" i="5"/>
  <c r="EL350" i="5" s="1"/>
  <c r="BO350" i="5"/>
  <c r="DX350" i="5" s="1"/>
  <c r="DK350" i="5"/>
  <c r="FT350" i="5" s="1"/>
  <c r="ET198" i="5"/>
  <c r="CK198" i="5"/>
  <c r="CW198" i="5"/>
  <c r="FF198" i="5"/>
  <c r="BQ198" i="5"/>
  <c r="DZ198" i="5" s="1"/>
  <c r="FL198" i="5"/>
  <c r="DC198" i="5"/>
  <c r="FU198" i="5"/>
  <c r="DL198" i="5"/>
  <c r="FI198" i="5"/>
  <c r="CZ198" i="5"/>
  <c r="FY158" i="5"/>
  <c r="DP158" i="5"/>
  <c r="GB158" i="5"/>
  <c r="DS158" i="5"/>
  <c r="BS158" i="5"/>
  <c r="EB158" i="5"/>
  <c r="FG158" i="5"/>
  <c r="CX158" i="5"/>
  <c r="FU158" i="5"/>
  <c r="DL158" i="5"/>
  <c r="EY158" i="5"/>
  <c r="CP158" i="5"/>
  <c r="BV332" i="5"/>
  <c r="EE332" i="5" s="1"/>
  <c r="BY332" i="5"/>
  <c r="EH332" i="5" s="1"/>
  <c r="DB332" i="5"/>
  <c r="FK332" i="5" s="1"/>
  <c r="DC332" i="5"/>
  <c r="FL332" i="5" s="1"/>
  <c r="DI332" i="5"/>
  <c r="FR332" i="5" s="1"/>
  <c r="EV332" i="5"/>
  <c r="CM332" i="5"/>
  <c r="EX184" i="5"/>
  <c r="CO184" i="5"/>
  <c r="FW184" i="5"/>
  <c r="DN184" i="5"/>
  <c r="EO184" i="5"/>
  <c r="CF184" i="5"/>
  <c r="BV184" i="5"/>
  <c r="EE184" i="5" s="1"/>
  <c r="EW184" i="5"/>
  <c r="CN184" i="5"/>
  <c r="BR184" i="5"/>
  <c r="EA184" i="5" s="1"/>
  <c r="DF324" i="5"/>
  <c r="FO324" i="5" s="1"/>
  <c r="CR324" i="5"/>
  <c r="FA324" i="5" s="1"/>
  <c r="FU324" i="5"/>
  <c r="DL324" i="5"/>
  <c r="FV324" i="5"/>
  <c r="DM324" i="5"/>
  <c r="BP324" i="5"/>
  <c r="DY324" i="5" s="1"/>
  <c r="FS324" i="5"/>
  <c r="DJ324" i="5"/>
  <c r="DX223" i="5"/>
  <c r="BO223" i="5"/>
  <c r="FP223" i="5"/>
  <c r="DG223" i="5"/>
  <c r="BP223" i="5"/>
  <c r="DY223" i="5" s="1"/>
  <c r="BT223" i="5"/>
  <c r="EC223" i="5"/>
  <c r="FH223" i="5"/>
  <c r="CY223" i="5"/>
  <c r="EY223" i="5"/>
  <c r="CP223" i="5"/>
  <c r="DK310" i="5"/>
  <c r="FT310" i="5"/>
  <c r="DL310" i="5"/>
  <c r="FU310" i="5"/>
  <c r="DO310" i="5"/>
  <c r="FX310" i="5"/>
  <c r="CB310" i="5"/>
  <c r="EK310" i="5" s="1"/>
  <c r="EH310" i="5"/>
  <c r="BY310" i="5"/>
  <c r="GA310" i="5"/>
  <c r="DR310" i="5"/>
  <c r="GA344" i="5"/>
  <c r="DR344" i="5"/>
  <c r="CF344" i="5"/>
  <c r="EO344" i="5" s="1"/>
  <c r="CA344" i="5"/>
  <c r="EJ344" i="5" s="1"/>
  <c r="CO344" i="5"/>
  <c r="EX344" i="5" s="1"/>
  <c r="DL344" i="5"/>
  <c r="FU344" i="5" s="1"/>
  <c r="DU344" i="5"/>
  <c r="GD344" i="5"/>
  <c r="CB323" i="5"/>
  <c r="EK323" i="5"/>
  <c r="BW323" i="5"/>
  <c r="EF323" i="5" s="1"/>
  <c r="DB323" i="5"/>
  <c r="FK323" i="5" s="1"/>
  <c r="CE323" i="5"/>
  <c r="EN323" i="5" s="1"/>
  <c r="BP323" i="5"/>
  <c r="DY323" i="5" s="1"/>
  <c r="DE323" i="5"/>
  <c r="FN323" i="5" s="1"/>
  <c r="DO26" i="5"/>
  <c r="FX26" i="5"/>
  <c r="CC26" i="5"/>
  <c r="EL26" i="5"/>
  <c r="EO26" i="5"/>
  <c r="CF26" i="5"/>
  <c r="DP26" i="5"/>
  <c r="FY26" i="5"/>
  <c r="FW26" i="5"/>
  <c r="DN26" i="5"/>
  <c r="FK26" i="5"/>
  <c r="DB26" i="5"/>
  <c r="ET76" i="5"/>
  <c r="CK76" i="5"/>
  <c r="EV76" i="5"/>
  <c r="CM76" i="5"/>
  <c r="ES76" i="5"/>
  <c r="CJ76" i="5"/>
  <c r="FS76" i="5"/>
  <c r="DJ76" i="5"/>
  <c r="GE76" i="5"/>
  <c r="DV76" i="5"/>
  <c r="FH76" i="5"/>
  <c r="CY76" i="5"/>
  <c r="BS126" i="5"/>
  <c r="EB126" i="5" s="1"/>
  <c r="CO126" i="5"/>
  <c r="EX126" i="5"/>
  <c r="FZ126" i="5"/>
  <c r="DQ126" i="5"/>
  <c r="FK126" i="5"/>
  <c r="DB126" i="5"/>
  <c r="FS126" i="5"/>
  <c r="DJ126" i="5"/>
  <c r="EW126" i="5"/>
  <c r="CN126" i="5"/>
  <c r="CC173" i="5"/>
  <c r="EL173" i="5"/>
  <c r="BZ173" i="5"/>
  <c r="EI173" i="5"/>
  <c r="DH173" i="5"/>
  <c r="FQ173" i="5"/>
  <c r="CL173" i="5"/>
  <c r="EU173" i="5"/>
  <c r="FA173" i="5"/>
  <c r="CR173" i="5"/>
  <c r="EY173" i="5"/>
  <c r="CP173" i="5"/>
  <c r="DG257" i="5"/>
  <c r="FP257" i="5"/>
  <c r="FB257" i="5"/>
  <c r="CS257" i="5"/>
  <c r="CF257" i="5"/>
  <c r="EO257" i="5" s="1"/>
  <c r="BW257" i="5"/>
  <c r="EF257" i="5" s="1"/>
  <c r="EW257" i="5"/>
  <c r="CN257" i="5"/>
  <c r="BQ257" i="5"/>
  <c r="DZ257" i="5" s="1"/>
  <c r="FY293" i="5"/>
  <c r="DP293" i="5"/>
  <c r="EX293" i="5"/>
  <c r="CO293" i="5"/>
  <c r="CS293" i="5"/>
  <c r="FB293" i="5" s="1"/>
  <c r="DJ293" i="5"/>
  <c r="FS293" i="5"/>
  <c r="BZ293" i="5"/>
  <c r="EI293" i="5" s="1"/>
  <c r="FX293" i="5"/>
  <c r="DO293" i="5"/>
  <c r="DN176" i="5"/>
  <c r="FW176" i="5"/>
  <c r="CC176" i="5"/>
  <c r="EL176" i="5"/>
  <c r="DL176" i="5"/>
  <c r="FU176" i="5"/>
  <c r="CP176" i="5"/>
  <c r="EY176" i="5"/>
  <c r="FD176" i="5"/>
  <c r="CU176" i="5"/>
  <c r="EM176" i="5"/>
  <c r="CD176" i="5"/>
  <c r="DR217" i="5"/>
  <c r="GA217" i="5"/>
  <c r="CG217" i="5"/>
  <c r="EP217" i="5"/>
  <c r="EM217" i="5"/>
  <c r="CD217" i="5"/>
  <c r="CQ217" i="5"/>
  <c r="EZ217" i="5"/>
  <c r="FH217" i="5"/>
  <c r="CY217" i="5"/>
  <c r="EK217" i="5"/>
  <c r="CB217" i="5"/>
  <c r="EB53" i="5"/>
  <c r="BS53" i="5"/>
  <c r="CO53" i="5"/>
  <c r="EX53" i="5"/>
  <c r="DQ53" i="5"/>
  <c r="FZ53" i="5"/>
  <c r="CP53" i="5"/>
  <c r="EY53" i="5"/>
  <c r="FE53" i="5"/>
  <c r="CV53" i="5"/>
  <c r="EI53" i="5"/>
  <c r="BZ53" i="5"/>
  <c r="GA38" i="5"/>
  <c r="DR38" i="5"/>
  <c r="EW38" i="5"/>
  <c r="CN38" i="5"/>
  <c r="DT38" i="5"/>
  <c r="GC38" i="5"/>
  <c r="DH38" i="5"/>
  <c r="FQ38" i="5"/>
  <c r="FE38" i="5"/>
  <c r="CV38" i="5"/>
  <c r="EI38" i="5"/>
  <c r="BZ38" i="5"/>
  <c r="DY8" i="5"/>
  <c r="BP8" i="5"/>
  <c r="EN8" i="5"/>
  <c r="CE8" i="5"/>
  <c r="FF8" i="5"/>
  <c r="CW8" i="5"/>
  <c r="BW8" i="5"/>
  <c r="EF8" i="5"/>
  <c r="FM8" i="5"/>
  <c r="DD8" i="5"/>
  <c r="FA8" i="5"/>
  <c r="CR8" i="5"/>
  <c r="CC143" i="5"/>
  <c r="EL143" i="5"/>
  <c r="CX143" i="5"/>
  <c r="FG143" i="5"/>
  <c r="FP143" i="5"/>
  <c r="DG143" i="5"/>
  <c r="BW143" i="5"/>
  <c r="EF143" i="5"/>
  <c r="FM143" i="5"/>
  <c r="DD143" i="5"/>
  <c r="ER143" i="5"/>
  <c r="CI143" i="5"/>
  <c r="FS180" i="5"/>
  <c r="DJ180" i="5"/>
  <c r="EN180" i="5"/>
  <c r="CE180" i="5"/>
  <c r="CB180" i="5"/>
  <c r="EK180" i="5"/>
  <c r="EM180" i="5"/>
  <c r="CD180" i="5"/>
  <c r="EF180" i="5"/>
  <c r="BW180" i="5"/>
  <c r="FU180" i="5"/>
  <c r="DL180" i="5"/>
  <c r="CN341" i="5"/>
  <c r="EW341" i="5"/>
  <c r="DO341" i="5"/>
  <c r="FX341" i="5"/>
  <c r="BX341" i="5"/>
  <c r="EG341" i="5" s="1"/>
  <c r="CA341" i="5"/>
  <c r="EJ341" i="5"/>
  <c r="CD341" i="5"/>
  <c r="EM341" i="5" s="1"/>
  <c r="BS341" i="5"/>
  <c r="EB341" i="5" s="1"/>
  <c r="CA316" i="5"/>
  <c r="EJ316" i="5" s="1"/>
  <c r="CE316" i="5"/>
  <c r="EN316" i="5" s="1"/>
  <c r="BQ316" i="5"/>
  <c r="DZ316" i="5" s="1"/>
  <c r="BT316" i="5"/>
  <c r="EC316" i="5" s="1"/>
  <c r="CM316" i="5"/>
  <c r="EV316" i="5" s="1"/>
  <c r="BP316" i="5"/>
  <c r="DY316" i="5" s="1"/>
  <c r="FG291" i="5"/>
  <c r="CX291" i="5"/>
  <c r="CJ291" i="5"/>
  <c r="ES291" i="5" s="1"/>
  <c r="FT291" i="5"/>
  <c r="DK291" i="5"/>
  <c r="BR291" i="5"/>
  <c r="EA291" i="5" s="1"/>
  <c r="CR291" i="5"/>
  <c r="FA291" i="5" s="1"/>
  <c r="BU291" i="5"/>
  <c r="ED291" i="5" s="1"/>
  <c r="FU266" i="5"/>
  <c r="DL266" i="5"/>
  <c r="DP266" i="5"/>
  <c r="FY266" i="5"/>
  <c r="CH266" i="5"/>
  <c r="EQ266" i="5" s="1"/>
  <c r="CB266" i="5"/>
  <c r="EK266" i="5" s="1"/>
  <c r="CJ266" i="5"/>
  <c r="ES266" i="5" s="1"/>
  <c r="BQ266" i="5"/>
  <c r="DZ266" i="5" s="1"/>
  <c r="CO241" i="5"/>
  <c r="EX241" i="5"/>
  <c r="FF241" i="5"/>
  <c r="CW241" i="5"/>
  <c r="BU241" i="5"/>
  <c r="ED241" i="5"/>
  <c r="EZ241" i="5"/>
  <c r="CQ241" i="5"/>
  <c r="FA241" i="5"/>
  <c r="CR241" i="5"/>
  <c r="BP241" i="5"/>
  <c r="DY241" i="5" s="1"/>
  <c r="FD216" i="5"/>
  <c r="CU216" i="5"/>
  <c r="CJ216" i="5"/>
  <c r="ES216" i="5"/>
  <c r="DZ216" i="5"/>
  <c r="BQ216" i="5"/>
  <c r="EJ216" i="5"/>
  <c r="CA216" i="5"/>
  <c r="ER216" i="5"/>
  <c r="CI216" i="5"/>
  <c r="BV216" i="5"/>
  <c r="EE216" i="5" s="1"/>
  <c r="GC340" i="5"/>
  <c r="DT340" i="5"/>
  <c r="CC340" i="5"/>
  <c r="EL340" i="5" s="1"/>
  <c r="BR340" i="5"/>
  <c r="EA340" i="5" s="1"/>
  <c r="CZ340" i="5"/>
  <c r="FI340" i="5" s="1"/>
  <c r="DJ340" i="5"/>
  <c r="FS340" i="5"/>
  <c r="FX340" i="5"/>
  <c r="DO340" i="5"/>
  <c r="EC349" i="5"/>
  <c r="BT349" i="5"/>
  <c r="BV349" i="5"/>
  <c r="EE349" i="5" s="1"/>
  <c r="CE349" i="5"/>
  <c r="EN349" i="5" s="1"/>
  <c r="DI349" i="5"/>
  <c r="FR349" i="5" s="1"/>
  <c r="CA349" i="5"/>
  <c r="EJ349" i="5" s="1"/>
  <c r="CL349" i="5"/>
  <c r="EU349" i="5" s="1"/>
  <c r="BV197" i="5"/>
  <c r="EE197" i="5" s="1"/>
  <c r="CK197" i="5"/>
  <c r="ET197" i="5"/>
  <c r="BQ197" i="5"/>
  <c r="DZ197" i="5" s="1"/>
  <c r="EW197" i="5"/>
  <c r="CN197" i="5"/>
  <c r="EH197" i="5"/>
  <c r="BY197" i="5"/>
  <c r="FW197" i="5"/>
  <c r="DN197" i="5"/>
  <c r="DV235" i="5"/>
  <c r="GE235" i="5"/>
  <c r="CJ235" i="5"/>
  <c r="ES235" i="5"/>
  <c r="BY235" i="5"/>
  <c r="EH235" i="5" s="1"/>
  <c r="FD235" i="5"/>
  <c r="CU235" i="5"/>
  <c r="FO235" i="5"/>
  <c r="DF235" i="5"/>
  <c r="EW235" i="5"/>
  <c r="CN235" i="5"/>
  <c r="FE262" i="5"/>
  <c r="CV262" i="5"/>
  <c r="CC262" i="5"/>
  <c r="EL262" i="5" s="1"/>
  <c r="DF262" i="5"/>
  <c r="FO262" i="5"/>
  <c r="CF262" i="5"/>
  <c r="EO262" i="5" s="1"/>
  <c r="BP262" i="5"/>
  <c r="DY262" i="5" s="1"/>
  <c r="FN262" i="5"/>
  <c r="DE262" i="5"/>
  <c r="CB215" i="5"/>
  <c r="EK215" i="5"/>
  <c r="EY215" i="5"/>
  <c r="CP215" i="5"/>
  <c r="EU215" i="5"/>
  <c r="CL215" i="5"/>
  <c r="CI215" i="5"/>
  <c r="ER215" i="5"/>
  <c r="DM215" i="5"/>
  <c r="FV215" i="5"/>
  <c r="FK215" i="5"/>
  <c r="DB215" i="5"/>
  <c r="GC225" i="5"/>
  <c r="DT225" i="5"/>
  <c r="CU225" i="5"/>
  <c r="FD225" i="5"/>
  <c r="FN225" i="5"/>
  <c r="DE225" i="5"/>
  <c r="EJ225" i="5"/>
  <c r="CA225" i="5"/>
  <c r="BX225" i="5"/>
  <c r="EG225" i="5" s="1"/>
  <c r="DD225" i="5"/>
  <c r="FM225" i="5"/>
  <c r="EP162" i="5"/>
  <c r="CG162" i="5"/>
  <c r="EF162" i="5"/>
  <c r="BW162" i="5"/>
  <c r="DB162" i="5"/>
  <c r="FK162" i="5"/>
  <c r="BO162" i="5"/>
  <c r="DX162" i="5" s="1"/>
  <c r="FY162" i="5"/>
  <c r="DP162" i="5"/>
  <c r="FC162" i="5"/>
  <c r="CT162" i="5"/>
  <c r="EF203" i="5"/>
  <c r="BW203" i="5"/>
  <c r="CF203" i="5"/>
  <c r="EO203" i="5"/>
  <c r="BY203" i="5"/>
  <c r="EH203" i="5"/>
  <c r="DP203" i="5"/>
  <c r="FY203" i="5"/>
  <c r="DN203" i="5"/>
  <c r="FW203" i="5"/>
  <c r="FK203" i="5"/>
  <c r="DB203" i="5"/>
  <c r="ER207" i="5"/>
  <c r="CI207" i="5"/>
  <c r="BP207" i="5"/>
  <c r="DY207" i="5" s="1"/>
  <c r="FK207" i="5"/>
  <c r="DB207" i="5"/>
  <c r="CJ207" i="5"/>
  <c r="ES207" i="5"/>
  <c r="CH207" i="5"/>
  <c r="EQ207" i="5"/>
  <c r="BR207" i="5"/>
  <c r="EA207" i="5" s="1"/>
  <c r="CH219" i="5"/>
  <c r="EQ219" i="5"/>
  <c r="DB219" i="5"/>
  <c r="FK219" i="5"/>
  <c r="FD219" i="5"/>
  <c r="CU219" i="5"/>
  <c r="BO219" i="5"/>
  <c r="DX219" i="5" s="1"/>
  <c r="GD219" i="5"/>
  <c r="DU219" i="5"/>
  <c r="FG219" i="5"/>
  <c r="CX219" i="5"/>
  <c r="BV165" i="5"/>
  <c r="EE165" i="5"/>
  <c r="EY165" i="5"/>
  <c r="CP165" i="5"/>
  <c r="FB165" i="5"/>
  <c r="CS165" i="5"/>
  <c r="BU165" i="5"/>
  <c r="ED165" i="5" s="1"/>
  <c r="BQ165" i="5"/>
  <c r="DZ165" i="5"/>
  <c r="FV165" i="5"/>
  <c r="DM165" i="5"/>
  <c r="FU11" i="5"/>
  <c r="DL11" i="5"/>
  <c r="EV11" i="5"/>
  <c r="CM11" i="5"/>
  <c r="DR11" i="5"/>
  <c r="GA11" i="5"/>
  <c r="GE11" i="5"/>
  <c r="DV11" i="5"/>
  <c r="FV11" i="5"/>
  <c r="DM11" i="5"/>
  <c r="FJ11" i="5"/>
  <c r="DA11" i="5"/>
  <c r="EA61" i="5"/>
  <c r="BR61" i="5"/>
  <c r="CN61" i="5"/>
  <c r="EW61" i="5"/>
  <c r="DP61" i="5"/>
  <c r="FY61" i="5"/>
  <c r="BO61" i="5"/>
  <c r="DX61" i="5" s="1"/>
  <c r="FW61" i="5"/>
  <c r="DN61" i="5"/>
  <c r="FK61" i="5"/>
  <c r="DB61" i="5"/>
  <c r="FZ190" i="5"/>
  <c r="DQ190" i="5"/>
  <c r="ET190" i="5"/>
  <c r="CK190" i="5"/>
  <c r="BQ190" i="5"/>
  <c r="DZ190" i="5" s="1"/>
  <c r="EO190" i="5"/>
  <c r="CF190" i="5"/>
  <c r="FC190" i="5"/>
  <c r="CT190" i="5"/>
  <c r="EQ190" i="5"/>
  <c r="CH190" i="5"/>
  <c r="FI28" i="5"/>
  <c r="CZ28" i="5"/>
  <c r="DQ28" i="5"/>
  <c r="FZ28" i="5"/>
  <c r="FA28" i="5"/>
  <c r="CR28" i="5"/>
  <c r="FR28" i="5"/>
  <c r="DI28" i="5"/>
  <c r="EK28" i="5"/>
  <c r="CB28" i="5"/>
  <c r="FV28" i="5"/>
  <c r="DM28" i="5"/>
  <c r="CO23" i="5"/>
  <c r="EX23" i="5"/>
  <c r="GB23" i="5"/>
  <c r="DS23" i="5"/>
  <c r="CE23" i="5"/>
  <c r="EN23" i="5"/>
  <c r="FI23" i="5"/>
  <c r="CZ23" i="5"/>
  <c r="EA23" i="5"/>
  <c r="BR23" i="5"/>
  <c r="FL23" i="5"/>
  <c r="DC23" i="5"/>
  <c r="BO89" i="5"/>
  <c r="DX89" i="5" s="1"/>
  <c r="DI78" i="5"/>
  <c r="FR78" i="5"/>
  <c r="FA78" i="5"/>
  <c r="CR78" i="5"/>
  <c r="FK78" i="5"/>
  <c r="DB78" i="5"/>
  <c r="ET78" i="5"/>
  <c r="CK78" i="5"/>
  <c r="FC78" i="5"/>
  <c r="CT78" i="5"/>
  <c r="EP78" i="5"/>
  <c r="CG78" i="5"/>
  <c r="FQ128" i="5"/>
  <c r="DH128" i="5"/>
  <c r="BR128" i="5"/>
  <c r="EA128" i="5" s="1"/>
  <c r="FX128" i="5"/>
  <c r="DO128" i="5"/>
  <c r="DE128" i="5"/>
  <c r="FN128" i="5"/>
  <c r="FK128" i="5"/>
  <c r="DB128" i="5"/>
  <c r="EO128" i="5"/>
  <c r="CF128" i="5"/>
  <c r="EU181" i="5"/>
  <c r="CL181" i="5"/>
  <c r="FW181" i="5"/>
  <c r="DN181" i="5"/>
  <c r="ER181" i="5"/>
  <c r="CI181" i="5"/>
  <c r="EN181" i="5"/>
  <c r="CE181" i="5"/>
  <c r="EY181" i="5"/>
  <c r="CP181" i="5"/>
  <c r="BT181" i="5"/>
  <c r="EC181" i="5" s="1"/>
  <c r="CG339" i="5"/>
  <c r="EP339" i="5"/>
  <c r="DB339" i="5"/>
  <c r="FK339" i="5" s="1"/>
  <c r="FY339" i="5"/>
  <c r="DP339" i="5"/>
  <c r="BW339" i="5"/>
  <c r="EF339" i="5"/>
  <c r="BY339" i="5"/>
  <c r="EH339" i="5" s="1"/>
  <c r="CA339" i="5"/>
  <c r="EJ339" i="5" s="1"/>
  <c r="CX348" i="5"/>
  <c r="FG348" i="5" s="1"/>
  <c r="DC348" i="5"/>
  <c r="FL348" i="5" s="1"/>
  <c r="CM348" i="5"/>
  <c r="EV348" i="5" s="1"/>
  <c r="CC348" i="5"/>
  <c r="EL348" i="5" s="1"/>
  <c r="CI348" i="5"/>
  <c r="ER348" i="5" s="1"/>
  <c r="BW348" i="5"/>
  <c r="EF348" i="5" s="1"/>
  <c r="FJ250" i="5"/>
  <c r="DA250" i="5"/>
  <c r="FN250" i="5"/>
  <c r="DE250" i="5"/>
  <c r="FQ250" i="5"/>
  <c r="DH250" i="5"/>
  <c r="BU250" i="5"/>
  <c r="ED250" i="5" s="1"/>
  <c r="EU250" i="5"/>
  <c r="CL250" i="5"/>
  <c r="BO250" i="5"/>
  <c r="DX250" i="5" s="1"/>
  <c r="FD153" i="5"/>
  <c r="CU153" i="5"/>
  <c r="GD153" i="5"/>
  <c r="DU153" i="5"/>
  <c r="EU153" i="5"/>
  <c r="CL153" i="5"/>
  <c r="EX153" i="5"/>
  <c r="CO153" i="5"/>
  <c r="FA153" i="5"/>
  <c r="CR153" i="5"/>
  <c r="EE153" i="5"/>
  <c r="BV153" i="5"/>
  <c r="EX234" i="5"/>
  <c r="CO234" i="5"/>
  <c r="EV234" i="5"/>
  <c r="CM234" i="5"/>
  <c r="FN234" i="5"/>
  <c r="DE234" i="5"/>
  <c r="DG234" i="5"/>
  <c r="FP234" i="5"/>
  <c r="EO234" i="5"/>
  <c r="CF234" i="5"/>
  <c r="GD234" i="5"/>
  <c r="DU234" i="5"/>
  <c r="BX179" i="5"/>
  <c r="EG179" i="5"/>
  <c r="FT179" i="5"/>
  <c r="DK179" i="5"/>
  <c r="GE179" i="5"/>
  <c r="DV179" i="5"/>
  <c r="DQ179" i="5"/>
  <c r="FZ179" i="5"/>
  <c r="EM179" i="5"/>
  <c r="CD179" i="5"/>
  <c r="FX179" i="5"/>
  <c r="DO179" i="5"/>
  <c r="CN312" i="5"/>
  <c r="EW312" i="5" s="1"/>
  <c r="DH312" i="5"/>
  <c r="FQ312" i="5"/>
  <c r="BR312" i="5"/>
  <c r="EA312" i="5" s="1"/>
  <c r="BP312" i="5"/>
  <c r="DY312" i="5" s="1"/>
  <c r="BX312" i="5"/>
  <c r="EG312" i="5" s="1"/>
  <c r="EY312" i="5"/>
  <c r="CP312" i="5"/>
  <c r="EW132" i="5"/>
  <c r="CN132" i="5"/>
  <c r="EF132" i="5"/>
  <c r="BW132" i="5"/>
  <c r="CS132" i="5"/>
  <c r="FB132" i="5"/>
  <c r="EE132" i="5"/>
  <c r="BV132" i="5"/>
  <c r="BS132" i="5"/>
  <c r="EB132" i="5" s="1"/>
  <c r="FM132" i="5"/>
  <c r="DD132" i="5"/>
  <c r="DQ227" i="5"/>
  <c r="FZ227" i="5"/>
  <c r="CW227" i="5"/>
  <c r="FF227" i="5"/>
  <c r="CU227" i="5"/>
  <c r="FD227" i="5"/>
  <c r="FS227" i="5"/>
  <c r="DJ227" i="5"/>
  <c r="DE227" i="5"/>
  <c r="FN227" i="5"/>
  <c r="EX227" i="5"/>
  <c r="CO227" i="5"/>
  <c r="EY209" i="5"/>
  <c r="CP209" i="5"/>
  <c r="DI209" i="5"/>
  <c r="FR209" i="5"/>
  <c r="FC209" i="5"/>
  <c r="CT209" i="5"/>
  <c r="DC209" i="5"/>
  <c r="FL209" i="5"/>
  <c r="EI209" i="5"/>
  <c r="BZ209" i="5"/>
  <c r="BT209" i="5"/>
  <c r="EC209" i="5" s="1"/>
  <c r="DB243" i="5"/>
  <c r="FK243" i="5"/>
  <c r="CO243" i="5"/>
  <c r="EX243" i="5"/>
  <c r="GC243" i="5"/>
  <c r="DT243" i="5"/>
  <c r="EP243" i="5"/>
  <c r="CG243" i="5"/>
  <c r="FC243" i="5"/>
  <c r="CT243" i="5"/>
  <c r="CB243" i="5"/>
  <c r="EK243" i="5" s="1"/>
  <c r="DV318" i="5"/>
  <c r="GE318" i="5"/>
  <c r="BV318" i="5"/>
  <c r="EE318" i="5" s="1"/>
  <c r="DA318" i="5"/>
  <c r="FJ318" i="5" s="1"/>
  <c r="DR318" i="5"/>
  <c r="GA318" i="5"/>
  <c r="BU318" i="5"/>
  <c r="ED318" i="5" s="1"/>
  <c r="FN318" i="5"/>
  <c r="DE318" i="5"/>
  <c r="BZ327" i="5"/>
  <c r="EI327" i="5" s="1"/>
  <c r="CU327" i="5"/>
  <c r="FD327" i="5" s="1"/>
  <c r="DE327" i="5"/>
  <c r="FN327" i="5" s="1"/>
  <c r="FG327" i="5"/>
  <c r="CX327" i="5"/>
  <c r="BX327" i="5"/>
  <c r="EG327" i="5" s="1"/>
  <c r="DV327" i="5"/>
  <c r="GE327" i="5"/>
  <c r="ES166" i="5"/>
  <c r="CJ166" i="5"/>
  <c r="CR166" i="5"/>
  <c r="FA166" i="5"/>
  <c r="FX166" i="5"/>
  <c r="DO166" i="5"/>
  <c r="FL166" i="5"/>
  <c r="DC166" i="5"/>
  <c r="FK166" i="5"/>
  <c r="DB166" i="5"/>
  <c r="FR166" i="5"/>
  <c r="DI166" i="5"/>
  <c r="BO46" i="5"/>
  <c r="DX46" i="5" s="1"/>
  <c r="CO46" i="5"/>
  <c r="EX46" i="5"/>
  <c r="FZ46" i="5"/>
  <c r="DQ46" i="5"/>
  <c r="FR46" i="5"/>
  <c r="DI46" i="5"/>
  <c r="BP46" i="5"/>
  <c r="DY46" i="5" s="1"/>
  <c r="FT46" i="5"/>
  <c r="DK46" i="5"/>
  <c r="EB96" i="5"/>
  <c r="BS96" i="5"/>
  <c r="BO96" i="5"/>
  <c r="DX96" i="5" s="1"/>
  <c r="FB96" i="5"/>
  <c r="CS96" i="5"/>
  <c r="CZ96" i="5"/>
  <c r="FI96" i="5"/>
  <c r="EG96" i="5"/>
  <c r="BX96" i="5"/>
  <c r="FQ96" i="5"/>
  <c r="DH96" i="5"/>
  <c r="EI146" i="5"/>
  <c r="BZ146" i="5"/>
  <c r="DQ146" i="5"/>
  <c r="FZ146" i="5"/>
  <c r="FR146" i="5"/>
  <c r="DI146" i="5"/>
  <c r="DE146" i="5"/>
  <c r="FN146" i="5"/>
  <c r="FP146" i="5"/>
  <c r="DG146" i="5"/>
  <c r="FJ146" i="5"/>
  <c r="DA146" i="5"/>
  <c r="DX159" i="5"/>
  <c r="BO159" i="5"/>
  <c r="FB159" i="5"/>
  <c r="CS159" i="5"/>
  <c r="FT159" i="5"/>
  <c r="DK159" i="5"/>
  <c r="ET159" i="5"/>
  <c r="CK159" i="5"/>
  <c r="FG159" i="5"/>
  <c r="CX159" i="5"/>
  <c r="EK159" i="5"/>
  <c r="CB159" i="5"/>
  <c r="BR178" i="5"/>
  <c r="EA178" i="5" s="1"/>
  <c r="FE178" i="5"/>
  <c r="CV178" i="5"/>
  <c r="FA178" i="5"/>
  <c r="CR178" i="5"/>
  <c r="BU178" i="5"/>
  <c r="ED178" i="5" s="1"/>
  <c r="ER178" i="5"/>
  <c r="CI178" i="5"/>
  <c r="EO178" i="5"/>
  <c r="CF178" i="5"/>
  <c r="BU33" i="5"/>
  <c r="ED33" i="5"/>
  <c r="EO33" i="5"/>
  <c r="CF33" i="5"/>
  <c r="FQ33" i="5"/>
  <c r="DH33" i="5"/>
  <c r="BX33" i="5"/>
  <c r="EG33" i="5"/>
  <c r="CZ33" i="5"/>
  <c r="FI33" i="5"/>
  <c r="ER33" i="5"/>
  <c r="CI33" i="5"/>
  <c r="CE113" i="5"/>
  <c r="EN113" i="5"/>
  <c r="BQ113" i="5"/>
  <c r="DZ113" i="5" s="1"/>
  <c r="EF113" i="5"/>
  <c r="BW113" i="5"/>
  <c r="DE113" i="5"/>
  <c r="FN113" i="5"/>
  <c r="FH113" i="5"/>
  <c r="CY113" i="5"/>
  <c r="CK113" i="5"/>
  <c r="ET113" i="5"/>
  <c r="BW182" i="5"/>
  <c r="EF182" i="5" s="1"/>
  <c r="FH182" i="5"/>
  <c r="CY182" i="5"/>
  <c r="BQ182" i="5"/>
  <c r="DZ182" i="5"/>
  <c r="BT182" i="5"/>
  <c r="EC182" i="5" s="1"/>
  <c r="BO182" i="5"/>
  <c r="DX182" i="5" s="1"/>
  <c r="FM182" i="5"/>
  <c r="DD182" i="5"/>
  <c r="GD264" i="5"/>
  <c r="DU264" i="5"/>
  <c r="BW264" i="5"/>
  <c r="EF264" i="5"/>
  <c r="CO264" i="5"/>
  <c r="EX264" i="5" s="1"/>
  <c r="BT264" i="5"/>
  <c r="EC264" i="5" s="1"/>
  <c r="DS264" i="5"/>
  <c r="GB264" i="5"/>
  <c r="FB264" i="5"/>
  <c r="CS264" i="5"/>
  <c r="DJ305" i="5"/>
  <c r="FS305" i="5"/>
  <c r="CB305" i="5"/>
  <c r="EK305" i="5" s="1"/>
  <c r="BY305" i="5"/>
  <c r="EH305" i="5" s="1"/>
  <c r="CY305" i="5"/>
  <c r="FH305" i="5" s="1"/>
  <c r="CR305" i="5"/>
  <c r="FA305" i="5" s="1"/>
  <c r="CN305" i="5"/>
  <c r="EW305" i="5" s="1"/>
  <c r="CE336" i="5"/>
  <c r="EN336" i="5" s="1"/>
  <c r="CV336" i="5"/>
  <c r="FE336" i="5" s="1"/>
  <c r="CY336" i="5"/>
  <c r="FH336" i="5" s="1"/>
  <c r="BW336" i="5"/>
  <c r="EF336" i="5" s="1"/>
  <c r="BX336" i="5"/>
  <c r="EG336" i="5" s="1"/>
  <c r="BV336" i="5"/>
  <c r="EE336" i="5" s="1"/>
  <c r="CV311" i="5"/>
  <c r="FE311" i="5" s="1"/>
  <c r="BO311" i="5"/>
  <c r="DX311" i="5" s="1"/>
  <c r="BQ311" i="5"/>
  <c r="DZ311" i="5" s="1"/>
  <c r="CB311" i="5"/>
  <c r="EK311" i="5"/>
  <c r="CN311" i="5"/>
  <c r="EW311" i="5" s="1"/>
  <c r="BP311" i="5"/>
  <c r="DY311" i="5" s="1"/>
  <c r="CM286" i="5"/>
  <c r="EV286" i="5" s="1"/>
  <c r="BY286" i="5"/>
  <c r="EH286" i="5" s="1"/>
  <c r="CU286" i="5"/>
  <c r="FD286" i="5" s="1"/>
  <c r="ED286" i="5"/>
  <c r="BU286" i="5"/>
  <c r="CJ286" i="5"/>
  <c r="ES286" i="5" s="1"/>
  <c r="EF286" i="5"/>
  <c r="BW286" i="5"/>
  <c r="CK261" i="5"/>
  <c r="ET261" i="5" s="1"/>
  <c r="BY261" i="5"/>
  <c r="EH261" i="5" s="1"/>
  <c r="FC261" i="5"/>
  <c r="CT261" i="5"/>
  <c r="CQ261" i="5"/>
  <c r="EZ261" i="5"/>
  <c r="FA261" i="5"/>
  <c r="CR261" i="5"/>
  <c r="BU261" i="5"/>
  <c r="ED261" i="5" s="1"/>
  <c r="CM236" i="5"/>
  <c r="EV236" i="5"/>
  <c r="BR236" i="5"/>
  <c r="EA236" i="5" s="1"/>
  <c r="CV236" i="5"/>
  <c r="FE236" i="5"/>
  <c r="BU236" i="5"/>
  <c r="ED236" i="5" s="1"/>
  <c r="FA236" i="5"/>
  <c r="CR236" i="5"/>
  <c r="BP236" i="5"/>
  <c r="DY236" i="5" s="1"/>
  <c r="FJ211" i="5"/>
  <c r="DA211" i="5"/>
  <c r="CC211" i="5"/>
  <c r="EL211" i="5"/>
  <c r="BR211" i="5"/>
  <c r="EA211" i="5" s="1"/>
  <c r="EK211" i="5"/>
  <c r="CB211" i="5"/>
  <c r="EP211" i="5"/>
  <c r="CG211" i="5"/>
  <c r="EE211" i="5"/>
  <c r="BV211" i="5"/>
  <c r="DH338" i="5"/>
  <c r="FQ338" i="5" s="1"/>
  <c r="FX338" i="5"/>
  <c r="DO338" i="5"/>
  <c r="BY338" i="5"/>
  <c r="EH338" i="5" s="1"/>
  <c r="DU338" i="5"/>
  <c r="GD338" i="5"/>
  <c r="GE338" i="5"/>
  <c r="DV338" i="5"/>
  <c r="FV338" i="5"/>
  <c r="DM338" i="5"/>
  <c r="DI240" i="5"/>
  <c r="FR240" i="5"/>
  <c r="FV240" i="5"/>
  <c r="DM240" i="5"/>
  <c r="BY240" i="5"/>
  <c r="EH240" i="5" s="1"/>
  <c r="CA240" i="5"/>
  <c r="EJ240" i="5" s="1"/>
  <c r="EK240" i="5"/>
  <c r="CB240" i="5"/>
  <c r="FZ240" i="5"/>
  <c r="DQ240" i="5"/>
  <c r="DA347" i="5"/>
  <c r="FJ347" i="5" s="1"/>
  <c r="BR347" i="5"/>
  <c r="EA347" i="5" s="1"/>
  <c r="BV347" i="5"/>
  <c r="EE347" i="5" s="1"/>
  <c r="CV347" i="5"/>
  <c r="FE347" i="5" s="1"/>
  <c r="DK347" i="5"/>
  <c r="FT347" i="5" s="1"/>
  <c r="GB347" i="5"/>
  <c r="DS347" i="5"/>
  <c r="BX249" i="5"/>
  <c r="EG249" i="5" s="1"/>
  <c r="EX249" i="5"/>
  <c r="CO249" i="5"/>
  <c r="FN249" i="5"/>
  <c r="DE249" i="5"/>
  <c r="DI249" i="5"/>
  <c r="FR249" i="5"/>
  <c r="EO249" i="5"/>
  <c r="CF249" i="5"/>
  <c r="FY249" i="5"/>
  <c r="DP249" i="5"/>
  <c r="CG233" i="5"/>
  <c r="EP233" i="5"/>
  <c r="DS233" i="5"/>
  <c r="GB233" i="5"/>
  <c r="CQ233" i="5"/>
  <c r="EZ233" i="5"/>
  <c r="FB233" i="5"/>
  <c r="CS233" i="5"/>
  <c r="CA233" i="5"/>
  <c r="EJ233" i="5" s="1"/>
  <c r="FY233" i="5"/>
  <c r="DP233" i="5"/>
  <c r="FO185" i="5"/>
  <c r="DF185" i="5"/>
  <c r="FR185" i="5"/>
  <c r="DI185" i="5"/>
  <c r="EM185" i="5"/>
  <c r="CD185" i="5"/>
  <c r="CK185" i="5"/>
  <c r="ET185" i="5"/>
  <c r="FY185" i="5"/>
  <c r="DP185" i="5"/>
  <c r="FJ185" i="5"/>
  <c r="DA185" i="5"/>
  <c r="DH267" i="5"/>
  <c r="FQ267" i="5"/>
  <c r="FA267" i="5"/>
  <c r="CR267" i="5"/>
  <c r="GC267" i="5"/>
  <c r="DT267" i="5"/>
  <c r="CF267" i="5"/>
  <c r="EO267" i="5" s="1"/>
  <c r="FN267" i="5"/>
  <c r="DE267" i="5"/>
  <c r="CP267" i="5"/>
  <c r="EY267" i="5" s="1"/>
  <c r="FG244" i="5"/>
  <c r="CX244" i="5"/>
  <c r="DU244" i="5"/>
  <c r="GD244" i="5"/>
  <c r="FB244" i="5"/>
  <c r="CS244" i="5"/>
  <c r="CN244" i="5"/>
  <c r="EW244" i="5"/>
  <c r="FI244" i="5"/>
  <c r="CZ244" i="5"/>
  <c r="CC244" i="5"/>
  <c r="EL244" i="5" s="1"/>
  <c r="FT252" i="5"/>
  <c r="DK252" i="5"/>
  <c r="FH252" i="5"/>
  <c r="CY252" i="5"/>
  <c r="BW252" i="5"/>
  <c r="EF252" i="5" s="1"/>
  <c r="DF252" i="5"/>
  <c r="FO252" i="5"/>
  <c r="FG252" i="5"/>
  <c r="CX252" i="5"/>
  <c r="CA252" i="5"/>
  <c r="EJ252" i="5" s="1"/>
  <c r="BO280" i="5"/>
  <c r="DX280" i="5" s="1"/>
  <c r="CB280" i="5"/>
  <c r="EK280" i="5" s="1"/>
  <c r="CZ280" i="5"/>
  <c r="FI280" i="5"/>
  <c r="FY280" i="5"/>
  <c r="DP280" i="5"/>
  <c r="GA280" i="5"/>
  <c r="DR280" i="5"/>
  <c r="FD280" i="5"/>
  <c r="CU280" i="5"/>
  <c r="DY59" i="5"/>
  <c r="BP59" i="5"/>
  <c r="FR163" i="5"/>
  <c r="DI163" i="5"/>
  <c r="FY163" i="5"/>
  <c r="DP163" i="5"/>
  <c r="CC163" i="5"/>
  <c r="EL163" i="5"/>
  <c r="EN163" i="5"/>
  <c r="CE163" i="5"/>
  <c r="EH163" i="5"/>
  <c r="BY163" i="5"/>
  <c r="GC163" i="5"/>
  <c r="DT163" i="5"/>
  <c r="FV263" i="5"/>
  <c r="DM263" i="5"/>
  <c r="FG263" i="5"/>
  <c r="CX263" i="5"/>
  <c r="ET263" i="5"/>
  <c r="CK263" i="5"/>
  <c r="DH263" i="5"/>
  <c r="FQ263" i="5"/>
  <c r="DN263" i="5"/>
  <c r="FW263" i="5"/>
  <c r="DA263" i="5"/>
  <c r="FJ263" i="5"/>
  <c r="EM167" i="5"/>
  <c r="CD167" i="5"/>
  <c r="BP167" i="5"/>
  <c r="DY167" i="5" s="1"/>
  <c r="CT167" i="5"/>
  <c r="FC167" i="5"/>
  <c r="FM167" i="5"/>
  <c r="DD167" i="5"/>
  <c r="FJ167" i="5"/>
  <c r="DA167" i="5"/>
  <c r="EU167" i="5"/>
  <c r="CL167" i="5"/>
  <c r="FL31" i="5"/>
  <c r="DC31" i="5"/>
  <c r="GB31" i="5"/>
  <c r="DS31" i="5"/>
  <c r="EU31" i="5"/>
  <c r="CL31" i="5"/>
  <c r="CF31" i="5"/>
  <c r="EO31" i="5"/>
  <c r="FC31" i="5"/>
  <c r="CT31" i="5"/>
  <c r="EQ31" i="5"/>
  <c r="CH31" i="5"/>
  <c r="ER81" i="5"/>
  <c r="CI81" i="5"/>
  <c r="EA81" i="5"/>
  <c r="BR81" i="5"/>
  <c r="FF81" i="5"/>
  <c r="CW81" i="5"/>
  <c r="FM81" i="5"/>
  <c r="DD81" i="5"/>
  <c r="FK81" i="5"/>
  <c r="DB81" i="5"/>
  <c r="EN81" i="5"/>
  <c r="CE81" i="5"/>
  <c r="BO131" i="5"/>
  <c r="DX131" i="5" s="1"/>
  <c r="ET131" i="5"/>
  <c r="CK131" i="5"/>
  <c r="EI131" i="5"/>
  <c r="BZ131" i="5"/>
  <c r="BR131" i="5"/>
  <c r="EA131" i="5" s="1"/>
  <c r="EY131" i="5"/>
  <c r="CP131" i="5"/>
  <c r="EC131" i="5"/>
  <c r="BT131" i="5"/>
  <c r="DQ214" i="5"/>
  <c r="FZ214" i="5"/>
  <c r="FL214" i="5"/>
  <c r="DC214" i="5"/>
  <c r="CM214" i="5"/>
  <c r="EV214" i="5"/>
  <c r="FH214" i="5"/>
  <c r="CY214" i="5"/>
  <c r="FS214" i="5"/>
  <c r="DJ214" i="5"/>
  <c r="FT214" i="5"/>
  <c r="DK214" i="5"/>
  <c r="BZ149" i="5"/>
  <c r="EI149" i="5"/>
  <c r="GD149" i="5"/>
  <c r="DU149" i="5"/>
  <c r="BQ149" i="5"/>
  <c r="DZ149" i="5" s="1"/>
  <c r="EE149" i="5"/>
  <c r="BV149" i="5"/>
  <c r="EW149" i="5"/>
  <c r="CN149" i="5"/>
  <c r="BR149" i="5"/>
  <c r="EA149" i="5" s="1"/>
  <c r="FC194" i="5"/>
  <c r="CT194" i="5"/>
  <c r="FP194" i="5"/>
  <c r="DG194" i="5"/>
  <c r="CR194" i="5"/>
  <c r="FA194" i="5"/>
  <c r="BY194" i="5"/>
  <c r="EH194" i="5"/>
  <c r="EW194" i="5"/>
  <c r="CN194" i="5"/>
  <c r="EA194" i="5"/>
  <c r="BR194" i="5"/>
  <c r="CW242" i="5"/>
  <c r="FF242" i="5"/>
  <c r="EZ242" i="5"/>
  <c r="CQ242" i="5"/>
  <c r="BO242" i="5"/>
  <c r="DX242" i="5" s="1"/>
  <c r="DF242" i="5"/>
  <c r="FO242" i="5"/>
  <c r="BT242" i="5"/>
  <c r="EC242" i="5" s="1"/>
  <c r="FR242" i="5"/>
  <c r="DI242" i="5"/>
  <c r="CA253" i="5"/>
  <c r="EJ253" i="5" s="1"/>
  <c r="CX253" i="5"/>
  <c r="FG253" i="5"/>
  <c r="BT253" i="5"/>
  <c r="EC253" i="5" s="1"/>
  <c r="BY253" i="5"/>
  <c r="EH253" i="5" s="1"/>
  <c r="FD253" i="5"/>
  <c r="CU253" i="5"/>
  <c r="EY253" i="5"/>
  <c r="CP253" i="5"/>
  <c r="CK329" i="5"/>
  <c r="ET329" i="5" s="1"/>
  <c r="DH329" i="5"/>
  <c r="FQ329" i="5" s="1"/>
  <c r="CT329" i="5"/>
  <c r="FC329" i="5" s="1"/>
  <c r="CH329" i="5"/>
  <c r="EQ329" i="5" s="1"/>
  <c r="DC329" i="5"/>
  <c r="FL329" i="5" s="1"/>
  <c r="EW329" i="5"/>
  <c r="CN329" i="5"/>
  <c r="CP313" i="5"/>
  <c r="EY313" i="5" s="1"/>
  <c r="CN313" i="5"/>
  <c r="EW313" i="5"/>
  <c r="CZ313" i="5"/>
  <c r="FI313" i="5" s="1"/>
  <c r="FT313" i="5"/>
  <c r="DK313" i="5"/>
  <c r="BU313" i="5"/>
  <c r="ED313" i="5" s="1"/>
  <c r="FN313" i="5"/>
  <c r="DE313" i="5"/>
  <c r="ED36" i="5"/>
  <c r="BU36" i="5"/>
  <c r="CF36" i="5"/>
  <c r="EO36" i="5"/>
  <c r="FR36" i="5"/>
  <c r="DI36" i="5"/>
  <c r="DT36" i="5"/>
  <c r="GC36" i="5"/>
  <c r="DY36" i="5"/>
  <c r="BP36" i="5"/>
  <c r="FT36" i="5"/>
  <c r="DK36" i="5"/>
  <c r="DZ86" i="5"/>
  <c r="BQ86" i="5"/>
  <c r="FL86" i="5"/>
  <c r="DC86" i="5"/>
  <c r="CG86" i="5"/>
  <c r="EP86" i="5"/>
  <c r="CV86" i="5"/>
  <c r="FE86" i="5"/>
  <c r="EG86" i="5"/>
  <c r="BX86" i="5"/>
  <c r="FQ86" i="5"/>
  <c r="DH86" i="5"/>
  <c r="CI224" i="5"/>
  <c r="ER224" i="5"/>
  <c r="CA224" i="5"/>
  <c r="EJ224" i="5"/>
  <c r="CO224" i="5"/>
  <c r="EX224" i="5"/>
  <c r="DN224" i="5"/>
  <c r="FW224" i="5"/>
  <c r="GD224" i="5"/>
  <c r="DU224" i="5"/>
  <c r="FG224" i="5"/>
  <c r="CX224" i="5"/>
  <c r="BZ273" i="5"/>
  <c r="EI273" i="5" s="1"/>
  <c r="GC273" i="5"/>
  <c r="DT273" i="5"/>
  <c r="CE273" i="5"/>
  <c r="EN273" i="5"/>
  <c r="FD273" i="5"/>
  <c r="CU273" i="5"/>
  <c r="FT273" i="5"/>
  <c r="DK273" i="5"/>
  <c r="CM273" i="5"/>
  <c r="EV273" i="5" s="1"/>
  <c r="GA63" i="5"/>
  <c r="DR63" i="5"/>
  <c r="DE63" i="5"/>
  <c r="FN63" i="5"/>
  <c r="EG63" i="5"/>
  <c r="BX63" i="5"/>
  <c r="BQ63" i="5"/>
  <c r="DZ63" i="5" s="1"/>
  <c r="EA63" i="5"/>
  <c r="BR63" i="5"/>
  <c r="FL63" i="5"/>
  <c r="DC63" i="5"/>
  <c r="EV183" i="5"/>
  <c r="CM183" i="5"/>
  <c r="FX183" i="5"/>
  <c r="DO183" i="5"/>
  <c r="CD183" i="5"/>
  <c r="EM183" i="5"/>
  <c r="BS183" i="5"/>
  <c r="EB183" i="5" s="1"/>
  <c r="FA183" i="5"/>
  <c r="CR183" i="5"/>
  <c r="BV183" i="5"/>
  <c r="EE183" i="5" s="1"/>
  <c r="EL73" i="5"/>
  <c r="CC73" i="5"/>
  <c r="GA73" i="5"/>
  <c r="DR73" i="5"/>
  <c r="BQ73" i="5"/>
  <c r="DZ73" i="5" s="1"/>
  <c r="EA73" i="5"/>
  <c r="BR73" i="5"/>
  <c r="CU73" i="5"/>
  <c r="FD73" i="5"/>
  <c r="ES73" i="5"/>
  <c r="CJ73" i="5"/>
  <c r="CX337" i="5"/>
  <c r="FG337" i="5" s="1"/>
  <c r="DA337" i="5"/>
  <c r="FJ337" i="5"/>
  <c r="DI337" i="5"/>
  <c r="FR337" i="5" s="1"/>
  <c r="CA337" i="5"/>
  <c r="EJ337" i="5" s="1"/>
  <c r="CC337" i="5"/>
  <c r="EL337" i="5" s="1"/>
  <c r="CS337" i="5"/>
  <c r="FB337" i="5" s="1"/>
  <c r="FF239" i="5"/>
  <c r="CW239" i="5"/>
  <c r="CL239" i="5"/>
  <c r="EU239" i="5"/>
  <c r="CU239" i="5"/>
  <c r="FD239" i="5"/>
  <c r="BO239" i="5"/>
  <c r="DX239" i="5" s="1"/>
  <c r="GC239" i="5"/>
  <c r="DT239" i="5"/>
  <c r="FK239" i="5"/>
  <c r="DB239" i="5"/>
  <c r="EU248" i="5"/>
  <c r="CL248" i="5"/>
  <c r="FK248" i="5"/>
  <c r="DB248" i="5"/>
  <c r="BO248" i="5"/>
  <c r="DX248" i="5" s="1"/>
  <c r="BR248" i="5"/>
  <c r="EA248" i="5"/>
  <c r="ES248" i="5"/>
  <c r="CJ248" i="5"/>
  <c r="BW248" i="5"/>
  <c r="EF248" i="5" s="1"/>
  <c r="DO148" i="5"/>
  <c r="FX148" i="5"/>
  <c r="FJ148" i="5"/>
  <c r="DA148" i="5"/>
  <c r="FO148" i="5"/>
  <c r="DF148" i="5"/>
  <c r="DH148" i="5"/>
  <c r="FQ148" i="5"/>
  <c r="EQ148" i="5"/>
  <c r="CH148" i="5"/>
  <c r="FV148" i="5"/>
  <c r="DM148" i="5"/>
  <c r="GB285" i="5"/>
  <c r="DS285" i="5"/>
  <c r="FO285" i="5"/>
  <c r="DF285" i="5"/>
  <c r="CR285" i="5"/>
  <c r="FA285" i="5" s="1"/>
  <c r="CV285" i="5"/>
  <c r="FE285" i="5"/>
  <c r="BT285" i="5"/>
  <c r="EC285" i="5" s="1"/>
  <c r="FM285" i="5"/>
  <c r="DD285" i="5"/>
  <c r="DC232" i="5"/>
  <c r="FL232" i="5"/>
  <c r="ES232" i="5"/>
  <c r="CJ232" i="5"/>
  <c r="FD232" i="5"/>
  <c r="CU232" i="5"/>
  <c r="BO232" i="5"/>
  <c r="DX232" i="5" s="1"/>
  <c r="BT232" i="5"/>
  <c r="EC232" i="5" s="1"/>
  <c r="FR232" i="5"/>
  <c r="DI232" i="5"/>
  <c r="DQ174" i="5"/>
  <c r="FZ174" i="5"/>
  <c r="FT174" i="5"/>
  <c r="DK174" i="5"/>
  <c r="DM174" i="5"/>
  <c r="FV174" i="5"/>
  <c r="CQ174" i="5"/>
  <c r="EZ174" i="5"/>
  <c r="BO174" i="5"/>
  <c r="DX174" i="5"/>
  <c r="FR174" i="5"/>
  <c r="DI174" i="5"/>
  <c r="BU186" i="5"/>
  <c r="ED186" i="5" s="1"/>
  <c r="FD186" i="5"/>
  <c r="CU186" i="5"/>
  <c r="FM186" i="5"/>
  <c r="DD186" i="5"/>
  <c r="EX186" i="5"/>
  <c r="CO186" i="5"/>
  <c r="EL186" i="5"/>
  <c r="CC186" i="5"/>
  <c r="GA186" i="5"/>
  <c r="DR186" i="5"/>
  <c r="DK204" i="5"/>
  <c r="FT204" i="5"/>
  <c r="EH204" i="5"/>
  <c r="BY204" i="5"/>
  <c r="BV204" i="5"/>
  <c r="EE204" i="5" s="1"/>
  <c r="CB204" i="5"/>
  <c r="EK204" i="5"/>
  <c r="BS204" i="5"/>
  <c r="EB204" i="5" s="1"/>
  <c r="GA204" i="5"/>
  <c r="DR204" i="5"/>
  <c r="BT155" i="5"/>
  <c r="EC155" i="5" s="1"/>
  <c r="CV317" i="5"/>
  <c r="FE317" i="5" s="1"/>
  <c r="BX317" i="5"/>
  <c r="EG317" i="5" s="1"/>
  <c r="EU317" i="5"/>
  <c r="CL317" i="5"/>
  <c r="CJ317" i="5"/>
  <c r="ES317" i="5" s="1"/>
  <c r="ER317" i="5"/>
  <c r="CI317" i="5"/>
  <c r="BV317" i="5"/>
  <c r="EE317" i="5" s="1"/>
  <c r="CN294" i="5"/>
  <c r="EW294" i="5" s="1"/>
  <c r="FN294" i="5"/>
  <c r="DE294" i="5"/>
  <c r="BT294" i="5"/>
  <c r="EC294" i="5" s="1"/>
  <c r="FH294" i="5"/>
  <c r="CY294" i="5"/>
  <c r="FS294" i="5"/>
  <c r="DJ294" i="5"/>
  <c r="CM294" i="5"/>
  <c r="EV294" i="5" s="1"/>
  <c r="BR330" i="5"/>
  <c r="EA330" i="5" s="1"/>
  <c r="CJ330" i="5"/>
  <c r="ES330" i="5" s="1"/>
  <c r="DJ330" i="5"/>
  <c r="FS330" i="5"/>
  <c r="CO330" i="5"/>
  <c r="EX330" i="5" s="1"/>
  <c r="CG330" i="5"/>
  <c r="EP330" i="5"/>
  <c r="CA330" i="5"/>
  <c r="EJ330" i="5" s="1"/>
  <c r="FI168" i="5"/>
  <c r="CZ168" i="5"/>
  <c r="BO168" i="5"/>
  <c r="DX168" i="5" s="1"/>
  <c r="CT168" i="5"/>
  <c r="FC168" i="5"/>
  <c r="ES168" i="5"/>
  <c r="CJ168" i="5"/>
  <c r="EY168" i="5"/>
  <c r="CP168" i="5"/>
  <c r="EZ168" i="5"/>
  <c r="CQ168" i="5"/>
  <c r="BQ16" i="5"/>
  <c r="DZ16" i="5"/>
  <c r="CW16" i="5"/>
  <c r="FF16" i="5"/>
  <c r="EG16" i="5"/>
  <c r="BX16" i="5"/>
  <c r="DF16" i="5"/>
  <c r="FO16" i="5"/>
  <c r="CP16" i="5"/>
  <c r="EY16" i="5"/>
  <c r="FU16" i="5"/>
  <c r="DL16" i="5"/>
  <c r="BW66" i="5"/>
  <c r="EF66" i="5"/>
  <c r="EU66" i="5"/>
  <c r="CL66" i="5"/>
  <c r="FG66" i="5"/>
  <c r="CX66" i="5"/>
  <c r="ED66" i="5"/>
  <c r="BU66" i="5"/>
  <c r="EA66" i="5"/>
  <c r="BR66" i="5"/>
  <c r="FU66" i="5"/>
  <c r="DL66" i="5"/>
  <c r="DI116" i="5"/>
  <c r="FR116" i="5"/>
  <c r="FH116" i="5"/>
  <c r="CY116" i="5"/>
  <c r="BR116" i="5"/>
  <c r="EA116" i="5" s="1"/>
  <c r="FS116" i="5"/>
  <c r="DJ116" i="5"/>
  <c r="GB116" i="5"/>
  <c r="DS116" i="5"/>
  <c r="FG116" i="5"/>
  <c r="CX116" i="5"/>
  <c r="BW269" i="5"/>
  <c r="EF269" i="5" s="1"/>
  <c r="CK269" i="5"/>
  <c r="ET269" i="5" s="1"/>
  <c r="FF269" i="5"/>
  <c r="CW269" i="5"/>
  <c r="DP269" i="5"/>
  <c r="FY269" i="5"/>
  <c r="DI269" i="5"/>
  <c r="FR269" i="5"/>
  <c r="CO269" i="5"/>
  <c r="EX269" i="5" s="1"/>
  <c r="DV136" i="5"/>
  <c r="GE136" i="5"/>
  <c r="BS136" i="5"/>
  <c r="EB136" i="5" s="1"/>
  <c r="FD136" i="5"/>
  <c r="CU136" i="5"/>
  <c r="BO136" i="5"/>
  <c r="DX136" i="5" s="1"/>
  <c r="GC136" i="5"/>
  <c r="DT136" i="5"/>
  <c r="FG136" i="5"/>
  <c r="CX136" i="5"/>
  <c r="CA18" i="5"/>
  <c r="EJ18" i="5"/>
  <c r="BO18" i="5"/>
  <c r="DX18" i="5"/>
  <c r="CX18" i="5"/>
  <c r="FG18" i="5"/>
  <c r="EE18" i="5"/>
  <c r="BV18" i="5"/>
  <c r="DV18" i="5"/>
  <c r="GE18" i="5"/>
  <c r="FM18" i="5"/>
  <c r="DD18" i="5"/>
  <c r="FF98" i="5"/>
  <c r="CW98" i="5"/>
  <c r="FR98" i="5"/>
  <c r="DI98" i="5"/>
  <c r="CA98" i="5"/>
  <c r="EJ98" i="5"/>
  <c r="FA98" i="5"/>
  <c r="CR98" i="5"/>
  <c r="EO98" i="5"/>
  <c r="CF98" i="5"/>
  <c r="GD98" i="5"/>
  <c r="DU98" i="5"/>
  <c r="GB133" i="5"/>
  <c r="DS133" i="5"/>
  <c r="EX133" i="5"/>
  <c r="CO133" i="5"/>
  <c r="FZ133" i="5"/>
  <c r="DQ133" i="5"/>
  <c r="EU133" i="5"/>
  <c r="CL133" i="5"/>
  <c r="EH133" i="5"/>
  <c r="BY133" i="5"/>
  <c r="GC133" i="5"/>
  <c r="DT133" i="5"/>
  <c r="CO356" i="5"/>
  <c r="EX356" i="5" s="1"/>
  <c r="DK356" i="5"/>
  <c r="FT356" i="5" s="1"/>
  <c r="DE356" i="5"/>
  <c r="FN356" i="5" s="1"/>
  <c r="CF356" i="5"/>
  <c r="EO356" i="5"/>
  <c r="DT356" i="5"/>
  <c r="GC356" i="5" s="1"/>
  <c r="FB356" i="5"/>
  <c r="CS356" i="5"/>
  <c r="CW331" i="5"/>
  <c r="FF331" i="5" s="1"/>
  <c r="GE331" i="5"/>
  <c r="DV331" i="5"/>
  <c r="BU331" i="5"/>
  <c r="ED331" i="5" s="1"/>
  <c r="BO331" i="5"/>
  <c r="DX331" i="5" s="1"/>
  <c r="CA331" i="5"/>
  <c r="EJ331" i="5" s="1"/>
  <c r="CZ331" i="5"/>
  <c r="FI331" i="5" s="1"/>
  <c r="CK306" i="5"/>
  <c r="ET306" i="5" s="1"/>
  <c r="BY306" i="5"/>
  <c r="EH306" i="5" s="1"/>
  <c r="BU306" i="5"/>
  <c r="ED306" i="5" s="1"/>
  <c r="DC306" i="5"/>
  <c r="FL306" i="5"/>
  <c r="FU306" i="5"/>
  <c r="DL306" i="5"/>
  <c r="FG306" i="5"/>
  <c r="CX306" i="5"/>
  <c r="CI281" i="5"/>
  <c r="ER281" i="5" s="1"/>
  <c r="FQ281" i="5"/>
  <c r="DH281" i="5"/>
  <c r="CC281" i="5"/>
  <c r="EL281" i="5" s="1"/>
  <c r="CH281" i="5"/>
  <c r="EQ281" i="5" s="1"/>
  <c r="GA281" i="5"/>
  <c r="DR281" i="5"/>
  <c r="FI281" i="5"/>
  <c r="CZ281" i="5"/>
  <c r="CC256" i="5"/>
  <c r="EL256" i="5" s="1"/>
  <c r="DY256" i="5"/>
  <c r="BP256" i="5"/>
  <c r="FC256" i="5"/>
  <c r="CT256" i="5"/>
  <c r="CI256" i="5"/>
  <c r="ER256" i="5" s="1"/>
  <c r="FW256" i="5"/>
  <c r="DN256" i="5"/>
  <c r="FG256" i="5"/>
  <c r="CX256" i="5"/>
  <c r="FS231" i="5"/>
  <c r="DJ231" i="5"/>
  <c r="CP231" i="5"/>
  <c r="EY231" i="5"/>
  <c r="FR231" i="5"/>
  <c r="DI231" i="5"/>
  <c r="EV231" i="5"/>
  <c r="CM231" i="5"/>
  <c r="FF231" i="5"/>
  <c r="CW231" i="5"/>
  <c r="FC231" i="5"/>
  <c r="CT231" i="5"/>
  <c r="FP206" i="5"/>
  <c r="DG206" i="5"/>
  <c r="BU206" i="5"/>
  <c r="ED206" i="5" s="1"/>
  <c r="DD206" i="5"/>
  <c r="FM206" i="5"/>
  <c r="FC206" i="5"/>
  <c r="CT206" i="5"/>
  <c r="FV206" i="5"/>
  <c r="DM206" i="5"/>
  <c r="CY206" i="5"/>
  <c r="FH206" i="5"/>
  <c r="CQ238" i="5"/>
  <c r="EZ238" i="5"/>
  <c r="EP238" i="5"/>
  <c r="CG238" i="5"/>
  <c r="DU238" i="5"/>
  <c r="GD238" i="5"/>
  <c r="CO238" i="5"/>
  <c r="EX238" i="5"/>
  <c r="CA238" i="5"/>
  <c r="EJ238" i="5" s="1"/>
  <c r="FY238" i="5"/>
  <c r="DP238" i="5"/>
  <c r="BY247" i="5"/>
  <c r="EH247" i="5" s="1"/>
  <c r="EX247" i="5"/>
  <c r="CO247" i="5"/>
  <c r="CC247" i="5"/>
  <c r="EL247" i="5" s="1"/>
  <c r="EO247" i="5"/>
  <c r="CF247" i="5"/>
  <c r="BP247" i="5"/>
  <c r="DY247" i="5" s="1"/>
  <c r="FN247" i="5"/>
  <c r="DE247" i="5"/>
  <c r="DE355" i="5"/>
  <c r="FN355" i="5" s="1"/>
  <c r="CS355" i="5"/>
  <c r="FB355" i="5" s="1"/>
  <c r="BW355" i="5"/>
  <c r="EF355" i="5" s="1"/>
  <c r="DI355" i="5"/>
  <c r="FR355" i="5" s="1"/>
  <c r="DO355" i="5"/>
  <c r="FX355" i="5"/>
  <c r="CX355" i="5"/>
  <c r="FG355" i="5" s="1"/>
  <c r="FM284" i="5"/>
  <c r="DD284" i="5"/>
  <c r="BW284" i="5"/>
  <c r="EF284" i="5" s="1"/>
  <c r="CW284" i="5"/>
  <c r="FF284" i="5"/>
  <c r="CF284" i="5"/>
  <c r="EO284" i="5" s="1"/>
  <c r="FK284" i="5"/>
  <c r="DB284" i="5"/>
  <c r="CE284" i="5"/>
  <c r="EN284" i="5" s="1"/>
  <c r="FB160" i="5"/>
  <c r="CS160" i="5"/>
  <c r="GD160" i="5"/>
  <c r="DU160" i="5"/>
  <c r="FF160" i="5"/>
  <c r="CW160" i="5"/>
  <c r="BW160" i="5"/>
  <c r="EF160" i="5"/>
  <c r="FL160" i="5"/>
  <c r="DC160" i="5"/>
  <c r="ET160" i="5"/>
  <c r="CK160" i="5"/>
  <c r="BU187" i="5"/>
  <c r="ED187" i="5" s="1"/>
  <c r="FF187" i="5"/>
  <c r="CW187" i="5"/>
  <c r="GE187" i="5"/>
  <c r="DV187" i="5"/>
  <c r="EY187" i="5"/>
  <c r="CP187" i="5"/>
  <c r="EH187" i="5"/>
  <c r="BY187" i="5"/>
  <c r="FW187" i="5"/>
  <c r="DN187" i="5"/>
  <c r="BS147" i="5"/>
  <c r="EB147" i="5" s="1"/>
  <c r="FV218" i="5"/>
  <c r="DM218" i="5"/>
  <c r="DN218" i="5"/>
  <c r="FW218" i="5"/>
  <c r="BR218" i="5"/>
  <c r="EA218" i="5" s="1"/>
  <c r="FP218" i="5"/>
  <c r="DG218" i="5"/>
  <c r="FN218" i="5"/>
  <c r="DE218" i="5"/>
  <c r="FA218" i="5"/>
  <c r="CR218" i="5"/>
  <c r="CN328" i="5"/>
  <c r="EW328" i="5" s="1"/>
  <c r="FW328" i="5"/>
  <c r="DN328" i="5"/>
  <c r="CW328" i="5"/>
  <c r="FF328" i="5" s="1"/>
  <c r="CC328" i="5"/>
  <c r="EL328" i="5"/>
  <c r="CH328" i="5"/>
  <c r="EQ328" i="5"/>
  <c r="BY328" i="5"/>
  <c r="EH328" i="5" s="1"/>
  <c r="DG345" i="5"/>
  <c r="FP345" i="5" s="1"/>
  <c r="DK345" i="5"/>
  <c r="FT345" i="5" s="1"/>
  <c r="CY345" i="5"/>
  <c r="FH345" i="5"/>
  <c r="CO345" i="5"/>
  <c r="EX345" i="5" s="1"/>
  <c r="CW345" i="5"/>
  <c r="FF345" i="5" s="1"/>
  <c r="BY345" i="5"/>
  <c r="EH345" i="5" s="1"/>
  <c r="FH137" i="5"/>
  <c r="CY137" i="5"/>
  <c r="BQ137" i="5"/>
  <c r="DZ137" i="5" s="1"/>
  <c r="CO137" i="5"/>
  <c r="EX137" i="5"/>
  <c r="DC137" i="5"/>
  <c r="FL137" i="5"/>
  <c r="DU137" i="5"/>
  <c r="GD137" i="5"/>
  <c r="FF137" i="5"/>
  <c r="CW137" i="5"/>
  <c r="BY254" i="5"/>
  <c r="EH254" i="5" s="1"/>
  <c r="FW254" i="5"/>
  <c r="DN254" i="5"/>
  <c r="FK254" i="5"/>
  <c r="DB254" i="5"/>
  <c r="BT254" i="5"/>
  <c r="EC254" i="5" s="1"/>
  <c r="BR254" i="5"/>
  <c r="EA254" i="5" s="1"/>
  <c r="FP254" i="5"/>
  <c r="DG254" i="5"/>
  <c r="BT304" i="5"/>
  <c r="EC304" i="5" s="1"/>
  <c r="CN304" i="5"/>
  <c r="EW304" i="5" s="1"/>
  <c r="BX304" i="5"/>
  <c r="EG304" i="5" s="1"/>
  <c r="CD304" i="5"/>
  <c r="EM304" i="5" s="1"/>
  <c r="CC304" i="5"/>
  <c r="EL304" i="5" s="1"/>
  <c r="FV304" i="5"/>
  <c r="DM304" i="5"/>
  <c r="CE205" i="5"/>
  <c r="EN205" i="5"/>
  <c r="CG205" i="5"/>
  <c r="EP205" i="5"/>
  <c r="FE205" i="5"/>
  <c r="CV205" i="5"/>
  <c r="BV205" i="5"/>
  <c r="EE205" i="5" s="1"/>
  <c r="BX205" i="5"/>
  <c r="EG205" i="5" s="1"/>
  <c r="FW205" i="5"/>
  <c r="DN205" i="5"/>
  <c r="EB51" i="5"/>
  <c r="BS51" i="5"/>
  <c r="FD51" i="5"/>
  <c r="CU51" i="5"/>
  <c r="GC51" i="5"/>
  <c r="DT51" i="5"/>
  <c r="EW51" i="5"/>
  <c r="CN51" i="5"/>
  <c r="EP51" i="5"/>
  <c r="CG51" i="5"/>
  <c r="GE51" i="5"/>
  <c r="DV51" i="5"/>
  <c r="GC101" i="5"/>
  <c r="DT101" i="5"/>
  <c r="EE101" i="5"/>
  <c r="BV101" i="5"/>
  <c r="CS101" i="5"/>
  <c r="FB101" i="5"/>
  <c r="EB101" i="5"/>
  <c r="BS101" i="5"/>
  <c r="EC101" i="5"/>
  <c r="BT101" i="5"/>
  <c r="FR101" i="5"/>
  <c r="DI101" i="5"/>
  <c r="CE191" i="5"/>
  <c r="EN191" i="5"/>
  <c r="FW191" i="5"/>
  <c r="DN191" i="5"/>
  <c r="BQ191" i="5"/>
  <c r="DZ191" i="5" s="1"/>
  <c r="CV191" i="5"/>
  <c r="FE191" i="5"/>
  <c r="FI191" i="5"/>
  <c r="CZ191" i="5"/>
  <c r="EM191" i="5"/>
  <c r="CD191" i="5"/>
  <c r="FS279" i="5"/>
  <c r="DJ279" i="5"/>
  <c r="BZ279" i="5"/>
  <c r="EI279" i="5" s="1"/>
  <c r="CW279" i="5"/>
  <c r="FF279" i="5"/>
  <c r="ET279" i="5"/>
  <c r="CK279" i="5"/>
  <c r="FK279" i="5"/>
  <c r="DB279" i="5"/>
  <c r="CE279" i="5"/>
  <c r="EN279" i="5" s="1"/>
  <c r="FP222" i="5"/>
  <c r="DG222" i="5"/>
  <c r="BX222" i="5"/>
  <c r="EG222" i="5" s="1"/>
  <c r="EY222" i="5"/>
  <c r="CP222" i="5"/>
  <c r="CG222" i="5"/>
  <c r="EP222" i="5"/>
  <c r="FH222" i="5"/>
  <c r="CY222" i="5"/>
  <c r="EK222" i="5"/>
  <c r="CB222" i="5"/>
  <c r="DJ202" i="5"/>
  <c r="FS202" i="5"/>
  <c r="CW202" i="5"/>
  <c r="FF202" i="5"/>
  <c r="CR202" i="5"/>
  <c r="FA202" i="5"/>
  <c r="BQ202" i="5"/>
  <c r="DZ202" i="5"/>
  <c r="CA202" i="5"/>
  <c r="EJ202" i="5"/>
  <c r="EK202" i="5"/>
  <c r="CB202" i="5"/>
  <c r="GB255" i="5"/>
  <c r="DS255" i="5"/>
  <c r="DY255" i="5"/>
  <c r="BP255" i="5"/>
  <c r="EY255" i="5"/>
  <c r="CP255" i="5"/>
  <c r="CU255" i="5"/>
  <c r="FD255" i="5"/>
  <c r="BR255" i="5"/>
  <c r="EA255" i="5" s="1"/>
  <c r="FU255" i="5"/>
  <c r="DL255" i="5"/>
  <c r="CY43" i="5"/>
  <c r="FH43" i="5"/>
  <c r="CB83" i="5"/>
  <c r="EK83" i="5"/>
  <c r="EW237" i="5"/>
  <c r="CN237" i="5"/>
  <c r="BQ169" i="5"/>
  <c r="DZ169" i="5" s="1"/>
  <c r="CG265" i="5"/>
  <c r="EP265" i="5" s="1"/>
  <c r="EO151" i="5"/>
  <c r="CF151" i="5"/>
  <c r="BT259" i="5"/>
  <c r="EC259" i="5" s="1"/>
  <c r="CU177" i="5"/>
  <c r="FD177" i="5"/>
  <c r="FZ103" i="5"/>
  <c r="DQ103" i="5"/>
  <c r="DI326" i="5"/>
  <c r="FR326" i="5"/>
  <c r="DJ201" i="5"/>
  <c r="FS201" i="5"/>
  <c r="BX335" i="5"/>
  <c r="EG335" i="5" s="1"/>
  <c r="FV208" i="5"/>
  <c r="DM208" i="5"/>
  <c r="FF170" i="5"/>
  <c r="CW170" i="5"/>
  <c r="CJ118" i="5"/>
  <c r="ES118" i="5"/>
  <c r="DL237" i="5"/>
  <c r="FU237" i="5"/>
  <c r="FJ237" i="5"/>
  <c r="DA237" i="5"/>
  <c r="DF300" i="5"/>
  <c r="FO300" i="5"/>
  <c r="CK300" i="5"/>
  <c r="ET300" i="5" s="1"/>
  <c r="DT354" i="5"/>
  <c r="GC354" i="5" s="1"/>
  <c r="CU354" i="5"/>
  <c r="FD354" i="5" s="1"/>
  <c r="DI354" i="5"/>
  <c r="FR354" i="5" s="1"/>
  <c r="DJ283" i="5"/>
  <c r="FS283" i="5"/>
  <c r="CC283" i="5"/>
  <c r="EL283" i="5" s="1"/>
  <c r="BP283" i="5"/>
  <c r="DY283" i="5" s="1"/>
  <c r="FU283" i="5"/>
  <c r="DL283" i="5"/>
  <c r="EZ192" i="5"/>
  <c r="CQ192" i="5"/>
  <c r="DK192" i="5"/>
  <c r="FT192" i="5"/>
  <c r="FL192" i="5"/>
  <c r="DC192" i="5"/>
  <c r="BP169" i="5"/>
  <c r="DY169" i="5" s="1"/>
  <c r="DL169" i="5"/>
  <c r="FU169" i="5"/>
  <c r="DT169" i="5"/>
  <c r="GC169" i="5"/>
  <c r="FP169" i="5"/>
  <c r="DG169" i="5"/>
  <c r="CA188" i="5"/>
  <c r="EJ188" i="5"/>
  <c r="DB258" i="5"/>
  <c r="FK258" i="5"/>
  <c r="DP270" i="5"/>
  <c r="FY270" i="5"/>
  <c r="BY213" i="5"/>
  <c r="EH213" i="5" s="1"/>
  <c r="CT302" i="5"/>
  <c r="FC302" i="5" s="1"/>
  <c r="EK154" i="5"/>
  <c r="CB154" i="5"/>
  <c r="CA177" i="5"/>
  <c r="EJ177" i="5"/>
  <c r="DD326" i="5"/>
  <c r="FM326" i="5" s="1"/>
  <c r="FR251" i="5"/>
  <c r="DI251" i="5"/>
  <c r="CW299" i="5"/>
  <c r="FF299" i="5" s="1"/>
  <c r="FA152" i="5"/>
  <c r="CR152" i="5"/>
  <c r="EZ314" i="5"/>
  <c r="CQ314" i="5"/>
  <c r="BP268" i="5"/>
  <c r="DY268" i="5" s="1"/>
  <c r="FJ195" i="5"/>
  <c r="DA195" i="5"/>
  <c r="EX156" i="5"/>
  <c r="CO156" i="5"/>
  <c r="FF118" i="5"/>
  <c r="CW118" i="5"/>
  <c r="GE237" i="5"/>
  <c r="DV237" i="5"/>
  <c r="DD300" i="5"/>
  <c r="FM300" i="5"/>
  <c r="CQ283" i="5"/>
  <c r="EZ283" i="5" s="1"/>
  <c r="DY192" i="5"/>
  <c r="BP192" i="5"/>
  <c r="ER169" i="5"/>
  <c r="CI169" i="5"/>
  <c r="CV292" i="5"/>
  <c r="FE292" i="5" s="1"/>
  <c r="CA258" i="5"/>
  <c r="EJ258" i="5" s="1"/>
  <c r="FS258" i="5"/>
  <c r="DJ258" i="5"/>
  <c r="CH270" i="5"/>
  <c r="EQ270" i="5" s="1"/>
  <c r="EK213" i="5"/>
  <c r="CB213" i="5"/>
  <c r="BU265" i="5"/>
  <c r="ED265" i="5" s="1"/>
  <c r="EY315" i="5"/>
  <c r="CP315" i="5"/>
  <c r="FP43" i="5"/>
  <c r="DG43" i="5"/>
  <c r="BV43" i="5"/>
  <c r="EE43" i="5"/>
  <c r="FG43" i="5"/>
  <c r="CX43" i="5"/>
  <c r="FN43" i="5"/>
  <c r="DE43" i="5"/>
  <c r="EA43" i="5"/>
  <c r="BR43" i="5"/>
  <c r="FL43" i="5"/>
  <c r="DC43" i="5"/>
  <c r="CD118" i="5"/>
  <c r="EM118" i="5"/>
  <c r="EC118" i="5"/>
  <c r="BT118" i="5"/>
  <c r="DG118" i="5"/>
  <c r="FP118" i="5"/>
  <c r="EB118" i="5"/>
  <c r="BS118" i="5"/>
  <c r="EK118" i="5"/>
  <c r="CB118" i="5"/>
  <c r="EE118" i="5"/>
  <c r="BV118" i="5"/>
  <c r="FX83" i="5"/>
  <c r="DO83" i="5"/>
  <c r="DM83" i="5"/>
  <c r="FV83" i="5"/>
  <c r="CC83" i="5"/>
  <c r="EL83" i="5"/>
  <c r="EN83" i="5"/>
  <c r="CE83" i="5"/>
  <c r="EO83" i="5"/>
  <c r="CF83" i="5"/>
  <c r="GD83" i="5"/>
  <c r="DU83" i="5"/>
  <c r="BR237" i="5"/>
  <c r="EA237" i="5" s="1"/>
  <c r="EQ237" i="5"/>
  <c r="CH237" i="5"/>
  <c r="EL237" i="5"/>
  <c r="CC237" i="5"/>
  <c r="CJ237" i="5"/>
  <c r="ES237" i="5"/>
  <c r="DO237" i="5"/>
  <c r="FX237" i="5"/>
  <c r="FH237" i="5"/>
  <c r="CY237" i="5"/>
  <c r="BX300" i="5"/>
  <c r="EG300" i="5" s="1"/>
  <c r="CV300" i="5"/>
  <c r="FE300" i="5" s="1"/>
  <c r="BQ300" i="5"/>
  <c r="DZ300" i="5" s="1"/>
  <c r="CG300" i="5"/>
  <c r="EP300" i="5" s="1"/>
  <c r="CC300" i="5"/>
  <c r="EL300" i="5" s="1"/>
  <c r="GC300" i="5"/>
  <c r="DT300" i="5"/>
  <c r="CV354" i="5"/>
  <c r="FE354" i="5" s="1"/>
  <c r="DD354" i="5"/>
  <c r="FM354" i="5" s="1"/>
  <c r="DR354" i="5"/>
  <c r="GA354" i="5" s="1"/>
  <c r="DC354" i="5"/>
  <c r="FL354" i="5" s="1"/>
  <c r="DJ354" i="5"/>
  <c r="FS354" i="5"/>
  <c r="DL354" i="5"/>
  <c r="FU354" i="5" s="1"/>
  <c r="BT283" i="5"/>
  <c r="EC283" i="5" s="1"/>
  <c r="CU283" i="5"/>
  <c r="FD283" i="5"/>
  <c r="DS283" i="5"/>
  <c r="GB283" i="5"/>
  <c r="BQ283" i="5"/>
  <c r="DZ283" i="5" s="1"/>
  <c r="FY283" i="5"/>
  <c r="DP283" i="5"/>
  <c r="CS283" i="5"/>
  <c r="FB283" i="5" s="1"/>
  <c r="DO192" i="5"/>
  <c r="FX192" i="5"/>
  <c r="EJ192" i="5"/>
  <c r="CA192" i="5"/>
  <c r="CW192" i="5"/>
  <c r="FF192" i="5"/>
  <c r="BQ192" i="5"/>
  <c r="DZ192" i="5" s="1"/>
  <c r="FY192" i="5"/>
  <c r="DP192" i="5"/>
  <c r="FC192" i="5"/>
  <c r="CT192" i="5"/>
  <c r="FB169" i="5"/>
  <c r="CS169" i="5"/>
  <c r="DD169" i="5"/>
  <c r="FM169" i="5"/>
  <c r="CY169" i="5"/>
  <c r="FH169" i="5"/>
  <c r="DM169" i="5"/>
  <c r="FV169" i="5"/>
  <c r="GD169" i="5"/>
  <c r="DU169" i="5"/>
  <c r="FG169" i="5"/>
  <c r="CX169" i="5"/>
  <c r="DC188" i="5"/>
  <c r="FL188" i="5"/>
  <c r="BW188" i="5"/>
  <c r="EF188" i="5" s="1"/>
  <c r="CW188" i="5"/>
  <c r="FF188" i="5"/>
  <c r="EK188" i="5"/>
  <c r="CB188" i="5"/>
  <c r="EG188" i="5"/>
  <c r="BX188" i="5"/>
  <c r="FR188" i="5"/>
  <c r="DI188" i="5"/>
  <c r="BZ292" i="5"/>
  <c r="EI292" i="5" s="1"/>
  <c r="GC292" i="5"/>
  <c r="DT292" i="5"/>
  <c r="DV292" i="5"/>
  <c r="GE292" i="5"/>
  <c r="CI292" i="5"/>
  <c r="ER292" i="5" s="1"/>
  <c r="EN292" i="5"/>
  <c r="CE292" i="5"/>
  <c r="FX292" i="5"/>
  <c r="DO292" i="5"/>
  <c r="BS145" i="5"/>
  <c r="EB145" i="5" s="1"/>
  <c r="FL258" i="5"/>
  <c r="DC258" i="5"/>
  <c r="GA258" i="5"/>
  <c r="DR258" i="5"/>
  <c r="DO258" i="5"/>
  <c r="FX258" i="5"/>
  <c r="CH258" i="5"/>
  <c r="EQ258" i="5" s="1"/>
  <c r="FC258" i="5"/>
  <c r="CT258" i="5"/>
  <c r="CG258" i="5"/>
  <c r="EP258" i="5" s="1"/>
  <c r="FL270" i="5"/>
  <c r="DC270" i="5"/>
  <c r="EZ270" i="5"/>
  <c r="CQ270" i="5"/>
  <c r="CC270" i="5"/>
  <c r="EL270" i="5" s="1"/>
  <c r="FT270" i="5"/>
  <c r="DK270" i="5"/>
  <c r="DQ270" i="5"/>
  <c r="FZ270" i="5"/>
  <c r="CE270" i="5"/>
  <c r="EN270" i="5" s="1"/>
  <c r="DI213" i="5"/>
  <c r="FR213" i="5"/>
  <c r="CE213" i="5"/>
  <c r="EN213" i="5"/>
  <c r="DP213" i="5"/>
  <c r="FY213" i="5"/>
  <c r="FF213" i="5"/>
  <c r="CW213" i="5"/>
  <c r="FV213" i="5"/>
  <c r="DM213" i="5"/>
  <c r="FK213" i="5"/>
  <c r="DB213" i="5"/>
  <c r="FC265" i="5"/>
  <c r="CT265" i="5"/>
  <c r="BP265" i="5"/>
  <c r="DY265" i="5" s="1"/>
  <c r="BQ265" i="5"/>
  <c r="DZ265" i="5" s="1"/>
  <c r="FI265" i="5"/>
  <c r="CZ265" i="5"/>
  <c r="DB265" i="5"/>
  <c r="FK265" i="5"/>
  <c r="FH265" i="5"/>
  <c r="CY265" i="5"/>
  <c r="DH302" i="5"/>
  <c r="FQ302" i="5"/>
  <c r="CU302" i="5"/>
  <c r="FD302" i="5" s="1"/>
  <c r="BR302" i="5"/>
  <c r="EA302" i="5"/>
  <c r="CS302" i="5"/>
  <c r="FB302" i="5" s="1"/>
  <c r="CN302" i="5"/>
  <c r="EW302" i="5" s="1"/>
  <c r="FK302" i="5"/>
  <c r="DB302" i="5"/>
  <c r="CS315" i="5"/>
  <c r="FB315" i="5" s="1"/>
  <c r="CL315" i="5"/>
  <c r="EU315" i="5" s="1"/>
  <c r="FL315" i="5"/>
  <c r="DC315" i="5"/>
  <c r="EG315" i="5"/>
  <c r="BX315" i="5"/>
  <c r="CU315" i="5"/>
  <c r="FD315" i="5" s="1"/>
  <c r="EV315" i="5"/>
  <c r="CM315" i="5"/>
  <c r="BO59" i="5"/>
  <c r="DX59" i="5" s="1"/>
  <c r="BU151" i="5"/>
  <c r="ED151" i="5"/>
  <c r="FE151" i="5"/>
  <c r="CV151" i="5"/>
  <c r="FN151" i="5"/>
  <c r="DE151" i="5"/>
  <c r="BX151" i="5"/>
  <c r="EG151" i="5"/>
  <c r="FL151" i="5"/>
  <c r="DC151" i="5"/>
  <c r="EZ151" i="5"/>
  <c r="CQ151" i="5"/>
  <c r="CI121" i="5"/>
  <c r="ER121" i="5"/>
  <c r="CM121" i="5"/>
  <c r="EV121" i="5"/>
  <c r="DQ121" i="5"/>
  <c r="FZ121" i="5"/>
  <c r="CJ121" i="5"/>
  <c r="ES121" i="5"/>
  <c r="FO121" i="5"/>
  <c r="DF121" i="5"/>
  <c r="EZ121" i="5"/>
  <c r="CQ121" i="5"/>
  <c r="CP154" i="5"/>
  <c r="EY154" i="5"/>
  <c r="FF154" i="5"/>
  <c r="CW154" i="5"/>
  <c r="ES154" i="5"/>
  <c r="CJ154" i="5"/>
  <c r="DD154" i="5"/>
  <c r="FM154" i="5"/>
  <c r="FP154" i="5"/>
  <c r="DG154" i="5"/>
  <c r="EX154" i="5"/>
  <c r="CO154" i="5"/>
  <c r="FR259" i="5"/>
  <c r="DI259" i="5"/>
  <c r="DN259" i="5"/>
  <c r="FW259" i="5"/>
  <c r="CJ259" i="5"/>
  <c r="ES259" i="5" s="1"/>
  <c r="DU259" i="5"/>
  <c r="GD259" i="5"/>
  <c r="GC259" i="5"/>
  <c r="DT259" i="5"/>
  <c r="FF259" i="5"/>
  <c r="CW259" i="5"/>
  <c r="DF177" i="5"/>
  <c r="FO177" i="5"/>
  <c r="FY177" i="5"/>
  <c r="DP177" i="5"/>
  <c r="FB177" i="5"/>
  <c r="CS177" i="5"/>
  <c r="EL177" i="5"/>
  <c r="CC177" i="5"/>
  <c r="DV177" i="5"/>
  <c r="GE177" i="5"/>
  <c r="FM177" i="5"/>
  <c r="DD177" i="5"/>
  <c r="EN103" i="5"/>
  <c r="CE103" i="5"/>
  <c r="EW103" i="5"/>
  <c r="CN103" i="5"/>
  <c r="FY103" i="5"/>
  <c r="DP103" i="5"/>
  <c r="EU103" i="5"/>
  <c r="CL103" i="5"/>
  <c r="EO103" i="5"/>
  <c r="CF103" i="5"/>
  <c r="GD103" i="5"/>
  <c r="DU103" i="5"/>
  <c r="GD351" i="5"/>
  <c r="DU351" i="5"/>
  <c r="BZ351" i="5"/>
  <c r="EI351" i="5"/>
  <c r="DS351" i="5"/>
  <c r="GB351" i="5" s="1"/>
  <c r="FV351" i="5"/>
  <c r="DM351" i="5"/>
  <c r="BR351" i="5"/>
  <c r="EA351" i="5"/>
  <c r="DL351" i="5"/>
  <c r="FU351" i="5" s="1"/>
  <c r="DG326" i="5"/>
  <c r="FP326" i="5" s="1"/>
  <c r="CT326" i="5"/>
  <c r="FC326" i="5" s="1"/>
  <c r="DH326" i="5"/>
  <c r="FQ326" i="5"/>
  <c r="FZ326" i="5"/>
  <c r="DQ326" i="5"/>
  <c r="CB326" i="5"/>
  <c r="EK326" i="5" s="1"/>
  <c r="GE326" i="5"/>
  <c r="DV326" i="5"/>
  <c r="FS301" i="5"/>
  <c r="DJ301" i="5"/>
  <c r="CP301" i="5"/>
  <c r="EY301" i="5" s="1"/>
  <c r="GA301" i="5"/>
  <c r="DR301" i="5"/>
  <c r="FP301" i="5"/>
  <c r="DG301" i="5"/>
  <c r="BP301" i="5"/>
  <c r="DY301" i="5" s="1"/>
  <c r="DO301" i="5"/>
  <c r="FX301" i="5"/>
  <c r="CP276" i="5"/>
  <c r="EY276" i="5" s="1"/>
  <c r="CF276" i="5"/>
  <c r="EO276" i="5" s="1"/>
  <c r="EQ276" i="5"/>
  <c r="CH276" i="5"/>
  <c r="DM276" i="5"/>
  <c r="FV276" i="5"/>
  <c r="CE276" i="5"/>
  <c r="EN276" i="5" s="1"/>
  <c r="DN276" i="5"/>
  <c r="FW276" i="5"/>
  <c r="DC251" i="5"/>
  <c r="FL251" i="5"/>
  <c r="BP251" i="5"/>
  <c r="DY251" i="5" s="1"/>
  <c r="CU251" i="5"/>
  <c r="FD251" i="5"/>
  <c r="BW251" i="5"/>
  <c r="EF251" i="5" s="1"/>
  <c r="EQ251" i="5"/>
  <c r="CH251" i="5"/>
  <c r="GA251" i="5"/>
  <c r="DR251" i="5"/>
  <c r="DI226" i="5"/>
  <c r="FR226" i="5"/>
  <c r="DU226" i="5"/>
  <c r="GD226" i="5"/>
  <c r="CN226" i="5"/>
  <c r="EW226" i="5"/>
  <c r="DR226" i="5"/>
  <c r="GA226" i="5"/>
  <c r="BS226" i="5"/>
  <c r="EB226" i="5"/>
  <c r="FW226" i="5"/>
  <c r="DN226" i="5"/>
  <c r="BS201" i="5"/>
  <c r="EB201" i="5"/>
  <c r="ET201" i="5"/>
  <c r="CK201" i="5"/>
  <c r="BP201" i="5"/>
  <c r="DY201" i="5" s="1"/>
  <c r="DF201" i="5"/>
  <c r="FO201" i="5"/>
  <c r="FY201" i="5"/>
  <c r="DP201" i="5"/>
  <c r="DN201" i="5"/>
  <c r="FW201" i="5"/>
  <c r="FN290" i="5"/>
  <c r="DE290" i="5"/>
  <c r="FO290" i="5"/>
  <c r="DF290" i="5"/>
  <c r="CV290" i="5"/>
  <c r="FE290" i="5" s="1"/>
  <c r="BV290" i="5"/>
  <c r="EE290" i="5" s="1"/>
  <c r="CA290" i="5"/>
  <c r="EJ290" i="5"/>
  <c r="DT290" i="5"/>
  <c r="GC290" i="5"/>
  <c r="CH299" i="5"/>
  <c r="EQ299" i="5" s="1"/>
  <c r="FX299" i="5"/>
  <c r="DO299" i="5"/>
  <c r="EU299" i="5"/>
  <c r="CL299" i="5"/>
  <c r="CR299" i="5"/>
  <c r="FA299" i="5"/>
  <c r="BV299" i="5"/>
  <c r="EE299" i="5" s="1"/>
  <c r="FT299" i="5"/>
  <c r="DK299" i="5"/>
  <c r="DQ353" i="5"/>
  <c r="FZ353" i="5" s="1"/>
  <c r="EB353" i="5"/>
  <c r="BS353" i="5"/>
  <c r="BT353" i="5"/>
  <c r="EC353" i="5" s="1"/>
  <c r="CT353" i="5"/>
  <c r="FC353" i="5" s="1"/>
  <c r="DN353" i="5"/>
  <c r="FW353" i="5" s="1"/>
  <c r="CZ353" i="5"/>
  <c r="FI353" i="5" s="1"/>
  <c r="FO335" i="5"/>
  <c r="DF335" i="5"/>
  <c r="FZ335" i="5"/>
  <c r="DQ335" i="5"/>
  <c r="EZ335" i="5"/>
  <c r="CQ335" i="5"/>
  <c r="CF335" i="5"/>
  <c r="EO335" i="5" s="1"/>
  <c r="DC335" i="5"/>
  <c r="FL335" i="5" s="1"/>
  <c r="CP335" i="5"/>
  <c r="EY335" i="5" s="1"/>
  <c r="DB282" i="5"/>
  <c r="FK282" i="5"/>
  <c r="BW282" i="5"/>
  <c r="EF282" i="5" s="1"/>
  <c r="FD282" i="5"/>
  <c r="CU282" i="5"/>
  <c r="FG282" i="5"/>
  <c r="CX282" i="5"/>
  <c r="GD282" i="5"/>
  <c r="DU282" i="5"/>
  <c r="FE282" i="5"/>
  <c r="CV282" i="5"/>
  <c r="EM152" i="5"/>
  <c r="CD152" i="5"/>
  <c r="CZ152" i="5"/>
  <c r="FI152" i="5"/>
  <c r="FR152" i="5"/>
  <c r="DI152" i="5"/>
  <c r="FK152" i="5"/>
  <c r="DB152" i="5"/>
  <c r="FO152" i="5"/>
  <c r="DF152" i="5"/>
  <c r="ES152" i="5"/>
  <c r="CJ152" i="5"/>
  <c r="FJ208" i="5"/>
  <c r="DA208" i="5"/>
  <c r="GD208" i="5"/>
  <c r="DU208" i="5"/>
  <c r="BW208" i="5"/>
  <c r="EF208" i="5" s="1"/>
  <c r="EK208" i="5"/>
  <c r="CB208" i="5"/>
  <c r="CL208" i="5"/>
  <c r="EU208" i="5"/>
  <c r="EQ208" i="5"/>
  <c r="CH208" i="5"/>
  <c r="EO220" i="5"/>
  <c r="CF220" i="5"/>
  <c r="DS220" i="5"/>
  <c r="GB220" i="5"/>
  <c r="BY220" i="5"/>
  <c r="EH220" i="5" s="1"/>
  <c r="FO220" i="5"/>
  <c r="DF220" i="5"/>
  <c r="FF220" i="5"/>
  <c r="CW220" i="5"/>
  <c r="BZ220" i="5"/>
  <c r="EI220" i="5" s="1"/>
  <c r="CF314" i="5"/>
  <c r="EO314" i="5" s="1"/>
  <c r="FW314" i="5"/>
  <c r="DN314" i="5"/>
  <c r="DS314" i="5"/>
  <c r="GB314" i="5"/>
  <c r="FB314" i="5"/>
  <c r="CS314" i="5"/>
  <c r="CU314" i="5"/>
  <c r="FD314" i="5" s="1"/>
  <c r="EQ314" i="5"/>
  <c r="CH314" i="5"/>
  <c r="BQ278" i="5"/>
  <c r="DZ278" i="5" s="1"/>
  <c r="FC278" i="5"/>
  <c r="CT278" i="5"/>
  <c r="GC278" i="5"/>
  <c r="DT278" i="5"/>
  <c r="FG278" i="5"/>
  <c r="CX278" i="5"/>
  <c r="FO278" i="5"/>
  <c r="DF278" i="5"/>
  <c r="CI278" i="5"/>
  <c r="ER278" i="5" s="1"/>
  <c r="DS295" i="5"/>
  <c r="GB295" i="5"/>
  <c r="DH295" i="5"/>
  <c r="FQ295" i="5"/>
  <c r="BV295" i="5"/>
  <c r="EE295" i="5" s="1"/>
  <c r="FJ295" i="5"/>
  <c r="DA295" i="5"/>
  <c r="FO295" i="5"/>
  <c r="DF295" i="5"/>
  <c r="CI295" i="5"/>
  <c r="ER295" i="5" s="1"/>
  <c r="BW260" i="5"/>
  <c r="EF260" i="5" s="1"/>
  <c r="CN260" i="5"/>
  <c r="EW260" i="5"/>
  <c r="GD260" i="5"/>
  <c r="DU260" i="5"/>
  <c r="DI260" i="5"/>
  <c r="FR260" i="5"/>
  <c r="CB260" i="5"/>
  <c r="EK260" i="5" s="1"/>
  <c r="GE260" i="5"/>
  <c r="DV260" i="5"/>
  <c r="CF268" i="5"/>
  <c r="EO268" i="5" s="1"/>
  <c r="GC268" i="5"/>
  <c r="DT268" i="5"/>
  <c r="BZ268" i="5"/>
  <c r="EI268" i="5" s="1"/>
  <c r="CB268" i="5"/>
  <c r="EK268" i="5" s="1"/>
  <c r="BX268" i="5"/>
  <c r="EG268" i="5" s="1"/>
  <c r="BS268" i="5"/>
  <c r="EB268" i="5" s="1"/>
  <c r="BO195" i="5"/>
  <c r="DX195" i="5" s="1"/>
  <c r="FB195" i="5"/>
  <c r="CS195" i="5"/>
  <c r="BY195" i="5"/>
  <c r="EH195" i="5"/>
  <c r="FN195" i="5"/>
  <c r="DE195" i="5"/>
  <c r="FM195" i="5"/>
  <c r="DD195" i="5"/>
  <c r="FA195" i="5"/>
  <c r="CR195" i="5"/>
  <c r="BP229" i="5"/>
  <c r="DY229" i="5" s="1"/>
  <c r="BT229" i="5"/>
  <c r="EC229" i="5" s="1"/>
  <c r="FQ229" i="5"/>
  <c r="DH229" i="5"/>
  <c r="CP229" i="5"/>
  <c r="EY229" i="5"/>
  <c r="CS229" i="5"/>
  <c r="FB229" i="5"/>
  <c r="EZ229" i="5"/>
  <c r="CQ229" i="5"/>
  <c r="CC21" i="5"/>
  <c r="EL21" i="5"/>
  <c r="DE21" i="5"/>
  <c r="FN21" i="5"/>
  <c r="EH21" i="5"/>
  <c r="BY21" i="5"/>
  <c r="DG21" i="5"/>
  <c r="FP21" i="5"/>
  <c r="FM21" i="5"/>
  <c r="DD21" i="5"/>
  <c r="FA21" i="5"/>
  <c r="CR21" i="5"/>
  <c r="ED71" i="5"/>
  <c r="BU71" i="5"/>
  <c r="ER71" i="5"/>
  <c r="CI71" i="5"/>
  <c r="DC71" i="5"/>
  <c r="FL71" i="5"/>
  <c r="FB71" i="5"/>
  <c r="CS71" i="5"/>
  <c r="DA71" i="5"/>
  <c r="FJ71" i="5"/>
  <c r="EW71" i="5"/>
  <c r="CN71" i="5"/>
  <c r="CC170" i="5"/>
  <c r="EL170" i="5"/>
  <c r="CP170" i="5"/>
  <c r="EY170" i="5"/>
  <c r="EN170" i="5"/>
  <c r="CE170" i="5"/>
  <c r="FJ170" i="5"/>
  <c r="DA170" i="5"/>
  <c r="FU170" i="5"/>
  <c r="DL170" i="5"/>
  <c r="ES170" i="5"/>
  <c r="CJ170" i="5"/>
  <c r="EI13" i="5"/>
  <c r="BZ13" i="5"/>
  <c r="FO13" i="5"/>
  <c r="DF13" i="5"/>
  <c r="DH13" i="5"/>
  <c r="FQ13" i="5"/>
  <c r="ED13" i="5"/>
  <c r="BU13" i="5"/>
  <c r="EG13" i="5"/>
  <c r="BX13" i="5"/>
  <c r="FL13" i="5"/>
  <c r="DC13" i="5"/>
  <c r="FH138" i="5"/>
  <c r="CY138" i="5"/>
  <c r="ED138" i="5"/>
  <c r="BU138" i="5"/>
  <c r="CC138" i="5"/>
  <c r="EL138" i="5"/>
  <c r="CE138" i="5"/>
  <c r="EN138" i="5"/>
  <c r="EH138" i="5"/>
  <c r="BY138" i="5"/>
  <c r="GC138" i="5"/>
  <c r="DT138" i="5"/>
  <c r="BX228" i="5"/>
  <c r="EG228" i="5" s="1"/>
  <c r="FE228" i="5"/>
  <c r="CV228" i="5"/>
  <c r="CW228" i="5"/>
  <c r="FF228" i="5"/>
  <c r="BW228" i="5"/>
  <c r="EF228" i="5" s="1"/>
  <c r="GD228" i="5"/>
  <c r="DU228" i="5"/>
  <c r="FN228" i="5"/>
  <c r="DE228" i="5"/>
  <c r="EK88" i="5"/>
  <c r="CB88" i="5"/>
  <c r="BR88" i="5"/>
  <c r="EA88" i="5" s="1"/>
  <c r="EM88" i="5"/>
  <c r="CD88" i="5"/>
  <c r="DP88" i="5"/>
  <c r="FY88" i="5"/>
  <c r="FW88" i="5"/>
  <c r="DN88" i="5"/>
  <c r="FJ88" i="5"/>
  <c r="DA88" i="5"/>
  <c r="DM289" i="5"/>
  <c r="FV289" i="5"/>
  <c r="DL289" i="5"/>
  <c r="FU289" i="5"/>
  <c r="CO289" i="5"/>
  <c r="EX289" i="5" s="1"/>
  <c r="CD289" i="5"/>
  <c r="EM289" i="5" s="1"/>
  <c r="CV289" i="5"/>
  <c r="FE289" i="5" s="1"/>
  <c r="CS289" i="5"/>
  <c r="FB289" i="5"/>
  <c r="BU298" i="5"/>
  <c r="ED298" i="5" s="1"/>
  <c r="FO298" i="5"/>
  <c r="DF298" i="5"/>
  <c r="CS298" i="5"/>
  <c r="FB298" i="5" s="1"/>
  <c r="BS298" i="5"/>
  <c r="EB298" i="5" s="1"/>
  <c r="BQ298" i="5"/>
  <c r="DZ298" i="5" s="1"/>
  <c r="FT298" i="5"/>
  <c r="DK298" i="5"/>
  <c r="FK200" i="5"/>
  <c r="DB200" i="5"/>
  <c r="EW200" i="5"/>
  <c r="CN200" i="5"/>
  <c r="BT200" i="5"/>
  <c r="EC200" i="5" s="1"/>
  <c r="EX200" i="5"/>
  <c r="CO200" i="5"/>
  <c r="BP200" i="5"/>
  <c r="DY200" i="5" s="1"/>
  <c r="FO200" i="5"/>
  <c r="DF200" i="5"/>
  <c r="CD352" i="5"/>
  <c r="EM352" i="5" s="1"/>
  <c r="DN352" i="5"/>
  <c r="FW352" i="5" s="1"/>
  <c r="BS352" i="5"/>
  <c r="EB352" i="5" s="1"/>
  <c r="DU352" i="5"/>
  <c r="GD352" i="5"/>
  <c r="DE352" i="5"/>
  <c r="FN352" i="5"/>
  <c r="CS352" i="5"/>
  <c r="FB352" i="5" s="1"/>
  <c r="DO334" i="5"/>
  <c r="FX334" i="5"/>
  <c r="CJ334" i="5"/>
  <c r="ES334" i="5" s="1"/>
  <c r="FZ334" i="5"/>
  <c r="DQ334" i="5"/>
  <c r="DV334" i="5"/>
  <c r="GE334" i="5"/>
  <c r="GD334" i="5"/>
  <c r="DU334" i="5"/>
  <c r="CY334" i="5"/>
  <c r="FH334" i="5" s="1"/>
  <c r="BU189" i="5"/>
  <c r="ED189" i="5" s="1"/>
  <c r="FH189" i="5"/>
  <c r="CY189" i="5"/>
  <c r="CQ189" i="5"/>
  <c r="EZ189" i="5"/>
  <c r="CS189" i="5"/>
  <c r="FB189" i="5"/>
  <c r="FG189" i="5"/>
  <c r="CX189" i="5"/>
  <c r="EK189" i="5"/>
  <c r="CB189" i="5"/>
  <c r="FI164" i="5"/>
  <c r="CZ164" i="5"/>
  <c r="FX164" i="5"/>
  <c r="DO164" i="5"/>
  <c r="CC164" i="5"/>
  <c r="EL164" i="5"/>
  <c r="EP164" i="5"/>
  <c r="CG164" i="5"/>
  <c r="FG164" i="5"/>
  <c r="CX164" i="5"/>
  <c r="EK164" i="5"/>
  <c r="CB164" i="5"/>
  <c r="BT210" i="5"/>
  <c r="EC210" i="5" s="1"/>
  <c r="CZ210" i="5"/>
  <c r="FI210" i="5"/>
  <c r="CQ210" i="5"/>
  <c r="EZ210" i="5"/>
  <c r="CF210" i="5"/>
  <c r="EO210" i="5"/>
  <c r="EY210" i="5"/>
  <c r="CP210" i="5"/>
  <c r="EI210" i="5"/>
  <c r="BZ210" i="5"/>
  <c r="BU272" i="5"/>
  <c r="ED272" i="5"/>
  <c r="FD272" i="5"/>
  <c r="CU272" i="5"/>
  <c r="CR272" i="5"/>
  <c r="FA272" i="5"/>
  <c r="DI272" i="5"/>
  <c r="FR272" i="5"/>
  <c r="BP272" i="5"/>
  <c r="DY272" i="5" s="1"/>
  <c r="GC272" i="5"/>
  <c r="DT272" i="5"/>
  <c r="DE342" i="5"/>
  <c r="FN342" i="5" s="1"/>
  <c r="DY342" i="5"/>
  <c r="BP342" i="5"/>
  <c r="EX342" i="5"/>
  <c r="CO342" i="5"/>
  <c r="CM342" i="5"/>
  <c r="EV342" i="5" s="1"/>
  <c r="DF342" i="5"/>
  <c r="FO342" i="5" s="1"/>
  <c r="CI342" i="5"/>
  <c r="ER342" i="5" s="1"/>
  <c r="GB142" i="5"/>
  <c r="DS142" i="5"/>
  <c r="BO142" i="5"/>
  <c r="DX142" i="5" s="1"/>
  <c r="EZ142" i="5"/>
  <c r="CQ142" i="5"/>
  <c r="ET142" i="5"/>
  <c r="CK142" i="5"/>
  <c r="FE142" i="5"/>
  <c r="CV142" i="5"/>
  <c r="EI142" i="5"/>
  <c r="BZ142" i="5"/>
  <c r="T69" i="4"/>
  <c r="U69" i="4" s="1"/>
  <c r="BO139" i="5"/>
  <c r="DX139" i="5" s="1"/>
  <c r="EI156" i="5"/>
  <c r="BZ156" i="5"/>
  <c r="FL156" i="5"/>
  <c r="DC156" i="5"/>
  <c r="FZ156" i="5"/>
  <c r="DQ156" i="5"/>
  <c r="FD156" i="5"/>
  <c r="CU156" i="5"/>
  <c r="FS156" i="5"/>
  <c r="DJ156" i="5"/>
  <c r="EW156" i="5"/>
  <c r="CN156" i="5"/>
  <c r="BZ275" i="5"/>
  <c r="EI275" i="5" s="1"/>
  <c r="CP275" i="5"/>
  <c r="EY275" i="5" s="1"/>
  <c r="BS275" i="5"/>
  <c r="EB275" i="5" s="1"/>
  <c r="FI275" i="5"/>
  <c r="CZ275" i="5"/>
  <c r="FL275" i="5"/>
  <c r="DC275" i="5"/>
  <c r="EX275" i="5"/>
  <c r="CO275" i="5"/>
  <c r="FZ6" i="5"/>
  <c r="DQ6" i="5"/>
  <c r="EL6" i="5"/>
  <c r="CC6" i="5"/>
  <c r="EN6" i="5"/>
  <c r="CE6" i="5"/>
  <c r="DL6" i="5"/>
  <c r="FU6" i="5"/>
  <c r="EH6" i="5"/>
  <c r="BY6" i="5"/>
  <c r="GC6" i="5"/>
  <c r="DT6" i="5"/>
  <c r="CE56" i="5"/>
  <c r="EN56" i="5"/>
  <c r="EW56" i="5"/>
  <c r="CN56" i="5"/>
  <c r="FY56" i="5"/>
  <c r="DP56" i="5"/>
  <c r="FV56" i="5"/>
  <c r="DM56" i="5"/>
  <c r="EI56" i="5"/>
  <c r="BZ56" i="5"/>
  <c r="GD56" i="5"/>
  <c r="DU56" i="5"/>
  <c r="EL106" i="5"/>
  <c r="CC106" i="5"/>
  <c r="DA106" i="5"/>
  <c r="FJ106" i="5"/>
  <c r="EE106" i="5"/>
  <c r="BV106" i="5"/>
  <c r="EJ106" i="5"/>
  <c r="CA106" i="5"/>
  <c r="EQ106" i="5"/>
  <c r="CH106" i="5"/>
  <c r="GA106" i="5"/>
  <c r="DR106" i="5"/>
  <c r="DO171" i="5"/>
  <c r="FX171" i="5"/>
  <c r="FJ171" i="5"/>
  <c r="DA171" i="5"/>
  <c r="CG171" i="5"/>
  <c r="EP171" i="5"/>
  <c r="FU171" i="5"/>
  <c r="DL171" i="5"/>
  <c r="BT171" i="5"/>
  <c r="EC171" i="5" s="1"/>
  <c r="FR171" i="5"/>
  <c r="DI171" i="5"/>
  <c r="ER212" i="5"/>
  <c r="CI212" i="5"/>
  <c r="BZ212" i="5"/>
  <c r="EI212" i="5"/>
  <c r="CX212" i="5"/>
  <c r="FG212" i="5"/>
  <c r="FA212" i="5"/>
  <c r="CR212" i="5"/>
  <c r="FZ212" i="5"/>
  <c r="DQ212" i="5"/>
  <c r="FR212" i="5"/>
  <c r="DI212" i="5"/>
  <c r="ET307" i="5"/>
  <c r="CK307" i="5"/>
  <c r="CO307" i="5"/>
  <c r="EX307" i="5" s="1"/>
  <c r="BR307" i="5"/>
  <c r="EA307" i="5" s="1"/>
  <c r="CC307" i="5"/>
  <c r="EL307" i="5" s="1"/>
  <c r="FO307" i="5"/>
  <c r="DF307" i="5"/>
  <c r="FL307" i="5"/>
  <c r="DC307" i="5"/>
  <c r="CI41" i="5"/>
  <c r="ER41" i="5"/>
  <c r="FZ41" i="5"/>
  <c r="DQ41" i="5"/>
  <c r="BO41" i="5"/>
  <c r="DX41" i="5" s="1"/>
  <c r="DM41" i="5"/>
  <c r="FV41" i="5"/>
  <c r="FW41" i="5"/>
  <c r="DN41" i="5"/>
  <c r="FK41" i="5"/>
  <c r="DB41" i="5"/>
  <c r="EP91" i="5"/>
  <c r="CG91" i="5"/>
  <c r="BV91" i="5"/>
  <c r="EE91" i="5"/>
  <c r="FF91" i="5"/>
  <c r="CW91" i="5"/>
  <c r="FO91" i="5"/>
  <c r="DF91" i="5"/>
  <c r="FU91" i="5"/>
  <c r="DL91" i="5"/>
  <c r="EX91" i="5"/>
  <c r="CO91" i="5"/>
  <c r="DQ141" i="5"/>
  <c r="FZ141" i="5"/>
  <c r="BP141" i="5"/>
  <c r="DY141" i="5" s="1"/>
  <c r="FA141" i="5"/>
  <c r="CR141" i="5"/>
  <c r="ES141" i="5"/>
  <c r="CJ141" i="5"/>
  <c r="FI141" i="5"/>
  <c r="CZ141" i="5"/>
  <c r="EM141" i="5"/>
  <c r="CD141" i="5"/>
  <c r="DG172" i="5"/>
  <c r="FP172" i="5"/>
  <c r="CV172" i="5"/>
  <c r="FE172" i="5"/>
  <c r="DP172" i="5"/>
  <c r="FY172" i="5"/>
  <c r="CU172" i="5"/>
  <c r="FD172" i="5"/>
  <c r="CM172" i="5"/>
  <c r="EV172" i="5"/>
  <c r="EI172" i="5"/>
  <c r="BZ172" i="5"/>
  <c r="DH175" i="5"/>
  <c r="FQ175" i="5"/>
  <c r="CL175" i="5"/>
  <c r="EU175" i="5"/>
  <c r="DT175" i="5"/>
  <c r="GC175" i="5"/>
  <c r="CJ175" i="5"/>
  <c r="ES175" i="5"/>
  <c r="CP175" i="5"/>
  <c r="EY175" i="5"/>
  <c r="FA175" i="5"/>
  <c r="CR175" i="5"/>
  <c r="CL309" i="5"/>
  <c r="EU309" i="5" s="1"/>
  <c r="FD309" i="5"/>
  <c r="CU309" i="5"/>
  <c r="BY309" i="5"/>
  <c r="EH309" i="5" s="1"/>
  <c r="CA309" i="5"/>
  <c r="EJ309" i="5"/>
  <c r="FN309" i="5"/>
  <c r="DE309" i="5"/>
  <c r="DA309" i="5"/>
  <c r="FJ309" i="5" s="1"/>
  <c r="CW343" i="5"/>
  <c r="FF343" i="5" s="1"/>
  <c r="BV343" i="5"/>
  <c r="EE343" i="5" s="1"/>
  <c r="CH343" i="5"/>
  <c r="EQ343" i="5" s="1"/>
  <c r="CS343" i="5"/>
  <c r="FB343" i="5" s="1"/>
  <c r="CI343" i="5"/>
  <c r="ER343" i="5"/>
  <c r="CE343" i="5"/>
  <c r="EN343" i="5" s="1"/>
  <c r="FX111" i="5"/>
  <c r="DO111" i="5"/>
  <c r="EO111" i="5"/>
  <c r="CF111" i="5"/>
  <c r="EV111" i="5"/>
  <c r="CM111" i="5"/>
  <c r="CV111" i="5"/>
  <c r="FE111" i="5"/>
  <c r="EG111" i="5"/>
  <c r="BX111" i="5"/>
  <c r="FQ111" i="5"/>
  <c r="DH111" i="5"/>
  <c r="FN48" i="5"/>
  <c r="DE48" i="5"/>
  <c r="DI48" i="5"/>
  <c r="FR48" i="5"/>
  <c r="EM48" i="5"/>
  <c r="CD48" i="5"/>
  <c r="BT48" i="5"/>
  <c r="EC48" i="5"/>
  <c r="EU48" i="5"/>
  <c r="CL48" i="5"/>
  <c r="BP48" i="5"/>
  <c r="DY48" i="5" s="1"/>
  <c r="BR123" i="5"/>
  <c r="EA123" i="5" s="1"/>
  <c r="CU123" i="5"/>
  <c r="FD123" i="5"/>
  <c r="DH123" i="5"/>
  <c r="FQ123" i="5"/>
  <c r="BP123" i="5"/>
  <c r="DY123" i="5" s="1"/>
  <c r="CW123" i="5"/>
  <c r="FF123" i="5"/>
  <c r="ER123" i="5"/>
  <c r="CI123" i="5"/>
  <c r="FX157" i="5"/>
  <c r="DO157" i="5"/>
  <c r="GC157" i="5"/>
  <c r="DT157" i="5"/>
  <c r="DV157" i="5"/>
  <c r="GE157" i="5"/>
  <c r="ER157" i="5"/>
  <c r="CI157" i="5"/>
  <c r="EL157" i="5"/>
  <c r="CC157" i="5"/>
  <c r="FW157" i="5"/>
  <c r="DN157" i="5"/>
  <c r="FF245" i="5"/>
  <c r="CW245" i="5"/>
  <c r="DI245" i="5"/>
  <c r="FR245" i="5"/>
  <c r="BW245" i="5"/>
  <c r="EF245" i="5" s="1"/>
  <c r="GA245" i="5"/>
  <c r="DR245" i="5"/>
  <c r="FY245" i="5"/>
  <c r="DP245" i="5"/>
  <c r="FB245" i="5"/>
  <c r="CS245" i="5"/>
  <c r="CI319" i="5"/>
  <c r="ER319" i="5" s="1"/>
  <c r="CA319" i="5"/>
  <c r="EJ319" i="5" s="1"/>
  <c r="CM319" i="5"/>
  <c r="EV319" i="5" s="1"/>
  <c r="CH319" i="5"/>
  <c r="EQ319" i="5" s="1"/>
  <c r="CJ319" i="5"/>
  <c r="ES319" i="5" s="1"/>
  <c r="BW319" i="5"/>
  <c r="EF319" i="5" s="1"/>
  <c r="CJ346" i="5"/>
  <c r="ES346" i="5" s="1"/>
  <c r="DM346" i="5"/>
  <c r="FV346" i="5" s="1"/>
  <c r="DT346" i="5"/>
  <c r="GC346" i="5"/>
  <c r="CM346" i="5"/>
  <c r="EV346" i="5" s="1"/>
  <c r="FF346" i="5"/>
  <c r="CW346" i="5"/>
  <c r="DC346" i="5"/>
  <c r="FL346" i="5" s="1"/>
  <c r="DT321" i="5"/>
  <c r="GC321" i="5"/>
  <c r="DO321" i="5"/>
  <c r="FX321" i="5"/>
  <c r="FS321" i="5"/>
  <c r="DJ321" i="5"/>
  <c r="FQ321" i="5"/>
  <c r="DH321" i="5"/>
  <c r="BR321" i="5"/>
  <c r="EA321" i="5" s="1"/>
  <c r="FU321" i="5"/>
  <c r="DL321" i="5"/>
  <c r="CA296" i="5"/>
  <c r="EJ296" i="5" s="1"/>
  <c r="CN296" i="5"/>
  <c r="EW296" i="5" s="1"/>
  <c r="CF296" i="5"/>
  <c r="EO296" i="5" s="1"/>
  <c r="FX296" i="5"/>
  <c r="DO296" i="5"/>
  <c r="BX296" i="5"/>
  <c r="EG296" i="5" s="1"/>
  <c r="FL296" i="5"/>
  <c r="DC296" i="5"/>
  <c r="FY271" i="5"/>
  <c r="DP271" i="5"/>
  <c r="EA271" i="5"/>
  <c r="BR271" i="5"/>
  <c r="CZ271" i="5"/>
  <c r="FI271" i="5"/>
  <c r="GB271" i="5"/>
  <c r="DS271" i="5"/>
  <c r="DU271" i="5"/>
  <c r="GD271" i="5"/>
  <c r="FM271" i="5"/>
  <c r="DD271" i="5"/>
  <c r="BS246" i="5"/>
  <c r="EB246" i="5" s="1"/>
  <c r="ET246" i="5"/>
  <c r="CK246" i="5"/>
  <c r="EF246" i="5"/>
  <c r="BW246" i="5"/>
  <c r="BO246" i="5"/>
  <c r="DX246" i="5" s="1"/>
  <c r="BX246" i="5"/>
  <c r="EG246" i="5" s="1"/>
  <c r="FQ246" i="5"/>
  <c r="DH246" i="5"/>
  <c r="CC221" i="5"/>
  <c r="EL221" i="5"/>
  <c r="CQ221" i="5"/>
  <c r="EZ221" i="5"/>
  <c r="FZ221" i="5"/>
  <c r="DQ221" i="5"/>
  <c r="FU221" i="5"/>
  <c r="DL221" i="5"/>
  <c r="DX221" i="5"/>
  <c r="BO221" i="5"/>
  <c r="FQ221" i="5"/>
  <c r="DH221" i="5"/>
  <c r="EN196" i="5"/>
  <c r="CE196" i="5"/>
  <c r="BP196" i="5"/>
  <c r="DY196" i="5" s="1"/>
  <c r="CO196" i="5"/>
  <c r="EX196" i="5"/>
  <c r="FN196" i="5"/>
  <c r="DE196" i="5"/>
  <c r="BV196" i="5"/>
  <c r="EE196" i="5" s="1"/>
  <c r="FP196" i="5"/>
  <c r="DG196" i="5"/>
  <c r="FN288" i="5"/>
  <c r="DE288" i="5"/>
  <c r="CP288" i="5"/>
  <c r="EY288" i="5" s="1"/>
  <c r="FF288" i="5"/>
  <c r="CW288" i="5"/>
  <c r="BW288" i="5"/>
  <c r="EF288" i="5" s="1"/>
  <c r="FM288" i="5"/>
  <c r="DD288" i="5"/>
  <c r="CR288" i="5"/>
  <c r="FA288" i="5" s="1"/>
  <c r="CT297" i="5"/>
  <c r="FC297" i="5" s="1"/>
  <c r="BV297" i="5"/>
  <c r="EE297" i="5" s="1"/>
  <c r="DC297" i="5"/>
  <c r="FL297" i="5"/>
  <c r="CF297" i="5"/>
  <c r="EO297" i="5" s="1"/>
  <c r="BU297" i="5"/>
  <c r="ED297" i="5" s="1"/>
  <c r="FN297" i="5"/>
  <c r="DE297" i="5"/>
  <c r="EX199" i="5"/>
  <c r="CO199" i="5"/>
  <c r="EJ199" i="5"/>
  <c r="CA199" i="5"/>
  <c r="BS199" i="5"/>
  <c r="EB199" i="5" s="1"/>
  <c r="DI199" i="5"/>
  <c r="FR199" i="5"/>
  <c r="DN199" i="5"/>
  <c r="FW199" i="5"/>
  <c r="FS199" i="5"/>
  <c r="DJ199" i="5"/>
  <c r="CV333" i="5"/>
  <c r="FE333" i="5" s="1"/>
  <c r="CJ333" i="5"/>
  <c r="ES333" i="5" s="1"/>
  <c r="CZ333" i="5"/>
  <c r="FI333" i="5" s="1"/>
  <c r="DY333" i="5"/>
  <c r="BP333" i="5"/>
  <c r="FX333" i="5"/>
  <c r="DO333" i="5"/>
  <c r="CS333" i="5"/>
  <c r="FB333" i="5" s="1"/>
  <c r="BW274" i="5"/>
  <c r="EF274" i="5" s="1"/>
  <c r="FQ274" i="5"/>
  <c r="DH274" i="5"/>
  <c r="CF274" i="5"/>
  <c r="EO274" i="5" s="1"/>
  <c r="FT274" i="5"/>
  <c r="DK274" i="5"/>
  <c r="FZ274" i="5"/>
  <c r="DQ274" i="5"/>
  <c r="FB274" i="5"/>
  <c r="CS274" i="5"/>
  <c r="CS230" i="5"/>
  <c r="FB230" i="5"/>
  <c r="DD230" i="5"/>
  <c r="FM230" i="5"/>
  <c r="BO230" i="5"/>
  <c r="DX230" i="5" s="1"/>
  <c r="FA230" i="5"/>
  <c r="CR230" i="5"/>
  <c r="EM230" i="5"/>
  <c r="CD230" i="5"/>
  <c r="FZ230" i="5"/>
  <c r="DQ230" i="5"/>
  <c r="FW322" i="5"/>
  <c r="DN322" i="5"/>
  <c r="CT322" i="5"/>
  <c r="FC322" i="5" s="1"/>
  <c r="BR322" i="5"/>
  <c r="EA322" i="5" s="1"/>
  <c r="CQ322" i="5"/>
  <c r="EZ322" i="5" s="1"/>
  <c r="CD322" i="5"/>
  <c r="EM322" i="5" s="1"/>
  <c r="GB322" i="5"/>
  <c r="DS322" i="5"/>
  <c r="BX308" i="5"/>
  <c r="EG308" i="5" s="1"/>
  <c r="CN308" i="5"/>
  <c r="EW308" i="5" s="1"/>
  <c r="BU308" i="5"/>
  <c r="ED308" i="5" s="1"/>
  <c r="CO308" i="5"/>
  <c r="EX308" i="5"/>
  <c r="BZ308" i="5"/>
  <c r="EI308" i="5" s="1"/>
  <c r="FY308" i="5"/>
  <c r="DP308" i="5"/>
  <c r="BO320" i="5"/>
  <c r="DX320" i="5" s="1"/>
  <c r="DS320" i="5"/>
  <c r="GB320" i="5"/>
  <c r="CQ320" i="5"/>
  <c r="EZ320" i="5" s="1"/>
  <c r="CH320" i="5"/>
  <c r="EQ320" i="5" s="1"/>
  <c r="BT320" i="5"/>
  <c r="EC320" i="5" s="1"/>
  <c r="FZ320" i="5"/>
  <c r="DQ320" i="5"/>
  <c r="DB277" i="5"/>
  <c r="FK277" i="5"/>
  <c r="BW277" i="5"/>
  <c r="EF277" i="5"/>
  <c r="CQ277" i="5"/>
  <c r="EZ277" i="5" s="1"/>
  <c r="DN277" i="5"/>
  <c r="FW277" i="5"/>
  <c r="BY277" i="5"/>
  <c r="EH277" i="5" s="1"/>
  <c r="EY277" i="5"/>
  <c r="CP277" i="5"/>
  <c r="CN325" i="5"/>
  <c r="EW325" i="5"/>
  <c r="DB325" i="5"/>
  <c r="FK325" i="5" s="1"/>
  <c r="BU325" i="5"/>
  <c r="ED325" i="5" s="1"/>
  <c r="CK325" i="5"/>
  <c r="ET325" i="5" s="1"/>
  <c r="DK325" i="5"/>
  <c r="FT325" i="5"/>
  <c r="CV325" i="5"/>
  <c r="FE325" i="5" s="1"/>
  <c r="BO39" i="5"/>
  <c r="DX39" i="5" s="1"/>
  <c r="CX58" i="5"/>
  <c r="FG58" i="5"/>
  <c r="FP58" i="5"/>
  <c r="DG58" i="5"/>
  <c r="EJ58" i="5"/>
  <c r="CA58" i="5"/>
  <c r="EW58" i="5"/>
  <c r="CN58" i="5"/>
  <c r="FX58" i="5"/>
  <c r="DO58" i="5"/>
  <c r="FB58" i="5"/>
  <c r="CS58" i="5"/>
  <c r="EN68" i="5"/>
  <c r="CE68" i="5"/>
  <c r="EX68" i="5"/>
  <c r="CO68" i="5"/>
  <c r="FD68" i="5"/>
  <c r="CU68" i="5"/>
  <c r="DC68" i="5"/>
  <c r="FL68" i="5"/>
  <c r="BO68" i="5"/>
  <c r="DX68" i="5" s="1"/>
  <c r="DI68" i="5"/>
  <c r="FR68" i="5"/>
  <c r="FX108" i="5"/>
  <c r="DO108" i="5"/>
  <c r="ER108" i="5"/>
  <c r="CI108" i="5"/>
  <c r="ED108" i="5"/>
  <c r="BU108" i="5"/>
  <c r="DS108" i="5"/>
  <c r="GB108" i="5"/>
  <c r="BP108" i="5"/>
  <c r="DY108" i="5" s="1"/>
  <c r="FS108" i="5"/>
  <c r="DJ108" i="5"/>
  <c r="FI303" i="5"/>
  <c r="CZ303" i="5"/>
  <c r="CL303" i="5"/>
  <c r="EU303" i="5" s="1"/>
  <c r="DI303" i="5"/>
  <c r="FR303" i="5"/>
  <c r="DE303" i="5"/>
  <c r="FN303" i="5"/>
  <c r="DB303" i="5"/>
  <c r="FK303" i="5"/>
  <c r="CX303" i="5"/>
  <c r="FG303" i="5" s="1"/>
  <c r="GA93" i="5"/>
  <c r="DR93" i="5"/>
  <c r="FO93" i="5"/>
  <c r="DF93" i="5"/>
  <c r="EK93" i="5"/>
  <c r="CB93" i="5"/>
  <c r="FR93" i="5"/>
  <c r="DI93" i="5"/>
  <c r="FW93" i="5"/>
  <c r="DN93" i="5"/>
  <c r="FJ93" i="5"/>
  <c r="DA93" i="5"/>
  <c r="GE287" i="5"/>
  <c r="DV287" i="5"/>
  <c r="FA287" i="5"/>
  <c r="CR287" i="5"/>
  <c r="DL287" i="5"/>
  <c r="FU287" i="5"/>
  <c r="CN287" i="5"/>
  <c r="EW287" i="5" s="1"/>
  <c r="CB287" i="5"/>
  <c r="EK287" i="5" s="1"/>
  <c r="FZ287" i="5"/>
  <c r="DQ287" i="5"/>
  <c r="DP350" i="5"/>
  <c r="FY350" i="5" s="1"/>
  <c r="BR350" i="5"/>
  <c r="EA350" i="5" s="1"/>
  <c r="DB350" i="5"/>
  <c r="FK350" i="5" s="1"/>
  <c r="CN350" i="5"/>
  <c r="EW350" i="5" s="1"/>
  <c r="EI350" i="5"/>
  <c r="BZ350" i="5"/>
  <c r="GD350" i="5"/>
  <c r="DU350" i="5"/>
  <c r="FX198" i="5"/>
  <c r="DO198" i="5"/>
  <c r="BW198" i="5"/>
  <c r="EF198" i="5" s="1"/>
  <c r="EM198" i="5"/>
  <c r="CD198" i="5"/>
  <c r="DQ198" i="5"/>
  <c r="FZ198" i="5"/>
  <c r="BU198" i="5"/>
  <c r="ED198" i="5" s="1"/>
  <c r="DJ198" i="5"/>
  <c r="FS198" i="5"/>
  <c r="EI158" i="5"/>
  <c r="BZ158" i="5"/>
  <c r="BQ158" i="5"/>
  <c r="DZ158" i="5" s="1"/>
  <c r="CG158" i="5"/>
  <c r="EP158" i="5"/>
  <c r="DN158" i="5"/>
  <c r="FW158" i="5"/>
  <c r="GE158" i="5"/>
  <c r="DV158" i="5"/>
  <c r="FI158" i="5"/>
  <c r="CZ158" i="5"/>
  <c r="DN332" i="5"/>
  <c r="FW332" i="5"/>
  <c r="FT332" i="5"/>
  <c r="DK332" i="5"/>
  <c r="DY332" i="5"/>
  <c r="BP332" i="5"/>
  <c r="GA332" i="5"/>
  <c r="DR332" i="5"/>
  <c r="GB332" i="5"/>
  <c r="DS332" i="5"/>
  <c r="CW332" i="5"/>
  <c r="FF332" i="5" s="1"/>
  <c r="FP184" i="5"/>
  <c r="DG184" i="5"/>
  <c r="EI184" i="5"/>
  <c r="BZ184" i="5"/>
  <c r="FK184" i="5"/>
  <c r="DB184" i="5"/>
  <c r="ER184" i="5"/>
  <c r="CI184" i="5"/>
  <c r="FG184" i="5"/>
  <c r="CX184" i="5"/>
  <c r="EK184" i="5"/>
  <c r="CB184" i="5"/>
  <c r="Z72" i="4"/>
  <c r="AA72" i="4" s="1"/>
  <c r="CO324" i="5"/>
  <c r="EX324" i="5" s="1"/>
  <c r="DS324" i="5"/>
  <c r="GB324" i="5"/>
  <c r="CC324" i="5"/>
  <c r="EL324" i="5" s="1"/>
  <c r="BQ324" i="5"/>
  <c r="DZ324" i="5" s="1"/>
  <c r="BZ324" i="5"/>
  <c r="EI324" i="5" s="1"/>
  <c r="GC324" i="5"/>
  <c r="DT324" i="5"/>
  <c r="FQ223" i="5"/>
  <c r="DH223" i="5"/>
  <c r="FC223" i="5"/>
  <c r="CT223" i="5"/>
  <c r="EX223" i="5"/>
  <c r="CO223" i="5"/>
  <c r="CI223" i="5"/>
  <c r="ER223" i="5"/>
  <c r="DN223" i="5"/>
  <c r="FW223" i="5"/>
  <c r="FI223" i="5"/>
  <c r="CZ223" i="5"/>
  <c r="BS310" i="5"/>
  <c r="EB310" i="5" s="1"/>
  <c r="CE310" i="5"/>
  <c r="EN310" i="5" s="1"/>
  <c r="BO310" i="5"/>
  <c r="DX310" i="5" s="1"/>
  <c r="BR310" i="5"/>
  <c r="EA310" i="5" s="1"/>
  <c r="CM310" i="5"/>
  <c r="EV310" i="5" s="1"/>
  <c r="CJ310" i="5"/>
  <c r="ES310" i="5" s="1"/>
  <c r="DJ344" i="5"/>
  <c r="FS344" i="5" s="1"/>
  <c r="DV344" i="5"/>
  <c r="GE344" i="5"/>
  <c r="FA344" i="5"/>
  <c r="CR344" i="5"/>
  <c r="DF344" i="5"/>
  <c r="FO344" i="5" s="1"/>
  <c r="BX344" i="5"/>
  <c r="EG344" i="5" s="1"/>
  <c r="CS344" i="5"/>
  <c r="FB344" i="5" s="1"/>
  <c r="CO323" i="5"/>
  <c r="EX323" i="5"/>
  <c r="CZ323" i="5"/>
  <c r="FI323" i="5" s="1"/>
  <c r="BU323" i="5"/>
  <c r="ED323" i="5"/>
  <c r="CR323" i="5"/>
  <c r="FA323" i="5" s="1"/>
  <c r="BZ323" i="5"/>
  <c r="EI323" i="5" s="1"/>
  <c r="FX323" i="5"/>
  <c r="DO323" i="5"/>
  <c r="CS26" i="5"/>
  <c r="FB26" i="5"/>
  <c r="FQ26" i="5"/>
  <c r="DH26" i="5"/>
  <c r="CX26" i="5"/>
  <c r="FG26" i="5"/>
  <c r="EJ26" i="5"/>
  <c r="CA26" i="5"/>
  <c r="EF26" i="5"/>
  <c r="BW26" i="5"/>
  <c r="FU26" i="5"/>
  <c r="DL26" i="5"/>
  <c r="CS76" i="5"/>
  <c r="FB76" i="5"/>
  <c r="DO76" i="5"/>
  <c r="FX76" i="5"/>
  <c r="FL76" i="5"/>
  <c r="DC76" i="5"/>
  <c r="EB76" i="5"/>
  <c r="BS76" i="5"/>
  <c r="EC76" i="5"/>
  <c r="BT76" i="5"/>
  <c r="FR76" i="5"/>
  <c r="DI76" i="5"/>
  <c r="FO126" i="5"/>
  <c r="DF126" i="5"/>
  <c r="CR126" i="5"/>
  <c r="FA126" i="5"/>
  <c r="EL126" i="5"/>
  <c r="CC126" i="5"/>
  <c r="DO126" i="5"/>
  <c r="FX126" i="5"/>
  <c r="GC126" i="5"/>
  <c r="DT126" i="5"/>
  <c r="FG126" i="5"/>
  <c r="CX126" i="5"/>
  <c r="DL173" i="5"/>
  <c r="FU173" i="5"/>
  <c r="CN173" i="5"/>
  <c r="EW173" i="5"/>
  <c r="BR173" i="5"/>
  <c r="EA173" i="5" s="1"/>
  <c r="FJ173" i="5"/>
  <c r="DA173" i="5"/>
  <c r="DC173" i="5"/>
  <c r="FL173" i="5"/>
  <c r="FI173" i="5"/>
  <c r="CZ173" i="5"/>
  <c r="FR257" i="5"/>
  <c r="DI257" i="5"/>
  <c r="GC257" i="5"/>
  <c r="DT257" i="5"/>
  <c r="FO257" i="5"/>
  <c r="DF257" i="5"/>
  <c r="CL257" i="5"/>
  <c r="EU257" i="5"/>
  <c r="FG257" i="5"/>
  <c r="CX257" i="5"/>
  <c r="CA257" i="5"/>
  <c r="EJ257" i="5" s="1"/>
  <c r="EG293" i="5"/>
  <c r="BX293" i="5"/>
  <c r="FL293" i="5"/>
  <c r="DC293" i="5"/>
  <c r="FQ293" i="5"/>
  <c r="DH293" i="5"/>
  <c r="ED293" i="5"/>
  <c r="BU293" i="5"/>
  <c r="CJ293" i="5"/>
  <c r="ES293" i="5" s="1"/>
  <c r="EF293" i="5"/>
  <c r="BW293" i="5"/>
  <c r="CG176" i="5"/>
  <c r="EP176" i="5"/>
  <c r="CR176" i="5"/>
  <c r="FA176" i="5"/>
  <c r="BV176" i="5"/>
  <c r="EE176" i="5" s="1"/>
  <c r="FM176" i="5"/>
  <c r="DD176" i="5"/>
  <c r="DF176" i="5"/>
  <c r="FO176" i="5"/>
  <c r="EW176" i="5"/>
  <c r="CN176" i="5"/>
  <c r="CI217" i="5"/>
  <c r="ER217" i="5"/>
  <c r="DC217" i="5"/>
  <c r="FL217" i="5"/>
  <c r="FD217" i="5"/>
  <c r="CU217" i="5"/>
  <c r="FN217" i="5"/>
  <c r="DE217" i="5"/>
  <c r="FR217" i="5"/>
  <c r="DI217" i="5"/>
  <c r="EU217" i="5"/>
  <c r="CL217" i="5"/>
  <c r="BO29" i="5"/>
  <c r="DX29" i="5" s="1"/>
  <c r="T29" i="4" s="1"/>
  <c r="ET53" i="5"/>
  <c r="CK53" i="5"/>
  <c r="FT53" i="5"/>
  <c r="DK53" i="5"/>
  <c r="EO53" i="5"/>
  <c r="CF53" i="5"/>
  <c r="DE53" i="5"/>
  <c r="FN53" i="5"/>
  <c r="FO53" i="5"/>
  <c r="DF53" i="5"/>
  <c r="ES53" i="5"/>
  <c r="CJ53" i="5"/>
  <c r="EG38" i="5"/>
  <c r="BX38" i="5"/>
  <c r="DG38" i="5"/>
  <c r="FP38" i="5"/>
  <c r="ET38" i="5"/>
  <c r="CK38" i="5"/>
  <c r="DU38" i="5"/>
  <c r="GD38" i="5"/>
  <c r="FO38" i="5"/>
  <c r="DF38" i="5"/>
  <c r="ES38" i="5"/>
  <c r="CJ38" i="5"/>
  <c r="EM8" i="5"/>
  <c r="CD8" i="5"/>
  <c r="FC8" i="5"/>
  <c r="CT8" i="5"/>
  <c r="FS8" i="5"/>
  <c r="DJ8" i="5"/>
  <c r="CM8" i="5"/>
  <c r="EV8" i="5"/>
  <c r="GA8" i="5"/>
  <c r="DR8" i="5"/>
  <c r="FK8" i="5"/>
  <c r="DB8" i="5"/>
  <c r="FD143" i="5"/>
  <c r="CU143" i="5"/>
  <c r="GD143" i="5"/>
  <c r="DU143" i="5"/>
  <c r="BS143" i="5"/>
  <c r="EB143" i="5" s="1"/>
  <c r="CL143" i="5"/>
  <c r="EU143" i="5"/>
  <c r="DQ143" i="5"/>
  <c r="FZ143" i="5"/>
  <c r="FB143" i="5"/>
  <c r="CS143" i="5"/>
  <c r="Z161" i="4"/>
  <c r="AA161" i="4" s="1"/>
  <c r="BV180" i="5"/>
  <c r="EE180" i="5" s="1"/>
  <c r="FG180" i="5"/>
  <c r="CX180" i="5"/>
  <c r="CO180" i="5"/>
  <c r="EX180" i="5"/>
  <c r="FB180" i="5"/>
  <c r="CS180" i="5"/>
  <c r="EP180" i="5"/>
  <c r="CG180" i="5"/>
  <c r="GE180" i="5"/>
  <c r="DV180" i="5"/>
  <c r="CK341" i="5"/>
  <c r="ET341" i="5" s="1"/>
  <c r="CJ341" i="5"/>
  <c r="ES341" i="5" s="1"/>
  <c r="FC341" i="5"/>
  <c r="CT341" i="5"/>
  <c r="CQ341" i="5"/>
  <c r="EZ341" i="5" s="1"/>
  <c r="CP341" i="5"/>
  <c r="EY341" i="5" s="1"/>
  <c r="CC341" i="5"/>
  <c r="EL341" i="5" s="1"/>
  <c r="CF316" i="5"/>
  <c r="EO316" i="5" s="1"/>
  <c r="DI316" i="5"/>
  <c r="FR316" i="5"/>
  <c r="CL316" i="5"/>
  <c r="EU316" i="5" s="1"/>
  <c r="CG316" i="5"/>
  <c r="EP316" i="5" s="1"/>
  <c r="FF316" i="5"/>
  <c r="CW316" i="5"/>
  <c r="BZ316" i="5"/>
  <c r="EI316" i="5" s="1"/>
  <c r="FY291" i="5"/>
  <c r="DP291" i="5"/>
  <c r="FM291" i="5"/>
  <c r="DD291" i="5"/>
  <c r="BV291" i="5"/>
  <c r="EE291" i="5" s="1"/>
  <c r="EO291" i="5"/>
  <c r="CF291" i="5"/>
  <c r="FK291" i="5"/>
  <c r="DB291" i="5"/>
  <c r="CE291" i="5"/>
  <c r="EN291" i="5" s="1"/>
  <c r="DM266" i="5"/>
  <c r="FV266" i="5"/>
  <c r="CC266" i="5"/>
  <c r="EL266" i="5" s="1"/>
  <c r="FR266" i="5"/>
  <c r="DI266" i="5"/>
  <c r="CQ266" i="5"/>
  <c r="EZ266" i="5"/>
  <c r="CV266" i="5"/>
  <c r="FE266" i="5"/>
  <c r="CA266" i="5"/>
  <c r="EJ266" i="5" s="1"/>
  <c r="FY241" i="5"/>
  <c r="DP241" i="5"/>
  <c r="DR241" i="5"/>
  <c r="GA241" i="5"/>
  <c r="CK241" i="5"/>
  <c r="ET241" i="5"/>
  <c r="FP241" i="5"/>
  <c r="DG241" i="5"/>
  <c r="FK241" i="5"/>
  <c r="DB241" i="5"/>
  <c r="EI241" i="5"/>
  <c r="BZ241" i="5"/>
  <c r="CW216" i="5"/>
  <c r="FF216" i="5"/>
  <c r="DV216" i="5"/>
  <c r="GE216" i="5"/>
  <c r="EQ216" i="5"/>
  <c r="CH216" i="5"/>
  <c r="EX216" i="5"/>
  <c r="CO216" i="5"/>
  <c r="FB216" i="5"/>
  <c r="CS216" i="5"/>
  <c r="EO216" i="5"/>
  <c r="CF216" i="5"/>
  <c r="ER340" i="5"/>
  <c r="CI340" i="5"/>
  <c r="FO340" i="5"/>
  <c r="DF340" i="5"/>
  <c r="CO340" i="5"/>
  <c r="EX340" i="5" s="1"/>
  <c r="FZ340" i="5"/>
  <c r="DQ340" i="5"/>
  <c r="BO340" i="5"/>
  <c r="DX340" i="5" s="1"/>
  <c r="EF340" i="5"/>
  <c r="BW340" i="5"/>
  <c r="CR349" i="5"/>
  <c r="FA349" i="5" s="1"/>
  <c r="CT349" i="5"/>
  <c r="FC349" i="5" s="1"/>
  <c r="FM349" i="5"/>
  <c r="DD349" i="5"/>
  <c r="DZ349" i="5"/>
  <c r="BQ349" i="5"/>
  <c r="EY349" i="5"/>
  <c r="CP349" i="5"/>
  <c r="FE349" i="5"/>
  <c r="CV349" i="5"/>
  <c r="CO197" i="5"/>
  <c r="EX197" i="5"/>
  <c r="CY197" i="5"/>
  <c r="FH197" i="5"/>
  <c r="DL197" i="5"/>
  <c r="FU197" i="5"/>
  <c r="EN197" i="5"/>
  <c r="CE197" i="5"/>
  <c r="FJ197" i="5"/>
  <c r="DA197" i="5"/>
  <c r="ER197" i="5"/>
  <c r="CI197" i="5"/>
  <c r="CZ235" i="5"/>
  <c r="FI235" i="5"/>
  <c r="FN235" i="5"/>
  <c r="DE235" i="5"/>
  <c r="EX235" i="5"/>
  <c r="CO235" i="5"/>
  <c r="FT235" i="5"/>
  <c r="DK235" i="5"/>
  <c r="FY235" i="5"/>
  <c r="DP235" i="5"/>
  <c r="FG235" i="5"/>
  <c r="CX235" i="5"/>
  <c r="DS262" i="5"/>
  <c r="GB262" i="5"/>
  <c r="FK262" i="5"/>
  <c r="DB262" i="5"/>
  <c r="BX262" i="5"/>
  <c r="EG262" i="5" s="1"/>
  <c r="FB262" i="5"/>
  <c r="CS262" i="5"/>
  <c r="EI262" i="5"/>
  <c r="BZ262" i="5"/>
  <c r="FX262" i="5"/>
  <c r="DO262" i="5"/>
  <c r="CV215" i="5"/>
  <c r="FE215" i="5"/>
  <c r="FB215" i="5"/>
  <c r="CS215" i="5"/>
  <c r="DJ215" i="5"/>
  <c r="FS215" i="5"/>
  <c r="FL215" i="5"/>
  <c r="DC215" i="5"/>
  <c r="EB215" i="5"/>
  <c r="BS215" i="5"/>
  <c r="FU215" i="5"/>
  <c r="DL215" i="5"/>
  <c r="BV225" i="5"/>
  <c r="EE225" i="5" s="1"/>
  <c r="BQ225" i="5"/>
  <c r="DZ225" i="5" s="1"/>
  <c r="DS225" i="5"/>
  <c r="GB225" i="5"/>
  <c r="EX225" i="5"/>
  <c r="CO225" i="5"/>
  <c r="CH225" i="5"/>
  <c r="EQ225" i="5"/>
  <c r="FW225" i="5"/>
  <c r="DN225" i="5"/>
  <c r="EQ162" i="5"/>
  <c r="CH162" i="5"/>
  <c r="ET162" i="5"/>
  <c r="CK162" i="5"/>
  <c r="DR162" i="5"/>
  <c r="GA162" i="5"/>
  <c r="EN162" i="5"/>
  <c r="CE162" i="5"/>
  <c r="BS162" i="5"/>
  <c r="EB162" i="5" s="1"/>
  <c r="FM162" i="5"/>
  <c r="DD162" i="5"/>
  <c r="DH203" i="5"/>
  <c r="FQ203" i="5"/>
  <c r="FF203" i="5"/>
  <c r="CW203" i="5"/>
  <c r="FB203" i="5"/>
  <c r="CS203" i="5"/>
  <c r="BP203" i="5"/>
  <c r="DY203" i="5" s="1"/>
  <c r="BO203" i="5"/>
  <c r="DX203" i="5" s="1"/>
  <c r="FU203" i="5"/>
  <c r="DL203" i="5"/>
  <c r="DZ114" i="5"/>
  <c r="BQ114" i="5"/>
  <c r="EV207" i="5"/>
  <c r="CM207" i="5"/>
  <c r="EY207" i="5"/>
  <c r="CP207" i="5"/>
  <c r="GD207" i="5"/>
  <c r="DU207" i="5"/>
  <c r="CW207" i="5"/>
  <c r="FF207" i="5"/>
  <c r="CT207" i="5"/>
  <c r="FC207" i="5"/>
  <c r="EK207" i="5"/>
  <c r="CB207" i="5"/>
  <c r="ES219" i="5"/>
  <c r="CJ219" i="5"/>
  <c r="BZ219" i="5"/>
  <c r="EI219" i="5" s="1"/>
  <c r="FW219" i="5"/>
  <c r="DN219" i="5"/>
  <c r="CC219" i="5"/>
  <c r="EL219" i="5"/>
  <c r="EA219" i="5"/>
  <c r="BR219" i="5"/>
  <c r="FQ219" i="5"/>
  <c r="DH219" i="5"/>
  <c r="EF165" i="5"/>
  <c r="BW165" i="5"/>
  <c r="FP165" i="5"/>
  <c r="DG165" i="5"/>
  <c r="DI165" i="5"/>
  <c r="FR165" i="5"/>
  <c r="ER165" i="5"/>
  <c r="CI165" i="5"/>
  <c r="EJ165" i="5"/>
  <c r="CA165" i="5"/>
  <c r="FM165" i="5"/>
  <c r="DD165" i="5"/>
  <c r="ED11" i="5"/>
  <c r="BU11" i="5"/>
  <c r="FK11" i="5"/>
  <c r="DB11" i="5"/>
  <c r="BP11" i="5"/>
  <c r="DY11" i="5"/>
  <c r="EA11" i="5"/>
  <c r="BR11" i="5"/>
  <c r="EE11" i="5"/>
  <c r="BV11" i="5"/>
  <c r="FT11" i="5"/>
  <c r="DK11" i="5"/>
  <c r="ET61" i="5"/>
  <c r="CK61" i="5"/>
  <c r="FS61" i="5"/>
  <c r="DJ61" i="5"/>
  <c r="BQ61" i="5"/>
  <c r="DZ61" i="5" s="1"/>
  <c r="EL61" i="5"/>
  <c r="CC61" i="5"/>
  <c r="EF61" i="5"/>
  <c r="BW61" i="5"/>
  <c r="FU61" i="5"/>
  <c r="DL61" i="5"/>
  <c r="BY190" i="5"/>
  <c r="EH190" i="5"/>
  <c r="DF190" i="5"/>
  <c r="FO190" i="5"/>
  <c r="CD190" i="5"/>
  <c r="EM190" i="5"/>
  <c r="CV190" i="5"/>
  <c r="FE190" i="5"/>
  <c r="FM190" i="5"/>
  <c r="DD190" i="5"/>
  <c r="FA190" i="5"/>
  <c r="CR190" i="5"/>
  <c r="EN28" i="5"/>
  <c r="CE28" i="5"/>
  <c r="EV28" i="5"/>
  <c r="CM28" i="5"/>
  <c r="FS28" i="5"/>
  <c r="DJ28" i="5"/>
  <c r="EL28" i="5"/>
  <c r="CC28" i="5"/>
  <c r="EU28" i="5"/>
  <c r="CL28" i="5"/>
  <c r="DY28" i="5"/>
  <c r="BP28" i="5"/>
  <c r="DI23" i="5"/>
  <c r="FR23" i="5"/>
  <c r="EJ23" i="5"/>
  <c r="CA23" i="5"/>
  <c r="FN23" i="5"/>
  <c r="DE23" i="5"/>
  <c r="DO23" i="5"/>
  <c r="FX23" i="5"/>
  <c r="EK23" i="5"/>
  <c r="CB23" i="5"/>
  <c r="FV23" i="5"/>
  <c r="DM23" i="5"/>
  <c r="DQ78" i="5"/>
  <c r="FZ78" i="5"/>
  <c r="GA78" i="5"/>
  <c r="DR78" i="5"/>
  <c r="GB78" i="5"/>
  <c r="DS78" i="5"/>
  <c r="CX78" i="5"/>
  <c r="FG78" i="5"/>
  <c r="FM78" i="5"/>
  <c r="DD78" i="5"/>
  <c r="EZ78" i="5"/>
  <c r="CQ78" i="5"/>
  <c r="EN128" i="5"/>
  <c r="CE128" i="5"/>
  <c r="FG128" i="5"/>
  <c r="CX128" i="5"/>
  <c r="EM128" i="5"/>
  <c r="CD128" i="5"/>
  <c r="GA128" i="5"/>
  <c r="DR128" i="5"/>
  <c r="FU128" i="5"/>
  <c r="DL128" i="5"/>
  <c r="EY128" i="5"/>
  <c r="CP128" i="5"/>
  <c r="FT181" i="5"/>
  <c r="DK181" i="5"/>
  <c r="EI181" i="5"/>
  <c r="BZ181" i="5"/>
  <c r="FK181" i="5"/>
  <c r="DB181" i="5"/>
  <c r="FB181" i="5"/>
  <c r="CS181" i="5"/>
  <c r="FI181" i="5"/>
  <c r="CZ181" i="5"/>
  <c r="EM181" i="5"/>
  <c r="CD181" i="5"/>
  <c r="CM339" i="5"/>
  <c r="EV339" i="5" s="1"/>
  <c r="BT339" i="5"/>
  <c r="EC339" i="5" s="1"/>
  <c r="BZ339" i="5"/>
  <c r="EI339" i="5"/>
  <c r="CI339" i="5"/>
  <c r="ER339" i="5" s="1"/>
  <c r="CL339" i="5"/>
  <c r="EU339" i="5" s="1"/>
  <c r="ET339" i="5"/>
  <c r="CK339" i="5"/>
  <c r="DB348" i="5"/>
  <c r="FK348" i="5" s="1"/>
  <c r="CL348" i="5"/>
  <c r="EU348" i="5" s="1"/>
  <c r="DH348" i="5"/>
  <c r="FQ348" i="5" s="1"/>
  <c r="CR348" i="5"/>
  <c r="FA348" i="5" s="1"/>
  <c r="CU348" i="5"/>
  <c r="FD348" i="5" s="1"/>
  <c r="CG348" i="5"/>
  <c r="EP348" i="5" s="1"/>
  <c r="FM250" i="5"/>
  <c r="DD250" i="5"/>
  <c r="GB250" i="5"/>
  <c r="DS250" i="5"/>
  <c r="GD250" i="5"/>
  <c r="DU250" i="5"/>
  <c r="ES250" i="5"/>
  <c r="CJ250" i="5"/>
  <c r="FE250" i="5"/>
  <c r="CV250" i="5"/>
  <c r="BY250" i="5"/>
  <c r="EH250" i="5" s="1"/>
  <c r="FW153" i="5"/>
  <c r="DN153" i="5"/>
  <c r="EP153" i="5"/>
  <c r="CG153" i="5"/>
  <c r="FQ153" i="5"/>
  <c r="DH153" i="5"/>
  <c r="FN153" i="5"/>
  <c r="DE153" i="5"/>
  <c r="FK153" i="5"/>
  <c r="DB153" i="5"/>
  <c r="EO153" i="5"/>
  <c r="CF153" i="5"/>
  <c r="CS234" i="5"/>
  <c r="FB234" i="5"/>
  <c r="DM234" i="5"/>
  <c r="FV234" i="5"/>
  <c r="ET234" i="5"/>
  <c r="CK234" i="5"/>
  <c r="BR234" i="5"/>
  <c r="EA234" i="5" s="1"/>
  <c r="EY234" i="5"/>
  <c r="CP234" i="5"/>
  <c r="BX234" i="5"/>
  <c r="EG234" i="5" s="1"/>
  <c r="EO179" i="5"/>
  <c r="CF179" i="5"/>
  <c r="EF179" i="5"/>
  <c r="BW179" i="5"/>
  <c r="BO179" i="5"/>
  <c r="DX179" i="5" s="1"/>
  <c r="EI179" i="5"/>
  <c r="BZ179" i="5"/>
  <c r="EW179" i="5"/>
  <c r="CN179" i="5"/>
  <c r="BR179" i="5"/>
  <c r="EA179" i="5" s="1"/>
  <c r="DA312" i="5"/>
  <c r="FJ312" i="5" s="1"/>
  <c r="CG312" i="5"/>
  <c r="EP312" i="5" s="1"/>
  <c r="CK312" i="5"/>
  <c r="ET312" i="5" s="1"/>
  <c r="CA312" i="5"/>
  <c r="EJ312" i="5" s="1"/>
  <c r="CI312" i="5"/>
  <c r="ER312" i="5" s="1"/>
  <c r="CZ312" i="5"/>
  <c r="FI312" i="5" s="1"/>
  <c r="CZ132" i="5"/>
  <c r="FI132" i="5"/>
  <c r="EY132" i="5"/>
  <c r="CP132" i="5"/>
  <c r="GA132" i="5"/>
  <c r="DR132" i="5"/>
  <c r="ER132" i="5"/>
  <c r="CI132" i="5"/>
  <c r="EL132" i="5"/>
  <c r="CC132" i="5"/>
  <c r="FW132" i="5"/>
  <c r="DN132" i="5"/>
  <c r="EC227" i="5"/>
  <c r="BT227" i="5"/>
  <c r="CH227" i="5"/>
  <c r="EQ227" i="5"/>
  <c r="DL227" i="5"/>
  <c r="FU227" i="5"/>
  <c r="BR227" i="5"/>
  <c r="EA227" i="5" s="1"/>
  <c r="FY227" i="5"/>
  <c r="DP227" i="5"/>
  <c r="FH227" i="5"/>
  <c r="CY227" i="5"/>
  <c r="EA104" i="5"/>
  <c r="BR104" i="5"/>
  <c r="BR109" i="5"/>
  <c r="EA109" i="5" s="1"/>
  <c r="FN209" i="5"/>
  <c r="DE209" i="5"/>
  <c r="CJ209" i="5"/>
  <c r="ES209" i="5"/>
  <c r="FX209" i="5"/>
  <c r="DO209" i="5"/>
  <c r="FY209" i="5"/>
  <c r="DP209" i="5"/>
  <c r="CL209" i="5"/>
  <c r="EU209" i="5"/>
  <c r="EM209" i="5"/>
  <c r="CD209" i="5"/>
  <c r="CE243" i="5"/>
  <c r="EN243" i="5"/>
  <c r="DM243" i="5"/>
  <c r="FV243" i="5"/>
  <c r="BX243" i="5"/>
  <c r="EG243" i="5" s="1"/>
  <c r="FF243" i="5"/>
  <c r="CW243" i="5"/>
  <c r="FM243" i="5"/>
  <c r="DD243" i="5"/>
  <c r="CL243" i="5"/>
  <c r="EU243" i="5"/>
  <c r="CH318" i="5"/>
  <c r="EQ318" i="5" s="1"/>
  <c r="FW318" i="5"/>
  <c r="DN318" i="5"/>
  <c r="BT318" i="5"/>
  <c r="EC318" i="5" s="1"/>
  <c r="BX318" i="5"/>
  <c r="EG318" i="5" s="1"/>
  <c r="EN318" i="5"/>
  <c r="CE318" i="5"/>
  <c r="FX318" i="5"/>
  <c r="DO318" i="5"/>
  <c r="FV327" i="5"/>
  <c r="DM327" i="5"/>
  <c r="BP327" i="5"/>
  <c r="DY327" i="5" s="1"/>
  <c r="BR327" i="5"/>
  <c r="EA327" i="5" s="1"/>
  <c r="FW327" i="5"/>
  <c r="DN327" i="5"/>
  <c r="CH327" i="5"/>
  <c r="EQ327" i="5" s="1"/>
  <c r="BU327" i="5"/>
  <c r="ED327" i="5" s="1"/>
  <c r="EU166" i="5"/>
  <c r="CL166" i="5"/>
  <c r="FP166" i="5"/>
  <c r="DG166" i="5"/>
  <c r="EP166" i="5"/>
  <c r="CG166" i="5"/>
  <c r="GA166" i="5"/>
  <c r="DR166" i="5"/>
  <c r="FW166" i="5"/>
  <c r="DN166" i="5"/>
  <c r="GB166" i="5"/>
  <c r="DS166" i="5"/>
  <c r="EU46" i="5"/>
  <c r="CL46" i="5"/>
  <c r="FV46" i="5"/>
  <c r="DM46" i="5"/>
  <c r="CC46" i="5"/>
  <c r="EL46" i="5"/>
  <c r="BQ46" i="5"/>
  <c r="DZ46" i="5"/>
  <c r="EI46" i="5"/>
  <c r="BZ46" i="5"/>
  <c r="GD46" i="5"/>
  <c r="DU46" i="5"/>
  <c r="DF96" i="5"/>
  <c r="FO96" i="5"/>
  <c r="EZ96" i="5"/>
  <c r="CQ96" i="5"/>
  <c r="FT96" i="5"/>
  <c r="DK96" i="5"/>
  <c r="DN96" i="5"/>
  <c r="FW96" i="5"/>
  <c r="EQ96" i="5"/>
  <c r="CH96" i="5"/>
  <c r="GA96" i="5"/>
  <c r="DR96" i="5"/>
  <c r="FD146" i="5"/>
  <c r="CU146" i="5"/>
  <c r="ER146" i="5"/>
  <c r="CI146" i="5"/>
  <c r="ED146" i="5"/>
  <c r="BU146" i="5"/>
  <c r="DS146" i="5"/>
  <c r="GB146" i="5"/>
  <c r="EE146" i="5"/>
  <c r="BV146" i="5"/>
  <c r="FT146" i="5"/>
  <c r="DK146" i="5"/>
  <c r="FZ159" i="5"/>
  <c r="DQ159" i="5"/>
  <c r="FP159" i="5"/>
  <c r="DG159" i="5"/>
  <c r="BV159" i="5"/>
  <c r="EE159" i="5"/>
  <c r="FJ159" i="5"/>
  <c r="DA159" i="5"/>
  <c r="FQ159" i="5"/>
  <c r="DH159" i="5"/>
  <c r="EU159" i="5"/>
  <c r="CL159" i="5"/>
  <c r="FT178" i="5"/>
  <c r="DK178" i="5"/>
  <c r="EJ178" i="5"/>
  <c r="CA178" i="5"/>
  <c r="FR178" i="5"/>
  <c r="DI178" i="5"/>
  <c r="EV178" i="5"/>
  <c r="CM178" i="5"/>
  <c r="FC178" i="5"/>
  <c r="CT178" i="5"/>
  <c r="EY178" i="5"/>
  <c r="CP178" i="5"/>
  <c r="CX33" i="5"/>
  <c r="FG33" i="5"/>
  <c r="DS33" i="5"/>
  <c r="GB33" i="5"/>
  <c r="BT33" i="5"/>
  <c r="EC33" i="5"/>
  <c r="EW33" i="5"/>
  <c r="CN33" i="5"/>
  <c r="FX33" i="5"/>
  <c r="DO33" i="5"/>
  <c r="FB33" i="5"/>
  <c r="CS33" i="5"/>
  <c r="DN113" i="5"/>
  <c r="FW113" i="5"/>
  <c r="FJ113" i="5"/>
  <c r="DA113" i="5"/>
  <c r="EV113" i="5"/>
  <c r="CM113" i="5"/>
  <c r="EK113" i="5"/>
  <c r="CB113" i="5"/>
  <c r="DK113" i="5"/>
  <c r="FT113" i="5"/>
  <c r="CV113" i="5"/>
  <c r="FE113" i="5"/>
  <c r="EY182" i="5"/>
  <c r="CP182" i="5"/>
  <c r="GA182" i="5"/>
  <c r="DR182" i="5"/>
  <c r="CE182" i="5"/>
  <c r="EN182" i="5"/>
  <c r="EP182" i="5"/>
  <c r="CG182" i="5"/>
  <c r="EH182" i="5"/>
  <c r="BY182" i="5"/>
  <c r="FW182" i="5"/>
  <c r="DN182" i="5"/>
  <c r="CU264" i="5"/>
  <c r="FD264" i="5"/>
  <c r="CQ264" i="5"/>
  <c r="EZ264" i="5"/>
  <c r="FW264" i="5"/>
  <c r="DN264" i="5"/>
  <c r="CE264" i="5"/>
  <c r="EN264" i="5" s="1"/>
  <c r="BQ264" i="5"/>
  <c r="DZ264" i="5" s="1"/>
  <c r="FL264" i="5"/>
  <c r="DC264" i="5"/>
  <c r="BP305" i="5"/>
  <c r="DY305" i="5" s="1"/>
  <c r="FO305" i="5"/>
  <c r="DF305" i="5"/>
  <c r="CO305" i="5"/>
  <c r="EX305" i="5" s="1"/>
  <c r="FV305" i="5"/>
  <c r="DM305" i="5"/>
  <c r="DC305" i="5"/>
  <c r="FL305" i="5"/>
  <c r="CX305" i="5"/>
  <c r="FG305" i="5" s="1"/>
  <c r="CO336" i="5"/>
  <c r="EX336" i="5" s="1"/>
  <c r="CC336" i="5"/>
  <c r="EL336" i="5" s="1"/>
  <c r="DN336" i="5"/>
  <c r="FW336" i="5"/>
  <c r="CN336" i="5"/>
  <c r="EW336" i="5" s="1"/>
  <c r="CI336" i="5"/>
  <c r="ER336" i="5" s="1"/>
  <c r="CF336" i="5"/>
  <c r="EO336" i="5" s="1"/>
  <c r="CX311" i="5"/>
  <c r="FG311" i="5" s="1"/>
  <c r="CM311" i="5"/>
  <c r="EV311" i="5" s="1"/>
  <c r="CI311" i="5"/>
  <c r="ER311" i="5" s="1"/>
  <c r="CS311" i="5"/>
  <c r="FB311" i="5" s="1"/>
  <c r="CY311" i="5"/>
  <c r="FH311" i="5" s="1"/>
  <c r="BZ311" i="5"/>
  <c r="EI311" i="5" s="1"/>
  <c r="GB286" i="5"/>
  <c r="DS286" i="5"/>
  <c r="FO286" i="5"/>
  <c r="DF286" i="5"/>
  <c r="FQ286" i="5"/>
  <c r="DH286" i="5"/>
  <c r="ET286" i="5"/>
  <c r="CK286" i="5"/>
  <c r="CT286" i="5"/>
  <c r="FC286" i="5" s="1"/>
  <c r="CG286" i="5"/>
  <c r="EP286" i="5" s="1"/>
  <c r="CL261" i="5"/>
  <c r="EU261" i="5" s="1"/>
  <c r="DD261" i="5"/>
  <c r="FM261" i="5"/>
  <c r="DK261" i="5"/>
  <c r="FT261" i="5"/>
  <c r="DE261" i="5"/>
  <c r="FN261" i="5"/>
  <c r="FK261" i="5"/>
  <c r="DB261" i="5"/>
  <c r="CE261" i="5"/>
  <c r="EN261" i="5" s="1"/>
  <c r="DA236" i="5"/>
  <c r="FJ236" i="5"/>
  <c r="EY236" i="5"/>
  <c r="CP236" i="5"/>
  <c r="GC236" i="5"/>
  <c r="DT236" i="5"/>
  <c r="ET236" i="5"/>
  <c r="CK236" i="5"/>
  <c r="FK236" i="5"/>
  <c r="DB236" i="5"/>
  <c r="BZ236" i="5"/>
  <c r="EI236" i="5" s="1"/>
  <c r="DP211" i="5"/>
  <c r="FY211" i="5"/>
  <c r="DN211" i="5"/>
  <c r="FW211" i="5"/>
  <c r="EU211" i="5"/>
  <c r="CL211" i="5"/>
  <c r="CO211" i="5"/>
  <c r="EX211" i="5"/>
  <c r="FC211" i="5"/>
  <c r="CT211" i="5"/>
  <c r="EO211" i="5"/>
  <c r="CF211" i="5"/>
  <c r="CI338" i="5"/>
  <c r="ER338" i="5" s="1"/>
  <c r="BO338" i="5"/>
  <c r="DX338" i="5" s="1"/>
  <c r="FA338" i="5"/>
  <c r="CR338" i="5"/>
  <c r="BP338" i="5"/>
  <c r="DY338" i="5" s="1"/>
  <c r="EB338" i="5"/>
  <c r="BS338" i="5"/>
  <c r="BU338" i="5"/>
  <c r="ED338" i="5" s="1"/>
  <c r="DB240" i="5"/>
  <c r="FK240" i="5"/>
  <c r="EE240" i="5"/>
  <c r="BV240" i="5"/>
  <c r="FI240" i="5"/>
  <c r="CZ240" i="5"/>
  <c r="EZ240" i="5"/>
  <c r="CQ240" i="5"/>
  <c r="EU240" i="5"/>
  <c r="CL240" i="5"/>
  <c r="EC240" i="5"/>
  <c r="BT240" i="5"/>
  <c r="FP347" i="5"/>
  <c r="DG347" i="5"/>
  <c r="DD347" i="5"/>
  <c r="FM347" i="5" s="1"/>
  <c r="CS347" i="5"/>
  <c r="FB347" i="5" s="1"/>
  <c r="DN347" i="5"/>
  <c r="FW347" i="5" s="1"/>
  <c r="CB347" i="5"/>
  <c r="EK347" i="5" s="1"/>
  <c r="BQ347" i="5"/>
  <c r="DZ347" i="5" s="1"/>
  <c r="BY249" i="5"/>
  <c r="EH249" i="5" s="1"/>
  <c r="FL249" i="5"/>
  <c r="DC249" i="5"/>
  <c r="GD249" i="5"/>
  <c r="DU249" i="5"/>
  <c r="BT249" i="5"/>
  <c r="EC249" i="5" s="1"/>
  <c r="EY249" i="5"/>
  <c r="CP249" i="5"/>
  <c r="BS249" i="5"/>
  <c r="EB249" i="5" s="1"/>
  <c r="EW233" i="5"/>
  <c r="CN233" i="5"/>
  <c r="FK233" i="5"/>
  <c r="DB233" i="5"/>
  <c r="BY233" i="5"/>
  <c r="EH233" i="5" s="1"/>
  <c r="DG233" i="5"/>
  <c r="FP233" i="5"/>
  <c r="DI233" i="5"/>
  <c r="FR233" i="5"/>
  <c r="ET233" i="5"/>
  <c r="CK233" i="5"/>
  <c r="BQ185" i="5"/>
  <c r="DZ185" i="5" s="1"/>
  <c r="EJ185" i="5"/>
  <c r="CA185" i="5"/>
  <c r="CW185" i="5"/>
  <c r="FF185" i="5"/>
  <c r="CX185" i="5"/>
  <c r="FG185" i="5"/>
  <c r="BP185" i="5"/>
  <c r="DY185" i="5" s="1"/>
  <c r="FT185" i="5"/>
  <c r="DK185" i="5"/>
  <c r="BR267" i="5"/>
  <c r="EA267" i="5" s="1"/>
  <c r="DQ267" i="5"/>
  <c r="FZ267" i="5"/>
  <c r="CB267" i="5"/>
  <c r="EK267" i="5" s="1"/>
  <c r="CV267" i="5"/>
  <c r="FE267" i="5"/>
  <c r="DP267" i="5"/>
  <c r="FY267" i="5"/>
  <c r="FK267" i="5"/>
  <c r="DB267" i="5"/>
  <c r="FM244" i="5"/>
  <c r="DD244" i="5"/>
  <c r="CJ244" i="5"/>
  <c r="ES244" i="5"/>
  <c r="FU244" i="5"/>
  <c r="DL244" i="5"/>
  <c r="DB244" i="5"/>
  <c r="FK244" i="5"/>
  <c r="FS244" i="5"/>
  <c r="DJ244" i="5"/>
  <c r="EV244" i="5"/>
  <c r="CM244" i="5"/>
  <c r="CS252" i="5"/>
  <c r="FB252" i="5"/>
  <c r="FV252" i="5"/>
  <c r="DM252" i="5"/>
  <c r="EV252" i="5"/>
  <c r="CM252" i="5"/>
  <c r="DV252" i="5"/>
  <c r="GE252" i="5"/>
  <c r="FQ252" i="5"/>
  <c r="DH252" i="5"/>
  <c r="ET252" i="5"/>
  <c r="CK252" i="5"/>
  <c r="BU280" i="5"/>
  <c r="ED280" i="5" s="1"/>
  <c r="FE280" i="5"/>
  <c r="CV280" i="5"/>
  <c r="GD280" i="5"/>
  <c r="DU280" i="5"/>
  <c r="EH280" i="5"/>
  <c r="BY280" i="5"/>
  <c r="BP280" i="5"/>
  <c r="DY280" i="5" s="1"/>
  <c r="FN280" i="5"/>
  <c r="DE280" i="5"/>
  <c r="BT163" i="5"/>
  <c r="EC163" i="5" s="1"/>
  <c r="BS163" i="5"/>
  <c r="EB163" i="5" s="1"/>
  <c r="EJ163" i="5"/>
  <c r="CA163" i="5"/>
  <c r="CQ163" i="5"/>
  <c r="EZ163" i="5"/>
  <c r="FD163" i="5"/>
  <c r="CU163" i="5"/>
  <c r="ER163" i="5"/>
  <c r="CI163" i="5"/>
  <c r="CN263" i="5"/>
  <c r="EW263" i="5" s="1"/>
  <c r="ED263" i="5"/>
  <c r="BU263" i="5"/>
  <c r="DB263" i="5"/>
  <c r="FK263" i="5"/>
  <c r="BS263" i="5"/>
  <c r="EB263" i="5" s="1"/>
  <c r="BV263" i="5"/>
  <c r="EE263" i="5" s="1"/>
  <c r="DK263" i="5"/>
  <c r="FT263" i="5"/>
  <c r="FH167" i="5"/>
  <c r="CY167" i="5"/>
  <c r="EV167" i="5"/>
  <c r="CM167" i="5"/>
  <c r="FU167" i="5"/>
  <c r="DL167" i="5"/>
  <c r="GA167" i="5"/>
  <c r="DR167" i="5"/>
  <c r="DM167" i="5"/>
  <c r="FV167" i="5"/>
  <c r="FE167" i="5"/>
  <c r="CV167" i="5"/>
  <c r="EK31" i="5"/>
  <c r="CB31" i="5"/>
  <c r="CS31" i="5"/>
  <c r="FB31" i="5"/>
  <c r="FN31" i="5"/>
  <c r="DE31" i="5"/>
  <c r="CV31" i="5"/>
  <c r="FE31" i="5"/>
  <c r="FM31" i="5"/>
  <c r="DD31" i="5"/>
  <c r="FA31" i="5"/>
  <c r="CR31" i="5"/>
  <c r="ET81" i="5"/>
  <c r="CK81" i="5"/>
  <c r="FC81" i="5"/>
  <c r="CT81" i="5"/>
  <c r="GD81" i="5"/>
  <c r="DU81" i="5"/>
  <c r="FZ81" i="5"/>
  <c r="DQ81" i="5"/>
  <c r="FU81" i="5"/>
  <c r="DL81" i="5"/>
  <c r="EX81" i="5"/>
  <c r="CO81" i="5"/>
  <c r="FM131" i="5"/>
  <c r="DD131" i="5"/>
  <c r="ES131" i="5"/>
  <c r="CJ131" i="5"/>
  <c r="CS131" i="5"/>
  <c r="FB131" i="5"/>
  <c r="EQ131" i="5"/>
  <c r="CH131" i="5"/>
  <c r="FI131" i="5"/>
  <c r="CZ131" i="5"/>
  <c r="EM131" i="5"/>
  <c r="CD131" i="5"/>
  <c r="EK214" i="5"/>
  <c r="CB214" i="5"/>
  <c r="CJ214" i="5"/>
  <c r="ES214" i="5"/>
  <c r="FO214" i="5"/>
  <c r="DF214" i="5"/>
  <c r="FV214" i="5"/>
  <c r="DM214" i="5"/>
  <c r="EA214" i="5"/>
  <c r="BR214" i="5"/>
  <c r="GD214" i="5"/>
  <c r="DU214" i="5"/>
  <c r="FA149" i="5"/>
  <c r="CR149" i="5"/>
  <c r="CG149" i="5"/>
  <c r="EP149" i="5"/>
  <c r="EY149" i="5"/>
  <c r="CP149" i="5"/>
  <c r="ER149" i="5"/>
  <c r="CI149" i="5"/>
  <c r="FG149" i="5"/>
  <c r="CX149" i="5"/>
  <c r="EK149" i="5"/>
  <c r="CB149" i="5"/>
  <c r="DU194" i="5"/>
  <c r="GD194" i="5"/>
  <c r="CI194" i="5"/>
  <c r="ER194" i="5"/>
  <c r="DS194" i="5"/>
  <c r="GB194" i="5"/>
  <c r="EX194" i="5"/>
  <c r="CO194" i="5"/>
  <c r="FG194" i="5"/>
  <c r="CX194" i="5"/>
  <c r="EK194" i="5"/>
  <c r="CB194" i="5"/>
  <c r="FK242" i="5"/>
  <c r="DB242" i="5"/>
  <c r="FX242" i="5"/>
  <c r="DO242" i="5"/>
  <c r="EV242" i="5"/>
  <c r="CM242" i="5"/>
  <c r="DV242" i="5"/>
  <c r="GE242" i="5"/>
  <c r="EM242" i="5"/>
  <c r="CD242" i="5"/>
  <c r="GB242" i="5"/>
  <c r="DS242" i="5"/>
  <c r="Z70" i="4"/>
  <c r="AA70" i="4" s="1"/>
  <c r="FE253" i="5"/>
  <c r="CV253" i="5"/>
  <c r="FY253" i="5"/>
  <c r="DP253" i="5"/>
  <c r="EU253" i="5"/>
  <c r="CL253" i="5"/>
  <c r="CO253" i="5"/>
  <c r="EX253" i="5"/>
  <c r="FQ253" i="5"/>
  <c r="DH253" i="5"/>
  <c r="FI253" i="5"/>
  <c r="CZ253" i="5"/>
  <c r="CP329" i="5"/>
  <c r="EY329" i="5" s="1"/>
  <c r="BZ329" i="5"/>
  <c r="EI329" i="5" s="1"/>
  <c r="BX329" i="5"/>
  <c r="EG329" i="5"/>
  <c r="CV329" i="5"/>
  <c r="FE329" i="5" s="1"/>
  <c r="DN329" i="5"/>
  <c r="FW329" i="5"/>
  <c r="CZ329" i="5"/>
  <c r="FI329" i="5" s="1"/>
  <c r="CT313" i="5"/>
  <c r="FC313" i="5" s="1"/>
  <c r="DR313" i="5"/>
  <c r="GA313" i="5"/>
  <c r="DV313" i="5"/>
  <c r="GE313" i="5"/>
  <c r="CC313" i="5"/>
  <c r="EL313" i="5" s="1"/>
  <c r="CE313" i="5"/>
  <c r="EN313" i="5" s="1"/>
  <c r="FX313" i="5"/>
  <c r="DO313" i="5"/>
  <c r="FG36" i="5"/>
  <c r="CX36" i="5"/>
  <c r="DP36" i="5"/>
  <c r="FY36" i="5"/>
  <c r="ER36" i="5"/>
  <c r="CI36" i="5"/>
  <c r="CB36" i="5"/>
  <c r="EK36" i="5"/>
  <c r="EI36" i="5"/>
  <c r="BZ36" i="5"/>
  <c r="GD36" i="5"/>
  <c r="DU36" i="5"/>
  <c r="EO86" i="5"/>
  <c r="CF86" i="5"/>
  <c r="BZ86" i="5"/>
  <c r="EI86" i="5"/>
  <c r="FM86" i="5"/>
  <c r="DD86" i="5"/>
  <c r="DK86" i="5"/>
  <c r="FT86" i="5"/>
  <c r="EQ86" i="5"/>
  <c r="CH86" i="5"/>
  <c r="GA86" i="5"/>
  <c r="DR86" i="5"/>
  <c r="CP224" i="5"/>
  <c r="EY224" i="5"/>
  <c r="FR224" i="5"/>
  <c r="DI224" i="5"/>
  <c r="FL224" i="5"/>
  <c r="DC224" i="5"/>
  <c r="BY224" i="5"/>
  <c r="EH224" i="5" s="1"/>
  <c r="EA224" i="5"/>
  <c r="BR224" i="5"/>
  <c r="FQ224" i="5"/>
  <c r="DH224" i="5"/>
  <c r="FL273" i="5"/>
  <c r="DC273" i="5"/>
  <c r="BV273" i="5"/>
  <c r="EE273" i="5" s="1"/>
  <c r="CS273" i="5"/>
  <c r="FB273" i="5"/>
  <c r="FS273" i="5"/>
  <c r="DJ273" i="5"/>
  <c r="GD273" i="5"/>
  <c r="DU273" i="5"/>
  <c r="FF273" i="5"/>
  <c r="CW273" i="5"/>
  <c r="CD63" i="5"/>
  <c r="EM63" i="5"/>
  <c r="ED63" i="5"/>
  <c r="BU63" i="5"/>
  <c r="CQ63" i="5"/>
  <c r="EZ63" i="5"/>
  <c r="CE63" i="5"/>
  <c r="EN63" i="5"/>
  <c r="EK63" i="5"/>
  <c r="CB63" i="5"/>
  <c r="FV63" i="5"/>
  <c r="DM63" i="5"/>
  <c r="FO183" i="5"/>
  <c r="DF183" i="5"/>
  <c r="EJ183" i="5"/>
  <c r="CA183" i="5"/>
  <c r="FL183" i="5"/>
  <c r="DC183" i="5"/>
  <c r="ER183" i="5"/>
  <c r="CI183" i="5"/>
  <c r="FK183" i="5"/>
  <c r="DB183" i="5"/>
  <c r="EO183" i="5"/>
  <c r="CF183" i="5"/>
  <c r="EN73" i="5"/>
  <c r="CE73" i="5"/>
  <c r="EK73" i="5"/>
  <c r="CB73" i="5"/>
  <c r="EX73" i="5"/>
  <c r="CO73" i="5"/>
  <c r="EP73" i="5"/>
  <c r="CG73" i="5"/>
  <c r="FP73" i="5"/>
  <c r="DG73" i="5"/>
  <c r="FC73" i="5"/>
  <c r="CT73" i="5"/>
  <c r="BZ337" i="5"/>
  <c r="EI337" i="5" s="1"/>
  <c r="DV337" i="5"/>
  <c r="GE337" i="5"/>
  <c r="BX337" i="5"/>
  <c r="EG337" i="5" s="1"/>
  <c r="CO337" i="5"/>
  <c r="EX337" i="5" s="1"/>
  <c r="CN337" i="5"/>
  <c r="EW337" i="5" s="1"/>
  <c r="FL337" i="5"/>
  <c r="DC337" i="5"/>
  <c r="BU239" i="5"/>
  <c r="ED239" i="5" s="1"/>
  <c r="FV239" i="5"/>
  <c r="DM239" i="5"/>
  <c r="FQ239" i="5"/>
  <c r="DH239" i="5"/>
  <c r="CB239" i="5"/>
  <c r="EK239" i="5" s="1"/>
  <c r="BW239" i="5"/>
  <c r="EF239" i="5" s="1"/>
  <c r="FU239" i="5"/>
  <c r="DL239" i="5"/>
  <c r="FF248" i="5"/>
  <c r="CW248" i="5"/>
  <c r="FY248" i="5"/>
  <c r="DP248" i="5"/>
  <c r="CC248" i="5"/>
  <c r="EL248" i="5" s="1"/>
  <c r="EN248" i="5"/>
  <c r="CE248" i="5"/>
  <c r="FC248" i="5"/>
  <c r="CT248" i="5"/>
  <c r="EP248" i="5"/>
  <c r="CG248" i="5"/>
  <c r="FY148" i="5"/>
  <c r="DP148" i="5"/>
  <c r="GB148" i="5"/>
  <c r="DS148" i="5"/>
  <c r="ED148" i="5"/>
  <c r="BU148" i="5"/>
  <c r="BS148" i="5"/>
  <c r="EB148" i="5" s="1"/>
  <c r="FA148" i="5"/>
  <c r="CR148" i="5"/>
  <c r="EE148" i="5"/>
  <c r="BV148" i="5"/>
  <c r="GC285" i="5"/>
  <c r="DT285" i="5"/>
  <c r="CB285" i="5"/>
  <c r="EK285" i="5" s="1"/>
  <c r="FP285" i="5"/>
  <c r="DG285" i="5"/>
  <c r="DJ285" i="5"/>
  <c r="FS285" i="5"/>
  <c r="CD285" i="5"/>
  <c r="EM285" i="5" s="1"/>
  <c r="FW285" i="5"/>
  <c r="DN285" i="5"/>
  <c r="BQ232" i="5"/>
  <c r="DZ232" i="5" s="1"/>
  <c r="BY232" i="5"/>
  <c r="EH232" i="5" s="1"/>
  <c r="DP232" i="5"/>
  <c r="FY232" i="5"/>
  <c r="EK232" i="5"/>
  <c r="CB232" i="5"/>
  <c r="EM232" i="5"/>
  <c r="CD232" i="5"/>
  <c r="GB232" i="5"/>
  <c r="DS232" i="5"/>
  <c r="GD174" i="5"/>
  <c r="DU174" i="5"/>
  <c r="BW174" i="5"/>
  <c r="EF174" i="5"/>
  <c r="BT174" i="5"/>
  <c r="EC174" i="5" s="1"/>
  <c r="FN174" i="5"/>
  <c r="DE174" i="5"/>
  <c r="EI174" i="5"/>
  <c r="BZ174" i="5"/>
  <c r="GC174" i="5"/>
  <c r="DT174" i="5"/>
  <c r="BP186" i="5"/>
  <c r="DY186" i="5" s="1"/>
  <c r="FA186" i="5"/>
  <c r="CR186" i="5"/>
  <c r="GB186" i="5"/>
  <c r="DS186" i="5"/>
  <c r="BX186" i="5"/>
  <c r="EG186" i="5"/>
  <c r="FL186" i="5"/>
  <c r="DC186" i="5"/>
  <c r="EV186" i="5"/>
  <c r="CM186" i="5"/>
  <c r="CL204" i="5"/>
  <c r="EU204" i="5"/>
  <c r="EO204" i="5"/>
  <c r="CF204" i="5"/>
  <c r="FA204" i="5"/>
  <c r="CR204" i="5"/>
  <c r="CK204" i="5"/>
  <c r="ET204" i="5"/>
  <c r="EX204" i="5"/>
  <c r="CO204" i="5"/>
  <c r="EN204" i="5"/>
  <c r="CE204" i="5"/>
  <c r="FP317" i="5"/>
  <c r="DG317" i="5"/>
  <c r="DA317" i="5"/>
  <c r="FJ317" i="5" s="1"/>
  <c r="DF317" i="5"/>
  <c r="FO317" i="5"/>
  <c r="FF317" i="5"/>
  <c r="CW317" i="5"/>
  <c r="CS317" i="5"/>
  <c r="FB317" i="5" s="1"/>
  <c r="EO317" i="5"/>
  <c r="CF317" i="5"/>
  <c r="FB294" i="5"/>
  <c r="CS294" i="5"/>
  <c r="GB294" i="5"/>
  <c r="DS294" i="5"/>
  <c r="CI294" i="5"/>
  <c r="ER294" i="5" s="1"/>
  <c r="FW294" i="5"/>
  <c r="DN294" i="5"/>
  <c r="GC294" i="5"/>
  <c r="DT294" i="5"/>
  <c r="FF294" i="5"/>
  <c r="CW294" i="5"/>
  <c r="CZ330" i="5"/>
  <c r="FI330" i="5" s="1"/>
  <c r="DV330" i="5"/>
  <c r="GE330" i="5"/>
  <c r="BU330" i="5"/>
  <c r="ED330" i="5" s="1"/>
  <c r="DF330" i="5"/>
  <c r="FO330" i="5" s="1"/>
  <c r="CR330" i="5"/>
  <c r="FA330" i="5" s="1"/>
  <c r="CK330" i="5"/>
  <c r="ET330" i="5" s="1"/>
  <c r="BQ94" i="5"/>
  <c r="DZ94" i="5"/>
  <c r="CA168" i="5"/>
  <c r="EJ168" i="5"/>
  <c r="CM168" i="5"/>
  <c r="EV168" i="5"/>
  <c r="DR168" i="5"/>
  <c r="GA168" i="5"/>
  <c r="FE168" i="5"/>
  <c r="CV168" i="5"/>
  <c r="FM168" i="5"/>
  <c r="DD168" i="5"/>
  <c r="FJ168" i="5"/>
  <c r="DA168" i="5"/>
  <c r="CD16" i="5"/>
  <c r="EM16" i="5"/>
  <c r="DK16" i="5"/>
  <c r="FT16" i="5"/>
  <c r="CL16" i="5"/>
  <c r="EU16" i="5"/>
  <c r="DT16" i="5"/>
  <c r="GC16" i="5"/>
  <c r="DA16" i="5"/>
  <c r="FJ16" i="5"/>
  <c r="GE16" i="5"/>
  <c r="DV16" i="5"/>
  <c r="CS66" i="5"/>
  <c r="FB66" i="5"/>
  <c r="DH66" i="5"/>
  <c r="FQ66" i="5"/>
  <c r="FX66" i="5"/>
  <c r="DO66" i="5"/>
  <c r="EP66" i="5"/>
  <c r="CG66" i="5"/>
  <c r="CC66" i="5"/>
  <c r="EL66" i="5"/>
  <c r="GE66" i="5"/>
  <c r="DV66" i="5"/>
  <c r="BX116" i="5"/>
  <c r="EG116" i="5"/>
  <c r="FX116" i="5"/>
  <c r="DO116" i="5"/>
  <c r="EU116" i="5"/>
  <c r="CL116" i="5"/>
  <c r="BS116" i="5"/>
  <c r="EB116" i="5" s="1"/>
  <c r="EF116" i="5"/>
  <c r="BW116" i="5"/>
  <c r="FQ116" i="5"/>
  <c r="DH116" i="5"/>
  <c r="BX269" i="5"/>
  <c r="EG269" i="5" s="1"/>
  <c r="DR269" i="5"/>
  <c r="GA269" i="5"/>
  <c r="DQ269" i="5"/>
  <c r="FZ269" i="5"/>
  <c r="BV269" i="5"/>
  <c r="EE269" i="5" s="1"/>
  <c r="GC269" i="5"/>
  <c r="DT269" i="5"/>
  <c r="FI269" i="5"/>
  <c r="CZ269" i="5"/>
  <c r="EL136" i="5"/>
  <c r="CC136" i="5"/>
  <c r="CL136" i="5"/>
  <c r="EU136" i="5"/>
  <c r="FW136" i="5"/>
  <c r="DN136" i="5"/>
  <c r="EK136" i="5"/>
  <c r="CB136" i="5"/>
  <c r="EF136" i="5"/>
  <c r="BW136" i="5"/>
  <c r="FQ136" i="5"/>
  <c r="DH136" i="5"/>
  <c r="EZ18" i="5"/>
  <c r="CQ18" i="5"/>
  <c r="EO18" i="5"/>
  <c r="CF18" i="5"/>
  <c r="DP18" i="5"/>
  <c r="FY18" i="5"/>
  <c r="EP18" i="5"/>
  <c r="CG18" i="5"/>
  <c r="BT18" i="5"/>
  <c r="EC18" i="5"/>
  <c r="FW18" i="5"/>
  <c r="DN18" i="5"/>
  <c r="DB98" i="5"/>
  <c r="FK98" i="5"/>
  <c r="FH98" i="5"/>
  <c r="CY98" i="5"/>
  <c r="ED98" i="5"/>
  <c r="BU98" i="5"/>
  <c r="CN98" i="5"/>
  <c r="EW98" i="5"/>
  <c r="FO98" i="5"/>
  <c r="DF98" i="5"/>
  <c r="EY98" i="5"/>
  <c r="CP98" i="5"/>
  <c r="CG133" i="5"/>
  <c r="EP133" i="5"/>
  <c r="EL133" i="5"/>
  <c r="CC133" i="5"/>
  <c r="FQ133" i="5"/>
  <c r="DH133" i="5"/>
  <c r="BT133" i="5"/>
  <c r="EC133" i="5" s="1"/>
  <c r="FH133" i="5"/>
  <c r="CY133" i="5"/>
  <c r="ER133" i="5"/>
  <c r="CI133" i="5"/>
  <c r="CP356" i="5"/>
  <c r="EY356" i="5" s="1"/>
  <c r="CR356" i="5"/>
  <c r="FA356" i="5" s="1"/>
  <c r="CG356" i="5"/>
  <c r="EP356" i="5" s="1"/>
  <c r="CX356" i="5"/>
  <c r="FG356" i="5" s="1"/>
  <c r="BS356" i="5"/>
  <c r="EB356" i="5" s="1"/>
  <c r="FL356" i="5"/>
  <c r="DC356" i="5"/>
  <c r="BR331" i="5"/>
  <c r="EA331" i="5" s="1"/>
  <c r="CK331" i="5"/>
  <c r="ET331" i="5" s="1"/>
  <c r="CJ331" i="5"/>
  <c r="ES331" i="5" s="1"/>
  <c r="CF331" i="5"/>
  <c r="EO331" i="5" s="1"/>
  <c r="CL331" i="5"/>
  <c r="EU331" i="5" s="1"/>
  <c r="FS331" i="5"/>
  <c r="DJ331" i="5"/>
  <c r="CS306" i="5"/>
  <c r="FB306" i="5" s="1"/>
  <c r="FK306" i="5"/>
  <c r="DB306" i="5"/>
  <c r="CR306" i="5"/>
  <c r="FA306" i="5" s="1"/>
  <c r="GA306" i="5"/>
  <c r="DR306" i="5"/>
  <c r="BO306" i="5"/>
  <c r="DX306" i="5" s="1"/>
  <c r="DI306" i="5"/>
  <c r="FR306" i="5"/>
  <c r="CK281" i="5"/>
  <c r="ET281" i="5" s="1"/>
  <c r="ED281" i="5"/>
  <c r="BU281" i="5"/>
  <c r="FF281" i="5"/>
  <c r="CW281" i="5"/>
  <c r="FE281" i="5"/>
  <c r="CV281" i="5"/>
  <c r="BP281" i="5"/>
  <c r="DY281" i="5" s="1"/>
  <c r="FS281" i="5"/>
  <c r="DJ281" i="5"/>
  <c r="DC256" i="5"/>
  <c r="FL256" i="5"/>
  <c r="EY256" i="5"/>
  <c r="CP256" i="5"/>
  <c r="GC256" i="5"/>
  <c r="DT256" i="5"/>
  <c r="CV256" i="5"/>
  <c r="FE256" i="5"/>
  <c r="BX256" i="5"/>
  <c r="EG256" i="5" s="1"/>
  <c r="FQ256" i="5"/>
  <c r="DH256" i="5"/>
  <c r="FU231" i="5"/>
  <c r="DL231" i="5"/>
  <c r="ES231" i="5"/>
  <c r="CJ231" i="5"/>
  <c r="BZ231" i="5"/>
  <c r="EI231" i="5" s="1"/>
  <c r="DA231" i="5"/>
  <c r="FJ231" i="5"/>
  <c r="FQ231" i="5"/>
  <c r="DH231" i="5"/>
  <c r="FN231" i="5"/>
  <c r="DE231" i="5"/>
  <c r="DR206" i="5"/>
  <c r="GA206" i="5"/>
  <c r="EX206" i="5"/>
  <c r="CO206" i="5"/>
  <c r="ES206" i="5"/>
  <c r="CJ206" i="5"/>
  <c r="FR206" i="5"/>
  <c r="DI206" i="5"/>
  <c r="BP206" i="5"/>
  <c r="DY206" i="5" s="1"/>
  <c r="FT206" i="5"/>
  <c r="DK206" i="5"/>
  <c r="DT238" i="5"/>
  <c r="GC238" i="5"/>
  <c r="FB238" i="5"/>
  <c r="CS238" i="5"/>
  <c r="FP238" i="5"/>
  <c r="DG238" i="5"/>
  <c r="BW238" i="5"/>
  <c r="EF238" i="5" s="1"/>
  <c r="FK238" i="5"/>
  <c r="DB238" i="5"/>
  <c r="ET238" i="5"/>
  <c r="CK238" i="5"/>
  <c r="FS247" i="5"/>
  <c r="DJ247" i="5"/>
  <c r="FU247" i="5"/>
  <c r="DL247" i="5"/>
  <c r="CQ247" i="5"/>
  <c r="EZ247" i="5"/>
  <c r="FB247" i="5"/>
  <c r="CS247" i="5"/>
  <c r="EI247" i="5"/>
  <c r="BZ247" i="5"/>
  <c r="FX247" i="5"/>
  <c r="DO247" i="5"/>
  <c r="DN355" i="5"/>
  <c r="FW355" i="5" s="1"/>
  <c r="DT355" i="5"/>
  <c r="GC355" i="5" s="1"/>
  <c r="EY355" i="5"/>
  <c r="CP355" i="5"/>
  <c r="DV355" i="5"/>
  <c r="GE355" i="5" s="1"/>
  <c r="BS355" i="5"/>
  <c r="EB355" i="5" s="1"/>
  <c r="FQ355" i="5"/>
  <c r="DH355" i="5"/>
  <c r="BP284" i="5"/>
  <c r="DY284" i="5" s="1"/>
  <c r="CQ284" i="5"/>
  <c r="EZ284" i="5" s="1"/>
  <c r="FZ284" i="5"/>
  <c r="DQ284" i="5"/>
  <c r="CT284" i="5"/>
  <c r="FC284" i="5"/>
  <c r="FU284" i="5"/>
  <c r="DL284" i="5"/>
  <c r="CO284" i="5"/>
  <c r="EX284" i="5" s="1"/>
  <c r="FO160" i="5"/>
  <c r="DF160" i="5"/>
  <c r="EN160" i="5"/>
  <c r="CE160" i="5"/>
  <c r="FS160" i="5"/>
  <c r="DJ160" i="5"/>
  <c r="CM160" i="5"/>
  <c r="EV160" i="5"/>
  <c r="GA160" i="5"/>
  <c r="DR160" i="5"/>
  <c r="FD160" i="5"/>
  <c r="CU160" i="5"/>
  <c r="BQ187" i="5"/>
  <c r="DZ187" i="5" s="1"/>
  <c r="EZ187" i="5"/>
  <c r="CQ187" i="5"/>
  <c r="DO187" i="5"/>
  <c r="FX187" i="5"/>
  <c r="BX187" i="5"/>
  <c r="EG187" i="5"/>
  <c r="FN187" i="5"/>
  <c r="DE187" i="5"/>
  <c r="ER187" i="5"/>
  <c r="CI187" i="5"/>
  <c r="BT147" i="5"/>
  <c r="EC147" i="5" s="1"/>
  <c r="CE218" i="5"/>
  <c r="EN218" i="5"/>
  <c r="BS218" i="5"/>
  <c r="EB218" i="5" s="1"/>
  <c r="ER218" i="5"/>
  <c r="CI218" i="5"/>
  <c r="GD218" i="5"/>
  <c r="DU218" i="5"/>
  <c r="FX218" i="5"/>
  <c r="DO218" i="5"/>
  <c r="FK218" i="5"/>
  <c r="DB218" i="5"/>
  <c r="CR328" i="5"/>
  <c r="FA328" i="5" s="1"/>
  <c r="CD328" i="5"/>
  <c r="EM328" i="5" s="1"/>
  <c r="DL328" i="5"/>
  <c r="FU328" i="5"/>
  <c r="CQ328" i="5"/>
  <c r="EZ328" i="5" s="1"/>
  <c r="CT328" i="5"/>
  <c r="FC328" i="5" s="1"/>
  <c r="CI328" i="5"/>
  <c r="ER328" i="5" s="1"/>
  <c r="GB345" i="5"/>
  <c r="DS345" i="5"/>
  <c r="CH345" i="5"/>
  <c r="EQ345" i="5" s="1"/>
  <c r="DQ345" i="5"/>
  <c r="FZ345" i="5" s="1"/>
  <c r="DA345" i="5"/>
  <c r="FJ345" i="5" s="1"/>
  <c r="DJ345" i="5"/>
  <c r="FS345" i="5" s="1"/>
  <c r="ER345" i="5"/>
  <c r="CI345" i="5"/>
  <c r="FJ137" i="5"/>
  <c r="DA137" i="5"/>
  <c r="ER137" i="5"/>
  <c r="CI137" i="5"/>
  <c r="FT137" i="5"/>
  <c r="DK137" i="5"/>
  <c r="DS137" i="5"/>
  <c r="GB137" i="5"/>
  <c r="BR137" i="5"/>
  <c r="EA137" i="5" s="1"/>
  <c r="FP137" i="5"/>
  <c r="DG137" i="5"/>
  <c r="EW254" i="5"/>
  <c r="CN254" i="5"/>
  <c r="CE254" i="5"/>
  <c r="EN254" i="5" s="1"/>
  <c r="GB254" i="5"/>
  <c r="DS254" i="5"/>
  <c r="EQ254" i="5"/>
  <c r="CH254" i="5"/>
  <c r="CB254" i="5"/>
  <c r="EK254" i="5" s="1"/>
  <c r="FZ254" i="5"/>
  <c r="DQ254" i="5"/>
  <c r="FJ304" i="5"/>
  <c r="DA304" i="5"/>
  <c r="GE304" i="5"/>
  <c r="DV304" i="5"/>
  <c r="CP304" i="5"/>
  <c r="EY304" i="5" s="1"/>
  <c r="CQ304" i="5"/>
  <c r="EZ304" i="5" s="1"/>
  <c r="CM304" i="5"/>
  <c r="EV304" i="5" s="1"/>
  <c r="BP304" i="5"/>
  <c r="DY304" i="5" s="1"/>
  <c r="FI205" i="5"/>
  <c r="CZ205" i="5"/>
  <c r="DT205" i="5"/>
  <c r="GC205" i="5"/>
  <c r="DC205" i="5"/>
  <c r="FL205" i="5"/>
  <c r="DR205" i="5"/>
  <c r="GA205" i="5"/>
  <c r="CK205" i="5"/>
  <c r="ET205" i="5"/>
  <c r="ER205" i="5"/>
  <c r="CI205" i="5"/>
  <c r="BO51" i="5"/>
  <c r="DX51" i="5" s="1"/>
  <c r="CL51" i="5"/>
  <c r="EU51" i="5"/>
  <c r="DM51" i="5"/>
  <c r="FV51" i="5"/>
  <c r="EK51" i="5"/>
  <c r="CB51" i="5"/>
  <c r="FL51" i="5"/>
  <c r="DC51" i="5"/>
  <c r="EZ51" i="5"/>
  <c r="CQ51" i="5"/>
  <c r="ES101" i="5"/>
  <c r="CJ101" i="5"/>
  <c r="EV101" i="5"/>
  <c r="CM101" i="5"/>
  <c r="FX101" i="5"/>
  <c r="DO101" i="5"/>
  <c r="ER101" i="5"/>
  <c r="CI101" i="5"/>
  <c r="EM101" i="5"/>
  <c r="CD101" i="5"/>
  <c r="GB101" i="5"/>
  <c r="DS101" i="5"/>
  <c r="DC191" i="5"/>
  <c r="FL191" i="5"/>
  <c r="BW191" i="5"/>
  <c r="EF191" i="5" s="1"/>
  <c r="CG191" i="5"/>
  <c r="EP191" i="5"/>
  <c r="FU191" i="5"/>
  <c r="DL191" i="5"/>
  <c r="FS191" i="5"/>
  <c r="DJ191" i="5"/>
  <c r="EW191" i="5"/>
  <c r="CN191" i="5"/>
  <c r="CI279" i="5"/>
  <c r="ER279" i="5"/>
  <c r="FC279" i="5"/>
  <c r="CT279" i="5"/>
  <c r="GC279" i="5"/>
  <c r="DT279" i="5"/>
  <c r="FI279" i="5"/>
  <c r="CZ279" i="5"/>
  <c r="FU279" i="5"/>
  <c r="DL279" i="5"/>
  <c r="CO279" i="5"/>
  <c r="EX279" i="5" s="1"/>
  <c r="Z15" i="4"/>
  <c r="AA15" i="4" s="1"/>
  <c r="DQ222" i="5"/>
  <c r="FZ222" i="5"/>
  <c r="FK222" i="5"/>
  <c r="DB222" i="5"/>
  <c r="DH222" i="5"/>
  <c r="FQ222" i="5"/>
  <c r="CU222" i="5"/>
  <c r="FD222" i="5"/>
  <c r="FR222" i="5"/>
  <c r="DI222" i="5"/>
  <c r="EU222" i="5"/>
  <c r="CL222" i="5"/>
  <c r="EN202" i="5"/>
  <c r="CE202" i="5"/>
  <c r="BV202" i="5"/>
  <c r="EE202" i="5" s="1"/>
  <c r="DH202" i="5"/>
  <c r="FQ202" i="5"/>
  <c r="CD202" i="5"/>
  <c r="EM202" i="5"/>
  <c r="CN202" i="5"/>
  <c r="EW202" i="5"/>
  <c r="EU202" i="5"/>
  <c r="CL202" i="5"/>
  <c r="GC255" i="5"/>
  <c r="DT255" i="5"/>
  <c r="EV255" i="5"/>
  <c r="CM255" i="5"/>
  <c r="FW255" i="5"/>
  <c r="DN255" i="5"/>
  <c r="DI255" i="5"/>
  <c r="FR255" i="5"/>
  <c r="EK255" i="5"/>
  <c r="CB255" i="5"/>
  <c r="GE255" i="5"/>
  <c r="DV255" i="5"/>
  <c r="FC237" i="5"/>
  <c r="CT237" i="5"/>
  <c r="T125" i="4"/>
  <c r="U125" i="4" s="1"/>
  <c r="CU326" i="5"/>
  <c r="FD326" i="5" s="1"/>
  <c r="ER226" i="5"/>
  <c r="CI226" i="5"/>
  <c r="CF353" i="5"/>
  <c r="EO353" i="5" s="1"/>
  <c r="FW152" i="5"/>
  <c r="DN152" i="5"/>
  <c r="EX170" i="5"/>
  <c r="CO170" i="5"/>
  <c r="EB43" i="5"/>
  <c r="BS43" i="5"/>
  <c r="EK43" i="5"/>
  <c r="CB43" i="5"/>
  <c r="GA118" i="5"/>
  <c r="DR118" i="5"/>
  <c r="EG118" i="5"/>
  <c r="BX118" i="5"/>
  <c r="EN118" i="5"/>
  <c r="CE118" i="5"/>
  <c r="EO118" i="5"/>
  <c r="CF118" i="5"/>
  <c r="FE83" i="5"/>
  <c r="CV83" i="5"/>
  <c r="ED83" i="5"/>
  <c r="BU83" i="5"/>
  <c r="ET83" i="5"/>
  <c r="CK83" i="5"/>
  <c r="CR83" i="5"/>
  <c r="FA83" i="5"/>
  <c r="FD83" i="5"/>
  <c r="CU83" i="5"/>
  <c r="BT237" i="5"/>
  <c r="EC237" i="5" s="1"/>
  <c r="CR300" i="5"/>
  <c r="FA300" i="5" s="1"/>
  <c r="EE354" i="5"/>
  <c r="BV354" i="5"/>
  <c r="BV283" i="5"/>
  <c r="EE283" i="5" s="1"/>
  <c r="EN192" i="5"/>
  <c r="CE192" i="5"/>
  <c r="BV169" i="5"/>
  <c r="EE169" i="5" s="1"/>
  <c r="FC188" i="5"/>
  <c r="CT188" i="5"/>
  <c r="EQ188" i="5"/>
  <c r="CH188" i="5"/>
  <c r="CJ292" i="5"/>
  <c r="ES292" i="5" s="1"/>
  <c r="BR292" i="5"/>
  <c r="EA292" i="5" s="1"/>
  <c r="FF292" i="5"/>
  <c r="CW292" i="5"/>
  <c r="CW258" i="5"/>
  <c r="FF258" i="5"/>
  <c r="BX270" i="5"/>
  <c r="EG270" i="5" s="1"/>
  <c r="DJ213" i="5"/>
  <c r="FS213" i="5"/>
  <c r="CH265" i="5"/>
  <c r="EQ265" i="5" s="1"/>
  <c r="FR265" i="5"/>
  <c r="DI265" i="5"/>
  <c r="FN302" i="5"/>
  <c r="DE302" i="5"/>
  <c r="DV315" i="5"/>
  <c r="GE315" i="5"/>
  <c r="ET315" i="5"/>
  <c r="CK315" i="5"/>
  <c r="CW315" i="5"/>
  <c r="FF315" i="5" s="1"/>
  <c r="BQ109" i="5"/>
  <c r="DZ109" i="5" s="1"/>
  <c r="CK151" i="5"/>
  <c r="ET151" i="5"/>
  <c r="FX154" i="5"/>
  <c r="DO154" i="5"/>
  <c r="EQ259" i="5"/>
  <c r="CH259" i="5"/>
  <c r="BZ259" i="5"/>
  <c r="EI259" i="5" s="1"/>
  <c r="FP259" i="5"/>
  <c r="DG259" i="5"/>
  <c r="BV177" i="5"/>
  <c r="EE177" i="5" s="1"/>
  <c r="CN177" i="5"/>
  <c r="EW177" i="5"/>
  <c r="FW177" i="5"/>
  <c r="DN177" i="5"/>
  <c r="FL103" i="5"/>
  <c r="DC103" i="5"/>
  <c r="BT103" i="5"/>
  <c r="EC103" i="5"/>
  <c r="EY103" i="5"/>
  <c r="CP103" i="5"/>
  <c r="CA351" i="5"/>
  <c r="EJ351" i="5" s="1"/>
  <c r="CD351" i="5"/>
  <c r="EM351" i="5" s="1"/>
  <c r="BV326" i="5"/>
  <c r="EE326" i="5" s="1"/>
  <c r="DX326" i="5"/>
  <c r="BO326" i="5"/>
  <c r="CD301" i="5"/>
  <c r="EM301" i="5"/>
  <c r="BR301" i="5"/>
  <c r="EA301" i="5" s="1"/>
  <c r="DR276" i="5"/>
  <c r="GA276" i="5"/>
  <c r="EG276" i="5"/>
  <c r="BX276" i="5"/>
  <c r="EX276" i="5"/>
  <c r="CO276" i="5"/>
  <c r="BQ276" i="5"/>
  <c r="DZ276" i="5" s="1"/>
  <c r="ET251" i="5"/>
  <c r="CK251" i="5"/>
  <c r="CP226" i="5"/>
  <c r="EY226" i="5"/>
  <c r="EM226" i="5"/>
  <c r="CD226" i="5"/>
  <c r="DT201" i="5"/>
  <c r="GC201" i="5"/>
  <c r="FP290" i="5"/>
  <c r="DG290" i="5"/>
  <c r="FW290" i="5"/>
  <c r="DN290" i="5"/>
  <c r="DX290" i="5"/>
  <c r="BO290" i="5"/>
  <c r="EO299" i="5"/>
  <c r="CF299" i="5"/>
  <c r="DE353" i="5"/>
  <c r="FN353" i="5" s="1"/>
  <c r="BQ353" i="5"/>
  <c r="DZ353" i="5" s="1"/>
  <c r="CI335" i="5"/>
  <c r="ER335" i="5" s="1"/>
  <c r="FX335" i="5"/>
  <c r="DO335" i="5"/>
  <c r="DO282" i="5"/>
  <c r="FX282" i="5"/>
  <c r="FO282" i="5"/>
  <c r="DF282" i="5"/>
  <c r="DC208" i="5"/>
  <c r="FL208" i="5"/>
  <c r="CP220" i="5"/>
  <c r="EY220" i="5"/>
  <c r="ES220" i="5"/>
  <c r="CJ220" i="5"/>
  <c r="FN314" i="5"/>
  <c r="DE314" i="5"/>
  <c r="CF278" i="5"/>
  <c r="EO278" i="5" s="1"/>
  <c r="DV295" i="5"/>
  <c r="GE295" i="5"/>
  <c r="CQ268" i="5"/>
  <c r="EZ268" i="5"/>
  <c r="CC268" i="5"/>
  <c r="EL268" i="5" s="1"/>
  <c r="DO195" i="5"/>
  <c r="FX195" i="5"/>
  <c r="FK195" i="5"/>
  <c r="DB195" i="5"/>
  <c r="DG229" i="5"/>
  <c r="FP229" i="5"/>
  <c r="CP21" i="5"/>
  <c r="EY21" i="5"/>
  <c r="DG71" i="5"/>
  <c r="FP71" i="5"/>
  <c r="DS228" i="5"/>
  <c r="GB228" i="5"/>
  <c r="FL228" i="5"/>
  <c r="DC228" i="5"/>
  <c r="FV228" i="5"/>
  <c r="DM228" i="5"/>
  <c r="EQ228" i="5"/>
  <c r="CH228" i="5"/>
  <c r="BT228" i="5"/>
  <c r="EC228" i="5" s="1"/>
  <c r="FX228" i="5"/>
  <c r="DO228" i="5"/>
  <c r="FP88" i="5"/>
  <c r="DG88" i="5"/>
  <c r="CS88" i="5"/>
  <c r="FB88" i="5"/>
  <c r="FF88" i="5"/>
  <c r="CW88" i="5"/>
  <c r="EJ88" i="5"/>
  <c r="CA88" i="5"/>
  <c r="EE88" i="5"/>
  <c r="BV88" i="5"/>
  <c r="FT88" i="5"/>
  <c r="DK88" i="5"/>
  <c r="GD298" i="5"/>
  <c r="DU298" i="5"/>
  <c r="FY200" i="5"/>
  <c r="DP200" i="5"/>
  <c r="DP352" i="5"/>
  <c r="FY352" i="5" s="1"/>
  <c r="BO334" i="5"/>
  <c r="DX334" i="5" s="1"/>
  <c r="CP189" i="5"/>
  <c r="EY189" i="5"/>
  <c r="DD189" i="5"/>
  <c r="FM189" i="5"/>
  <c r="DI189" i="5"/>
  <c r="FR189" i="5"/>
  <c r="EU189" i="5"/>
  <c r="CL189" i="5"/>
  <c r="FJ164" i="5"/>
  <c r="DA164" i="5"/>
  <c r="EI164" i="5"/>
  <c r="BZ164" i="5"/>
  <c r="CR164" i="5"/>
  <c r="FA164" i="5"/>
  <c r="CT164" i="5"/>
  <c r="FC164" i="5"/>
  <c r="FQ164" i="5"/>
  <c r="DH164" i="5"/>
  <c r="EU164" i="5"/>
  <c r="CL164" i="5"/>
  <c r="CI210" i="5"/>
  <c r="ER210" i="5"/>
  <c r="BO210" i="5"/>
  <c r="DX210" i="5" s="1"/>
  <c r="CS210" i="5"/>
  <c r="FB210" i="5"/>
  <c r="DB210" i="5"/>
  <c r="FK210" i="5"/>
  <c r="ES210" i="5"/>
  <c r="CJ210" i="5"/>
  <c r="DF272" i="5"/>
  <c r="FO272" i="5"/>
  <c r="BT272" i="5"/>
  <c r="EC272" i="5" s="1"/>
  <c r="FY272" i="5"/>
  <c r="DP272" i="5"/>
  <c r="EI272" i="5"/>
  <c r="BZ272" i="5"/>
  <c r="CB272" i="5"/>
  <c r="EK272" i="5" s="1"/>
  <c r="BW272" i="5"/>
  <c r="EF272" i="5" s="1"/>
  <c r="BT140" i="5"/>
  <c r="EC140" i="5" s="1"/>
  <c r="CD342" i="5"/>
  <c r="EM342" i="5" s="1"/>
  <c r="EZ342" i="5"/>
  <c r="CQ342" i="5"/>
  <c r="DH342" i="5"/>
  <c r="FQ342" i="5" s="1"/>
  <c r="FI342" i="5"/>
  <c r="CZ342" i="5"/>
  <c r="GA342" i="5"/>
  <c r="DR342" i="5"/>
  <c r="FB342" i="5"/>
  <c r="CS342" i="5"/>
  <c r="EN142" i="5"/>
  <c r="CE142" i="5"/>
  <c r="CH142" i="5"/>
  <c r="EQ142" i="5"/>
  <c r="FS142" i="5"/>
  <c r="DJ142" i="5"/>
  <c r="FI142" i="5"/>
  <c r="CZ142" i="5"/>
  <c r="FO142" i="5"/>
  <c r="DF142" i="5"/>
  <c r="ES142" i="5"/>
  <c r="CJ142" i="5"/>
  <c r="DX104" i="5"/>
  <c r="BO104" i="5"/>
  <c r="BQ129" i="5"/>
  <c r="DZ129" i="5" s="1"/>
  <c r="BP144" i="5"/>
  <c r="DY144" i="5" s="1"/>
  <c r="CS156" i="5"/>
  <c r="FB156" i="5"/>
  <c r="DX156" i="5"/>
  <c r="BO156" i="5"/>
  <c r="GB156" i="5"/>
  <c r="DS156" i="5"/>
  <c r="DI156" i="5"/>
  <c r="FR156" i="5"/>
  <c r="GC156" i="5"/>
  <c r="DT156" i="5"/>
  <c r="FG156" i="5"/>
  <c r="CX156" i="5"/>
  <c r="FO275" i="5"/>
  <c r="DF275" i="5"/>
  <c r="GE275" i="5"/>
  <c r="DV275" i="5"/>
  <c r="CH275" i="5"/>
  <c r="EQ275" i="5" s="1"/>
  <c r="FW275" i="5"/>
  <c r="DN275" i="5"/>
  <c r="FV275" i="5"/>
  <c r="DM275" i="5"/>
  <c r="FH275" i="5"/>
  <c r="CY275" i="5"/>
  <c r="EI6" i="5"/>
  <c r="BZ6" i="5"/>
  <c r="FA6" i="5"/>
  <c r="CR6" i="5"/>
  <c r="FD6" i="5"/>
  <c r="CU6" i="5"/>
  <c r="ED6" i="5"/>
  <c r="BU6" i="5"/>
  <c r="ER6" i="5"/>
  <c r="CI6" i="5"/>
  <c r="EF6" i="5"/>
  <c r="BW6" i="5"/>
  <c r="FL56" i="5"/>
  <c r="DC56" i="5"/>
  <c r="DG56" i="5"/>
  <c r="FP56" i="5"/>
  <c r="EK56" i="5"/>
  <c r="CB56" i="5"/>
  <c r="BS56" i="5"/>
  <c r="EB56" i="5"/>
  <c r="ES56" i="5"/>
  <c r="CJ56" i="5"/>
  <c r="EG56" i="5"/>
  <c r="BX56" i="5"/>
  <c r="FE106" i="5"/>
  <c r="CV106" i="5"/>
  <c r="BQ106" i="5"/>
  <c r="DZ106" i="5" s="1"/>
  <c r="FB106" i="5"/>
  <c r="CS106" i="5"/>
  <c r="EY106" i="5"/>
  <c r="CP106" i="5"/>
  <c r="FA106" i="5"/>
  <c r="CR106" i="5"/>
  <c r="ED106" i="5"/>
  <c r="BU106" i="5"/>
  <c r="ET171" i="5"/>
  <c r="CK171" i="5"/>
  <c r="BY171" i="5"/>
  <c r="EH171" i="5"/>
  <c r="CT171" i="5"/>
  <c r="FC171" i="5"/>
  <c r="EJ171" i="5"/>
  <c r="CA171" i="5"/>
  <c r="EM171" i="5"/>
  <c r="CD171" i="5"/>
  <c r="CN212" i="5"/>
  <c r="EW212" i="5"/>
  <c r="FT212" i="5"/>
  <c r="DK212" i="5"/>
  <c r="GA212" i="5"/>
  <c r="DR212" i="5"/>
  <c r="FN212" i="5"/>
  <c r="DE212" i="5"/>
  <c r="BX212" i="5"/>
  <c r="EG212" i="5" s="1"/>
  <c r="GB212" i="5"/>
  <c r="DS212" i="5"/>
  <c r="FB307" i="5"/>
  <c r="CS307" i="5"/>
  <c r="DU307" i="5"/>
  <c r="GD307" i="5"/>
  <c r="CN307" i="5"/>
  <c r="EW307" i="5" s="1"/>
  <c r="FC307" i="5"/>
  <c r="CT307" i="5"/>
  <c r="FZ307" i="5"/>
  <c r="DQ307" i="5"/>
  <c r="DN307" i="5"/>
  <c r="FW307" i="5"/>
  <c r="FO41" i="5"/>
  <c r="DF41" i="5"/>
  <c r="EL41" i="5"/>
  <c r="CC41" i="5"/>
  <c r="CF41" i="5"/>
  <c r="EO41" i="5"/>
  <c r="EE41" i="5"/>
  <c r="BV41" i="5"/>
  <c r="EF41" i="5"/>
  <c r="BW41" i="5"/>
  <c r="FU41" i="5"/>
  <c r="DL41" i="5"/>
  <c r="FT91" i="5"/>
  <c r="DK91" i="5"/>
  <c r="FL91" i="5"/>
  <c r="DC91" i="5"/>
  <c r="FY91" i="5"/>
  <c r="DP91" i="5"/>
  <c r="GD91" i="5"/>
  <c r="DU91" i="5"/>
  <c r="GE91" i="5"/>
  <c r="DV91" i="5"/>
  <c r="FH91" i="5"/>
  <c r="CY91" i="5"/>
  <c r="EL141" i="5"/>
  <c r="CC141" i="5"/>
  <c r="EU141" i="5"/>
  <c r="CL141" i="5"/>
  <c r="DI141" i="5"/>
  <c r="FR141" i="5"/>
  <c r="FF141" i="5"/>
  <c r="CW141" i="5"/>
  <c r="FS141" i="5"/>
  <c r="DJ141" i="5"/>
  <c r="EW141" i="5"/>
  <c r="CN141" i="5"/>
  <c r="CG172" i="5"/>
  <c r="EP172" i="5"/>
  <c r="BW172" i="5"/>
  <c r="EF172" i="5"/>
  <c r="BV172" i="5"/>
  <c r="EE172" i="5" s="1"/>
  <c r="FU172" i="5"/>
  <c r="DL172" i="5"/>
  <c r="CX172" i="5"/>
  <c r="FG172" i="5"/>
  <c r="ES172" i="5"/>
  <c r="CJ172" i="5"/>
  <c r="Z65" i="4"/>
  <c r="AA65" i="4" s="1"/>
  <c r="Z115" i="4"/>
  <c r="AA115" i="4" s="1"/>
  <c r="CA175" i="5"/>
  <c r="EJ175" i="5"/>
  <c r="FM175" i="5"/>
  <c r="DD175" i="5"/>
  <c r="BP175" i="5"/>
  <c r="DY175" i="5" s="1"/>
  <c r="CX175" i="5"/>
  <c r="FG175" i="5"/>
  <c r="DA175" i="5"/>
  <c r="FJ175" i="5"/>
  <c r="FK175" i="5"/>
  <c r="DB175" i="5"/>
  <c r="CN309" i="5"/>
  <c r="EW309" i="5" s="1"/>
  <c r="BP309" i="5"/>
  <c r="DY309" i="5" s="1"/>
  <c r="CV309" i="5"/>
  <c r="FE309" i="5" s="1"/>
  <c r="CQ309" i="5"/>
  <c r="EZ309" i="5" s="1"/>
  <c r="DP309" i="5"/>
  <c r="FY309" i="5"/>
  <c r="DM309" i="5"/>
  <c r="FV309" i="5"/>
  <c r="DS343" i="5"/>
  <c r="GB343" i="5"/>
  <c r="DO343" i="5"/>
  <c r="FX343" i="5" s="1"/>
  <c r="DG343" i="5"/>
  <c r="FP343" i="5" s="1"/>
  <c r="DJ343" i="5"/>
  <c r="FS343" i="5"/>
  <c r="CT343" i="5"/>
  <c r="FC343" i="5" s="1"/>
  <c r="CP343" i="5"/>
  <c r="EY343" i="5" s="1"/>
  <c r="EJ111" i="5"/>
  <c r="CA111" i="5"/>
  <c r="FL111" i="5"/>
  <c r="DC111" i="5"/>
  <c r="FO111" i="5"/>
  <c r="DF111" i="5"/>
  <c r="DK111" i="5"/>
  <c r="FT111" i="5"/>
  <c r="EQ111" i="5"/>
  <c r="CH111" i="5"/>
  <c r="GA111" i="5"/>
  <c r="DR111" i="5"/>
  <c r="BO4" i="5"/>
  <c r="DX4" i="5" s="1"/>
  <c r="T4" i="4" s="1"/>
  <c r="U4" i="4" s="1"/>
  <c r="T35" i="4"/>
  <c r="U35" i="4" s="1"/>
  <c r="DV48" i="5"/>
  <c r="GE48" i="5"/>
  <c r="EG48" i="5"/>
  <c r="BX48" i="5"/>
  <c r="FI48" i="5"/>
  <c r="CZ48" i="5"/>
  <c r="CG48" i="5"/>
  <c r="EP48" i="5"/>
  <c r="FE48" i="5"/>
  <c r="CV48" i="5"/>
  <c r="EI48" i="5"/>
  <c r="BZ48" i="5"/>
  <c r="BQ84" i="5"/>
  <c r="DZ84" i="5" s="1"/>
  <c r="BW123" i="5"/>
  <c r="EF123" i="5"/>
  <c r="CA123" i="5"/>
  <c r="EJ123" i="5"/>
  <c r="EW123" i="5"/>
  <c r="CN123" i="5"/>
  <c r="CE123" i="5"/>
  <c r="EN123" i="5"/>
  <c r="DK123" i="5"/>
  <c r="FT123" i="5"/>
  <c r="FB123" i="5"/>
  <c r="CS123" i="5"/>
  <c r="EH157" i="5"/>
  <c r="BY157" i="5"/>
  <c r="EG157" i="5"/>
  <c r="BX157" i="5"/>
  <c r="DX157" i="5"/>
  <c r="BO157" i="5"/>
  <c r="BT157" i="5"/>
  <c r="EC157" i="5"/>
  <c r="FH157" i="5"/>
  <c r="CY157" i="5"/>
  <c r="EV157" i="5"/>
  <c r="CM157" i="5"/>
  <c r="BQ245" i="5"/>
  <c r="DZ245" i="5" s="1"/>
  <c r="EO245" i="5"/>
  <c r="CF245" i="5"/>
  <c r="FD245" i="5"/>
  <c r="CU245" i="5"/>
  <c r="EL245" i="5"/>
  <c r="CC245" i="5"/>
  <c r="EG245" i="5"/>
  <c r="BX245" i="5"/>
  <c r="FL245" i="5"/>
  <c r="DC245" i="5"/>
  <c r="EU319" i="5"/>
  <c r="CL319" i="5"/>
  <c r="FU319" i="5"/>
  <c r="DL319" i="5"/>
  <c r="DD319" i="5"/>
  <c r="FM319" i="5" s="1"/>
  <c r="CX319" i="5"/>
  <c r="FG319" i="5" s="1"/>
  <c r="CU319" i="5"/>
  <c r="FD319" i="5" s="1"/>
  <c r="CG319" i="5"/>
  <c r="EP319" i="5" s="1"/>
  <c r="BX346" i="5"/>
  <c r="EG346" i="5" s="1"/>
  <c r="BS346" i="5"/>
  <c r="EB346" i="5" s="1"/>
  <c r="CD346" i="5"/>
  <c r="EM346" i="5" s="1"/>
  <c r="DE346" i="5"/>
  <c r="FN346" i="5" s="1"/>
  <c r="DJ346" i="5"/>
  <c r="FS346" i="5" s="1"/>
  <c r="DN346" i="5"/>
  <c r="FW346" i="5" s="1"/>
  <c r="CG321" i="5"/>
  <c r="EP321" i="5" s="1"/>
  <c r="CU321" i="5"/>
  <c r="FD321" i="5" s="1"/>
  <c r="BT321" i="5"/>
  <c r="EC321" i="5" s="1"/>
  <c r="GD321" i="5"/>
  <c r="DU321" i="5"/>
  <c r="CB321" i="5"/>
  <c r="EK321" i="5" s="1"/>
  <c r="GE321" i="5"/>
  <c r="DV321" i="5"/>
  <c r="CL296" i="5"/>
  <c r="EU296" i="5" s="1"/>
  <c r="DE296" i="5"/>
  <c r="FN296" i="5"/>
  <c r="CV296" i="5"/>
  <c r="FE296" i="5" s="1"/>
  <c r="BT296" i="5"/>
  <c r="EC296" i="5"/>
  <c r="CH296" i="5"/>
  <c r="EQ296" i="5" s="1"/>
  <c r="FV296" i="5"/>
  <c r="DM296" i="5"/>
  <c r="DQ271" i="5"/>
  <c r="FZ271" i="5"/>
  <c r="DK271" i="5"/>
  <c r="FT271" i="5"/>
  <c r="BO271" i="5"/>
  <c r="DX271" i="5" s="1"/>
  <c r="EE271" i="5"/>
  <c r="BV271" i="5"/>
  <c r="BX271" i="5"/>
  <c r="EG271" i="5" s="1"/>
  <c r="FW271" i="5"/>
  <c r="DN271" i="5"/>
  <c r="EO246" i="5"/>
  <c r="CF246" i="5"/>
  <c r="EU246" i="5"/>
  <c r="CL246" i="5"/>
  <c r="FC246" i="5"/>
  <c r="CT246" i="5"/>
  <c r="CB246" i="5"/>
  <c r="EK246" i="5" s="1"/>
  <c r="EQ246" i="5"/>
  <c r="CH246" i="5"/>
  <c r="GA246" i="5"/>
  <c r="DR246" i="5"/>
  <c r="EV221" i="5"/>
  <c r="CM221" i="5"/>
  <c r="DU221" i="5"/>
  <c r="GD221" i="5"/>
  <c r="BW221" i="5"/>
  <c r="EF221" i="5" s="1"/>
  <c r="DZ221" i="5"/>
  <c r="BQ221" i="5"/>
  <c r="EH221" i="5"/>
  <c r="BY221" i="5"/>
  <c r="GA221" i="5"/>
  <c r="DR221" i="5"/>
  <c r="FO196" i="5"/>
  <c r="DF196" i="5"/>
  <c r="FB196" i="5"/>
  <c r="CS196" i="5"/>
  <c r="DC196" i="5"/>
  <c r="FL196" i="5"/>
  <c r="GD196" i="5"/>
  <c r="DU196" i="5"/>
  <c r="EO196" i="5"/>
  <c r="CF196" i="5"/>
  <c r="FZ196" i="5"/>
  <c r="DQ196" i="5"/>
  <c r="FP288" i="5"/>
  <c r="DG288" i="5"/>
  <c r="EZ288" i="5"/>
  <c r="CQ288" i="5"/>
  <c r="FS288" i="5"/>
  <c r="DJ288" i="5"/>
  <c r="CM288" i="5"/>
  <c r="EV288" i="5"/>
  <c r="GA288" i="5"/>
  <c r="DR288" i="5"/>
  <c r="FK288" i="5"/>
  <c r="DB288" i="5"/>
  <c r="DK297" i="5"/>
  <c r="FT297" i="5"/>
  <c r="ES297" i="5"/>
  <c r="CJ297" i="5"/>
  <c r="DT297" i="5"/>
  <c r="GC297" i="5"/>
  <c r="CS297" i="5"/>
  <c r="FB297" i="5" s="1"/>
  <c r="EN297" i="5"/>
  <c r="CE297" i="5"/>
  <c r="FX297" i="5"/>
  <c r="DO297" i="5"/>
  <c r="DV199" i="5"/>
  <c r="GE199" i="5"/>
  <c r="FP199" i="5"/>
  <c r="DG199" i="5"/>
  <c r="ET199" i="5"/>
  <c r="CK199" i="5"/>
  <c r="EH199" i="5"/>
  <c r="BY199" i="5"/>
  <c r="BW199" i="5"/>
  <c r="EF199" i="5" s="1"/>
  <c r="GC199" i="5"/>
  <c r="DT199" i="5"/>
  <c r="CY333" i="5"/>
  <c r="FH333" i="5" s="1"/>
  <c r="FT333" i="5"/>
  <c r="DK333" i="5"/>
  <c r="FY333" i="5"/>
  <c r="DP333" i="5"/>
  <c r="CD333" i="5"/>
  <c r="EM333" i="5" s="1"/>
  <c r="EG333" i="5"/>
  <c r="BX333" i="5"/>
  <c r="DC333" i="5"/>
  <c r="FL333" i="5" s="1"/>
  <c r="EY274" i="5"/>
  <c r="CP274" i="5"/>
  <c r="CL274" i="5"/>
  <c r="EU274" i="5" s="1"/>
  <c r="CU274" i="5"/>
  <c r="FD274" i="5"/>
  <c r="BV274" i="5"/>
  <c r="EE274" i="5" s="1"/>
  <c r="BX274" i="5"/>
  <c r="EG274" i="5" s="1"/>
  <c r="FL274" i="5"/>
  <c r="DC274" i="5"/>
  <c r="CN230" i="5"/>
  <c r="EW230" i="5"/>
  <c r="DF230" i="5"/>
  <c r="FO230" i="5"/>
  <c r="CB230" i="5"/>
  <c r="EK230" i="5"/>
  <c r="EO230" i="5"/>
  <c r="CF230" i="5"/>
  <c r="FL230" i="5"/>
  <c r="DC230" i="5"/>
  <c r="EX230" i="5"/>
  <c r="CO230" i="5"/>
  <c r="CF322" i="5"/>
  <c r="EO322" i="5" s="1"/>
  <c r="BV322" i="5"/>
  <c r="EE322" i="5" s="1"/>
  <c r="DO322" i="5"/>
  <c r="FX322" i="5"/>
  <c r="CG322" i="5"/>
  <c r="EP322" i="5" s="1"/>
  <c r="DE322" i="5"/>
  <c r="FN322" i="5" s="1"/>
  <c r="EW322" i="5"/>
  <c r="CN322" i="5"/>
  <c r="DD308" i="5"/>
  <c r="FM308" i="5"/>
  <c r="DM308" i="5"/>
  <c r="FV308" i="5"/>
  <c r="FS308" i="5"/>
  <c r="DJ308" i="5"/>
  <c r="ER308" i="5"/>
  <c r="CI308" i="5"/>
  <c r="FI308" i="5"/>
  <c r="CZ308" i="5"/>
  <c r="CK308" i="5"/>
  <c r="ET308" i="5" s="1"/>
  <c r="DP320" i="5"/>
  <c r="FY320" i="5"/>
  <c r="CY320" i="5"/>
  <c r="FH320" i="5" s="1"/>
  <c r="BV320" i="5"/>
  <c r="EE320" i="5" s="1"/>
  <c r="DH320" i="5"/>
  <c r="FQ320" i="5"/>
  <c r="FB320" i="5"/>
  <c r="CS320" i="5"/>
  <c r="CE320" i="5"/>
  <c r="EN320" i="5" s="1"/>
  <c r="CO277" i="5"/>
  <c r="EX277" i="5" s="1"/>
  <c r="GB277" i="5"/>
  <c r="DS277" i="5"/>
  <c r="DH277" i="5"/>
  <c r="FQ277" i="5"/>
  <c r="BP277" i="5"/>
  <c r="DY277" i="5" s="1"/>
  <c r="CK277" i="5"/>
  <c r="ET277" i="5" s="1"/>
  <c r="FI277" i="5"/>
  <c r="CZ277" i="5"/>
  <c r="CX325" i="5"/>
  <c r="FG325" i="5" s="1"/>
  <c r="CA325" i="5"/>
  <c r="EJ325" i="5" s="1"/>
  <c r="CO325" i="5"/>
  <c r="EX325" i="5" s="1"/>
  <c r="DA325" i="5"/>
  <c r="FJ325" i="5" s="1"/>
  <c r="BV325" i="5"/>
  <c r="EE325" i="5" s="1"/>
  <c r="FO325" i="5"/>
  <c r="DF325" i="5"/>
  <c r="GC58" i="5"/>
  <c r="DT58" i="5"/>
  <c r="EB58" i="5"/>
  <c r="BS58" i="5"/>
  <c r="FA58" i="5"/>
  <c r="CR58" i="5"/>
  <c r="FJ58" i="5"/>
  <c r="DA58" i="5"/>
  <c r="EA58" i="5"/>
  <c r="BR58" i="5"/>
  <c r="FL58" i="5"/>
  <c r="DC58" i="5"/>
  <c r="DE68" i="5"/>
  <c r="FN68" i="5"/>
  <c r="GD68" i="5"/>
  <c r="DU68" i="5"/>
  <c r="DP68" i="5"/>
  <c r="FY68" i="5"/>
  <c r="DQ68" i="5"/>
  <c r="FZ68" i="5"/>
  <c r="CA68" i="5"/>
  <c r="EJ68" i="5"/>
  <c r="GC68" i="5"/>
  <c r="DT68" i="5"/>
  <c r="EJ108" i="5"/>
  <c r="CA108" i="5"/>
  <c r="FK108" i="5"/>
  <c r="DB108" i="5"/>
  <c r="EW108" i="5"/>
  <c r="CN108" i="5"/>
  <c r="BQ108" i="5"/>
  <c r="DZ108" i="5" s="1"/>
  <c r="EI108" i="5"/>
  <c r="BZ108" i="5"/>
  <c r="GC108" i="5"/>
  <c r="DT108" i="5"/>
  <c r="CB303" i="5"/>
  <c r="EK303" i="5" s="1"/>
  <c r="DL303" i="5"/>
  <c r="FU303" i="5"/>
  <c r="CA303" i="5"/>
  <c r="EJ303" i="5" s="1"/>
  <c r="GB303" i="5"/>
  <c r="DS303" i="5"/>
  <c r="FW303" i="5"/>
  <c r="DN303" i="5"/>
  <c r="FQ303" i="5"/>
  <c r="DH303" i="5"/>
  <c r="EV93" i="5"/>
  <c r="CM93" i="5"/>
  <c r="CD93" i="5"/>
  <c r="EM93" i="5"/>
  <c r="FG93" i="5"/>
  <c r="CX93" i="5"/>
  <c r="BT93" i="5"/>
  <c r="EC93" i="5"/>
  <c r="EE93" i="5"/>
  <c r="BV93" i="5"/>
  <c r="FT93" i="5"/>
  <c r="DK93" i="5"/>
  <c r="BZ287" i="5"/>
  <c r="EI287" i="5" s="1"/>
  <c r="EZ287" i="5"/>
  <c r="CQ287" i="5"/>
  <c r="FN287" i="5"/>
  <c r="DE287" i="5"/>
  <c r="BW287" i="5"/>
  <c r="EF287" i="5" s="1"/>
  <c r="FK287" i="5"/>
  <c r="DB287" i="5"/>
  <c r="CL287" i="5"/>
  <c r="EU287" i="5" s="1"/>
  <c r="BU350" i="5"/>
  <c r="ED350" i="5" s="1"/>
  <c r="CM350" i="5"/>
  <c r="EV350" i="5" s="1"/>
  <c r="CS350" i="5"/>
  <c r="FB350" i="5" s="1"/>
  <c r="DS350" i="5"/>
  <c r="GB350" i="5" s="1"/>
  <c r="CY350" i="5"/>
  <c r="FH350" i="5" s="1"/>
  <c r="CK350" i="5"/>
  <c r="ET350" i="5" s="1"/>
  <c r="CL198" i="5"/>
  <c r="EU198" i="5"/>
  <c r="CX198" i="5"/>
  <c r="FG198" i="5"/>
  <c r="FC198" i="5"/>
  <c r="CT198" i="5"/>
  <c r="CA198" i="5"/>
  <c r="EJ198" i="5"/>
  <c r="EN198" i="5"/>
  <c r="CE198" i="5"/>
  <c r="DU198" i="5"/>
  <c r="GD198" i="5"/>
  <c r="FZ158" i="5"/>
  <c r="DQ158" i="5"/>
  <c r="EM158" i="5"/>
  <c r="CD158" i="5"/>
  <c r="CV158" i="5"/>
  <c r="FE158" i="5"/>
  <c r="EF158" i="5"/>
  <c r="BW158" i="5"/>
  <c r="BO158" i="5"/>
  <c r="DX158" i="5" s="1"/>
  <c r="FS158" i="5"/>
  <c r="DJ158" i="5"/>
  <c r="BX332" i="5"/>
  <c r="EG332" i="5" s="1"/>
  <c r="EF332" i="5"/>
  <c r="BW332" i="5"/>
  <c r="ES332" i="5"/>
  <c r="CJ332" i="5"/>
  <c r="CA332" i="5"/>
  <c r="EJ332" i="5" s="1"/>
  <c r="BR332" i="5"/>
  <c r="EA332" i="5" s="1"/>
  <c r="DG332" i="5"/>
  <c r="FP332" i="5" s="1"/>
  <c r="BS184" i="5"/>
  <c r="EB184" i="5" s="1"/>
  <c r="FB184" i="5"/>
  <c r="CS184" i="5"/>
  <c r="GD184" i="5"/>
  <c r="DU184" i="5"/>
  <c r="FH184" i="5"/>
  <c r="CY184" i="5"/>
  <c r="FQ184" i="5"/>
  <c r="DH184" i="5"/>
  <c r="EU184" i="5"/>
  <c r="CL184" i="5"/>
  <c r="CY324" i="5"/>
  <c r="FH324" i="5" s="1"/>
  <c r="BO324" i="5"/>
  <c r="DX324" i="5" s="1"/>
  <c r="FK324" i="5"/>
  <c r="DB324" i="5"/>
  <c r="CD324" i="5"/>
  <c r="EM324" i="5" s="1"/>
  <c r="CJ324" i="5"/>
  <c r="ES324" i="5" s="1"/>
  <c r="BW324" i="5"/>
  <c r="EF324" i="5" s="1"/>
  <c r="BR223" i="5"/>
  <c r="EA223" i="5" s="1"/>
  <c r="EN223" i="5"/>
  <c r="CE223" i="5"/>
  <c r="DI223" i="5"/>
  <c r="FR223" i="5"/>
  <c r="CW223" i="5"/>
  <c r="FF223" i="5"/>
  <c r="DZ223" i="5"/>
  <c r="BQ223" i="5"/>
  <c r="FS223" i="5"/>
  <c r="DJ223" i="5"/>
  <c r="EL310" i="5"/>
  <c r="CC310" i="5"/>
  <c r="GE310" i="5"/>
  <c r="DV310" i="5"/>
  <c r="CP310" i="5"/>
  <c r="EY310" i="5" s="1"/>
  <c r="CH310" i="5"/>
  <c r="EQ310" i="5" s="1"/>
  <c r="CY310" i="5"/>
  <c r="FH310" i="5"/>
  <c r="CU310" i="5"/>
  <c r="FD310" i="5" s="1"/>
  <c r="DN344" i="5"/>
  <c r="FW344" i="5" s="1"/>
  <c r="EP344" i="5"/>
  <c r="CG344" i="5"/>
  <c r="DM344" i="5"/>
  <c r="FV344" i="5" s="1"/>
  <c r="BU344" i="5"/>
  <c r="ED344" i="5" s="1"/>
  <c r="CI344" i="5"/>
  <c r="ER344" i="5" s="1"/>
  <c r="DD344" i="5"/>
  <c r="FM344" i="5" s="1"/>
  <c r="BY323" i="5"/>
  <c r="EH323" i="5" s="1"/>
  <c r="CS323" i="5"/>
  <c r="FB323" i="5" s="1"/>
  <c r="BV323" i="5"/>
  <c r="EE323" i="5" s="1"/>
  <c r="EQ323" i="5"/>
  <c r="CH323" i="5"/>
  <c r="FP323" i="5"/>
  <c r="DG323" i="5"/>
  <c r="CJ323" i="5"/>
  <c r="ES323" i="5" s="1"/>
  <c r="BO26" i="5"/>
  <c r="DX26" i="5" s="1"/>
  <c r="EB26" i="5"/>
  <c r="BS26" i="5"/>
  <c r="GA26" i="5"/>
  <c r="DR26" i="5"/>
  <c r="EW26" i="5"/>
  <c r="CN26" i="5"/>
  <c r="EP26" i="5"/>
  <c r="CG26" i="5"/>
  <c r="GE26" i="5"/>
  <c r="DV26" i="5"/>
  <c r="FF76" i="5"/>
  <c r="CW76" i="5"/>
  <c r="EY76" i="5"/>
  <c r="CP76" i="5"/>
  <c r="DU76" i="5"/>
  <c r="GD76" i="5"/>
  <c r="ER76" i="5"/>
  <c r="CI76" i="5"/>
  <c r="EM76" i="5"/>
  <c r="CD76" i="5"/>
  <c r="GB76" i="5"/>
  <c r="DS76" i="5"/>
  <c r="BU126" i="5"/>
  <c r="ED126" i="5"/>
  <c r="BP126" i="5"/>
  <c r="DY126" i="5" s="1"/>
  <c r="FE126" i="5"/>
  <c r="CV126" i="5"/>
  <c r="BZ126" i="5"/>
  <c r="EI126" i="5"/>
  <c r="EF126" i="5"/>
  <c r="BW126" i="5"/>
  <c r="FQ126" i="5"/>
  <c r="DH126" i="5"/>
  <c r="CD173" i="5"/>
  <c r="EM173" i="5"/>
  <c r="FO173" i="5"/>
  <c r="DF173" i="5"/>
  <c r="ES173" i="5"/>
  <c r="CJ173" i="5"/>
  <c r="DR173" i="5"/>
  <c r="GA173" i="5"/>
  <c r="FW173" i="5"/>
  <c r="DN173" i="5"/>
  <c r="FS173" i="5"/>
  <c r="DJ173" i="5"/>
  <c r="DJ257" i="5"/>
  <c r="FS257" i="5"/>
  <c r="CB257" i="5"/>
  <c r="EK257" i="5" s="1"/>
  <c r="BY257" i="5"/>
  <c r="EH257" i="5" s="1"/>
  <c r="FI257" i="5"/>
  <c r="CZ257" i="5"/>
  <c r="FQ257" i="5"/>
  <c r="DH257" i="5"/>
  <c r="ET257" i="5"/>
  <c r="CK257" i="5"/>
  <c r="FZ293" i="5"/>
  <c r="DQ293" i="5"/>
  <c r="GA293" i="5"/>
  <c r="DR293" i="5"/>
  <c r="GE293" i="5"/>
  <c r="DV293" i="5"/>
  <c r="CI293" i="5"/>
  <c r="ER293" i="5" s="1"/>
  <c r="FC293" i="5"/>
  <c r="CT293" i="5"/>
  <c r="EP293" i="5"/>
  <c r="CG293" i="5"/>
  <c r="DO176" i="5"/>
  <c r="FX176" i="5"/>
  <c r="FS176" i="5"/>
  <c r="DJ176" i="5"/>
  <c r="EV176" i="5"/>
  <c r="CM176" i="5"/>
  <c r="DV176" i="5"/>
  <c r="GE176" i="5"/>
  <c r="FZ176" i="5"/>
  <c r="DQ176" i="5"/>
  <c r="FG176" i="5"/>
  <c r="CX176" i="5"/>
  <c r="CK217" i="5"/>
  <c r="ET217" i="5"/>
  <c r="BT217" i="5"/>
  <c r="EC217" i="5" s="1"/>
  <c r="DL217" i="5"/>
  <c r="FU217" i="5"/>
  <c r="GC217" i="5"/>
  <c r="DT217" i="5"/>
  <c r="GB217" i="5"/>
  <c r="DS217" i="5"/>
  <c r="FE217" i="5"/>
  <c r="CV217" i="5"/>
  <c r="DB53" i="5"/>
  <c r="FK53" i="5"/>
  <c r="EF53" i="5"/>
  <c r="BW53" i="5"/>
  <c r="FH53" i="5"/>
  <c r="CY53" i="5"/>
  <c r="DS53" i="5"/>
  <c r="GB53" i="5"/>
  <c r="FY53" i="5"/>
  <c r="DP53" i="5"/>
  <c r="FC53" i="5"/>
  <c r="CT53" i="5"/>
  <c r="CC38" i="5"/>
  <c r="EL38" i="5"/>
  <c r="EJ38" i="5"/>
  <c r="CA38" i="5"/>
  <c r="FK38" i="5"/>
  <c r="DB38" i="5"/>
  <c r="EB38" i="5"/>
  <c r="BS38" i="5"/>
  <c r="FY38" i="5"/>
  <c r="DP38" i="5"/>
  <c r="FC38" i="5"/>
  <c r="CT38" i="5"/>
  <c r="EL8" i="5"/>
  <c r="CC8" i="5"/>
  <c r="FQ8" i="5"/>
  <c r="DH8" i="5"/>
  <c r="ED8" i="5"/>
  <c r="BU8" i="5"/>
  <c r="CZ8" i="5"/>
  <c r="FI8" i="5"/>
  <c r="DZ8" i="5"/>
  <c r="BQ8" i="5"/>
  <c r="FU8" i="5"/>
  <c r="DL8" i="5"/>
  <c r="FE143" i="5"/>
  <c r="CV143" i="5"/>
  <c r="DY143" i="5"/>
  <c r="BP143" i="5"/>
  <c r="EX143" i="5"/>
  <c r="CO143" i="5"/>
  <c r="CY143" i="5"/>
  <c r="FH143" i="5"/>
  <c r="EG143" i="5"/>
  <c r="BX143" i="5"/>
  <c r="FL143" i="5"/>
  <c r="DC143" i="5"/>
  <c r="BS180" i="5"/>
  <c r="EB180" i="5" s="1"/>
  <c r="FD180" i="5"/>
  <c r="CU180" i="5"/>
  <c r="DQ180" i="5"/>
  <c r="FZ180" i="5"/>
  <c r="DE180" i="5"/>
  <c r="FN180" i="5"/>
  <c r="FP180" i="5"/>
  <c r="DG180" i="5"/>
  <c r="EZ180" i="5"/>
  <c r="CQ180" i="5"/>
  <c r="CX341" i="5"/>
  <c r="FG341" i="5" s="1"/>
  <c r="DK341" i="5"/>
  <c r="FT341" i="5" s="1"/>
  <c r="DL341" i="5"/>
  <c r="FU341" i="5" s="1"/>
  <c r="DD341" i="5"/>
  <c r="FM341" i="5" s="1"/>
  <c r="DB341" i="5"/>
  <c r="FK341" i="5" s="1"/>
  <c r="CM341" i="5"/>
  <c r="EV341" i="5" s="1"/>
  <c r="CQ316" i="5"/>
  <c r="EZ316" i="5" s="1"/>
  <c r="BR316" i="5"/>
  <c r="EA316" i="5" s="1"/>
  <c r="FO316" i="5"/>
  <c r="DF316" i="5"/>
  <c r="CV316" i="5"/>
  <c r="FE316" i="5" s="1"/>
  <c r="FP316" i="5"/>
  <c r="DG316" i="5"/>
  <c r="CJ316" i="5"/>
  <c r="ES316" i="5" s="1"/>
  <c r="FZ291" i="5"/>
  <c r="DQ291" i="5"/>
  <c r="BP291" i="5"/>
  <c r="DY291" i="5" s="1"/>
  <c r="EY291" i="5"/>
  <c r="CP291" i="5"/>
  <c r="CU291" i="5"/>
  <c r="FD291" i="5" s="1"/>
  <c r="FU291" i="5"/>
  <c r="DL291" i="5"/>
  <c r="CO291" i="5"/>
  <c r="EX291" i="5" s="1"/>
  <c r="EA266" i="5"/>
  <c r="BR266" i="5"/>
  <c r="FG266" i="5"/>
  <c r="CX266" i="5"/>
  <c r="BW266" i="5"/>
  <c r="EF266" i="5" s="1"/>
  <c r="DF266" i="5"/>
  <c r="FO266" i="5"/>
  <c r="DG266" i="5"/>
  <c r="FP266" i="5"/>
  <c r="CK266" i="5"/>
  <c r="ET266" i="5" s="1"/>
  <c r="BS241" i="5"/>
  <c r="EB241" i="5" s="1"/>
  <c r="CA241" i="5"/>
  <c r="EJ241" i="5" s="1"/>
  <c r="FG241" i="5"/>
  <c r="CX241" i="5"/>
  <c r="GC241" i="5"/>
  <c r="DT241" i="5"/>
  <c r="FU241" i="5"/>
  <c r="DL241" i="5"/>
  <c r="ES241" i="5"/>
  <c r="CJ241" i="5"/>
  <c r="BR216" i="5"/>
  <c r="EA216" i="5" s="1"/>
  <c r="ET216" i="5"/>
  <c r="CK216" i="5"/>
  <c r="FH216" i="5"/>
  <c r="CY216" i="5"/>
  <c r="DD216" i="5"/>
  <c r="FM216" i="5"/>
  <c r="FL216" i="5"/>
  <c r="DC216" i="5"/>
  <c r="EY216" i="5"/>
  <c r="CP216" i="5"/>
  <c r="CT340" i="5"/>
  <c r="FC340" i="5" s="1"/>
  <c r="EM340" i="5"/>
  <c r="CD340" i="5"/>
  <c r="DH340" i="5"/>
  <c r="FQ340" i="5" s="1"/>
  <c r="EH340" i="5"/>
  <c r="BY340" i="5"/>
  <c r="CA340" i="5"/>
  <c r="EJ340" i="5"/>
  <c r="CG340" i="5"/>
  <c r="EP340" i="5" s="1"/>
  <c r="DL349" i="5"/>
  <c r="FU349" i="5" s="1"/>
  <c r="DS349" i="5"/>
  <c r="GB349" i="5" s="1"/>
  <c r="EP349" i="5"/>
  <c r="CG349" i="5"/>
  <c r="CF349" i="5"/>
  <c r="EO349" i="5" s="1"/>
  <c r="DC349" i="5"/>
  <c r="FL349" i="5" s="1"/>
  <c r="DF349" i="5"/>
  <c r="FO349" i="5" s="1"/>
  <c r="DR197" i="5"/>
  <c r="GA197" i="5"/>
  <c r="CA197" i="5"/>
  <c r="EJ197" i="5"/>
  <c r="CC197" i="5"/>
  <c r="EL197" i="5"/>
  <c r="FA197" i="5"/>
  <c r="CR197" i="5"/>
  <c r="FZ197" i="5"/>
  <c r="DQ197" i="5"/>
  <c r="FB197" i="5"/>
  <c r="CS197" i="5"/>
  <c r="DA235" i="5"/>
  <c r="FJ235" i="5"/>
  <c r="ET235" i="5"/>
  <c r="CK235" i="5"/>
  <c r="DB235" i="5"/>
  <c r="FK235" i="5"/>
  <c r="BV235" i="5"/>
  <c r="EE235" i="5" s="1"/>
  <c r="BS235" i="5"/>
  <c r="EB235" i="5" s="1"/>
  <c r="FQ235" i="5"/>
  <c r="DH235" i="5"/>
  <c r="CG262" i="5"/>
  <c r="EP262" i="5"/>
  <c r="FF262" i="5"/>
  <c r="CW262" i="5"/>
  <c r="EH262" i="5"/>
  <c r="BY262" i="5"/>
  <c r="CP262" i="5"/>
  <c r="EY262" i="5"/>
  <c r="DI262" i="5"/>
  <c r="FR262" i="5"/>
  <c r="CJ262" i="5"/>
  <c r="ES262" i="5" s="1"/>
  <c r="DS215" i="5"/>
  <c r="GB215" i="5"/>
  <c r="CU215" i="5"/>
  <c r="FD215" i="5"/>
  <c r="ED215" i="5"/>
  <c r="BU215" i="5"/>
  <c r="GC215" i="5"/>
  <c r="DT215" i="5"/>
  <c r="EL215" i="5"/>
  <c r="CC215" i="5"/>
  <c r="GE215" i="5"/>
  <c r="DV215" i="5"/>
  <c r="CI225" i="5"/>
  <c r="ER225" i="5"/>
  <c r="EM225" i="5"/>
  <c r="CD225" i="5"/>
  <c r="ET225" i="5"/>
  <c r="CK225" i="5"/>
  <c r="BW225" i="5"/>
  <c r="EF225" i="5" s="1"/>
  <c r="FL225" i="5"/>
  <c r="DC225" i="5"/>
  <c r="CR225" i="5"/>
  <c r="FA225" i="5"/>
  <c r="FB162" i="5"/>
  <c r="CS162" i="5"/>
  <c r="FI162" i="5"/>
  <c r="CZ162" i="5"/>
  <c r="CA162" i="5"/>
  <c r="EJ162" i="5"/>
  <c r="FA162" i="5"/>
  <c r="CR162" i="5"/>
  <c r="EL162" i="5"/>
  <c r="CC162" i="5"/>
  <c r="FW162" i="5"/>
  <c r="DN162" i="5"/>
  <c r="CD203" i="5"/>
  <c r="EM203" i="5"/>
  <c r="DO203" i="5"/>
  <c r="FX203" i="5"/>
  <c r="FR203" i="5"/>
  <c r="DI203" i="5"/>
  <c r="EK203" i="5"/>
  <c r="CB203" i="5"/>
  <c r="BZ203" i="5"/>
  <c r="EI203" i="5"/>
  <c r="GE203" i="5"/>
  <c r="DV203" i="5"/>
  <c r="BO144" i="5"/>
  <c r="DX144" i="5" s="1"/>
  <c r="EW207" i="5"/>
  <c r="CN207" i="5"/>
  <c r="FV207" i="5"/>
  <c r="DM207" i="5"/>
  <c r="CD207" i="5"/>
  <c r="EM207" i="5"/>
  <c r="DJ207" i="5"/>
  <c r="FS207" i="5"/>
  <c r="DG207" i="5"/>
  <c r="FP207" i="5"/>
  <c r="EU207" i="5"/>
  <c r="CL207" i="5"/>
  <c r="ET219" i="5"/>
  <c r="CK219" i="5"/>
  <c r="DC219" i="5"/>
  <c r="FL219" i="5"/>
  <c r="BQ219" i="5"/>
  <c r="DZ219" i="5" s="1"/>
  <c r="CR219" i="5"/>
  <c r="FA219" i="5"/>
  <c r="EK219" i="5"/>
  <c r="CB219" i="5"/>
  <c r="GA219" i="5"/>
  <c r="DR219" i="5"/>
  <c r="EH165" i="5"/>
  <c r="BY165" i="5"/>
  <c r="DU165" i="5"/>
  <c r="GD165" i="5"/>
  <c r="BS165" i="5"/>
  <c r="EB165" i="5" s="1"/>
  <c r="CX165" i="5"/>
  <c r="FG165" i="5"/>
  <c r="CK165" i="5"/>
  <c r="ET165" i="5"/>
  <c r="FW165" i="5"/>
  <c r="DN165" i="5"/>
  <c r="ET11" i="5"/>
  <c r="CK11" i="5"/>
  <c r="FY11" i="5"/>
  <c r="DP11" i="5"/>
  <c r="CC11" i="5"/>
  <c r="EL11" i="5"/>
  <c r="EN11" i="5"/>
  <c r="CE11" i="5"/>
  <c r="EO11" i="5"/>
  <c r="CF11" i="5"/>
  <c r="GD11" i="5"/>
  <c r="DU11" i="5"/>
  <c r="DC61" i="5"/>
  <c r="FL61" i="5"/>
  <c r="EE61" i="5"/>
  <c r="BV61" i="5"/>
  <c r="EM61" i="5"/>
  <c r="CD61" i="5"/>
  <c r="EY61" i="5"/>
  <c r="CP61" i="5"/>
  <c r="EP61" i="5"/>
  <c r="CG61" i="5"/>
  <c r="GE61" i="5"/>
  <c r="DV61" i="5"/>
  <c r="FG190" i="5"/>
  <c r="CX190" i="5"/>
  <c r="EU190" i="5"/>
  <c r="CL190" i="5"/>
  <c r="CS190" i="5"/>
  <c r="FB190" i="5"/>
  <c r="FR190" i="5"/>
  <c r="DI190" i="5"/>
  <c r="FW190" i="5"/>
  <c r="DN190" i="5"/>
  <c r="FK190" i="5"/>
  <c r="DB190" i="5"/>
  <c r="DA28" i="5"/>
  <c r="FJ28" i="5"/>
  <c r="DR28" i="5"/>
  <c r="GA28" i="5"/>
  <c r="CA28" i="5"/>
  <c r="EJ28" i="5"/>
  <c r="EY28" i="5"/>
  <c r="CP28" i="5"/>
  <c r="FE28" i="5"/>
  <c r="CV28" i="5"/>
  <c r="EI28" i="5"/>
  <c r="BZ28" i="5"/>
  <c r="BQ23" i="5"/>
  <c r="DZ23" i="5"/>
  <c r="CU23" i="5"/>
  <c r="FD23" i="5"/>
  <c r="CF23" i="5"/>
  <c r="EO23" i="5"/>
  <c r="BT23" i="5"/>
  <c r="EC23" i="5"/>
  <c r="EU23" i="5"/>
  <c r="CL23" i="5"/>
  <c r="DY23" i="5"/>
  <c r="BP23" i="5"/>
  <c r="EA78" i="5"/>
  <c r="BR78" i="5"/>
  <c r="BS78" i="5"/>
  <c r="EB78" i="5"/>
  <c r="EN78" i="5"/>
  <c r="CE78" i="5"/>
  <c r="FV78" i="5"/>
  <c r="DM78" i="5"/>
  <c r="FW78" i="5"/>
  <c r="DN78" i="5"/>
  <c r="FJ78" i="5"/>
  <c r="DA78" i="5"/>
  <c r="FR128" i="5"/>
  <c r="DI128" i="5"/>
  <c r="BQ128" i="5"/>
  <c r="DZ128" i="5" s="1"/>
  <c r="FF128" i="5"/>
  <c r="CW128" i="5"/>
  <c r="BP128" i="5"/>
  <c r="DY128" i="5" s="1"/>
  <c r="GE128" i="5"/>
  <c r="DV128" i="5"/>
  <c r="FI128" i="5"/>
  <c r="CZ128" i="5"/>
  <c r="EF181" i="5"/>
  <c r="BW181" i="5"/>
  <c r="FE181" i="5"/>
  <c r="CV181" i="5"/>
  <c r="ES181" i="5"/>
  <c r="CJ181" i="5"/>
  <c r="FO181" i="5"/>
  <c r="DF181" i="5"/>
  <c r="FS181" i="5"/>
  <c r="DJ181" i="5"/>
  <c r="EW181" i="5"/>
  <c r="CN181" i="5"/>
  <c r="CO339" i="5"/>
  <c r="EX339" i="5" s="1"/>
  <c r="DC339" i="5"/>
  <c r="FL339" i="5" s="1"/>
  <c r="CT339" i="5"/>
  <c r="FC339" i="5" s="1"/>
  <c r="CV339" i="5"/>
  <c r="FE339" i="5" s="1"/>
  <c r="CX339" i="5"/>
  <c r="FG339" i="5" s="1"/>
  <c r="FD339" i="5"/>
  <c r="CU339" i="5"/>
  <c r="DD348" i="5"/>
  <c r="FM348" i="5" s="1"/>
  <c r="DM348" i="5"/>
  <c r="FV348" i="5" s="1"/>
  <c r="BZ348" i="5"/>
  <c r="EI348" i="5" s="1"/>
  <c r="DE348" i="5"/>
  <c r="FN348" i="5"/>
  <c r="DG348" i="5"/>
  <c r="FP348" i="5" s="1"/>
  <c r="CQ348" i="5"/>
  <c r="EZ348" i="5" s="1"/>
  <c r="EW250" i="5"/>
  <c r="CN250" i="5"/>
  <c r="BP250" i="5"/>
  <c r="DY250" i="5" s="1"/>
  <c r="BS250" i="5"/>
  <c r="EB250" i="5" s="1"/>
  <c r="FG250" i="5"/>
  <c r="CX250" i="5"/>
  <c r="FO250" i="5"/>
  <c r="DF250" i="5"/>
  <c r="ER250" i="5"/>
  <c r="CI250" i="5"/>
  <c r="BZ153" i="5"/>
  <c r="EI153" i="5"/>
  <c r="FH153" i="5"/>
  <c r="CY153" i="5"/>
  <c r="BT153" i="5"/>
  <c r="EC153" i="5" s="1"/>
  <c r="GA153" i="5"/>
  <c r="DR153" i="5"/>
  <c r="FU153" i="5"/>
  <c r="DL153" i="5"/>
  <c r="EY153" i="5"/>
  <c r="CP153" i="5"/>
  <c r="GA234" i="5"/>
  <c r="DR234" i="5"/>
  <c r="CA234" i="5"/>
  <c r="EJ234" i="5" s="1"/>
  <c r="DF234" i="5"/>
  <c r="FO234" i="5"/>
  <c r="EN234" i="5"/>
  <c r="CE234" i="5"/>
  <c r="FI234" i="5"/>
  <c r="CZ234" i="5"/>
  <c r="EQ234" i="5"/>
  <c r="CH234" i="5"/>
  <c r="ES179" i="5"/>
  <c r="CJ179" i="5"/>
  <c r="FB179" i="5"/>
  <c r="CS179" i="5"/>
  <c r="EQ179" i="5"/>
  <c r="CH179" i="5"/>
  <c r="CP179" i="5"/>
  <c r="EY179" i="5"/>
  <c r="FG179" i="5"/>
  <c r="CX179" i="5"/>
  <c r="EK179" i="5"/>
  <c r="CB179" i="5"/>
  <c r="Z87" i="4"/>
  <c r="AA87" i="4" s="1"/>
  <c r="BU312" i="5"/>
  <c r="ED312" i="5" s="1"/>
  <c r="DK312" i="5"/>
  <c r="FT312" i="5"/>
  <c r="DB312" i="5"/>
  <c r="FK312" i="5"/>
  <c r="CL312" i="5"/>
  <c r="EU312" i="5" s="1"/>
  <c r="CT312" i="5"/>
  <c r="FC312" i="5" s="1"/>
  <c r="FS312" i="5"/>
  <c r="DJ312" i="5"/>
  <c r="BO193" i="5"/>
  <c r="DX193" i="5"/>
  <c r="DX132" i="5"/>
  <c r="BO132" i="5"/>
  <c r="DA132" i="5"/>
  <c r="FJ132" i="5"/>
  <c r="DI132" i="5"/>
  <c r="FR132" i="5"/>
  <c r="BT132" i="5"/>
  <c r="EC132" i="5"/>
  <c r="FH132" i="5"/>
  <c r="CY132" i="5"/>
  <c r="EV132" i="5"/>
  <c r="CM132" i="5"/>
  <c r="DT227" i="5"/>
  <c r="GC227" i="5"/>
  <c r="DD227" i="5"/>
  <c r="FM227" i="5"/>
  <c r="CA227" i="5"/>
  <c r="EJ227" i="5" s="1"/>
  <c r="CC227" i="5"/>
  <c r="EL227" i="5"/>
  <c r="DX227" i="5"/>
  <c r="BO227" i="5"/>
  <c r="FR227" i="5"/>
  <c r="DI227" i="5"/>
  <c r="DF209" i="5"/>
  <c r="FO209" i="5"/>
  <c r="FV209" i="5"/>
  <c r="DM209" i="5"/>
  <c r="EL209" i="5"/>
  <c r="CC209" i="5"/>
  <c r="BU209" i="5"/>
  <c r="ED209" i="5" s="1"/>
  <c r="CY209" i="5"/>
  <c r="FH209" i="5"/>
  <c r="EW209" i="5"/>
  <c r="CN209" i="5"/>
  <c r="FL243" i="5"/>
  <c r="DC243" i="5"/>
  <c r="BO243" i="5"/>
  <c r="DX243" i="5"/>
  <c r="CN243" i="5"/>
  <c r="EW243" i="5"/>
  <c r="FS243" i="5"/>
  <c r="DJ243" i="5"/>
  <c r="FX243" i="5"/>
  <c r="DO243" i="5"/>
  <c r="FE243" i="5"/>
  <c r="CV243" i="5"/>
  <c r="CP318" i="5"/>
  <c r="EY318" i="5"/>
  <c r="BZ318" i="5"/>
  <c r="EI318" i="5" s="1"/>
  <c r="CQ318" i="5"/>
  <c r="EZ318" i="5" s="1"/>
  <c r="EW318" i="5"/>
  <c r="CN318" i="5"/>
  <c r="CO318" i="5"/>
  <c r="EX318" i="5" s="1"/>
  <c r="BR318" i="5"/>
  <c r="EA318" i="5" s="1"/>
  <c r="CF327" i="5"/>
  <c r="EO327" i="5" s="1"/>
  <c r="CV327" i="5"/>
  <c r="FE327" i="5" s="1"/>
  <c r="CT327" i="5"/>
  <c r="FC327" i="5" s="1"/>
  <c r="EE327" i="5"/>
  <c r="BV327" i="5"/>
  <c r="CS327" i="5"/>
  <c r="FB327" i="5" s="1"/>
  <c r="CE327" i="5"/>
  <c r="EN327" i="5" s="1"/>
  <c r="BP64" i="5"/>
  <c r="DY64" i="5" s="1"/>
  <c r="DD166" i="5"/>
  <c r="FM166" i="5"/>
  <c r="EI166" i="5"/>
  <c r="BZ166" i="5"/>
  <c r="FE166" i="5"/>
  <c r="CV166" i="5"/>
  <c r="BO166" i="5"/>
  <c r="DX166" i="5" s="1"/>
  <c r="EH166" i="5"/>
  <c r="BY166" i="5"/>
  <c r="EE166" i="5"/>
  <c r="BV166" i="5"/>
  <c r="DE46" i="5"/>
  <c r="FN46" i="5"/>
  <c r="EH46" i="5"/>
  <c r="BY46" i="5"/>
  <c r="FH46" i="5"/>
  <c r="CY46" i="5"/>
  <c r="CD46" i="5"/>
  <c r="EM46" i="5"/>
  <c r="ES46" i="5"/>
  <c r="CJ46" i="5"/>
  <c r="EG46" i="5"/>
  <c r="BX46" i="5"/>
  <c r="EL96" i="5"/>
  <c r="CC96" i="5"/>
  <c r="BP96" i="5"/>
  <c r="DY96" i="5" s="1"/>
  <c r="EJ96" i="5"/>
  <c r="CA96" i="5"/>
  <c r="EH96" i="5"/>
  <c r="BY96" i="5"/>
  <c r="FA96" i="5"/>
  <c r="CR96" i="5"/>
  <c r="ED96" i="5"/>
  <c r="BU96" i="5"/>
  <c r="FE146" i="5"/>
  <c r="CV146" i="5"/>
  <c r="FK146" i="5"/>
  <c r="DB146" i="5"/>
  <c r="EV146" i="5"/>
  <c r="CM146" i="5"/>
  <c r="BP146" i="5"/>
  <c r="DY146" i="5" s="1"/>
  <c r="EO146" i="5"/>
  <c r="CF146" i="5"/>
  <c r="GD146" i="5"/>
  <c r="DU146" i="5"/>
  <c r="EI159" i="5"/>
  <c r="BZ159" i="5"/>
  <c r="GE159" i="5"/>
  <c r="DV159" i="5"/>
  <c r="CI159" i="5"/>
  <c r="ER159" i="5"/>
  <c r="DN159" i="5"/>
  <c r="FW159" i="5"/>
  <c r="GA159" i="5"/>
  <c r="DR159" i="5"/>
  <c r="FE159" i="5"/>
  <c r="CV159" i="5"/>
  <c r="BZ178" i="5"/>
  <c r="EI178" i="5"/>
  <c r="EX178" i="5"/>
  <c r="CO178" i="5"/>
  <c r="BS178" i="5"/>
  <c r="EB178" i="5" s="1"/>
  <c r="FK178" i="5"/>
  <c r="DB178" i="5"/>
  <c r="FN178" i="5"/>
  <c r="DE178" i="5"/>
  <c r="FI178" i="5"/>
  <c r="CZ178" i="5"/>
  <c r="CA33" i="5"/>
  <c r="EJ33" i="5"/>
  <c r="CQ33" i="5"/>
  <c r="EZ33" i="5"/>
  <c r="EY33" i="5"/>
  <c r="CP33" i="5"/>
  <c r="DA33" i="5"/>
  <c r="FJ33" i="5"/>
  <c r="EA33" i="5"/>
  <c r="BR33" i="5"/>
  <c r="FL33" i="5"/>
  <c r="DC33" i="5"/>
  <c r="T110" i="4"/>
  <c r="U110" i="4" s="1"/>
  <c r="CG113" i="5"/>
  <c r="EP113" i="5"/>
  <c r="EB113" i="5"/>
  <c r="BS113" i="5"/>
  <c r="DC113" i="5"/>
  <c r="FL113" i="5"/>
  <c r="CR113" i="5"/>
  <c r="FA113" i="5"/>
  <c r="DV113" i="5"/>
  <c r="GE113" i="5"/>
  <c r="DG113" i="5"/>
  <c r="FP113" i="5"/>
  <c r="EV182" i="5"/>
  <c r="CM182" i="5"/>
  <c r="FU182" i="5"/>
  <c r="DL182" i="5"/>
  <c r="CD182" i="5"/>
  <c r="EM182" i="5"/>
  <c r="CR182" i="5"/>
  <c r="FA182" i="5"/>
  <c r="FF182" i="5"/>
  <c r="CW182" i="5"/>
  <c r="ER182" i="5"/>
  <c r="CI182" i="5"/>
  <c r="CV264" i="5"/>
  <c r="FE264" i="5"/>
  <c r="DO264" i="5"/>
  <c r="FX264" i="5"/>
  <c r="FO264" i="5"/>
  <c r="DF264" i="5"/>
  <c r="CP264" i="5"/>
  <c r="EY264" i="5"/>
  <c r="EK264" i="5"/>
  <c r="CB264" i="5"/>
  <c r="FV264" i="5"/>
  <c r="DM264" i="5"/>
  <c r="DK305" i="5"/>
  <c r="FT305" i="5"/>
  <c r="BU305" i="5"/>
  <c r="ED305" i="5"/>
  <c r="FN305" i="5"/>
  <c r="DE305" i="5"/>
  <c r="DX305" i="5"/>
  <c r="BO305" i="5"/>
  <c r="DN305" i="5"/>
  <c r="FW305" i="5"/>
  <c r="FQ305" i="5"/>
  <c r="DH305" i="5"/>
  <c r="DD336" i="5"/>
  <c r="FM336" i="5" s="1"/>
  <c r="CR336" i="5"/>
  <c r="FA336" i="5" s="1"/>
  <c r="BT336" i="5"/>
  <c r="EC336" i="5" s="1"/>
  <c r="DC336" i="5"/>
  <c r="FL336" i="5" s="1"/>
  <c r="FC336" i="5"/>
  <c r="CT336" i="5"/>
  <c r="CP336" i="5"/>
  <c r="EY336" i="5" s="1"/>
  <c r="DS311" i="5"/>
  <c r="GB311" i="5"/>
  <c r="FY311" i="5"/>
  <c r="DP311" i="5"/>
  <c r="FJ311" i="5"/>
  <c r="DA311" i="5"/>
  <c r="DH311" i="5"/>
  <c r="FQ311" i="5"/>
  <c r="DJ311" i="5"/>
  <c r="FS311" i="5"/>
  <c r="CJ311" i="5"/>
  <c r="ES311" i="5" s="1"/>
  <c r="EW286" i="5"/>
  <c r="CN286" i="5"/>
  <c r="CA286" i="5"/>
  <c r="EJ286" i="5" s="1"/>
  <c r="BS286" i="5"/>
  <c r="EB286" i="5" s="1"/>
  <c r="FG286" i="5"/>
  <c r="CX286" i="5"/>
  <c r="FM286" i="5"/>
  <c r="DD286" i="5"/>
  <c r="CQ286" i="5"/>
  <c r="EZ286" i="5" s="1"/>
  <c r="BR261" i="5"/>
  <c r="EA261" i="5" s="1"/>
  <c r="CI261" i="5"/>
  <c r="ER261" i="5" s="1"/>
  <c r="CA261" i="5"/>
  <c r="EJ261" i="5"/>
  <c r="GC261" i="5"/>
  <c r="DT261" i="5"/>
  <c r="FU261" i="5"/>
  <c r="DL261" i="5"/>
  <c r="EX261" i="5"/>
  <c r="CO261" i="5"/>
  <c r="FO236" i="5"/>
  <c r="DF236" i="5"/>
  <c r="DP236" i="5"/>
  <c r="FY236" i="5"/>
  <c r="CB236" i="5"/>
  <c r="EK236" i="5" s="1"/>
  <c r="FG236" i="5"/>
  <c r="CX236" i="5"/>
  <c r="FU236" i="5"/>
  <c r="DL236" i="5"/>
  <c r="ES236" i="5"/>
  <c r="CJ236" i="5"/>
  <c r="BW211" i="5"/>
  <c r="EF211" i="5"/>
  <c r="CE211" i="5"/>
  <c r="EN211" i="5"/>
  <c r="DE211" i="5"/>
  <c r="FN211" i="5"/>
  <c r="FM211" i="5"/>
  <c r="DD211" i="5"/>
  <c r="FO211" i="5"/>
  <c r="DF211" i="5"/>
  <c r="EY211" i="5"/>
  <c r="CP211" i="5"/>
  <c r="CW338" i="5"/>
  <c r="FF338" i="5" s="1"/>
  <c r="CS338" i="5"/>
  <c r="FB338" i="5" s="1"/>
  <c r="DG338" i="5"/>
  <c r="FP338" i="5" s="1"/>
  <c r="CH338" i="5"/>
  <c r="EQ338" i="5" s="1"/>
  <c r="CD338" i="5"/>
  <c r="EM338" i="5" s="1"/>
  <c r="CE338" i="5"/>
  <c r="EN338" i="5" s="1"/>
  <c r="BP240" i="5"/>
  <c r="DY240" i="5" s="1"/>
  <c r="CS240" i="5"/>
  <c r="FB240" i="5"/>
  <c r="ED240" i="5"/>
  <c r="BU240" i="5"/>
  <c r="FM240" i="5"/>
  <c r="DD240" i="5"/>
  <c r="FE240" i="5"/>
  <c r="CV240" i="5"/>
  <c r="EM240" i="5"/>
  <c r="CD240" i="5"/>
  <c r="DT347" i="5"/>
  <c r="GC347" i="5"/>
  <c r="BT347" i="5"/>
  <c r="EC347" i="5" s="1"/>
  <c r="DQ347" i="5"/>
  <c r="FZ347" i="5"/>
  <c r="BS347" i="5"/>
  <c r="EB347" i="5" s="1"/>
  <c r="EW347" i="5"/>
  <c r="CN347" i="5"/>
  <c r="EJ347" i="5"/>
  <c r="CA347" i="5"/>
  <c r="ET249" i="5"/>
  <c r="CK249" i="5"/>
  <c r="GA249" i="5"/>
  <c r="DR249" i="5"/>
  <c r="BP249" i="5"/>
  <c r="DY249" i="5" s="1"/>
  <c r="EQ249" i="5"/>
  <c r="CH249" i="5"/>
  <c r="FI249" i="5"/>
  <c r="CZ249" i="5"/>
  <c r="EL249" i="5"/>
  <c r="CC249" i="5"/>
  <c r="DC233" i="5"/>
  <c r="FL233" i="5"/>
  <c r="BU233" i="5"/>
  <c r="ED233" i="5" s="1"/>
  <c r="FI233" i="5"/>
  <c r="CZ233" i="5"/>
  <c r="DT233" i="5"/>
  <c r="GC233" i="5"/>
  <c r="GE233" i="5"/>
  <c r="DV233" i="5"/>
  <c r="FD233" i="5"/>
  <c r="CU233" i="5"/>
  <c r="BR185" i="5"/>
  <c r="EA185" i="5" s="1"/>
  <c r="FB185" i="5"/>
  <c r="CS185" i="5"/>
  <c r="GB185" i="5"/>
  <c r="DS185" i="5"/>
  <c r="DM185" i="5"/>
  <c r="FV185" i="5"/>
  <c r="EI185" i="5"/>
  <c r="BZ185" i="5"/>
  <c r="GD185" i="5"/>
  <c r="DU185" i="5"/>
  <c r="CL267" i="5"/>
  <c r="EU267" i="5" s="1"/>
  <c r="BY267" i="5"/>
  <c r="EH267" i="5" s="1"/>
  <c r="FL267" i="5"/>
  <c r="DC267" i="5"/>
  <c r="FS267" i="5"/>
  <c r="DJ267" i="5"/>
  <c r="GE267" i="5"/>
  <c r="DV267" i="5"/>
  <c r="FV267" i="5"/>
  <c r="DM267" i="5"/>
  <c r="FN244" i="5"/>
  <c r="DE244" i="5"/>
  <c r="CQ244" i="5"/>
  <c r="EZ244" i="5"/>
  <c r="CA244" i="5"/>
  <c r="EJ244" i="5" s="1"/>
  <c r="FX244" i="5"/>
  <c r="DO244" i="5"/>
  <c r="GC244" i="5"/>
  <c r="DT244" i="5"/>
  <c r="FF244" i="5"/>
  <c r="CW244" i="5"/>
  <c r="FE252" i="5"/>
  <c r="CV252" i="5"/>
  <c r="BU252" i="5"/>
  <c r="ED252" i="5" s="1"/>
  <c r="FK252" i="5"/>
  <c r="DB252" i="5"/>
  <c r="BO252" i="5"/>
  <c r="DX252" i="5" s="1"/>
  <c r="GA252" i="5"/>
  <c r="DR252" i="5"/>
  <c r="FD252" i="5"/>
  <c r="CU252" i="5"/>
  <c r="BV280" i="5"/>
  <c r="EE280" i="5" s="1"/>
  <c r="DM280" i="5"/>
  <c r="FV280" i="5"/>
  <c r="BR280" i="5"/>
  <c r="EA280" i="5" s="1"/>
  <c r="CO280" i="5"/>
  <c r="EX280" i="5" s="1"/>
  <c r="BZ280" i="5"/>
  <c r="EI280" i="5" s="1"/>
  <c r="FX280" i="5"/>
  <c r="DO280" i="5"/>
  <c r="FW163" i="5"/>
  <c r="DN163" i="5"/>
  <c r="FT163" i="5"/>
  <c r="DK163" i="5"/>
  <c r="EW163" i="5"/>
  <c r="CN163" i="5"/>
  <c r="DF163" i="5"/>
  <c r="FO163" i="5"/>
  <c r="FQ163" i="5"/>
  <c r="DH163" i="5"/>
  <c r="FB163" i="5"/>
  <c r="CS163" i="5"/>
  <c r="DO263" i="5"/>
  <c r="FX263" i="5"/>
  <c r="EV263" i="5"/>
  <c r="CM263" i="5"/>
  <c r="GA263" i="5"/>
  <c r="DR263" i="5"/>
  <c r="CH263" i="5"/>
  <c r="EQ263" i="5" s="1"/>
  <c r="CF263" i="5"/>
  <c r="EO263" i="5" s="1"/>
  <c r="DU263" i="5"/>
  <c r="GD263" i="5"/>
  <c r="DU167" i="5"/>
  <c r="GD167" i="5"/>
  <c r="DI167" i="5"/>
  <c r="FR167" i="5"/>
  <c r="BS167" i="5"/>
  <c r="EB167" i="5" s="1"/>
  <c r="BU167" i="5"/>
  <c r="ED167" i="5" s="1"/>
  <c r="BQ167" i="5"/>
  <c r="DZ167" i="5" s="1"/>
  <c r="FO167" i="5"/>
  <c r="DF167" i="5"/>
  <c r="DO31" i="5"/>
  <c r="FX31" i="5"/>
  <c r="DT31" i="5"/>
  <c r="GC31" i="5"/>
  <c r="BQ31" i="5"/>
  <c r="DZ31" i="5"/>
  <c r="DI31" i="5"/>
  <c r="FR31" i="5"/>
  <c r="FW31" i="5"/>
  <c r="DN31" i="5"/>
  <c r="FK31" i="5"/>
  <c r="DB31" i="5"/>
  <c r="FD81" i="5"/>
  <c r="CU81" i="5"/>
  <c r="EE81" i="5"/>
  <c r="BV81" i="5"/>
  <c r="EP81" i="5"/>
  <c r="CG81" i="5"/>
  <c r="BO81" i="5"/>
  <c r="DX81" i="5" s="1"/>
  <c r="GE81" i="5"/>
  <c r="DV81" i="5"/>
  <c r="FH81" i="5"/>
  <c r="CY81" i="5"/>
  <c r="BP131" i="5"/>
  <c r="DY131" i="5" s="1"/>
  <c r="FL131" i="5"/>
  <c r="DC131" i="5"/>
  <c r="FX131" i="5"/>
  <c r="DO131" i="5"/>
  <c r="FD131" i="5"/>
  <c r="CU131" i="5"/>
  <c r="FS131" i="5"/>
  <c r="DJ131" i="5"/>
  <c r="EW131" i="5"/>
  <c r="CN131" i="5"/>
  <c r="EL214" i="5"/>
  <c r="CC214" i="5"/>
  <c r="GB214" i="5"/>
  <c r="DS214" i="5"/>
  <c r="BV214" i="5"/>
  <c r="EE214" i="5" s="1"/>
  <c r="BQ214" i="5"/>
  <c r="DZ214" i="5" s="1"/>
  <c r="EN214" i="5"/>
  <c r="CE214" i="5"/>
  <c r="BT214" i="5"/>
  <c r="EC214" i="5" s="1"/>
  <c r="EJ149" i="5"/>
  <c r="CA149" i="5"/>
  <c r="FL149" i="5"/>
  <c r="DC149" i="5"/>
  <c r="FP149" i="5"/>
  <c r="DG149" i="5"/>
  <c r="FF149" i="5"/>
  <c r="CW149" i="5"/>
  <c r="FQ149" i="5"/>
  <c r="DH149" i="5"/>
  <c r="EU149" i="5"/>
  <c r="CL149" i="5"/>
  <c r="EL194" i="5"/>
  <c r="CC194" i="5"/>
  <c r="DI194" i="5"/>
  <c r="FR194" i="5"/>
  <c r="BW194" i="5"/>
  <c r="EF194" i="5" s="1"/>
  <c r="DB194" i="5"/>
  <c r="FK194" i="5"/>
  <c r="FQ194" i="5"/>
  <c r="DH194" i="5"/>
  <c r="EU194" i="5"/>
  <c r="CL194" i="5"/>
  <c r="CR242" i="5"/>
  <c r="FA242" i="5"/>
  <c r="CB242" i="5"/>
  <c r="EK242" i="5" s="1"/>
  <c r="FV242" i="5"/>
  <c r="DM242" i="5"/>
  <c r="BQ242" i="5"/>
  <c r="DZ242" i="5" s="1"/>
  <c r="EW242" i="5"/>
  <c r="CN242" i="5"/>
  <c r="BV242" i="5"/>
  <c r="EE242" i="5" s="1"/>
  <c r="CW253" i="5"/>
  <c r="FF253" i="5"/>
  <c r="BO253" i="5"/>
  <c r="DX253" i="5" s="1"/>
  <c r="FL253" i="5"/>
  <c r="DC253" i="5"/>
  <c r="FR253" i="5"/>
  <c r="DI253" i="5"/>
  <c r="BP253" i="5"/>
  <c r="DY253" i="5" s="1"/>
  <c r="FS253" i="5"/>
  <c r="DJ253" i="5"/>
  <c r="GC329" i="5"/>
  <c r="DT329" i="5"/>
  <c r="DP329" i="5"/>
  <c r="FY329" i="5"/>
  <c r="CL329" i="5"/>
  <c r="EU329" i="5"/>
  <c r="FV329" i="5"/>
  <c r="DM329" i="5"/>
  <c r="BQ329" i="5"/>
  <c r="DZ329" i="5" s="1"/>
  <c r="FT329" i="5"/>
  <c r="DK329" i="5"/>
  <c r="CS313" i="5"/>
  <c r="FB313" i="5" s="1"/>
  <c r="BW313" i="5"/>
  <c r="EF313" i="5" s="1"/>
  <c r="CF313" i="5"/>
  <c r="EO313" i="5"/>
  <c r="CQ313" i="5"/>
  <c r="EZ313" i="5" s="1"/>
  <c r="CO313" i="5"/>
  <c r="EX313" i="5" s="1"/>
  <c r="BR313" i="5"/>
  <c r="EA313" i="5" s="1"/>
  <c r="EE36" i="5"/>
  <c r="BV36" i="5"/>
  <c r="CN36" i="5"/>
  <c r="EW36" i="5"/>
  <c r="CZ36" i="5"/>
  <c r="FI36" i="5"/>
  <c r="CO36" i="5"/>
  <c r="EX36" i="5"/>
  <c r="ES36" i="5"/>
  <c r="CJ36" i="5"/>
  <c r="EG36" i="5"/>
  <c r="BX36" i="5"/>
  <c r="EZ86" i="5"/>
  <c r="CQ86" i="5"/>
  <c r="FN86" i="5"/>
  <c r="DE86" i="5"/>
  <c r="EK86" i="5"/>
  <c r="CB86" i="5"/>
  <c r="EE86" i="5"/>
  <c r="BV86" i="5"/>
  <c r="FA86" i="5"/>
  <c r="CR86" i="5"/>
  <c r="ED86" i="5"/>
  <c r="BU86" i="5"/>
  <c r="FA224" i="5"/>
  <c r="CR224" i="5"/>
  <c r="EO224" i="5"/>
  <c r="CF224" i="5"/>
  <c r="FZ224" i="5"/>
  <c r="DQ224" i="5"/>
  <c r="EV224" i="5"/>
  <c r="CM224" i="5"/>
  <c r="EK224" i="5"/>
  <c r="CB224" i="5"/>
  <c r="GA224" i="5"/>
  <c r="DR224" i="5"/>
  <c r="CK273" i="5"/>
  <c r="ET273" i="5" s="1"/>
  <c r="CY273" i="5"/>
  <c r="FH273" i="5"/>
  <c r="DH273" i="5"/>
  <c r="FQ273" i="5"/>
  <c r="BU273" i="5"/>
  <c r="ED273" i="5"/>
  <c r="BR273" i="5"/>
  <c r="EA273" i="5" s="1"/>
  <c r="FP273" i="5"/>
  <c r="DG273" i="5"/>
  <c r="FI63" i="5"/>
  <c r="CZ63" i="5"/>
  <c r="EW63" i="5"/>
  <c r="CN63" i="5"/>
  <c r="FX63" i="5"/>
  <c r="DO63" i="5"/>
  <c r="CR63" i="5"/>
  <c r="FA63" i="5"/>
  <c r="EU63" i="5"/>
  <c r="CL63" i="5"/>
  <c r="BP63" i="5"/>
  <c r="DY63" i="5" s="1"/>
  <c r="BW183" i="5"/>
  <c r="EF183" i="5" s="1"/>
  <c r="CT183" i="5"/>
  <c r="FC183" i="5"/>
  <c r="GD183" i="5"/>
  <c r="DU183" i="5"/>
  <c r="FE183" i="5"/>
  <c r="CV183" i="5"/>
  <c r="FU183" i="5"/>
  <c r="DL183" i="5"/>
  <c r="EY183" i="5"/>
  <c r="CP183" i="5"/>
  <c r="EW73" i="5"/>
  <c r="CN73" i="5"/>
  <c r="DV73" i="5"/>
  <c r="GE73" i="5"/>
  <c r="DK73" i="5"/>
  <c r="FT73" i="5"/>
  <c r="CX73" i="5"/>
  <c r="FG73" i="5"/>
  <c r="GB73" i="5"/>
  <c r="DS73" i="5"/>
  <c r="FM73" i="5"/>
  <c r="DD73" i="5"/>
  <c r="GD337" i="5"/>
  <c r="DU337" i="5"/>
  <c r="BU337" i="5"/>
  <c r="ED337" i="5" s="1"/>
  <c r="CQ337" i="5"/>
  <c r="EZ337" i="5" s="1"/>
  <c r="DB337" i="5"/>
  <c r="FK337" i="5" s="1"/>
  <c r="CZ337" i="5"/>
  <c r="FI337" i="5" s="1"/>
  <c r="FV337" i="5"/>
  <c r="DM337" i="5"/>
  <c r="FE239" i="5"/>
  <c r="CV239" i="5"/>
  <c r="BS239" i="5"/>
  <c r="EB239" i="5" s="1"/>
  <c r="BZ239" i="5"/>
  <c r="EI239" i="5"/>
  <c r="EX239" i="5"/>
  <c r="CO239" i="5"/>
  <c r="EP239" i="5"/>
  <c r="CG239" i="5"/>
  <c r="GE239" i="5"/>
  <c r="DV239" i="5"/>
  <c r="FV248" i="5"/>
  <c r="DM248" i="5"/>
  <c r="CA248" i="5"/>
  <c r="EJ248" i="5" s="1"/>
  <c r="CR248" i="5"/>
  <c r="FA248" i="5"/>
  <c r="CU248" i="5"/>
  <c r="FD248" i="5"/>
  <c r="FM248" i="5"/>
  <c r="DD248" i="5"/>
  <c r="EZ248" i="5"/>
  <c r="CQ248" i="5"/>
  <c r="BZ148" i="5"/>
  <c r="EI148" i="5"/>
  <c r="ET148" i="5"/>
  <c r="CK148" i="5"/>
  <c r="EW148" i="5"/>
  <c r="CN148" i="5"/>
  <c r="EP148" i="5"/>
  <c r="CG148" i="5"/>
  <c r="FK148" i="5"/>
  <c r="DB148" i="5"/>
  <c r="EO148" i="5"/>
  <c r="CF148" i="5"/>
  <c r="CP285" i="5"/>
  <c r="EY285" i="5" s="1"/>
  <c r="DM285" i="5"/>
  <c r="FV285" i="5"/>
  <c r="GD285" i="5"/>
  <c r="DU285" i="5"/>
  <c r="BU285" i="5"/>
  <c r="ED285" i="5" s="1"/>
  <c r="CN285" i="5"/>
  <c r="EW285" i="5" s="1"/>
  <c r="BQ285" i="5"/>
  <c r="DZ285" i="5" s="1"/>
  <c r="ET232" i="5"/>
  <c r="CK232" i="5"/>
  <c r="FF232" i="5"/>
  <c r="CW232" i="5"/>
  <c r="BS232" i="5"/>
  <c r="EB232" i="5" s="1"/>
  <c r="FA232" i="5"/>
  <c r="CR232" i="5"/>
  <c r="EW232" i="5"/>
  <c r="CN232" i="5"/>
  <c r="BV232" i="5"/>
  <c r="EE232" i="5" s="1"/>
  <c r="EW174" i="5"/>
  <c r="CN174" i="5"/>
  <c r="DO174" i="5"/>
  <c r="FX174" i="5"/>
  <c r="CH174" i="5"/>
  <c r="EQ174" i="5"/>
  <c r="EM174" i="5"/>
  <c r="CD174" i="5"/>
  <c r="CK174" i="5"/>
  <c r="ET174" i="5"/>
  <c r="BR174" i="5"/>
  <c r="EA174" i="5" s="1"/>
  <c r="Z77" i="4"/>
  <c r="AA77" i="4" s="1"/>
  <c r="ER186" i="5"/>
  <c r="CI186" i="5"/>
  <c r="FT186" i="5"/>
  <c r="DK186" i="5"/>
  <c r="EN186" i="5"/>
  <c r="CE186" i="5"/>
  <c r="CK186" i="5"/>
  <c r="ET186" i="5"/>
  <c r="FY186" i="5"/>
  <c r="DP186" i="5"/>
  <c r="FF186" i="5"/>
  <c r="CW186" i="5"/>
  <c r="CU204" i="5"/>
  <c r="FD204" i="5"/>
  <c r="FV204" i="5"/>
  <c r="DM204" i="5"/>
  <c r="DI204" i="5"/>
  <c r="FR204" i="5"/>
  <c r="FM204" i="5"/>
  <c r="DD204" i="5"/>
  <c r="DB204" i="5"/>
  <c r="FK204" i="5"/>
  <c r="CP204" i="5"/>
  <c r="EY204" i="5"/>
  <c r="DV317" i="5"/>
  <c r="GE317" i="5"/>
  <c r="CM317" i="5"/>
  <c r="EV317" i="5" s="1"/>
  <c r="EK317" i="5"/>
  <c r="CB317" i="5"/>
  <c r="DL317" i="5"/>
  <c r="FU317" i="5"/>
  <c r="FL317" i="5"/>
  <c r="DC317" i="5"/>
  <c r="EY317" i="5"/>
  <c r="CP317" i="5"/>
  <c r="FL294" i="5"/>
  <c r="DC294" i="5"/>
  <c r="DZ294" i="5"/>
  <c r="BQ294" i="5"/>
  <c r="CV294" i="5"/>
  <c r="FE294" i="5" s="1"/>
  <c r="BY294" i="5"/>
  <c r="EH294" i="5" s="1"/>
  <c r="EF294" i="5"/>
  <c r="BW294" i="5"/>
  <c r="FP294" i="5"/>
  <c r="DG294" i="5"/>
  <c r="BS330" i="5"/>
  <c r="EB330" i="5" s="1"/>
  <c r="CE330" i="5"/>
  <c r="EN330" i="5" s="1"/>
  <c r="CM330" i="5"/>
  <c r="EV330" i="5" s="1"/>
  <c r="DU330" i="5"/>
  <c r="GD330" i="5"/>
  <c r="DC330" i="5"/>
  <c r="FL330" i="5" s="1"/>
  <c r="FD330" i="5"/>
  <c r="CU330" i="5"/>
  <c r="EK168" i="5"/>
  <c r="CB168" i="5"/>
  <c r="DM168" i="5"/>
  <c r="FV168" i="5"/>
  <c r="BZ168" i="5"/>
  <c r="EI168" i="5"/>
  <c r="FQ168" i="5"/>
  <c r="DH168" i="5"/>
  <c r="FY168" i="5"/>
  <c r="DP168" i="5"/>
  <c r="FT168" i="5"/>
  <c r="DK168" i="5"/>
  <c r="CB16" i="5"/>
  <c r="EK16" i="5"/>
  <c r="FD16" i="5"/>
  <c r="CU16" i="5"/>
  <c r="BT16" i="5"/>
  <c r="EC16" i="5"/>
  <c r="CZ16" i="5"/>
  <c r="FI16" i="5"/>
  <c r="BO16" i="5"/>
  <c r="DX16" i="5" s="1"/>
  <c r="DM16" i="5"/>
  <c r="FV16" i="5"/>
  <c r="EX66" i="5"/>
  <c r="CO66" i="5"/>
  <c r="EI66" i="5"/>
  <c r="BZ66" i="5"/>
  <c r="CM66" i="5"/>
  <c r="EV66" i="5"/>
  <c r="BP66" i="5"/>
  <c r="DY66" i="5" s="1"/>
  <c r="CT66" i="5"/>
  <c r="FC66" i="5"/>
  <c r="EW66" i="5"/>
  <c r="CN66" i="5"/>
  <c r="FU116" i="5"/>
  <c r="DL116" i="5"/>
  <c r="BP116" i="5"/>
  <c r="DY116" i="5" s="1"/>
  <c r="FL116" i="5"/>
  <c r="DC116" i="5"/>
  <c r="CF116" i="5"/>
  <c r="EO116" i="5"/>
  <c r="EP116" i="5"/>
  <c r="CG116" i="5"/>
  <c r="GA116" i="5"/>
  <c r="DR116" i="5"/>
  <c r="DE269" i="5"/>
  <c r="FN269" i="5"/>
  <c r="CL269" i="5"/>
  <c r="EU269" i="5" s="1"/>
  <c r="BZ269" i="5"/>
  <c r="EI269" i="5" s="1"/>
  <c r="CG269" i="5"/>
  <c r="EP269" i="5" s="1"/>
  <c r="BR269" i="5"/>
  <c r="EA269" i="5"/>
  <c r="FT269" i="5"/>
  <c r="DK269" i="5"/>
  <c r="BO79" i="5"/>
  <c r="DX79" i="5" s="1"/>
  <c r="EN136" i="5"/>
  <c r="CE136" i="5"/>
  <c r="FR136" i="5"/>
  <c r="DI136" i="5"/>
  <c r="BZ136" i="5"/>
  <c r="EI136" i="5"/>
  <c r="FA136" i="5"/>
  <c r="CR136" i="5"/>
  <c r="EP136" i="5"/>
  <c r="CG136" i="5"/>
  <c r="GA136" i="5"/>
  <c r="DR136" i="5"/>
  <c r="EG18" i="5"/>
  <c r="BX18" i="5"/>
  <c r="DG18" i="5"/>
  <c r="FP18" i="5"/>
  <c r="CV18" i="5"/>
  <c r="FE18" i="5"/>
  <c r="ED18" i="5"/>
  <c r="BU18" i="5"/>
  <c r="FA18" i="5"/>
  <c r="CR18" i="5"/>
  <c r="CE18" i="5"/>
  <c r="EN18" i="5"/>
  <c r="EA89" i="5"/>
  <c r="BR89" i="5"/>
  <c r="FP98" i="5"/>
  <c r="DG98" i="5"/>
  <c r="EN98" i="5"/>
  <c r="CE98" i="5"/>
  <c r="FB98" i="5"/>
  <c r="CS98" i="5"/>
  <c r="DC98" i="5"/>
  <c r="FL98" i="5"/>
  <c r="GB98" i="5"/>
  <c r="DS98" i="5"/>
  <c r="FI98" i="5"/>
  <c r="CZ98" i="5"/>
  <c r="EV133" i="5"/>
  <c r="CM133" i="5"/>
  <c r="EM133" i="5"/>
  <c r="CD133" i="5"/>
  <c r="EI133" i="5"/>
  <c r="BZ133" i="5"/>
  <c r="CJ133" i="5"/>
  <c r="ES133" i="5"/>
  <c r="FX133" i="5"/>
  <c r="DO133" i="5"/>
  <c r="FB133" i="5"/>
  <c r="CS133" i="5"/>
  <c r="DJ356" i="5"/>
  <c r="FS356" i="5" s="1"/>
  <c r="BQ356" i="5"/>
  <c r="DZ356" i="5" s="1"/>
  <c r="DH356" i="5"/>
  <c r="FQ356" i="5" s="1"/>
  <c r="DO356" i="5"/>
  <c r="FX356" i="5" s="1"/>
  <c r="CC356" i="5"/>
  <c r="EL356" i="5" s="1"/>
  <c r="DM356" i="5"/>
  <c r="FV356" i="5" s="1"/>
  <c r="DE331" i="5"/>
  <c r="FN331" i="5" s="1"/>
  <c r="CN331" i="5"/>
  <c r="EW331" i="5" s="1"/>
  <c r="DC331" i="5"/>
  <c r="FL331" i="5" s="1"/>
  <c r="FE331" i="5"/>
  <c r="CV331" i="5"/>
  <c r="CX331" i="5"/>
  <c r="FG331" i="5" s="1"/>
  <c r="GC331" i="5"/>
  <c r="DT331" i="5"/>
  <c r="CV306" i="5"/>
  <c r="FE306" i="5" s="1"/>
  <c r="CD306" i="5"/>
  <c r="EM306" i="5" s="1"/>
  <c r="DO306" i="5"/>
  <c r="FX306" i="5"/>
  <c r="EG306" i="5"/>
  <c r="BX306" i="5"/>
  <c r="CA306" i="5"/>
  <c r="EJ306" i="5" s="1"/>
  <c r="GC306" i="5"/>
  <c r="DT306" i="5"/>
  <c r="BO281" i="5"/>
  <c r="DX281" i="5" s="1"/>
  <c r="CR281" i="5"/>
  <c r="FA281" i="5" s="1"/>
  <c r="DP281" i="5"/>
  <c r="FY281" i="5"/>
  <c r="FR281" i="5"/>
  <c r="DI281" i="5"/>
  <c r="EI281" i="5"/>
  <c r="BZ281" i="5"/>
  <c r="GC281" i="5"/>
  <c r="DT281" i="5"/>
  <c r="DD256" i="5"/>
  <c r="FM256" i="5"/>
  <c r="DJ256" i="5"/>
  <c r="FS256" i="5"/>
  <c r="CA256" i="5"/>
  <c r="EJ256" i="5" s="1"/>
  <c r="DK256" i="5"/>
  <c r="FT256" i="5"/>
  <c r="CH256" i="5"/>
  <c r="EQ256" i="5" s="1"/>
  <c r="GA256" i="5"/>
  <c r="DR256" i="5"/>
  <c r="FX231" i="5"/>
  <c r="DO231" i="5"/>
  <c r="FT231" i="5"/>
  <c r="DK231" i="5"/>
  <c r="EX231" i="5"/>
  <c r="CO231" i="5"/>
  <c r="GA231" i="5"/>
  <c r="DR231" i="5"/>
  <c r="GB231" i="5"/>
  <c r="DS231" i="5"/>
  <c r="FY231" i="5"/>
  <c r="DP231" i="5"/>
  <c r="BQ206" i="5"/>
  <c r="DZ206" i="5"/>
  <c r="DN206" i="5"/>
  <c r="FW206" i="5"/>
  <c r="FN206" i="5"/>
  <c r="DE206" i="5"/>
  <c r="BO206" i="5"/>
  <c r="DX206" i="5" s="1"/>
  <c r="CA206" i="5"/>
  <c r="EJ206" i="5"/>
  <c r="GE206" i="5"/>
  <c r="DV206" i="5"/>
  <c r="GE238" i="5"/>
  <c r="DV238" i="5"/>
  <c r="FF238" i="5"/>
  <c r="CW238" i="5"/>
  <c r="EQ238" i="5"/>
  <c r="CH238" i="5"/>
  <c r="CM238" i="5"/>
  <c r="EV238" i="5"/>
  <c r="DR238" i="5"/>
  <c r="GA238" i="5"/>
  <c r="FD238" i="5"/>
  <c r="CU238" i="5"/>
  <c r="FH247" i="5"/>
  <c r="CY247" i="5"/>
  <c r="CB247" i="5"/>
  <c r="EK247" i="5" s="1"/>
  <c r="EF247" i="5"/>
  <c r="BW247" i="5"/>
  <c r="DF247" i="5"/>
  <c r="FO247" i="5"/>
  <c r="DI247" i="5"/>
  <c r="FR247" i="5"/>
  <c r="ES247" i="5"/>
  <c r="CJ247" i="5"/>
  <c r="CB355" i="5"/>
  <c r="EK355" i="5" s="1"/>
  <c r="BP355" i="5"/>
  <c r="DY355" i="5" s="1"/>
  <c r="DK355" i="5"/>
  <c r="FT355" i="5" s="1"/>
  <c r="BU355" i="5"/>
  <c r="ED355" i="5" s="1"/>
  <c r="CC355" i="5"/>
  <c r="EL355" i="5" s="1"/>
  <c r="DR355" i="5"/>
  <c r="GA355" i="5" s="1"/>
  <c r="CK284" i="5"/>
  <c r="ET284" i="5" s="1"/>
  <c r="DM284" i="5"/>
  <c r="FV284" i="5"/>
  <c r="CC284" i="5"/>
  <c r="EL284" i="5" s="1"/>
  <c r="DG284" i="5"/>
  <c r="FP284" i="5"/>
  <c r="GE284" i="5"/>
  <c r="DV284" i="5"/>
  <c r="FH284" i="5"/>
  <c r="CY284" i="5"/>
  <c r="FP160" i="5"/>
  <c r="DG160" i="5"/>
  <c r="EY160" i="5"/>
  <c r="CP160" i="5"/>
  <c r="BU160" i="5"/>
  <c r="ED160" i="5" s="1"/>
  <c r="CZ160" i="5"/>
  <c r="FI160" i="5"/>
  <c r="BP160" i="5"/>
  <c r="DY160" i="5" s="1"/>
  <c r="FN160" i="5"/>
  <c r="DE160" i="5"/>
  <c r="EQ187" i="5"/>
  <c r="CH187" i="5"/>
  <c r="FS187" i="5"/>
  <c r="DJ187" i="5"/>
  <c r="EN187" i="5"/>
  <c r="CE187" i="5"/>
  <c r="CN187" i="5"/>
  <c r="EW187" i="5"/>
  <c r="GB187" i="5"/>
  <c r="DS187" i="5"/>
  <c r="FB187" i="5"/>
  <c r="CS187" i="5"/>
  <c r="BO147" i="5"/>
  <c r="DX147" i="5" s="1"/>
  <c r="EP218" i="5"/>
  <c r="CG218" i="5"/>
  <c r="CT218" i="5"/>
  <c r="FC218" i="5"/>
  <c r="CY218" i="5"/>
  <c r="FH218" i="5"/>
  <c r="CB218" i="5"/>
  <c r="EK218" i="5"/>
  <c r="BV218" i="5"/>
  <c r="EE218" i="5" s="1"/>
  <c r="FU218" i="5"/>
  <c r="DL218" i="5"/>
  <c r="FH328" i="5"/>
  <c r="CY328" i="5"/>
  <c r="DA328" i="5"/>
  <c r="FJ328" i="5" s="1"/>
  <c r="BZ328" i="5"/>
  <c r="EI328" i="5" s="1"/>
  <c r="DH328" i="5"/>
  <c r="FQ328" i="5" s="1"/>
  <c r="DE328" i="5"/>
  <c r="FN328" i="5"/>
  <c r="FB328" i="5"/>
  <c r="CS328" i="5"/>
  <c r="BR345" i="5"/>
  <c r="EA345" i="5" s="1"/>
  <c r="DO345" i="5"/>
  <c r="FX345" i="5" s="1"/>
  <c r="CF345" i="5"/>
  <c r="EO345" i="5" s="1"/>
  <c r="DN345" i="5"/>
  <c r="FW345" i="5" s="1"/>
  <c r="GE345" i="5"/>
  <c r="DV345" i="5"/>
  <c r="CS345" i="5"/>
  <c r="FB345" i="5" s="1"/>
  <c r="FX137" i="5"/>
  <c r="DO137" i="5"/>
  <c r="DB137" i="5"/>
  <c r="FK137" i="5"/>
  <c r="EF137" i="5"/>
  <c r="BW137" i="5"/>
  <c r="EM137" i="5"/>
  <c r="CD137" i="5"/>
  <c r="EK137" i="5"/>
  <c r="CB137" i="5"/>
  <c r="FZ137" i="5"/>
  <c r="DQ137" i="5"/>
  <c r="EX254" i="5"/>
  <c r="CO254" i="5"/>
  <c r="BZ254" i="5"/>
  <c r="EI254" i="5" s="1"/>
  <c r="CY254" i="5"/>
  <c r="FH254" i="5"/>
  <c r="ED254" i="5"/>
  <c r="BU254" i="5"/>
  <c r="FD254" i="5"/>
  <c r="CU254" i="5"/>
  <c r="EU254" i="5"/>
  <c r="CL254" i="5"/>
  <c r="BV304" i="5"/>
  <c r="EE304" i="5" s="1"/>
  <c r="CO304" i="5"/>
  <c r="EX304" i="5" s="1"/>
  <c r="DJ304" i="5"/>
  <c r="FS304" i="5"/>
  <c r="FO304" i="5"/>
  <c r="DF304" i="5"/>
  <c r="CW304" i="5"/>
  <c r="FF304" i="5" s="1"/>
  <c r="BZ304" i="5"/>
  <c r="EI304" i="5" s="1"/>
  <c r="BS205" i="5"/>
  <c r="EB205" i="5" s="1"/>
  <c r="EX205" i="5"/>
  <c r="CO205" i="5"/>
  <c r="DV205" i="5"/>
  <c r="GE205" i="5"/>
  <c r="BY205" i="5"/>
  <c r="EH205" i="5"/>
  <c r="FH205" i="5"/>
  <c r="CY205" i="5"/>
  <c r="FD205" i="5"/>
  <c r="CU205" i="5"/>
  <c r="EO51" i="5"/>
  <c r="CF51" i="5"/>
  <c r="FQ51" i="5"/>
  <c r="DH51" i="5"/>
  <c r="EL51" i="5"/>
  <c r="CC51" i="5"/>
  <c r="EX51" i="5"/>
  <c r="CO51" i="5"/>
  <c r="FZ51" i="5"/>
  <c r="DQ51" i="5"/>
  <c r="FJ51" i="5"/>
  <c r="DA51" i="5"/>
  <c r="FY101" i="5"/>
  <c r="DP101" i="5"/>
  <c r="FL101" i="5"/>
  <c r="DC101" i="5"/>
  <c r="DF101" i="5"/>
  <c r="FO101" i="5"/>
  <c r="BQ101" i="5"/>
  <c r="DZ101" i="5" s="1"/>
  <c r="FE101" i="5"/>
  <c r="CV101" i="5"/>
  <c r="EW101" i="5"/>
  <c r="CN101" i="5"/>
  <c r="CJ191" i="5"/>
  <c r="ES191" i="5"/>
  <c r="EZ191" i="5"/>
  <c r="CQ191" i="5"/>
  <c r="CT191" i="5"/>
  <c r="FC191" i="5"/>
  <c r="BO191" i="5"/>
  <c r="DX191" i="5" s="1"/>
  <c r="GC191" i="5"/>
  <c r="DT191" i="5"/>
  <c r="FG191" i="5"/>
  <c r="CX191" i="5"/>
  <c r="CJ279" i="5"/>
  <c r="ES279" i="5" s="1"/>
  <c r="DM279" i="5"/>
  <c r="FV279" i="5"/>
  <c r="CG279" i="5"/>
  <c r="EP279" i="5" s="1"/>
  <c r="FW279" i="5"/>
  <c r="DN279" i="5"/>
  <c r="GE279" i="5"/>
  <c r="DV279" i="5"/>
  <c r="FH279" i="5"/>
  <c r="CY279" i="5"/>
  <c r="BO222" i="5"/>
  <c r="DX222" i="5" s="1"/>
  <c r="EJ222" i="5"/>
  <c r="CA222" i="5"/>
  <c r="BY222" i="5"/>
  <c r="EH222" i="5"/>
  <c r="DJ222" i="5"/>
  <c r="FS222" i="5"/>
  <c r="GB222" i="5"/>
  <c r="DS222" i="5"/>
  <c r="FE222" i="5"/>
  <c r="CV222" i="5"/>
  <c r="DN202" i="5"/>
  <c r="FW202" i="5"/>
  <c r="ET202" i="5"/>
  <c r="CK202" i="5"/>
  <c r="BP202" i="5"/>
  <c r="DY202" i="5" s="1"/>
  <c r="CP202" i="5"/>
  <c r="EY202" i="5"/>
  <c r="CZ202" i="5"/>
  <c r="FI202" i="5"/>
  <c r="FE202" i="5"/>
  <c r="CV202" i="5"/>
  <c r="GA255" i="5"/>
  <c r="DR255" i="5"/>
  <c r="FN255" i="5"/>
  <c r="DE255" i="5"/>
  <c r="BZ255" i="5"/>
  <c r="EI255" i="5" s="1"/>
  <c r="BT255" i="5"/>
  <c r="EC255" i="5" s="1"/>
  <c r="EU255" i="5"/>
  <c r="CL255" i="5"/>
  <c r="BO255" i="5"/>
  <c r="DX255" i="5" s="1"/>
  <c r="CN43" i="5"/>
  <c r="EW43" i="5"/>
  <c r="FN118" i="5"/>
  <c r="DE118" i="5"/>
  <c r="BP83" i="5"/>
  <c r="DY83" i="5" s="1"/>
  <c r="DP237" i="5"/>
  <c r="FY237" i="5"/>
  <c r="BV237" i="5"/>
  <c r="EE237" i="5" s="1"/>
  <c r="DK300" i="5"/>
  <c r="FT300" i="5"/>
  <c r="CO354" i="5"/>
  <c r="EX354" i="5" s="1"/>
  <c r="FQ283" i="5"/>
  <c r="DH283" i="5"/>
  <c r="ER192" i="5"/>
  <c r="CI192" i="5"/>
  <c r="CI188" i="5"/>
  <c r="ER188" i="5"/>
  <c r="FL292" i="5"/>
  <c r="DC292" i="5"/>
  <c r="FR292" i="5"/>
  <c r="DI292" i="5"/>
  <c r="CK258" i="5"/>
  <c r="ET258" i="5" s="1"/>
  <c r="CK270" i="5"/>
  <c r="ET270" i="5" s="1"/>
  <c r="CT270" i="5"/>
  <c r="FC270" i="5"/>
  <c r="EV213" i="5"/>
  <c r="CM213" i="5"/>
  <c r="ET213" i="5"/>
  <c r="CK213" i="5"/>
  <c r="CJ265" i="5"/>
  <c r="ES265" i="5" s="1"/>
  <c r="CE302" i="5"/>
  <c r="EN302" i="5" s="1"/>
  <c r="CG315" i="5"/>
  <c r="EP315" i="5" s="1"/>
  <c r="EJ151" i="5"/>
  <c r="CA151" i="5"/>
  <c r="GD151" i="5"/>
  <c r="DU151" i="5"/>
  <c r="GD121" i="5"/>
  <c r="DU121" i="5"/>
  <c r="EL154" i="5"/>
  <c r="CC154" i="5"/>
  <c r="BW259" i="5"/>
  <c r="EF259" i="5" s="1"/>
  <c r="BY177" i="5"/>
  <c r="EH177" i="5"/>
  <c r="EY177" i="5"/>
  <c r="CP177" i="5"/>
  <c r="EX103" i="5"/>
  <c r="CO103" i="5"/>
  <c r="FG351" i="5"/>
  <c r="CX351" i="5"/>
  <c r="CI326" i="5"/>
  <c r="ER326" i="5" s="1"/>
  <c r="BV276" i="5"/>
  <c r="EE276" i="5" s="1"/>
  <c r="FO251" i="5"/>
  <c r="DF251" i="5"/>
  <c r="BT226" i="5"/>
  <c r="EC226" i="5" s="1"/>
  <c r="CZ201" i="5"/>
  <c r="FI201" i="5"/>
  <c r="FA201" i="5"/>
  <c r="CR201" i="5"/>
  <c r="DH290" i="5"/>
  <c r="FQ290" i="5"/>
  <c r="DM299" i="5"/>
  <c r="FV299" i="5"/>
  <c r="BX299" i="5"/>
  <c r="EG299" i="5" s="1"/>
  <c r="FI299" i="5"/>
  <c r="CZ299" i="5"/>
  <c r="CH353" i="5"/>
  <c r="EQ353" i="5" s="1"/>
  <c r="CD335" i="5"/>
  <c r="EM335" i="5" s="1"/>
  <c r="FS152" i="5"/>
  <c r="DJ152" i="5"/>
  <c r="T5" i="4"/>
  <c r="U5" i="4" s="1"/>
  <c r="FA43" i="5"/>
  <c r="CR43" i="5"/>
  <c r="GC43" i="5"/>
  <c r="DT43" i="5"/>
  <c r="GB43" i="5"/>
  <c r="DS43" i="5"/>
  <c r="FV43" i="5"/>
  <c r="DM43" i="5"/>
  <c r="ET118" i="5"/>
  <c r="CK118" i="5"/>
  <c r="CN118" i="5"/>
  <c r="EW118" i="5"/>
  <c r="EY83" i="5"/>
  <c r="CP83" i="5"/>
  <c r="CI237" i="5"/>
  <c r="ER237" i="5"/>
  <c r="FO237" i="5"/>
  <c r="DF237" i="5"/>
  <c r="DC237" i="5"/>
  <c r="FL237" i="5"/>
  <c r="CW237" i="5"/>
  <c r="FF237" i="5"/>
  <c r="FR237" i="5"/>
  <c r="DI237" i="5"/>
  <c r="BP300" i="5"/>
  <c r="DY300" i="5" s="1"/>
  <c r="CO300" i="5"/>
  <c r="EX300" i="5"/>
  <c r="GA300" i="5"/>
  <c r="DR300" i="5"/>
  <c r="ER300" i="5"/>
  <c r="CI300" i="5"/>
  <c r="CN300" i="5"/>
  <c r="EW300" i="5" s="1"/>
  <c r="CY354" i="5"/>
  <c r="FH354" i="5"/>
  <c r="BT354" i="5"/>
  <c r="EC354" i="5" s="1"/>
  <c r="DO354" i="5"/>
  <c r="FX354" i="5" s="1"/>
  <c r="BS354" i="5"/>
  <c r="EB354" i="5" s="1"/>
  <c r="GE354" i="5"/>
  <c r="DV354" i="5"/>
  <c r="CN283" i="5"/>
  <c r="EW283" i="5" s="1"/>
  <c r="FX283" i="5"/>
  <c r="DO283" i="5"/>
  <c r="EN283" i="5"/>
  <c r="CE283" i="5"/>
  <c r="BX283" i="5"/>
  <c r="EG283" i="5" s="1"/>
  <c r="FL283" i="5"/>
  <c r="DC283" i="5"/>
  <c r="BS192" i="5"/>
  <c r="EB192" i="5" s="1"/>
  <c r="FI192" i="5"/>
  <c r="CZ192" i="5"/>
  <c r="DJ192" i="5"/>
  <c r="FS192" i="5"/>
  <c r="BO192" i="5"/>
  <c r="DX192" i="5" s="1"/>
  <c r="FM192" i="5"/>
  <c r="DD192" i="5"/>
  <c r="DS169" i="5"/>
  <c r="GB169" i="5"/>
  <c r="EP169" i="5"/>
  <c r="CG169" i="5"/>
  <c r="FT169" i="5"/>
  <c r="DK169" i="5"/>
  <c r="BS169" i="5"/>
  <c r="EB169" i="5" s="1"/>
  <c r="FQ169" i="5"/>
  <c r="DH169" i="5"/>
  <c r="BR188" i="5"/>
  <c r="EA188" i="5" s="1"/>
  <c r="EP188" i="5"/>
  <c r="CG188" i="5"/>
  <c r="CQ188" i="5"/>
  <c r="EZ188" i="5"/>
  <c r="GB188" i="5"/>
  <c r="DS188" i="5"/>
  <c r="EY292" i="5"/>
  <c r="CP292" i="5"/>
  <c r="BO292" i="5"/>
  <c r="DX292" i="5" s="1"/>
  <c r="CO292" i="5"/>
  <c r="EX292" i="5" s="1"/>
  <c r="EL258" i="5"/>
  <c r="CC258" i="5"/>
  <c r="BT258" i="5"/>
  <c r="EC258" i="5" s="1"/>
  <c r="DX258" i="5"/>
  <c r="BO258" i="5"/>
  <c r="FM258" i="5"/>
  <c r="DD258" i="5"/>
  <c r="EZ258" i="5"/>
  <c r="CQ258" i="5"/>
  <c r="CJ270" i="5"/>
  <c r="ES270" i="5" s="1"/>
  <c r="BS270" i="5"/>
  <c r="EB270" i="5" s="1"/>
  <c r="CV270" i="5"/>
  <c r="FE270" i="5"/>
  <c r="BV270" i="5"/>
  <c r="EE270" i="5" s="1"/>
  <c r="CO270" i="5"/>
  <c r="EX270" i="5" s="1"/>
  <c r="CJ213" i="5"/>
  <c r="ES213" i="5"/>
  <c r="FQ213" i="5"/>
  <c r="DH213" i="5"/>
  <c r="CD213" i="5"/>
  <c r="EM213" i="5"/>
  <c r="BQ213" i="5"/>
  <c r="DZ213" i="5" s="1"/>
  <c r="FU213" i="5"/>
  <c r="DL213" i="5"/>
  <c r="FE265" i="5"/>
  <c r="CV265" i="5"/>
  <c r="CN265" i="5"/>
  <c r="EW265" i="5" s="1"/>
  <c r="FY265" i="5"/>
  <c r="DP265" i="5"/>
  <c r="DM265" i="5"/>
  <c r="FV265" i="5"/>
  <c r="CM302" i="5"/>
  <c r="EV302" i="5" s="1"/>
  <c r="DT302" i="5"/>
  <c r="GC302" i="5"/>
  <c r="CJ302" i="5"/>
  <c r="ES302" i="5" s="1"/>
  <c r="FI302" i="5"/>
  <c r="CZ302" i="5"/>
  <c r="FU302" i="5"/>
  <c r="DL302" i="5"/>
  <c r="CY315" i="5"/>
  <c r="FH315" i="5" s="1"/>
  <c r="CE315" i="5"/>
  <c r="EN315" i="5" s="1"/>
  <c r="FS315" i="5"/>
  <c r="DJ315" i="5"/>
  <c r="BQ74" i="5"/>
  <c r="DZ74" i="5" s="1"/>
  <c r="FB151" i="5"/>
  <c r="CS151" i="5"/>
  <c r="GB151" i="5"/>
  <c r="DS151" i="5"/>
  <c r="BQ151" i="5"/>
  <c r="DZ151" i="5" s="1"/>
  <c r="FY151" i="5"/>
  <c r="DP151" i="5"/>
  <c r="FJ151" i="5"/>
  <c r="DA151" i="5"/>
  <c r="EU121" i="5"/>
  <c r="CL121" i="5"/>
  <c r="FU121" i="5"/>
  <c r="DL121" i="5"/>
  <c r="CA121" i="5"/>
  <c r="EJ121" i="5"/>
  <c r="CY121" i="5"/>
  <c r="FH121" i="5"/>
  <c r="DV121" i="5"/>
  <c r="GE121" i="5"/>
  <c r="FJ121" i="5"/>
  <c r="DA121" i="5"/>
  <c r="FU154" i="5"/>
  <c r="DL154" i="5"/>
  <c r="DC154" i="5"/>
  <c r="FL154" i="5"/>
  <c r="DT154" i="5"/>
  <c r="GC154" i="5"/>
  <c r="GE154" i="5"/>
  <c r="DV154" i="5"/>
  <c r="FH154" i="5"/>
  <c r="CY154" i="5"/>
  <c r="BQ259" i="5"/>
  <c r="DZ259" i="5" s="1"/>
  <c r="DA259" i="5"/>
  <c r="FJ259" i="5"/>
  <c r="EA259" i="5"/>
  <c r="BR259" i="5"/>
  <c r="Z35" i="4"/>
  <c r="AA35" i="4" s="1"/>
  <c r="BX177" i="5"/>
  <c r="EG177" i="5"/>
  <c r="DH177" i="5"/>
  <c r="FQ177" i="5"/>
  <c r="EC177" i="5"/>
  <c r="BT177" i="5"/>
  <c r="CB103" i="5"/>
  <c r="EK103" i="5"/>
  <c r="FP103" i="5"/>
  <c r="DG103" i="5"/>
  <c r="FH103" i="5"/>
  <c r="CY103" i="5"/>
  <c r="DP351" i="5"/>
  <c r="FY351" i="5" s="1"/>
  <c r="EG351" i="5"/>
  <c r="BX351" i="5"/>
  <c r="BQ351" i="5"/>
  <c r="DZ351" i="5"/>
  <c r="EB351" i="5"/>
  <c r="BS351" i="5"/>
  <c r="FX326" i="5"/>
  <c r="DO326" i="5"/>
  <c r="GC326" i="5"/>
  <c r="DT326" i="5"/>
  <c r="EC326" i="5"/>
  <c r="BT326" i="5"/>
  <c r="CL326" i="5"/>
  <c r="EU326" i="5" s="1"/>
  <c r="BQ301" i="5"/>
  <c r="DZ301" i="5" s="1"/>
  <c r="DM301" i="5"/>
  <c r="FV301" i="5"/>
  <c r="CE301" i="5"/>
  <c r="EN301" i="5" s="1"/>
  <c r="CA301" i="5"/>
  <c r="EJ301" i="5" s="1"/>
  <c r="GE276" i="5"/>
  <c r="DV276" i="5"/>
  <c r="FF276" i="5"/>
  <c r="CW276" i="5"/>
  <c r="DD251" i="5"/>
  <c r="FM251" i="5"/>
  <c r="CC251" i="5"/>
  <c r="EL251" i="5" s="1"/>
  <c r="DJ251" i="5"/>
  <c r="FS251" i="5"/>
  <c r="FA251" i="5"/>
  <c r="CR251" i="5"/>
  <c r="ED251" i="5"/>
  <c r="BU251" i="5"/>
  <c r="FS226" i="5"/>
  <c r="DJ226" i="5"/>
  <c r="FN226" i="5"/>
  <c r="DE226" i="5"/>
  <c r="BW226" i="5"/>
  <c r="EF226" i="5" s="1"/>
  <c r="BO226" i="5"/>
  <c r="DX226" i="5" s="1"/>
  <c r="CY201" i="5"/>
  <c r="FH201" i="5"/>
  <c r="FZ201" i="5"/>
  <c r="DQ201" i="5"/>
  <c r="CD201" i="5"/>
  <c r="EM201" i="5"/>
  <c r="BT201" i="5"/>
  <c r="EC201" i="5" s="1"/>
  <c r="BX201" i="5"/>
  <c r="EG201" i="5" s="1"/>
  <c r="GE290" i="5"/>
  <c r="DV290" i="5"/>
  <c r="CK290" i="5"/>
  <c r="ET290" i="5"/>
  <c r="EU290" i="5"/>
  <c r="CL290" i="5"/>
  <c r="CS299" i="5"/>
  <c r="FB299" i="5" s="1"/>
  <c r="BP299" i="5"/>
  <c r="DY299" i="5" s="1"/>
  <c r="FM299" i="5"/>
  <c r="DD299" i="5"/>
  <c r="DI299" i="5"/>
  <c r="FR299" i="5"/>
  <c r="GD299" i="5"/>
  <c r="DU299" i="5"/>
  <c r="FX353" i="5"/>
  <c r="DO353" i="5"/>
  <c r="CL353" i="5"/>
  <c r="EU353" i="5" s="1"/>
  <c r="DH353" i="5"/>
  <c r="FQ353" i="5" s="1"/>
  <c r="DK353" i="5"/>
  <c r="FT353" i="5" s="1"/>
  <c r="DP335" i="5"/>
  <c r="FY335" i="5"/>
  <c r="DG335" i="5"/>
  <c r="FP335" i="5" s="1"/>
  <c r="CV335" i="5"/>
  <c r="FE335" i="5"/>
  <c r="DA335" i="5"/>
  <c r="FJ335" i="5" s="1"/>
  <c r="DC282" i="5"/>
  <c r="FL282" i="5"/>
  <c r="CO282" i="5"/>
  <c r="EX282" i="5" s="1"/>
  <c r="FU282" i="5"/>
  <c r="DL282" i="5"/>
  <c r="BV282" i="5"/>
  <c r="EE282" i="5" s="1"/>
  <c r="FD152" i="5"/>
  <c r="CU152" i="5"/>
  <c r="GE152" i="5"/>
  <c r="DV152" i="5"/>
  <c r="ED152" i="5"/>
  <c r="BU152" i="5"/>
  <c r="GA152" i="5"/>
  <c r="DR152" i="5"/>
  <c r="FY152" i="5"/>
  <c r="DP152" i="5"/>
  <c r="FC152" i="5"/>
  <c r="CT152" i="5"/>
  <c r="EM208" i="5"/>
  <c r="CD208" i="5"/>
  <c r="CP208" i="5"/>
  <c r="EY208" i="5"/>
  <c r="EW208" i="5"/>
  <c r="CN208" i="5"/>
  <c r="CX208" i="5"/>
  <c r="FG208" i="5"/>
  <c r="FA208" i="5"/>
  <c r="CR208" i="5"/>
  <c r="CI220" i="5"/>
  <c r="ER220" i="5"/>
  <c r="CU220" i="5"/>
  <c r="FD220" i="5"/>
  <c r="DT220" i="5"/>
  <c r="GC220" i="5"/>
  <c r="FP220" i="5"/>
  <c r="DG220" i="5"/>
  <c r="EW314" i="5"/>
  <c r="CN314" i="5"/>
  <c r="CM314" i="5"/>
  <c r="EV314" i="5" s="1"/>
  <c r="CB314" i="5"/>
  <c r="EK314" i="5" s="1"/>
  <c r="FP314" i="5"/>
  <c r="DG314" i="5"/>
  <c r="CR314" i="5"/>
  <c r="FA314" i="5" s="1"/>
  <c r="DJ278" i="5"/>
  <c r="FS278" i="5"/>
  <c r="DO278" i="5"/>
  <c r="FX278" i="5"/>
  <c r="FT278" i="5"/>
  <c r="DK278" i="5"/>
  <c r="FY278" i="5"/>
  <c r="DP278" i="5"/>
  <c r="CS278" i="5"/>
  <c r="FB278" i="5" s="1"/>
  <c r="DU295" i="5"/>
  <c r="GD295" i="5"/>
  <c r="CJ295" i="5"/>
  <c r="ES295" i="5" s="1"/>
  <c r="FX295" i="5"/>
  <c r="DO295" i="5"/>
  <c r="FY295" i="5"/>
  <c r="DP295" i="5"/>
  <c r="CS295" i="5"/>
  <c r="FB295" i="5" s="1"/>
  <c r="BZ260" i="5"/>
  <c r="EI260" i="5" s="1"/>
  <c r="DQ260" i="5"/>
  <c r="FZ260" i="5"/>
  <c r="BQ260" i="5"/>
  <c r="DZ260" i="5" s="1"/>
  <c r="BP260" i="5"/>
  <c r="DY260" i="5" s="1"/>
  <c r="CL260" i="5"/>
  <c r="EU260" i="5" s="1"/>
  <c r="BO260" i="5"/>
  <c r="DX260" i="5" s="1"/>
  <c r="FL268" i="5"/>
  <c r="DC268" i="5"/>
  <c r="BT268" i="5"/>
  <c r="EC268" i="5" s="1"/>
  <c r="CN268" i="5"/>
  <c r="EW268" i="5" s="1"/>
  <c r="CI268" i="5"/>
  <c r="ER268" i="5" s="1"/>
  <c r="ER195" i="5"/>
  <c r="CI195" i="5"/>
  <c r="CM195" i="5"/>
  <c r="EV195" i="5"/>
  <c r="GA195" i="5"/>
  <c r="DR195" i="5"/>
  <c r="FW195" i="5"/>
  <c r="DN195" i="5"/>
  <c r="BR229" i="5"/>
  <c r="EA229" i="5" s="1"/>
  <c r="FF229" i="5"/>
  <c r="CW229" i="5"/>
  <c r="BX229" i="5"/>
  <c r="EG229" i="5" s="1"/>
  <c r="DD229" i="5"/>
  <c r="FM229" i="5"/>
  <c r="FJ229" i="5"/>
  <c r="DA229" i="5"/>
  <c r="FH21" i="5"/>
  <c r="CY21" i="5"/>
  <c r="EB21" i="5"/>
  <c r="BS21" i="5"/>
  <c r="DT21" i="5"/>
  <c r="GC21" i="5"/>
  <c r="FW21" i="5"/>
  <c r="DN21" i="5"/>
  <c r="FK21" i="5"/>
  <c r="DB21" i="5"/>
  <c r="DI71" i="5"/>
  <c r="FR71" i="5"/>
  <c r="DD71" i="5"/>
  <c r="FM71" i="5"/>
  <c r="BQ71" i="5"/>
  <c r="DZ71" i="5" s="1"/>
  <c r="FW71" i="5"/>
  <c r="DN71" i="5"/>
  <c r="FG71" i="5"/>
  <c r="CX71" i="5"/>
  <c r="DF170" i="5"/>
  <c r="FO170" i="5"/>
  <c r="DS170" i="5"/>
  <c r="GB170" i="5"/>
  <c r="CU170" i="5"/>
  <c r="FD170" i="5"/>
  <c r="FZ170" i="5"/>
  <c r="DQ170" i="5"/>
  <c r="GE170" i="5"/>
  <c r="DV170" i="5"/>
  <c r="FC170" i="5"/>
  <c r="CT170" i="5"/>
  <c r="T95" i="4"/>
  <c r="U95" i="4" s="1"/>
  <c r="EW13" i="5"/>
  <c r="CN13" i="5"/>
  <c r="GB13" i="5"/>
  <c r="DS13" i="5"/>
  <c r="DU13" i="5"/>
  <c r="GD13" i="5"/>
  <c r="ES13" i="5"/>
  <c r="CJ13" i="5"/>
  <c r="EQ13" i="5"/>
  <c r="CH13" i="5"/>
  <c r="FV13" i="5"/>
  <c r="DM13" i="5"/>
  <c r="BP34" i="5"/>
  <c r="DY34" i="5" s="1"/>
  <c r="DX9" i="5"/>
  <c r="T9" i="4" s="1"/>
  <c r="BO9" i="5"/>
  <c r="FY138" i="5"/>
  <c r="DP138" i="5"/>
  <c r="DR138" i="5"/>
  <c r="GA138" i="5"/>
  <c r="EW138" i="5"/>
  <c r="CN138" i="5"/>
  <c r="CQ138" i="5"/>
  <c r="EZ138" i="5"/>
  <c r="FD138" i="5"/>
  <c r="CU138" i="5"/>
  <c r="ER138" i="5"/>
  <c r="CI138" i="5"/>
  <c r="BR289" i="5"/>
  <c r="EA289" i="5" s="1"/>
  <c r="BT289" i="5"/>
  <c r="EC289" i="5"/>
  <c r="FN289" i="5"/>
  <c r="DE289" i="5"/>
  <c r="FC289" i="5"/>
  <c r="CT289" i="5"/>
  <c r="DH289" i="5"/>
  <c r="FQ289" i="5"/>
  <c r="DD289" i="5"/>
  <c r="FM289" i="5"/>
  <c r="CL298" i="5"/>
  <c r="EU298" i="5"/>
  <c r="DT298" i="5"/>
  <c r="GC298" i="5"/>
  <c r="DJ298" i="5"/>
  <c r="FS298" i="5"/>
  <c r="CF298" i="5"/>
  <c r="EO298" i="5" s="1"/>
  <c r="CA298" i="5"/>
  <c r="EJ298" i="5" s="1"/>
  <c r="EL200" i="5"/>
  <c r="CC200" i="5"/>
  <c r="DC200" i="5"/>
  <c r="FL200" i="5"/>
  <c r="CH200" i="5"/>
  <c r="EQ200" i="5"/>
  <c r="FI200" i="5"/>
  <c r="CZ200" i="5"/>
  <c r="CA200" i="5"/>
  <c r="EJ200" i="5"/>
  <c r="DO352" i="5"/>
  <c r="FX352" i="5"/>
  <c r="BP352" i="5"/>
  <c r="DY352" i="5" s="1"/>
  <c r="EU352" i="5"/>
  <c r="CL352" i="5"/>
  <c r="BQ352" i="5"/>
  <c r="DZ352" i="5" s="1"/>
  <c r="DC352" i="5"/>
  <c r="FL352" i="5" s="1"/>
  <c r="CU334" i="5"/>
  <c r="FD334" i="5" s="1"/>
  <c r="FF334" i="5"/>
  <c r="CW334" i="5"/>
  <c r="BQ334" i="5"/>
  <c r="DZ334" i="5" s="1"/>
  <c r="BT334" i="5"/>
  <c r="EC334" i="5" s="1"/>
  <c r="FR334" i="5"/>
  <c r="DI334" i="5"/>
  <c r="BZ189" i="5"/>
  <c r="EI189" i="5"/>
  <c r="FQ189" i="5"/>
  <c r="DH189" i="5"/>
  <c r="FT210" i="5"/>
  <c r="DK210" i="5"/>
  <c r="GB171" i="5"/>
  <c r="DS171" i="5"/>
  <c r="CK43" i="5"/>
  <c r="ET43" i="5"/>
  <c r="FT43" i="5"/>
  <c r="DK43" i="5"/>
  <c r="EO43" i="5"/>
  <c r="CF43" i="5"/>
  <c r="BX43" i="5"/>
  <c r="EG43" i="5"/>
  <c r="EU43" i="5"/>
  <c r="CL43" i="5"/>
  <c r="BP43" i="5"/>
  <c r="DY43" i="5" s="1"/>
  <c r="EP118" i="5"/>
  <c r="CG118" i="5"/>
  <c r="DD118" i="5"/>
  <c r="FM118" i="5"/>
  <c r="CQ118" i="5"/>
  <c r="EZ118" i="5"/>
  <c r="FA118" i="5"/>
  <c r="CR118" i="5"/>
  <c r="DA118" i="5"/>
  <c r="FJ118" i="5"/>
  <c r="EY118" i="5"/>
  <c r="CP118" i="5"/>
  <c r="FR83" i="5"/>
  <c r="DI83" i="5"/>
  <c r="FF83" i="5"/>
  <c r="CW83" i="5"/>
  <c r="FL83" i="5"/>
  <c r="DC83" i="5"/>
  <c r="DF83" i="5"/>
  <c r="FO83" i="5"/>
  <c r="FQ83" i="5"/>
  <c r="DH83" i="5"/>
  <c r="FI83" i="5"/>
  <c r="CZ83" i="5"/>
  <c r="FT237" i="5"/>
  <c r="DK237" i="5"/>
  <c r="BS237" i="5"/>
  <c r="EB237" i="5" s="1"/>
  <c r="EP237" i="5"/>
  <c r="CG237" i="5"/>
  <c r="DM237" i="5"/>
  <c r="FV237" i="5"/>
  <c r="EM237" i="5"/>
  <c r="CD237" i="5"/>
  <c r="GB237" i="5"/>
  <c r="DS237" i="5"/>
  <c r="BY300" i="5"/>
  <c r="EH300" i="5" s="1"/>
  <c r="FQ300" i="5"/>
  <c r="DH300" i="5"/>
  <c r="CD300" i="5"/>
  <c r="EM300" i="5" s="1"/>
  <c r="FF300" i="5"/>
  <c r="CW300" i="5"/>
  <c r="DC300" i="5"/>
  <c r="FL300" i="5"/>
  <c r="CY300" i="5"/>
  <c r="FH300" i="5"/>
  <c r="EO354" i="5"/>
  <c r="CF354" i="5"/>
  <c r="DE354" i="5"/>
  <c r="FN354" i="5" s="1"/>
  <c r="CT354" i="5"/>
  <c r="FC354" i="5" s="1"/>
  <c r="CN354" i="5"/>
  <c r="EW354" i="5" s="1"/>
  <c r="BY354" i="5"/>
  <c r="EH354" i="5" s="1"/>
  <c r="CD354" i="5"/>
  <c r="EM354" i="5" s="1"/>
  <c r="DI283" i="5"/>
  <c r="FR283" i="5"/>
  <c r="CA283" i="5"/>
  <c r="EJ283" i="5" s="1"/>
  <c r="CK283" i="5"/>
  <c r="ET283" i="5" s="1"/>
  <c r="CT283" i="5"/>
  <c r="FC283" i="5" s="1"/>
  <c r="CH283" i="5"/>
  <c r="EQ283" i="5" s="1"/>
  <c r="FV283" i="5"/>
  <c r="DM283" i="5"/>
  <c r="CP192" i="5"/>
  <c r="EY192" i="5"/>
  <c r="GC192" i="5"/>
  <c r="DT192" i="5"/>
  <c r="BU192" i="5"/>
  <c r="ED192" i="5"/>
  <c r="FA192" i="5"/>
  <c r="CR192" i="5"/>
  <c r="EH192" i="5"/>
  <c r="BY192" i="5"/>
  <c r="FW192" i="5"/>
  <c r="DN192" i="5"/>
  <c r="BX169" i="5"/>
  <c r="EG169" i="5"/>
  <c r="DE169" i="5"/>
  <c r="FN169" i="5"/>
  <c r="EI169" i="5"/>
  <c r="BZ169" i="5"/>
  <c r="EQ169" i="5"/>
  <c r="CH169" i="5"/>
  <c r="EL169" i="5"/>
  <c r="CC169" i="5"/>
  <c r="GA169" i="5"/>
  <c r="DR169" i="5"/>
  <c r="ET188" i="5"/>
  <c r="CK188" i="5"/>
  <c r="DM188" i="5"/>
  <c r="FV188" i="5"/>
  <c r="FG188" i="5"/>
  <c r="CX188" i="5"/>
  <c r="DE188" i="5"/>
  <c r="FN188" i="5"/>
  <c r="FA188" i="5"/>
  <c r="CR188" i="5"/>
  <c r="BV188" i="5"/>
  <c r="EE188" i="5" s="1"/>
  <c r="FI292" i="5"/>
  <c r="CZ292" i="5"/>
  <c r="CL292" i="5"/>
  <c r="EU292" i="5" s="1"/>
  <c r="EL292" i="5"/>
  <c r="CC292" i="5"/>
  <c r="CG292" i="5"/>
  <c r="EP292" i="5" s="1"/>
  <c r="DL292" i="5"/>
  <c r="FU292" i="5"/>
  <c r="FH292" i="5"/>
  <c r="CY292" i="5"/>
  <c r="FO258" i="5"/>
  <c r="DF258" i="5"/>
  <c r="CR258" i="5"/>
  <c r="FA258" i="5"/>
  <c r="CD258" i="5"/>
  <c r="EM258" i="5" s="1"/>
  <c r="DM258" i="5"/>
  <c r="FV258" i="5"/>
  <c r="FW258" i="5"/>
  <c r="DN258" i="5"/>
  <c r="FJ258" i="5"/>
  <c r="DA258" i="5"/>
  <c r="FU270" i="5"/>
  <c r="DL270" i="5"/>
  <c r="DB270" i="5"/>
  <c r="FK270" i="5"/>
  <c r="FX270" i="5"/>
  <c r="DO270" i="5"/>
  <c r="CG270" i="5"/>
  <c r="EP270" i="5" s="1"/>
  <c r="CI270" i="5"/>
  <c r="ER270" i="5"/>
  <c r="FH270" i="5"/>
  <c r="CY270" i="5"/>
  <c r="GB213" i="5"/>
  <c r="DS213" i="5"/>
  <c r="EO213" i="5"/>
  <c r="CF213" i="5"/>
  <c r="CV213" i="5"/>
  <c r="FE213" i="5"/>
  <c r="BW213" i="5"/>
  <c r="EF213" i="5" s="1"/>
  <c r="EJ213" i="5"/>
  <c r="CA213" i="5"/>
  <c r="GE213" i="5"/>
  <c r="DV213" i="5"/>
  <c r="BW265" i="5"/>
  <c r="EF265" i="5" s="1"/>
  <c r="DJ265" i="5"/>
  <c r="FS265" i="5"/>
  <c r="CW265" i="5"/>
  <c r="FF265" i="5"/>
  <c r="BY265" i="5"/>
  <c r="EH265" i="5" s="1"/>
  <c r="BV265" i="5"/>
  <c r="EE265" i="5" s="1"/>
  <c r="GB265" i="5"/>
  <c r="DS265" i="5"/>
  <c r="DJ302" i="5"/>
  <c r="FS302" i="5"/>
  <c r="BY302" i="5"/>
  <c r="EH302" i="5" s="1"/>
  <c r="CY302" i="5"/>
  <c r="FH302" i="5" s="1"/>
  <c r="FZ302" i="5"/>
  <c r="DQ302" i="5"/>
  <c r="DN302" i="5"/>
  <c r="FW302" i="5"/>
  <c r="GE302" i="5"/>
  <c r="DV302" i="5"/>
  <c r="FV315" i="5"/>
  <c r="DM315" i="5"/>
  <c r="BU315" i="5"/>
  <c r="ED315" i="5" s="1"/>
  <c r="DF315" i="5"/>
  <c r="FO315" i="5"/>
  <c r="CZ315" i="5"/>
  <c r="FI315" i="5" s="1"/>
  <c r="BW315" i="5"/>
  <c r="EF315" i="5" s="1"/>
  <c r="FP315" i="5"/>
  <c r="DG315" i="5"/>
  <c r="FU151" i="5"/>
  <c r="DL151" i="5"/>
  <c r="EN151" i="5"/>
  <c r="CE151" i="5"/>
  <c r="CJ151" i="5"/>
  <c r="ES151" i="5"/>
  <c r="CY151" i="5"/>
  <c r="FH151" i="5"/>
  <c r="EE151" i="5"/>
  <c r="BV151" i="5"/>
  <c r="FT151" i="5"/>
  <c r="DK151" i="5"/>
  <c r="DC121" i="5"/>
  <c r="FL121" i="5"/>
  <c r="BR121" i="5"/>
  <c r="EA121" i="5" s="1"/>
  <c r="FE121" i="5"/>
  <c r="CV121" i="5"/>
  <c r="FX121" i="5"/>
  <c r="DO121" i="5"/>
  <c r="EE121" i="5"/>
  <c r="BV121" i="5"/>
  <c r="FT121" i="5"/>
  <c r="DK121" i="5"/>
  <c r="EF154" i="5"/>
  <c r="BW154" i="5"/>
  <c r="EP154" i="5"/>
  <c r="CG154" i="5"/>
  <c r="BS154" i="5"/>
  <c r="EB154" i="5" s="1"/>
  <c r="BO154" i="5"/>
  <c r="DX154" i="5" s="1"/>
  <c r="BT154" i="5"/>
  <c r="EC154" i="5" s="1"/>
  <c r="FR154" i="5"/>
  <c r="DI154" i="5"/>
  <c r="FT259" i="5"/>
  <c r="DK259" i="5"/>
  <c r="FC259" i="5"/>
  <c r="CT259" i="5"/>
  <c r="DO259" i="5"/>
  <c r="FX259" i="5"/>
  <c r="CO259" i="5"/>
  <c r="EX259" i="5"/>
  <c r="CB259" i="5"/>
  <c r="EK259" i="5" s="1"/>
  <c r="FZ259" i="5"/>
  <c r="DQ259" i="5"/>
  <c r="EV177" i="5"/>
  <c r="CM177" i="5"/>
  <c r="DG177" i="5"/>
  <c r="FP177" i="5"/>
  <c r="CK177" i="5"/>
  <c r="ET177" i="5"/>
  <c r="EO177" i="5"/>
  <c r="CF177" i="5"/>
  <c r="CY177" i="5"/>
  <c r="FH177" i="5"/>
  <c r="EN177" i="5"/>
  <c r="CE177" i="5"/>
  <c r="BP135" i="5"/>
  <c r="DY135" i="5" s="1"/>
  <c r="FD103" i="5"/>
  <c r="CU103" i="5"/>
  <c r="GE103" i="5"/>
  <c r="DV103" i="5"/>
  <c r="BS103" i="5"/>
  <c r="EB103" i="5"/>
  <c r="CI103" i="5"/>
  <c r="ER103" i="5"/>
  <c r="FX103" i="5"/>
  <c r="DO103" i="5"/>
  <c r="FI103" i="5"/>
  <c r="CZ103" i="5"/>
  <c r="CK351" i="5"/>
  <c r="ET351" i="5" s="1"/>
  <c r="CL351" i="5"/>
  <c r="EU351" i="5" s="1"/>
  <c r="CQ351" i="5"/>
  <c r="EZ351" i="5" s="1"/>
  <c r="CI351" i="5"/>
  <c r="ER351" i="5"/>
  <c r="CO351" i="5"/>
  <c r="EX351" i="5" s="1"/>
  <c r="CC351" i="5"/>
  <c r="EL351" i="5" s="1"/>
  <c r="GA326" i="5"/>
  <c r="DR326" i="5"/>
  <c r="BQ326" i="5"/>
  <c r="DZ326" i="5" s="1"/>
  <c r="CP326" i="5"/>
  <c r="EY326" i="5" s="1"/>
  <c r="CG326" i="5"/>
  <c r="EP326" i="5" s="1"/>
  <c r="FE326" i="5"/>
  <c r="CV326" i="5"/>
  <c r="EH326" i="5"/>
  <c r="BY326" i="5"/>
  <c r="CG301" i="5"/>
  <c r="EP301" i="5"/>
  <c r="BU301" i="5"/>
  <c r="ED301" i="5" s="1"/>
  <c r="CZ301" i="5"/>
  <c r="FI301" i="5"/>
  <c r="CT301" i="5"/>
  <c r="FC301" i="5" s="1"/>
  <c r="CM301" i="5"/>
  <c r="EV301" i="5" s="1"/>
  <c r="CB301" i="5"/>
  <c r="EK301" i="5" s="1"/>
  <c r="BR276" i="5"/>
  <c r="EA276" i="5" s="1"/>
  <c r="EP276" i="5"/>
  <c r="CG276" i="5"/>
  <c r="FT276" i="5"/>
  <c r="DK276" i="5"/>
  <c r="CM276" i="5"/>
  <c r="EV276" i="5" s="1"/>
  <c r="FH276" i="5"/>
  <c r="CY276" i="5"/>
  <c r="CA276" i="5"/>
  <c r="EJ276" i="5" s="1"/>
  <c r="FN251" i="5"/>
  <c r="DE251" i="5"/>
  <c r="FB251" i="5"/>
  <c r="CS251" i="5"/>
  <c r="BS251" i="5"/>
  <c r="EB251" i="5" s="1"/>
  <c r="FI251" i="5"/>
  <c r="CZ251" i="5"/>
  <c r="FK251" i="5"/>
  <c r="DB251" i="5"/>
  <c r="EN251" i="5"/>
  <c r="CE251" i="5"/>
  <c r="DL226" i="5"/>
  <c r="FU226" i="5"/>
  <c r="FA226" i="5"/>
  <c r="CR226" i="5"/>
  <c r="DT226" i="5"/>
  <c r="GC226" i="5"/>
  <c r="CM226" i="5"/>
  <c r="EV226" i="5"/>
  <c r="CO226" i="5"/>
  <c r="EX226" i="5"/>
  <c r="EH226" i="5"/>
  <c r="BY226" i="5"/>
  <c r="BV201" i="5"/>
  <c r="EE201" i="5" s="1"/>
  <c r="CL201" i="5"/>
  <c r="EU201" i="5"/>
  <c r="FE201" i="5"/>
  <c r="CV201" i="5"/>
  <c r="CA201" i="5"/>
  <c r="EJ201" i="5"/>
  <c r="CE201" i="5"/>
  <c r="EN201" i="5"/>
  <c r="EQ201" i="5"/>
  <c r="CH201" i="5"/>
  <c r="GA290" i="5"/>
  <c r="DR290" i="5"/>
  <c r="CD290" i="5"/>
  <c r="EM290" i="5" s="1"/>
  <c r="EB290" i="5"/>
  <c r="BS290" i="5"/>
  <c r="DB290" i="5"/>
  <c r="FK290" i="5"/>
  <c r="FF290" i="5"/>
  <c r="CW290" i="5"/>
  <c r="BY290" i="5"/>
  <c r="EH290" i="5" s="1"/>
  <c r="FH299" i="5"/>
  <c r="CY299" i="5"/>
  <c r="CJ299" i="5"/>
  <c r="ES299" i="5" s="1"/>
  <c r="GE299" i="5"/>
  <c r="DV299" i="5"/>
  <c r="DZ299" i="5"/>
  <c r="BQ299" i="5"/>
  <c r="CP299" i="5"/>
  <c r="EY299" i="5"/>
  <c r="BS299" i="5"/>
  <c r="EB299" i="5" s="1"/>
  <c r="BY353" i="5"/>
  <c r="EH353" i="5" s="1"/>
  <c r="BW353" i="5"/>
  <c r="EF353" i="5" s="1"/>
  <c r="DF353" i="5"/>
  <c r="FO353" i="5" s="1"/>
  <c r="BO353" i="5"/>
  <c r="DX353" i="5" s="1"/>
  <c r="CB353" i="5"/>
  <c r="EK353" i="5" s="1"/>
  <c r="DV353" i="5"/>
  <c r="GE353" i="5"/>
  <c r="BU335" i="5"/>
  <c r="ED335" i="5" s="1"/>
  <c r="DS335" i="5"/>
  <c r="GB335" i="5"/>
  <c r="DU335" i="5"/>
  <c r="GD335" i="5"/>
  <c r="DJ335" i="5"/>
  <c r="FS335" i="5" s="1"/>
  <c r="BS335" i="5"/>
  <c r="EB335" i="5" s="1"/>
  <c r="DL335" i="5"/>
  <c r="FU335" i="5" s="1"/>
  <c r="CH282" i="5"/>
  <c r="EQ282" i="5" s="1"/>
  <c r="FT282" i="5"/>
  <c r="DK282" i="5"/>
  <c r="CE282" i="5"/>
  <c r="EN282" i="5" s="1"/>
  <c r="EJ282" i="5"/>
  <c r="CA282" i="5"/>
  <c r="CF282" i="5"/>
  <c r="EO282" i="5" s="1"/>
  <c r="FY282" i="5"/>
  <c r="DP282" i="5"/>
  <c r="Z130" i="4"/>
  <c r="AA130" i="4" s="1"/>
  <c r="DM152" i="5"/>
  <c r="FV152" i="5"/>
  <c r="BO152" i="5"/>
  <c r="DX152" i="5" s="1"/>
  <c r="EZ152" i="5"/>
  <c r="CQ152" i="5"/>
  <c r="EJ152" i="5"/>
  <c r="CA152" i="5"/>
  <c r="BS152" i="5"/>
  <c r="EB152" i="5" s="1"/>
  <c r="FM152" i="5"/>
  <c r="DD152" i="5"/>
  <c r="DQ208" i="5"/>
  <c r="FZ208" i="5"/>
  <c r="DD208" i="5"/>
  <c r="FM208" i="5"/>
  <c r="FP208" i="5"/>
  <c r="DG208" i="5"/>
  <c r="FI208" i="5"/>
  <c r="CZ208" i="5"/>
  <c r="DJ208" i="5"/>
  <c r="FS208" i="5"/>
  <c r="FK208" i="5"/>
  <c r="DB208" i="5"/>
  <c r="ET220" i="5"/>
  <c r="CK220" i="5"/>
  <c r="BR220" i="5"/>
  <c r="EA220" i="5" s="1"/>
  <c r="FX220" i="5"/>
  <c r="DO220" i="5"/>
  <c r="BQ220" i="5"/>
  <c r="DZ220" i="5" s="1"/>
  <c r="FZ220" i="5"/>
  <c r="DQ220" i="5"/>
  <c r="FC220" i="5"/>
  <c r="CT220" i="5"/>
  <c r="CO314" i="5"/>
  <c r="EX314" i="5" s="1"/>
  <c r="FY314" i="5"/>
  <c r="DP314" i="5"/>
  <c r="CW314" i="5"/>
  <c r="FF314" i="5" s="1"/>
  <c r="GC314" i="5"/>
  <c r="DT314" i="5"/>
  <c r="FX314" i="5"/>
  <c r="DO314" i="5"/>
  <c r="DB314" i="5"/>
  <c r="FK314" i="5" s="1"/>
  <c r="BT278" i="5"/>
  <c r="EC278" i="5" s="1"/>
  <c r="CA278" i="5"/>
  <c r="EJ278" i="5" s="1"/>
  <c r="DA278" i="5"/>
  <c r="FJ278" i="5"/>
  <c r="BV278" i="5"/>
  <c r="EE278" i="5" s="1"/>
  <c r="BX278" i="5"/>
  <c r="EG278" i="5" s="1"/>
  <c r="FL278" i="5"/>
  <c r="DC278" i="5"/>
  <c r="BQ295" i="5"/>
  <c r="DZ295" i="5" s="1"/>
  <c r="BT295" i="5"/>
  <c r="EC295" i="5" s="1"/>
  <c r="FH295" i="5"/>
  <c r="CY295" i="5"/>
  <c r="BZ295" i="5"/>
  <c r="EI295" i="5" s="1"/>
  <c r="BS295" i="5"/>
  <c r="EB295" i="5" s="1"/>
  <c r="FL295" i="5"/>
  <c r="DC295" i="5"/>
  <c r="CG260" i="5"/>
  <c r="EP260" i="5" s="1"/>
  <c r="BT260" i="5"/>
  <c r="EC260" i="5" s="1"/>
  <c r="CF260" i="5"/>
  <c r="EO260" i="5" s="1"/>
  <c r="CE260" i="5"/>
  <c r="EN260" i="5"/>
  <c r="FE260" i="5"/>
  <c r="CV260" i="5"/>
  <c r="EH260" i="5"/>
  <c r="BY260" i="5"/>
  <c r="BO268" i="5"/>
  <c r="DX268" i="5" s="1"/>
  <c r="FG268" i="5"/>
  <c r="CX268" i="5"/>
  <c r="DK268" i="5"/>
  <c r="FT268" i="5"/>
  <c r="FH268" i="5"/>
  <c r="CY268" i="5"/>
  <c r="CT268" i="5"/>
  <c r="FC268" i="5"/>
  <c r="CM268" i="5"/>
  <c r="EV268" i="5" s="1"/>
  <c r="DH195" i="5"/>
  <c r="FQ195" i="5"/>
  <c r="BT195" i="5"/>
  <c r="EC195" i="5" s="1"/>
  <c r="CZ195" i="5"/>
  <c r="FI195" i="5"/>
  <c r="ED195" i="5"/>
  <c r="BU195" i="5"/>
  <c r="BW195" i="5"/>
  <c r="EF195" i="5" s="1"/>
  <c r="FU195" i="5"/>
  <c r="DL195" i="5"/>
  <c r="EU229" i="5"/>
  <c r="CL229" i="5"/>
  <c r="BU229" i="5"/>
  <c r="ED229" i="5" s="1"/>
  <c r="CN229" i="5"/>
  <c r="EW229" i="5"/>
  <c r="BQ229" i="5"/>
  <c r="DZ229" i="5" s="1"/>
  <c r="FX229" i="5"/>
  <c r="DO229" i="5"/>
  <c r="FT229" i="5"/>
  <c r="DK229" i="5"/>
  <c r="DR21" i="5"/>
  <c r="GA21" i="5"/>
  <c r="EV21" i="5"/>
  <c r="CM21" i="5"/>
  <c r="FX21" i="5"/>
  <c r="DO21" i="5"/>
  <c r="BR21" i="5"/>
  <c r="EA21" i="5"/>
  <c r="EF21" i="5"/>
  <c r="BW21" i="5"/>
  <c r="FU21" i="5"/>
  <c r="DL21" i="5"/>
  <c r="EE71" i="5"/>
  <c r="BV71" i="5"/>
  <c r="DO71" i="5"/>
  <c r="FX71" i="5"/>
  <c r="EO71" i="5"/>
  <c r="CF71" i="5"/>
  <c r="BO71" i="5"/>
  <c r="DX71" i="5" s="1"/>
  <c r="EG71" i="5"/>
  <c r="BX71" i="5"/>
  <c r="FQ71" i="5"/>
  <c r="DH71" i="5"/>
  <c r="EP170" i="5"/>
  <c r="CG170" i="5"/>
  <c r="BT170" i="5"/>
  <c r="EC170" i="5" s="1"/>
  <c r="FQ170" i="5"/>
  <c r="DH170" i="5"/>
  <c r="EK170" i="5"/>
  <c r="CB170" i="5"/>
  <c r="BO170" i="5"/>
  <c r="DX170" i="5" s="1"/>
  <c r="FM170" i="5"/>
  <c r="DD170" i="5"/>
  <c r="EE13" i="5"/>
  <c r="BV13" i="5"/>
  <c r="FJ13" i="5"/>
  <c r="DA13" i="5"/>
  <c r="DY13" i="5"/>
  <c r="BP13" i="5"/>
  <c r="BS13" i="5"/>
  <c r="EB13" i="5"/>
  <c r="FG13" i="5"/>
  <c r="CX13" i="5"/>
  <c r="FA13" i="5"/>
  <c r="CR13" i="5"/>
  <c r="FZ138" i="5"/>
  <c r="DQ138" i="5"/>
  <c r="ET138" i="5"/>
  <c r="CK138" i="5"/>
  <c r="FT138" i="5"/>
  <c r="DK138" i="5"/>
  <c r="DF138" i="5"/>
  <c r="FO138" i="5"/>
  <c r="FQ138" i="5"/>
  <c r="DH138" i="5"/>
  <c r="FB138" i="5"/>
  <c r="CS138" i="5"/>
  <c r="EZ228" i="5"/>
  <c r="CQ228" i="5"/>
  <c r="FA228" i="5"/>
  <c r="CR228" i="5"/>
  <c r="EK228" i="5"/>
  <c r="CB228" i="5"/>
  <c r="BS228" i="5"/>
  <c r="EB228" i="5" s="1"/>
  <c r="FB228" i="5"/>
  <c r="CS228" i="5"/>
  <c r="EN228" i="5"/>
  <c r="CE228" i="5"/>
  <c r="EN88" i="5"/>
  <c r="CE88" i="5"/>
  <c r="EB88" i="5"/>
  <c r="BS88" i="5"/>
  <c r="GB88" i="5"/>
  <c r="DS88" i="5"/>
  <c r="CN88" i="5"/>
  <c r="EW88" i="5"/>
  <c r="EO88" i="5"/>
  <c r="CF88" i="5"/>
  <c r="GD88" i="5"/>
  <c r="DU88" i="5"/>
  <c r="GA289" i="5"/>
  <c r="DR289" i="5"/>
  <c r="CJ289" i="5"/>
  <c r="ES289" i="5" s="1"/>
  <c r="DU289" i="5"/>
  <c r="GD289" i="5"/>
  <c r="DJ289" i="5"/>
  <c r="FS289" i="5"/>
  <c r="GB289" i="5"/>
  <c r="DS289" i="5"/>
  <c r="DO289" i="5"/>
  <c r="FX289" i="5"/>
  <c r="BT298" i="5"/>
  <c r="EC298" i="5" s="1"/>
  <c r="CZ298" i="5"/>
  <c r="FI298" i="5"/>
  <c r="CB298" i="5"/>
  <c r="EK298" i="5" s="1"/>
  <c r="BO298" i="5"/>
  <c r="DX298" i="5" s="1"/>
  <c r="CV298" i="5"/>
  <c r="FE298" i="5" s="1"/>
  <c r="CK298" i="5"/>
  <c r="ET298" i="5" s="1"/>
  <c r="CJ200" i="5"/>
  <c r="ES200" i="5"/>
  <c r="DG200" i="5"/>
  <c r="FP200" i="5"/>
  <c r="DR200" i="5"/>
  <c r="GA200" i="5"/>
  <c r="FH200" i="5"/>
  <c r="CY200" i="5"/>
  <c r="FT200" i="5"/>
  <c r="DK200" i="5"/>
  <c r="CM200" i="5"/>
  <c r="EV200" i="5"/>
  <c r="CE352" i="5"/>
  <c r="EN352" i="5" s="1"/>
  <c r="CV352" i="5"/>
  <c r="FE352" i="5" s="1"/>
  <c r="DH352" i="5"/>
  <c r="FQ352" i="5" s="1"/>
  <c r="CB352" i="5"/>
  <c r="EK352" i="5"/>
  <c r="BX352" i="5"/>
  <c r="EG352" i="5" s="1"/>
  <c r="FV352" i="5"/>
  <c r="DM352" i="5"/>
  <c r="CK334" i="5"/>
  <c r="ET334" i="5" s="1"/>
  <c r="DM334" i="5"/>
  <c r="FV334" i="5"/>
  <c r="CB334" i="5"/>
  <c r="EK334" i="5" s="1"/>
  <c r="CF334" i="5"/>
  <c r="EO334" i="5"/>
  <c r="CD334" i="5"/>
  <c r="EM334" i="5" s="1"/>
  <c r="DS334" i="5"/>
  <c r="GB334" i="5"/>
  <c r="DM189" i="5"/>
  <c r="FV189" i="5"/>
  <c r="CZ189" i="5"/>
  <c r="FI189" i="5"/>
  <c r="DT189" i="5"/>
  <c r="GC189" i="5"/>
  <c r="GE189" i="5"/>
  <c r="DV189" i="5"/>
  <c r="GA189" i="5"/>
  <c r="DR189" i="5"/>
  <c r="FE189" i="5"/>
  <c r="CV189" i="5"/>
  <c r="FU164" i="5"/>
  <c r="DL164" i="5"/>
  <c r="EY164" i="5"/>
  <c r="CP164" i="5"/>
  <c r="DE164" i="5"/>
  <c r="FN164" i="5"/>
  <c r="DJ164" i="5"/>
  <c r="FS164" i="5"/>
  <c r="GA164" i="5"/>
  <c r="DR164" i="5"/>
  <c r="FE164" i="5"/>
  <c r="CV164" i="5"/>
  <c r="EU210" i="5"/>
  <c r="CL210" i="5"/>
  <c r="FJ210" i="5"/>
  <c r="DA210" i="5"/>
  <c r="EH210" i="5"/>
  <c r="BY210" i="5"/>
  <c r="FQ210" i="5"/>
  <c r="DH210" i="5"/>
  <c r="FX210" i="5"/>
  <c r="DO210" i="5"/>
  <c r="FC210" i="5"/>
  <c r="CT210" i="5"/>
  <c r="BX272" i="5"/>
  <c r="EG272" i="5" s="1"/>
  <c r="FC272" i="5"/>
  <c r="CT272" i="5"/>
  <c r="BS272" i="5"/>
  <c r="EB272" i="5" s="1"/>
  <c r="CL272" i="5"/>
  <c r="EU272" i="5" s="1"/>
  <c r="CN272" i="5"/>
  <c r="EW272" i="5" s="1"/>
  <c r="CG272" i="5"/>
  <c r="EP272" i="5" s="1"/>
  <c r="FZ342" i="5"/>
  <c r="DQ342" i="5"/>
  <c r="DT342" i="5"/>
  <c r="GC342" i="5"/>
  <c r="BU342" i="5"/>
  <c r="ED342" i="5"/>
  <c r="DO342" i="5"/>
  <c r="FX342" i="5" s="1"/>
  <c r="BX342" i="5"/>
  <c r="EG342" i="5" s="1"/>
  <c r="DC342" i="5"/>
  <c r="FL342" i="5" s="1"/>
  <c r="CX142" i="5"/>
  <c r="FG142" i="5"/>
  <c r="FN142" i="5"/>
  <c r="DE142" i="5"/>
  <c r="EH142" i="5"/>
  <c r="BY142" i="5"/>
  <c r="FV142" i="5"/>
  <c r="DM142" i="5"/>
  <c r="FY142" i="5"/>
  <c r="DP142" i="5"/>
  <c r="FC142" i="5"/>
  <c r="CT142" i="5"/>
  <c r="BO94" i="5"/>
  <c r="DX94" i="5" s="1"/>
  <c r="FY156" i="5"/>
  <c r="DP156" i="5"/>
  <c r="ET156" i="5"/>
  <c r="CK156" i="5"/>
  <c r="DF156" i="5"/>
  <c r="FO156" i="5"/>
  <c r="BS156" i="5"/>
  <c r="EB156" i="5" s="1"/>
  <c r="EF156" i="5"/>
  <c r="BW156" i="5"/>
  <c r="FQ156" i="5"/>
  <c r="DH156" i="5"/>
  <c r="EJ275" i="5"/>
  <c r="CA275" i="5"/>
  <c r="CB275" i="5"/>
  <c r="EK275" i="5" s="1"/>
  <c r="CV275" i="5"/>
  <c r="FE275" i="5"/>
  <c r="BX275" i="5"/>
  <c r="EG275" i="5" s="1"/>
  <c r="BT275" i="5"/>
  <c r="EC275" i="5" s="1"/>
  <c r="FR275" i="5"/>
  <c r="DI275" i="5"/>
  <c r="EV6" i="5"/>
  <c r="CM6" i="5"/>
  <c r="FO6" i="5"/>
  <c r="DF6" i="5"/>
  <c r="FQ6" i="5"/>
  <c r="DH6" i="5"/>
  <c r="ET6" i="5"/>
  <c r="CK6" i="5"/>
  <c r="FB6" i="5"/>
  <c r="CS6" i="5"/>
  <c r="EP6" i="5"/>
  <c r="CG6" i="5"/>
  <c r="DT56" i="5"/>
  <c r="GC56" i="5"/>
  <c r="EE56" i="5"/>
  <c r="BV56" i="5"/>
  <c r="CU56" i="5"/>
  <c r="FD56" i="5"/>
  <c r="CF56" i="5"/>
  <c r="EO56" i="5"/>
  <c r="FC56" i="5"/>
  <c r="CT56" i="5"/>
  <c r="EQ56" i="5"/>
  <c r="CH56" i="5"/>
  <c r="DO106" i="5"/>
  <c r="FX106" i="5"/>
  <c r="ES106" i="5"/>
  <c r="CJ106" i="5"/>
  <c r="FT106" i="5"/>
  <c r="DK106" i="5"/>
  <c r="FM106" i="5"/>
  <c r="DD106" i="5"/>
  <c r="FK106" i="5"/>
  <c r="DB106" i="5"/>
  <c r="EN106" i="5"/>
  <c r="CE106" i="5"/>
  <c r="CM171" i="5"/>
  <c r="EV171" i="5"/>
  <c r="DB171" i="5"/>
  <c r="FK171" i="5"/>
  <c r="DG171" i="5"/>
  <c r="FP171" i="5"/>
  <c r="EZ171" i="5"/>
  <c r="CQ171" i="5"/>
  <c r="EW171" i="5"/>
  <c r="CN171" i="5"/>
  <c r="BV171" i="5"/>
  <c r="EE171" i="5" s="1"/>
  <c r="CU212" i="5"/>
  <c r="FD212" i="5"/>
  <c r="EZ212" i="5"/>
  <c r="CQ212" i="5"/>
  <c r="EP212" i="5"/>
  <c r="CG212" i="5"/>
  <c r="GC212" i="5"/>
  <c r="DT212" i="5"/>
  <c r="CJ212" i="5"/>
  <c r="ES212" i="5"/>
  <c r="EA212" i="5"/>
  <c r="BR212" i="5"/>
  <c r="FN307" i="5"/>
  <c r="DE307" i="5"/>
  <c r="CW307" i="5"/>
  <c r="FF307" i="5" s="1"/>
  <c r="DL307" i="5"/>
  <c r="FU307" i="5"/>
  <c r="DI307" i="5"/>
  <c r="FR307" i="5"/>
  <c r="BT307" i="5"/>
  <c r="EC307" i="5" s="1"/>
  <c r="EE307" i="5"/>
  <c r="BV307" i="5"/>
  <c r="EA41" i="5"/>
  <c r="BR41" i="5"/>
  <c r="CV41" i="5"/>
  <c r="FE41" i="5"/>
  <c r="FN41" i="5"/>
  <c r="DE41" i="5"/>
  <c r="EU41" i="5"/>
  <c r="CL41" i="5"/>
  <c r="EP41" i="5"/>
  <c r="CG41" i="5"/>
  <c r="GE41" i="5"/>
  <c r="DV41" i="5"/>
  <c r="ES91" i="5"/>
  <c r="CJ91" i="5"/>
  <c r="ER91" i="5"/>
  <c r="CI91" i="5"/>
  <c r="BO91" i="5"/>
  <c r="DX91" i="5" s="1"/>
  <c r="BQ91" i="5"/>
  <c r="DZ91" i="5" s="1"/>
  <c r="EC91" i="5"/>
  <c r="BT91" i="5"/>
  <c r="FR91" i="5"/>
  <c r="DI91" i="5"/>
  <c r="FK141" i="5"/>
  <c r="DB141" i="5"/>
  <c r="FN141" i="5"/>
  <c r="DE141" i="5"/>
  <c r="EI141" i="5"/>
  <c r="BZ141" i="5"/>
  <c r="FV141" i="5"/>
  <c r="DM141" i="5"/>
  <c r="GC141" i="5"/>
  <c r="DT141" i="5"/>
  <c r="FG141" i="5"/>
  <c r="CX141" i="5"/>
  <c r="DM172" i="5"/>
  <c r="FV172" i="5"/>
  <c r="DC172" i="5"/>
  <c r="FL172" i="5"/>
  <c r="CK172" i="5"/>
  <c r="ET172" i="5"/>
  <c r="BP172" i="5"/>
  <c r="DY172" i="5" s="1"/>
  <c r="FR172" i="5"/>
  <c r="DI172" i="5"/>
  <c r="FC172" i="5"/>
  <c r="CT172" i="5"/>
  <c r="DI175" i="5"/>
  <c r="FR175" i="5"/>
  <c r="DR175" i="5"/>
  <c r="GA175" i="5"/>
  <c r="EP175" i="5"/>
  <c r="CG175" i="5"/>
  <c r="FY175" i="5"/>
  <c r="DP175" i="5"/>
  <c r="FV175" i="5"/>
  <c r="DM175" i="5"/>
  <c r="FU175" i="5"/>
  <c r="DL175" i="5"/>
  <c r="DI309" i="5"/>
  <c r="FR309" i="5"/>
  <c r="CY309" i="5"/>
  <c r="FH309" i="5" s="1"/>
  <c r="DS309" i="5"/>
  <c r="GB309" i="5"/>
  <c r="DG309" i="5"/>
  <c r="FP309" i="5"/>
  <c r="BS309" i="5"/>
  <c r="EB309" i="5" s="1"/>
  <c r="EG309" i="5"/>
  <c r="BX309" i="5"/>
  <c r="DT343" i="5"/>
  <c r="GC343" i="5"/>
  <c r="BO343" i="5"/>
  <c r="DX343" i="5"/>
  <c r="BR343" i="5"/>
  <c r="EA343" i="5" s="1"/>
  <c r="CB343" i="5"/>
  <c r="EK343" i="5" s="1"/>
  <c r="DE343" i="5"/>
  <c r="FN343" i="5" s="1"/>
  <c r="DB343" i="5"/>
  <c r="FK343" i="5" s="1"/>
  <c r="FC111" i="5"/>
  <c r="CT111" i="5"/>
  <c r="GD111" i="5"/>
  <c r="DU111" i="5"/>
  <c r="BR111" i="5"/>
  <c r="EA111" i="5" s="1"/>
  <c r="BV111" i="5"/>
  <c r="EE111" i="5"/>
  <c r="FA111" i="5"/>
  <c r="CR111" i="5"/>
  <c r="ED111" i="5"/>
  <c r="BU111" i="5"/>
  <c r="BQ48" i="5"/>
  <c r="DZ48" i="5"/>
  <c r="EZ48" i="5"/>
  <c r="CQ48" i="5"/>
  <c r="GB48" i="5"/>
  <c r="DS48" i="5"/>
  <c r="CW48" i="5"/>
  <c r="FF48" i="5"/>
  <c r="FO48" i="5"/>
  <c r="DF48" i="5"/>
  <c r="ES48" i="5"/>
  <c r="CJ48" i="5"/>
  <c r="EX123" i="5"/>
  <c r="CO123" i="5"/>
  <c r="FJ123" i="5"/>
  <c r="DA123" i="5"/>
  <c r="FW123" i="5"/>
  <c r="DN123" i="5"/>
  <c r="CY123" i="5"/>
  <c r="FH123" i="5"/>
  <c r="EG123" i="5"/>
  <c r="BX123" i="5"/>
  <c r="FL123" i="5"/>
  <c r="DC123" i="5"/>
  <c r="ET157" i="5"/>
  <c r="CK157" i="5"/>
  <c r="GA157" i="5"/>
  <c r="DR157" i="5"/>
  <c r="EN157" i="5"/>
  <c r="CE157" i="5"/>
  <c r="CG157" i="5"/>
  <c r="EP157" i="5"/>
  <c r="FU157" i="5"/>
  <c r="DL157" i="5"/>
  <c r="FF157" i="5"/>
  <c r="CW157" i="5"/>
  <c r="FG245" i="5"/>
  <c r="CX245" i="5"/>
  <c r="FH245" i="5"/>
  <c r="CY245" i="5"/>
  <c r="FW245" i="5"/>
  <c r="DN245" i="5"/>
  <c r="EY245" i="5"/>
  <c r="CP245" i="5"/>
  <c r="EQ245" i="5"/>
  <c r="CH245" i="5"/>
  <c r="FV245" i="5"/>
  <c r="DM245" i="5"/>
  <c r="CO319" i="5"/>
  <c r="EX319" i="5" s="1"/>
  <c r="CB319" i="5"/>
  <c r="EK319" i="5" s="1"/>
  <c r="CE319" i="5"/>
  <c r="EN319" i="5" s="1"/>
  <c r="DN319" i="5"/>
  <c r="FW319" i="5"/>
  <c r="DF319" i="5"/>
  <c r="FO319" i="5"/>
  <c r="CQ319" i="5"/>
  <c r="EZ319" i="5" s="1"/>
  <c r="CQ346" i="5"/>
  <c r="EZ346" i="5" s="1"/>
  <c r="FO346" i="5"/>
  <c r="DF346" i="5"/>
  <c r="DA346" i="5"/>
  <c r="FJ346" i="5" s="1"/>
  <c r="DU346" i="5"/>
  <c r="GD346" i="5"/>
  <c r="GE346" i="5"/>
  <c r="DV346" i="5"/>
  <c r="BU346" i="5"/>
  <c r="ED346" i="5" s="1"/>
  <c r="CQ321" i="5"/>
  <c r="EZ321" i="5" s="1"/>
  <c r="CX321" i="5"/>
  <c r="FG321" i="5" s="1"/>
  <c r="CP321" i="5"/>
  <c r="EY321" i="5" s="1"/>
  <c r="BZ321" i="5"/>
  <c r="EI321" i="5" s="1"/>
  <c r="CL321" i="5"/>
  <c r="EU321" i="5" s="1"/>
  <c r="BO321" i="5"/>
  <c r="DX321" i="5" s="1"/>
  <c r="CP296" i="5"/>
  <c r="EY296" i="5" s="1"/>
  <c r="GD296" i="5"/>
  <c r="DU296" i="5"/>
  <c r="DK296" i="5"/>
  <c r="FT296" i="5"/>
  <c r="CK296" i="5"/>
  <c r="ET296" i="5" s="1"/>
  <c r="FA296" i="5"/>
  <c r="CR296" i="5"/>
  <c r="BU296" i="5"/>
  <c r="ED296" i="5" s="1"/>
  <c r="BS271" i="5"/>
  <c r="EB271" i="5" s="1"/>
  <c r="CD271" i="5"/>
  <c r="EM271" i="5" s="1"/>
  <c r="CC271" i="5"/>
  <c r="EL271" i="5" s="1"/>
  <c r="CH271" i="5"/>
  <c r="EQ271" i="5" s="1"/>
  <c r="CL271" i="5"/>
  <c r="EU271" i="5" s="1"/>
  <c r="DZ271" i="5"/>
  <c r="BQ271" i="5"/>
  <c r="BZ246" i="5"/>
  <c r="EI246" i="5" s="1"/>
  <c r="CV246" i="5"/>
  <c r="FE246" i="5"/>
  <c r="FV246" i="5"/>
  <c r="DM246" i="5"/>
  <c r="CQ246" i="5"/>
  <c r="EZ246" i="5"/>
  <c r="FA246" i="5"/>
  <c r="CR246" i="5"/>
  <c r="BU246" i="5"/>
  <c r="ED246" i="5" s="1"/>
  <c r="FE221" i="5"/>
  <c r="CV221" i="5"/>
  <c r="EQ221" i="5"/>
  <c r="CH221" i="5"/>
  <c r="EX221" i="5"/>
  <c r="CO221" i="5"/>
  <c r="CE221" i="5"/>
  <c r="EN221" i="5"/>
  <c r="ER221" i="5"/>
  <c r="CI221" i="5"/>
  <c r="BV221" i="5"/>
  <c r="EE221" i="5" s="1"/>
  <c r="EP196" i="5"/>
  <c r="CG196" i="5"/>
  <c r="GE196" i="5"/>
  <c r="DV196" i="5"/>
  <c r="DP196" i="5"/>
  <c r="FY196" i="5"/>
  <c r="EF196" i="5"/>
  <c r="BW196" i="5"/>
  <c r="EY196" i="5"/>
  <c r="CP196" i="5"/>
  <c r="BT196" i="5"/>
  <c r="EC196" i="5" s="1"/>
  <c r="BP288" i="5"/>
  <c r="DY288" i="5" s="1"/>
  <c r="FD288" i="5"/>
  <c r="CU288" i="5"/>
  <c r="BU288" i="5"/>
  <c r="ED288" i="5" s="1"/>
  <c r="CZ288" i="5"/>
  <c r="FI288" i="5"/>
  <c r="BR288" i="5"/>
  <c r="EA288" i="5" s="1"/>
  <c r="FU288" i="5"/>
  <c r="DL288" i="5"/>
  <c r="CR297" i="5"/>
  <c r="FA297" i="5" s="1"/>
  <c r="BO297" i="5"/>
  <c r="DX297" i="5" s="1"/>
  <c r="FJ297" i="5"/>
  <c r="DA297" i="5"/>
  <c r="BY297" i="5"/>
  <c r="EH297" i="5" s="1"/>
  <c r="DG297" i="5"/>
  <c r="FP297" i="5"/>
  <c r="EX297" i="5"/>
  <c r="CO297" i="5"/>
  <c r="CD199" i="5"/>
  <c r="EM199" i="5"/>
  <c r="BP199" i="5"/>
  <c r="DY199" i="5" s="1"/>
  <c r="BQ199" i="5"/>
  <c r="DZ199" i="5" s="1"/>
  <c r="CY199" i="5"/>
  <c r="FH199" i="5"/>
  <c r="ES199" i="5"/>
  <c r="CJ199" i="5"/>
  <c r="CH199" i="5"/>
  <c r="EQ199" i="5"/>
  <c r="BW333" i="5"/>
  <c r="EF333" i="5" s="1"/>
  <c r="BR333" i="5"/>
  <c r="EA333" i="5" s="1"/>
  <c r="DA333" i="5"/>
  <c r="FJ333" i="5"/>
  <c r="CQ333" i="5"/>
  <c r="EZ333" i="5" s="1"/>
  <c r="CH333" i="5"/>
  <c r="EQ333" i="5" s="1"/>
  <c r="FV333" i="5"/>
  <c r="DM333" i="5"/>
  <c r="GB274" i="5"/>
  <c r="DS274" i="5"/>
  <c r="DO274" i="5"/>
  <c r="FX274" i="5"/>
  <c r="DI274" i="5"/>
  <c r="FR274" i="5"/>
  <c r="CK274" i="5"/>
  <c r="ET274" i="5" s="1"/>
  <c r="CH274" i="5"/>
  <c r="EQ274" i="5" s="1"/>
  <c r="FV274" i="5"/>
  <c r="DM274" i="5"/>
  <c r="EY230" i="5"/>
  <c r="CP230" i="5"/>
  <c r="FY230" i="5"/>
  <c r="DP230" i="5"/>
  <c r="FN230" i="5"/>
  <c r="DE230" i="5"/>
  <c r="CU230" i="5"/>
  <c r="FD230" i="5"/>
  <c r="DN230" i="5"/>
  <c r="FW230" i="5"/>
  <c r="FI230" i="5"/>
  <c r="CZ230" i="5"/>
  <c r="CC322" i="5"/>
  <c r="EL322" i="5" s="1"/>
  <c r="DP322" i="5"/>
  <c r="FY322" i="5"/>
  <c r="CK322" i="5"/>
  <c r="ET322" i="5" s="1"/>
  <c r="CU322" i="5"/>
  <c r="FD322" i="5" s="1"/>
  <c r="DT322" i="5"/>
  <c r="GC322" i="5"/>
  <c r="FG322" i="5"/>
  <c r="CX322" i="5"/>
  <c r="BS193" i="5"/>
  <c r="EB193" i="5" s="1"/>
  <c r="DL308" i="5"/>
  <c r="FU308" i="5"/>
  <c r="CG308" i="5"/>
  <c r="EP308" i="5" s="1"/>
  <c r="CA308" i="5"/>
  <c r="EJ308" i="5" s="1"/>
  <c r="FJ308" i="5"/>
  <c r="DA308" i="5"/>
  <c r="DK308" i="5"/>
  <c r="FT308" i="5"/>
  <c r="CW308" i="5"/>
  <c r="FF308" i="5"/>
  <c r="DR320" i="5"/>
  <c r="GA320" i="5"/>
  <c r="BP320" i="5"/>
  <c r="DY320" i="5" s="1"/>
  <c r="CX320" i="5"/>
  <c r="FG320" i="5" s="1"/>
  <c r="BZ320" i="5"/>
  <c r="EI320" i="5" s="1"/>
  <c r="DD320" i="5"/>
  <c r="FM320" i="5" s="1"/>
  <c r="CP320" i="5"/>
  <c r="EY320" i="5" s="1"/>
  <c r="BO134" i="5"/>
  <c r="DX134" i="5" s="1"/>
  <c r="DA277" i="5"/>
  <c r="FJ277" i="5"/>
  <c r="CH277" i="5"/>
  <c r="EQ277" i="5" s="1"/>
  <c r="CA277" i="5"/>
  <c r="EJ277" i="5" s="1"/>
  <c r="CG277" i="5"/>
  <c r="EP277" i="5" s="1"/>
  <c r="FG277" i="5"/>
  <c r="CX277" i="5"/>
  <c r="FS277" i="5"/>
  <c r="DJ277" i="5"/>
  <c r="FX325" i="5"/>
  <c r="DO325" i="5"/>
  <c r="DU325" i="5"/>
  <c r="GD325" i="5"/>
  <c r="DH325" i="5"/>
  <c r="FQ325" i="5"/>
  <c r="DN325" i="5"/>
  <c r="FW325" i="5"/>
  <c r="CF325" i="5"/>
  <c r="EO325" i="5" s="1"/>
  <c r="FY325" i="5"/>
  <c r="DP325" i="5"/>
  <c r="EO58" i="5"/>
  <c r="CF58" i="5"/>
  <c r="EX58" i="5"/>
  <c r="CO58" i="5"/>
  <c r="DK58" i="5"/>
  <c r="FT58" i="5"/>
  <c r="FZ58" i="5"/>
  <c r="DQ58" i="5"/>
  <c r="EK58" i="5"/>
  <c r="CB58" i="5"/>
  <c r="FV58" i="5"/>
  <c r="DM58" i="5"/>
  <c r="CF68" i="5"/>
  <c r="EO68" i="5"/>
  <c r="EA68" i="5"/>
  <c r="BR68" i="5"/>
  <c r="BV68" i="5"/>
  <c r="EE68" i="5"/>
  <c r="BW68" i="5"/>
  <c r="EF68" i="5"/>
  <c r="CL68" i="5"/>
  <c r="EU68" i="5"/>
  <c r="BP68" i="5"/>
  <c r="DY68" i="5" s="1"/>
  <c r="FF108" i="5"/>
  <c r="CW108" i="5"/>
  <c r="ET108" i="5"/>
  <c r="CK108" i="5"/>
  <c r="FU108" i="5"/>
  <c r="DL108" i="5"/>
  <c r="EM108" i="5"/>
  <c r="CD108" i="5"/>
  <c r="ES108" i="5"/>
  <c r="CJ108" i="5"/>
  <c r="EF108" i="5"/>
  <c r="BW108" i="5"/>
  <c r="FJ303" i="5"/>
  <c r="DA303" i="5"/>
  <c r="BP303" i="5"/>
  <c r="DY303" i="5" s="1"/>
  <c r="CR303" i="5"/>
  <c r="FA303" i="5"/>
  <c r="BV303" i="5"/>
  <c r="EE303" i="5" s="1"/>
  <c r="BY303" i="5"/>
  <c r="EH303" i="5"/>
  <c r="GA303" i="5"/>
  <c r="DR303" i="5"/>
  <c r="DV93" i="5"/>
  <c r="GE93" i="5"/>
  <c r="FK93" i="5"/>
  <c r="DB93" i="5"/>
  <c r="FZ93" i="5"/>
  <c r="DQ93" i="5"/>
  <c r="ER93" i="5"/>
  <c r="CI93" i="5"/>
  <c r="EO93" i="5"/>
  <c r="CF93" i="5"/>
  <c r="GD93" i="5"/>
  <c r="DU93" i="5"/>
  <c r="FQ287" i="5"/>
  <c r="DH287" i="5"/>
  <c r="CS287" i="5"/>
  <c r="FB287" i="5" s="1"/>
  <c r="GD287" i="5"/>
  <c r="DU287" i="5"/>
  <c r="CJ287" i="5"/>
  <c r="ES287" i="5" s="1"/>
  <c r="DO287" i="5"/>
  <c r="FX287" i="5"/>
  <c r="FE287" i="5"/>
  <c r="CV287" i="5"/>
  <c r="BV350" i="5"/>
  <c r="EE350" i="5" s="1"/>
  <c r="CO350" i="5"/>
  <c r="EX350" i="5" s="1"/>
  <c r="DO350" i="5"/>
  <c r="FX350" i="5" s="1"/>
  <c r="BT350" i="5"/>
  <c r="EC350" i="5" s="1"/>
  <c r="DJ350" i="5"/>
  <c r="FS350" i="5" s="1"/>
  <c r="CV350" i="5"/>
  <c r="FE350" i="5" s="1"/>
  <c r="DP198" i="5"/>
  <c r="FY198" i="5"/>
  <c r="BY198" i="5"/>
  <c r="EH198" i="5"/>
  <c r="DG198" i="5"/>
  <c r="FP198" i="5"/>
  <c r="CN198" i="5"/>
  <c r="EW198" i="5"/>
  <c r="EX198" i="5"/>
  <c r="CO198" i="5"/>
  <c r="FW198" i="5"/>
  <c r="DN198" i="5"/>
  <c r="EJ158" i="5"/>
  <c r="CA158" i="5"/>
  <c r="FC158" i="5"/>
  <c r="CT158" i="5"/>
  <c r="DI158" i="5"/>
  <c r="FR158" i="5"/>
  <c r="EU158" i="5"/>
  <c r="CL158" i="5"/>
  <c r="EH158" i="5"/>
  <c r="BY158" i="5"/>
  <c r="GC158" i="5"/>
  <c r="DT158" i="5"/>
  <c r="CD332" i="5"/>
  <c r="EM332" i="5" s="1"/>
  <c r="CR332" i="5"/>
  <c r="FA332" i="5" s="1"/>
  <c r="DE332" i="5"/>
  <c r="FN332" i="5" s="1"/>
  <c r="CQ332" i="5"/>
  <c r="EZ332" i="5" s="1"/>
  <c r="CB332" i="5"/>
  <c r="EK332" i="5" s="1"/>
  <c r="FZ332" i="5"/>
  <c r="DQ332" i="5"/>
  <c r="EY184" i="5"/>
  <c r="CP184" i="5"/>
  <c r="FZ184" i="5"/>
  <c r="DQ184" i="5"/>
  <c r="CG184" i="5"/>
  <c r="EP184" i="5"/>
  <c r="FU184" i="5"/>
  <c r="DL184" i="5"/>
  <c r="GA184" i="5"/>
  <c r="DR184" i="5"/>
  <c r="FE184" i="5"/>
  <c r="CV184" i="5"/>
  <c r="DY140" i="5"/>
  <c r="BP140" i="5"/>
  <c r="CW324" i="5"/>
  <c r="FF324" i="5" s="1"/>
  <c r="CV324" i="5"/>
  <c r="FE324" i="5"/>
  <c r="CH324" i="5"/>
  <c r="EQ324" i="5" s="1"/>
  <c r="CS324" i="5"/>
  <c r="FB324" i="5" s="1"/>
  <c r="CT324" i="5"/>
  <c r="FC324" i="5" s="1"/>
  <c r="CG324" i="5"/>
  <c r="EP324" i="5" s="1"/>
  <c r="BZ223" i="5"/>
  <c r="EI223" i="5" s="1"/>
  <c r="FZ223" i="5"/>
  <c r="DQ223" i="5"/>
  <c r="BS223" i="5"/>
  <c r="EB223" i="5" s="1"/>
  <c r="DK223" i="5"/>
  <c r="FT223" i="5"/>
  <c r="EJ223" i="5"/>
  <c r="CA223" i="5"/>
  <c r="GC223" i="5"/>
  <c r="DT223" i="5"/>
  <c r="CR310" i="5"/>
  <c r="FA310" i="5" s="1"/>
  <c r="CF310" i="5"/>
  <c r="EO310" i="5" s="1"/>
  <c r="DM310" i="5"/>
  <c r="FV310" i="5"/>
  <c r="DA310" i="5"/>
  <c r="FJ310" i="5"/>
  <c r="FS310" i="5"/>
  <c r="DJ310" i="5"/>
  <c r="DF310" i="5"/>
  <c r="FO310" i="5"/>
  <c r="DP344" i="5"/>
  <c r="FY344" i="5" s="1"/>
  <c r="CP344" i="5"/>
  <c r="EY344" i="5" s="1"/>
  <c r="BR344" i="5"/>
  <c r="EA344" i="5"/>
  <c r="CK344" i="5"/>
  <c r="ET344" i="5"/>
  <c r="CU344" i="5"/>
  <c r="FD344" i="5" s="1"/>
  <c r="FX344" i="5"/>
  <c r="DO344" i="5"/>
  <c r="DA323" i="5"/>
  <c r="FJ323" i="5" s="1"/>
  <c r="CV323" i="5"/>
  <c r="FE323" i="5"/>
  <c r="CP323" i="5"/>
  <c r="EY323" i="5"/>
  <c r="CW323" i="5"/>
  <c r="FF323" i="5" s="1"/>
  <c r="GD323" i="5"/>
  <c r="DU323" i="5"/>
  <c r="CT323" i="5"/>
  <c r="FC323" i="5" s="1"/>
  <c r="CD26" i="5"/>
  <c r="EM26" i="5"/>
  <c r="CU26" i="5"/>
  <c r="FD26" i="5"/>
  <c r="CK26" i="5"/>
  <c r="ET26" i="5"/>
  <c r="EA26" i="5"/>
  <c r="BR26" i="5"/>
  <c r="FL26" i="5"/>
  <c r="DC26" i="5"/>
  <c r="EZ26" i="5"/>
  <c r="CQ26" i="5"/>
  <c r="CZ76" i="5"/>
  <c r="FI76" i="5"/>
  <c r="BO76" i="5"/>
  <c r="DX76" i="5" s="1"/>
  <c r="FY76" i="5"/>
  <c r="DP76" i="5"/>
  <c r="BQ76" i="5"/>
  <c r="DZ76" i="5" s="1"/>
  <c r="CV76" i="5"/>
  <c r="FE76" i="5"/>
  <c r="EW76" i="5"/>
  <c r="CN76" i="5"/>
  <c r="FP126" i="5"/>
  <c r="DG126" i="5"/>
  <c r="ER126" i="5"/>
  <c r="CI126" i="5"/>
  <c r="GB126" i="5"/>
  <c r="DS126" i="5"/>
  <c r="CM126" i="5"/>
  <c r="EV126" i="5"/>
  <c r="EP126" i="5"/>
  <c r="CG126" i="5"/>
  <c r="GA126" i="5"/>
  <c r="DR126" i="5"/>
  <c r="DS173" i="5"/>
  <c r="GB173" i="5"/>
  <c r="DU173" i="5"/>
  <c r="GD173" i="5"/>
  <c r="CX173" i="5"/>
  <c r="FG173" i="5"/>
  <c r="BT173" i="5"/>
  <c r="EC173" i="5" s="1"/>
  <c r="EF173" i="5"/>
  <c r="BW173" i="5"/>
  <c r="GC173" i="5"/>
  <c r="DT173" i="5"/>
  <c r="BR257" i="5"/>
  <c r="EA257" i="5" s="1"/>
  <c r="FE257" i="5"/>
  <c r="CV257" i="5"/>
  <c r="CO257" i="5"/>
  <c r="EX257" i="5"/>
  <c r="FV257" i="5"/>
  <c r="DM257" i="5"/>
  <c r="GA257" i="5"/>
  <c r="DR257" i="5"/>
  <c r="FD257" i="5"/>
  <c r="CU257" i="5"/>
  <c r="BY293" i="5"/>
  <c r="EH293" i="5" s="1"/>
  <c r="BO293" i="5"/>
  <c r="DX293" i="5" s="1"/>
  <c r="BS293" i="5"/>
  <c r="EB293" i="5" s="1"/>
  <c r="FG293" i="5"/>
  <c r="CX293" i="5"/>
  <c r="FM293" i="5"/>
  <c r="DD293" i="5"/>
  <c r="CQ293" i="5"/>
  <c r="EZ293" i="5" s="1"/>
  <c r="CH176" i="5"/>
  <c r="EQ176" i="5"/>
  <c r="BP176" i="5"/>
  <c r="DY176" i="5" s="1"/>
  <c r="DB176" i="5"/>
  <c r="FK176" i="5"/>
  <c r="BX176" i="5"/>
  <c r="EG176" i="5"/>
  <c r="BO176" i="5"/>
  <c r="DX176" i="5" s="1"/>
  <c r="FQ176" i="5"/>
  <c r="DH176" i="5"/>
  <c r="CP217" i="5"/>
  <c r="EY217" i="5"/>
  <c r="FF217" i="5"/>
  <c r="CW217" i="5"/>
  <c r="BV217" i="5"/>
  <c r="EE217" i="5" s="1"/>
  <c r="BY217" i="5"/>
  <c r="EH217" i="5" s="1"/>
  <c r="BP217" i="5"/>
  <c r="DY217" i="5" s="1"/>
  <c r="FO217" i="5"/>
  <c r="DF217" i="5"/>
  <c r="EC53" i="5"/>
  <c r="BT53" i="5"/>
  <c r="FD53" i="5"/>
  <c r="CU53" i="5"/>
  <c r="DR53" i="5"/>
  <c r="GA53" i="5"/>
  <c r="EM53" i="5"/>
  <c r="CD53" i="5"/>
  <c r="DX53" i="5"/>
  <c r="BO53" i="5"/>
  <c r="FM53" i="5"/>
  <c r="DD53" i="5"/>
  <c r="EX38" i="5"/>
  <c r="CO38" i="5"/>
  <c r="FG38" i="5"/>
  <c r="CX38" i="5"/>
  <c r="EC38" i="5"/>
  <c r="BT38" i="5"/>
  <c r="CF38" i="5"/>
  <c r="EO38" i="5"/>
  <c r="BO38" i="5"/>
  <c r="DX38" i="5" s="1"/>
  <c r="FM38" i="5"/>
  <c r="DD38" i="5"/>
  <c r="EY8" i="5"/>
  <c r="CP8" i="5"/>
  <c r="GD8" i="5"/>
  <c r="DU8" i="5"/>
  <c r="ES8" i="5"/>
  <c r="CJ8" i="5"/>
  <c r="DP8" i="5"/>
  <c r="FY8" i="5"/>
  <c r="EJ8" i="5"/>
  <c r="CA8" i="5"/>
  <c r="GE8" i="5"/>
  <c r="DV8" i="5"/>
  <c r="DN143" i="5"/>
  <c r="FW143" i="5"/>
  <c r="EP143" i="5"/>
  <c r="CG143" i="5"/>
  <c r="FQ143" i="5"/>
  <c r="DH143" i="5"/>
  <c r="DO143" i="5"/>
  <c r="FX143" i="5"/>
  <c r="EQ143" i="5"/>
  <c r="CH143" i="5"/>
  <c r="FV143" i="5"/>
  <c r="DM143" i="5"/>
  <c r="EU180" i="5"/>
  <c r="CL180" i="5"/>
  <c r="FV180" i="5"/>
  <c r="DM180" i="5"/>
  <c r="EO180" i="5"/>
  <c r="CF180" i="5"/>
  <c r="DR180" i="5"/>
  <c r="GA180" i="5"/>
  <c r="GC180" i="5"/>
  <c r="DT180" i="5"/>
  <c r="FJ180" i="5"/>
  <c r="DA180" i="5"/>
  <c r="BQ341" i="5"/>
  <c r="DZ341" i="5" s="1"/>
  <c r="CF341" i="5"/>
  <c r="EO341" i="5"/>
  <c r="BY341" i="5"/>
  <c r="EH341" i="5" s="1"/>
  <c r="GB341" i="5"/>
  <c r="DS341" i="5"/>
  <c r="DN341" i="5"/>
  <c r="FW341" i="5"/>
  <c r="CW341" i="5"/>
  <c r="FF341" i="5" s="1"/>
  <c r="CZ316" i="5"/>
  <c r="FI316" i="5"/>
  <c r="CR316" i="5"/>
  <c r="FA316" i="5" s="1"/>
  <c r="CB316" i="5"/>
  <c r="EK316" i="5" s="1"/>
  <c r="FS316" i="5"/>
  <c r="DJ316" i="5"/>
  <c r="FZ316" i="5"/>
  <c r="DQ316" i="5"/>
  <c r="CT316" i="5"/>
  <c r="FC316" i="5" s="1"/>
  <c r="DU291" i="5"/>
  <c r="GD291" i="5"/>
  <c r="ET291" i="5"/>
  <c r="CK291" i="5"/>
  <c r="FW291" i="5"/>
  <c r="DN291" i="5"/>
  <c r="FQ291" i="5"/>
  <c r="DH291" i="5"/>
  <c r="GE291" i="5"/>
  <c r="DV291" i="5"/>
  <c r="FH291" i="5"/>
  <c r="CY291" i="5"/>
  <c r="BT266" i="5"/>
  <c r="EC266" i="5" s="1"/>
  <c r="FZ266" i="5"/>
  <c r="DQ266" i="5"/>
  <c r="CN266" i="5"/>
  <c r="EW266" i="5" s="1"/>
  <c r="BS266" i="5"/>
  <c r="EB266" i="5" s="1"/>
  <c r="DR266" i="5"/>
  <c r="GA266" i="5"/>
  <c r="FD266" i="5"/>
  <c r="CU266" i="5"/>
  <c r="FZ241" i="5"/>
  <c r="DQ241" i="5"/>
  <c r="FH241" i="5"/>
  <c r="CY241" i="5"/>
  <c r="DK241" i="5"/>
  <c r="FT241" i="5"/>
  <c r="BR241" i="5"/>
  <c r="EA241" i="5" s="1"/>
  <c r="GE241" i="5"/>
  <c r="DV241" i="5"/>
  <c r="FC241" i="5"/>
  <c r="CT241" i="5"/>
  <c r="DG216" i="5"/>
  <c r="FP216" i="5"/>
  <c r="FR216" i="5"/>
  <c r="DI216" i="5"/>
  <c r="GB216" i="5"/>
  <c r="DS216" i="5"/>
  <c r="DQ216" i="5"/>
  <c r="FZ216" i="5"/>
  <c r="FV216" i="5"/>
  <c r="DM216" i="5"/>
  <c r="FI216" i="5"/>
  <c r="CZ216" i="5"/>
  <c r="CP340" i="5"/>
  <c r="EY340" i="5" s="1"/>
  <c r="DM340" i="5"/>
  <c r="FV340" i="5" s="1"/>
  <c r="EB340" i="5"/>
  <c r="BS340" i="5"/>
  <c r="CK340" i="5"/>
  <c r="ET340" i="5" s="1"/>
  <c r="CM340" i="5"/>
  <c r="EV340" i="5" s="1"/>
  <c r="CQ340" i="5"/>
  <c r="EZ340" i="5" s="1"/>
  <c r="DN349" i="5"/>
  <c r="FW349" i="5" s="1"/>
  <c r="EF349" i="5"/>
  <c r="BW349" i="5"/>
  <c r="DE349" i="5"/>
  <c r="FN349" i="5" s="1"/>
  <c r="FB349" i="5"/>
  <c r="CS349" i="5"/>
  <c r="DR349" i="5"/>
  <c r="GA349" i="5" s="1"/>
  <c r="DP349" i="5"/>
  <c r="FY349" i="5" s="1"/>
  <c r="BS197" i="5"/>
  <c r="EB197" i="5" s="1"/>
  <c r="DB197" i="5"/>
  <c r="FK197" i="5"/>
  <c r="CP197" i="5"/>
  <c r="EY197" i="5"/>
  <c r="FQ197" i="5"/>
  <c r="DH197" i="5"/>
  <c r="BR197" i="5"/>
  <c r="EA197" i="5" s="1"/>
  <c r="FL197" i="5"/>
  <c r="DC197" i="5"/>
  <c r="FL235" i="5"/>
  <c r="DC235" i="5"/>
  <c r="DI235" i="5"/>
  <c r="FR235" i="5"/>
  <c r="DO235" i="5"/>
  <c r="FX235" i="5"/>
  <c r="ER235" i="5"/>
  <c r="CI235" i="5"/>
  <c r="EL235" i="5"/>
  <c r="CC235" i="5"/>
  <c r="GA235" i="5"/>
  <c r="DR235" i="5"/>
  <c r="FU262" i="5"/>
  <c r="DL262" i="5"/>
  <c r="DT262" i="5"/>
  <c r="GC262" i="5"/>
  <c r="CQ262" i="5"/>
  <c r="EZ262" i="5"/>
  <c r="FS262" i="5"/>
  <c r="DJ262" i="5"/>
  <c r="DV262" i="5"/>
  <c r="GE262" i="5"/>
  <c r="FC262" i="5"/>
  <c r="CT262" i="5"/>
  <c r="GD215" i="5"/>
  <c r="DU215" i="5"/>
  <c r="BQ215" i="5"/>
  <c r="DZ215" i="5" s="1"/>
  <c r="EX215" i="5"/>
  <c r="CO215" i="5"/>
  <c r="BY215" i="5"/>
  <c r="EH215" i="5" s="1"/>
  <c r="EV215" i="5"/>
  <c r="CM215" i="5"/>
  <c r="BP215" i="5"/>
  <c r="DY215" i="5" s="1"/>
  <c r="CV225" i="5"/>
  <c r="FE225" i="5"/>
  <c r="EO225" i="5"/>
  <c r="CF225" i="5"/>
  <c r="FS225" i="5"/>
  <c r="DJ225" i="5"/>
  <c r="EU225" i="5"/>
  <c r="CL225" i="5"/>
  <c r="GA225" i="5"/>
  <c r="DR225" i="5"/>
  <c r="DB225" i="5"/>
  <c r="FK225" i="5"/>
  <c r="BQ162" i="5"/>
  <c r="DZ162" i="5" s="1"/>
  <c r="FD162" i="5"/>
  <c r="CU162" i="5"/>
  <c r="FV162" i="5"/>
  <c r="DM162" i="5"/>
  <c r="CP162" i="5"/>
  <c r="EY162" i="5"/>
  <c r="FQ162" i="5"/>
  <c r="DH162" i="5"/>
  <c r="EV162" i="5"/>
  <c r="CM162" i="5"/>
  <c r="FD203" i="5"/>
  <c r="CU203" i="5"/>
  <c r="FT203" i="5"/>
  <c r="DK203" i="5"/>
  <c r="CG203" i="5"/>
  <c r="EP203" i="5"/>
  <c r="CA203" i="5"/>
  <c r="EJ203" i="5"/>
  <c r="CN203" i="5"/>
  <c r="EW203" i="5"/>
  <c r="CK203" i="5"/>
  <c r="ET203" i="5"/>
  <c r="CU207" i="5"/>
  <c r="FD207" i="5"/>
  <c r="BT207" i="5"/>
  <c r="EC207" i="5" s="1"/>
  <c r="CX207" i="5"/>
  <c r="FG207" i="5"/>
  <c r="DV207" i="5"/>
  <c r="GE207" i="5"/>
  <c r="DT207" i="5"/>
  <c r="GC207" i="5"/>
  <c r="FE207" i="5"/>
  <c r="CV207" i="5"/>
  <c r="FF219" i="5"/>
  <c r="CW219" i="5"/>
  <c r="CM219" i="5"/>
  <c r="EV219" i="5"/>
  <c r="EN219" i="5"/>
  <c r="CE219" i="5"/>
  <c r="EO219" i="5"/>
  <c r="CF219" i="5"/>
  <c r="DE219" i="5"/>
  <c r="FN219" i="5"/>
  <c r="EU219" i="5"/>
  <c r="CL219" i="5"/>
  <c r="EU165" i="5"/>
  <c r="CL165" i="5"/>
  <c r="DA165" i="5"/>
  <c r="FJ165" i="5"/>
  <c r="BO165" i="5"/>
  <c r="DX165" i="5" s="1"/>
  <c r="CF165" i="5"/>
  <c r="EO165" i="5"/>
  <c r="DL165" i="5"/>
  <c r="FU165" i="5"/>
  <c r="FD165" i="5"/>
  <c r="CU165" i="5"/>
  <c r="EB11" i="5"/>
  <c r="BS11" i="5"/>
  <c r="FG11" i="5"/>
  <c r="CX11" i="5"/>
  <c r="EJ11" i="5"/>
  <c r="CA11" i="5"/>
  <c r="CR11" i="5"/>
  <c r="FA11" i="5"/>
  <c r="FD11" i="5"/>
  <c r="CU11" i="5"/>
  <c r="EY11" i="5"/>
  <c r="CP11" i="5"/>
  <c r="EN61" i="5"/>
  <c r="CE61" i="5"/>
  <c r="EB61" i="5"/>
  <c r="BS61" i="5"/>
  <c r="FD61" i="5"/>
  <c r="CU61" i="5"/>
  <c r="FB61" i="5"/>
  <c r="CS61" i="5"/>
  <c r="FO61" i="5"/>
  <c r="DF61" i="5"/>
  <c r="EZ61" i="5"/>
  <c r="CQ61" i="5"/>
  <c r="DS190" i="5"/>
  <c r="GB190" i="5"/>
  <c r="FS190" i="5"/>
  <c r="DJ190" i="5"/>
  <c r="DG190" i="5"/>
  <c r="FP190" i="5"/>
  <c r="EK190" i="5"/>
  <c r="CB190" i="5"/>
  <c r="BW190" i="5"/>
  <c r="EF190" i="5" s="1"/>
  <c r="FU190" i="5"/>
  <c r="DL190" i="5"/>
  <c r="EO28" i="5"/>
  <c r="CF28" i="5"/>
  <c r="BQ28" i="5"/>
  <c r="DZ28" i="5"/>
  <c r="FD28" i="5"/>
  <c r="CU28" i="5"/>
  <c r="DE28" i="5"/>
  <c r="FN28" i="5"/>
  <c r="FO28" i="5"/>
  <c r="DF28" i="5"/>
  <c r="ES28" i="5"/>
  <c r="CJ28" i="5"/>
  <c r="EY23" i="5"/>
  <c r="CP23" i="5"/>
  <c r="GC23" i="5"/>
  <c r="DT23" i="5"/>
  <c r="FP23" i="5"/>
  <c r="DG23" i="5"/>
  <c r="CG23" i="5"/>
  <c r="EP23" i="5"/>
  <c r="FE23" i="5"/>
  <c r="CV23" i="5"/>
  <c r="EI23" i="5"/>
  <c r="BZ23" i="5"/>
  <c r="CB78" i="5"/>
  <c r="EK78" i="5"/>
  <c r="FD78" i="5"/>
  <c r="CU78" i="5"/>
  <c r="FL78" i="5"/>
  <c r="DC78" i="5"/>
  <c r="BX78" i="5"/>
  <c r="EG78" i="5"/>
  <c r="EE78" i="5"/>
  <c r="BV78" i="5"/>
  <c r="FT78" i="5"/>
  <c r="DK78" i="5"/>
  <c r="CG128" i="5"/>
  <c r="EP128" i="5"/>
  <c r="ES128" i="5"/>
  <c r="CJ128" i="5"/>
  <c r="DP128" i="5"/>
  <c r="FY128" i="5"/>
  <c r="EL128" i="5"/>
  <c r="CC128" i="5"/>
  <c r="BO128" i="5"/>
  <c r="DX128" i="5" s="1"/>
  <c r="FS128" i="5"/>
  <c r="DJ128" i="5"/>
  <c r="EX181" i="5"/>
  <c r="CO181" i="5"/>
  <c r="FX181" i="5"/>
  <c r="DO181" i="5"/>
  <c r="FL181" i="5"/>
  <c r="DC181" i="5"/>
  <c r="GE181" i="5"/>
  <c r="DV181" i="5"/>
  <c r="GC181" i="5"/>
  <c r="DT181" i="5"/>
  <c r="FG181" i="5"/>
  <c r="CX181" i="5"/>
  <c r="CH339" i="5"/>
  <c r="EQ339" i="5" s="1"/>
  <c r="CD339" i="5"/>
  <c r="EM339" i="5" s="1"/>
  <c r="DQ339" i="5"/>
  <c r="FZ339" i="5"/>
  <c r="DH339" i="5"/>
  <c r="FQ339" i="5" s="1"/>
  <c r="DK339" i="5"/>
  <c r="FT339" i="5" s="1"/>
  <c r="DE339" i="5"/>
  <c r="FN339" i="5" s="1"/>
  <c r="CE348" i="5"/>
  <c r="EN348" i="5" s="1"/>
  <c r="DX348" i="5"/>
  <c r="BO348" i="5"/>
  <c r="CT348" i="5"/>
  <c r="FC348" i="5"/>
  <c r="GA348" i="5"/>
  <c r="DR348" i="5"/>
  <c r="DS348" i="5"/>
  <c r="GB348" i="5"/>
  <c r="DA348" i="5"/>
  <c r="FJ348" i="5" s="1"/>
  <c r="FX250" i="5"/>
  <c r="DO250" i="5"/>
  <c r="CD250" i="5"/>
  <c r="EM250" i="5" s="1"/>
  <c r="CF250" i="5"/>
  <c r="EO250" i="5" s="1"/>
  <c r="DK250" i="5"/>
  <c r="FT250" i="5"/>
  <c r="FY250" i="5"/>
  <c r="DP250" i="5"/>
  <c r="FB250" i="5"/>
  <c r="CS250" i="5"/>
  <c r="FE153" i="5"/>
  <c r="CV153" i="5"/>
  <c r="BQ153" i="5"/>
  <c r="DZ153" i="5" s="1"/>
  <c r="CM153" i="5"/>
  <c r="EV153" i="5"/>
  <c r="BP153" i="5"/>
  <c r="DY153" i="5" s="1"/>
  <c r="GE153" i="5"/>
  <c r="DV153" i="5"/>
  <c r="FI153" i="5"/>
  <c r="CZ153" i="5"/>
  <c r="BU234" i="5"/>
  <c r="ED234" i="5" s="1"/>
  <c r="FG234" i="5"/>
  <c r="CX234" i="5"/>
  <c r="BY234" i="5"/>
  <c r="EH234" i="5" s="1"/>
  <c r="FD234" i="5"/>
  <c r="CU234" i="5"/>
  <c r="FS234" i="5"/>
  <c r="DJ234" i="5"/>
  <c r="FA234" i="5"/>
  <c r="CR234" i="5"/>
  <c r="FC179" i="5"/>
  <c r="CT179" i="5"/>
  <c r="FU179" i="5"/>
  <c r="DL179" i="5"/>
  <c r="DA179" i="5"/>
  <c r="FJ179" i="5"/>
  <c r="FL179" i="5"/>
  <c r="DC179" i="5"/>
  <c r="FQ179" i="5"/>
  <c r="DH179" i="5"/>
  <c r="EU179" i="5"/>
  <c r="CL179" i="5"/>
  <c r="DO312" i="5"/>
  <c r="FX312" i="5"/>
  <c r="BY312" i="5"/>
  <c r="EH312" i="5" s="1"/>
  <c r="BT312" i="5"/>
  <c r="EC312" i="5" s="1"/>
  <c r="CW312" i="5"/>
  <c r="FF312" i="5" s="1"/>
  <c r="DF312" i="5"/>
  <c r="FO312" i="5"/>
  <c r="GC312" i="5"/>
  <c r="DT312" i="5"/>
  <c r="GB132" i="5"/>
  <c r="DS132" i="5"/>
  <c r="FL132" i="5"/>
  <c r="DC132" i="5"/>
  <c r="EG132" i="5"/>
  <c r="BX132" i="5"/>
  <c r="CG132" i="5"/>
  <c r="EP132" i="5"/>
  <c r="FU132" i="5"/>
  <c r="DL132" i="5"/>
  <c r="FF132" i="5"/>
  <c r="CW132" i="5"/>
  <c r="BW227" i="5"/>
  <c r="EF227" i="5" s="1"/>
  <c r="BV227" i="5"/>
  <c r="EE227" i="5" s="1"/>
  <c r="EZ227" i="5"/>
  <c r="CQ227" i="5"/>
  <c r="CN227" i="5"/>
  <c r="EW227" i="5"/>
  <c r="BZ227" i="5"/>
  <c r="EI227" i="5" s="1"/>
  <c r="GB227" i="5"/>
  <c r="DS227" i="5"/>
  <c r="BO209" i="5"/>
  <c r="DX209" i="5" s="1"/>
  <c r="EV209" i="5"/>
  <c r="CM209" i="5"/>
  <c r="CU209" i="5"/>
  <c r="FD209" i="5"/>
  <c r="ER209" i="5"/>
  <c r="CI209" i="5"/>
  <c r="DL209" i="5"/>
  <c r="FU209" i="5"/>
  <c r="FG209" i="5"/>
  <c r="CX209" i="5"/>
  <c r="FP243" i="5"/>
  <c r="DG243" i="5"/>
  <c r="EY243" i="5"/>
  <c r="CP243" i="5"/>
  <c r="FJ243" i="5"/>
  <c r="DA243" i="5"/>
  <c r="BU243" i="5"/>
  <c r="ED243" i="5" s="1"/>
  <c r="BQ243" i="5"/>
  <c r="DZ243" i="5" s="1"/>
  <c r="DF243" i="5"/>
  <c r="FO243" i="5"/>
  <c r="CX318" i="5"/>
  <c r="FG318" i="5" s="1"/>
  <c r="FT318" i="5"/>
  <c r="DK318" i="5"/>
  <c r="DM318" i="5"/>
  <c r="FV318" i="5"/>
  <c r="DC318" i="5"/>
  <c r="FL318" i="5" s="1"/>
  <c r="CY318" i="5"/>
  <c r="FH318" i="5" s="1"/>
  <c r="EK318" i="5"/>
  <c r="CB318" i="5"/>
  <c r="DJ327" i="5"/>
  <c r="FS327" i="5"/>
  <c r="BQ327" i="5"/>
  <c r="DZ327" i="5" s="1"/>
  <c r="DT327" i="5"/>
  <c r="GC327" i="5"/>
  <c r="CJ327" i="5"/>
  <c r="ES327" i="5" s="1"/>
  <c r="DD327" i="5"/>
  <c r="FM327" i="5" s="1"/>
  <c r="CP327" i="5"/>
  <c r="EY327" i="5" s="1"/>
  <c r="FN166" i="5"/>
  <c r="DE166" i="5"/>
  <c r="FB166" i="5"/>
  <c r="CS166" i="5"/>
  <c r="DP166" i="5"/>
  <c r="FY166" i="5"/>
  <c r="CA166" i="5"/>
  <c r="EJ166" i="5"/>
  <c r="ET166" i="5"/>
  <c r="CK166" i="5"/>
  <c r="EO166" i="5"/>
  <c r="CF166" i="5"/>
  <c r="EC46" i="5"/>
  <c r="BT46" i="5"/>
  <c r="CP46" i="5"/>
  <c r="EY46" i="5"/>
  <c r="DR46" i="5"/>
  <c r="GA46" i="5"/>
  <c r="CS46" i="5"/>
  <c r="FB46" i="5"/>
  <c r="FC46" i="5"/>
  <c r="CT46" i="5"/>
  <c r="EQ46" i="5"/>
  <c r="CH46" i="5"/>
  <c r="FP96" i="5"/>
  <c r="DG96" i="5"/>
  <c r="FE96" i="5"/>
  <c r="CV96" i="5"/>
  <c r="FC96" i="5"/>
  <c r="CT96" i="5"/>
  <c r="EU96" i="5"/>
  <c r="CL96" i="5"/>
  <c r="FK96" i="5"/>
  <c r="DB96" i="5"/>
  <c r="EN96" i="5"/>
  <c r="CE96" i="5"/>
  <c r="FW146" i="5"/>
  <c r="DN146" i="5"/>
  <c r="ES146" i="5"/>
  <c r="CJ146" i="5"/>
  <c r="FU146" i="5"/>
  <c r="DL146" i="5"/>
  <c r="EL146" i="5"/>
  <c r="CC146" i="5"/>
  <c r="EY146" i="5"/>
  <c r="CP146" i="5"/>
  <c r="BT146" i="5"/>
  <c r="EC146" i="5" s="1"/>
  <c r="GC159" i="5"/>
  <c r="DT159" i="5"/>
  <c r="BQ159" i="5"/>
  <c r="DZ159" i="5" s="1"/>
  <c r="CW159" i="5"/>
  <c r="FF159" i="5"/>
  <c r="EH159" i="5"/>
  <c r="BY159" i="5"/>
  <c r="BU159" i="5"/>
  <c r="ED159" i="5" s="1"/>
  <c r="FO159" i="5"/>
  <c r="DF159" i="5"/>
  <c r="FU178" i="5"/>
  <c r="DL178" i="5"/>
  <c r="DG178" i="5"/>
  <c r="FP178" i="5"/>
  <c r="ET178" i="5"/>
  <c r="CK178" i="5"/>
  <c r="GB178" i="5"/>
  <c r="DS178" i="5"/>
  <c r="FY178" i="5"/>
  <c r="DP178" i="5"/>
  <c r="FS178" i="5"/>
  <c r="DJ178" i="5"/>
  <c r="DB33" i="5"/>
  <c r="FK33" i="5"/>
  <c r="DT33" i="5"/>
  <c r="GC33" i="5"/>
  <c r="FR33" i="5"/>
  <c r="DI33" i="5"/>
  <c r="FZ33" i="5"/>
  <c r="DQ33" i="5"/>
  <c r="EK33" i="5"/>
  <c r="CB33" i="5"/>
  <c r="FV33" i="5"/>
  <c r="DM33" i="5"/>
  <c r="FX113" i="5"/>
  <c r="DO113" i="5"/>
  <c r="DL113" i="5"/>
  <c r="FU113" i="5"/>
  <c r="GB113" i="5"/>
  <c r="DS113" i="5"/>
  <c r="FQ113" i="5"/>
  <c r="DH113" i="5"/>
  <c r="BY113" i="5"/>
  <c r="EH113" i="5"/>
  <c r="DR113" i="5"/>
  <c r="GA113" i="5"/>
  <c r="FN182" i="5"/>
  <c r="DE182" i="5"/>
  <c r="EG182" i="5"/>
  <c r="BX182" i="5"/>
  <c r="FI182" i="5"/>
  <c r="CZ182" i="5"/>
  <c r="DH182" i="5"/>
  <c r="FQ182" i="5"/>
  <c r="FS182" i="5"/>
  <c r="DJ182" i="5"/>
  <c r="FB182" i="5"/>
  <c r="CS182" i="5"/>
  <c r="CF264" i="5"/>
  <c r="EO264" i="5" s="1"/>
  <c r="FH264" i="5"/>
  <c r="CY264" i="5"/>
  <c r="BS264" i="5"/>
  <c r="EB264" i="5" s="1"/>
  <c r="GE264" i="5"/>
  <c r="DV264" i="5"/>
  <c r="FJ264" i="5"/>
  <c r="DA264" i="5"/>
  <c r="CM264" i="5"/>
  <c r="EV264" i="5" s="1"/>
  <c r="CA305" i="5"/>
  <c r="EJ305" i="5"/>
  <c r="EZ305" i="5"/>
  <c r="CQ305" i="5"/>
  <c r="DU305" i="5"/>
  <c r="GD305" i="5"/>
  <c r="BZ305" i="5"/>
  <c r="EI305" i="5" s="1"/>
  <c r="BW305" i="5"/>
  <c r="EF305" i="5" s="1"/>
  <c r="GA305" i="5"/>
  <c r="DR305" i="5"/>
  <c r="CB336" i="5"/>
  <c r="EK336" i="5" s="1"/>
  <c r="DI336" i="5"/>
  <c r="FR336" i="5"/>
  <c r="ET336" i="5"/>
  <c r="CK336" i="5"/>
  <c r="GD336" i="5"/>
  <c r="DU336" i="5"/>
  <c r="DE336" i="5"/>
  <c r="FN336" i="5" s="1"/>
  <c r="CZ336" i="5"/>
  <c r="FI336" i="5" s="1"/>
  <c r="CL311" i="5"/>
  <c r="EU311" i="5"/>
  <c r="EC311" i="5"/>
  <c r="BT311" i="5"/>
  <c r="DR311" i="5"/>
  <c r="GA311" i="5"/>
  <c r="BV311" i="5"/>
  <c r="EE311" i="5" s="1"/>
  <c r="DU311" i="5"/>
  <c r="GD311" i="5"/>
  <c r="CT311" i="5"/>
  <c r="FC311" i="5" s="1"/>
  <c r="GE286" i="5"/>
  <c r="DV286" i="5"/>
  <c r="FP286" i="5"/>
  <c r="DG286" i="5"/>
  <c r="CH286" i="5"/>
  <c r="EQ286" i="5" s="1"/>
  <c r="FV286" i="5"/>
  <c r="DM286" i="5"/>
  <c r="FW286" i="5"/>
  <c r="DN286" i="5"/>
  <c r="FJ286" i="5"/>
  <c r="DA286" i="5"/>
  <c r="CP261" i="5"/>
  <c r="EY261" i="5"/>
  <c r="DG261" i="5"/>
  <c r="FP261" i="5"/>
  <c r="FD261" i="5"/>
  <c r="CU261" i="5"/>
  <c r="BP261" i="5"/>
  <c r="DY261" i="5" s="1"/>
  <c r="GE261" i="5"/>
  <c r="DV261" i="5"/>
  <c r="FH261" i="5"/>
  <c r="CY261" i="5"/>
  <c r="FP236" i="5"/>
  <c r="DG236" i="5"/>
  <c r="BS236" i="5"/>
  <c r="EB236" i="5" s="1"/>
  <c r="EX236" i="5"/>
  <c r="CO236" i="5"/>
  <c r="FT236" i="5"/>
  <c r="DK236" i="5"/>
  <c r="GE236" i="5"/>
  <c r="DV236" i="5"/>
  <c r="FC236" i="5"/>
  <c r="CT236" i="5"/>
  <c r="CN211" i="5"/>
  <c r="EW211" i="5"/>
  <c r="FX211" i="5"/>
  <c r="DO211" i="5"/>
  <c r="BU211" i="5"/>
  <c r="ED211" i="5" s="1"/>
  <c r="DQ211" i="5"/>
  <c r="FZ211" i="5"/>
  <c r="DR211" i="5"/>
  <c r="GA211" i="5"/>
  <c r="FI211" i="5"/>
  <c r="CZ211" i="5"/>
  <c r="BZ338" i="5"/>
  <c r="EI338" i="5" s="1"/>
  <c r="DP338" i="5"/>
  <c r="FY338" i="5"/>
  <c r="BV338" i="5"/>
  <c r="EE338" i="5" s="1"/>
  <c r="CV338" i="5"/>
  <c r="FE338" i="5" s="1"/>
  <c r="CP338" i="5"/>
  <c r="EY338" i="5" s="1"/>
  <c r="CO338" i="5"/>
  <c r="EX338" i="5" s="1"/>
  <c r="CG240" i="5"/>
  <c r="EP240" i="5"/>
  <c r="FW240" i="5"/>
  <c r="DN240" i="5"/>
  <c r="CH240" i="5"/>
  <c r="EQ240" i="5"/>
  <c r="GC240" i="5"/>
  <c r="DT240" i="5"/>
  <c r="FO240" i="5"/>
  <c r="DF240" i="5"/>
  <c r="EW240" i="5"/>
  <c r="CN240" i="5"/>
  <c r="CJ347" i="5"/>
  <c r="ES347" i="5" s="1"/>
  <c r="DF347" i="5"/>
  <c r="FO347" i="5"/>
  <c r="EF347" i="5"/>
  <c r="BW347" i="5"/>
  <c r="CE347" i="5"/>
  <c r="EN347" i="5" s="1"/>
  <c r="CZ347" i="5"/>
  <c r="FI347" i="5" s="1"/>
  <c r="ET347" i="5"/>
  <c r="CK347" i="5"/>
  <c r="EW249" i="5"/>
  <c r="CN249" i="5"/>
  <c r="CA249" i="5"/>
  <c r="EJ249" i="5" s="1"/>
  <c r="CE249" i="5"/>
  <c r="EN249" i="5" s="1"/>
  <c r="CU249" i="5"/>
  <c r="FD249" i="5"/>
  <c r="FS249" i="5"/>
  <c r="DJ249" i="5"/>
  <c r="EV249" i="5"/>
  <c r="CM249" i="5"/>
  <c r="EX233" i="5"/>
  <c r="CO233" i="5"/>
  <c r="CP233" i="5"/>
  <c r="EY233" i="5"/>
  <c r="CC233" i="5"/>
  <c r="EL233" i="5"/>
  <c r="DX233" i="5"/>
  <c r="BO233" i="5"/>
  <c r="BP233" i="5"/>
  <c r="DY233" i="5" s="1"/>
  <c r="FN233" i="5"/>
  <c r="DE233" i="5"/>
  <c r="EW185" i="5"/>
  <c r="CN185" i="5"/>
  <c r="DJ185" i="5"/>
  <c r="FS185" i="5"/>
  <c r="EN185" i="5"/>
  <c r="CE185" i="5"/>
  <c r="BV185" i="5"/>
  <c r="EE185" i="5" s="1"/>
  <c r="ES185" i="5"/>
  <c r="CJ185" i="5"/>
  <c r="EG185" i="5"/>
  <c r="BX185" i="5"/>
  <c r="CM267" i="5"/>
  <c r="EV267" i="5" s="1"/>
  <c r="FB267" i="5"/>
  <c r="CS267" i="5"/>
  <c r="CJ267" i="5"/>
  <c r="ES267" i="5" s="1"/>
  <c r="DZ267" i="5"/>
  <c r="BQ267" i="5"/>
  <c r="BS267" i="5"/>
  <c r="EB267" i="5" s="1"/>
  <c r="EF267" i="5"/>
  <c r="BW267" i="5"/>
  <c r="BO244" i="5"/>
  <c r="DX244" i="5" s="1"/>
  <c r="EP244" i="5"/>
  <c r="CG244" i="5"/>
  <c r="FC244" i="5"/>
  <c r="CT244" i="5"/>
  <c r="BZ244" i="5"/>
  <c r="EI244" i="5" s="1"/>
  <c r="EA244" i="5"/>
  <c r="BR244" i="5"/>
  <c r="FP244" i="5"/>
  <c r="DG244" i="5"/>
  <c r="DI252" i="5"/>
  <c r="FR252" i="5"/>
  <c r="CI252" i="5"/>
  <c r="ER252" i="5"/>
  <c r="DS252" i="5"/>
  <c r="GB252" i="5"/>
  <c r="CE252" i="5"/>
  <c r="EN252" i="5" s="1"/>
  <c r="BP252" i="5"/>
  <c r="DY252" i="5" s="1"/>
  <c r="FN252" i="5"/>
  <c r="DE252" i="5"/>
  <c r="CI280" i="5"/>
  <c r="ER280" i="5" s="1"/>
  <c r="BS280" i="5"/>
  <c r="EB280" i="5" s="1"/>
  <c r="CC280" i="5"/>
  <c r="EL280" i="5" s="1"/>
  <c r="CF280" i="5"/>
  <c r="EO280" i="5" s="1"/>
  <c r="FK280" i="5"/>
  <c r="DB280" i="5"/>
  <c r="ES280" i="5"/>
  <c r="CJ280" i="5"/>
  <c r="BU163" i="5"/>
  <c r="ED163" i="5" s="1"/>
  <c r="EF163" i="5"/>
  <c r="BW163" i="5"/>
  <c r="FM163" i="5"/>
  <c r="DD163" i="5"/>
  <c r="DS163" i="5"/>
  <c r="GB163" i="5"/>
  <c r="EG163" i="5"/>
  <c r="BX163" i="5"/>
  <c r="FL163" i="5"/>
  <c r="DC163" i="5"/>
  <c r="FO263" i="5"/>
  <c r="DF263" i="5"/>
  <c r="CO263" i="5"/>
  <c r="EX263" i="5" s="1"/>
  <c r="FN263" i="5"/>
  <c r="DE263" i="5"/>
  <c r="EC263" i="5"/>
  <c r="BT263" i="5"/>
  <c r="FE263" i="5"/>
  <c r="CV263" i="5"/>
  <c r="CP263" i="5"/>
  <c r="EY263" i="5"/>
  <c r="CH167" i="5"/>
  <c r="EQ167" i="5"/>
  <c r="BV167" i="5"/>
  <c r="EE167" i="5" s="1"/>
  <c r="CE167" i="5"/>
  <c r="EN167" i="5"/>
  <c r="EP167" i="5"/>
  <c r="CG167" i="5"/>
  <c r="EJ167" i="5"/>
  <c r="CA167" i="5"/>
  <c r="FY167" i="5"/>
  <c r="DP167" i="5"/>
  <c r="EL31" i="5"/>
  <c r="CC31" i="5"/>
  <c r="BR31" i="5"/>
  <c r="EA31" i="5"/>
  <c r="EV31" i="5"/>
  <c r="CM31" i="5"/>
  <c r="EC31" i="5"/>
  <c r="BT31" i="5"/>
  <c r="EF31" i="5"/>
  <c r="BW31" i="5"/>
  <c r="FU31" i="5"/>
  <c r="DL31" i="5"/>
  <c r="BY81" i="5"/>
  <c r="EH81" i="5"/>
  <c r="FE81" i="5"/>
  <c r="CV81" i="5"/>
  <c r="FI81" i="5"/>
  <c r="CZ81" i="5"/>
  <c r="CB81" i="5"/>
  <c r="EK81" i="5"/>
  <c r="EC81" i="5"/>
  <c r="BT81" i="5"/>
  <c r="FR81" i="5"/>
  <c r="DI81" i="5"/>
  <c r="FN131" i="5"/>
  <c r="DE131" i="5"/>
  <c r="DV131" i="5"/>
  <c r="GE131" i="5"/>
  <c r="EJ131" i="5"/>
  <c r="CA131" i="5"/>
  <c r="FR131" i="5"/>
  <c r="DI131" i="5"/>
  <c r="GC131" i="5"/>
  <c r="DT131" i="5"/>
  <c r="FG131" i="5"/>
  <c r="CX131" i="5"/>
  <c r="CH214" i="5"/>
  <c r="EQ214" i="5"/>
  <c r="EU214" i="5"/>
  <c r="CL214" i="5"/>
  <c r="CO214" i="5"/>
  <c r="EX214" i="5"/>
  <c r="EO214" i="5"/>
  <c r="CF214" i="5"/>
  <c r="FA214" i="5"/>
  <c r="CR214" i="5"/>
  <c r="EM214" i="5"/>
  <c r="CD214" i="5"/>
  <c r="CT149" i="5"/>
  <c r="FC149" i="5"/>
  <c r="GE149" i="5"/>
  <c r="DV149" i="5"/>
  <c r="EG149" i="5"/>
  <c r="BX149" i="5"/>
  <c r="FU149" i="5"/>
  <c r="DL149" i="5"/>
  <c r="GA149" i="5"/>
  <c r="DR149" i="5"/>
  <c r="FE149" i="5"/>
  <c r="CV149" i="5"/>
  <c r="CY194" i="5"/>
  <c r="FH194" i="5"/>
  <c r="BO194" i="5"/>
  <c r="DX194" i="5" s="1"/>
  <c r="CJ194" i="5"/>
  <c r="ES194" i="5"/>
  <c r="DQ194" i="5"/>
  <c r="FZ194" i="5"/>
  <c r="GA194" i="5"/>
  <c r="DR194" i="5"/>
  <c r="FE194" i="5"/>
  <c r="CV194" i="5"/>
  <c r="FY242" i="5"/>
  <c r="DP242" i="5"/>
  <c r="FL242" i="5"/>
  <c r="DC242" i="5"/>
  <c r="BX242" i="5"/>
  <c r="EG242" i="5" s="1"/>
  <c r="EP242" i="5"/>
  <c r="CG242" i="5"/>
  <c r="FG242" i="5"/>
  <c r="CX242" i="5"/>
  <c r="EO242" i="5"/>
  <c r="CF242" i="5"/>
  <c r="Z80" i="4"/>
  <c r="AA80" i="4" s="1"/>
  <c r="FV253" i="5"/>
  <c r="DM253" i="5"/>
  <c r="CI253" i="5"/>
  <c r="ER253" i="5"/>
  <c r="DS253" i="5"/>
  <c r="GB253" i="5"/>
  <c r="BQ253" i="5"/>
  <c r="DZ253" i="5" s="1"/>
  <c r="BZ253" i="5"/>
  <c r="EI253" i="5" s="1"/>
  <c r="GC253" i="5"/>
  <c r="DT253" i="5"/>
  <c r="EZ329" i="5"/>
  <c r="CQ329" i="5"/>
  <c r="CJ329" i="5"/>
  <c r="ES329" i="5" s="1"/>
  <c r="DD329" i="5"/>
  <c r="FM329" i="5" s="1"/>
  <c r="BS329" i="5"/>
  <c r="EB329" i="5" s="1"/>
  <c r="CB329" i="5"/>
  <c r="EK329" i="5" s="1"/>
  <c r="DV329" i="5"/>
  <c r="GE329" i="5"/>
  <c r="DB313" i="5"/>
  <c r="FK313" i="5" s="1"/>
  <c r="DC313" i="5"/>
  <c r="FL313" i="5"/>
  <c r="DA313" i="5"/>
  <c r="FJ313" i="5" s="1"/>
  <c r="FM313" i="5"/>
  <c r="DD313" i="5"/>
  <c r="CY313" i="5"/>
  <c r="FH313" i="5" s="1"/>
  <c r="CB313" i="5"/>
  <c r="EK313" i="5" s="1"/>
  <c r="FH36" i="5"/>
  <c r="CY36" i="5"/>
  <c r="DQ36" i="5"/>
  <c r="FZ36" i="5"/>
  <c r="EA36" i="5"/>
  <c r="BR36" i="5"/>
  <c r="DE36" i="5"/>
  <c r="FN36" i="5"/>
  <c r="FC36" i="5"/>
  <c r="CT36" i="5"/>
  <c r="EQ36" i="5"/>
  <c r="CH36" i="5"/>
  <c r="FB86" i="5"/>
  <c r="CS86" i="5"/>
  <c r="EJ86" i="5"/>
  <c r="CA86" i="5"/>
  <c r="CU86" i="5"/>
  <c r="FD86" i="5"/>
  <c r="ES86" i="5"/>
  <c r="CJ86" i="5"/>
  <c r="FK86" i="5"/>
  <c r="DB86" i="5"/>
  <c r="EN86" i="5"/>
  <c r="CE86" i="5"/>
  <c r="FD224" i="5"/>
  <c r="CU224" i="5"/>
  <c r="FB224" i="5"/>
  <c r="CS224" i="5"/>
  <c r="DE224" i="5"/>
  <c r="FN224" i="5"/>
  <c r="BV224" i="5"/>
  <c r="EE224" i="5" s="1"/>
  <c r="FK224" i="5"/>
  <c r="DB224" i="5"/>
  <c r="EU224" i="5"/>
  <c r="CL224" i="5"/>
  <c r="FW273" i="5"/>
  <c r="DN273" i="5"/>
  <c r="BX273" i="5"/>
  <c r="EG273" i="5"/>
  <c r="DV273" i="5"/>
  <c r="GE273" i="5"/>
  <c r="CI273" i="5"/>
  <c r="ER273" i="5" s="1"/>
  <c r="CB273" i="5"/>
  <c r="EK273" i="5" s="1"/>
  <c r="FZ273" i="5"/>
  <c r="DQ273" i="5"/>
  <c r="Z69" i="4"/>
  <c r="AA69" i="4" s="1"/>
  <c r="DS63" i="5"/>
  <c r="GB63" i="5"/>
  <c r="DG63" i="5"/>
  <c r="FP63" i="5"/>
  <c r="EJ63" i="5"/>
  <c r="CA63" i="5"/>
  <c r="DH63" i="5"/>
  <c r="FQ63" i="5"/>
  <c r="FE63" i="5"/>
  <c r="CV63" i="5"/>
  <c r="EI63" i="5"/>
  <c r="BZ63" i="5"/>
  <c r="T67" i="4"/>
  <c r="U67" i="4" s="1"/>
  <c r="EW183" i="5"/>
  <c r="CN183" i="5"/>
  <c r="FY183" i="5"/>
  <c r="DP183" i="5"/>
  <c r="BO183" i="5"/>
  <c r="DX183" i="5" s="1"/>
  <c r="FT183" i="5"/>
  <c r="DK183" i="5"/>
  <c r="GE183" i="5"/>
  <c r="DV183" i="5"/>
  <c r="FI183" i="5"/>
  <c r="CZ183" i="5"/>
  <c r="CS73" i="5"/>
  <c r="FB73" i="5"/>
  <c r="BY73" i="5"/>
  <c r="EH73" i="5"/>
  <c r="BT73" i="5"/>
  <c r="EC73" i="5"/>
  <c r="FV73" i="5"/>
  <c r="DM73" i="5"/>
  <c r="EF73" i="5"/>
  <c r="BW73" i="5"/>
  <c r="FW73" i="5"/>
  <c r="DN73" i="5"/>
  <c r="CT337" i="5"/>
  <c r="FC337" i="5" s="1"/>
  <c r="CG337" i="5"/>
  <c r="EP337" i="5" s="1"/>
  <c r="CJ337" i="5"/>
  <c r="ES337" i="5" s="1"/>
  <c r="DJ337" i="5"/>
  <c r="FS337" i="5" s="1"/>
  <c r="FY337" i="5"/>
  <c r="DP337" i="5"/>
  <c r="DL337" i="5"/>
  <c r="FU337" i="5" s="1"/>
  <c r="BY239" i="5"/>
  <c r="EH239" i="5" s="1"/>
  <c r="DS239" i="5"/>
  <c r="GB239" i="5"/>
  <c r="CS239" i="5"/>
  <c r="FB239" i="5"/>
  <c r="CM239" i="5"/>
  <c r="EV239" i="5"/>
  <c r="DE239" i="5"/>
  <c r="FN239" i="5"/>
  <c r="EZ239" i="5"/>
  <c r="CQ239" i="5"/>
  <c r="FX248" i="5"/>
  <c r="DO248" i="5"/>
  <c r="EW248" i="5"/>
  <c r="CN248" i="5"/>
  <c r="DF248" i="5"/>
  <c r="FO248" i="5"/>
  <c r="DH248" i="5"/>
  <c r="FQ248" i="5"/>
  <c r="FW248" i="5"/>
  <c r="DN248" i="5"/>
  <c r="FJ248" i="5"/>
  <c r="DA248" i="5"/>
  <c r="EK148" i="5"/>
  <c r="CB148" i="5"/>
  <c r="FM148" i="5"/>
  <c r="DD148" i="5"/>
  <c r="DG148" i="5"/>
  <c r="FP148" i="5"/>
  <c r="CV148" i="5"/>
  <c r="FE148" i="5"/>
  <c r="FU148" i="5"/>
  <c r="DL148" i="5"/>
  <c r="EY148" i="5"/>
  <c r="CP148" i="5"/>
  <c r="CQ285" i="5"/>
  <c r="EZ285" i="5" s="1"/>
  <c r="CC285" i="5"/>
  <c r="EL285" i="5" s="1"/>
  <c r="BR285" i="5"/>
  <c r="EA285" i="5" s="1"/>
  <c r="EQ285" i="5"/>
  <c r="CH285" i="5"/>
  <c r="FG285" i="5"/>
  <c r="CX285" i="5"/>
  <c r="CA285" i="5"/>
  <c r="EJ285" i="5" s="1"/>
  <c r="FJ232" i="5"/>
  <c r="DA232" i="5"/>
  <c r="BR232" i="5"/>
  <c r="EA232" i="5" s="1"/>
  <c r="CI232" i="5"/>
  <c r="ER232" i="5"/>
  <c r="FN232" i="5"/>
  <c r="DE232" i="5"/>
  <c r="FG232" i="5"/>
  <c r="CX232" i="5"/>
  <c r="EO232" i="5"/>
  <c r="CF232" i="5"/>
  <c r="EX174" i="5"/>
  <c r="CO174" i="5"/>
  <c r="DZ174" i="5"/>
  <c r="BQ174" i="5"/>
  <c r="FI174" i="5"/>
  <c r="CZ174" i="5"/>
  <c r="CR174" i="5"/>
  <c r="FA174" i="5"/>
  <c r="CW174" i="5"/>
  <c r="FF174" i="5"/>
  <c r="EK174" i="5"/>
  <c r="CB174" i="5"/>
  <c r="FN186" i="5"/>
  <c r="DE186" i="5"/>
  <c r="BW186" i="5"/>
  <c r="EF186" i="5" s="1"/>
  <c r="FE186" i="5"/>
  <c r="CV186" i="5"/>
  <c r="DA186" i="5"/>
  <c r="FJ186" i="5"/>
  <c r="EE186" i="5"/>
  <c r="BV186" i="5"/>
  <c r="FP186" i="5"/>
  <c r="DG186" i="5"/>
  <c r="CV204" i="5"/>
  <c r="FE204" i="5"/>
  <c r="CH204" i="5"/>
  <c r="EQ204" i="5"/>
  <c r="BZ204" i="5"/>
  <c r="EI204" i="5"/>
  <c r="GE204" i="5"/>
  <c r="DV204" i="5"/>
  <c r="FX204" i="5"/>
  <c r="DO204" i="5"/>
  <c r="DA204" i="5"/>
  <c r="FJ204" i="5"/>
  <c r="BQ140" i="5"/>
  <c r="DZ140" i="5" s="1"/>
  <c r="BR317" i="5"/>
  <c r="EA317" i="5" s="1"/>
  <c r="DO317" i="5"/>
  <c r="FX317" i="5"/>
  <c r="CU317" i="5"/>
  <c r="FD317" i="5" s="1"/>
  <c r="BW317" i="5"/>
  <c r="EF317" i="5" s="1"/>
  <c r="FV317" i="5"/>
  <c r="DM317" i="5"/>
  <c r="CZ317" i="5"/>
  <c r="FI317" i="5" s="1"/>
  <c r="FO294" i="5"/>
  <c r="DF294" i="5"/>
  <c r="CE294" i="5"/>
  <c r="EN294" i="5" s="1"/>
  <c r="DL294" i="5"/>
  <c r="FU294" i="5"/>
  <c r="CL294" i="5"/>
  <c r="EU294" i="5" s="1"/>
  <c r="CG294" i="5"/>
  <c r="EP294" i="5" s="1"/>
  <c r="FZ294" i="5"/>
  <c r="DQ294" i="5"/>
  <c r="DK330" i="5"/>
  <c r="FT330" i="5"/>
  <c r="DG330" i="5"/>
  <c r="FP330" i="5" s="1"/>
  <c r="DA330" i="5"/>
  <c r="FJ330" i="5" s="1"/>
  <c r="DX330" i="5"/>
  <c r="BO330" i="5"/>
  <c r="DN330" i="5"/>
  <c r="FW330" i="5"/>
  <c r="FN330" i="5"/>
  <c r="DE330" i="5"/>
  <c r="CY168" i="5"/>
  <c r="FH168" i="5"/>
  <c r="BP168" i="5"/>
  <c r="DY168" i="5" s="1"/>
  <c r="CX168" i="5"/>
  <c r="FG168" i="5"/>
  <c r="GC168" i="5"/>
  <c r="DT168" i="5"/>
  <c r="BS168" i="5"/>
  <c r="EB168" i="5" s="1"/>
  <c r="GD168" i="5"/>
  <c r="DU168" i="5"/>
  <c r="CO16" i="5"/>
  <c r="EX16" i="5"/>
  <c r="DI16" i="5"/>
  <c r="FR16" i="5"/>
  <c r="CJ16" i="5"/>
  <c r="ES16" i="5"/>
  <c r="GA16" i="5"/>
  <c r="DR16" i="5"/>
  <c r="BY16" i="5"/>
  <c r="EH16" i="5"/>
  <c r="EF16" i="5"/>
  <c r="BW16" i="5"/>
  <c r="FV66" i="5"/>
  <c r="DM66" i="5"/>
  <c r="CV66" i="5"/>
  <c r="FE66" i="5"/>
  <c r="FT66" i="5"/>
  <c r="DK66" i="5"/>
  <c r="EO66" i="5"/>
  <c r="CF66" i="5"/>
  <c r="DF66" i="5"/>
  <c r="FO66" i="5"/>
  <c r="CY66" i="5"/>
  <c r="FH66" i="5"/>
  <c r="CA116" i="5"/>
  <c r="EJ116" i="5"/>
  <c r="EI116" i="5"/>
  <c r="BZ116" i="5"/>
  <c r="CI116" i="5"/>
  <c r="ER116" i="5"/>
  <c r="DV116" i="5"/>
  <c r="GE116" i="5"/>
  <c r="FB116" i="5"/>
  <c r="CS116" i="5"/>
  <c r="EZ116" i="5"/>
  <c r="CQ116" i="5"/>
  <c r="DF269" i="5"/>
  <c r="FO269" i="5"/>
  <c r="GB269" i="5"/>
  <c r="DS269" i="5"/>
  <c r="CT269" i="5"/>
  <c r="FC269" i="5"/>
  <c r="CR269" i="5"/>
  <c r="FA269" i="5"/>
  <c r="CC269" i="5"/>
  <c r="EL269" i="5" s="1"/>
  <c r="GE269" i="5"/>
  <c r="DV269" i="5"/>
  <c r="FE136" i="5"/>
  <c r="CV136" i="5"/>
  <c r="ER136" i="5"/>
  <c r="CI136" i="5"/>
  <c r="ED136" i="5"/>
  <c r="BU136" i="5"/>
  <c r="CM136" i="5"/>
  <c r="EV136" i="5"/>
  <c r="DE136" i="5"/>
  <c r="FN136" i="5"/>
  <c r="EZ136" i="5"/>
  <c r="CQ136" i="5"/>
  <c r="CM18" i="5"/>
  <c r="EV18" i="5"/>
  <c r="DU18" i="5"/>
  <c r="GD18" i="5"/>
  <c r="DJ18" i="5"/>
  <c r="FS18" i="5"/>
  <c r="CK18" i="5"/>
  <c r="ET18" i="5"/>
  <c r="FL18" i="5"/>
  <c r="DC18" i="5"/>
  <c r="CP18" i="5"/>
  <c r="EY18" i="5"/>
  <c r="BQ98" i="5"/>
  <c r="DZ98" i="5" s="1"/>
  <c r="FG98" i="5"/>
  <c r="CX98" i="5"/>
  <c r="FU98" i="5"/>
  <c r="DL98" i="5"/>
  <c r="DQ98" i="5"/>
  <c r="FZ98" i="5"/>
  <c r="BP98" i="5"/>
  <c r="DY98" i="5" s="1"/>
  <c r="FS98" i="5"/>
  <c r="DJ98" i="5"/>
  <c r="CV133" i="5"/>
  <c r="FE133" i="5"/>
  <c r="EN133" i="5"/>
  <c r="CE133" i="5"/>
  <c r="EZ133" i="5"/>
  <c r="CQ133" i="5"/>
  <c r="CW133" i="5"/>
  <c r="FF133" i="5"/>
  <c r="EG133" i="5"/>
  <c r="BX133" i="5"/>
  <c r="FL133" i="5"/>
  <c r="DC133" i="5"/>
  <c r="DS356" i="5"/>
  <c r="GB356" i="5" s="1"/>
  <c r="CY356" i="5"/>
  <c r="FH356" i="5" s="1"/>
  <c r="BT356" i="5"/>
  <c r="EC356" i="5" s="1"/>
  <c r="BX356" i="5"/>
  <c r="EG356" i="5" s="1"/>
  <c r="CM356" i="5"/>
  <c r="EV356" i="5" s="1"/>
  <c r="BP356" i="5"/>
  <c r="DY356" i="5" s="1"/>
  <c r="BS331" i="5"/>
  <c r="EB331" i="5" s="1"/>
  <c r="CO331" i="5"/>
  <c r="EX331" i="5" s="1"/>
  <c r="GB331" i="5"/>
  <c r="DS331" i="5"/>
  <c r="DO331" i="5"/>
  <c r="FX331" i="5"/>
  <c r="FU331" i="5"/>
  <c r="DL331" i="5"/>
  <c r="BW331" i="5"/>
  <c r="EF331" i="5" s="1"/>
  <c r="FH306" i="5"/>
  <c r="CY306" i="5"/>
  <c r="FS306" i="5"/>
  <c r="DJ306" i="5"/>
  <c r="CH306" i="5"/>
  <c r="EQ306" i="5" s="1"/>
  <c r="CO306" i="5"/>
  <c r="EX306" i="5" s="1"/>
  <c r="CL306" i="5"/>
  <c r="EU306" i="5"/>
  <c r="BP306" i="5"/>
  <c r="DY306" i="5" s="1"/>
  <c r="DB281" i="5"/>
  <c r="FK281" i="5"/>
  <c r="FU281" i="5"/>
  <c r="DL281" i="5"/>
  <c r="CD281" i="5"/>
  <c r="EM281" i="5" s="1"/>
  <c r="CA281" i="5"/>
  <c r="EJ281" i="5" s="1"/>
  <c r="CJ281" i="5"/>
  <c r="ES281" i="5" s="1"/>
  <c r="EF281" i="5"/>
  <c r="BW281" i="5"/>
  <c r="CF256" i="5"/>
  <c r="EO256" i="5" s="1"/>
  <c r="BQ256" i="5"/>
  <c r="DZ256" i="5" s="1"/>
  <c r="CU256" i="5"/>
  <c r="FD256" i="5"/>
  <c r="BV256" i="5"/>
  <c r="EE256" i="5" s="1"/>
  <c r="FA256" i="5"/>
  <c r="CR256" i="5"/>
  <c r="ED256" i="5"/>
  <c r="BU256" i="5"/>
  <c r="BQ231" i="5"/>
  <c r="DZ231" i="5" s="1"/>
  <c r="CB231" i="5"/>
  <c r="EK231" i="5"/>
  <c r="FO231" i="5"/>
  <c r="DF231" i="5"/>
  <c r="BX231" i="5"/>
  <c r="EG231" i="5" s="1"/>
  <c r="ED231" i="5"/>
  <c r="BU231" i="5"/>
  <c r="BO231" i="5"/>
  <c r="DX231" i="5" s="1"/>
  <c r="GD206" i="5"/>
  <c r="DU206" i="5"/>
  <c r="EF206" i="5"/>
  <c r="BW206" i="5"/>
  <c r="ET206" i="5"/>
  <c r="CK206" i="5"/>
  <c r="EP206" i="5"/>
  <c r="CG206" i="5"/>
  <c r="EU206" i="5"/>
  <c r="CL206" i="5"/>
  <c r="BV206" i="5"/>
  <c r="EE206" i="5" s="1"/>
  <c r="BT238" i="5"/>
  <c r="EC238" i="5" s="1"/>
  <c r="BS238" i="5"/>
  <c r="EB238" i="5" s="1"/>
  <c r="FR238" i="5"/>
  <c r="DI238" i="5"/>
  <c r="CZ238" i="5"/>
  <c r="FI238" i="5"/>
  <c r="BP238" i="5"/>
  <c r="DY238" i="5" s="1"/>
  <c r="FN238" i="5"/>
  <c r="DE238" i="5"/>
  <c r="EV247" i="5"/>
  <c r="CM247" i="5"/>
  <c r="FT247" i="5"/>
  <c r="DK247" i="5"/>
  <c r="CP247" i="5"/>
  <c r="EY247" i="5"/>
  <c r="DT247" i="5"/>
  <c r="GC247" i="5"/>
  <c r="GE247" i="5"/>
  <c r="DV247" i="5"/>
  <c r="FC247" i="5"/>
  <c r="CT247" i="5"/>
  <c r="DP355" i="5"/>
  <c r="FY355" i="5" s="1"/>
  <c r="CY355" i="5"/>
  <c r="FH355" i="5" s="1"/>
  <c r="CV355" i="5"/>
  <c r="FE355" i="5" s="1"/>
  <c r="EG355" i="5"/>
  <c r="BX355" i="5"/>
  <c r="CH355" i="5"/>
  <c r="EQ355" i="5" s="1"/>
  <c r="CM355" i="5"/>
  <c r="EV355" i="5" s="1"/>
  <c r="FN284" i="5"/>
  <c r="DE284" i="5"/>
  <c r="BZ284" i="5"/>
  <c r="EI284" i="5" s="1"/>
  <c r="CZ284" i="5"/>
  <c r="FI284" i="5"/>
  <c r="EA284" i="5"/>
  <c r="BR284" i="5"/>
  <c r="EC284" i="5"/>
  <c r="BT284" i="5"/>
  <c r="FR284" i="5"/>
  <c r="DI284" i="5"/>
  <c r="BO160" i="5"/>
  <c r="DX160" i="5" s="1"/>
  <c r="EZ160" i="5"/>
  <c r="CQ160" i="5"/>
  <c r="ER160" i="5"/>
  <c r="CI160" i="5"/>
  <c r="DP160" i="5"/>
  <c r="FY160" i="5"/>
  <c r="EI160" i="5"/>
  <c r="BZ160" i="5"/>
  <c r="FX160" i="5"/>
  <c r="DO160" i="5"/>
  <c r="FP187" i="5"/>
  <c r="DG187" i="5"/>
  <c r="BV187" i="5"/>
  <c r="EE187" i="5" s="1"/>
  <c r="FG187" i="5"/>
  <c r="CX187" i="5"/>
  <c r="DA187" i="5"/>
  <c r="FJ187" i="5"/>
  <c r="BR187" i="5"/>
  <c r="EA187" i="5" s="1"/>
  <c r="FL187" i="5"/>
  <c r="DC187" i="5"/>
  <c r="BP193" i="5"/>
  <c r="DY193" i="5" s="1"/>
  <c r="ES218" i="5"/>
  <c r="CJ218" i="5"/>
  <c r="DP218" i="5"/>
  <c r="FY218" i="5"/>
  <c r="DQ218" i="5"/>
  <c r="FZ218" i="5"/>
  <c r="CO218" i="5"/>
  <c r="EX218" i="5"/>
  <c r="EO218" i="5"/>
  <c r="CF218" i="5"/>
  <c r="GE218" i="5"/>
  <c r="DV218" i="5"/>
  <c r="DY328" i="5"/>
  <c r="BP328" i="5"/>
  <c r="CE328" i="5"/>
  <c r="EN328" i="5" s="1"/>
  <c r="CO328" i="5"/>
  <c r="EX328" i="5" s="1"/>
  <c r="BQ328" i="5"/>
  <c r="DZ328" i="5" s="1"/>
  <c r="DP328" i="5"/>
  <c r="FY328" i="5"/>
  <c r="FL328" i="5"/>
  <c r="DC328" i="5"/>
  <c r="EC345" i="5"/>
  <c r="BT345" i="5"/>
  <c r="BS345" i="5"/>
  <c r="EB345" i="5" s="1"/>
  <c r="CZ345" i="5"/>
  <c r="FI345" i="5" s="1"/>
  <c r="BW345" i="5"/>
  <c r="EF345" i="5"/>
  <c r="BQ345" i="5"/>
  <c r="DZ345" i="5" s="1"/>
  <c r="FL345" i="5"/>
  <c r="DC345" i="5"/>
  <c r="DR137" i="5"/>
  <c r="GA137" i="5"/>
  <c r="BT137" i="5"/>
  <c r="EC137" i="5" s="1"/>
  <c r="FB137" i="5"/>
  <c r="CS137" i="5"/>
  <c r="EZ137" i="5"/>
  <c r="CQ137" i="5"/>
  <c r="EU137" i="5"/>
  <c r="CL137" i="5"/>
  <c r="BP137" i="5"/>
  <c r="DY137" i="5" s="1"/>
  <c r="EZ254" i="5"/>
  <c r="CQ254" i="5"/>
  <c r="CR254" i="5"/>
  <c r="FA254" i="5"/>
  <c r="FX254" i="5"/>
  <c r="DO254" i="5"/>
  <c r="ET254" i="5"/>
  <c r="CK254" i="5"/>
  <c r="FT254" i="5"/>
  <c r="DK254" i="5"/>
  <c r="FE254" i="5"/>
  <c r="CV254" i="5"/>
  <c r="FR304" i="5"/>
  <c r="DI304" i="5"/>
  <c r="CV304" i="5"/>
  <c r="FE304" i="5" s="1"/>
  <c r="CA304" i="5"/>
  <c r="EJ304" i="5" s="1"/>
  <c r="GC304" i="5"/>
  <c r="DT304" i="5"/>
  <c r="FP304" i="5"/>
  <c r="DG304" i="5"/>
  <c r="CJ304" i="5"/>
  <c r="ES304" i="5" s="1"/>
  <c r="DG205" i="5"/>
  <c r="FP205" i="5"/>
  <c r="CP205" i="5"/>
  <c r="EY205" i="5"/>
  <c r="BR205" i="5"/>
  <c r="EA205" i="5" s="1"/>
  <c r="EW205" i="5"/>
  <c r="CN205" i="5"/>
  <c r="DL205" i="5"/>
  <c r="FU205" i="5"/>
  <c r="FO205" i="5"/>
  <c r="DF205" i="5"/>
  <c r="CY51" i="5"/>
  <c r="FH51" i="5"/>
  <c r="EC51" i="5"/>
  <c r="BT51" i="5"/>
  <c r="FE51" i="5"/>
  <c r="CV51" i="5"/>
  <c r="FN51" i="5"/>
  <c r="DE51" i="5"/>
  <c r="DY51" i="5"/>
  <c r="BP51" i="5"/>
  <c r="FT51" i="5"/>
  <c r="DK51" i="5"/>
  <c r="EJ101" i="5"/>
  <c r="CA101" i="5"/>
  <c r="DU101" i="5"/>
  <c r="GD101" i="5"/>
  <c r="EF101" i="5"/>
  <c r="BW101" i="5"/>
  <c r="CF101" i="5"/>
  <c r="EO101" i="5"/>
  <c r="FT101" i="5"/>
  <c r="DK101" i="5"/>
  <c r="FG101" i="5"/>
  <c r="CX101" i="5"/>
  <c r="FM191" i="5"/>
  <c r="DD191" i="5"/>
  <c r="FX191" i="5"/>
  <c r="DO191" i="5"/>
  <c r="DI191" i="5"/>
  <c r="FR191" i="5"/>
  <c r="EK191" i="5"/>
  <c r="CB191" i="5"/>
  <c r="BS191" i="5"/>
  <c r="EB191" i="5" s="1"/>
  <c r="FQ191" i="5"/>
  <c r="DH191" i="5"/>
  <c r="CP279" i="5"/>
  <c r="EY279" i="5" s="1"/>
  <c r="CA279" i="5"/>
  <c r="EJ279" i="5" s="1"/>
  <c r="DC279" i="5"/>
  <c r="FL279" i="5"/>
  <c r="BY279" i="5"/>
  <c r="EH279" i="5" s="1"/>
  <c r="BT279" i="5"/>
  <c r="EC279" i="5" s="1"/>
  <c r="FR279" i="5"/>
  <c r="DI279" i="5"/>
  <c r="GC222" i="5"/>
  <c r="DT222" i="5"/>
  <c r="FL222" i="5"/>
  <c r="DC222" i="5"/>
  <c r="FA222" i="5"/>
  <c r="CR222" i="5"/>
  <c r="BT222" i="5"/>
  <c r="EC222" i="5" s="1"/>
  <c r="BP222" i="5"/>
  <c r="DY222" i="5" s="1"/>
  <c r="FO222" i="5"/>
  <c r="DF222" i="5"/>
  <c r="EP202" i="5"/>
  <c r="CG202" i="5"/>
  <c r="FN202" i="5"/>
  <c r="DE202" i="5"/>
  <c r="EQ202" i="5"/>
  <c r="CH202" i="5"/>
  <c r="FL202" i="5"/>
  <c r="DC202" i="5"/>
  <c r="FU202" i="5"/>
  <c r="DL202" i="5"/>
  <c r="FO202" i="5"/>
  <c r="DF202" i="5"/>
  <c r="CC255" i="5"/>
  <c r="EL255" i="5" s="1"/>
  <c r="BQ255" i="5"/>
  <c r="DZ255" i="5" s="1"/>
  <c r="EZ255" i="5"/>
  <c r="CQ255" i="5"/>
  <c r="CG255" i="5"/>
  <c r="EP255" i="5" s="1"/>
  <c r="FE255" i="5"/>
  <c r="CV255" i="5"/>
  <c r="BY255" i="5"/>
  <c r="EH255" i="5" s="1"/>
  <c r="FM237" i="5"/>
  <c r="DD237" i="5"/>
  <c r="CX300" i="5"/>
  <c r="FG300" i="5" s="1"/>
  <c r="DQ354" i="5"/>
  <c r="FZ354" i="5" s="1"/>
  <c r="CK354" i="5"/>
  <c r="ET354" i="5"/>
  <c r="DD283" i="5"/>
  <c r="FM283" i="5"/>
  <c r="CW283" i="5"/>
  <c r="FF283" i="5"/>
  <c r="FH283" i="5"/>
  <c r="CY283" i="5"/>
  <c r="CF192" i="5"/>
  <c r="EO192" i="5"/>
  <c r="CH192" i="5"/>
  <c r="EQ192" i="5"/>
  <c r="EU169" i="5"/>
  <c r="CL169" i="5"/>
  <c r="DG188" i="5"/>
  <c r="FP188" i="5"/>
  <c r="EO188" i="5"/>
  <c r="CF188" i="5"/>
  <c r="CT292" i="5"/>
  <c r="FC292" i="5" s="1"/>
  <c r="FD258" i="5"/>
  <c r="CU258" i="5"/>
  <c r="BO270" i="5"/>
  <c r="DX270" i="5" s="1"/>
  <c r="BP213" i="5"/>
  <c r="DY213" i="5" s="1"/>
  <c r="GA213" i="5"/>
  <c r="DR213" i="5"/>
  <c r="DA265" i="5"/>
  <c r="FJ265" i="5"/>
  <c r="CA302" i="5"/>
  <c r="EJ302" i="5"/>
  <c r="FW315" i="5"/>
  <c r="DN315" i="5"/>
  <c r="BQ134" i="5"/>
  <c r="DZ134" i="5" s="1"/>
  <c r="FO151" i="5"/>
  <c r="DF151" i="5"/>
  <c r="ED121" i="5"/>
  <c r="BU121" i="5"/>
  <c r="EG154" i="5"/>
  <c r="BX154" i="5"/>
  <c r="ET154" i="5"/>
  <c r="CK154" i="5"/>
  <c r="GB154" i="5"/>
  <c r="DS154" i="5"/>
  <c r="CL259" i="5"/>
  <c r="EU259" i="5" s="1"/>
  <c r="FS177" i="5"/>
  <c r="DJ177" i="5"/>
  <c r="CW103" i="5"/>
  <c r="FF103" i="5"/>
  <c r="CT351" i="5"/>
  <c r="FC351" i="5" s="1"/>
  <c r="CZ351" i="5"/>
  <c r="FI351" i="5" s="1"/>
  <c r="CR301" i="5"/>
  <c r="FA301" i="5" s="1"/>
  <c r="FR276" i="5"/>
  <c r="DI276" i="5"/>
  <c r="EX251" i="5"/>
  <c r="CO251" i="5"/>
  <c r="CP201" i="5"/>
  <c r="EY201" i="5"/>
  <c r="CC299" i="5"/>
  <c r="EL299" i="5" s="1"/>
  <c r="EO208" i="5"/>
  <c r="CF208" i="5"/>
  <c r="EU220" i="5"/>
  <c r="CL220" i="5"/>
  <c r="BX220" i="5"/>
  <c r="EG220" i="5" s="1"/>
  <c r="FL314" i="5"/>
  <c r="DC314" i="5"/>
  <c r="FZ314" i="5"/>
  <c r="DQ314" i="5"/>
  <c r="FU314" i="5"/>
  <c r="DL314" i="5"/>
  <c r="CU278" i="5"/>
  <c r="FD278" i="5"/>
  <c r="CH278" i="5"/>
  <c r="EQ278" i="5" s="1"/>
  <c r="FV278" i="5"/>
  <c r="DM278" i="5"/>
  <c r="CD295" i="5"/>
  <c r="EM295" i="5" s="1"/>
  <c r="CG295" i="5"/>
  <c r="EP295" i="5" s="1"/>
  <c r="FU295" i="5"/>
  <c r="DL295" i="5"/>
  <c r="CO295" i="5"/>
  <c r="EX295" i="5" s="1"/>
  <c r="CC295" i="5"/>
  <c r="EL295" i="5" s="1"/>
  <c r="FV295" i="5"/>
  <c r="DM295" i="5"/>
  <c r="EX260" i="5"/>
  <c r="CO260" i="5"/>
  <c r="CW260" i="5"/>
  <c r="FF260" i="5"/>
  <c r="CU260" i="5"/>
  <c r="FD260" i="5"/>
  <c r="FO260" i="5"/>
  <c r="DF260" i="5"/>
  <c r="CI260" i="5"/>
  <c r="ER260" i="5" s="1"/>
  <c r="DV268" i="5"/>
  <c r="GE268" i="5"/>
  <c r="CA268" i="5"/>
  <c r="EJ268" i="5" s="1"/>
  <c r="DJ268" i="5"/>
  <c r="FS268" i="5"/>
  <c r="DE268" i="5"/>
  <c r="FN268" i="5"/>
  <c r="FF268" i="5"/>
  <c r="CW268" i="5"/>
  <c r="BQ195" i="5"/>
  <c r="DZ195" i="5" s="1"/>
  <c r="DP195" i="5"/>
  <c r="FY195" i="5"/>
  <c r="ET195" i="5"/>
  <c r="CK195" i="5"/>
  <c r="EP195" i="5"/>
  <c r="CG195" i="5"/>
  <c r="GE195" i="5"/>
  <c r="DV195" i="5"/>
  <c r="CT229" i="5"/>
  <c r="FC229" i="5"/>
  <c r="CY229" i="5"/>
  <c r="FH229" i="5"/>
  <c r="DC229" i="5"/>
  <c r="FL229" i="5"/>
  <c r="CB229" i="5"/>
  <c r="EK229" i="5"/>
  <c r="BY229" i="5"/>
  <c r="EH229" i="5" s="1"/>
  <c r="GD229" i="5"/>
  <c r="DU229" i="5"/>
  <c r="EO21" i="5"/>
  <c r="CF21" i="5"/>
  <c r="DF21" i="5"/>
  <c r="FO21" i="5"/>
  <c r="EC21" i="5"/>
  <c r="BT21" i="5"/>
  <c r="CE21" i="5"/>
  <c r="EN21" i="5"/>
  <c r="EP21" i="5"/>
  <c r="CG21" i="5"/>
  <c r="GE21" i="5"/>
  <c r="DV21" i="5"/>
  <c r="FT71" i="5"/>
  <c r="DK71" i="5"/>
  <c r="EF71" i="5"/>
  <c r="BW71" i="5"/>
  <c r="CU71" i="5"/>
  <c r="FD71" i="5"/>
  <c r="EJ71" i="5"/>
  <c r="CA71" i="5"/>
  <c r="EQ71" i="5"/>
  <c r="CH71" i="5"/>
  <c r="FS170" i="5"/>
  <c r="DJ170" i="5"/>
  <c r="EH170" i="5"/>
  <c r="BY170" i="5"/>
  <c r="FZ13" i="5"/>
  <c r="DQ13" i="5"/>
  <c r="EM13" i="5"/>
  <c r="CD13" i="5"/>
  <c r="CF13" i="5"/>
  <c r="EO13" i="5"/>
  <c r="FT13" i="5"/>
  <c r="DK13" i="5"/>
  <c r="FK13" i="5"/>
  <c r="DB13" i="5"/>
  <c r="T45" i="4"/>
  <c r="U45" i="4" s="1"/>
  <c r="EJ138" i="5"/>
  <c r="CA138" i="5"/>
  <c r="FM138" i="5"/>
  <c r="DD138" i="5"/>
  <c r="EF138" i="5"/>
  <c r="BW138" i="5"/>
  <c r="DS138" i="5"/>
  <c r="GB138" i="5"/>
  <c r="EG138" i="5"/>
  <c r="BX138" i="5"/>
  <c r="FL138" i="5"/>
  <c r="DC138" i="5"/>
  <c r="DK228" i="5"/>
  <c r="FT228" i="5"/>
  <c r="FP228" i="5"/>
  <c r="DG228" i="5"/>
  <c r="DF228" i="5"/>
  <c r="FO228" i="5"/>
  <c r="CI228" i="5"/>
  <c r="ER228" i="5"/>
  <c r="FM228" i="5"/>
  <c r="DD228" i="5"/>
  <c r="EY228" i="5"/>
  <c r="CP228" i="5"/>
  <c r="FA88" i="5"/>
  <c r="CR88" i="5"/>
  <c r="FQ88" i="5"/>
  <c r="DH88" i="5"/>
  <c r="FD88" i="5"/>
  <c r="CU88" i="5"/>
  <c r="BX88" i="5"/>
  <c r="EG88" i="5"/>
  <c r="FL88" i="5"/>
  <c r="DC88" i="5"/>
  <c r="EY88" i="5"/>
  <c r="CP88" i="5"/>
  <c r="BU289" i="5"/>
  <c r="ED289" i="5" s="1"/>
  <c r="CZ289" i="5"/>
  <c r="FI289" i="5"/>
  <c r="CA289" i="5"/>
  <c r="EJ289" i="5" s="1"/>
  <c r="BP289" i="5"/>
  <c r="DY289" i="5" s="1"/>
  <c r="BV289" i="5"/>
  <c r="EE289" i="5"/>
  <c r="BS289" i="5"/>
  <c r="EB289" i="5" s="1"/>
  <c r="BX298" i="5"/>
  <c r="EG298" i="5" s="1"/>
  <c r="DQ298" i="5"/>
  <c r="FZ298" i="5"/>
  <c r="EY298" i="5"/>
  <c r="CP298" i="5"/>
  <c r="CE298" i="5"/>
  <c r="EN298" i="5" s="1"/>
  <c r="DI298" i="5"/>
  <c r="FR298" i="5"/>
  <c r="CU298" i="5"/>
  <c r="FD298" i="5" s="1"/>
  <c r="DQ200" i="5"/>
  <c r="FZ200" i="5"/>
  <c r="EN200" i="5"/>
  <c r="CE200" i="5"/>
  <c r="BX200" i="5"/>
  <c r="EG200" i="5"/>
  <c r="DN200" i="5"/>
  <c r="FW200" i="5"/>
  <c r="GE200" i="5"/>
  <c r="DV200" i="5"/>
  <c r="CX200" i="5"/>
  <c r="FG200" i="5"/>
  <c r="BT352" i="5"/>
  <c r="EC352" i="5" s="1"/>
  <c r="DR352" i="5"/>
  <c r="GA352" i="5" s="1"/>
  <c r="DV352" i="5"/>
  <c r="GE352" i="5"/>
  <c r="BV352" i="5"/>
  <c r="EE352" i="5"/>
  <c r="EV352" i="5"/>
  <c r="CM352" i="5"/>
  <c r="CJ352" i="5"/>
  <c r="ES352" i="5" s="1"/>
  <c r="CV334" i="5"/>
  <c r="FE334" i="5" s="1"/>
  <c r="EB334" i="5"/>
  <c r="BS334" i="5"/>
  <c r="BZ334" i="5"/>
  <c r="EI334" i="5" s="1"/>
  <c r="CR334" i="5"/>
  <c r="FA334" i="5" s="1"/>
  <c r="CT334" i="5"/>
  <c r="FC334" i="5" s="1"/>
  <c r="CN334" i="5"/>
  <c r="EW334" i="5" s="1"/>
  <c r="BV189" i="5"/>
  <c r="EE189" i="5" s="1"/>
  <c r="EP189" i="5"/>
  <c r="CG189" i="5"/>
  <c r="BO189" i="5"/>
  <c r="DX189" i="5" s="1"/>
  <c r="EH189" i="5"/>
  <c r="BY189" i="5"/>
  <c r="BQ189" i="5"/>
  <c r="DZ189" i="5" s="1"/>
  <c r="FO189" i="5"/>
  <c r="DF189" i="5"/>
  <c r="EE164" i="5"/>
  <c r="BV164" i="5"/>
  <c r="FL164" i="5"/>
  <c r="DC164" i="5"/>
  <c r="DU164" i="5"/>
  <c r="GD164" i="5"/>
  <c r="BS164" i="5"/>
  <c r="EB164" i="5" s="1"/>
  <c r="BU164" i="5"/>
  <c r="ED164" i="5" s="1"/>
  <c r="FO164" i="5"/>
  <c r="DF164" i="5"/>
  <c r="Z107" i="4"/>
  <c r="AA107" i="4" s="1"/>
  <c r="CA210" i="5"/>
  <c r="EJ210" i="5"/>
  <c r="EK210" i="5"/>
  <c r="CB210" i="5"/>
  <c r="CR210" i="5"/>
  <c r="FA210" i="5"/>
  <c r="DU210" i="5"/>
  <c r="GD210" i="5"/>
  <c r="BS210" i="5"/>
  <c r="EB210" i="5" s="1"/>
  <c r="FM210" i="5"/>
  <c r="DD210" i="5"/>
  <c r="DG272" i="5"/>
  <c r="FP272" i="5"/>
  <c r="GA272" i="5"/>
  <c r="DR272" i="5"/>
  <c r="CE272" i="5"/>
  <c r="EN272" i="5" s="1"/>
  <c r="FG272" i="5"/>
  <c r="CX272" i="5"/>
  <c r="FK272" i="5"/>
  <c r="DB272" i="5"/>
  <c r="CQ272" i="5"/>
  <c r="EZ272" i="5" s="1"/>
  <c r="CE342" i="5"/>
  <c r="EN342" i="5" s="1"/>
  <c r="BQ342" i="5"/>
  <c r="DZ342" i="5" s="1"/>
  <c r="CP342" i="5"/>
  <c r="EY342" i="5" s="1"/>
  <c r="CA342" i="5"/>
  <c r="EJ342" i="5"/>
  <c r="EQ342" i="5"/>
  <c r="CH342" i="5"/>
  <c r="FV342" i="5"/>
  <c r="DM342" i="5"/>
  <c r="GC142" i="5"/>
  <c r="DT142" i="5"/>
  <c r="BQ142" i="5"/>
  <c r="DZ142" i="5" s="1"/>
  <c r="FA142" i="5"/>
  <c r="CR142" i="5"/>
  <c r="EG142" i="5"/>
  <c r="BX142" i="5"/>
  <c r="BS142" i="5"/>
  <c r="EB142" i="5" s="1"/>
  <c r="FM142" i="5"/>
  <c r="DD142" i="5"/>
  <c r="EJ156" i="5"/>
  <c r="CA156" i="5"/>
  <c r="FM156" i="5"/>
  <c r="DD156" i="5"/>
  <c r="DV156" i="5"/>
  <c r="GE156" i="5"/>
  <c r="CI156" i="5"/>
  <c r="ER156" i="5"/>
  <c r="EP156" i="5"/>
  <c r="CG156" i="5"/>
  <c r="GA156" i="5"/>
  <c r="DR156" i="5"/>
  <c r="FP275" i="5"/>
  <c r="DG275" i="5"/>
  <c r="CQ275" i="5"/>
  <c r="EZ275" i="5" s="1"/>
  <c r="DK275" i="5"/>
  <c r="FT275" i="5"/>
  <c r="CL275" i="5"/>
  <c r="EU275" i="5" s="1"/>
  <c r="CD275" i="5"/>
  <c r="EM275" i="5" s="1"/>
  <c r="GB275" i="5"/>
  <c r="DS275" i="5"/>
  <c r="FK6" i="5"/>
  <c r="DB6" i="5"/>
  <c r="GB6" i="5"/>
  <c r="DS6" i="5"/>
  <c r="BS6" i="5"/>
  <c r="EB6" i="5"/>
  <c r="FG6" i="5"/>
  <c r="CX6" i="5"/>
  <c r="FL6" i="5"/>
  <c r="DC6" i="5"/>
  <c r="EZ6" i="5"/>
  <c r="CQ6" i="5"/>
  <c r="BO56" i="5"/>
  <c r="DX56" i="5" s="1"/>
  <c r="EX56" i="5"/>
  <c r="CO56" i="5"/>
  <c r="FZ56" i="5"/>
  <c r="DQ56" i="5"/>
  <c r="CV56" i="5"/>
  <c r="FE56" i="5"/>
  <c r="FM56" i="5"/>
  <c r="DD56" i="5"/>
  <c r="FA56" i="5"/>
  <c r="CR56" i="5"/>
  <c r="EO106" i="5"/>
  <c r="CF106" i="5"/>
  <c r="FO106" i="5"/>
  <c r="DF106" i="5"/>
  <c r="EF106" i="5"/>
  <c r="BW106" i="5"/>
  <c r="FZ106" i="5"/>
  <c r="DQ106" i="5"/>
  <c r="FU106" i="5"/>
  <c r="DL106" i="5"/>
  <c r="EX106" i="5"/>
  <c r="CO106" i="5"/>
  <c r="DP171" i="5"/>
  <c r="FY171" i="5"/>
  <c r="BZ171" i="5"/>
  <c r="EI171" i="5"/>
  <c r="BR171" i="5"/>
  <c r="EA171" i="5" s="1"/>
  <c r="FM171" i="5"/>
  <c r="DD171" i="5"/>
  <c r="FG171" i="5"/>
  <c r="CX171" i="5"/>
  <c r="EO171" i="5"/>
  <c r="CF171" i="5"/>
  <c r="DL212" i="5"/>
  <c r="FU212" i="5"/>
  <c r="CS212" i="5"/>
  <c r="FB212" i="5"/>
  <c r="CZ212" i="5"/>
  <c r="FI212" i="5"/>
  <c r="BY212" i="5"/>
  <c r="EH212" i="5" s="1"/>
  <c r="FF212" i="5"/>
  <c r="CW212" i="5"/>
  <c r="EK212" i="5"/>
  <c r="CB212" i="5"/>
  <c r="DG307" i="5"/>
  <c r="FP307" i="5"/>
  <c r="BS307" i="5"/>
  <c r="EB307" i="5" s="1"/>
  <c r="CH307" i="5"/>
  <c r="EQ307" i="5" s="1"/>
  <c r="BP307" i="5"/>
  <c r="DY307" i="5"/>
  <c r="CE307" i="5"/>
  <c r="EN307" i="5"/>
  <c r="CF307" i="5"/>
  <c r="EO307" i="5" s="1"/>
  <c r="BS41" i="5"/>
  <c r="EB41" i="5"/>
  <c r="EW41" i="5"/>
  <c r="CN41" i="5"/>
  <c r="GA41" i="5"/>
  <c r="DR41" i="5"/>
  <c r="EH41" i="5"/>
  <c r="BY41" i="5"/>
  <c r="FH41" i="5"/>
  <c r="CY41" i="5"/>
  <c r="EZ41" i="5"/>
  <c r="CQ41" i="5"/>
  <c r="FV91" i="5"/>
  <c r="DM91" i="5"/>
  <c r="FJ91" i="5"/>
  <c r="DA91" i="5"/>
  <c r="CB91" i="5"/>
  <c r="EK91" i="5"/>
  <c r="EO91" i="5"/>
  <c r="CF91" i="5"/>
  <c r="EM91" i="5"/>
  <c r="CD91" i="5"/>
  <c r="GB91" i="5"/>
  <c r="DS91" i="5"/>
  <c r="GB141" i="5"/>
  <c r="DS141" i="5"/>
  <c r="BQ141" i="5"/>
  <c r="DZ141" i="5" s="1"/>
  <c r="FB141" i="5"/>
  <c r="CS141" i="5"/>
  <c r="EG141" i="5"/>
  <c r="BX141" i="5"/>
  <c r="EF141" i="5"/>
  <c r="BW141" i="5"/>
  <c r="FQ141" i="5"/>
  <c r="DH141" i="5"/>
  <c r="EX172" i="5"/>
  <c r="CO172" i="5"/>
  <c r="BT172" i="5"/>
  <c r="EC172" i="5" s="1"/>
  <c r="FK172" i="5"/>
  <c r="DB172" i="5"/>
  <c r="CA172" i="5"/>
  <c r="EJ172" i="5"/>
  <c r="DT172" i="5"/>
  <c r="GC172" i="5"/>
  <c r="FM172" i="5"/>
  <c r="DD172" i="5"/>
  <c r="CB175" i="5"/>
  <c r="EK175" i="5"/>
  <c r="EH175" i="5"/>
  <c r="BY175" i="5"/>
  <c r="CV175" i="5"/>
  <c r="FE175" i="5"/>
  <c r="BS175" i="5"/>
  <c r="EB175" i="5" s="1"/>
  <c r="BU175" i="5"/>
  <c r="ED175" i="5" s="1"/>
  <c r="GE175" i="5"/>
  <c r="DV175" i="5"/>
  <c r="FW309" i="5"/>
  <c r="DN309" i="5"/>
  <c r="BQ309" i="5"/>
  <c r="DZ309" i="5" s="1"/>
  <c r="BZ309" i="5"/>
  <c r="EI309" i="5" s="1"/>
  <c r="CB309" i="5"/>
  <c r="EK309" i="5" s="1"/>
  <c r="CD309" i="5"/>
  <c r="EM309" i="5" s="1"/>
  <c r="CH309" i="5"/>
  <c r="EQ309" i="5" s="1"/>
  <c r="FM343" i="5"/>
  <c r="DD343" i="5"/>
  <c r="CX343" i="5"/>
  <c r="FG343" i="5" s="1"/>
  <c r="CJ343" i="5"/>
  <c r="ES343" i="5"/>
  <c r="CV343" i="5"/>
  <c r="FE343" i="5" s="1"/>
  <c r="DP343" i="5"/>
  <c r="FY343" i="5" s="1"/>
  <c r="DM343" i="5"/>
  <c r="FV343" i="5" s="1"/>
  <c r="FY111" i="5"/>
  <c r="DP111" i="5"/>
  <c r="BO111" i="5"/>
  <c r="DX111" i="5" s="1"/>
  <c r="CP111" i="5"/>
  <c r="EY111" i="5"/>
  <c r="CJ111" i="5"/>
  <c r="ES111" i="5"/>
  <c r="FK111" i="5"/>
  <c r="DB111" i="5"/>
  <c r="EN111" i="5"/>
  <c r="CE111" i="5"/>
  <c r="EW48" i="5"/>
  <c r="CN48" i="5"/>
  <c r="FX48" i="5"/>
  <c r="DO48" i="5"/>
  <c r="CE48" i="5"/>
  <c r="EN48" i="5"/>
  <c r="DJ48" i="5"/>
  <c r="FS48" i="5"/>
  <c r="FY48" i="5"/>
  <c r="DP48" i="5"/>
  <c r="FC48" i="5"/>
  <c r="CT48" i="5"/>
  <c r="EZ123" i="5"/>
  <c r="CQ123" i="5"/>
  <c r="EK123" i="5"/>
  <c r="CB123" i="5"/>
  <c r="ED123" i="5"/>
  <c r="BU123" i="5"/>
  <c r="FZ123" i="5"/>
  <c r="DQ123" i="5"/>
  <c r="EQ123" i="5"/>
  <c r="CH123" i="5"/>
  <c r="FV123" i="5"/>
  <c r="DM123" i="5"/>
  <c r="EW157" i="5"/>
  <c r="CN157" i="5"/>
  <c r="EJ157" i="5"/>
  <c r="CA157" i="5"/>
  <c r="FA157" i="5"/>
  <c r="CR157" i="5"/>
  <c r="CU157" i="5"/>
  <c r="FD157" i="5"/>
  <c r="BR157" i="5"/>
  <c r="EA157" i="5" s="1"/>
  <c r="FP157" i="5"/>
  <c r="DG157" i="5"/>
  <c r="ES245" i="5"/>
  <c r="CJ245" i="5"/>
  <c r="BS245" i="5"/>
  <c r="EB245" i="5" s="1"/>
  <c r="GD245" i="5"/>
  <c r="DU245" i="5"/>
  <c r="BZ245" i="5"/>
  <c r="EI245" i="5"/>
  <c r="DE245" i="5"/>
  <c r="FN245" i="5"/>
  <c r="FA245" i="5"/>
  <c r="CR245" i="5"/>
  <c r="CS319" i="5"/>
  <c r="FB319" i="5" s="1"/>
  <c r="DC319" i="5"/>
  <c r="FL319" i="5" s="1"/>
  <c r="CW319" i="5"/>
  <c r="FF319" i="5" s="1"/>
  <c r="BR319" i="5"/>
  <c r="EA319" i="5" s="1"/>
  <c r="DQ319" i="5"/>
  <c r="FZ319" i="5"/>
  <c r="DA319" i="5"/>
  <c r="FJ319" i="5" s="1"/>
  <c r="DL346" i="5"/>
  <c r="FU346" i="5" s="1"/>
  <c r="BW346" i="5"/>
  <c r="EF346" i="5" s="1"/>
  <c r="CF346" i="5"/>
  <c r="EO346" i="5" s="1"/>
  <c r="BQ346" i="5"/>
  <c r="DZ346" i="5" s="1"/>
  <c r="BZ346" i="5"/>
  <c r="EI346" i="5" s="1"/>
  <c r="CE346" i="5"/>
  <c r="EN346" i="5" s="1"/>
  <c r="CY321" i="5"/>
  <c r="FH321" i="5"/>
  <c r="CF321" i="5"/>
  <c r="EO321" i="5" s="1"/>
  <c r="FT321" i="5"/>
  <c r="DK321" i="5"/>
  <c r="CN321" i="5"/>
  <c r="EW321" i="5" s="1"/>
  <c r="CV321" i="5"/>
  <c r="FE321" i="5" s="1"/>
  <c r="BY321" i="5"/>
  <c r="EH321" i="5" s="1"/>
  <c r="DA296" i="5"/>
  <c r="FJ296" i="5"/>
  <c r="CB296" i="5"/>
  <c r="EK296" i="5" s="1"/>
  <c r="BR296" i="5"/>
  <c r="EA296" i="5" s="1"/>
  <c r="FI296" i="5"/>
  <c r="CZ296" i="5"/>
  <c r="FK296" i="5"/>
  <c r="DB296" i="5"/>
  <c r="CE296" i="5"/>
  <c r="EN296" i="5" s="1"/>
  <c r="DL271" i="5"/>
  <c r="FU271" i="5"/>
  <c r="FK271" i="5"/>
  <c r="DB271" i="5"/>
  <c r="CO271" i="5"/>
  <c r="EX271" i="5" s="1"/>
  <c r="FE271" i="5"/>
  <c r="CV271" i="5"/>
  <c r="CX271" i="5"/>
  <c r="FG271" i="5"/>
  <c r="EJ271" i="5"/>
  <c r="CA271" i="5"/>
  <c r="FS246" i="5"/>
  <c r="DJ246" i="5"/>
  <c r="BQ246" i="5"/>
  <c r="DZ246" i="5" s="1"/>
  <c r="BY246" i="5"/>
  <c r="EH246" i="5" s="1"/>
  <c r="DE246" i="5"/>
  <c r="FN246" i="5"/>
  <c r="FK246" i="5"/>
  <c r="DB246" i="5"/>
  <c r="EN246" i="5"/>
  <c r="CE246" i="5"/>
  <c r="DA221" i="5"/>
  <c r="FJ221" i="5"/>
  <c r="DF221" i="5"/>
  <c r="FO221" i="5"/>
  <c r="FT221" i="5"/>
  <c r="DK221" i="5"/>
  <c r="FC221" i="5"/>
  <c r="CT221" i="5"/>
  <c r="FB221" i="5"/>
  <c r="CS221" i="5"/>
  <c r="EO221" i="5"/>
  <c r="CF221" i="5"/>
  <c r="FR196" i="5"/>
  <c r="DI196" i="5"/>
  <c r="BQ196" i="5"/>
  <c r="DZ196" i="5" s="1"/>
  <c r="EJ196" i="5"/>
  <c r="CA196" i="5"/>
  <c r="ES196" i="5"/>
  <c r="CJ196" i="5"/>
  <c r="FI196" i="5"/>
  <c r="CZ196" i="5"/>
  <c r="EM196" i="5"/>
  <c r="CD196" i="5"/>
  <c r="FR288" i="5"/>
  <c r="DI288" i="5"/>
  <c r="BQ288" i="5"/>
  <c r="DZ288" i="5" s="1"/>
  <c r="CJ288" i="5"/>
  <c r="ES288" i="5" s="1"/>
  <c r="DO288" i="5"/>
  <c r="FX288" i="5"/>
  <c r="CB288" i="5"/>
  <c r="EK288" i="5" s="1"/>
  <c r="DV288" i="5"/>
  <c r="GE288" i="5"/>
  <c r="CW297" i="5"/>
  <c r="FF297" i="5" s="1"/>
  <c r="CG297" i="5"/>
  <c r="EP297" i="5" s="1"/>
  <c r="FY297" i="5"/>
  <c r="DP297" i="5"/>
  <c r="CP297" i="5"/>
  <c r="EY297" i="5" s="1"/>
  <c r="DV297" i="5"/>
  <c r="GE297" i="5"/>
  <c r="FH297" i="5"/>
  <c r="CY297" i="5"/>
  <c r="DK199" i="5"/>
  <c r="FT199" i="5"/>
  <c r="CV199" i="5"/>
  <c r="FE199" i="5"/>
  <c r="CE199" i="5"/>
  <c r="EN199" i="5"/>
  <c r="FY199" i="5"/>
  <c r="DP199" i="5"/>
  <c r="FD199" i="5"/>
  <c r="CU199" i="5"/>
  <c r="CS199" i="5"/>
  <c r="FB199" i="5"/>
  <c r="DH333" i="5"/>
  <c r="FQ333" i="5" s="1"/>
  <c r="DU333" i="5"/>
  <c r="GD333" i="5"/>
  <c r="CL333" i="5"/>
  <c r="EU333" i="5" s="1"/>
  <c r="DQ333" i="5"/>
  <c r="FZ333" i="5"/>
  <c r="DG333" i="5"/>
  <c r="FP333" i="5" s="1"/>
  <c r="FA333" i="5"/>
  <c r="CR333" i="5"/>
  <c r="FC274" i="5"/>
  <c r="CT274" i="5"/>
  <c r="BZ274" i="5"/>
  <c r="EI274" i="5" s="1"/>
  <c r="CN274" i="5"/>
  <c r="EW274" i="5" s="1"/>
  <c r="BT274" i="5"/>
  <c r="EC274" i="5" s="1"/>
  <c r="FH274" i="5"/>
  <c r="CY274" i="5"/>
  <c r="CR274" i="5"/>
  <c r="FA274" i="5" s="1"/>
  <c r="EZ230" i="5"/>
  <c r="CQ230" i="5"/>
  <c r="CK230" i="5"/>
  <c r="ET230" i="5"/>
  <c r="BT230" i="5"/>
  <c r="EC230" i="5"/>
  <c r="FU230" i="5"/>
  <c r="DL230" i="5"/>
  <c r="BP230" i="5"/>
  <c r="DY230" i="5" s="1"/>
  <c r="FT230" i="5"/>
  <c r="DK230" i="5"/>
  <c r="CI322" i="5"/>
  <c r="ER322" i="5" s="1"/>
  <c r="BY322" i="5"/>
  <c r="EH322" i="5"/>
  <c r="FP322" i="5"/>
  <c r="DG322" i="5"/>
  <c r="FS322" i="5"/>
  <c r="DJ322" i="5"/>
  <c r="BX322" i="5"/>
  <c r="EG322" i="5" s="1"/>
  <c r="FQ322" i="5"/>
  <c r="DH322" i="5"/>
  <c r="DN308" i="5"/>
  <c r="FW308" i="5"/>
  <c r="GC308" i="5"/>
  <c r="DT308" i="5"/>
  <c r="CX308" i="5"/>
  <c r="FG308" i="5" s="1"/>
  <c r="FX308" i="5"/>
  <c r="DO308" i="5"/>
  <c r="GE308" i="5"/>
  <c r="DV308" i="5"/>
  <c r="FQ308" i="5"/>
  <c r="DH308" i="5"/>
  <c r="CB320" i="5"/>
  <c r="EK320" i="5" s="1"/>
  <c r="DB320" i="5"/>
  <c r="FK320" i="5" s="1"/>
  <c r="DU320" i="5"/>
  <c r="GD320" i="5"/>
  <c r="CR320" i="5"/>
  <c r="FA320" i="5" s="1"/>
  <c r="DO320" i="5"/>
  <c r="FX320" i="5"/>
  <c r="DA320" i="5"/>
  <c r="FJ320" i="5" s="1"/>
  <c r="BO114" i="5"/>
  <c r="DX114" i="5" s="1"/>
  <c r="CN277" i="5"/>
  <c r="EW277" i="5"/>
  <c r="GE277" i="5"/>
  <c r="DV277" i="5"/>
  <c r="CS277" i="5"/>
  <c r="FB277" i="5" s="1"/>
  <c r="FF277" i="5"/>
  <c r="CW277" i="5"/>
  <c r="FT277" i="5"/>
  <c r="DK277" i="5"/>
  <c r="GC277" i="5"/>
  <c r="DT277" i="5"/>
  <c r="GA325" i="5"/>
  <c r="DR325" i="5"/>
  <c r="CJ325" i="5"/>
  <c r="ES325" i="5" s="1"/>
  <c r="EF325" i="5"/>
  <c r="BW325" i="5"/>
  <c r="BQ325" i="5"/>
  <c r="DZ325" i="5" s="1"/>
  <c r="CP325" i="5"/>
  <c r="EY325" i="5" s="1"/>
  <c r="EB325" i="5"/>
  <c r="BS325" i="5"/>
  <c r="FK58" i="5"/>
  <c r="DB58" i="5"/>
  <c r="FQ58" i="5"/>
  <c r="DH58" i="5"/>
  <c r="EL58" i="5"/>
  <c r="CC58" i="5"/>
  <c r="BV58" i="5"/>
  <c r="EE58" i="5"/>
  <c r="EU58" i="5"/>
  <c r="CL58" i="5"/>
  <c r="BP58" i="5"/>
  <c r="DY58" i="5" s="1"/>
  <c r="T105" i="4"/>
  <c r="U105" i="4" s="1"/>
  <c r="T50" i="4"/>
  <c r="U50" i="4" s="1"/>
  <c r="FO68" i="5"/>
  <c r="DF68" i="5"/>
  <c r="EZ68" i="5"/>
  <c r="CQ68" i="5"/>
  <c r="CR68" i="5"/>
  <c r="FA68" i="5"/>
  <c r="ET68" i="5"/>
  <c r="CK68" i="5"/>
  <c r="CW68" i="5"/>
  <c r="FF68" i="5"/>
  <c r="EI68" i="5"/>
  <c r="BZ68" i="5"/>
  <c r="FY108" i="5"/>
  <c r="DP108" i="5"/>
  <c r="FL108" i="5"/>
  <c r="DC108" i="5"/>
  <c r="EG108" i="5"/>
  <c r="BX108" i="5"/>
  <c r="FB108" i="5"/>
  <c r="CS108" i="5"/>
  <c r="FC108" i="5"/>
  <c r="CT108" i="5"/>
  <c r="EP108" i="5"/>
  <c r="CG108" i="5"/>
  <c r="GD303" i="5"/>
  <c r="DU303" i="5"/>
  <c r="CF303" i="5"/>
  <c r="EO303" i="5"/>
  <c r="EV303" i="5"/>
  <c r="CM303" i="5"/>
  <c r="FT303" i="5"/>
  <c r="DK303" i="5"/>
  <c r="CH303" i="5"/>
  <c r="EQ303" i="5"/>
  <c r="CJ303" i="5"/>
  <c r="ES303" i="5" s="1"/>
  <c r="FL93" i="5"/>
  <c r="DC93" i="5"/>
  <c r="EW93" i="5"/>
  <c r="CN93" i="5"/>
  <c r="GB93" i="5"/>
  <c r="DS93" i="5"/>
  <c r="BR93" i="5"/>
  <c r="EA93" i="5"/>
  <c r="FF93" i="5"/>
  <c r="CW93" i="5"/>
  <c r="EY93" i="5"/>
  <c r="CP93" i="5"/>
  <c r="CA287" i="5"/>
  <c r="EJ287" i="5" s="1"/>
  <c r="CT287" i="5"/>
  <c r="FC287" i="5" s="1"/>
  <c r="BT287" i="5"/>
  <c r="EC287" i="5" s="1"/>
  <c r="CY287" i="5"/>
  <c r="FH287" i="5"/>
  <c r="BV287" i="5"/>
  <c r="EE287" i="5" s="1"/>
  <c r="FO287" i="5"/>
  <c r="DF287" i="5"/>
  <c r="DL350" i="5"/>
  <c r="FU350" i="5" s="1"/>
  <c r="CT350" i="5"/>
  <c r="FC350" i="5"/>
  <c r="CA350" i="5"/>
  <c r="EJ350" i="5" s="1"/>
  <c r="CL350" i="5"/>
  <c r="EU350" i="5" s="1"/>
  <c r="DV350" i="5"/>
  <c r="GE350" i="5"/>
  <c r="DG350" i="5"/>
  <c r="FP350" i="5" s="1"/>
  <c r="CB198" i="5"/>
  <c r="EK198" i="5"/>
  <c r="BO198" i="5"/>
  <c r="DX198" i="5" s="1"/>
  <c r="FJ198" i="5"/>
  <c r="DA198" i="5"/>
  <c r="BR198" i="5"/>
  <c r="EA198" i="5" s="1"/>
  <c r="FM198" i="5"/>
  <c r="DD198" i="5"/>
  <c r="FH198" i="5"/>
  <c r="CY198" i="5"/>
  <c r="EV158" i="5"/>
  <c r="CM158" i="5"/>
  <c r="GA158" i="5"/>
  <c r="DR158" i="5"/>
  <c r="FP158" i="5"/>
  <c r="DG158" i="5"/>
  <c r="BT158" i="5"/>
  <c r="EC158" i="5" s="1"/>
  <c r="FH158" i="5"/>
  <c r="CY158" i="5"/>
  <c r="ER158" i="5"/>
  <c r="CI158" i="5"/>
  <c r="CU332" i="5"/>
  <c r="FD332" i="5"/>
  <c r="EO332" i="5"/>
  <c r="CF332" i="5"/>
  <c r="FU332" i="5"/>
  <c r="DL332" i="5"/>
  <c r="BQ332" i="5"/>
  <c r="DZ332" i="5" s="1"/>
  <c r="DD332" i="5"/>
  <c r="FM332" i="5" s="1"/>
  <c r="CL332" i="5"/>
  <c r="EU332" i="5" s="1"/>
  <c r="FR184" i="5"/>
  <c r="DI184" i="5"/>
  <c r="EL184" i="5"/>
  <c r="CC184" i="5"/>
  <c r="FL184" i="5"/>
  <c r="DC184" i="5"/>
  <c r="BW184" i="5"/>
  <c r="EF184" i="5" s="1"/>
  <c r="BQ184" i="5"/>
  <c r="DZ184" i="5" s="1"/>
  <c r="FO184" i="5"/>
  <c r="DF184" i="5"/>
  <c r="FY324" i="5"/>
  <c r="DP324" i="5"/>
  <c r="CA324" i="5"/>
  <c r="EJ324" i="5" s="1"/>
  <c r="DE324" i="5"/>
  <c r="FN324" i="5"/>
  <c r="FP324" i="5"/>
  <c r="DG324" i="5"/>
  <c r="DD324" i="5"/>
  <c r="FM324" i="5" s="1"/>
  <c r="CQ324" i="5"/>
  <c r="EZ324" i="5" s="1"/>
  <c r="T102" i="4"/>
  <c r="U102" i="4" s="1"/>
  <c r="EL223" i="5"/>
  <c r="CC223" i="5"/>
  <c r="CG223" i="5"/>
  <c r="EP223" i="5"/>
  <c r="FB223" i="5"/>
  <c r="CS223" i="5"/>
  <c r="BU223" i="5"/>
  <c r="ED223" i="5"/>
  <c r="ET223" i="5"/>
  <c r="CK223" i="5"/>
  <c r="BX223" i="5"/>
  <c r="EG223" i="5" s="1"/>
  <c r="CS310" i="5"/>
  <c r="FB310" i="5" s="1"/>
  <c r="ET310" i="5"/>
  <c r="CK310" i="5"/>
  <c r="BZ310" i="5"/>
  <c r="EI310" i="5" s="1"/>
  <c r="GC310" i="5"/>
  <c r="DT310" i="5"/>
  <c r="DU310" i="5"/>
  <c r="GD310" i="5"/>
  <c r="FZ310" i="5"/>
  <c r="DQ310" i="5"/>
  <c r="BO344" i="5"/>
  <c r="DX344" i="5" s="1"/>
  <c r="CE344" i="5"/>
  <c r="EN344" i="5" s="1"/>
  <c r="CH344" i="5"/>
  <c r="EQ344" i="5" s="1"/>
  <c r="DB344" i="5"/>
  <c r="FK344" i="5" s="1"/>
  <c r="DH344" i="5"/>
  <c r="FQ344" i="5" s="1"/>
  <c r="EB344" i="5"/>
  <c r="BS344" i="5"/>
  <c r="FS323" i="5"/>
  <c r="DJ323" i="5"/>
  <c r="CF323" i="5"/>
  <c r="EO323" i="5" s="1"/>
  <c r="FV323" i="5"/>
  <c r="DM323" i="5"/>
  <c r="FT323" i="5"/>
  <c r="DK323" i="5"/>
  <c r="EC323" i="5"/>
  <c r="BT323" i="5"/>
  <c r="DD323" i="5"/>
  <c r="FM323" i="5" s="1"/>
  <c r="FR26" i="5"/>
  <c r="DI26" i="5"/>
  <c r="BU26" i="5"/>
  <c r="ED26" i="5"/>
  <c r="FN26" i="5"/>
  <c r="DE26" i="5"/>
  <c r="ER26" i="5"/>
  <c r="CI26" i="5"/>
  <c r="DQ26" i="5"/>
  <c r="FZ26" i="5"/>
  <c r="FJ26" i="5"/>
  <c r="DA26" i="5"/>
  <c r="DF76" i="5"/>
  <c r="FO76" i="5"/>
  <c r="EZ76" i="5"/>
  <c r="CQ76" i="5"/>
  <c r="BP76" i="5"/>
  <c r="DY76" i="5" s="1"/>
  <c r="CF76" i="5"/>
  <c r="EO76" i="5"/>
  <c r="DK76" i="5"/>
  <c r="FT76" i="5"/>
  <c r="FG76" i="5"/>
  <c r="CX76" i="5"/>
  <c r="BO126" i="5"/>
  <c r="DX126" i="5"/>
  <c r="EN126" i="5"/>
  <c r="CE126" i="5"/>
  <c r="FN126" i="5"/>
  <c r="DE126" i="5"/>
  <c r="BX126" i="5"/>
  <c r="EG126" i="5"/>
  <c r="DC126" i="5"/>
  <c r="FL126" i="5"/>
  <c r="EZ126" i="5"/>
  <c r="CQ126" i="5"/>
  <c r="BP173" i="5"/>
  <c r="DY173" i="5" s="1"/>
  <c r="ER173" i="5"/>
  <c r="CI173" i="5"/>
  <c r="CA173" i="5"/>
  <c r="EJ173" i="5"/>
  <c r="FY173" i="5"/>
  <c r="DP173" i="5"/>
  <c r="CE173" i="5"/>
  <c r="EN173" i="5"/>
  <c r="EQ173" i="5"/>
  <c r="CH173" i="5"/>
  <c r="CQ257" i="5"/>
  <c r="EZ257" i="5"/>
  <c r="GD257" i="5"/>
  <c r="DU257" i="5"/>
  <c r="FK257" i="5"/>
  <c r="DB257" i="5"/>
  <c r="BX257" i="5"/>
  <c r="EG257" i="5" s="1"/>
  <c r="BP257" i="5"/>
  <c r="DY257" i="5" s="1"/>
  <c r="FN257" i="5"/>
  <c r="DE257" i="5"/>
  <c r="GB293" i="5"/>
  <c r="DS293" i="5"/>
  <c r="CD293" i="5"/>
  <c r="EM293" i="5" s="1"/>
  <c r="CF293" i="5"/>
  <c r="EO293" i="5" s="1"/>
  <c r="FU293" i="5"/>
  <c r="DL293" i="5"/>
  <c r="FW293" i="5"/>
  <c r="DN293" i="5"/>
  <c r="FJ293" i="5"/>
  <c r="DA293" i="5"/>
  <c r="EU176" i="5"/>
  <c r="CL176" i="5"/>
  <c r="CE176" i="5"/>
  <c r="EN176" i="5"/>
  <c r="GC176" i="5"/>
  <c r="DT176" i="5"/>
  <c r="CI176" i="5"/>
  <c r="ER176" i="5"/>
  <c r="EI176" i="5"/>
  <c r="BZ176" i="5"/>
  <c r="GA176" i="5"/>
  <c r="DR176" i="5"/>
  <c r="CS217" i="5"/>
  <c r="FB217" i="5"/>
  <c r="DU217" i="5"/>
  <c r="GD217" i="5"/>
  <c r="CM217" i="5"/>
  <c r="EV217" i="5"/>
  <c r="CN217" i="5"/>
  <c r="EW217" i="5"/>
  <c r="EI217" i="5"/>
  <c r="BZ217" i="5"/>
  <c r="FY217" i="5"/>
  <c r="DP217" i="5"/>
  <c r="EV53" i="5"/>
  <c r="CM53" i="5"/>
  <c r="FU53" i="5"/>
  <c r="DL53" i="5"/>
  <c r="DZ53" i="5"/>
  <c r="BQ53" i="5"/>
  <c r="EZ53" i="5"/>
  <c r="CQ53" i="5"/>
  <c r="EH53" i="5"/>
  <c r="BY53" i="5"/>
  <c r="FW53" i="5"/>
  <c r="DN53" i="5"/>
  <c r="BT135" i="5"/>
  <c r="EC135" i="5" s="1"/>
  <c r="CP38" i="5"/>
  <c r="EY38" i="5"/>
  <c r="FZ38" i="5"/>
  <c r="DQ38" i="5"/>
  <c r="EP38" i="5"/>
  <c r="CG38" i="5"/>
  <c r="CU38" i="5"/>
  <c r="FD38" i="5"/>
  <c r="EH38" i="5"/>
  <c r="BY38" i="5"/>
  <c r="FW38" i="5"/>
  <c r="DN38" i="5"/>
  <c r="FO8" i="5"/>
  <c r="DF8" i="5"/>
  <c r="EB8" i="5"/>
  <c r="BS8" i="5"/>
  <c r="FG8" i="5"/>
  <c r="CX8" i="5"/>
  <c r="EI8" i="5"/>
  <c r="BZ8" i="5"/>
  <c r="ET8" i="5"/>
  <c r="CK8" i="5"/>
  <c r="BO8" i="5"/>
  <c r="DX8" i="5" s="1"/>
  <c r="GA143" i="5"/>
  <c r="DR143" i="5"/>
  <c r="FN143" i="5"/>
  <c r="DE143" i="5"/>
  <c r="BT143" i="5"/>
  <c r="EC143" i="5" s="1"/>
  <c r="EI143" i="5"/>
  <c r="BZ143" i="5"/>
  <c r="FA143" i="5"/>
  <c r="CR143" i="5"/>
  <c r="EE143" i="5"/>
  <c r="BV143" i="5"/>
  <c r="DH180" i="5"/>
  <c r="FQ180" i="5"/>
  <c r="EH180" i="5"/>
  <c r="BY180" i="5"/>
  <c r="FH180" i="5"/>
  <c r="CY180" i="5"/>
  <c r="DX180" i="5"/>
  <c r="BO180" i="5"/>
  <c r="BP180" i="5"/>
  <c r="DY180" i="5" s="1"/>
  <c r="FT180" i="5"/>
  <c r="DK180" i="5"/>
  <c r="CZ341" i="5"/>
  <c r="FI341" i="5"/>
  <c r="DH341" i="5"/>
  <c r="FQ341" i="5" s="1"/>
  <c r="CU341" i="5"/>
  <c r="FD341" i="5" s="1"/>
  <c r="BO341" i="5"/>
  <c r="DX341" i="5" s="1"/>
  <c r="BR341" i="5"/>
  <c r="EA341" i="5" s="1"/>
  <c r="DG341" i="5"/>
  <c r="FP341" i="5" s="1"/>
  <c r="DL316" i="5"/>
  <c r="FU316" i="5"/>
  <c r="DU316" i="5"/>
  <c r="GD316" i="5"/>
  <c r="CU316" i="5"/>
  <c r="FD316" i="5"/>
  <c r="ED316" i="5"/>
  <c r="BU316" i="5"/>
  <c r="BO316" i="5"/>
  <c r="DX316" i="5" s="1"/>
  <c r="FM316" i="5"/>
  <c r="DD316" i="5"/>
  <c r="BZ291" i="5"/>
  <c r="EI291" i="5" s="1"/>
  <c r="DF291" i="5"/>
  <c r="FO291" i="5"/>
  <c r="BW291" i="5"/>
  <c r="EF291" i="5" s="1"/>
  <c r="BS291" i="5"/>
  <c r="EB291" i="5"/>
  <c r="BO291" i="5"/>
  <c r="DX291" i="5" s="1"/>
  <c r="FR291" i="5"/>
  <c r="DI291" i="5"/>
  <c r="BP266" i="5"/>
  <c r="DY266" i="5" s="1"/>
  <c r="CE266" i="5"/>
  <c r="EN266" i="5" s="1"/>
  <c r="DC266" i="5"/>
  <c r="FL266" i="5"/>
  <c r="CD266" i="5"/>
  <c r="EM266" i="5"/>
  <c r="BO266" i="5"/>
  <c r="DX266" i="5" s="1"/>
  <c r="FN266" i="5"/>
  <c r="DE266" i="5"/>
  <c r="BT241" i="5"/>
  <c r="EC241" i="5" s="1"/>
  <c r="CB241" i="5"/>
  <c r="EK241" i="5"/>
  <c r="CC241" i="5"/>
  <c r="EL241" i="5"/>
  <c r="EN241" i="5"/>
  <c r="CE241" i="5"/>
  <c r="BO241" i="5"/>
  <c r="DX241" i="5" s="1"/>
  <c r="FM241" i="5"/>
  <c r="DD241" i="5"/>
  <c r="BS216" i="5"/>
  <c r="EB216" i="5"/>
  <c r="BZ216" i="5"/>
  <c r="EI216" i="5"/>
  <c r="CB216" i="5"/>
  <c r="EK216" i="5"/>
  <c r="BX216" i="5"/>
  <c r="EG216" i="5"/>
  <c r="EC216" i="5"/>
  <c r="BT216" i="5"/>
  <c r="FS216" i="5"/>
  <c r="DJ216" i="5"/>
  <c r="BT340" i="5"/>
  <c r="EC340" i="5" s="1"/>
  <c r="BU340" i="5"/>
  <c r="ED340" i="5" s="1"/>
  <c r="CJ340" i="5"/>
  <c r="ES340" i="5" s="1"/>
  <c r="CW340" i="5"/>
  <c r="FF340" i="5" s="1"/>
  <c r="CY340" i="5"/>
  <c r="FH340" i="5" s="1"/>
  <c r="DA340" i="5"/>
  <c r="FJ340" i="5" s="1"/>
  <c r="DJ349" i="5"/>
  <c r="FS349" i="5" s="1"/>
  <c r="CU349" i="5"/>
  <c r="FD349" i="5" s="1"/>
  <c r="BO349" i="5"/>
  <c r="DX349" i="5" s="1"/>
  <c r="DH349" i="5"/>
  <c r="FQ349" i="5"/>
  <c r="BY349" i="5"/>
  <c r="EH349" i="5" s="1"/>
  <c r="BS349" i="5"/>
  <c r="EB349" i="5" s="1"/>
  <c r="FD197" i="5"/>
  <c r="CU197" i="5"/>
  <c r="EO197" i="5"/>
  <c r="CF197" i="5"/>
  <c r="DE197" i="5"/>
  <c r="FN197" i="5"/>
  <c r="GD197" i="5"/>
  <c r="DU197" i="5"/>
  <c r="EK197" i="5"/>
  <c r="CB197" i="5"/>
  <c r="FV197" i="5"/>
  <c r="DM197" i="5"/>
  <c r="CS235" i="5"/>
  <c r="FB235" i="5"/>
  <c r="GC235" i="5"/>
  <c r="DT235" i="5"/>
  <c r="BO235" i="5"/>
  <c r="DX235" i="5" s="1"/>
  <c r="BQ235" i="5"/>
  <c r="DZ235" i="5" s="1"/>
  <c r="CY235" i="5"/>
  <c r="FH235" i="5"/>
  <c r="EV235" i="5"/>
  <c r="CM235" i="5"/>
  <c r="CH262" i="5"/>
  <c r="EQ262" i="5" s="1"/>
  <c r="BS262" i="5"/>
  <c r="EB262" i="5"/>
  <c r="FT262" i="5"/>
  <c r="DK262" i="5"/>
  <c r="BO262" i="5"/>
  <c r="DX262" i="5" s="1"/>
  <c r="BT262" i="5"/>
  <c r="EC262" i="5" s="1"/>
  <c r="FM262" i="5"/>
  <c r="DD262" i="5"/>
  <c r="BU155" i="5"/>
  <c r="ED155" i="5" s="1"/>
  <c r="CZ215" i="5"/>
  <c r="FI215" i="5"/>
  <c r="CQ215" i="5"/>
  <c r="EZ215" i="5"/>
  <c r="FO215" i="5"/>
  <c r="DF215" i="5"/>
  <c r="EW215" i="5"/>
  <c r="CN215" i="5"/>
  <c r="FF215" i="5"/>
  <c r="CW215" i="5"/>
  <c r="EI215" i="5"/>
  <c r="BZ215" i="5"/>
  <c r="BV193" i="5"/>
  <c r="EE193" i="5" s="1"/>
  <c r="FO225" i="5"/>
  <c r="DF225" i="5"/>
  <c r="BT225" i="5"/>
  <c r="EC225" i="5" s="1"/>
  <c r="EN225" i="5"/>
  <c r="CE225" i="5"/>
  <c r="FI225" i="5"/>
  <c r="CZ225" i="5"/>
  <c r="BS225" i="5"/>
  <c r="EB225" i="5" s="1"/>
  <c r="DL225" i="5"/>
  <c r="FU225" i="5"/>
  <c r="FS162" i="5"/>
  <c r="DJ162" i="5"/>
  <c r="FG162" i="5"/>
  <c r="CX162" i="5"/>
  <c r="EG162" i="5"/>
  <c r="BX162" i="5"/>
  <c r="DC162" i="5"/>
  <c r="FL162" i="5"/>
  <c r="GD162" i="5"/>
  <c r="DU162" i="5"/>
  <c r="FF162" i="5"/>
  <c r="CW162" i="5"/>
  <c r="BT203" i="5"/>
  <c r="EC203" i="5" s="1"/>
  <c r="ES203" i="5"/>
  <c r="CJ203" i="5"/>
  <c r="FG203" i="5"/>
  <c r="CX203" i="5"/>
  <c r="CT203" i="5"/>
  <c r="FC203" i="5"/>
  <c r="CZ203" i="5"/>
  <c r="FI203" i="5"/>
  <c r="FE203" i="5"/>
  <c r="CV203" i="5"/>
  <c r="EI207" i="5"/>
  <c r="BZ207" i="5"/>
  <c r="CQ207" i="5"/>
  <c r="EZ207" i="5"/>
  <c r="FW207" i="5"/>
  <c r="DN207" i="5"/>
  <c r="BS207" i="5"/>
  <c r="EB207" i="5" s="1"/>
  <c r="BU207" i="5"/>
  <c r="ED207" i="5" s="1"/>
  <c r="FO207" i="5"/>
  <c r="DF207" i="5"/>
  <c r="FP219" i="5"/>
  <c r="DG219" i="5"/>
  <c r="FB219" i="5"/>
  <c r="CS219" i="5"/>
  <c r="FH219" i="5"/>
  <c r="CY219" i="5"/>
  <c r="FC219" i="5"/>
  <c r="CT219" i="5"/>
  <c r="DT219" i="5"/>
  <c r="GC219" i="5"/>
  <c r="FE219" i="5"/>
  <c r="CV219" i="5"/>
  <c r="EV165" i="5"/>
  <c r="CM165" i="5"/>
  <c r="GB165" i="5"/>
  <c r="DS165" i="5"/>
  <c r="EM165" i="5"/>
  <c r="CD165" i="5"/>
  <c r="CV165" i="5"/>
  <c r="FE165" i="5"/>
  <c r="BP165" i="5"/>
  <c r="DY165" i="5" s="1"/>
  <c r="FO165" i="5"/>
  <c r="DF165" i="5"/>
  <c r="EQ11" i="5"/>
  <c r="CH11" i="5"/>
  <c r="FW11" i="5"/>
  <c r="DN11" i="5"/>
  <c r="EW11" i="5"/>
  <c r="CN11" i="5"/>
  <c r="DF11" i="5"/>
  <c r="FO11" i="5"/>
  <c r="FQ11" i="5"/>
  <c r="DH11" i="5"/>
  <c r="FI11" i="5"/>
  <c r="CZ11" i="5"/>
  <c r="FG61" i="5"/>
  <c r="CX61" i="5"/>
  <c r="EU61" i="5"/>
  <c r="CL61" i="5"/>
  <c r="FV61" i="5"/>
  <c r="DM61" i="5"/>
  <c r="FP61" i="5"/>
  <c r="DG61" i="5"/>
  <c r="GB61" i="5"/>
  <c r="DS61" i="5"/>
  <c r="FJ61" i="5"/>
  <c r="DA61" i="5"/>
  <c r="EJ190" i="5"/>
  <c r="CA190" i="5"/>
  <c r="BO190" i="5"/>
  <c r="DX190" i="5" s="1"/>
  <c r="DT190" i="5"/>
  <c r="GC190" i="5"/>
  <c r="EX190" i="5"/>
  <c r="CO190" i="5"/>
  <c r="EP190" i="5"/>
  <c r="CG190" i="5"/>
  <c r="GE190" i="5"/>
  <c r="DV190" i="5"/>
  <c r="DB28" i="5"/>
  <c r="FK28" i="5"/>
  <c r="FF28" i="5"/>
  <c r="CW28" i="5"/>
  <c r="FT28" i="5"/>
  <c r="DK28" i="5"/>
  <c r="DS28" i="5"/>
  <c r="GB28" i="5"/>
  <c r="FY28" i="5"/>
  <c r="DP28" i="5"/>
  <c r="FC28" i="5"/>
  <c r="CT28" i="5"/>
  <c r="DQ23" i="5"/>
  <c r="FZ23" i="5"/>
  <c r="EL23" i="5"/>
  <c r="CC23" i="5"/>
  <c r="BV23" i="5"/>
  <c r="EE23" i="5"/>
  <c r="CW23" i="5"/>
  <c r="FF23" i="5"/>
  <c r="FO23" i="5"/>
  <c r="DF23" i="5"/>
  <c r="ES23" i="5"/>
  <c r="CJ23" i="5"/>
  <c r="EL78" i="5"/>
  <c r="CC78" i="5"/>
  <c r="BY78" i="5"/>
  <c r="EH78" i="5"/>
  <c r="GE78" i="5"/>
  <c r="DV78" i="5"/>
  <c r="EU78" i="5"/>
  <c r="CL78" i="5"/>
  <c r="EO78" i="5"/>
  <c r="CF78" i="5"/>
  <c r="GD78" i="5"/>
  <c r="DU78" i="5"/>
  <c r="FT128" i="5"/>
  <c r="DK128" i="5"/>
  <c r="DA128" i="5"/>
  <c r="FJ128" i="5"/>
  <c r="CA128" i="5"/>
  <c r="EJ128" i="5"/>
  <c r="CQ128" i="5"/>
  <c r="EZ128" i="5"/>
  <c r="EH128" i="5"/>
  <c r="BY128" i="5"/>
  <c r="GC128" i="5"/>
  <c r="DT128" i="5"/>
  <c r="FU181" i="5"/>
  <c r="DL181" i="5"/>
  <c r="CA181" i="5"/>
  <c r="EJ181" i="5"/>
  <c r="BO181" i="5"/>
  <c r="DX181" i="5" s="1"/>
  <c r="BQ181" i="5"/>
  <c r="DZ181" i="5" s="1"/>
  <c r="BS181" i="5"/>
  <c r="EB181" i="5" s="1"/>
  <c r="FQ181" i="5"/>
  <c r="DH181" i="5"/>
  <c r="FW339" i="5"/>
  <c r="DN339" i="5"/>
  <c r="DD339" i="5"/>
  <c r="FM339" i="5" s="1"/>
  <c r="CB339" i="5"/>
  <c r="EK339" i="5" s="1"/>
  <c r="DT339" i="5"/>
  <c r="GC339" i="5"/>
  <c r="CC339" i="5"/>
  <c r="EL339" i="5" s="1"/>
  <c r="FX339" i="5"/>
  <c r="DO339" i="5"/>
  <c r="BX348" i="5"/>
  <c r="EG348" i="5" s="1"/>
  <c r="CN348" i="5"/>
  <c r="EW348" i="5" s="1"/>
  <c r="DN348" i="5"/>
  <c r="FW348" i="5" s="1"/>
  <c r="BQ348" i="5"/>
  <c r="DZ348" i="5" s="1"/>
  <c r="BV348" i="5"/>
  <c r="EE348" i="5" s="1"/>
  <c r="DK348" i="5"/>
  <c r="FT348" i="5" s="1"/>
  <c r="BW250" i="5"/>
  <c r="EF250" i="5" s="1"/>
  <c r="EZ250" i="5"/>
  <c r="CQ250" i="5"/>
  <c r="CU250" i="5"/>
  <c r="FD250" i="5"/>
  <c r="BV250" i="5"/>
  <c r="EE250" i="5" s="1"/>
  <c r="BX250" i="5"/>
  <c r="EG250" i="5" s="1"/>
  <c r="FL250" i="5"/>
  <c r="DC250" i="5"/>
  <c r="FX153" i="5"/>
  <c r="DO153" i="5"/>
  <c r="ES153" i="5"/>
  <c r="CJ153" i="5"/>
  <c r="FR153" i="5"/>
  <c r="DI153" i="5"/>
  <c r="EL153" i="5"/>
  <c r="CC153" i="5"/>
  <c r="BO153" i="5"/>
  <c r="DX153" i="5" s="1"/>
  <c r="FS153" i="5"/>
  <c r="DJ153" i="5"/>
  <c r="CW234" i="5"/>
  <c r="FF234" i="5"/>
  <c r="DS234" i="5"/>
  <c r="GB234" i="5"/>
  <c r="CL234" i="5"/>
  <c r="EU234" i="5"/>
  <c r="FQ234" i="5"/>
  <c r="DH234" i="5"/>
  <c r="GC234" i="5"/>
  <c r="DT234" i="5"/>
  <c r="FK234" i="5"/>
  <c r="DB234" i="5"/>
  <c r="FH179" i="5"/>
  <c r="CY179" i="5"/>
  <c r="FV179" i="5"/>
  <c r="DM179" i="5"/>
  <c r="BP179" i="5"/>
  <c r="DY179" i="5" s="1"/>
  <c r="GB179" i="5"/>
  <c r="DS179" i="5"/>
  <c r="GA179" i="5"/>
  <c r="DR179" i="5"/>
  <c r="FE179" i="5"/>
  <c r="CV179" i="5"/>
  <c r="FP312" i="5"/>
  <c r="DG312" i="5"/>
  <c r="CD312" i="5"/>
  <c r="EM312" i="5" s="1"/>
  <c r="CV312" i="5"/>
  <c r="FE312" i="5" s="1"/>
  <c r="CM312" i="5"/>
  <c r="EV312" i="5" s="1"/>
  <c r="FR312" i="5"/>
  <c r="DI312" i="5"/>
  <c r="DR312" i="5"/>
  <c r="GA312" i="5"/>
  <c r="BQ132" i="5"/>
  <c r="DZ132" i="5" s="1"/>
  <c r="FN132" i="5"/>
  <c r="DE132" i="5"/>
  <c r="EZ132" i="5"/>
  <c r="CQ132" i="5"/>
  <c r="CU132" i="5"/>
  <c r="FD132" i="5"/>
  <c r="BR132" i="5"/>
  <c r="EA132" i="5" s="1"/>
  <c r="FP132" i="5"/>
  <c r="DG132" i="5"/>
  <c r="EU227" i="5"/>
  <c r="CL227" i="5"/>
  <c r="CG227" i="5"/>
  <c r="EP227" i="5"/>
  <c r="FG227" i="5"/>
  <c r="CX227" i="5"/>
  <c r="DF227" i="5"/>
  <c r="FO227" i="5"/>
  <c r="FI227" i="5"/>
  <c r="CZ227" i="5"/>
  <c r="ET227" i="5"/>
  <c r="CK227" i="5"/>
  <c r="FA209" i="5"/>
  <c r="CR209" i="5"/>
  <c r="DT209" i="5"/>
  <c r="GC209" i="5"/>
  <c r="FZ209" i="5"/>
  <c r="DQ209" i="5"/>
  <c r="FE209" i="5"/>
  <c r="CV209" i="5"/>
  <c r="BW209" i="5"/>
  <c r="EF209" i="5" s="1"/>
  <c r="FQ209" i="5"/>
  <c r="DH209" i="5"/>
  <c r="CC243" i="5"/>
  <c r="EL243" i="5" s="1"/>
  <c r="FW243" i="5"/>
  <c r="DN243" i="5"/>
  <c r="GA243" i="5"/>
  <c r="DR243" i="5"/>
  <c r="EQ243" i="5"/>
  <c r="CH243" i="5"/>
  <c r="CA243" i="5"/>
  <c r="EJ243" i="5" s="1"/>
  <c r="FZ243" i="5"/>
  <c r="DQ243" i="5"/>
  <c r="FM318" i="5"/>
  <c r="DD318" i="5"/>
  <c r="FC318" i="5"/>
  <c r="CT318" i="5"/>
  <c r="CC318" i="5"/>
  <c r="EL318" i="5" s="1"/>
  <c r="GC318" i="5"/>
  <c r="DT318" i="5"/>
  <c r="FR318" i="5"/>
  <c r="DI318" i="5"/>
  <c r="CL318" i="5"/>
  <c r="EU318" i="5" s="1"/>
  <c r="EP327" i="5"/>
  <c r="CG327" i="5"/>
  <c r="DH327" i="5"/>
  <c r="FQ327" i="5" s="1"/>
  <c r="CA327" i="5"/>
  <c r="EJ327" i="5" s="1"/>
  <c r="CY327" i="5"/>
  <c r="FH327" i="5" s="1"/>
  <c r="FX327" i="5"/>
  <c r="DO327" i="5"/>
  <c r="DA327" i="5"/>
  <c r="FJ327" i="5" s="1"/>
  <c r="GD166" i="5"/>
  <c r="DU166" i="5"/>
  <c r="DH166" i="5"/>
  <c r="FQ166" i="5"/>
  <c r="DZ166" i="5"/>
  <c r="BQ166" i="5"/>
  <c r="CM166" i="5"/>
  <c r="EV166" i="5"/>
  <c r="FF166" i="5"/>
  <c r="CW166" i="5"/>
  <c r="EY166" i="5"/>
  <c r="CP166" i="5"/>
  <c r="EV46" i="5"/>
  <c r="CM46" i="5"/>
  <c r="FX46" i="5"/>
  <c r="DO46" i="5"/>
  <c r="ER46" i="5"/>
  <c r="CI46" i="5"/>
  <c r="DG46" i="5"/>
  <c r="FP46" i="5"/>
  <c r="FM46" i="5"/>
  <c r="DD46" i="5"/>
  <c r="FA46" i="5"/>
  <c r="CR46" i="5"/>
  <c r="EP96" i="5"/>
  <c r="CG96" i="5"/>
  <c r="BQ96" i="5"/>
  <c r="DZ96" i="5" s="1"/>
  <c r="DM96" i="5"/>
  <c r="FV96" i="5"/>
  <c r="DA96" i="5"/>
  <c r="FJ96" i="5"/>
  <c r="FU96" i="5"/>
  <c r="DL96" i="5"/>
  <c r="EX96" i="5"/>
  <c r="CO96" i="5"/>
  <c r="FX146" i="5"/>
  <c r="DO146" i="5"/>
  <c r="FL146" i="5"/>
  <c r="DC146" i="5"/>
  <c r="EG146" i="5"/>
  <c r="BX146" i="5"/>
  <c r="FB146" i="5"/>
  <c r="CS146" i="5"/>
  <c r="FI146" i="5"/>
  <c r="CZ146" i="5"/>
  <c r="EM146" i="5"/>
  <c r="CD146" i="5"/>
  <c r="EJ159" i="5"/>
  <c r="CA159" i="5"/>
  <c r="EP159" i="5"/>
  <c r="CG159" i="5"/>
  <c r="DL159" i="5"/>
  <c r="FU159" i="5"/>
  <c r="EV159" i="5"/>
  <c r="CM159" i="5"/>
  <c r="EN159" i="5"/>
  <c r="CE159" i="5"/>
  <c r="FY159" i="5"/>
  <c r="DP159" i="5"/>
  <c r="CD178" i="5"/>
  <c r="EM178" i="5"/>
  <c r="GE178" i="5"/>
  <c r="DV178" i="5"/>
  <c r="FH178" i="5"/>
  <c r="CY178" i="5"/>
  <c r="BW178" i="5"/>
  <c r="EF178" i="5"/>
  <c r="BY178" i="5"/>
  <c r="EH178" i="5"/>
  <c r="GC178" i="5"/>
  <c r="DT178" i="5"/>
  <c r="EL33" i="5"/>
  <c r="CC33" i="5"/>
  <c r="FA33" i="5"/>
  <c r="CR33" i="5"/>
  <c r="CG33" i="5"/>
  <c r="EP33" i="5"/>
  <c r="BV33" i="5"/>
  <c r="EE33" i="5"/>
  <c r="EU33" i="5"/>
  <c r="CL33" i="5"/>
  <c r="BP33" i="5"/>
  <c r="DY33" i="5" s="1"/>
  <c r="T62" i="4"/>
  <c r="U62" i="4" s="1"/>
  <c r="CH113" i="5"/>
  <c r="EQ113" i="5"/>
  <c r="BT113" i="5"/>
  <c r="EC113" i="5"/>
  <c r="EG113" i="5"/>
  <c r="BX113" i="5"/>
  <c r="CD113" i="5"/>
  <c r="EM113" i="5"/>
  <c r="CJ113" i="5"/>
  <c r="ES113" i="5"/>
  <c r="EE113" i="5"/>
  <c r="BV113" i="5"/>
  <c r="BU182" i="5"/>
  <c r="ED182" i="5" s="1"/>
  <c r="CQ182" i="5"/>
  <c r="EZ182" i="5"/>
  <c r="GB182" i="5"/>
  <c r="DS182" i="5"/>
  <c r="DU182" i="5"/>
  <c r="GD182" i="5"/>
  <c r="BR182" i="5"/>
  <c r="EA182" i="5" s="1"/>
  <c r="FL182" i="5"/>
  <c r="DC182" i="5"/>
  <c r="DP264" i="5"/>
  <c r="FY264" i="5"/>
  <c r="EA264" i="5"/>
  <c r="BR264" i="5"/>
  <c r="CK264" i="5"/>
  <c r="ET264" i="5" s="1"/>
  <c r="EL264" i="5"/>
  <c r="CC264" i="5"/>
  <c r="DL264" i="5"/>
  <c r="FU264" i="5"/>
  <c r="CX264" i="5"/>
  <c r="FG264" i="5"/>
  <c r="CE305" i="5"/>
  <c r="EN305" i="5" s="1"/>
  <c r="GC305" i="5"/>
  <c r="DT305" i="5"/>
  <c r="FY305" i="5"/>
  <c r="DP305" i="5"/>
  <c r="BQ305" i="5"/>
  <c r="DZ305" i="5" s="1"/>
  <c r="CK305" i="5"/>
  <c r="ET305" i="5"/>
  <c r="EQ305" i="5"/>
  <c r="CH305" i="5"/>
  <c r="CD336" i="5"/>
  <c r="EM336" i="5" s="1"/>
  <c r="EA336" i="5"/>
  <c r="BR336" i="5"/>
  <c r="DA336" i="5"/>
  <c r="FJ336" i="5" s="1"/>
  <c r="BP336" i="5"/>
  <c r="DY336" i="5" s="1"/>
  <c r="FY336" i="5"/>
  <c r="DP336" i="5"/>
  <c r="DJ336" i="5"/>
  <c r="FS336" i="5" s="1"/>
  <c r="CW311" i="5"/>
  <c r="FF311" i="5" s="1"/>
  <c r="CP311" i="5"/>
  <c r="EY311" i="5" s="1"/>
  <c r="BY311" i="5"/>
  <c r="EH311" i="5" s="1"/>
  <c r="CG311" i="5"/>
  <c r="EP311" i="5" s="1"/>
  <c r="BS311" i="5"/>
  <c r="EB311" i="5" s="1"/>
  <c r="FM311" i="5"/>
  <c r="DD311" i="5"/>
  <c r="CR286" i="5"/>
  <c r="FA286" i="5" s="1"/>
  <c r="CB286" i="5"/>
  <c r="EK286" i="5" s="1"/>
  <c r="CV286" i="5"/>
  <c r="FE286" i="5"/>
  <c r="BX286" i="5"/>
  <c r="EG286" i="5" s="1"/>
  <c r="BV286" i="5"/>
  <c r="EE286" i="5" s="1"/>
  <c r="FT286" i="5"/>
  <c r="DK286" i="5"/>
  <c r="BS261" i="5"/>
  <c r="EB261" i="5"/>
  <c r="CJ261" i="5"/>
  <c r="ES261" i="5" s="1"/>
  <c r="DM261" i="5"/>
  <c r="FV261" i="5"/>
  <c r="CC261" i="5"/>
  <c r="EL261" i="5" s="1"/>
  <c r="BT261" i="5"/>
  <c r="EC261" i="5" s="1"/>
  <c r="FR261" i="5"/>
  <c r="DI261" i="5"/>
  <c r="EL236" i="5"/>
  <c r="CC236" i="5"/>
  <c r="EZ236" i="5"/>
  <c r="CQ236" i="5"/>
  <c r="DE236" i="5"/>
  <c r="FN236" i="5"/>
  <c r="BV236" i="5"/>
  <c r="EE236" i="5" s="1"/>
  <c r="BO236" i="5"/>
  <c r="DX236" i="5" s="1"/>
  <c r="FM236" i="5"/>
  <c r="DD236" i="5"/>
  <c r="DS211" i="5"/>
  <c r="GB211" i="5"/>
  <c r="BX211" i="5"/>
  <c r="EG211" i="5" s="1"/>
  <c r="EV211" i="5"/>
  <c r="CM211" i="5"/>
  <c r="BQ211" i="5"/>
  <c r="DZ211" i="5" s="1"/>
  <c r="DX211" i="5"/>
  <c r="BO211" i="5"/>
  <c r="FS211" i="5"/>
  <c r="DJ211" i="5"/>
  <c r="CA338" i="5"/>
  <c r="EJ338" i="5" s="1"/>
  <c r="BQ338" i="5"/>
  <c r="DZ338" i="5" s="1"/>
  <c r="CK338" i="5"/>
  <c r="ET338" i="5"/>
  <c r="FW338" i="5"/>
  <c r="DN338" i="5"/>
  <c r="DA338" i="5"/>
  <c r="FJ338" i="5" s="1"/>
  <c r="CY338" i="5"/>
  <c r="FH338" i="5" s="1"/>
  <c r="ER240" i="5"/>
  <c r="CI240" i="5"/>
  <c r="BW240" i="5"/>
  <c r="EF240" i="5" s="1"/>
  <c r="FD240" i="5"/>
  <c r="CU240" i="5"/>
  <c r="BO240" i="5"/>
  <c r="DX240" i="5"/>
  <c r="FY240" i="5"/>
  <c r="DP240" i="5"/>
  <c r="FG240" i="5"/>
  <c r="CX240" i="5"/>
  <c r="BP347" i="5"/>
  <c r="DY347" i="5"/>
  <c r="CG347" i="5"/>
  <c r="EP347" i="5" s="1"/>
  <c r="CT347" i="5"/>
  <c r="FC347" i="5" s="1"/>
  <c r="CQ347" i="5"/>
  <c r="EZ347" i="5" s="1"/>
  <c r="DL347" i="5"/>
  <c r="FU347" i="5" s="1"/>
  <c r="CU347" i="5"/>
  <c r="FD347" i="5" s="1"/>
  <c r="ES249" i="5"/>
  <c r="CJ249" i="5"/>
  <c r="EZ249" i="5"/>
  <c r="CQ249" i="5"/>
  <c r="CS249" i="5"/>
  <c r="FB249" i="5"/>
  <c r="DK249" i="5"/>
  <c r="FT249" i="5"/>
  <c r="GC249" i="5"/>
  <c r="DT249" i="5"/>
  <c r="FF249" i="5"/>
  <c r="CW249" i="5"/>
  <c r="BT233" i="5"/>
  <c r="EC233" i="5"/>
  <c r="FZ233" i="5"/>
  <c r="DQ233" i="5"/>
  <c r="FJ233" i="5"/>
  <c r="DA233" i="5"/>
  <c r="EN233" i="5"/>
  <c r="CE233" i="5"/>
  <c r="BZ233" i="5"/>
  <c r="EI233" i="5" s="1"/>
  <c r="FX233" i="5"/>
  <c r="DO233" i="5"/>
  <c r="FP185" i="5"/>
  <c r="DG185" i="5"/>
  <c r="EK185" i="5"/>
  <c r="CB185" i="5"/>
  <c r="FL185" i="5"/>
  <c r="DC185" i="5"/>
  <c r="EU185" i="5"/>
  <c r="CL185" i="5"/>
  <c r="FC185" i="5"/>
  <c r="CT185" i="5"/>
  <c r="EQ185" i="5"/>
  <c r="CH185" i="5"/>
  <c r="CK267" i="5"/>
  <c r="ET267" i="5" s="1"/>
  <c r="DR267" i="5"/>
  <c r="GA267" i="5"/>
  <c r="FM267" i="5"/>
  <c r="DD267" i="5"/>
  <c r="EQ267" i="5"/>
  <c r="CH267" i="5"/>
  <c r="CD267" i="5"/>
  <c r="EM267" i="5" s="1"/>
  <c r="CG267" i="5"/>
  <c r="EP267" i="5" s="1"/>
  <c r="FD244" i="5"/>
  <c r="CU244" i="5"/>
  <c r="CY244" i="5"/>
  <c r="FH244" i="5"/>
  <c r="DM244" i="5"/>
  <c r="FV244" i="5"/>
  <c r="CO244" i="5"/>
  <c r="EX244" i="5"/>
  <c r="CB244" i="5"/>
  <c r="EK244" i="5" s="1"/>
  <c r="FZ244" i="5"/>
  <c r="DQ244" i="5"/>
  <c r="BR252" i="5"/>
  <c r="EA252" i="5" s="1"/>
  <c r="FI252" i="5"/>
  <c r="CZ252" i="5"/>
  <c r="BX252" i="5"/>
  <c r="EG252" i="5" s="1"/>
  <c r="CR252" i="5"/>
  <c r="FA252" i="5"/>
  <c r="BZ252" i="5"/>
  <c r="EI252" i="5" s="1"/>
  <c r="FX252" i="5"/>
  <c r="DO252" i="5"/>
  <c r="CP280" i="5"/>
  <c r="EY280" i="5" s="1"/>
  <c r="CL280" i="5"/>
  <c r="EU280" i="5"/>
  <c r="FF280" i="5"/>
  <c r="CW280" i="5"/>
  <c r="FB280" i="5"/>
  <c r="CS280" i="5"/>
  <c r="FZ280" i="5"/>
  <c r="DQ280" i="5"/>
  <c r="FC280" i="5"/>
  <c r="CT280" i="5"/>
  <c r="BP139" i="5"/>
  <c r="DY139" i="5"/>
  <c r="EP163" i="5"/>
  <c r="CG163" i="5"/>
  <c r="EU163" i="5"/>
  <c r="CL163" i="5"/>
  <c r="FZ163" i="5"/>
  <c r="DQ163" i="5"/>
  <c r="BQ163" i="5"/>
  <c r="DZ163" i="5" s="1"/>
  <c r="EQ163" i="5"/>
  <c r="CH163" i="5"/>
  <c r="FV163" i="5"/>
  <c r="DM163" i="5"/>
  <c r="CA263" i="5"/>
  <c r="EJ263" i="5" s="1"/>
  <c r="FY263" i="5"/>
  <c r="DP263" i="5"/>
  <c r="DV263" i="5"/>
  <c r="GE263" i="5"/>
  <c r="CL263" i="5"/>
  <c r="EU263" i="5" s="1"/>
  <c r="FR263" i="5"/>
  <c r="DI263" i="5"/>
  <c r="CZ263" i="5"/>
  <c r="FI263" i="5"/>
  <c r="EH167" i="5"/>
  <c r="BY167" i="5"/>
  <c r="FI167" i="5"/>
  <c r="CZ167" i="5"/>
  <c r="EW167" i="5"/>
  <c r="CN167" i="5"/>
  <c r="CQ167" i="5"/>
  <c r="EZ167" i="5"/>
  <c r="FB167" i="5"/>
  <c r="CS167" i="5"/>
  <c r="ET167" i="5"/>
  <c r="CK167" i="5"/>
  <c r="DP31" i="5"/>
  <c r="FY31" i="5"/>
  <c r="EW31" i="5"/>
  <c r="CN31" i="5"/>
  <c r="FO31" i="5"/>
  <c r="DF31" i="5"/>
  <c r="CI31" i="5"/>
  <c r="ER31" i="5"/>
  <c r="EP31" i="5"/>
  <c r="CG31" i="5"/>
  <c r="GE31" i="5"/>
  <c r="DV31" i="5"/>
  <c r="DG81" i="5"/>
  <c r="FP81" i="5"/>
  <c r="EF81" i="5"/>
  <c r="BW81" i="5"/>
  <c r="BZ81" i="5"/>
  <c r="EI81" i="5"/>
  <c r="EZ81" i="5"/>
  <c r="CQ81" i="5"/>
  <c r="EM81" i="5"/>
  <c r="CD81" i="5"/>
  <c r="GB81" i="5"/>
  <c r="DS81" i="5"/>
  <c r="ED131" i="5"/>
  <c r="BU131" i="5"/>
  <c r="EG131" i="5"/>
  <c r="BX131" i="5"/>
  <c r="FF131" i="5"/>
  <c r="CW131" i="5"/>
  <c r="BS131" i="5"/>
  <c r="EB131" i="5" s="1"/>
  <c r="EF131" i="5"/>
  <c r="BW131" i="5"/>
  <c r="FQ131" i="5"/>
  <c r="DH131" i="5"/>
  <c r="FF214" i="5"/>
  <c r="CW214" i="5"/>
  <c r="GC214" i="5"/>
  <c r="DT214" i="5"/>
  <c r="DI214" i="5"/>
  <c r="FR214" i="5"/>
  <c r="CT214" i="5"/>
  <c r="FC214" i="5"/>
  <c r="DD214" i="5"/>
  <c r="FM214" i="5"/>
  <c r="EW214" i="5"/>
  <c r="CN214" i="5"/>
  <c r="FZ149" i="5"/>
  <c r="DQ149" i="5"/>
  <c r="BO149" i="5"/>
  <c r="DX149" i="5" s="1"/>
  <c r="EZ149" i="5"/>
  <c r="CQ149" i="5"/>
  <c r="EF149" i="5"/>
  <c r="BW149" i="5"/>
  <c r="ED149" i="5"/>
  <c r="BU149" i="5"/>
  <c r="FO149" i="5"/>
  <c r="DF149" i="5"/>
  <c r="DV194" i="5"/>
  <c r="GE194" i="5"/>
  <c r="EY194" i="5"/>
  <c r="CP194" i="5"/>
  <c r="CZ194" i="5"/>
  <c r="FI194" i="5"/>
  <c r="BU194" i="5"/>
  <c r="ED194" i="5" s="1"/>
  <c r="BQ194" i="5"/>
  <c r="DZ194" i="5" s="1"/>
  <c r="FO194" i="5"/>
  <c r="DF194" i="5"/>
  <c r="FZ242" i="5"/>
  <c r="DQ242" i="5"/>
  <c r="CI242" i="5"/>
  <c r="ER242" i="5"/>
  <c r="ET242" i="5"/>
  <c r="CK242" i="5"/>
  <c r="FC242" i="5"/>
  <c r="CT242" i="5"/>
  <c r="FQ242" i="5"/>
  <c r="DH242" i="5"/>
  <c r="EY242" i="5"/>
  <c r="CP242" i="5"/>
  <c r="DO253" i="5"/>
  <c r="FX253" i="5"/>
  <c r="CY253" i="5"/>
  <c r="FH253" i="5"/>
  <c r="BU253" i="5"/>
  <c r="ED253" i="5" s="1"/>
  <c r="CD253" i="5"/>
  <c r="EM253" i="5" s="1"/>
  <c r="ES253" i="5"/>
  <c r="CJ253" i="5"/>
  <c r="EF253" i="5"/>
  <c r="BW253" i="5"/>
  <c r="CS329" i="5"/>
  <c r="FB329" i="5" s="1"/>
  <c r="DQ329" i="5"/>
  <c r="FZ329" i="5"/>
  <c r="DR329" i="5"/>
  <c r="GA329" i="5"/>
  <c r="CI329" i="5"/>
  <c r="ER329" i="5" s="1"/>
  <c r="CM329" i="5"/>
  <c r="EV329" i="5" s="1"/>
  <c r="BU329" i="5"/>
  <c r="ED329" i="5" s="1"/>
  <c r="FU313" i="5"/>
  <c r="DL313" i="5"/>
  <c r="BX313" i="5"/>
  <c r="EG313" i="5" s="1"/>
  <c r="BZ313" i="5"/>
  <c r="EI313" i="5"/>
  <c r="GC313" i="5"/>
  <c r="DT313" i="5"/>
  <c r="FR313" i="5"/>
  <c r="DI313" i="5"/>
  <c r="EU313" i="5"/>
  <c r="CL313" i="5"/>
  <c r="BY36" i="5"/>
  <c r="EH36" i="5"/>
  <c r="CU36" i="5"/>
  <c r="FD36" i="5"/>
  <c r="ET36" i="5"/>
  <c r="CK36" i="5"/>
  <c r="DR36" i="5"/>
  <c r="GA36" i="5"/>
  <c r="FM36" i="5"/>
  <c r="DD36" i="5"/>
  <c r="FA36" i="5"/>
  <c r="CR36" i="5"/>
  <c r="FP86" i="5"/>
  <c r="DG86" i="5"/>
  <c r="FO86" i="5"/>
  <c r="DF86" i="5"/>
  <c r="FZ86" i="5"/>
  <c r="DQ86" i="5"/>
  <c r="FF86" i="5"/>
  <c r="CW86" i="5"/>
  <c r="FU86" i="5"/>
  <c r="DL86" i="5"/>
  <c r="EX86" i="5"/>
  <c r="CO86" i="5"/>
  <c r="FS224" i="5"/>
  <c r="DJ224" i="5"/>
  <c r="EQ224" i="5"/>
  <c r="CH224" i="5"/>
  <c r="BU224" i="5"/>
  <c r="ED224" i="5" s="1"/>
  <c r="CJ224" i="5"/>
  <c r="ES224" i="5"/>
  <c r="DO224" i="5"/>
  <c r="FX224" i="5"/>
  <c r="FE224" i="5"/>
  <c r="CV224" i="5"/>
  <c r="CJ273" i="5"/>
  <c r="ES273" i="5" s="1"/>
  <c r="CO273" i="5"/>
  <c r="EX273" i="5" s="1"/>
  <c r="CZ273" i="5"/>
  <c r="FI273" i="5"/>
  <c r="BQ273" i="5"/>
  <c r="DZ273" i="5"/>
  <c r="CX273" i="5"/>
  <c r="FG273" i="5"/>
  <c r="CL273" i="5"/>
  <c r="EU273" i="5" s="1"/>
  <c r="EQ63" i="5"/>
  <c r="CH63" i="5"/>
  <c r="EE63" i="5"/>
  <c r="BV63" i="5"/>
  <c r="FG63" i="5"/>
  <c r="CX63" i="5"/>
  <c r="DU63" i="5"/>
  <c r="GD63" i="5"/>
  <c r="FO63" i="5"/>
  <c r="DF63" i="5"/>
  <c r="ES63" i="5"/>
  <c r="CJ63" i="5"/>
  <c r="DG183" i="5"/>
  <c r="FP183" i="5"/>
  <c r="EK183" i="5"/>
  <c r="CB183" i="5"/>
  <c r="ET183" i="5"/>
  <c r="CK183" i="5"/>
  <c r="BT183" i="5"/>
  <c r="EC183" i="5" s="1"/>
  <c r="ED183" i="5"/>
  <c r="BU183" i="5"/>
  <c r="FS183" i="5"/>
  <c r="DJ183" i="5"/>
  <c r="CW73" i="5"/>
  <c r="FF73" i="5"/>
  <c r="FA73" i="5"/>
  <c r="CR73" i="5"/>
  <c r="EZ73" i="5"/>
  <c r="CQ73" i="5"/>
  <c r="BS73" i="5"/>
  <c r="EB73" i="5"/>
  <c r="CI73" i="5"/>
  <c r="ER73" i="5"/>
  <c r="EE73" i="5"/>
  <c r="BV73" i="5"/>
  <c r="CU337" i="5"/>
  <c r="FD337" i="5" s="1"/>
  <c r="CH337" i="5"/>
  <c r="EQ337" i="5" s="1"/>
  <c r="DE337" i="5"/>
  <c r="FN337" i="5" s="1"/>
  <c r="BT337" i="5"/>
  <c r="EC337" i="5" s="1"/>
  <c r="BP337" i="5"/>
  <c r="DY337" i="5" s="1"/>
  <c r="EA337" i="5"/>
  <c r="BR337" i="5"/>
  <c r="FG239" i="5"/>
  <c r="CX239" i="5"/>
  <c r="ES239" i="5"/>
  <c r="CJ239" i="5"/>
  <c r="FW239" i="5"/>
  <c r="DN239" i="5"/>
  <c r="DC239" i="5"/>
  <c r="FL239" i="5"/>
  <c r="DR239" i="5"/>
  <c r="GA239" i="5"/>
  <c r="FJ239" i="5"/>
  <c r="DA239" i="5"/>
  <c r="BX248" i="5"/>
  <c r="EG248" i="5" s="1"/>
  <c r="FL248" i="5"/>
  <c r="DC248" i="5"/>
  <c r="DS248" i="5"/>
  <c r="GB248" i="5"/>
  <c r="EB248" i="5"/>
  <c r="BS248" i="5"/>
  <c r="BV248" i="5"/>
  <c r="EE248" i="5" s="1"/>
  <c r="FT248" i="5"/>
  <c r="DK248" i="5"/>
  <c r="FG148" i="5"/>
  <c r="CX148" i="5"/>
  <c r="DU148" i="5"/>
  <c r="GD148" i="5"/>
  <c r="EF148" i="5"/>
  <c r="BW148" i="5"/>
  <c r="FR148" i="5"/>
  <c r="DI148" i="5"/>
  <c r="GE148" i="5"/>
  <c r="DV148" i="5"/>
  <c r="FI148" i="5"/>
  <c r="CZ148" i="5"/>
  <c r="CZ285" i="5"/>
  <c r="FI285" i="5"/>
  <c r="FY285" i="5"/>
  <c r="DP285" i="5"/>
  <c r="CF285" i="5"/>
  <c r="EO285" i="5"/>
  <c r="FF285" i="5"/>
  <c r="CW285" i="5"/>
  <c r="FQ285" i="5"/>
  <c r="DH285" i="5"/>
  <c r="CK285" i="5"/>
  <c r="ET285" i="5" s="1"/>
  <c r="EU232" i="5"/>
  <c r="CL232" i="5"/>
  <c r="CM232" i="5"/>
  <c r="EV232" i="5"/>
  <c r="CV232" i="5"/>
  <c r="FE232" i="5"/>
  <c r="GD232" i="5"/>
  <c r="DU232" i="5"/>
  <c r="FQ232" i="5"/>
  <c r="DH232" i="5"/>
  <c r="EY232" i="5"/>
  <c r="CP232" i="5"/>
  <c r="CS174" i="5"/>
  <c r="FB174" i="5"/>
  <c r="CF174" i="5"/>
  <c r="EO174" i="5"/>
  <c r="DN174" i="5"/>
  <c r="FW174" i="5"/>
  <c r="FS174" i="5"/>
  <c r="DJ174" i="5"/>
  <c r="FQ174" i="5"/>
  <c r="DH174" i="5"/>
  <c r="EU174" i="5"/>
  <c r="CL174" i="5"/>
  <c r="DZ186" i="5"/>
  <c r="BQ186" i="5"/>
  <c r="FB186" i="5"/>
  <c r="CS186" i="5"/>
  <c r="GD186" i="5"/>
  <c r="DU186" i="5"/>
  <c r="DN186" i="5"/>
  <c r="FW186" i="5"/>
  <c r="EO186" i="5"/>
  <c r="CF186" i="5"/>
  <c r="FZ186" i="5"/>
  <c r="DQ186" i="5"/>
  <c r="CW204" i="5"/>
  <c r="FF204" i="5"/>
  <c r="FZ204" i="5"/>
  <c r="DQ204" i="5"/>
  <c r="FC204" i="5"/>
  <c r="CT204" i="5"/>
  <c r="BU204" i="5"/>
  <c r="ED204" i="5" s="1"/>
  <c r="BQ204" i="5"/>
  <c r="DZ204" i="5" s="1"/>
  <c r="DL204" i="5"/>
  <c r="FU204" i="5"/>
  <c r="CG317" i="5"/>
  <c r="EP317" i="5"/>
  <c r="CQ317" i="5"/>
  <c r="EZ317" i="5" s="1"/>
  <c r="DP317" i="5"/>
  <c r="FY317" i="5"/>
  <c r="ET317" i="5"/>
  <c r="CK317" i="5"/>
  <c r="BU317" i="5"/>
  <c r="ED317" i="5" s="1"/>
  <c r="FS317" i="5"/>
  <c r="DJ317" i="5"/>
  <c r="FY294" i="5"/>
  <c r="DP294" i="5"/>
  <c r="CO294" i="5"/>
  <c r="EX294" i="5" s="1"/>
  <c r="CT294" i="5"/>
  <c r="FC294" i="5" s="1"/>
  <c r="BU294" i="5"/>
  <c r="ED294" i="5" s="1"/>
  <c r="DB294" i="5"/>
  <c r="FK294" i="5"/>
  <c r="CQ294" i="5"/>
  <c r="EZ294" i="5" s="1"/>
  <c r="CB330" i="5"/>
  <c r="EK330" i="5" s="1"/>
  <c r="CF330" i="5"/>
  <c r="EO330" i="5" s="1"/>
  <c r="GA330" i="5"/>
  <c r="DR330" i="5"/>
  <c r="BZ330" i="5"/>
  <c r="EI330" i="5" s="1"/>
  <c r="BW330" i="5"/>
  <c r="EF330" i="5" s="1"/>
  <c r="FX330" i="5"/>
  <c r="DO330" i="5"/>
  <c r="EL168" i="5"/>
  <c r="CC168" i="5"/>
  <c r="EW168" i="5"/>
  <c r="CN168" i="5"/>
  <c r="BU168" i="5"/>
  <c r="ED168" i="5"/>
  <c r="EH168" i="5"/>
  <c r="BY168" i="5"/>
  <c r="CE168" i="5"/>
  <c r="EN168" i="5"/>
  <c r="EG168" i="5"/>
  <c r="BX168" i="5"/>
  <c r="FP16" i="5"/>
  <c r="DG16" i="5"/>
  <c r="BR16" i="5"/>
  <c r="EA16" i="5"/>
  <c r="CX16" i="5"/>
  <c r="FG16" i="5"/>
  <c r="EI16" i="5"/>
  <c r="BZ16" i="5"/>
  <c r="ER16" i="5"/>
  <c r="CI16" i="5"/>
  <c r="EP16" i="5"/>
  <c r="CG16" i="5"/>
  <c r="EB66" i="5"/>
  <c r="BS66" i="5"/>
  <c r="CA66" i="5"/>
  <c r="EJ66" i="5"/>
  <c r="BQ66" i="5"/>
  <c r="DZ66" i="5" s="1"/>
  <c r="FI66" i="5"/>
  <c r="CZ66" i="5"/>
  <c r="GA66" i="5"/>
  <c r="DR66" i="5"/>
  <c r="FS66" i="5"/>
  <c r="DJ66" i="5"/>
  <c r="CB116" i="5"/>
  <c r="EK116" i="5"/>
  <c r="DM116" i="5"/>
  <c r="FV116" i="5"/>
  <c r="CZ116" i="5"/>
  <c r="FI116" i="5"/>
  <c r="BV116" i="5"/>
  <c r="EE116" i="5"/>
  <c r="FN116" i="5"/>
  <c r="DE116" i="5"/>
  <c r="FJ116" i="5"/>
  <c r="DA116" i="5"/>
  <c r="BU269" i="5"/>
  <c r="ED269" i="5" s="1"/>
  <c r="CP269" i="5"/>
  <c r="EY269" i="5" s="1"/>
  <c r="FU269" i="5"/>
  <c r="DL269" i="5"/>
  <c r="FM269" i="5"/>
  <c r="DD269" i="5"/>
  <c r="CN269" i="5"/>
  <c r="EW269" i="5" s="1"/>
  <c r="BO269" i="5"/>
  <c r="DX269" i="5" s="1"/>
  <c r="FF136" i="5"/>
  <c r="CW136" i="5"/>
  <c r="ES136" i="5"/>
  <c r="CJ136" i="5"/>
  <c r="FB136" i="5"/>
  <c r="CS136" i="5"/>
  <c r="DC136" i="5"/>
  <c r="FL136" i="5"/>
  <c r="DS136" i="5"/>
  <c r="GB136" i="5"/>
  <c r="FJ136" i="5"/>
  <c r="DA136" i="5"/>
  <c r="DE18" i="5"/>
  <c r="FN18" i="5"/>
  <c r="EK18" i="5"/>
  <c r="CB18" i="5"/>
  <c r="BQ18" i="5"/>
  <c r="DZ18" i="5"/>
  <c r="CY18" i="5"/>
  <c r="FH18" i="5"/>
  <c r="FX18" i="5"/>
  <c r="DO18" i="5"/>
  <c r="DA18" i="5"/>
  <c r="FJ18" i="5"/>
  <c r="DP98" i="5"/>
  <c r="FY98" i="5"/>
  <c r="GE98" i="5"/>
  <c r="DV98" i="5"/>
  <c r="EG98" i="5"/>
  <c r="BX98" i="5"/>
  <c r="EK98" i="5"/>
  <c r="CB98" i="5"/>
  <c r="EI98" i="5"/>
  <c r="BZ98" i="5"/>
  <c r="GC98" i="5"/>
  <c r="DT98" i="5"/>
  <c r="FJ133" i="5"/>
  <c r="DA133" i="5"/>
  <c r="FM133" i="5"/>
  <c r="DD133" i="5"/>
  <c r="DI133" i="5"/>
  <c r="FR133" i="5"/>
  <c r="DK133" i="5"/>
  <c r="FT133" i="5"/>
  <c r="EQ133" i="5"/>
  <c r="CH133" i="5"/>
  <c r="FV133" i="5"/>
  <c r="DM133" i="5"/>
  <c r="BW356" i="5"/>
  <c r="EF356" i="5" s="1"/>
  <c r="BR356" i="5"/>
  <c r="EA356" i="5" s="1"/>
  <c r="CK356" i="5"/>
  <c r="ET356" i="5"/>
  <c r="EW356" i="5"/>
  <c r="CN356" i="5"/>
  <c r="CW356" i="5"/>
  <c r="FF356" i="5" s="1"/>
  <c r="EI356" i="5"/>
  <c r="BZ356" i="5"/>
  <c r="DF331" i="5"/>
  <c r="FO331" i="5"/>
  <c r="CH331" i="5"/>
  <c r="EQ331" i="5" s="1"/>
  <c r="CC331" i="5"/>
  <c r="EL331" i="5" s="1"/>
  <c r="BT331" i="5"/>
  <c r="EC331" i="5" s="1"/>
  <c r="BQ331" i="5"/>
  <c r="DZ331" i="5" s="1"/>
  <c r="CG331" i="5"/>
  <c r="EP331" i="5" s="1"/>
  <c r="CZ306" i="5"/>
  <c r="FI306" i="5" s="1"/>
  <c r="CI306" i="5"/>
  <c r="ER306" i="5" s="1"/>
  <c r="FO306" i="5"/>
  <c r="DF306" i="5"/>
  <c r="DE306" i="5"/>
  <c r="FN306" i="5"/>
  <c r="CW306" i="5"/>
  <c r="FF306" i="5"/>
  <c r="BZ306" i="5"/>
  <c r="EI306" i="5" s="1"/>
  <c r="FO281" i="5"/>
  <c r="DF281" i="5"/>
  <c r="BX281" i="5"/>
  <c r="EG281" i="5" s="1"/>
  <c r="FG281" i="5"/>
  <c r="CX281" i="5"/>
  <c r="CN281" i="5"/>
  <c r="EW281" i="5" s="1"/>
  <c r="CT281" i="5"/>
  <c r="FC281" i="5" s="1"/>
  <c r="CG281" i="5"/>
  <c r="EP281" i="5" s="1"/>
  <c r="FN256" i="5"/>
  <c r="DE256" i="5"/>
  <c r="EZ256" i="5"/>
  <c r="CQ256" i="5"/>
  <c r="GD256" i="5"/>
  <c r="DU256" i="5"/>
  <c r="CJ256" i="5"/>
  <c r="ES256" i="5"/>
  <c r="FK256" i="5"/>
  <c r="DB256" i="5"/>
  <c r="CE256" i="5"/>
  <c r="EN256" i="5" s="1"/>
  <c r="FA231" i="5"/>
  <c r="CR231" i="5"/>
  <c r="CX231" i="5"/>
  <c r="FG231" i="5"/>
  <c r="DU231" i="5"/>
  <c r="GD231" i="5"/>
  <c r="CN231" i="5"/>
  <c r="EW231" i="5"/>
  <c r="EO231" i="5"/>
  <c r="CF231" i="5"/>
  <c r="EH231" i="5"/>
  <c r="BY231" i="5"/>
  <c r="EH206" i="5"/>
  <c r="BY206" i="5"/>
  <c r="CR206" i="5"/>
  <c r="FA206" i="5"/>
  <c r="DF206" i="5"/>
  <c r="FO206" i="5"/>
  <c r="CU206" i="5"/>
  <c r="FD206" i="5"/>
  <c r="CW206" i="5"/>
  <c r="FF206" i="5"/>
  <c r="EO206" i="5"/>
  <c r="CF206" i="5"/>
  <c r="BU238" i="5"/>
  <c r="ED238" i="5" s="1"/>
  <c r="CP238" i="5"/>
  <c r="EY238" i="5"/>
  <c r="CI238" i="5"/>
  <c r="ER238" i="5"/>
  <c r="DM238" i="5"/>
  <c r="FV238" i="5"/>
  <c r="BZ238" i="5"/>
  <c r="EI238" i="5" s="1"/>
  <c r="FX238" i="5"/>
  <c r="DO238" i="5"/>
  <c r="FF247" i="5"/>
  <c r="CW247" i="5"/>
  <c r="EQ247" i="5"/>
  <c r="CH247" i="5"/>
  <c r="FV247" i="5"/>
  <c r="DM247" i="5"/>
  <c r="BO247" i="5"/>
  <c r="DX247" i="5" s="1"/>
  <c r="BT247" i="5"/>
  <c r="EC247" i="5" s="1"/>
  <c r="FM247" i="5"/>
  <c r="DD247" i="5"/>
  <c r="BZ355" i="5"/>
  <c r="EI355" i="5" s="1"/>
  <c r="DL355" i="5"/>
  <c r="FU355" i="5" s="1"/>
  <c r="CI355" i="5"/>
  <c r="ER355" i="5" s="1"/>
  <c r="CK355" i="5"/>
  <c r="ET355" i="5" s="1"/>
  <c r="CU355" i="5"/>
  <c r="FD355" i="5" s="1"/>
  <c r="CW355" i="5"/>
  <c r="FF355" i="5" s="1"/>
  <c r="EB284" i="5"/>
  <c r="BS284" i="5"/>
  <c r="CS284" i="5"/>
  <c r="FB284" i="5" s="1"/>
  <c r="GC284" i="5"/>
  <c r="DT284" i="5"/>
  <c r="CG284" i="5"/>
  <c r="EP284" i="5" s="1"/>
  <c r="CD284" i="5"/>
  <c r="EM284" i="5" s="1"/>
  <c r="GB284" i="5"/>
  <c r="DS284" i="5"/>
  <c r="FQ160" i="5"/>
  <c r="DH160" i="5"/>
  <c r="BS160" i="5"/>
  <c r="EB160" i="5" s="1"/>
  <c r="FG160" i="5"/>
  <c r="CX160" i="5"/>
  <c r="BY160" i="5"/>
  <c r="EH160" i="5"/>
  <c r="ES160" i="5"/>
  <c r="CJ160" i="5"/>
  <c r="EG160" i="5"/>
  <c r="BX160" i="5"/>
  <c r="BS187" i="5"/>
  <c r="EB187" i="5" s="1"/>
  <c r="FA187" i="5"/>
  <c r="CR187" i="5"/>
  <c r="GC187" i="5"/>
  <c r="DT187" i="5"/>
  <c r="DQ187" i="5"/>
  <c r="FZ187" i="5"/>
  <c r="EK187" i="5"/>
  <c r="CB187" i="5"/>
  <c r="FV187" i="5"/>
  <c r="DM187" i="5"/>
  <c r="DA218" i="5"/>
  <c r="FJ218" i="5"/>
  <c r="CM218" i="5"/>
  <c r="EV218" i="5"/>
  <c r="BU218" i="5"/>
  <c r="ED218" i="5" s="1"/>
  <c r="BT218" i="5"/>
  <c r="EC218" i="5" s="1"/>
  <c r="DD218" i="5"/>
  <c r="FM218" i="5"/>
  <c r="EY218" i="5"/>
  <c r="CP218" i="5"/>
  <c r="CZ328" i="5"/>
  <c r="FI328" i="5"/>
  <c r="DB328" i="5"/>
  <c r="FK328" i="5" s="1"/>
  <c r="DD328" i="5"/>
  <c r="FM328" i="5" s="1"/>
  <c r="CB328" i="5"/>
  <c r="EK328" i="5" s="1"/>
  <c r="BX328" i="5"/>
  <c r="EG328" i="5" s="1"/>
  <c r="FV328" i="5"/>
  <c r="DM328" i="5"/>
  <c r="DB345" i="5"/>
  <c r="FK345" i="5" s="1"/>
  <c r="CL345" i="5"/>
  <c r="EU345" i="5"/>
  <c r="DR345" i="5"/>
  <c r="GA345" i="5"/>
  <c r="CJ345" i="5"/>
  <c r="ES345" i="5" s="1"/>
  <c r="CB345" i="5"/>
  <c r="EK345" i="5" s="1"/>
  <c r="DM345" i="5"/>
  <c r="FV345" i="5" s="1"/>
  <c r="BY137" i="5"/>
  <c r="EH137" i="5"/>
  <c r="ET137" i="5"/>
  <c r="CK137" i="5"/>
  <c r="FU137" i="5"/>
  <c r="DL137" i="5"/>
  <c r="DE137" i="5"/>
  <c r="FN137" i="5"/>
  <c r="FE137" i="5"/>
  <c r="CV137" i="5"/>
  <c r="EI137" i="5"/>
  <c r="BZ137" i="5"/>
  <c r="DE254" i="5"/>
  <c r="FN254" i="5"/>
  <c r="FU254" i="5"/>
  <c r="DL254" i="5"/>
  <c r="BO254" i="5"/>
  <c r="DX254" i="5" s="1"/>
  <c r="FL254" i="5"/>
  <c r="DC254" i="5"/>
  <c r="BV254" i="5"/>
  <c r="EE254" i="5" s="1"/>
  <c r="FO254" i="5"/>
  <c r="DF254" i="5"/>
  <c r="EF304" i="5"/>
  <c r="BW304" i="5"/>
  <c r="CB304" i="5"/>
  <c r="EK304" i="5" s="1"/>
  <c r="FD304" i="5"/>
  <c r="CU304" i="5"/>
  <c r="BQ304" i="5"/>
  <c r="DZ304" i="5" s="1"/>
  <c r="FZ304" i="5"/>
  <c r="DQ304" i="5"/>
  <c r="CT304" i="5"/>
  <c r="FC304" i="5" s="1"/>
  <c r="BQ144" i="5"/>
  <c r="DZ144" i="5" s="1"/>
  <c r="BT205" i="5"/>
  <c r="EC205" i="5" s="1"/>
  <c r="EZ205" i="5"/>
  <c r="CQ205" i="5"/>
  <c r="EV205" i="5"/>
  <c r="CM205" i="5"/>
  <c r="DA205" i="5"/>
  <c r="FJ205" i="5"/>
  <c r="BO205" i="5"/>
  <c r="DX205" i="5" s="1"/>
  <c r="FZ205" i="5"/>
  <c r="DQ205" i="5"/>
  <c r="DZ51" i="5"/>
  <c r="BQ51" i="5"/>
  <c r="EY51" i="5"/>
  <c r="CP51" i="5"/>
  <c r="DO51" i="5"/>
  <c r="FX51" i="5"/>
  <c r="GA51" i="5"/>
  <c r="DR51" i="5"/>
  <c r="EI51" i="5"/>
  <c r="BZ51" i="5"/>
  <c r="GD51" i="5"/>
  <c r="DU51" i="5"/>
  <c r="FF101" i="5"/>
  <c r="CW101" i="5"/>
  <c r="DX101" i="5"/>
  <c r="BO101" i="5"/>
  <c r="EY101" i="5"/>
  <c r="CP101" i="5"/>
  <c r="CT101" i="5"/>
  <c r="FC101" i="5"/>
  <c r="EG101" i="5"/>
  <c r="BX101" i="5"/>
  <c r="FQ101" i="5"/>
  <c r="DH101" i="5"/>
  <c r="ET191" i="5"/>
  <c r="CK191" i="5"/>
  <c r="EG191" i="5"/>
  <c r="BX191" i="5"/>
  <c r="EA191" i="5"/>
  <c r="BR191" i="5"/>
  <c r="FA191" i="5"/>
  <c r="CR191" i="5"/>
  <c r="EL191" i="5"/>
  <c r="CC191" i="5"/>
  <c r="GA191" i="5"/>
  <c r="DR191" i="5"/>
  <c r="CQ279" i="5"/>
  <c r="EZ279" i="5"/>
  <c r="FD279" i="5"/>
  <c r="CU279" i="5"/>
  <c r="BP279" i="5"/>
  <c r="DY279" i="5" s="1"/>
  <c r="CL279" i="5"/>
  <c r="EU279" i="5" s="1"/>
  <c r="EM279" i="5"/>
  <c r="CD279" i="5"/>
  <c r="GB279" i="5"/>
  <c r="DS279" i="5"/>
  <c r="BQ222" i="5"/>
  <c r="DZ222" i="5" s="1"/>
  <c r="EM222" i="5"/>
  <c r="CD222" i="5"/>
  <c r="FX222" i="5"/>
  <c r="DO222" i="5"/>
  <c r="CH222" i="5"/>
  <c r="EQ222" i="5"/>
  <c r="BZ222" i="5"/>
  <c r="EI222" i="5" s="1"/>
  <c r="FY222" i="5"/>
  <c r="DP222" i="5"/>
  <c r="FZ202" i="5"/>
  <c r="DQ202" i="5"/>
  <c r="GD202" i="5"/>
  <c r="DU202" i="5"/>
  <c r="CX202" i="5"/>
  <c r="FG202" i="5"/>
  <c r="FX202" i="5"/>
  <c r="DO202" i="5"/>
  <c r="BU202" i="5"/>
  <c r="ED202" i="5" s="1"/>
  <c r="FY202" i="5"/>
  <c r="DP202" i="5"/>
  <c r="CD255" i="5"/>
  <c r="EM255" i="5" s="1"/>
  <c r="EW255" i="5"/>
  <c r="CN255" i="5"/>
  <c r="DO255" i="5"/>
  <c r="FX255" i="5"/>
  <c r="CW255" i="5"/>
  <c r="FF255" i="5"/>
  <c r="FO255" i="5"/>
  <c r="DF255" i="5"/>
  <c r="ER255" i="5"/>
  <c r="CI255" i="5"/>
  <c r="EG83" i="5"/>
  <c r="BX83" i="5"/>
  <c r="CL300" i="5"/>
  <c r="EU300" i="5" s="1"/>
  <c r="CC192" i="5"/>
  <c r="EL192" i="5"/>
  <c r="EM265" i="5"/>
  <c r="CD265" i="5"/>
  <c r="FZ315" i="5"/>
  <c r="DQ315" i="5"/>
  <c r="DN151" i="5"/>
  <c r="FW151" i="5"/>
  <c r="CI259" i="5"/>
  <c r="ER259" i="5" s="1"/>
  <c r="FK177" i="5"/>
  <c r="DB177" i="5"/>
  <c r="FS103" i="5"/>
  <c r="DJ103" i="5"/>
  <c r="CX301" i="5"/>
  <c r="FG301" i="5" s="1"/>
  <c r="CT290" i="5"/>
  <c r="FC290" i="5"/>
  <c r="EK335" i="5"/>
  <c r="CB335" i="5"/>
  <c r="EY152" i="5"/>
  <c r="CP152" i="5"/>
  <c r="BR314" i="5"/>
  <c r="EA314" i="5" s="1"/>
  <c r="ET278" i="5"/>
  <c r="CK278" i="5"/>
  <c r="CJ260" i="5"/>
  <c r="ES260" i="5" s="1"/>
  <c r="CL268" i="5"/>
  <c r="EU268" i="5" s="1"/>
  <c r="FD195" i="5"/>
  <c r="CU195" i="5"/>
  <c r="EU13" i="5"/>
  <c r="CL13" i="5"/>
  <c r="EC43" i="5"/>
  <c r="BT43" i="5"/>
  <c r="FD43" i="5"/>
  <c r="CU43" i="5"/>
  <c r="GD43" i="5"/>
  <c r="DU43" i="5"/>
  <c r="DA43" i="5"/>
  <c r="FJ43" i="5"/>
  <c r="FO43" i="5"/>
  <c r="DF43" i="5"/>
  <c r="ES43" i="5"/>
  <c r="CJ43" i="5"/>
  <c r="CH118" i="5"/>
  <c r="EQ118" i="5"/>
  <c r="BU118" i="5"/>
  <c r="ED118" i="5"/>
  <c r="EI118" i="5"/>
  <c r="BZ118" i="5"/>
  <c r="FZ118" i="5"/>
  <c r="DQ118" i="5"/>
  <c r="BO118" i="5"/>
  <c r="DX118" i="5" s="1"/>
  <c r="FS118" i="5"/>
  <c r="DJ118" i="5"/>
  <c r="EB83" i="5"/>
  <c r="BS83" i="5"/>
  <c r="FK83" i="5"/>
  <c r="DB83" i="5"/>
  <c r="FG83" i="5"/>
  <c r="CX83" i="5"/>
  <c r="BQ83" i="5"/>
  <c r="DZ83" i="5" s="1"/>
  <c r="EI83" i="5"/>
  <c r="BZ83" i="5"/>
  <c r="GC83" i="5"/>
  <c r="DT83" i="5"/>
  <c r="BP237" i="5"/>
  <c r="DY237" i="5" s="1"/>
  <c r="FZ237" i="5"/>
  <c r="DQ237" i="5"/>
  <c r="BO237" i="5"/>
  <c r="DX237" i="5" s="1"/>
  <c r="ET237" i="5"/>
  <c r="CK237" i="5"/>
  <c r="FG237" i="5"/>
  <c r="CX237" i="5"/>
  <c r="EO237" i="5"/>
  <c r="CF237" i="5"/>
  <c r="EZ300" i="5"/>
  <c r="CQ300" i="5"/>
  <c r="FC300" i="5"/>
  <c r="CT300" i="5"/>
  <c r="DU300" i="5"/>
  <c r="GD300" i="5"/>
  <c r="BT300" i="5"/>
  <c r="EC300" i="5" s="1"/>
  <c r="BW300" i="5"/>
  <c r="EF300" i="5" s="1"/>
  <c r="DV300" i="5"/>
  <c r="GE300" i="5"/>
  <c r="FW354" i="5"/>
  <c r="DN354" i="5"/>
  <c r="CS354" i="5"/>
  <c r="FB354" i="5" s="1"/>
  <c r="BU354" i="5"/>
  <c r="ED354" i="5" s="1"/>
  <c r="BW354" i="5"/>
  <c r="EF354" i="5" s="1"/>
  <c r="CW354" i="5"/>
  <c r="FF354" i="5" s="1"/>
  <c r="CZ354" i="5"/>
  <c r="FI354" i="5" s="1"/>
  <c r="FJ283" i="5"/>
  <c r="DA283" i="5"/>
  <c r="CO283" i="5"/>
  <c r="EX283" i="5" s="1"/>
  <c r="FZ283" i="5"/>
  <c r="DQ283" i="5"/>
  <c r="FW283" i="5"/>
  <c r="DN283" i="5"/>
  <c r="GD283" i="5"/>
  <c r="DU283" i="5"/>
  <c r="FK283" i="5"/>
  <c r="DB283" i="5"/>
  <c r="DE192" i="5"/>
  <c r="FN192" i="5"/>
  <c r="BW192" i="5"/>
  <c r="EF192" i="5" s="1"/>
  <c r="FJ192" i="5"/>
  <c r="DA192" i="5"/>
  <c r="FG192" i="5"/>
  <c r="CX192" i="5"/>
  <c r="GD192" i="5"/>
  <c r="DU192" i="5"/>
  <c r="FB192" i="5"/>
  <c r="CS192" i="5"/>
  <c r="BR169" i="5"/>
  <c r="EA169" i="5" s="1"/>
  <c r="GE169" i="5"/>
  <c r="DV169" i="5"/>
  <c r="FS169" i="5"/>
  <c r="DJ169" i="5"/>
  <c r="CZ169" i="5"/>
  <c r="FI169" i="5"/>
  <c r="FO169" i="5"/>
  <c r="DF169" i="5"/>
  <c r="FF169" i="5"/>
  <c r="CW169" i="5"/>
  <c r="BS188" i="5"/>
  <c r="EB188" i="5" s="1"/>
  <c r="FD188" i="5"/>
  <c r="CU188" i="5"/>
  <c r="FJ188" i="5"/>
  <c r="DA188" i="5"/>
  <c r="BP188" i="5"/>
  <c r="DY188" i="5" s="1"/>
  <c r="FU188" i="5"/>
  <c r="DL188" i="5"/>
  <c r="EY188" i="5"/>
  <c r="CP188" i="5"/>
  <c r="FJ292" i="5"/>
  <c r="DA292" i="5"/>
  <c r="CM292" i="5"/>
  <c r="EV292" i="5" s="1"/>
  <c r="FO292" i="5"/>
  <c r="DF292" i="5"/>
  <c r="DJ292" i="5"/>
  <c r="FS292" i="5"/>
  <c r="CD292" i="5"/>
  <c r="EM292" i="5" s="1"/>
  <c r="GB292" i="5"/>
  <c r="DS292" i="5"/>
  <c r="FP258" i="5"/>
  <c r="DG258" i="5"/>
  <c r="BU258" i="5"/>
  <c r="ED258" i="5" s="1"/>
  <c r="FR258" i="5"/>
  <c r="DI258" i="5"/>
  <c r="EV258" i="5"/>
  <c r="CM258" i="5"/>
  <c r="CF258" i="5"/>
  <c r="EO258" i="5" s="1"/>
  <c r="GD258" i="5"/>
  <c r="DU258" i="5"/>
  <c r="DM270" i="5"/>
  <c r="FV270" i="5"/>
  <c r="CF270" i="5"/>
  <c r="EO270" i="5" s="1"/>
  <c r="FI270" i="5"/>
  <c r="CZ270" i="5"/>
  <c r="DD270" i="5"/>
  <c r="FM270" i="5"/>
  <c r="DF270" i="5"/>
  <c r="FO270" i="5"/>
  <c r="GB270" i="5"/>
  <c r="DS270" i="5"/>
  <c r="BR213" i="5"/>
  <c r="EA213" i="5" s="1"/>
  <c r="GD213" i="5"/>
  <c r="DU213" i="5"/>
  <c r="DT213" i="5"/>
  <c r="GC213" i="5"/>
  <c r="EI213" i="5"/>
  <c r="BZ213" i="5"/>
  <c r="FH213" i="5"/>
  <c r="CY213" i="5"/>
  <c r="FD213" i="5"/>
  <c r="CU213" i="5"/>
  <c r="DT265" i="5"/>
  <c r="GC265" i="5"/>
  <c r="BX265" i="5"/>
  <c r="EG265" i="5" s="1"/>
  <c r="FN265" i="5"/>
  <c r="DE265" i="5"/>
  <c r="BR265" i="5"/>
  <c r="EA265" i="5"/>
  <c r="FD265" i="5"/>
  <c r="CU265" i="5"/>
  <c r="CR265" i="5"/>
  <c r="FA265" i="5"/>
  <c r="CK302" i="5"/>
  <c r="ET302" i="5" s="1"/>
  <c r="CO302" i="5"/>
  <c r="EX302" i="5" s="1"/>
  <c r="BZ302" i="5"/>
  <c r="EI302" i="5" s="1"/>
  <c r="BV302" i="5"/>
  <c r="EE302" i="5" s="1"/>
  <c r="EP302" i="5"/>
  <c r="CG302" i="5"/>
  <c r="CP302" i="5"/>
  <c r="EY302" i="5" s="1"/>
  <c r="BY315" i="5"/>
  <c r="EH315" i="5" s="1"/>
  <c r="BV315" i="5"/>
  <c r="EE315" i="5" s="1"/>
  <c r="CJ315" i="5"/>
  <c r="ES315" i="5" s="1"/>
  <c r="DZ315" i="5"/>
  <c r="BQ315" i="5"/>
  <c r="CQ315" i="5"/>
  <c r="EZ315" i="5" s="1"/>
  <c r="EC315" i="5"/>
  <c r="BT315" i="5"/>
  <c r="BP94" i="5"/>
  <c r="DY94" i="5" s="1"/>
  <c r="BS129" i="5"/>
  <c r="EB129" i="5" s="1"/>
  <c r="FC151" i="5"/>
  <c r="CT151" i="5"/>
  <c r="GE151" i="5"/>
  <c r="DV151" i="5"/>
  <c r="BR151" i="5"/>
  <c r="EA151" i="5" s="1"/>
  <c r="EH151" i="5"/>
  <c r="BY151" i="5"/>
  <c r="EY151" i="5"/>
  <c r="CP151" i="5"/>
  <c r="EC151" i="5"/>
  <c r="BT151" i="5"/>
  <c r="FP121" i="5"/>
  <c r="DG121" i="5"/>
  <c r="FV121" i="5"/>
  <c r="DM121" i="5"/>
  <c r="EK121" i="5"/>
  <c r="CB121" i="5"/>
  <c r="ET121" i="5"/>
  <c r="CK121" i="5"/>
  <c r="EY121" i="5"/>
  <c r="CP121" i="5"/>
  <c r="EC121" i="5"/>
  <c r="BT121" i="5"/>
  <c r="FC154" i="5"/>
  <c r="CT154" i="5"/>
  <c r="DQ154" i="5"/>
  <c r="FZ154" i="5"/>
  <c r="FS154" i="5"/>
  <c r="DJ154" i="5"/>
  <c r="FA154" i="5"/>
  <c r="CR154" i="5"/>
  <c r="EW154" i="5"/>
  <c r="CN154" i="5"/>
  <c r="BR154" i="5"/>
  <c r="EA154" i="5" s="1"/>
  <c r="DH259" i="5"/>
  <c r="FQ259" i="5"/>
  <c r="FU259" i="5"/>
  <c r="DL259" i="5"/>
  <c r="FD259" i="5"/>
  <c r="CU259" i="5"/>
  <c r="CK259" i="5"/>
  <c r="ET259" i="5" s="1"/>
  <c r="DR259" i="5"/>
  <c r="GA259" i="5"/>
  <c r="FE259" i="5"/>
  <c r="CV259" i="5"/>
  <c r="CH177" i="5"/>
  <c r="EQ177" i="5"/>
  <c r="FX177" i="5"/>
  <c r="DO177" i="5"/>
  <c r="DQ177" i="5"/>
  <c r="FZ177" i="5"/>
  <c r="FR177" i="5"/>
  <c r="DI177" i="5"/>
  <c r="DU177" i="5"/>
  <c r="GD177" i="5"/>
  <c r="FJ177" i="5"/>
  <c r="DA177" i="5"/>
  <c r="EL103" i="5"/>
  <c r="CC103" i="5"/>
  <c r="CH103" i="5"/>
  <c r="EQ103" i="5"/>
  <c r="FQ103" i="5"/>
  <c r="DH103" i="5"/>
  <c r="DL103" i="5"/>
  <c r="FU103" i="5"/>
  <c r="EI103" i="5"/>
  <c r="BZ103" i="5"/>
  <c r="GC103" i="5"/>
  <c r="DT103" i="5"/>
  <c r="CU351" i="5"/>
  <c r="FD351" i="5" s="1"/>
  <c r="BV351" i="5"/>
  <c r="EE351" i="5" s="1"/>
  <c r="BY351" i="5"/>
  <c r="EH351" i="5"/>
  <c r="DN351" i="5"/>
  <c r="FW351" i="5" s="1"/>
  <c r="DK351" i="5"/>
  <c r="FT351" i="5" s="1"/>
  <c r="CW351" i="5"/>
  <c r="FF351" i="5" s="1"/>
  <c r="FN326" i="5"/>
  <c r="DE326" i="5"/>
  <c r="BW326" i="5"/>
  <c r="EF326" i="5" s="1"/>
  <c r="CF326" i="5"/>
  <c r="EO326" i="5" s="1"/>
  <c r="FS326" i="5"/>
  <c r="DJ326" i="5"/>
  <c r="FY326" i="5"/>
  <c r="DP326" i="5"/>
  <c r="CS326" i="5"/>
  <c r="FB326" i="5" s="1"/>
  <c r="CI301" i="5"/>
  <c r="ER301" i="5" s="1"/>
  <c r="DN301" i="5"/>
  <c r="FW301" i="5"/>
  <c r="BX301" i="5"/>
  <c r="EG301" i="5" s="1"/>
  <c r="BO301" i="5"/>
  <c r="DX301" i="5"/>
  <c r="FR301" i="5"/>
  <c r="DI301" i="5"/>
  <c r="CV301" i="5"/>
  <c r="FE301" i="5" s="1"/>
  <c r="EB276" i="5"/>
  <c r="BS276" i="5"/>
  <c r="BO276" i="5"/>
  <c r="DX276" i="5" s="1"/>
  <c r="CI276" i="5"/>
  <c r="ER276" i="5" s="1"/>
  <c r="FY276" i="5"/>
  <c r="DP276" i="5"/>
  <c r="DS276" i="5"/>
  <c r="GB276" i="5"/>
  <c r="FD276" i="5"/>
  <c r="CU276" i="5"/>
  <c r="EZ251" i="5"/>
  <c r="CQ251" i="5"/>
  <c r="BQ251" i="5"/>
  <c r="DZ251" i="5" s="1"/>
  <c r="CV251" i="5"/>
  <c r="FE251" i="5"/>
  <c r="BY251" i="5"/>
  <c r="EH251" i="5" s="1"/>
  <c r="GE251" i="5"/>
  <c r="DV251" i="5"/>
  <c r="FH251" i="5"/>
  <c r="CY251" i="5"/>
  <c r="FX226" i="5"/>
  <c r="DO226" i="5"/>
  <c r="FQ226" i="5"/>
  <c r="DH226" i="5"/>
  <c r="CK226" i="5"/>
  <c r="ET226" i="5"/>
  <c r="GB226" i="5"/>
  <c r="DS226" i="5"/>
  <c r="FT226" i="5"/>
  <c r="DK226" i="5"/>
  <c r="FB226" i="5"/>
  <c r="CS226" i="5"/>
  <c r="EH201" i="5"/>
  <c r="BY201" i="5"/>
  <c r="CM201" i="5"/>
  <c r="EV201" i="5"/>
  <c r="BQ201" i="5"/>
  <c r="DZ201" i="5" s="1"/>
  <c r="FP201" i="5"/>
  <c r="DG201" i="5"/>
  <c r="DA201" i="5"/>
  <c r="FJ201" i="5"/>
  <c r="FK201" i="5"/>
  <c r="DB201" i="5"/>
  <c r="GD290" i="5"/>
  <c r="DU290" i="5"/>
  <c r="FS290" i="5"/>
  <c r="DJ290" i="5"/>
  <c r="CY290" i="5"/>
  <c r="FH290" i="5"/>
  <c r="BT290" i="5"/>
  <c r="EC290" i="5" s="1"/>
  <c r="DS290" i="5"/>
  <c r="GB290" i="5"/>
  <c r="CS290" i="5"/>
  <c r="FB290" i="5" s="1"/>
  <c r="DP299" i="5"/>
  <c r="FY299" i="5"/>
  <c r="GA299" i="5"/>
  <c r="DR299" i="5"/>
  <c r="CN299" i="5"/>
  <c r="EW299" i="5" s="1"/>
  <c r="FC299" i="5"/>
  <c r="CT299" i="5"/>
  <c r="DJ299" i="5"/>
  <c r="FS299" i="5"/>
  <c r="CM299" i="5"/>
  <c r="EV299" i="5" s="1"/>
  <c r="CJ353" i="5"/>
  <c r="ES353" i="5" s="1"/>
  <c r="CP353" i="5"/>
  <c r="EY353" i="5" s="1"/>
  <c r="FJ353" i="5"/>
  <c r="DA353" i="5"/>
  <c r="CU353" i="5"/>
  <c r="FD353" i="5" s="1"/>
  <c r="CX353" i="5"/>
  <c r="FG353" i="5" s="1"/>
  <c r="CE353" i="5"/>
  <c r="EN353" i="5" s="1"/>
  <c r="CM335" i="5"/>
  <c r="EV335" i="5" s="1"/>
  <c r="GC335" i="5"/>
  <c r="DT335" i="5"/>
  <c r="CS335" i="5"/>
  <c r="FB335" i="5" s="1"/>
  <c r="CH335" i="5"/>
  <c r="EQ335" i="5" s="1"/>
  <c r="CO335" i="5"/>
  <c r="EX335" i="5" s="1"/>
  <c r="BZ335" i="5"/>
  <c r="EI335" i="5" s="1"/>
  <c r="BQ282" i="5"/>
  <c r="DZ282" i="5" s="1"/>
  <c r="CS282" i="5"/>
  <c r="FB282" i="5"/>
  <c r="DR282" i="5"/>
  <c r="GA282" i="5"/>
  <c r="DD282" i="5"/>
  <c r="FM282" i="5"/>
  <c r="FI282" i="5"/>
  <c r="CZ282" i="5"/>
  <c r="EL282" i="5"/>
  <c r="CC282" i="5"/>
  <c r="EE152" i="5"/>
  <c r="BV152" i="5"/>
  <c r="FG152" i="5"/>
  <c r="CX152" i="5"/>
  <c r="FN152" i="5"/>
  <c r="DE152" i="5"/>
  <c r="BX152" i="5"/>
  <c r="EG152" i="5"/>
  <c r="FL152" i="5"/>
  <c r="DC152" i="5"/>
  <c r="EV152" i="5"/>
  <c r="CM152" i="5"/>
  <c r="GA208" i="5"/>
  <c r="DR208" i="5"/>
  <c r="FO208" i="5"/>
  <c r="DF208" i="5"/>
  <c r="EZ208" i="5"/>
  <c r="CQ208" i="5"/>
  <c r="BV208" i="5"/>
  <c r="EE208" i="5" s="1"/>
  <c r="EJ208" i="5"/>
  <c r="CA208" i="5"/>
  <c r="GE208" i="5"/>
  <c r="DV208" i="5"/>
  <c r="FI220" i="5"/>
  <c r="CZ220" i="5"/>
  <c r="CB220" i="5"/>
  <c r="EK220" i="5"/>
  <c r="EP220" i="5"/>
  <c r="CG220" i="5"/>
  <c r="CS220" i="5"/>
  <c r="FB220" i="5"/>
  <c r="EQ220" i="5"/>
  <c r="CH220" i="5"/>
  <c r="FW220" i="5"/>
  <c r="DN220" i="5"/>
  <c r="DD314" i="5"/>
  <c r="FM314" i="5"/>
  <c r="DF314" i="5"/>
  <c r="FO314" i="5"/>
  <c r="BU314" i="5"/>
  <c r="ED314" i="5" s="1"/>
  <c r="CE314" i="5"/>
  <c r="EN314" i="5" s="1"/>
  <c r="CG314" i="5"/>
  <c r="EP314" i="5" s="1"/>
  <c r="GE314" i="5"/>
  <c r="DV314" i="5"/>
  <c r="FM278" i="5"/>
  <c r="DD278" i="5"/>
  <c r="CG278" i="5"/>
  <c r="EP278" i="5" s="1"/>
  <c r="DQ278" i="5"/>
  <c r="FZ278" i="5"/>
  <c r="CC278" i="5"/>
  <c r="EL278" i="5" s="1"/>
  <c r="FH278" i="5"/>
  <c r="CY278" i="5"/>
  <c r="CR278" i="5"/>
  <c r="FA278" i="5" s="1"/>
  <c r="CA295" i="5"/>
  <c r="EJ295" i="5" s="1"/>
  <c r="CQ295" i="5"/>
  <c r="EZ295" i="5" s="1"/>
  <c r="CU295" i="5"/>
  <c r="FD295" i="5" s="1"/>
  <c r="BW295" i="5"/>
  <c r="EF295" i="5" s="1"/>
  <c r="DB295" i="5"/>
  <c r="FK295" i="5"/>
  <c r="CM295" i="5"/>
  <c r="EV295" i="5" s="1"/>
  <c r="FP260" i="5"/>
  <c r="DG260" i="5"/>
  <c r="DR260" i="5"/>
  <c r="GA260" i="5"/>
  <c r="FT260" i="5"/>
  <c r="DK260" i="5"/>
  <c r="DJ260" i="5"/>
  <c r="FS260" i="5"/>
  <c r="FY260" i="5"/>
  <c r="DP260" i="5"/>
  <c r="FB260" i="5"/>
  <c r="CS260" i="5"/>
  <c r="FW268" i="5"/>
  <c r="DN268" i="5"/>
  <c r="BU268" i="5"/>
  <c r="ED268" i="5" s="1"/>
  <c r="CR268" i="5"/>
  <c r="FA268" i="5"/>
  <c r="GD268" i="5"/>
  <c r="DU268" i="5"/>
  <c r="DP268" i="5"/>
  <c r="FY268" i="5"/>
  <c r="FP268" i="5"/>
  <c r="DG268" i="5"/>
  <c r="EM195" i="5"/>
  <c r="CD195" i="5"/>
  <c r="CL195" i="5"/>
  <c r="EU195" i="5"/>
  <c r="GB195" i="5"/>
  <c r="DS195" i="5"/>
  <c r="EJ195" i="5"/>
  <c r="CA195" i="5"/>
  <c r="FG195" i="5"/>
  <c r="CX195" i="5"/>
  <c r="EZ195" i="5"/>
  <c r="CQ195" i="5"/>
  <c r="FE229" i="5"/>
  <c r="CV229" i="5"/>
  <c r="BS229" i="5"/>
  <c r="EB229" i="5" s="1"/>
  <c r="EM229" i="5"/>
  <c r="CD229" i="5"/>
  <c r="GB229" i="5"/>
  <c r="DS229" i="5"/>
  <c r="EV229" i="5"/>
  <c r="CM229" i="5"/>
  <c r="ES229" i="5"/>
  <c r="CJ229" i="5"/>
  <c r="EJ21" i="5"/>
  <c r="CA21" i="5"/>
  <c r="FI21" i="5"/>
  <c r="CZ21" i="5"/>
  <c r="ED21" i="5"/>
  <c r="BU21" i="5"/>
  <c r="ER21" i="5"/>
  <c r="CI21" i="5"/>
  <c r="CU21" i="5"/>
  <c r="FD21" i="5"/>
  <c r="EZ21" i="5"/>
  <c r="CQ21" i="5"/>
  <c r="CP71" i="5"/>
  <c r="EY71" i="5"/>
  <c r="EH71" i="5"/>
  <c r="BY71" i="5"/>
  <c r="FE71" i="5"/>
  <c r="CV71" i="5"/>
  <c r="DJ71" i="5"/>
  <c r="FS71" i="5"/>
  <c r="EV71" i="5"/>
  <c r="CM71" i="5"/>
  <c r="FA71" i="5"/>
  <c r="CR71" i="5"/>
  <c r="BU170" i="5"/>
  <c r="ED170" i="5" s="1"/>
  <c r="ET170" i="5"/>
  <c r="CK170" i="5"/>
  <c r="BQ170" i="5"/>
  <c r="DZ170" i="5" s="1"/>
  <c r="BS170" i="5"/>
  <c r="EB170" i="5" s="1"/>
  <c r="FN170" i="5"/>
  <c r="DE170" i="5"/>
  <c r="ER170" i="5"/>
  <c r="CI170" i="5"/>
  <c r="FH13" i="5"/>
  <c r="CY13" i="5"/>
  <c r="EK13" i="5"/>
  <c r="CB13" i="5"/>
  <c r="EZ13" i="5"/>
  <c r="CQ13" i="5"/>
  <c r="CV13" i="5"/>
  <c r="FE13" i="5"/>
  <c r="DZ13" i="5"/>
  <c r="BQ13" i="5"/>
  <c r="FU13" i="5"/>
  <c r="DL13" i="5"/>
  <c r="DX34" i="5"/>
  <c r="T34" i="4" s="1"/>
  <c r="U34" i="4" s="1"/>
  <c r="BO34" i="5"/>
  <c r="CB138" i="5"/>
  <c r="EK138" i="5"/>
  <c r="BS138" i="5"/>
  <c r="EB138" i="5" s="1"/>
  <c r="CO138" i="5"/>
  <c r="EX138" i="5"/>
  <c r="BQ138" i="5"/>
  <c r="DZ138" i="5" s="1"/>
  <c r="EQ138" i="5"/>
  <c r="CH138" i="5"/>
  <c r="FV138" i="5"/>
  <c r="DM138" i="5"/>
  <c r="DT228" i="5"/>
  <c r="GC228" i="5"/>
  <c r="FR228" i="5"/>
  <c r="DI228" i="5"/>
  <c r="BV228" i="5"/>
  <c r="EE228" i="5" s="1"/>
  <c r="FG228" i="5"/>
  <c r="CX228" i="5"/>
  <c r="DP228" i="5"/>
  <c r="FY228" i="5"/>
  <c r="FJ228" i="5"/>
  <c r="DA228" i="5"/>
  <c r="GE88" i="5"/>
  <c r="DV88" i="5"/>
  <c r="ER88" i="5"/>
  <c r="CI88" i="5"/>
  <c r="BO88" i="5"/>
  <c r="DX88" i="5" s="1"/>
  <c r="CL88" i="5"/>
  <c r="EU88" i="5"/>
  <c r="FZ88" i="5"/>
  <c r="DQ88" i="5"/>
  <c r="FI88" i="5"/>
  <c r="CZ88" i="5"/>
  <c r="CF289" i="5"/>
  <c r="EO289" i="5" s="1"/>
  <c r="FY289" i="5"/>
  <c r="DP289" i="5"/>
  <c r="CP289" i="5"/>
  <c r="EY289" i="5" s="1"/>
  <c r="CE289" i="5"/>
  <c r="EN289" i="5" s="1"/>
  <c r="CG289" i="5"/>
  <c r="EP289" i="5" s="1"/>
  <c r="CC289" i="5"/>
  <c r="EL289" i="5" s="1"/>
  <c r="CI298" i="5"/>
  <c r="ER298" i="5" s="1"/>
  <c r="BV298" i="5"/>
  <c r="EE298" i="5" s="1"/>
  <c r="DG298" i="5"/>
  <c r="FP298" i="5"/>
  <c r="CW298" i="5"/>
  <c r="FF298" i="5" s="1"/>
  <c r="BP298" i="5"/>
  <c r="DY298" i="5" s="1"/>
  <c r="FN298" i="5"/>
  <c r="DE298" i="5"/>
  <c r="CR200" i="5"/>
  <c r="FA200" i="5"/>
  <c r="FS200" i="5"/>
  <c r="DJ200" i="5"/>
  <c r="EY200" i="5"/>
  <c r="CP200" i="5"/>
  <c r="BU200" i="5"/>
  <c r="ED200" i="5" s="1"/>
  <c r="BO200" i="5"/>
  <c r="DX200" i="5" s="1"/>
  <c r="DI200" i="5"/>
  <c r="FR200" i="5"/>
  <c r="FF352" i="5"/>
  <c r="CW352" i="5"/>
  <c r="CF352" i="5"/>
  <c r="EO352" i="5" s="1"/>
  <c r="CA352" i="5"/>
  <c r="EJ352" i="5" s="1"/>
  <c r="CN352" i="5"/>
  <c r="EW352" i="5" s="1"/>
  <c r="CX352" i="5"/>
  <c r="FG352" i="5" s="1"/>
  <c r="CU352" i="5"/>
  <c r="FD352" i="5" s="1"/>
  <c r="CZ334" i="5"/>
  <c r="FI334" i="5" s="1"/>
  <c r="DB334" i="5"/>
  <c r="FK334" i="5" s="1"/>
  <c r="EV334" i="5"/>
  <c r="CM334" i="5"/>
  <c r="DE334" i="5"/>
  <c r="FN334" i="5"/>
  <c r="DG334" i="5"/>
  <c r="FP334" i="5" s="1"/>
  <c r="FG334" i="5"/>
  <c r="CX334" i="5"/>
  <c r="CT189" i="5"/>
  <c r="FC189" i="5"/>
  <c r="FJ189" i="5"/>
  <c r="DA189" i="5"/>
  <c r="EN189" i="5"/>
  <c r="CE189" i="5"/>
  <c r="EX189" i="5"/>
  <c r="CO189" i="5"/>
  <c r="EJ189" i="5"/>
  <c r="CA189" i="5"/>
  <c r="FY189" i="5"/>
  <c r="DP189" i="5"/>
  <c r="FV164" i="5"/>
  <c r="DM164" i="5"/>
  <c r="FZ164" i="5"/>
  <c r="DQ164" i="5"/>
  <c r="BP164" i="5"/>
  <c r="DY164" i="5" s="1"/>
  <c r="EQ164" i="5"/>
  <c r="CH164" i="5"/>
  <c r="EN164" i="5"/>
  <c r="CE164" i="5"/>
  <c r="FY164" i="5"/>
  <c r="DP164" i="5"/>
  <c r="DE210" i="5"/>
  <c r="FN210" i="5"/>
  <c r="CX210" i="5"/>
  <c r="FG210" i="5"/>
  <c r="FV210" i="5"/>
  <c r="DM210" i="5"/>
  <c r="BU210" i="5"/>
  <c r="ED210" i="5" s="1"/>
  <c r="EL210" i="5"/>
  <c r="CC210" i="5"/>
  <c r="FW210" i="5"/>
  <c r="DN210" i="5"/>
  <c r="CC272" i="5"/>
  <c r="EL272" i="5" s="1"/>
  <c r="CJ272" i="5"/>
  <c r="ES272" i="5" s="1"/>
  <c r="CS272" i="5"/>
  <c r="FB272" i="5"/>
  <c r="DL272" i="5"/>
  <c r="FU272" i="5"/>
  <c r="FW272" i="5"/>
  <c r="DN272" i="5"/>
  <c r="FJ272" i="5"/>
  <c r="DA272" i="5"/>
  <c r="DZ155" i="5"/>
  <c r="BQ155" i="5"/>
  <c r="DJ342" i="5"/>
  <c r="FS342" i="5"/>
  <c r="DS342" i="5"/>
  <c r="GB342" i="5"/>
  <c r="CV342" i="5"/>
  <c r="FE342" i="5" s="1"/>
  <c r="FR342" i="5"/>
  <c r="DI342" i="5"/>
  <c r="EW342" i="5"/>
  <c r="CN342" i="5"/>
  <c r="CR342" i="5"/>
  <c r="FA342" i="5" s="1"/>
  <c r="EO142" i="5"/>
  <c r="CF142" i="5"/>
  <c r="EX142" i="5"/>
  <c r="CO142" i="5"/>
  <c r="DK142" i="5"/>
  <c r="FT142" i="5"/>
  <c r="EW142" i="5"/>
  <c r="CN142" i="5"/>
  <c r="EL142" i="5"/>
  <c r="CC142" i="5"/>
  <c r="FW142" i="5"/>
  <c r="DN142" i="5"/>
  <c r="BR139" i="5"/>
  <c r="EA139" i="5" s="1"/>
  <c r="EG156" i="5"/>
  <c r="BX156" i="5"/>
  <c r="FF156" i="5"/>
  <c r="CW156" i="5"/>
  <c r="BP156" i="5"/>
  <c r="DY156" i="5" s="1"/>
  <c r="BQ156" i="5"/>
  <c r="DZ156" i="5" s="1"/>
  <c r="CV156" i="5"/>
  <c r="FE156" i="5"/>
  <c r="EZ156" i="5"/>
  <c r="CQ156" i="5"/>
  <c r="FM275" i="5"/>
  <c r="DD275" i="5"/>
  <c r="CC275" i="5"/>
  <c r="EL275" i="5" s="1"/>
  <c r="FN275" i="5"/>
  <c r="DE275" i="5"/>
  <c r="BV275" i="5"/>
  <c r="EE275" i="5"/>
  <c r="DA275" i="5"/>
  <c r="FJ275" i="5"/>
  <c r="EW275" i="5"/>
  <c r="CN275" i="5"/>
  <c r="FY6" i="5"/>
  <c r="DP6" i="5"/>
  <c r="DZ6" i="5"/>
  <c r="BQ6" i="5"/>
  <c r="CH6" i="5"/>
  <c r="EQ6" i="5"/>
  <c r="FW6" i="5"/>
  <c r="DN6" i="5"/>
  <c r="FV6" i="5"/>
  <c r="DM6" i="5"/>
  <c r="FJ6" i="5"/>
  <c r="DA6" i="5"/>
  <c r="EU56" i="5"/>
  <c r="CL56" i="5"/>
  <c r="DH56" i="5"/>
  <c r="FQ56" i="5"/>
  <c r="EL56" i="5"/>
  <c r="CC56" i="5"/>
  <c r="DI56" i="5"/>
  <c r="FR56" i="5"/>
  <c r="FW56" i="5"/>
  <c r="DN56" i="5"/>
  <c r="FK56" i="5"/>
  <c r="DB56" i="5"/>
  <c r="FF106" i="5"/>
  <c r="CW106" i="5"/>
  <c r="BR106" i="5"/>
  <c r="EA106" i="5" s="1"/>
  <c r="FC106" i="5"/>
  <c r="CT106" i="5"/>
  <c r="BO106" i="5"/>
  <c r="DX106" i="5" s="1"/>
  <c r="GE106" i="5"/>
  <c r="DV106" i="5"/>
  <c r="FH106" i="5"/>
  <c r="CY106" i="5"/>
  <c r="BP171" i="5"/>
  <c r="DY171" i="5" s="1"/>
  <c r="DC171" i="5"/>
  <c r="FL171" i="5"/>
  <c r="CH171" i="5"/>
  <c r="EQ171" i="5"/>
  <c r="FZ171" i="5"/>
  <c r="DQ171" i="5"/>
  <c r="FQ171" i="5"/>
  <c r="DH171" i="5"/>
  <c r="EY171" i="5"/>
  <c r="CP171" i="5"/>
  <c r="DM212" i="5"/>
  <c r="FV212" i="5"/>
  <c r="BQ212" i="5"/>
  <c r="DZ212" i="5" s="1"/>
  <c r="GD212" i="5"/>
  <c r="DU212" i="5"/>
  <c r="CM212" i="5"/>
  <c r="EV212" i="5"/>
  <c r="DJ212" i="5"/>
  <c r="FS212" i="5"/>
  <c r="EU212" i="5"/>
  <c r="CL212" i="5"/>
  <c r="FX307" i="5"/>
  <c r="DO307" i="5"/>
  <c r="CX307" i="5"/>
  <c r="FG307" i="5" s="1"/>
  <c r="FM307" i="5"/>
  <c r="DD307" i="5"/>
  <c r="EM307" i="5"/>
  <c r="CD307" i="5"/>
  <c r="CQ307" i="5"/>
  <c r="EZ307" i="5" s="1"/>
  <c r="CP307" i="5"/>
  <c r="EY307" i="5" s="1"/>
  <c r="BT41" i="5"/>
  <c r="EC41" i="5"/>
  <c r="FP41" i="5"/>
  <c r="DG41" i="5"/>
  <c r="EM41" i="5"/>
  <c r="CD41" i="5"/>
  <c r="EV41" i="5"/>
  <c r="CM41" i="5"/>
  <c r="FX41" i="5"/>
  <c r="DO41" i="5"/>
  <c r="FJ41" i="5"/>
  <c r="DA41" i="5"/>
  <c r="BR91" i="5"/>
  <c r="EA91" i="5" s="1"/>
  <c r="ET91" i="5"/>
  <c r="CK91" i="5"/>
  <c r="FD91" i="5"/>
  <c r="CU91" i="5"/>
  <c r="CQ91" i="5"/>
  <c r="EZ91" i="5"/>
  <c r="CT91" i="5"/>
  <c r="FC91" i="5"/>
  <c r="EW91" i="5"/>
  <c r="CN91" i="5"/>
  <c r="EN141" i="5"/>
  <c r="CE141" i="5"/>
  <c r="EV141" i="5"/>
  <c r="CM141" i="5"/>
  <c r="FX141" i="5"/>
  <c r="DO141" i="5"/>
  <c r="ET141" i="5"/>
  <c r="CK141" i="5"/>
  <c r="EP141" i="5"/>
  <c r="CG141" i="5"/>
  <c r="GA141" i="5"/>
  <c r="DR141" i="5"/>
  <c r="GA172" i="5"/>
  <c r="DR172" i="5"/>
  <c r="CH172" i="5"/>
  <c r="EQ172" i="5"/>
  <c r="DQ172" i="5"/>
  <c r="FZ172" i="5"/>
  <c r="EU172" i="5"/>
  <c r="CL172" i="5"/>
  <c r="EA172" i="5"/>
  <c r="BR172" i="5"/>
  <c r="FW172" i="5"/>
  <c r="DN172" i="5"/>
  <c r="FC175" i="5"/>
  <c r="CT175" i="5"/>
  <c r="DQ175" i="5"/>
  <c r="FZ175" i="5"/>
  <c r="CM175" i="5"/>
  <c r="EV175" i="5"/>
  <c r="DJ175" i="5"/>
  <c r="FS175" i="5"/>
  <c r="CD175" i="5"/>
  <c r="EM175" i="5"/>
  <c r="EO175" i="5"/>
  <c r="CF175" i="5"/>
  <c r="FX309" i="5"/>
  <c r="DO309" i="5"/>
  <c r="FL309" i="5"/>
  <c r="DC309" i="5"/>
  <c r="CW309" i="5"/>
  <c r="FF309" i="5" s="1"/>
  <c r="CS309" i="5"/>
  <c r="FB309" i="5" s="1"/>
  <c r="CO309" i="5"/>
  <c r="EX309" i="5" s="1"/>
  <c r="CR309" i="5"/>
  <c r="FA309" i="5" s="1"/>
  <c r="BS343" i="5"/>
  <c r="EB343" i="5" s="1"/>
  <c r="DZ343" i="5"/>
  <c r="BQ343" i="5"/>
  <c r="CY343" i="5"/>
  <c r="FH343" i="5" s="1"/>
  <c r="DN343" i="5"/>
  <c r="FW343" i="5" s="1"/>
  <c r="BT343" i="5"/>
  <c r="EC343" i="5" s="1"/>
  <c r="CG343" i="5"/>
  <c r="EP343" i="5" s="1"/>
  <c r="EK111" i="5"/>
  <c r="CB111" i="5"/>
  <c r="CG111" i="5"/>
  <c r="EP111" i="5"/>
  <c r="FP111" i="5"/>
  <c r="DG111" i="5"/>
  <c r="FF111" i="5"/>
  <c r="CW111" i="5"/>
  <c r="FU111" i="5"/>
  <c r="DL111" i="5"/>
  <c r="EX111" i="5"/>
  <c r="CO111" i="5"/>
  <c r="FP48" i="5"/>
  <c r="DG48" i="5"/>
  <c r="EJ48" i="5"/>
  <c r="CA48" i="5"/>
  <c r="FJ48" i="5"/>
  <c r="DA48" i="5"/>
  <c r="ED48" i="5"/>
  <c r="BU48" i="5"/>
  <c r="BO48" i="5"/>
  <c r="DX48" i="5" s="1"/>
  <c r="FM48" i="5"/>
  <c r="DD48" i="5"/>
  <c r="CT123" i="5"/>
  <c r="FC123" i="5"/>
  <c r="FM123" i="5"/>
  <c r="DD123" i="5"/>
  <c r="EV123" i="5"/>
  <c r="CM123" i="5"/>
  <c r="BS123" i="5"/>
  <c r="EB123" i="5" s="1"/>
  <c r="FA123" i="5"/>
  <c r="CR123" i="5"/>
  <c r="EE123" i="5"/>
  <c r="BV123" i="5"/>
  <c r="EX157" i="5"/>
  <c r="CO157" i="5"/>
  <c r="EY157" i="5"/>
  <c r="CP157" i="5"/>
  <c r="FQ157" i="5"/>
  <c r="DH157" i="5"/>
  <c r="DJ157" i="5"/>
  <c r="FS157" i="5"/>
  <c r="EK157" i="5"/>
  <c r="CB157" i="5"/>
  <c r="FZ157" i="5"/>
  <c r="DQ157" i="5"/>
  <c r="ET245" i="5"/>
  <c r="CK245" i="5"/>
  <c r="CZ245" i="5"/>
  <c r="FI245" i="5"/>
  <c r="BU245" i="5"/>
  <c r="ED245" i="5" s="1"/>
  <c r="CN245" i="5"/>
  <c r="EW245" i="5"/>
  <c r="DS245" i="5"/>
  <c r="GB245" i="5"/>
  <c r="FK245" i="5"/>
  <c r="DB245" i="5"/>
  <c r="BQ319" i="5"/>
  <c r="DZ319" i="5" s="1"/>
  <c r="CD319" i="5"/>
  <c r="EM319" i="5" s="1"/>
  <c r="DO319" i="5"/>
  <c r="FX319" i="5"/>
  <c r="CC319" i="5"/>
  <c r="EL319" i="5" s="1"/>
  <c r="BO319" i="5"/>
  <c r="DX319" i="5"/>
  <c r="FT319" i="5"/>
  <c r="DK319" i="5"/>
  <c r="GA346" i="5"/>
  <c r="DR346" i="5"/>
  <c r="DG346" i="5"/>
  <c r="FP346" i="5" s="1"/>
  <c r="DD346" i="5"/>
  <c r="FM346" i="5"/>
  <c r="CC346" i="5"/>
  <c r="EL346" i="5" s="1"/>
  <c r="CL346" i="5"/>
  <c r="EU346" i="5" s="1"/>
  <c r="CO346" i="5"/>
  <c r="EX346" i="5" s="1"/>
  <c r="CK321" i="5"/>
  <c r="ET321" i="5" s="1"/>
  <c r="DN321" i="5"/>
  <c r="FW321" i="5"/>
  <c r="BP321" i="5"/>
  <c r="DY321" i="5" s="1"/>
  <c r="FJ321" i="5"/>
  <c r="DA321" i="5"/>
  <c r="FO321" i="5"/>
  <c r="DF321" i="5"/>
  <c r="CI321" i="5"/>
  <c r="ER321" i="5" s="1"/>
  <c r="FP296" i="5"/>
  <c r="DG296" i="5"/>
  <c r="CT296" i="5"/>
  <c r="FC296" i="5"/>
  <c r="CG296" i="5"/>
  <c r="EP296" i="5" s="1"/>
  <c r="DP296" i="5"/>
  <c r="FY296" i="5"/>
  <c r="FU296" i="5"/>
  <c r="DL296" i="5"/>
  <c r="CO296" i="5"/>
  <c r="EX296" i="5" s="1"/>
  <c r="CM271" i="5"/>
  <c r="EV271" i="5"/>
  <c r="BT271" i="5"/>
  <c r="EC271" i="5" s="1"/>
  <c r="FJ271" i="5"/>
  <c r="DA271" i="5"/>
  <c r="DH271" i="5"/>
  <c r="FQ271" i="5"/>
  <c r="DJ271" i="5"/>
  <c r="FS271" i="5"/>
  <c r="CK271" i="5"/>
  <c r="ET271" i="5" s="1"/>
  <c r="BR246" i="5"/>
  <c r="EA246" i="5" s="1"/>
  <c r="FF246" i="5"/>
  <c r="CW246" i="5"/>
  <c r="FD246" i="5"/>
  <c r="CU246" i="5"/>
  <c r="GC246" i="5"/>
  <c r="DT246" i="5"/>
  <c r="FU246" i="5"/>
  <c r="DL246" i="5"/>
  <c r="EX246" i="5"/>
  <c r="CO246" i="5"/>
  <c r="FK221" i="5"/>
  <c r="DB221" i="5"/>
  <c r="CK221" i="5"/>
  <c r="ET221" i="5"/>
  <c r="BZ221" i="5"/>
  <c r="EI221" i="5" s="1"/>
  <c r="FP221" i="5"/>
  <c r="DG221" i="5"/>
  <c r="FL221" i="5"/>
  <c r="DC221" i="5"/>
  <c r="EY221" i="5"/>
  <c r="CP221" i="5"/>
  <c r="CH196" i="5"/>
  <c r="EQ196" i="5"/>
  <c r="FC196" i="5"/>
  <c r="CT196" i="5"/>
  <c r="EZ196" i="5"/>
  <c r="CQ196" i="5"/>
  <c r="FH196" i="5"/>
  <c r="CY196" i="5"/>
  <c r="FS196" i="5"/>
  <c r="DJ196" i="5"/>
  <c r="EW196" i="5"/>
  <c r="CN196" i="5"/>
  <c r="BS288" i="5"/>
  <c r="EB288" i="5" s="1"/>
  <c r="CE288" i="5"/>
  <c r="EN288" i="5" s="1"/>
  <c r="FG288" i="5"/>
  <c r="CX288" i="5"/>
  <c r="BZ288" i="5"/>
  <c r="EI288" i="5" s="1"/>
  <c r="CL288" i="5"/>
  <c r="EU288" i="5" s="1"/>
  <c r="BO288" i="5"/>
  <c r="DX288" i="5" s="1"/>
  <c r="DJ297" i="5"/>
  <c r="FS297" i="5"/>
  <c r="FE297" i="5"/>
  <c r="CV297" i="5"/>
  <c r="BW297" i="5"/>
  <c r="EF297" i="5" s="1"/>
  <c r="DD297" i="5"/>
  <c r="FM297" i="5"/>
  <c r="BT297" i="5"/>
  <c r="EC297" i="5" s="1"/>
  <c r="FR297" i="5"/>
  <c r="DI297" i="5"/>
  <c r="EU199" i="5"/>
  <c r="CL199" i="5"/>
  <c r="BT199" i="5"/>
  <c r="EC199" i="5"/>
  <c r="FF199" i="5"/>
  <c r="CW199" i="5"/>
  <c r="CB199" i="5"/>
  <c r="EK199" i="5"/>
  <c r="FO199" i="5"/>
  <c r="DF199" i="5"/>
  <c r="DD199" i="5"/>
  <c r="FM199" i="5"/>
  <c r="BS333" i="5"/>
  <c r="EB333" i="5" s="1"/>
  <c r="BZ333" i="5"/>
  <c r="EI333" i="5" s="1"/>
  <c r="FW333" i="5"/>
  <c r="DN333" i="5"/>
  <c r="DD333" i="5"/>
  <c r="FM333" i="5"/>
  <c r="DT333" i="5"/>
  <c r="GC333" i="5"/>
  <c r="DB333" i="5"/>
  <c r="FK333" i="5" s="1"/>
  <c r="CZ274" i="5"/>
  <c r="FI274" i="5"/>
  <c r="FJ274" i="5"/>
  <c r="DA274" i="5"/>
  <c r="FY274" i="5"/>
  <c r="DP274" i="5"/>
  <c r="CG274" i="5"/>
  <c r="EP274" i="5" s="1"/>
  <c r="DN274" i="5"/>
  <c r="FW274" i="5"/>
  <c r="FK274" i="5"/>
  <c r="DB274" i="5"/>
  <c r="BR145" i="5"/>
  <c r="EA145" i="5" s="1"/>
  <c r="DR230" i="5"/>
  <c r="GA230" i="5"/>
  <c r="DH230" i="5"/>
  <c r="FQ230" i="5"/>
  <c r="ER230" i="5"/>
  <c r="CI230" i="5"/>
  <c r="BQ230" i="5"/>
  <c r="DZ230" i="5" s="1"/>
  <c r="CA230" i="5"/>
  <c r="EJ230" i="5"/>
  <c r="GE230" i="5"/>
  <c r="DV230" i="5"/>
  <c r="CV322" i="5"/>
  <c r="FE322" i="5" s="1"/>
  <c r="DA322" i="5"/>
  <c r="FJ322" i="5"/>
  <c r="BQ322" i="5"/>
  <c r="DZ322" i="5" s="1"/>
  <c r="CA322" i="5"/>
  <c r="EJ322" i="5" s="1"/>
  <c r="CH322" i="5"/>
  <c r="EQ322" i="5" s="1"/>
  <c r="GA322" i="5"/>
  <c r="DR322" i="5"/>
  <c r="BQ308" i="5"/>
  <c r="DZ308" i="5" s="1"/>
  <c r="CQ308" i="5"/>
  <c r="EZ308" i="5" s="1"/>
  <c r="GD308" i="5"/>
  <c r="DU308" i="5"/>
  <c r="BV308" i="5"/>
  <c r="EE308" i="5"/>
  <c r="BY308" i="5"/>
  <c r="EH308" i="5" s="1"/>
  <c r="GB308" i="5"/>
  <c r="DS308" i="5"/>
  <c r="EP320" i="5"/>
  <c r="CG320" i="5"/>
  <c r="BQ320" i="5"/>
  <c r="DZ320" i="5"/>
  <c r="CJ320" i="5"/>
  <c r="ES320" i="5"/>
  <c r="DI320" i="5"/>
  <c r="FR320" i="5"/>
  <c r="BR320" i="5"/>
  <c r="EA320" i="5" s="1"/>
  <c r="FU320" i="5"/>
  <c r="DL320" i="5"/>
  <c r="BQ277" i="5"/>
  <c r="DZ277" i="5" s="1"/>
  <c r="CI277" i="5"/>
  <c r="ER277" i="5" s="1"/>
  <c r="DI277" i="5"/>
  <c r="FR277" i="5"/>
  <c r="FX277" i="5"/>
  <c r="DO277" i="5"/>
  <c r="BO277" i="5"/>
  <c r="DX277" i="5" s="1"/>
  <c r="BR277" i="5"/>
  <c r="EA277" i="5" s="1"/>
  <c r="DD325" i="5"/>
  <c r="FM325" i="5" s="1"/>
  <c r="CR325" i="5"/>
  <c r="FA325" i="5"/>
  <c r="EZ325" i="5"/>
  <c r="CQ325" i="5"/>
  <c r="CG325" i="5"/>
  <c r="EP325" i="5" s="1"/>
  <c r="CZ325" i="5"/>
  <c r="FI325" i="5" s="1"/>
  <c r="CC325" i="5"/>
  <c r="EL325" i="5" s="1"/>
  <c r="GD58" i="5"/>
  <c r="DU58" i="5"/>
  <c r="BT58" i="5"/>
  <c r="EC58" i="5"/>
  <c r="FD58" i="5"/>
  <c r="CU58" i="5"/>
  <c r="CK58" i="5"/>
  <c r="ET58" i="5"/>
  <c r="FE58" i="5"/>
  <c r="CV58" i="5"/>
  <c r="EI58" i="5"/>
  <c r="BZ58" i="5"/>
  <c r="CG68" i="5"/>
  <c r="EP68" i="5"/>
  <c r="GE68" i="5"/>
  <c r="DV68" i="5"/>
  <c r="FT68" i="5"/>
  <c r="DK68" i="5"/>
  <c r="FI68" i="5"/>
  <c r="CZ68" i="5"/>
  <c r="FQ68" i="5"/>
  <c r="DH68" i="5"/>
  <c r="ES68" i="5"/>
  <c r="CJ68" i="5"/>
  <c r="CB108" i="5"/>
  <c r="EK108" i="5"/>
  <c r="EB108" i="5"/>
  <c r="BS108" i="5"/>
  <c r="CO108" i="5"/>
  <c r="EX108" i="5"/>
  <c r="FP108" i="5"/>
  <c r="DG108" i="5"/>
  <c r="FM108" i="5"/>
  <c r="DD108" i="5"/>
  <c r="EZ108" i="5"/>
  <c r="CQ108" i="5"/>
  <c r="BS303" i="5"/>
  <c r="EB303" i="5" s="1"/>
  <c r="DC303" i="5"/>
  <c r="FL303" i="5"/>
  <c r="FX303" i="5"/>
  <c r="DO303" i="5"/>
  <c r="CE303" i="5"/>
  <c r="EN303" i="5" s="1"/>
  <c r="CT303" i="5"/>
  <c r="FC303" i="5"/>
  <c r="CU303" i="5"/>
  <c r="FD303" i="5" s="1"/>
  <c r="BQ93" i="5"/>
  <c r="DZ93" i="5" s="1"/>
  <c r="EX93" i="5"/>
  <c r="CO93" i="5"/>
  <c r="EH93" i="5"/>
  <c r="BY93" i="5"/>
  <c r="CE93" i="5"/>
  <c r="EN93" i="5"/>
  <c r="DL93" i="5"/>
  <c r="FU93" i="5"/>
  <c r="FI93" i="5"/>
  <c r="CZ93" i="5"/>
  <c r="FR287" i="5"/>
  <c r="DI287" i="5"/>
  <c r="DY287" i="5"/>
  <c r="BP287" i="5"/>
  <c r="CH287" i="5"/>
  <c r="EQ287" i="5" s="1"/>
  <c r="DM287" i="5"/>
  <c r="FV287" i="5"/>
  <c r="CF287" i="5"/>
  <c r="EO287" i="5" s="1"/>
  <c r="FY287" i="5"/>
  <c r="DP287" i="5"/>
  <c r="DN350" i="5"/>
  <c r="FW350" i="5" s="1"/>
  <c r="BP350" i="5"/>
  <c r="DY350" i="5" s="1"/>
  <c r="CX350" i="5"/>
  <c r="FG350" i="5" s="1"/>
  <c r="DC350" i="5"/>
  <c r="FL350" i="5" s="1"/>
  <c r="BY350" i="5"/>
  <c r="EH350" i="5" s="1"/>
  <c r="DR350" i="5"/>
  <c r="GA350" i="5" s="1"/>
  <c r="DE198" i="5"/>
  <c r="FN198" i="5"/>
  <c r="CQ198" i="5"/>
  <c r="EZ198" i="5"/>
  <c r="BP198" i="5"/>
  <c r="DY198" i="5" s="1"/>
  <c r="EP198" i="5"/>
  <c r="CG198" i="5"/>
  <c r="DR198" i="5"/>
  <c r="GA198" i="5"/>
  <c r="FR198" i="5"/>
  <c r="DI198" i="5"/>
  <c r="EW158" i="5"/>
  <c r="CN158" i="5"/>
  <c r="EK158" i="5"/>
  <c r="CB158" i="5"/>
  <c r="GD158" i="5"/>
  <c r="DU158" i="5"/>
  <c r="CJ158" i="5"/>
  <c r="ES158" i="5"/>
  <c r="FX158" i="5"/>
  <c r="DO158" i="5"/>
  <c r="FB158" i="5"/>
  <c r="CS158" i="5"/>
  <c r="CX332" i="5"/>
  <c r="FG332" i="5" s="1"/>
  <c r="CS332" i="5"/>
  <c r="FB332" i="5" s="1"/>
  <c r="EQ332" i="5"/>
  <c r="CH332" i="5"/>
  <c r="CG332" i="5"/>
  <c r="EP332" i="5"/>
  <c r="DT332" i="5"/>
  <c r="GC332" i="5"/>
  <c r="CV332" i="5"/>
  <c r="FE332" i="5" s="1"/>
  <c r="EG184" i="5"/>
  <c r="BX184" i="5"/>
  <c r="CT184" i="5"/>
  <c r="FC184" i="5"/>
  <c r="GE184" i="5"/>
  <c r="DV184" i="5"/>
  <c r="ES184" i="5"/>
  <c r="CJ184" i="5"/>
  <c r="EJ184" i="5"/>
  <c r="CA184" i="5"/>
  <c r="FY184" i="5"/>
  <c r="DP184" i="5"/>
  <c r="BT324" i="5"/>
  <c r="EC324" i="5" s="1"/>
  <c r="DI324" i="5"/>
  <c r="FR324" i="5"/>
  <c r="CI324" i="5"/>
  <c r="ER324" i="5" s="1"/>
  <c r="GE324" i="5"/>
  <c r="DV324" i="5"/>
  <c r="FW324" i="5"/>
  <c r="DN324" i="5"/>
  <c r="DA324" i="5"/>
  <c r="FJ324" i="5" s="1"/>
  <c r="EM223" i="5"/>
  <c r="CD223" i="5"/>
  <c r="GB223" i="5"/>
  <c r="DS223" i="5"/>
  <c r="GA223" i="5"/>
  <c r="DR223" i="5"/>
  <c r="CJ223" i="5"/>
  <c r="ES223" i="5"/>
  <c r="FD223" i="5"/>
  <c r="CU223" i="5"/>
  <c r="EQ223" i="5"/>
  <c r="CH223" i="5"/>
  <c r="FL310" i="5"/>
  <c r="DC310" i="5"/>
  <c r="EF310" i="5"/>
  <c r="BW310" i="5"/>
  <c r="CQ310" i="5"/>
  <c r="EZ310" i="5" s="1"/>
  <c r="BV310" i="5"/>
  <c r="EE310" i="5" s="1"/>
  <c r="BX310" i="5"/>
  <c r="EG310" i="5"/>
  <c r="BT310" i="5"/>
  <c r="EC310" i="5" s="1"/>
  <c r="BP344" i="5"/>
  <c r="DY344" i="5" s="1"/>
  <c r="DK344" i="5"/>
  <c r="FT344" i="5"/>
  <c r="FL344" i="5"/>
  <c r="DC344" i="5"/>
  <c r="GB344" i="5"/>
  <c r="DS344" i="5"/>
  <c r="GC344" i="5"/>
  <c r="DT344" i="5"/>
  <c r="CC344" i="5"/>
  <c r="EL344" i="5" s="1"/>
  <c r="DL323" i="5"/>
  <c r="FU323" i="5"/>
  <c r="FY323" i="5"/>
  <c r="DP323" i="5"/>
  <c r="CG323" i="5"/>
  <c r="EP323" i="5" s="1"/>
  <c r="CC323" i="5"/>
  <c r="EL323" i="5" s="1"/>
  <c r="CD323" i="5"/>
  <c r="EM323" i="5" s="1"/>
  <c r="FW323" i="5"/>
  <c r="DN323" i="5"/>
  <c r="CE26" i="5"/>
  <c r="EN26" i="5"/>
  <c r="FE26" i="5"/>
  <c r="CV26" i="5"/>
  <c r="GC26" i="5"/>
  <c r="DT26" i="5"/>
  <c r="CY26" i="5"/>
  <c r="FH26" i="5"/>
  <c r="DY26" i="5"/>
  <c r="BP26" i="5"/>
  <c r="FT26" i="5"/>
  <c r="DK26" i="5"/>
  <c r="FW76" i="5"/>
  <c r="DN76" i="5"/>
  <c r="FZ76" i="5"/>
  <c r="DQ76" i="5"/>
  <c r="EU76" i="5"/>
  <c r="CL76" i="5"/>
  <c r="CT76" i="5"/>
  <c r="FC76" i="5"/>
  <c r="EG76" i="5"/>
  <c r="BX76" i="5"/>
  <c r="FQ76" i="5"/>
  <c r="DH76" i="5"/>
  <c r="CS126" i="5"/>
  <c r="FB126" i="5"/>
  <c r="FR126" i="5"/>
  <c r="DI126" i="5"/>
  <c r="EJ126" i="5"/>
  <c r="CA126" i="5"/>
  <c r="CK126" i="5"/>
  <c r="ET126" i="5"/>
  <c r="FY126" i="5"/>
  <c r="DP126" i="5"/>
  <c r="FJ126" i="5"/>
  <c r="DA126" i="5"/>
  <c r="BQ173" i="5"/>
  <c r="DZ173" i="5" s="1"/>
  <c r="CM173" i="5"/>
  <c r="EV173" i="5"/>
  <c r="CO173" i="5"/>
  <c r="EX173" i="5"/>
  <c r="BS173" i="5"/>
  <c r="EB173" i="5" s="1"/>
  <c r="CQ173" i="5"/>
  <c r="EZ173" i="5"/>
  <c r="FB173" i="5"/>
  <c r="CS173" i="5"/>
  <c r="DK257" i="5"/>
  <c r="FT257" i="5"/>
  <c r="EL257" i="5"/>
  <c r="CC257" i="5"/>
  <c r="DQ257" i="5"/>
  <c r="FZ257" i="5"/>
  <c r="CM257" i="5"/>
  <c r="EV257" i="5"/>
  <c r="BZ257" i="5"/>
  <c r="EI257" i="5" s="1"/>
  <c r="FX257" i="5"/>
  <c r="DO257" i="5"/>
  <c r="CC293" i="5"/>
  <c r="EL293" i="5" s="1"/>
  <c r="CR293" i="5"/>
  <c r="FA293" i="5" s="1"/>
  <c r="CV293" i="5"/>
  <c r="FE293" i="5" s="1"/>
  <c r="BV293" i="5"/>
  <c r="EE293" i="5" s="1"/>
  <c r="BQ293" i="5"/>
  <c r="DZ293" i="5" s="1"/>
  <c r="FT293" i="5"/>
  <c r="DK293" i="5"/>
  <c r="BU176" i="5"/>
  <c r="ED176" i="5"/>
  <c r="CQ176" i="5"/>
  <c r="EZ176" i="5"/>
  <c r="CS176" i="5"/>
  <c r="FB176" i="5"/>
  <c r="EF176" i="5"/>
  <c r="BW176" i="5"/>
  <c r="CT176" i="5"/>
  <c r="FC176" i="5"/>
  <c r="ET176" i="5"/>
  <c r="CK176" i="5"/>
  <c r="BS217" i="5"/>
  <c r="EB217" i="5" s="1"/>
  <c r="FJ217" i="5"/>
  <c r="DA217" i="5"/>
  <c r="BW217" i="5"/>
  <c r="EF217" i="5" s="1"/>
  <c r="DG217" i="5"/>
  <c r="FP217" i="5"/>
  <c r="DB217" i="5"/>
  <c r="FK217" i="5"/>
  <c r="ES217" i="5"/>
  <c r="CJ217" i="5"/>
  <c r="EP53" i="5"/>
  <c r="CG53" i="5"/>
  <c r="FR53" i="5"/>
  <c r="DI53" i="5"/>
  <c r="BX53" i="5"/>
  <c r="EG53" i="5"/>
  <c r="EN53" i="5"/>
  <c r="CE53" i="5"/>
  <c r="FP53" i="5"/>
  <c r="DG53" i="5"/>
  <c r="ER53" i="5"/>
  <c r="CI53" i="5"/>
  <c r="BO135" i="5"/>
  <c r="DX135" i="5" s="1"/>
  <c r="DK38" i="5"/>
  <c r="FT38" i="5"/>
  <c r="CQ38" i="5"/>
  <c r="EZ38" i="5"/>
  <c r="CD38" i="5"/>
  <c r="EM38" i="5"/>
  <c r="FF38" i="5"/>
  <c r="CW38" i="5"/>
  <c r="FR38" i="5"/>
  <c r="DI38" i="5"/>
  <c r="ER38" i="5"/>
  <c r="CI38" i="5"/>
  <c r="GB8" i="5"/>
  <c r="DS8" i="5"/>
  <c r="EO8" i="5"/>
  <c r="CF8" i="5"/>
  <c r="FT8" i="5"/>
  <c r="DK8" i="5"/>
  <c r="EW8" i="5"/>
  <c r="CN8" i="5"/>
  <c r="FD8" i="5"/>
  <c r="CU8" i="5"/>
  <c r="EH8" i="5"/>
  <c r="BY8" i="5"/>
  <c r="BO84" i="5"/>
  <c r="DX84" i="5" s="1"/>
  <c r="CB143" i="5"/>
  <c r="EK143" i="5"/>
  <c r="BQ143" i="5"/>
  <c r="DZ143" i="5" s="1"/>
  <c r="EZ143" i="5"/>
  <c r="CQ143" i="5"/>
  <c r="EV143" i="5"/>
  <c r="CM143" i="5"/>
  <c r="FK143" i="5"/>
  <c r="DB143" i="5"/>
  <c r="EO143" i="5"/>
  <c r="CF143" i="5"/>
  <c r="BT180" i="5"/>
  <c r="EC180" i="5" s="1"/>
  <c r="FE180" i="5"/>
  <c r="CV180" i="5"/>
  <c r="ER180" i="5"/>
  <c r="CI180" i="5"/>
  <c r="EL180" i="5"/>
  <c r="CC180" i="5"/>
  <c r="EI180" i="5"/>
  <c r="BZ180" i="5"/>
  <c r="GD180" i="5"/>
  <c r="DU180" i="5"/>
  <c r="BT341" i="5"/>
  <c r="EC341" i="5" s="1"/>
  <c r="CH341" i="5"/>
  <c r="EQ341" i="5" s="1"/>
  <c r="DM341" i="5"/>
  <c r="FV341" i="5" s="1"/>
  <c r="CE341" i="5"/>
  <c r="EN341" i="5" s="1"/>
  <c r="CB341" i="5"/>
  <c r="EK341" i="5" s="1"/>
  <c r="FZ341" i="5"/>
  <c r="DQ341" i="5"/>
  <c r="DO316" i="5"/>
  <c r="FX316" i="5"/>
  <c r="BV316" i="5"/>
  <c r="EE316" i="5"/>
  <c r="GA316" i="5"/>
  <c r="DR316" i="5"/>
  <c r="CH316" i="5"/>
  <c r="EQ316" i="5" s="1"/>
  <c r="BY316" i="5"/>
  <c r="EH316" i="5" s="1"/>
  <c r="FW316" i="5"/>
  <c r="DN316" i="5"/>
  <c r="CB291" i="5"/>
  <c r="EK291" i="5" s="1"/>
  <c r="BQ291" i="5"/>
  <c r="DZ291" i="5" s="1"/>
  <c r="CL291" i="5"/>
  <c r="EU291" i="5" s="1"/>
  <c r="CG291" i="5"/>
  <c r="EP291" i="5" s="1"/>
  <c r="BY291" i="5"/>
  <c r="EH291" i="5" s="1"/>
  <c r="GB291" i="5"/>
  <c r="DS291" i="5"/>
  <c r="CI266" i="5"/>
  <c r="ER266" i="5" s="1"/>
  <c r="FH266" i="5"/>
  <c r="CY266" i="5"/>
  <c r="GC266" i="5"/>
  <c r="DT266" i="5"/>
  <c r="CO266" i="5"/>
  <c r="EX266" i="5" s="1"/>
  <c r="BZ266" i="5"/>
  <c r="EI266" i="5" s="1"/>
  <c r="FX266" i="5"/>
  <c r="DO266" i="5"/>
  <c r="BV241" i="5"/>
  <c r="EE241" i="5" s="1"/>
  <c r="FI241" i="5"/>
  <c r="CZ241" i="5"/>
  <c r="CP241" i="5"/>
  <c r="EY241" i="5"/>
  <c r="CU241" i="5"/>
  <c r="FD241" i="5"/>
  <c r="EH241" i="5"/>
  <c r="BY241" i="5"/>
  <c r="FW241" i="5"/>
  <c r="DN241" i="5"/>
  <c r="DL216" i="5"/>
  <c r="FU216" i="5"/>
  <c r="FK216" i="5"/>
  <c r="DB216" i="5"/>
  <c r="CT216" i="5"/>
  <c r="FC216" i="5"/>
  <c r="CL216" i="5"/>
  <c r="EU216" i="5"/>
  <c r="EM216" i="5"/>
  <c r="CD216" i="5"/>
  <c r="GC216" i="5"/>
  <c r="DT216" i="5"/>
  <c r="CV340" i="5"/>
  <c r="FE340" i="5" s="1"/>
  <c r="CR340" i="5"/>
  <c r="FA340" i="5" s="1"/>
  <c r="DC340" i="5"/>
  <c r="FL340" i="5" s="1"/>
  <c r="DI340" i="5"/>
  <c r="FR340" i="5"/>
  <c r="DL340" i="5"/>
  <c r="FU340" i="5" s="1"/>
  <c r="DK340" i="5"/>
  <c r="FT340" i="5" s="1"/>
  <c r="CI349" i="5"/>
  <c r="ER349" i="5"/>
  <c r="DT349" i="5"/>
  <c r="GC349" i="5"/>
  <c r="CH349" i="5"/>
  <c r="EQ349" i="5" s="1"/>
  <c r="GD349" i="5"/>
  <c r="DU349" i="5"/>
  <c r="CK349" i="5"/>
  <c r="ET349" i="5" s="1"/>
  <c r="CC349" i="5"/>
  <c r="EL349" i="5"/>
  <c r="GE197" i="5"/>
  <c r="DV197" i="5"/>
  <c r="FR197" i="5"/>
  <c r="DI197" i="5"/>
  <c r="DS197" i="5"/>
  <c r="GB197" i="5"/>
  <c r="BW197" i="5"/>
  <c r="EF197" i="5" s="1"/>
  <c r="EU197" i="5"/>
  <c r="CL197" i="5"/>
  <c r="BP197" i="5"/>
  <c r="DY197" i="5" s="1"/>
  <c r="GD235" i="5"/>
  <c r="DU235" i="5"/>
  <c r="BW235" i="5"/>
  <c r="EF235" i="5" s="1"/>
  <c r="EY235" i="5"/>
  <c r="CP235" i="5"/>
  <c r="CG235" i="5"/>
  <c r="EP235" i="5"/>
  <c r="FU235" i="5"/>
  <c r="DL235" i="5"/>
  <c r="FF235" i="5"/>
  <c r="CW235" i="5"/>
  <c r="Z42" i="4"/>
  <c r="AA42" i="4" s="1"/>
  <c r="FV262" i="5"/>
  <c r="DM262" i="5"/>
  <c r="CY262" i="5"/>
  <c r="FH262" i="5"/>
  <c r="BV262" i="5"/>
  <c r="EE262" i="5" s="1"/>
  <c r="CE262" i="5"/>
  <c r="EN262" i="5" s="1"/>
  <c r="CD262" i="5"/>
  <c r="EM262" i="5" s="1"/>
  <c r="FW262" i="5"/>
  <c r="DN262" i="5"/>
  <c r="BT215" i="5"/>
  <c r="EC215" i="5" s="1"/>
  <c r="DO215" i="5"/>
  <c r="FX215" i="5"/>
  <c r="BO215" i="5"/>
  <c r="DX215" i="5"/>
  <c r="DA215" i="5"/>
  <c r="FJ215" i="5"/>
  <c r="FP215" i="5"/>
  <c r="DG215" i="5"/>
  <c r="ES215" i="5"/>
  <c r="CJ215" i="5"/>
  <c r="FR225" i="5"/>
  <c r="DI225" i="5"/>
  <c r="FG225" i="5"/>
  <c r="CX225" i="5"/>
  <c r="CY225" i="5"/>
  <c r="FH225" i="5"/>
  <c r="DO225" i="5"/>
  <c r="FX225" i="5"/>
  <c r="EL225" i="5"/>
  <c r="CC225" i="5"/>
  <c r="GE225" i="5"/>
  <c r="DV225" i="5"/>
  <c r="BT162" i="5"/>
  <c r="EC162" i="5" s="1"/>
  <c r="FR162" i="5"/>
  <c r="DI162" i="5"/>
  <c r="EW162" i="5"/>
  <c r="CN162" i="5"/>
  <c r="DS162" i="5"/>
  <c r="GB162" i="5"/>
  <c r="BR162" i="5"/>
  <c r="EA162" i="5" s="1"/>
  <c r="FP162" i="5"/>
  <c r="DG162" i="5"/>
  <c r="DC203" i="5"/>
  <c r="FL203" i="5"/>
  <c r="GC203" i="5"/>
  <c r="DT203" i="5"/>
  <c r="FZ203" i="5"/>
  <c r="DQ203" i="5"/>
  <c r="DJ203" i="5"/>
  <c r="FS203" i="5"/>
  <c r="FV203" i="5"/>
  <c r="DM203" i="5"/>
  <c r="FP203" i="5"/>
  <c r="DG203" i="5"/>
  <c r="FJ207" i="5"/>
  <c r="DA207" i="5"/>
  <c r="GA207" i="5"/>
  <c r="DR207" i="5"/>
  <c r="BO207" i="5"/>
  <c r="DX207" i="5" s="1"/>
  <c r="EO207" i="5"/>
  <c r="CF207" i="5"/>
  <c r="EN207" i="5"/>
  <c r="CE207" i="5"/>
  <c r="FY207" i="5"/>
  <c r="DP207" i="5"/>
  <c r="FV219" i="5"/>
  <c r="DM219" i="5"/>
  <c r="CI219" i="5"/>
  <c r="ER219" i="5"/>
  <c r="DQ219" i="5"/>
  <c r="FZ219" i="5"/>
  <c r="DI219" i="5"/>
  <c r="FR219" i="5"/>
  <c r="BW219" i="5"/>
  <c r="EF219" i="5" s="1"/>
  <c r="FO219" i="5"/>
  <c r="DF219" i="5"/>
  <c r="EW165" i="5"/>
  <c r="CN165" i="5"/>
  <c r="CB165" i="5"/>
  <c r="EK165" i="5"/>
  <c r="EZ165" i="5"/>
  <c r="CQ165" i="5"/>
  <c r="FS165" i="5"/>
  <c r="DJ165" i="5"/>
  <c r="EI165" i="5"/>
  <c r="BZ165" i="5"/>
  <c r="DQ165" i="5"/>
  <c r="FZ165" i="5"/>
  <c r="FE11" i="5"/>
  <c r="CV11" i="5"/>
  <c r="EG11" i="5"/>
  <c r="BX11" i="5"/>
  <c r="FM11" i="5"/>
  <c r="DD11" i="5"/>
  <c r="DS11" i="5"/>
  <c r="GB11" i="5"/>
  <c r="BO11" i="5"/>
  <c r="DX11" i="5" s="1"/>
  <c r="FS11" i="5"/>
  <c r="DJ11" i="5"/>
  <c r="DQ61" i="5"/>
  <c r="FZ61" i="5"/>
  <c r="FQ61" i="5"/>
  <c r="DH61" i="5"/>
  <c r="BY61" i="5"/>
  <c r="EH61" i="5"/>
  <c r="GC61" i="5"/>
  <c r="DT61" i="5"/>
  <c r="BP61" i="5"/>
  <c r="DY61" i="5" s="1"/>
  <c r="FT61" i="5"/>
  <c r="DK61" i="5"/>
  <c r="BU190" i="5"/>
  <c r="ED190" i="5" s="1"/>
  <c r="CY190" i="5"/>
  <c r="FH190" i="5"/>
  <c r="CM190" i="5"/>
  <c r="EV190" i="5"/>
  <c r="BR190" i="5"/>
  <c r="EA190" i="5" s="1"/>
  <c r="FN190" i="5"/>
  <c r="DE190" i="5"/>
  <c r="EZ190" i="5"/>
  <c r="CQ190" i="5"/>
  <c r="CG28" i="5"/>
  <c r="EP28" i="5"/>
  <c r="DU28" i="5"/>
  <c r="GD28" i="5"/>
  <c r="EE28" i="5"/>
  <c r="BV28" i="5"/>
  <c r="EM28" i="5"/>
  <c r="CD28" i="5"/>
  <c r="BO28" i="5"/>
  <c r="DX28" i="5" s="1"/>
  <c r="FM28" i="5"/>
  <c r="DD28" i="5"/>
  <c r="BS23" i="5"/>
  <c r="EB23" i="5"/>
  <c r="FJ23" i="5"/>
  <c r="DA23" i="5"/>
  <c r="CK23" i="5"/>
  <c r="ET23" i="5"/>
  <c r="DJ23" i="5"/>
  <c r="FS23" i="5"/>
  <c r="FY23" i="5"/>
  <c r="DP23" i="5"/>
  <c r="FC23" i="5"/>
  <c r="CT23" i="5"/>
  <c r="CH78" i="5"/>
  <c r="EQ78" i="5"/>
  <c r="CA78" i="5"/>
  <c r="EJ78" i="5"/>
  <c r="CV78" i="5"/>
  <c r="FE78" i="5"/>
  <c r="BT78" i="5"/>
  <c r="EC78" i="5"/>
  <c r="CY78" i="5"/>
  <c r="FH78" i="5"/>
  <c r="EY78" i="5"/>
  <c r="CP78" i="5"/>
  <c r="FH128" i="5"/>
  <c r="CY128" i="5"/>
  <c r="ET128" i="5"/>
  <c r="CK128" i="5"/>
  <c r="EF128" i="5"/>
  <c r="BW128" i="5"/>
  <c r="CN128" i="5"/>
  <c r="EW128" i="5"/>
  <c r="FO128" i="5"/>
  <c r="DF128" i="5"/>
  <c r="ER128" i="5"/>
  <c r="CI128" i="5"/>
  <c r="EG181" i="5"/>
  <c r="BX181" i="5"/>
  <c r="FH181" i="5"/>
  <c r="CY181" i="5"/>
  <c r="CB181" i="5"/>
  <c r="EK181" i="5"/>
  <c r="EP181" i="5"/>
  <c r="CG181" i="5"/>
  <c r="EL181" i="5"/>
  <c r="CC181" i="5"/>
  <c r="GA181" i="5"/>
  <c r="DR181" i="5"/>
  <c r="CF339" i="5"/>
  <c r="EO339" i="5" s="1"/>
  <c r="BP339" i="5"/>
  <c r="DY339" i="5" s="1"/>
  <c r="CE339" i="5"/>
  <c r="EN339" i="5" s="1"/>
  <c r="CR339" i="5"/>
  <c r="FA339" i="5" s="1"/>
  <c r="BX339" i="5"/>
  <c r="EG339" i="5" s="1"/>
  <c r="CN339" i="5"/>
  <c r="EW339" i="5" s="1"/>
  <c r="DI348" i="5"/>
  <c r="FR348" i="5"/>
  <c r="DO348" i="5"/>
  <c r="FX348" i="5" s="1"/>
  <c r="BT348" i="5"/>
  <c r="EC348" i="5" s="1"/>
  <c r="CD348" i="5"/>
  <c r="EM348" i="5" s="1"/>
  <c r="CF348" i="5"/>
  <c r="EO348" i="5" s="1"/>
  <c r="GD348" i="5"/>
  <c r="DU348" i="5"/>
  <c r="FZ250" i="5"/>
  <c r="DQ250" i="5"/>
  <c r="FP250" i="5"/>
  <c r="DG250" i="5"/>
  <c r="DI250" i="5"/>
  <c r="FR250" i="5"/>
  <c r="ET250" i="5"/>
  <c r="CK250" i="5"/>
  <c r="EQ250" i="5"/>
  <c r="CH250" i="5"/>
  <c r="FV250" i="5"/>
  <c r="DM250" i="5"/>
  <c r="EM153" i="5"/>
  <c r="CD153" i="5"/>
  <c r="DA153" i="5"/>
  <c r="FJ153" i="5"/>
  <c r="CA153" i="5"/>
  <c r="EJ153" i="5"/>
  <c r="EZ153" i="5"/>
  <c r="CQ153" i="5"/>
  <c r="EH153" i="5"/>
  <c r="BY153" i="5"/>
  <c r="GC153" i="5"/>
  <c r="DT153" i="5"/>
  <c r="DN234" i="5"/>
  <c r="FW234" i="5"/>
  <c r="EK234" i="5"/>
  <c r="CB234" i="5"/>
  <c r="FH234" i="5"/>
  <c r="CY234" i="5"/>
  <c r="BS234" i="5"/>
  <c r="EB234" i="5" s="1"/>
  <c r="BW234" i="5"/>
  <c r="EF234" i="5" s="1"/>
  <c r="FU234" i="5"/>
  <c r="DL234" i="5"/>
  <c r="BU179" i="5"/>
  <c r="ED179" i="5" s="1"/>
  <c r="EN179" i="5"/>
  <c r="CE179" i="5"/>
  <c r="ER179" i="5"/>
  <c r="CI179" i="5"/>
  <c r="EL179" i="5"/>
  <c r="CC179" i="5"/>
  <c r="DZ179" i="5"/>
  <c r="BQ179" i="5"/>
  <c r="FO179" i="5"/>
  <c r="DF179" i="5"/>
  <c r="Z112" i="4"/>
  <c r="AA112" i="4" s="1"/>
  <c r="FW312" i="5"/>
  <c r="DN312" i="5"/>
  <c r="DV312" i="5"/>
  <c r="GE312" i="5"/>
  <c r="BZ312" i="5"/>
  <c r="EI312" i="5"/>
  <c r="FM312" i="5"/>
  <c r="DD312" i="5"/>
  <c r="BW312" i="5"/>
  <c r="EF312" i="5" s="1"/>
  <c r="FL312" i="5"/>
  <c r="DC312" i="5"/>
  <c r="BQ193" i="5"/>
  <c r="DZ193" i="5" s="1"/>
  <c r="GC132" i="5"/>
  <c r="DT132" i="5"/>
  <c r="CF132" i="5"/>
  <c r="EO132" i="5"/>
  <c r="FV132" i="5"/>
  <c r="DM132" i="5"/>
  <c r="DJ132" i="5"/>
  <c r="FS132" i="5"/>
  <c r="EK132" i="5"/>
  <c r="CB132" i="5"/>
  <c r="FZ132" i="5"/>
  <c r="DQ132" i="5"/>
  <c r="DA227" i="5"/>
  <c r="FJ227" i="5"/>
  <c r="CJ227" i="5"/>
  <c r="ES227" i="5"/>
  <c r="GD227" i="5"/>
  <c r="DU227" i="5"/>
  <c r="EK227" i="5"/>
  <c r="CB227" i="5"/>
  <c r="DK227" i="5"/>
  <c r="FT227" i="5"/>
  <c r="FE227" i="5"/>
  <c r="CV227" i="5"/>
  <c r="BQ209" i="5"/>
  <c r="DZ209" i="5" s="1"/>
  <c r="BP209" i="5"/>
  <c r="DY209" i="5" s="1"/>
  <c r="EN209" i="5"/>
  <c r="CE209" i="5"/>
  <c r="FS209" i="5"/>
  <c r="DJ209" i="5"/>
  <c r="EP209" i="5"/>
  <c r="CG209" i="5"/>
  <c r="GA209" i="5"/>
  <c r="DR209" i="5"/>
  <c r="BY243" i="5"/>
  <c r="EH243" i="5" s="1"/>
  <c r="BV243" i="5"/>
  <c r="EE243" i="5" s="1"/>
  <c r="BS243" i="5"/>
  <c r="EB243" i="5" s="1"/>
  <c r="FG243" i="5"/>
  <c r="CX243" i="5"/>
  <c r="ET243" i="5"/>
  <c r="CK243" i="5"/>
  <c r="FT243" i="5"/>
  <c r="DK243" i="5"/>
  <c r="DH318" i="5"/>
  <c r="FQ318" i="5"/>
  <c r="BP318" i="5"/>
  <c r="DY318" i="5"/>
  <c r="CS318" i="5"/>
  <c r="FB318" i="5" s="1"/>
  <c r="BO318" i="5"/>
  <c r="DX318" i="5" s="1"/>
  <c r="GB318" i="5"/>
  <c r="DS318" i="5"/>
  <c r="CV318" i="5"/>
  <c r="FE318" i="5" s="1"/>
  <c r="DS327" i="5"/>
  <c r="GB327" i="5"/>
  <c r="BY327" i="5"/>
  <c r="EH327" i="5"/>
  <c r="CQ327" i="5"/>
  <c r="EZ327" i="5" s="1"/>
  <c r="DP327" i="5"/>
  <c r="FY327" i="5"/>
  <c r="BT327" i="5"/>
  <c r="EC327" i="5" s="1"/>
  <c r="FU327" i="5"/>
  <c r="DL327" i="5"/>
  <c r="DV166" i="5"/>
  <c r="GE166" i="5"/>
  <c r="EL166" i="5"/>
  <c r="CC166" i="5"/>
  <c r="EQ166" i="5"/>
  <c r="CH166" i="5"/>
  <c r="DA166" i="5"/>
  <c r="FJ166" i="5"/>
  <c r="DK166" i="5"/>
  <c r="FT166" i="5"/>
  <c r="FI166" i="5"/>
  <c r="CZ166" i="5"/>
  <c r="DF46" i="5"/>
  <c r="FO46" i="5"/>
  <c r="EJ46" i="5"/>
  <c r="CA46" i="5"/>
  <c r="FI46" i="5"/>
  <c r="CZ46" i="5"/>
  <c r="DT46" i="5"/>
  <c r="GC46" i="5"/>
  <c r="FW46" i="5"/>
  <c r="DN46" i="5"/>
  <c r="FK46" i="5"/>
  <c r="DB46" i="5"/>
  <c r="FS96" i="5"/>
  <c r="DJ96" i="5"/>
  <c r="DD96" i="5"/>
  <c r="FM96" i="5"/>
  <c r="EK96" i="5"/>
  <c r="CB96" i="5"/>
  <c r="FX96" i="5"/>
  <c r="DO96" i="5"/>
  <c r="GE96" i="5"/>
  <c r="DV96" i="5"/>
  <c r="FH96" i="5"/>
  <c r="CY96" i="5"/>
  <c r="CA146" i="5"/>
  <c r="EJ146" i="5"/>
  <c r="BR146" i="5"/>
  <c r="EA146" i="5" s="1"/>
  <c r="CO146" i="5"/>
  <c r="EX146" i="5"/>
  <c r="FO146" i="5"/>
  <c r="DF146" i="5"/>
  <c r="FS146" i="5"/>
  <c r="DJ146" i="5"/>
  <c r="EW146" i="5"/>
  <c r="CN146" i="5"/>
  <c r="EZ159" i="5"/>
  <c r="CQ159" i="5"/>
  <c r="GD159" i="5"/>
  <c r="DU159" i="5"/>
  <c r="FC159" i="5"/>
  <c r="CT159" i="5"/>
  <c r="BW159" i="5"/>
  <c r="EF159" i="5"/>
  <c r="FK159" i="5"/>
  <c r="DB159" i="5"/>
  <c r="EX159" i="5"/>
  <c r="CO159" i="5"/>
  <c r="FG178" i="5"/>
  <c r="CX178" i="5"/>
  <c r="FV178" i="5"/>
  <c r="DM178" i="5"/>
  <c r="CB178" i="5"/>
  <c r="EK178" i="5"/>
  <c r="DN178" i="5"/>
  <c r="FW178" i="5"/>
  <c r="EQ178" i="5"/>
  <c r="CH178" i="5"/>
  <c r="ES178" i="5"/>
  <c r="CJ178" i="5"/>
  <c r="DJ33" i="5"/>
  <c r="FS33" i="5"/>
  <c r="GD33" i="5"/>
  <c r="DU33" i="5"/>
  <c r="FN33" i="5"/>
  <c r="DE33" i="5"/>
  <c r="CK33" i="5"/>
  <c r="ET33" i="5"/>
  <c r="FE33" i="5"/>
  <c r="CV33" i="5"/>
  <c r="EI33" i="5"/>
  <c r="BZ33" i="5"/>
  <c r="ER113" i="5"/>
  <c r="CI113" i="5"/>
  <c r="DM113" i="5"/>
  <c r="FV113" i="5"/>
  <c r="CO113" i="5"/>
  <c r="EX113" i="5"/>
  <c r="CS113" i="5"/>
  <c r="FB113" i="5"/>
  <c r="CU113" i="5"/>
  <c r="FD113" i="5"/>
  <c r="EO113" i="5"/>
  <c r="CF113" i="5"/>
  <c r="EW182" i="5"/>
  <c r="CN182" i="5"/>
  <c r="FX182" i="5"/>
  <c r="DO182" i="5"/>
  <c r="EQ182" i="5"/>
  <c r="CH182" i="5"/>
  <c r="EB182" i="5"/>
  <c r="BS182" i="5"/>
  <c r="EK182" i="5"/>
  <c r="CB182" i="5"/>
  <c r="FV182" i="5"/>
  <c r="DM182" i="5"/>
  <c r="CG264" i="5"/>
  <c r="EP264" i="5"/>
  <c r="FI264" i="5"/>
  <c r="CZ264" i="5"/>
  <c r="DE264" i="5"/>
  <c r="FN264" i="5"/>
  <c r="CR264" i="5"/>
  <c r="FA264" i="5"/>
  <c r="BP264" i="5"/>
  <c r="DY264" i="5" s="1"/>
  <c r="DI264" i="5"/>
  <c r="FR264" i="5"/>
  <c r="CJ305" i="5"/>
  <c r="ES305" i="5" s="1"/>
  <c r="CC305" i="5"/>
  <c r="EL305" i="5" s="1"/>
  <c r="BX305" i="5"/>
  <c r="EG305" i="5" s="1"/>
  <c r="EO305" i="5"/>
  <c r="CF305" i="5"/>
  <c r="CV305" i="5"/>
  <c r="FE305" i="5" s="1"/>
  <c r="CS305" i="5"/>
  <c r="FB305" i="5" s="1"/>
  <c r="DV336" i="5"/>
  <c r="GE336" i="5"/>
  <c r="CG336" i="5"/>
  <c r="EP336" i="5" s="1"/>
  <c r="DO336" i="5"/>
  <c r="FX336" i="5"/>
  <c r="CA336" i="5"/>
  <c r="EJ336" i="5" s="1"/>
  <c r="BY336" i="5"/>
  <c r="EH336" i="5" s="1"/>
  <c r="GC336" i="5"/>
  <c r="DT336" i="5"/>
  <c r="FK311" i="5"/>
  <c r="DB311" i="5"/>
  <c r="DQ311" i="5"/>
  <c r="FZ311" i="5"/>
  <c r="CQ311" i="5"/>
  <c r="EZ311" i="5" s="1"/>
  <c r="CR311" i="5"/>
  <c r="FA311" i="5" s="1"/>
  <c r="CD311" i="5"/>
  <c r="EM311" i="5" s="1"/>
  <c r="FW311" i="5"/>
  <c r="DN311" i="5"/>
  <c r="CS286" i="5"/>
  <c r="FB286" i="5" s="1"/>
  <c r="CO286" i="5"/>
  <c r="EX286" i="5" s="1"/>
  <c r="DI286" i="5"/>
  <c r="FR286" i="5"/>
  <c r="CL286" i="5"/>
  <c r="EU286" i="5"/>
  <c r="EO286" i="5"/>
  <c r="CF286" i="5"/>
  <c r="GD286" i="5"/>
  <c r="DU286" i="5"/>
  <c r="FI261" i="5"/>
  <c r="CZ261" i="5"/>
  <c r="DJ261" i="5"/>
  <c r="FS261" i="5"/>
  <c r="CF261" i="5"/>
  <c r="EO261" i="5" s="1"/>
  <c r="CS261" i="5"/>
  <c r="FB261" i="5"/>
  <c r="CD261" i="5"/>
  <c r="EM261" i="5" s="1"/>
  <c r="GB261" i="5"/>
  <c r="DS261" i="5"/>
  <c r="CZ236" i="5"/>
  <c r="FI236" i="5"/>
  <c r="FZ236" i="5"/>
  <c r="DQ236" i="5"/>
  <c r="GA236" i="5"/>
  <c r="DR236" i="5"/>
  <c r="CL236" i="5"/>
  <c r="EU236" i="5"/>
  <c r="BY236" i="5"/>
  <c r="EH236" i="5" s="1"/>
  <c r="FW236" i="5"/>
  <c r="DN236" i="5"/>
  <c r="FD211" i="5"/>
  <c r="CU211" i="5"/>
  <c r="CQ211" i="5"/>
  <c r="EZ211" i="5"/>
  <c r="DH211" i="5"/>
  <c r="FQ211" i="5"/>
  <c r="CD211" i="5"/>
  <c r="EM211" i="5"/>
  <c r="BY211" i="5"/>
  <c r="EH211" i="5" s="1"/>
  <c r="GC211" i="5"/>
  <c r="DT211" i="5"/>
  <c r="CB338" i="5"/>
  <c r="EK338" i="5" s="1"/>
  <c r="CT338" i="5"/>
  <c r="FC338" i="5" s="1"/>
  <c r="DD338" i="5"/>
  <c r="FM338" i="5" s="1"/>
  <c r="BR338" i="5"/>
  <c r="EA338" i="5" s="1"/>
  <c r="DL338" i="5"/>
  <c r="FU338" i="5"/>
  <c r="DI338" i="5"/>
  <c r="FR338" i="5" s="1"/>
  <c r="ES240" i="5"/>
  <c r="CJ240" i="5"/>
  <c r="FC240" i="5"/>
  <c r="CT240" i="5"/>
  <c r="DK240" i="5"/>
  <c r="FT240" i="5"/>
  <c r="CE240" i="5"/>
  <c r="EN240" i="5"/>
  <c r="BS240" i="5"/>
  <c r="EB240" i="5" s="1"/>
  <c r="FQ240" i="5"/>
  <c r="DH240" i="5"/>
  <c r="GD347" i="5"/>
  <c r="DU347" i="5"/>
  <c r="DB347" i="5"/>
  <c r="FK347" i="5" s="1"/>
  <c r="DR347" i="5"/>
  <c r="GA347" i="5" s="1"/>
  <c r="DC347" i="5"/>
  <c r="FL347" i="5" s="1"/>
  <c r="BO347" i="5"/>
  <c r="DX347" i="5"/>
  <c r="DE347" i="5"/>
  <c r="FN347" i="5" s="1"/>
  <c r="FK249" i="5"/>
  <c r="DB249" i="5"/>
  <c r="FM249" i="5"/>
  <c r="DD249" i="5"/>
  <c r="DH249" i="5"/>
  <c r="FQ249" i="5"/>
  <c r="BU249" i="5"/>
  <c r="ED249" i="5" s="1"/>
  <c r="EA249" i="5"/>
  <c r="BR249" i="5"/>
  <c r="FP249" i="5"/>
  <c r="DG249" i="5"/>
  <c r="EV233" i="5"/>
  <c r="CM233" i="5"/>
  <c r="BW233" i="5"/>
  <c r="EF233" i="5" s="1"/>
  <c r="BV233" i="5"/>
  <c r="EE233" i="5" s="1"/>
  <c r="FA233" i="5"/>
  <c r="CR233" i="5"/>
  <c r="ES233" i="5"/>
  <c r="CJ233" i="5"/>
  <c r="BR233" i="5"/>
  <c r="EA233" i="5" s="1"/>
  <c r="BS185" i="5"/>
  <c r="EB185" i="5" s="1"/>
  <c r="FD185" i="5"/>
  <c r="CU185" i="5"/>
  <c r="GC185" i="5"/>
  <c r="DT185" i="5"/>
  <c r="FH185" i="5"/>
  <c r="CY185" i="5"/>
  <c r="FM185" i="5"/>
  <c r="DD185" i="5"/>
  <c r="FA185" i="5"/>
  <c r="CR185" i="5"/>
  <c r="DF267" i="5"/>
  <c r="FO267" i="5"/>
  <c r="BZ267" i="5"/>
  <c r="EI267" i="5" s="1"/>
  <c r="BO267" i="5"/>
  <c r="DX267" i="5" s="1"/>
  <c r="CW267" i="5"/>
  <c r="FF267" i="5"/>
  <c r="CO267" i="5"/>
  <c r="EX267" i="5" s="1"/>
  <c r="EZ267" i="5"/>
  <c r="CQ267" i="5"/>
  <c r="BP244" i="5"/>
  <c r="DY244" i="5" s="1"/>
  <c r="EN244" i="5"/>
  <c r="CE244" i="5"/>
  <c r="GE244" i="5"/>
  <c r="DV244" i="5"/>
  <c r="BX244" i="5"/>
  <c r="EG244" i="5" s="1"/>
  <c r="FL244" i="5"/>
  <c r="DC244" i="5"/>
  <c r="EU244" i="5"/>
  <c r="CL244" i="5"/>
  <c r="CB252" i="5"/>
  <c r="EK252" i="5" s="1"/>
  <c r="CG252" i="5"/>
  <c r="EP252" i="5" s="1"/>
  <c r="FY252" i="5"/>
  <c r="DP252" i="5"/>
  <c r="CO252" i="5"/>
  <c r="EX252" i="5"/>
  <c r="DG252" i="5"/>
  <c r="FP252" i="5"/>
  <c r="ES252" i="5"/>
  <c r="CJ252" i="5"/>
  <c r="CQ280" i="5"/>
  <c r="EZ280" i="5"/>
  <c r="FP280" i="5"/>
  <c r="DG280" i="5"/>
  <c r="DS280" i="5"/>
  <c r="GB280" i="5"/>
  <c r="FR280" i="5"/>
  <c r="DI280" i="5"/>
  <c r="BT280" i="5"/>
  <c r="EC280" i="5" s="1"/>
  <c r="FM280" i="5"/>
  <c r="DD280" i="5"/>
  <c r="BS134" i="5"/>
  <c r="EB134" i="5" s="1"/>
  <c r="ES163" i="5"/>
  <c r="CJ163" i="5"/>
  <c r="FH163" i="5"/>
  <c r="CY163" i="5"/>
  <c r="CB163" i="5"/>
  <c r="EK163" i="5"/>
  <c r="EM163" i="5"/>
  <c r="CD163" i="5"/>
  <c r="FA163" i="5"/>
  <c r="CR163" i="5"/>
  <c r="EE163" i="5"/>
  <c r="BV163" i="5"/>
  <c r="CB263" i="5"/>
  <c r="EK263" i="5" s="1"/>
  <c r="FA263" i="5"/>
  <c r="CR263" i="5"/>
  <c r="BO263" i="5"/>
  <c r="DX263" i="5" s="1"/>
  <c r="FL263" i="5"/>
  <c r="DC263" i="5"/>
  <c r="BP263" i="5"/>
  <c r="DY263" i="5"/>
  <c r="DJ263" i="5"/>
  <c r="FS263" i="5"/>
  <c r="BZ167" i="5"/>
  <c r="EI167" i="5"/>
  <c r="GE167" i="5"/>
  <c r="DV167" i="5"/>
  <c r="FS167" i="5"/>
  <c r="DJ167" i="5"/>
  <c r="DC167" i="5"/>
  <c r="FL167" i="5"/>
  <c r="FP167" i="5"/>
  <c r="DG167" i="5"/>
  <c r="FD167" i="5"/>
  <c r="CU167" i="5"/>
  <c r="CU31" i="5"/>
  <c r="FD31" i="5"/>
  <c r="CD31" i="5"/>
  <c r="EM31" i="5"/>
  <c r="DG31" i="5"/>
  <c r="FP31" i="5"/>
  <c r="ED31" i="5"/>
  <c r="BU31" i="5"/>
  <c r="CW31" i="5"/>
  <c r="FF31" i="5"/>
  <c r="EZ31" i="5"/>
  <c r="CQ31" i="5"/>
  <c r="DJ81" i="5"/>
  <c r="FS81" i="5"/>
  <c r="CL81" i="5"/>
  <c r="EU81" i="5"/>
  <c r="DA81" i="5"/>
  <c r="FJ81" i="5"/>
  <c r="CM81" i="5"/>
  <c r="EV81" i="5"/>
  <c r="DE81" i="5"/>
  <c r="FN81" i="5"/>
  <c r="EW81" i="5"/>
  <c r="CN81" i="5"/>
  <c r="DF131" i="5"/>
  <c r="FO131" i="5"/>
  <c r="EX131" i="5"/>
  <c r="CO131" i="5"/>
  <c r="FY131" i="5"/>
  <c r="DP131" i="5"/>
  <c r="ER131" i="5"/>
  <c r="CI131" i="5"/>
  <c r="EP131" i="5"/>
  <c r="CG131" i="5"/>
  <c r="GA131" i="5"/>
  <c r="DR131" i="5"/>
  <c r="BO214" i="5"/>
  <c r="DX214" i="5" s="1"/>
  <c r="FB214" i="5"/>
  <c r="CS214" i="5"/>
  <c r="BY214" i="5"/>
  <c r="EH214" i="5" s="1"/>
  <c r="DG214" i="5"/>
  <c r="FP214" i="5"/>
  <c r="FY214" i="5"/>
  <c r="DP214" i="5"/>
  <c r="FG214" i="5"/>
  <c r="CX214" i="5"/>
  <c r="EL149" i="5"/>
  <c r="CC149" i="5"/>
  <c r="ET149" i="5"/>
  <c r="CK149" i="5"/>
  <c r="DJ149" i="5"/>
  <c r="FS149" i="5"/>
  <c r="ES149" i="5"/>
  <c r="CJ149" i="5"/>
  <c r="EN149" i="5"/>
  <c r="CE149" i="5"/>
  <c r="FY149" i="5"/>
  <c r="DP149" i="5"/>
  <c r="CE194" i="5"/>
  <c r="EN194" i="5"/>
  <c r="FS194" i="5"/>
  <c r="DJ194" i="5"/>
  <c r="DM194" i="5"/>
  <c r="FV194" i="5"/>
  <c r="EQ194" i="5"/>
  <c r="CH194" i="5"/>
  <c r="EJ194" i="5"/>
  <c r="CA194" i="5"/>
  <c r="FY194" i="5"/>
  <c r="DP194" i="5"/>
  <c r="BW242" i="5"/>
  <c r="EF242" i="5"/>
  <c r="FM242" i="5"/>
  <c r="DD242" i="5"/>
  <c r="DA242" i="5"/>
  <c r="FJ242" i="5"/>
  <c r="FP242" i="5"/>
  <c r="DG242" i="5"/>
  <c r="GA242" i="5"/>
  <c r="DR242" i="5"/>
  <c r="FI242" i="5"/>
  <c r="CZ242" i="5"/>
  <c r="Z90" i="4"/>
  <c r="AA90" i="4" s="1"/>
  <c r="FU253" i="5"/>
  <c r="DL253" i="5"/>
  <c r="FZ253" i="5"/>
  <c r="DQ253" i="5"/>
  <c r="EV253" i="5"/>
  <c r="CM253" i="5"/>
  <c r="FB253" i="5"/>
  <c r="CS253" i="5"/>
  <c r="FC253" i="5"/>
  <c r="CT253" i="5"/>
  <c r="CG253" i="5"/>
  <c r="EP253" i="5" s="1"/>
  <c r="DA329" i="5"/>
  <c r="FJ329" i="5" s="1"/>
  <c r="CA329" i="5"/>
  <c r="EJ329" i="5" s="1"/>
  <c r="DX329" i="5"/>
  <c r="BO329" i="5"/>
  <c r="CW329" i="5"/>
  <c r="FF329" i="5"/>
  <c r="CX329" i="5"/>
  <c r="FG329" i="5"/>
  <c r="CE329" i="5"/>
  <c r="EN329" i="5" s="1"/>
  <c r="FV313" i="5"/>
  <c r="DM313" i="5"/>
  <c r="DH313" i="5"/>
  <c r="FQ313" i="5"/>
  <c r="CX313" i="5"/>
  <c r="FG313" i="5" s="1"/>
  <c r="BO313" i="5"/>
  <c r="DX313" i="5"/>
  <c r="GB313" i="5"/>
  <c r="DS313" i="5"/>
  <c r="CV313" i="5"/>
  <c r="FE313" i="5" s="1"/>
  <c r="DJ36" i="5"/>
  <c r="FS36" i="5"/>
  <c r="EB36" i="5"/>
  <c r="BS36" i="5"/>
  <c r="DC36" i="5"/>
  <c r="FL36" i="5"/>
  <c r="BO36" i="5"/>
  <c r="DX36" i="5" s="1"/>
  <c r="FW36" i="5"/>
  <c r="DN36" i="5"/>
  <c r="FK36" i="5"/>
  <c r="DB36" i="5"/>
  <c r="CP86" i="5"/>
  <c r="EY86" i="5"/>
  <c r="CL86" i="5"/>
  <c r="EU86" i="5"/>
  <c r="EL86" i="5"/>
  <c r="CC86" i="5"/>
  <c r="FV86" i="5"/>
  <c r="DM86" i="5"/>
  <c r="GE86" i="5"/>
  <c r="DV86" i="5"/>
  <c r="FH86" i="5"/>
  <c r="CY86" i="5"/>
  <c r="DS224" i="5"/>
  <c r="GB224" i="5"/>
  <c r="DL224" i="5"/>
  <c r="FU224" i="5"/>
  <c r="FC224" i="5"/>
  <c r="CT224" i="5"/>
  <c r="CY224" i="5"/>
  <c r="FH224" i="5"/>
  <c r="BW224" i="5"/>
  <c r="EF224" i="5" s="1"/>
  <c r="FO224" i="5"/>
  <c r="DF224" i="5"/>
  <c r="FM273" i="5"/>
  <c r="DD273" i="5"/>
  <c r="GA273" i="5"/>
  <c r="DR273" i="5"/>
  <c r="BY273" i="5"/>
  <c r="EH273" i="5" s="1"/>
  <c r="CF273" i="5"/>
  <c r="EO273" i="5" s="1"/>
  <c r="FU273" i="5"/>
  <c r="DL273" i="5"/>
  <c r="FE273" i="5"/>
  <c r="CV273" i="5"/>
  <c r="FJ63" i="5"/>
  <c r="DA63" i="5"/>
  <c r="EX63" i="5"/>
  <c r="CO63" i="5"/>
  <c r="FZ63" i="5"/>
  <c r="DQ63" i="5"/>
  <c r="EB63" i="5"/>
  <c r="BS63" i="5"/>
  <c r="FY63" i="5"/>
  <c r="DP63" i="5"/>
  <c r="FC63" i="5"/>
  <c r="CT63" i="5"/>
  <c r="T75" i="4"/>
  <c r="U75" i="4" s="1"/>
  <c r="T20" i="4"/>
  <c r="T60" i="4"/>
  <c r="U60" i="4" s="1"/>
  <c r="EH183" i="5"/>
  <c r="BY183" i="5"/>
  <c r="FG183" i="5"/>
  <c r="CX183" i="5"/>
  <c r="FM183" i="5"/>
  <c r="DD183" i="5"/>
  <c r="ES183" i="5"/>
  <c r="CJ183" i="5"/>
  <c r="EN183" i="5"/>
  <c r="CE183" i="5"/>
  <c r="GC183" i="5"/>
  <c r="DT183" i="5"/>
  <c r="FJ73" i="5"/>
  <c r="DA73" i="5"/>
  <c r="DP73" i="5"/>
  <c r="FY73" i="5"/>
  <c r="FU73" i="5"/>
  <c r="DL73" i="5"/>
  <c r="CK73" i="5"/>
  <c r="ET73" i="5"/>
  <c r="CV73" i="5"/>
  <c r="FE73" i="5"/>
  <c r="EO73" i="5"/>
  <c r="CF73" i="5"/>
  <c r="DN337" i="5"/>
  <c r="FW337" i="5"/>
  <c r="CE337" i="5"/>
  <c r="EN337" i="5" s="1"/>
  <c r="BV337" i="5"/>
  <c r="EE337" i="5"/>
  <c r="CF337" i="5"/>
  <c r="EO337" i="5" s="1"/>
  <c r="CD337" i="5"/>
  <c r="EM337" i="5" s="1"/>
  <c r="CB337" i="5"/>
  <c r="EK337" i="5" s="1"/>
  <c r="DF239" i="5"/>
  <c r="FO239" i="5"/>
  <c r="FP239" i="5"/>
  <c r="DG239" i="5"/>
  <c r="BT239" i="5"/>
  <c r="EC239" i="5" s="1"/>
  <c r="DP239" i="5"/>
  <c r="FY239" i="5"/>
  <c r="BV239" i="5"/>
  <c r="EE239" i="5" s="1"/>
  <c r="FT239" i="5"/>
  <c r="DK239" i="5"/>
  <c r="FG248" i="5"/>
  <c r="CX248" i="5"/>
  <c r="FZ248" i="5"/>
  <c r="DQ248" i="5"/>
  <c r="BQ248" i="5"/>
  <c r="DZ248" i="5" s="1"/>
  <c r="EQ248" i="5"/>
  <c r="CH248" i="5"/>
  <c r="EO248" i="5"/>
  <c r="CF248" i="5"/>
  <c r="GD248" i="5"/>
  <c r="DU248" i="5"/>
  <c r="FZ148" i="5"/>
  <c r="DQ148" i="5"/>
  <c r="BP148" i="5"/>
  <c r="DY148" i="5" s="1"/>
  <c r="EX148" i="5"/>
  <c r="CO148" i="5"/>
  <c r="EC148" i="5"/>
  <c r="BT148" i="5"/>
  <c r="BO148" i="5"/>
  <c r="DX148" i="5" s="1"/>
  <c r="FS148" i="5"/>
  <c r="DJ148" i="5"/>
  <c r="BO285" i="5"/>
  <c r="DX285" i="5" s="1"/>
  <c r="BY285" i="5"/>
  <c r="EH285" i="5" s="1"/>
  <c r="CS285" i="5"/>
  <c r="FB285" i="5" s="1"/>
  <c r="FT285" i="5"/>
  <c r="DK285" i="5"/>
  <c r="GA285" i="5"/>
  <c r="DR285" i="5"/>
  <c r="CU285" i="5"/>
  <c r="FD285" i="5" s="1"/>
  <c r="BZ232" i="5"/>
  <c r="EI232" i="5"/>
  <c r="FW232" i="5"/>
  <c r="DN232" i="5"/>
  <c r="FU232" i="5"/>
  <c r="DL232" i="5"/>
  <c r="BP232" i="5"/>
  <c r="DY232" i="5" s="1"/>
  <c r="GA232" i="5"/>
  <c r="DR232" i="5"/>
  <c r="FI232" i="5"/>
  <c r="CZ232" i="5"/>
  <c r="FJ174" i="5"/>
  <c r="DA174" i="5"/>
  <c r="CT174" i="5"/>
  <c r="FC174" i="5"/>
  <c r="BX174" i="5"/>
  <c r="EG174" i="5"/>
  <c r="EH174" i="5"/>
  <c r="BY174" i="5"/>
  <c r="DS174" i="5"/>
  <c r="GB174" i="5"/>
  <c r="FE174" i="5"/>
  <c r="CV174" i="5"/>
  <c r="CJ186" i="5"/>
  <c r="ES186" i="5"/>
  <c r="FU186" i="5"/>
  <c r="DL186" i="5"/>
  <c r="EP186" i="5"/>
  <c r="CG186" i="5"/>
  <c r="EH186" i="5"/>
  <c r="BY186" i="5"/>
  <c r="EY186" i="5"/>
  <c r="CP186" i="5"/>
  <c r="BT186" i="5"/>
  <c r="EC186" i="5" s="1"/>
  <c r="BO204" i="5"/>
  <c r="DX204" i="5" s="1"/>
  <c r="ER204" i="5"/>
  <c r="CI204" i="5"/>
  <c r="DJ204" i="5"/>
  <c r="FS204" i="5"/>
  <c r="EP204" i="5"/>
  <c r="CG204" i="5"/>
  <c r="EL204" i="5"/>
  <c r="CC204" i="5"/>
  <c r="BT204" i="5"/>
  <c r="EC204" i="5" s="1"/>
  <c r="CR317" i="5"/>
  <c r="FA317" i="5" s="1"/>
  <c r="GD317" i="5"/>
  <c r="DU317" i="5"/>
  <c r="CA317" i="5"/>
  <c r="EJ317" i="5" s="1"/>
  <c r="CX317" i="5"/>
  <c r="FG317" i="5" s="1"/>
  <c r="CE317" i="5"/>
  <c r="EN317" i="5" s="1"/>
  <c r="GC317" i="5"/>
  <c r="DT317" i="5"/>
  <c r="GE294" i="5"/>
  <c r="DV294" i="5"/>
  <c r="FM294" i="5"/>
  <c r="DD294" i="5"/>
  <c r="FQ294" i="5"/>
  <c r="DH294" i="5"/>
  <c r="CJ294" i="5"/>
  <c r="ES294" i="5"/>
  <c r="DO294" i="5"/>
  <c r="FX294" i="5"/>
  <c r="FJ294" i="5"/>
  <c r="DA294" i="5"/>
  <c r="CP330" i="5"/>
  <c r="EY330" i="5" s="1"/>
  <c r="FU330" i="5"/>
  <c r="DL330" i="5"/>
  <c r="DI330" i="5"/>
  <c r="FR330" i="5" s="1"/>
  <c r="BX330" i="5"/>
  <c r="EG330" i="5" s="1"/>
  <c r="CL330" i="5"/>
  <c r="EU330" i="5" s="1"/>
  <c r="CH330" i="5"/>
  <c r="EQ330" i="5" s="1"/>
  <c r="FL168" i="5"/>
  <c r="DC168" i="5"/>
  <c r="FW168" i="5"/>
  <c r="DN168" i="5"/>
  <c r="CI168" i="5"/>
  <c r="ER168" i="5"/>
  <c r="ET168" i="5"/>
  <c r="CK168" i="5"/>
  <c r="FB168" i="5"/>
  <c r="CS168" i="5"/>
  <c r="EQ168" i="5"/>
  <c r="CH168" i="5"/>
  <c r="DU16" i="5"/>
  <c r="GD16" i="5"/>
  <c r="EN16" i="5"/>
  <c r="CE16" i="5"/>
  <c r="FX16" i="5"/>
  <c r="DO16" i="5"/>
  <c r="CM16" i="5"/>
  <c r="EV16" i="5"/>
  <c r="FC16" i="5"/>
  <c r="CT16" i="5"/>
  <c r="CQ16" i="5"/>
  <c r="EZ16" i="5"/>
  <c r="EY66" i="5"/>
  <c r="CP66" i="5"/>
  <c r="FL66" i="5"/>
  <c r="DC66" i="5"/>
  <c r="CJ66" i="5"/>
  <c r="ES66" i="5"/>
  <c r="FY66" i="5"/>
  <c r="DP66" i="5"/>
  <c r="BV66" i="5"/>
  <c r="EE66" i="5"/>
  <c r="DU66" i="5"/>
  <c r="GD66" i="5"/>
  <c r="EX116" i="5"/>
  <c r="CO116" i="5"/>
  <c r="EL116" i="5"/>
  <c r="CC116" i="5"/>
  <c r="DP116" i="5"/>
  <c r="FY116" i="5"/>
  <c r="CM116" i="5"/>
  <c r="EV116" i="5"/>
  <c r="FZ116" i="5"/>
  <c r="DQ116" i="5"/>
  <c r="FT116" i="5"/>
  <c r="DK116" i="5"/>
  <c r="FK269" i="5"/>
  <c r="DB269" i="5"/>
  <c r="BP269" i="5"/>
  <c r="DY269" i="5" s="1"/>
  <c r="CA269" i="5"/>
  <c r="EJ269" i="5" s="1"/>
  <c r="DO269" i="5"/>
  <c r="FX269" i="5"/>
  <c r="CY269" i="5"/>
  <c r="FH269" i="5"/>
  <c r="BY269" i="5"/>
  <c r="EH269" i="5" s="1"/>
  <c r="DB136" i="5"/>
  <c r="FK136" i="5"/>
  <c r="EQ136" i="5"/>
  <c r="CH136" i="5"/>
  <c r="FU136" i="5"/>
  <c r="DL136" i="5"/>
  <c r="DP136" i="5"/>
  <c r="FY136" i="5"/>
  <c r="EE136" i="5"/>
  <c r="BV136" i="5"/>
  <c r="FT136" i="5"/>
  <c r="DK136" i="5"/>
  <c r="DS18" i="5"/>
  <c r="GB18" i="5"/>
  <c r="FB18" i="5"/>
  <c r="CS18" i="5"/>
  <c r="CH18" i="5"/>
  <c r="EQ18" i="5"/>
  <c r="FZ18" i="5"/>
  <c r="DQ18" i="5"/>
  <c r="BS18" i="5"/>
  <c r="EB18" i="5"/>
  <c r="DL18" i="5"/>
  <c r="FU18" i="5"/>
  <c r="BR98" i="5"/>
  <c r="EA98" i="5" s="1"/>
  <c r="EB98" i="5"/>
  <c r="BS98" i="5"/>
  <c r="FD98" i="5"/>
  <c r="CU98" i="5"/>
  <c r="EX98" i="5"/>
  <c r="CO98" i="5"/>
  <c r="ES98" i="5"/>
  <c r="CJ98" i="5"/>
  <c r="EF98" i="5"/>
  <c r="BW98" i="5"/>
  <c r="FN133" i="5"/>
  <c r="DE133" i="5"/>
  <c r="GD133" i="5"/>
  <c r="DU133" i="5"/>
  <c r="EJ133" i="5"/>
  <c r="CA133" i="5"/>
  <c r="ED133" i="5"/>
  <c r="BU133" i="5"/>
  <c r="FA133" i="5"/>
  <c r="CR133" i="5"/>
  <c r="EE133" i="5"/>
  <c r="BV133" i="5"/>
  <c r="CH356" i="5"/>
  <c r="EQ356" i="5" s="1"/>
  <c r="CZ356" i="5"/>
  <c r="FI356" i="5" s="1"/>
  <c r="DB356" i="5"/>
  <c r="FK356" i="5" s="1"/>
  <c r="DA356" i="5"/>
  <c r="FJ356" i="5" s="1"/>
  <c r="FP356" i="5"/>
  <c r="DG356" i="5"/>
  <c r="CJ356" i="5"/>
  <c r="ES356" i="5" s="1"/>
  <c r="BV331" i="5"/>
  <c r="EE331" i="5" s="1"/>
  <c r="DG331" i="5"/>
  <c r="FP331" i="5" s="1"/>
  <c r="CT331" i="5"/>
  <c r="FC331" i="5" s="1"/>
  <c r="CE331" i="5"/>
  <c r="EN331" i="5" s="1"/>
  <c r="CB331" i="5"/>
  <c r="EK331" i="5" s="1"/>
  <c r="CQ331" i="5"/>
  <c r="EZ331" i="5" s="1"/>
  <c r="DG306" i="5"/>
  <c r="FP306" i="5"/>
  <c r="DQ306" i="5"/>
  <c r="FZ306" i="5"/>
  <c r="EO306" i="5"/>
  <c r="CF306" i="5"/>
  <c r="GD306" i="5"/>
  <c r="DU306" i="5"/>
  <c r="DH306" i="5"/>
  <c r="FQ306" i="5"/>
  <c r="CJ306" i="5"/>
  <c r="ES306" i="5" s="1"/>
  <c r="BR281" i="5"/>
  <c r="EA281" i="5"/>
  <c r="CS281" i="5"/>
  <c r="FB281" i="5" s="1"/>
  <c r="DS281" i="5"/>
  <c r="GB281" i="5"/>
  <c r="FL281" i="5"/>
  <c r="DC281" i="5"/>
  <c r="FM281" i="5"/>
  <c r="DD281" i="5"/>
  <c r="CQ281" i="5"/>
  <c r="EZ281" i="5" s="1"/>
  <c r="CG256" i="5"/>
  <c r="EP256" i="5" s="1"/>
  <c r="FY256" i="5"/>
  <c r="DP256" i="5"/>
  <c r="BY256" i="5"/>
  <c r="EH256" i="5" s="1"/>
  <c r="CW256" i="5"/>
  <c r="FF256" i="5"/>
  <c r="FU256" i="5"/>
  <c r="DL256" i="5"/>
  <c r="EX256" i="5"/>
  <c r="CO256" i="5"/>
  <c r="CU231" i="5"/>
  <c r="FD231" i="5"/>
  <c r="CC231" i="5"/>
  <c r="EL231" i="5"/>
  <c r="BT231" i="5"/>
  <c r="EC231" i="5" s="1"/>
  <c r="FM231" i="5"/>
  <c r="DD231" i="5"/>
  <c r="EZ231" i="5"/>
  <c r="CQ231" i="5"/>
  <c r="ER231" i="5"/>
  <c r="CI231" i="5"/>
  <c r="EI206" i="5"/>
  <c r="BZ206" i="5"/>
  <c r="DP206" i="5"/>
  <c r="FY206" i="5"/>
  <c r="BS206" i="5"/>
  <c r="EB206" i="5" s="1"/>
  <c r="DL206" i="5"/>
  <c r="FU206" i="5"/>
  <c r="FQ206" i="5"/>
  <c r="DH206" i="5"/>
  <c r="EY206" i="5"/>
  <c r="CP206" i="5"/>
  <c r="BV238" i="5"/>
  <c r="EE238" i="5" s="1"/>
  <c r="FT238" i="5"/>
  <c r="DK238" i="5"/>
  <c r="FS238" i="5"/>
  <c r="DJ238" i="5"/>
  <c r="BX238" i="5"/>
  <c r="EG238" i="5" s="1"/>
  <c r="ES238" i="5"/>
  <c r="CJ238" i="5"/>
  <c r="EA238" i="5"/>
  <c r="BR238" i="5"/>
  <c r="EU247" i="5"/>
  <c r="CL247" i="5"/>
  <c r="DS247" i="5"/>
  <c r="GB247" i="5"/>
  <c r="BX247" i="5"/>
  <c r="EG247" i="5" s="1"/>
  <c r="CE247" i="5"/>
  <c r="EN247" i="5" s="1"/>
  <c r="CD247" i="5"/>
  <c r="EM247" i="5" s="1"/>
  <c r="FW247" i="5"/>
  <c r="DN247" i="5"/>
  <c r="BY355" i="5"/>
  <c r="EH355" i="5" s="1"/>
  <c r="CA355" i="5"/>
  <c r="EJ355" i="5" s="1"/>
  <c r="DB355" i="5"/>
  <c r="FK355" i="5"/>
  <c r="CZ355" i="5"/>
  <c r="FI355" i="5" s="1"/>
  <c r="DJ355" i="5"/>
  <c r="FS355" i="5"/>
  <c r="DG355" i="5"/>
  <c r="FP355" i="5" s="1"/>
  <c r="DU284" i="5"/>
  <c r="GD284" i="5"/>
  <c r="CM284" i="5"/>
  <c r="EV284" i="5" s="1"/>
  <c r="FW284" i="5"/>
  <c r="DN284" i="5"/>
  <c r="BY284" i="5"/>
  <c r="EH284" i="5"/>
  <c r="FD284" i="5"/>
  <c r="CU284" i="5"/>
  <c r="CN284" i="5"/>
  <c r="EW284" i="5" s="1"/>
  <c r="BR160" i="5"/>
  <c r="EA160" i="5" s="1"/>
  <c r="EO160" i="5"/>
  <c r="CF160" i="5"/>
  <c r="FT160" i="5"/>
  <c r="DK160" i="5"/>
  <c r="EW160" i="5"/>
  <c r="CN160" i="5"/>
  <c r="FC160" i="5"/>
  <c r="CT160" i="5"/>
  <c r="EQ160" i="5"/>
  <c r="CH160" i="5"/>
  <c r="ET187" i="5"/>
  <c r="CK187" i="5"/>
  <c r="FT187" i="5"/>
  <c r="DK187" i="5"/>
  <c r="EO187" i="5"/>
  <c r="CF187" i="5"/>
  <c r="EJ187" i="5"/>
  <c r="CA187" i="5"/>
  <c r="EU187" i="5"/>
  <c r="CL187" i="5"/>
  <c r="DY187" i="5"/>
  <c r="BP187" i="5"/>
  <c r="FO218" i="5"/>
  <c r="DF218" i="5"/>
  <c r="FF218" i="5"/>
  <c r="CW218" i="5"/>
  <c r="FE218" i="5"/>
  <c r="CV218" i="5"/>
  <c r="CL218" i="5"/>
  <c r="EU218" i="5"/>
  <c r="DR218" i="5"/>
  <c r="GA218" i="5"/>
  <c r="FI218" i="5"/>
  <c r="CZ218" i="5"/>
  <c r="CG328" i="5"/>
  <c r="EP328" i="5" s="1"/>
  <c r="BS328" i="5"/>
  <c r="EB328" i="5"/>
  <c r="BT328" i="5"/>
  <c r="EC328" i="5"/>
  <c r="DU328" i="5"/>
  <c r="GD328" i="5"/>
  <c r="CM328" i="5"/>
  <c r="EV328" i="5"/>
  <c r="CJ328" i="5"/>
  <c r="ES328" i="5" s="1"/>
  <c r="BU345" i="5"/>
  <c r="ED345" i="5" s="1"/>
  <c r="BZ345" i="5"/>
  <c r="EI345" i="5"/>
  <c r="DE345" i="5"/>
  <c r="FN345" i="5" s="1"/>
  <c r="CD345" i="5"/>
  <c r="EM345" i="5" s="1"/>
  <c r="CV345" i="5"/>
  <c r="FE345" i="5" s="1"/>
  <c r="CM345" i="5"/>
  <c r="EV345" i="5"/>
  <c r="CF137" i="5"/>
  <c r="EO137" i="5"/>
  <c r="FR137" i="5"/>
  <c r="DI137" i="5"/>
  <c r="EG137" i="5"/>
  <c r="BX137" i="5"/>
  <c r="DT137" i="5"/>
  <c r="GC137" i="5"/>
  <c r="FO137" i="5"/>
  <c r="DF137" i="5"/>
  <c r="ES137" i="5"/>
  <c r="CJ137" i="5"/>
  <c r="DH254" i="5"/>
  <c r="FQ254" i="5"/>
  <c r="CA254" i="5"/>
  <c r="EJ254" i="5" s="1"/>
  <c r="ER254" i="5"/>
  <c r="CI254" i="5"/>
  <c r="DU254" i="5"/>
  <c r="GD254" i="5"/>
  <c r="CF254" i="5"/>
  <c r="EO254" i="5" s="1"/>
  <c r="FY254" i="5"/>
  <c r="DP254" i="5"/>
  <c r="FY304" i="5"/>
  <c r="DP304" i="5"/>
  <c r="FI304" i="5"/>
  <c r="CZ304" i="5"/>
  <c r="FT304" i="5"/>
  <c r="DK304" i="5"/>
  <c r="CE304" i="5"/>
  <c r="EN304" i="5" s="1"/>
  <c r="BO304" i="5"/>
  <c r="DX304" i="5" s="1"/>
  <c r="FM304" i="5"/>
  <c r="DD304" i="5"/>
  <c r="FR205" i="5"/>
  <c r="DI205" i="5"/>
  <c r="CR205" i="5"/>
  <c r="FA205" i="5"/>
  <c r="DE205" i="5"/>
  <c r="FN205" i="5"/>
  <c r="DO205" i="5"/>
  <c r="FX205" i="5"/>
  <c r="EJ205" i="5"/>
  <c r="CA205" i="5"/>
  <c r="BP205" i="5"/>
  <c r="DY205" i="5" s="1"/>
  <c r="ER51" i="5"/>
  <c r="CI51" i="5"/>
  <c r="FR51" i="5"/>
  <c r="DI51" i="5"/>
  <c r="EM51" i="5"/>
  <c r="CD51" i="5"/>
  <c r="BY51" i="5"/>
  <c r="EH51" i="5"/>
  <c r="ES51" i="5"/>
  <c r="CJ51" i="5"/>
  <c r="EG51" i="5"/>
  <c r="BX51" i="5"/>
  <c r="EK101" i="5"/>
  <c r="CB101" i="5"/>
  <c r="ET101" i="5"/>
  <c r="CK101" i="5"/>
  <c r="FV101" i="5"/>
  <c r="DM101" i="5"/>
  <c r="DG101" i="5"/>
  <c r="FP101" i="5"/>
  <c r="EQ101" i="5"/>
  <c r="CH101" i="5"/>
  <c r="GA101" i="5"/>
  <c r="DR101" i="5"/>
  <c r="BZ191" i="5"/>
  <c r="EI191" i="5"/>
  <c r="DF191" i="5"/>
  <c r="FO191" i="5"/>
  <c r="CS191" i="5"/>
  <c r="FB191" i="5"/>
  <c r="CH191" i="5"/>
  <c r="EQ191" i="5"/>
  <c r="FN191" i="5"/>
  <c r="DE191" i="5"/>
  <c r="EV191" i="5"/>
  <c r="CM191" i="5"/>
  <c r="BV279" i="5"/>
  <c r="EE279" i="5" s="1"/>
  <c r="DD279" i="5"/>
  <c r="FM279" i="5"/>
  <c r="DP279" i="5"/>
  <c r="FY279" i="5"/>
  <c r="EL279" i="5"/>
  <c r="CC279" i="5"/>
  <c r="FJ279" i="5"/>
  <c r="DA279" i="5"/>
  <c r="CN279" i="5"/>
  <c r="EW279" i="5" s="1"/>
  <c r="EV222" i="5"/>
  <c r="CM222" i="5"/>
  <c r="GD222" i="5"/>
  <c r="DU222" i="5"/>
  <c r="FN222" i="5"/>
  <c r="DE222" i="5"/>
  <c r="BW222" i="5"/>
  <c r="EF222" i="5" s="1"/>
  <c r="CW222" i="5"/>
  <c r="FF222" i="5"/>
  <c r="ES222" i="5"/>
  <c r="CJ222" i="5"/>
  <c r="BT202" i="5"/>
  <c r="EC202" i="5"/>
  <c r="ES202" i="5"/>
  <c r="CJ202" i="5"/>
  <c r="BW202" i="5"/>
  <c r="EF202" i="5" s="1"/>
  <c r="DR202" i="5"/>
  <c r="GA202" i="5"/>
  <c r="BZ202" i="5"/>
  <c r="EI202" i="5"/>
  <c r="CF202" i="5"/>
  <c r="EO202" i="5"/>
  <c r="CE255" i="5"/>
  <c r="EN255" i="5" s="1"/>
  <c r="FP255" i="5"/>
  <c r="DG255" i="5"/>
  <c r="EJ255" i="5"/>
  <c r="CA255" i="5"/>
  <c r="DJ255" i="5"/>
  <c r="FS255" i="5"/>
  <c r="FY255" i="5"/>
  <c r="DP255" i="5"/>
  <c r="FB255" i="5"/>
  <c r="CS255" i="5"/>
  <c r="BW43" i="5"/>
  <c r="EF43" i="5"/>
  <c r="FI118" i="5"/>
  <c r="CZ118" i="5"/>
  <c r="FS83" i="5"/>
  <c r="DJ83" i="5"/>
  <c r="BO354" i="5"/>
  <c r="DX354" i="5"/>
  <c r="FE169" i="5"/>
  <c r="CV169" i="5"/>
  <c r="BP302" i="5"/>
  <c r="DY302" i="5" s="1"/>
  <c r="FA121" i="5"/>
  <c r="CR121" i="5"/>
  <c r="CL301" i="5"/>
  <c r="EU301" i="5" s="1"/>
  <c r="CH290" i="5"/>
  <c r="EQ290" i="5"/>
  <c r="BQ335" i="5"/>
  <c r="DZ335" i="5" s="1"/>
  <c r="FU208" i="5"/>
  <c r="DL208" i="5"/>
  <c r="GA71" i="5"/>
  <c r="DR71" i="5"/>
  <c r="EF83" i="5"/>
  <c r="BW83" i="5"/>
  <c r="CB237" i="5"/>
  <c r="EK237" i="5" s="1"/>
  <c r="EY237" i="5"/>
  <c r="CP237" i="5"/>
  <c r="CE300" i="5"/>
  <c r="EN300" i="5" s="1"/>
  <c r="DK354" i="5"/>
  <c r="FT354" i="5" s="1"/>
  <c r="EU188" i="5"/>
  <c r="CL188" i="5"/>
  <c r="CC188" i="5"/>
  <c r="EL188" i="5"/>
  <c r="FI188" i="5"/>
  <c r="CZ188" i="5"/>
  <c r="FK292" i="5"/>
  <c r="DB292" i="5"/>
  <c r="BS292" i="5"/>
  <c r="EB292" i="5" s="1"/>
  <c r="BQ292" i="5"/>
  <c r="DZ292" i="5" s="1"/>
  <c r="CL258" i="5"/>
  <c r="EU258" i="5"/>
  <c r="BQ258" i="5"/>
  <c r="DZ258" i="5" s="1"/>
  <c r="EY258" i="5"/>
  <c r="CP258" i="5"/>
  <c r="CM270" i="5"/>
  <c r="EV270" i="5" s="1"/>
  <c r="DA270" i="5"/>
  <c r="FJ270" i="5"/>
  <c r="DU270" i="5"/>
  <c r="GD270" i="5"/>
  <c r="DT270" i="5"/>
  <c r="GC270" i="5"/>
  <c r="DL315" i="5"/>
  <c r="FU315" i="5"/>
  <c r="CF315" i="5"/>
  <c r="EO315" i="5" s="1"/>
  <c r="EM315" i="5"/>
  <c r="CD315" i="5"/>
  <c r="EX151" i="5"/>
  <c r="CO151" i="5"/>
  <c r="EM151" i="5"/>
  <c r="CD151" i="5"/>
  <c r="CW121" i="5"/>
  <c r="FF121" i="5"/>
  <c r="EM121" i="5"/>
  <c r="CD121" i="5"/>
  <c r="EE154" i="5"/>
  <c r="BV154" i="5"/>
  <c r="CA259" i="5"/>
  <c r="EJ259" i="5" s="1"/>
  <c r="BV259" i="5"/>
  <c r="EE259" i="5" s="1"/>
  <c r="EZ177" i="5"/>
  <c r="CQ177" i="5"/>
  <c r="FU177" i="5"/>
  <c r="DL177" i="5"/>
  <c r="T40" i="4"/>
  <c r="U40" i="4" s="1"/>
  <c r="ED103" i="5"/>
  <c r="BU103" i="5"/>
  <c r="BW351" i="5"/>
  <c r="EF351" i="5" s="1"/>
  <c r="CY326" i="5"/>
  <c r="FH326" i="5" s="1"/>
  <c r="FL326" i="5"/>
  <c r="DC326" i="5"/>
  <c r="BV301" i="5"/>
  <c r="EE301" i="5"/>
  <c r="DT301" i="5"/>
  <c r="GC301" i="5"/>
  <c r="EH276" i="5"/>
  <c r="BY276" i="5"/>
  <c r="FN276" i="5"/>
  <c r="DE276" i="5"/>
  <c r="DK251" i="5"/>
  <c r="FT251" i="5"/>
  <c r="BQ226" i="5"/>
  <c r="DZ226" i="5"/>
  <c r="CY226" i="5"/>
  <c r="FH226" i="5"/>
  <c r="FM201" i="5"/>
  <c r="DD201" i="5"/>
  <c r="DU201" i="5"/>
  <c r="GD201" i="5"/>
  <c r="EO290" i="5"/>
  <c r="CF290" i="5"/>
  <c r="BQ290" i="5"/>
  <c r="DZ290" i="5" s="1"/>
  <c r="FL290" i="5"/>
  <c r="DC290" i="5"/>
  <c r="DE299" i="5"/>
  <c r="FN299" i="5"/>
  <c r="CQ353" i="5"/>
  <c r="EZ353" i="5" s="1"/>
  <c r="FU353" i="5"/>
  <c r="DL353" i="5"/>
  <c r="CN335" i="5"/>
  <c r="EW335" i="5" s="1"/>
  <c r="CW335" i="5"/>
  <c r="FF335" i="5"/>
  <c r="CK282" i="5"/>
  <c r="ET282" i="5" s="1"/>
  <c r="GB282" i="5"/>
  <c r="DS282" i="5"/>
  <c r="FS282" i="5"/>
  <c r="DJ282" i="5"/>
  <c r="GC152" i="5"/>
  <c r="DT152" i="5"/>
  <c r="GB152" i="5"/>
  <c r="DS152" i="5"/>
  <c r="BP208" i="5"/>
  <c r="DY208" i="5" s="1"/>
  <c r="ER208" i="5"/>
  <c r="CI208" i="5"/>
  <c r="ET208" i="5"/>
  <c r="CK208" i="5"/>
  <c r="FH220" i="5"/>
  <c r="CY220" i="5"/>
  <c r="FE220" i="5"/>
  <c r="CV220" i="5"/>
  <c r="FA220" i="5"/>
  <c r="CR220" i="5"/>
  <c r="BO314" i="5"/>
  <c r="DX314" i="5"/>
  <c r="FC314" i="5"/>
  <c r="CT314" i="5"/>
  <c r="CM278" i="5"/>
  <c r="EV278" i="5" s="1"/>
  <c r="FW278" i="5"/>
  <c r="DN278" i="5"/>
  <c r="FN295" i="5"/>
  <c r="DE295" i="5"/>
  <c r="CW295" i="5"/>
  <c r="FF295" i="5" s="1"/>
  <c r="BU260" i="5"/>
  <c r="ED260" i="5" s="1"/>
  <c r="BX260" i="5"/>
  <c r="EG260" i="5" s="1"/>
  <c r="DL268" i="5"/>
  <c r="FU268" i="5"/>
  <c r="CY195" i="5"/>
  <c r="FH195" i="5"/>
  <c r="CN195" i="5"/>
  <c r="EW195" i="5"/>
  <c r="FI229" i="5"/>
  <c r="CZ229" i="5"/>
  <c r="BZ229" i="5"/>
  <c r="EI229" i="5" s="1"/>
  <c r="FE21" i="5"/>
  <c r="CV21" i="5"/>
  <c r="DS21" i="5"/>
  <c r="GB21" i="5"/>
  <c r="EW21" i="5"/>
  <c r="CN21" i="5"/>
  <c r="FF21" i="5"/>
  <c r="CW21" i="5"/>
  <c r="DH21" i="5"/>
  <c r="FQ21" i="5"/>
  <c r="FC71" i="5"/>
  <c r="CT71" i="5"/>
  <c r="DP71" i="5"/>
  <c r="FY71" i="5"/>
  <c r="FZ71" i="5"/>
  <c r="DQ71" i="5"/>
  <c r="BZ71" i="5"/>
  <c r="EI71" i="5"/>
  <c r="FI71" i="5"/>
  <c r="CZ71" i="5"/>
  <c r="FK71" i="5"/>
  <c r="DB71" i="5"/>
  <c r="FT170" i="5"/>
  <c r="DK170" i="5"/>
  <c r="CD170" i="5"/>
  <c r="EM170" i="5"/>
  <c r="EO170" i="5"/>
  <c r="CF170" i="5"/>
  <c r="GA170" i="5"/>
  <c r="DR170" i="5"/>
  <c r="FW13" i="5"/>
  <c r="DN13" i="5"/>
  <c r="EX13" i="5"/>
  <c r="CO13" i="5"/>
  <c r="FP13" i="5"/>
  <c r="DG13" i="5"/>
  <c r="DI13" i="5"/>
  <c r="FR13" i="5"/>
  <c r="EJ13" i="5"/>
  <c r="CA13" i="5"/>
  <c r="GE13" i="5"/>
  <c r="DV13" i="5"/>
  <c r="FA138" i="5"/>
  <c r="CR138" i="5"/>
  <c r="EK6" i="5"/>
  <c r="CB6" i="5"/>
  <c r="EM6" i="5"/>
  <c r="CD6" i="5"/>
  <c r="CV6" i="5"/>
  <c r="FE6" i="5"/>
  <c r="EG6" i="5"/>
  <c r="BX6" i="5"/>
  <c r="EE6" i="5"/>
  <c r="BV6" i="5"/>
  <c r="FT6" i="5"/>
  <c r="DK6" i="5"/>
  <c r="FN56" i="5"/>
  <c r="DE56" i="5"/>
  <c r="EH56" i="5"/>
  <c r="BY56" i="5"/>
  <c r="FH56" i="5"/>
  <c r="CY56" i="5"/>
  <c r="EC56" i="5"/>
  <c r="BT56" i="5"/>
  <c r="EF56" i="5"/>
  <c r="BW56" i="5"/>
  <c r="FU56" i="5"/>
  <c r="DL56" i="5"/>
  <c r="GD106" i="5"/>
  <c r="DU106" i="5"/>
  <c r="ET106" i="5"/>
  <c r="CK106" i="5"/>
  <c r="FV106" i="5"/>
  <c r="DM106" i="5"/>
  <c r="EK106" i="5"/>
  <c r="CB106" i="5"/>
  <c r="EC106" i="5"/>
  <c r="BT106" i="5"/>
  <c r="FR106" i="5"/>
  <c r="DI106" i="5"/>
  <c r="CS171" i="5"/>
  <c r="FB171" i="5"/>
  <c r="CC171" i="5"/>
  <c r="EL171" i="5"/>
  <c r="FD171" i="5"/>
  <c r="CU171" i="5"/>
  <c r="BO171" i="5"/>
  <c r="DX171" i="5" s="1"/>
  <c r="GA171" i="5"/>
  <c r="DR171" i="5"/>
  <c r="FI171" i="5"/>
  <c r="CZ171" i="5"/>
  <c r="DO212" i="5"/>
  <c r="FX212" i="5"/>
  <c r="FC212" i="5"/>
  <c r="CT212" i="5"/>
  <c r="BO212" i="5"/>
  <c r="DX212" i="5" s="1"/>
  <c r="FJ212" i="5"/>
  <c r="DA212" i="5"/>
  <c r="GE212" i="5"/>
  <c r="DV212" i="5"/>
  <c r="FE212" i="5"/>
  <c r="CV212" i="5"/>
  <c r="DS307" i="5"/>
  <c r="GB307" i="5"/>
  <c r="BX307" i="5"/>
  <c r="EG307" i="5" s="1"/>
  <c r="BW307" i="5"/>
  <c r="EF307" i="5" s="1"/>
  <c r="CV307" i="5"/>
  <c r="FE307" i="5" s="1"/>
  <c r="DB307" i="5"/>
  <c r="FK307" i="5"/>
  <c r="FI307" i="5"/>
  <c r="CZ307" i="5"/>
  <c r="EX41" i="5"/>
  <c r="CO41" i="5"/>
  <c r="EJ41" i="5"/>
  <c r="CA41" i="5"/>
  <c r="CW41" i="5"/>
  <c r="FF41" i="5"/>
  <c r="FI41" i="5"/>
  <c r="CZ41" i="5"/>
  <c r="BP41" i="5"/>
  <c r="DY41" i="5" s="1"/>
  <c r="FT41" i="5"/>
  <c r="DK41" i="5"/>
  <c r="CP91" i="5"/>
  <c r="EY91" i="5"/>
  <c r="DQ91" i="5"/>
  <c r="FZ91" i="5"/>
  <c r="FW91" i="5"/>
  <c r="DN91" i="5"/>
  <c r="DE91" i="5"/>
  <c r="FN91" i="5"/>
  <c r="DG91" i="5"/>
  <c r="FP91" i="5"/>
  <c r="FG91" i="5"/>
  <c r="CX91" i="5"/>
  <c r="CA141" i="5"/>
  <c r="EJ141" i="5"/>
  <c r="FL141" i="5"/>
  <c r="DC141" i="5"/>
  <c r="FO141" i="5"/>
  <c r="DF141" i="5"/>
  <c r="BS141" i="5"/>
  <c r="EB141" i="5"/>
  <c r="FH141" i="5"/>
  <c r="CY141" i="5"/>
  <c r="EZ141" i="5"/>
  <c r="CQ141" i="5"/>
  <c r="BX172" i="5"/>
  <c r="EG172" i="5"/>
  <c r="EY172" i="5"/>
  <c r="CP172" i="5"/>
  <c r="FI172" i="5"/>
  <c r="CZ172" i="5"/>
  <c r="EN172" i="5"/>
  <c r="CE172" i="5"/>
  <c r="CW172" i="5"/>
  <c r="FF172" i="5"/>
  <c r="EL172" i="5"/>
  <c r="CC172" i="5"/>
  <c r="Z85" i="4"/>
  <c r="AA85" i="4" s="1"/>
  <c r="FD175" i="5"/>
  <c r="CU175" i="5"/>
  <c r="CC175" i="5"/>
  <c r="EL175" i="5"/>
  <c r="FN175" i="5"/>
  <c r="DE175" i="5"/>
  <c r="BQ175" i="5"/>
  <c r="DZ175" i="5" s="1"/>
  <c r="EX175" i="5"/>
  <c r="CO175" i="5"/>
  <c r="EZ175" i="5"/>
  <c r="CQ175" i="5"/>
  <c r="DU309" i="5"/>
  <c r="GD309" i="5"/>
  <c r="CG309" i="5"/>
  <c r="EP309" i="5" s="1"/>
  <c r="DT309" i="5"/>
  <c r="GC309" i="5"/>
  <c r="DH309" i="5"/>
  <c r="FQ309" i="5"/>
  <c r="CZ309" i="5"/>
  <c r="FI309" i="5"/>
  <c r="FK309" i="5"/>
  <c r="DB309" i="5"/>
  <c r="DV343" i="5"/>
  <c r="GE343" i="5"/>
  <c r="DC343" i="5"/>
  <c r="FL343" i="5" s="1"/>
  <c r="DR343" i="5"/>
  <c r="GA343" i="5"/>
  <c r="BP343" i="5"/>
  <c r="DY343" i="5" s="1"/>
  <c r="CD343" i="5"/>
  <c r="EM343" i="5" s="1"/>
  <c r="CQ343" i="5"/>
  <c r="EZ343" i="5" s="1"/>
  <c r="CU111" i="5"/>
  <c r="FD111" i="5"/>
  <c r="FM111" i="5"/>
  <c r="DD111" i="5"/>
  <c r="EH111" i="5"/>
  <c r="BY111" i="5"/>
  <c r="DM111" i="5"/>
  <c r="FV111" i="5"/>
  <c r="GE111" i="5"/>
  <c r="DV111" i="5"/>
  <c r="FH111" i="5"/>
  <c r="CY111" i="5"/>
  <c r="BS48" i="5"/>
  <c r="EB48" i="5"/>
  <c r="CR48" i="5"/>
  <c r="FA48" i="5"/>
  <c r="GC48" i="5"/>
  <c r="DT48" i="5"/>
  <c r="EQ48" i="5"/>
  <c r="CH48" i="5"/>
  <c r="EH48" i="5"/>
  <c r="BY48" i="5"/>
  <c r="FW48" i="5"/>
  <c r="DN48" i="5"/>
  <c r="FX123" i="5"/>
  <c r="DO123" i="5"/>
  <c r="EL123" i="5"/>
  <c r="CC123" i="5"/>
  <c r="FN123" i="5"/>
  <c r="DE123" i="5"/>
  <c r="CG123" i="5"/>
  <c r="EP123" i="5"/>
  <c r="FK123" i="5"/>
  <c r="DB123" i="5"/>
  <c r="EO123" i="5"/>
  <c r="CF123" i="5"/>
  <c r="FI157" i="5"/>
  <c r="CZ157" i="5"/>
  <c r="FL157" i="5"/>
  <c r="DC157" i="5"/>
  <c r="GD157" i="5"/>
  <c r="DU157" i="5"/>
  <c r="BU157" i="5"/>
  <c r="ED157" i="5" s="1"/>
  <c r="EU157" i="5"/>
  <c r="CL157" i="5"/>
  <c r="BP157" i="5"/>
  <c r="DY157" i="5" s="1"/>
  <c r="CM245" i="5"/>
  <c r="EV245" i="5"/>
  <c r="BT245" i="5"/>
  <c r="EC245" i="5" s="1"/>
  <c r="EZ245" i="5"/>
  <c r="CQ245" i="5"/>
  <c r="DA245" i="5"/>
  <c r="FJ245" i="5"/>
  <c r="BR245" i="5"/>
  <c r="EA245" i="5" s="1"/>
  <c r="FU245" i="5"/>
  <c r="DL245" i="5"/>
  <c r="GC319" i="5"/>
  <c r="DT319" i="5"/>
  <c r="FN319" i="5"/>
  <c r="DE319" i="5"/>
  <c r="BP319" i="5"/>
  <c r="DY319" i="5" s="1"/>
  <c r="CN319" i="5"/>
  <c r="EW319" i="5"/>
  <c r="BZ319" i="5"/>
  <c r="EI319" i="5" s="1"/>
  <c r="GD319" i="5"/>
  <c r="DU319" i="5"/>
  <c r="DP346" i="5"/>
  <c r="FY346" i="5" s="1"/>
  <c r="BR346" i="5"/>
  <c r="EA346" i="5" s="1"/>
  <c r="DY346" i="5"/>
  <c r="BP346" i="5"/>
  <c r="CP346" i="5"/>
  <c r="EY346" i="5" s="1"/>
  <c r="CX346" i="5"/>
  <c r="FG346" i="5" s="1"/>
  <c r="CY346" i="5"/>
  <c r="FH346" i="5" s="1"/>
  <c r="CZ321" i="5"/>
  <c r="FI321" i="5" s="1"/>
  <c r="BW321" i="5"/>
  <c r="EF321" i="5" s="1"/>
  <c r="CJ321" i="5"/>
  <c r="ES321" i="5" s="1"/>
  <c r="FZ321" i="5"/>
  <c r="DQ321" i="5"/>
  <c r="FY321" i="5"/>
  <c r="DP321" i="5"/>
  <c r="CS321" i="5"/>
  <c r="FB321" i="5" s="1"/>
  <c r="BW296" i="5"/>
  <c r="EF296" i="5" s="1"/>
  <c r="DH296" i="5"/>
  <c r="FQ296" i="5"/>
  <c r="CW296" i="5"/>
  <c r="FF296" i="5" s="1"/>
  <c r="BP296" i="5"/>
  <c r="DY296" i="5" s="1"/>
  <c r="GE296" i="5"/>
  <c r="DV296" i="5"/>
  <c r="FH296" i="5"/>
  <c r="CY296" i="5"/>
  <c r="CN271" i="5"/>
  <c r="EW271" i="5"/>
  <c r="CR271" i="5"/>
  <c r="FA271" i="5"/>
  <c r="FV271" i="5"/>
  <c r="DM271" i="5"/>
  <c r="DT271" i="5"/>
  <c r="GC271" i="5"/>
  <c r="DV271" i="5"/>
  <c r="GE271" i="5"/>
  <c r="FD271" i="5"/>
  <c r="CU271" i="5"/>
  <c r="FJ246" i="5"/>
  <c r="DA246" i="5"/>
  <c r="EP246" i="5"/>
  <c r="CG246" i="5"/>
  <c r="FW246" i="5"/>
  <c r="DN246" i="5"/>
  <c r="BP246" i="5"/>
  <c r="DY246" i="5" s="1"/>
  <c r="GE246" i="5"/>
  <c r="DV246" i="5"/>
  <c r="FH246" i="5"/>
  <c r="CY246" i="5"/>
  <c r="FM221" i="5"/>
  <c r="DD221" i="5"/>
  <c r="DN221" i="5"/>
  <c r="FW221" i="5"/>
  <c r="CR221" i="5"/>
  <c r="FA221" i="5"/>
  <c r="GE221" i="5"/>
  <c r="DV221" i="5"/>
  <c r="FV221" i="5"/>
  <c r="DM221" i="5"/>
  <c r="FI221" i="5"/>
  <c r="CZ221" i="5"/>
  <c r="DK196" i="5"/>
  <c r="FT196" i="5"/>
  <c r="BR196" i="5"/>
  <c r="EA196" i="5" s="1"/>
  <c r="FM196" i="5"/>
  <c r="DD196" i="5"/>
  <c r="FV196" i="5"/>
  <c r="DM196" i="5"/>
  <c r="GC196" i="5"/>
  <c r="DT196" i="5"/>
  <c r="FG196" i="5"/>
  <c r="CX196" i="5"/>
  <c r="GB288" i="5"/>
  <c r="DS288" i="5"/>
  <c r="CT288" i="5"/>
  <c r="FC288" i="5" s="1"/>
  <c r="FT288" i="5"/>
  <c r="DK288" i="5"/>
  <c r="CN288" i="5"/>
  <c r="EW288" i="5" s="1"/>
  <c r="FE288" i="5"/>
  <c r="CV288" i="5"/>
  <c r="BY288" i="5"/>
  <c r="EH288" i="5" s="1"/>
  <c r="FV297" i="5"/>
  <c r="DM297" i="5"/>
  <c r="FU297" i="5"/>
  <c r="DL297" i="5"/>
  <c r="CL297" i="5"/>
  <c r="EU297" i="5"/>
  <c r="DU297" i="5"/>
  <c r="GD297" i="5"/>
  <c r="CD297" i="5"/>
  <c r="EM297" i="5" s="1"/>
  <c r="GB297" i="5"/>
  <c r="DS297" i="5"/>
  <c r="DR199" i="5"/>
  <c r="GA199" i="5"/>
  <c r="FJ199" i="5"/>
  <c r="DA199" i="5"/>
  <c r="DL199" i="5"/>
  <c r="FU199" i="5"/>
  <c r="CQ199" i="5"/>
  <c r="EZ199" i="5"/>
  <c r="FZ199" i="5"/>
  <c r="DQ199" i="5"/>
  <c r="FX199" i="5"/>
  <c r="DO199" i="5"/>
  <c r="BU333" i="5"/>
  <c r="ED333" i="5" s="1"/>
  <c r="CX333" i="5"/>
  <c r="FG333" i="5" s="1"/>
  <c r="BT333" i="5"/>
  <c r="EC333" i="5" s="1"/>
  <c r="DR333" i="5"/>
  <c r="GA333" i="5"/>
  <c r="DZ333" i="5"/>
  <c r="BQ333" i="5"/>
  <c r="FU333" i="5"/>
  <c r="DL333" i="5"/>
  <c r="Z22" i="4"/>
  <c r="AA22" i="4" s="1"/>
  <c r="CQ274" i="5"/>
  <c r="EZ274" i="5" s="1"/>
  <c r="CB274" i="5"/>
  <c r="EK274" i="5" s="1"/>
  <c r="CA274" i="5"/>
  <c r="EJ274" i="5" s="1"/>
  <c r="CV274" i="5"/>
  <c r="FE274" i="5"/>
  <c r="BS274" i="5"/>
  <c r="EB274" i="5" s="1"/>
  <c r="FU274" i="5"/>
  <c r="DL274" i="5"/>
  <c r="DU230" i="5"/>
  <c r="GD230" i="5"/>
  <c r="BX230" i="5"/>
  <c r="EG230" i="5" s="1"/>
  <c r="CY230" i="5"/>
  <c r="FH230" i="5"/>
  <c r="CH230" i="5"/>
  <c r="EQ230" i="5"/>
  <c r="EU230" i="5"/>
  <c r="CL230" i="5"/>
  <c r="BS230" i="5"/>
  <c r="EB230" i="5" s="1"/>
  <c r="CW322" i="5"/>
  <c r="FF322" i="5" s="1"/>
  <c r="BZ322" i="5"/>
  <c r="EI322" i="5" s="1"/>
  <c r="CL322" i="5"/>
  <c r="EU322" i="5"/>
  <c r="CP322" i="5"/>
  <c r="EY322" i="5" s="1"/>
  <c r="FA322" i="5"/>
  <c r="CR322" i="5"/>
  <c r="BU322" i="5"/>
  <c r="ED322" i="5" s="1"/>
  <c r="BT308" i="5"/>
  <c r="EC308" i="5" s="1"/>
  <c r="CS308" i="5"/>
  <c r="FB308" i="5" s="1"/>
  <c r="CE308" i="5"/>
  <c r="EN308" i="5"/>
  <c r="CM308" i="5"/>
  <c r="EV308" i="5" s="1"/>
  <c r="CJ308" i="5"/>
  <c r="ES308" i="5" s="1"/>
  <c r="EA308" i="5"/>
  <c r="BR308" i="5"/>
  <c r="CT320" i="5"/>
  <c r="FC320" i="5" s="1"/>
  <c r="DC320" i="5"/>
  <c r="FL320" i="5" s="1"/>
  <c r="FS320" i="5"/>
  <c r="DJ320" i="5"/>
  <c r="BY320" i="5"/>
  <c r="EH320" i="5"/>
  <c r="CD320" i="5"/>
  <c r="EM320" i="5" s="1"/>
  <c r="BS320" i="5"/>
  <c r="EB320" i="5" s="1"/>
  <c r="BT134" i="5"/>
  <c r="EC134" i="5" s="1"/>
  <c r="BR144" i="5"/>
  <c r="EA144" i="5" s="1"/>
  <c r="FN277" i="5"/>
  <c r="DE277" i="5"/>
  <c r="BU277" i="5"/>
  <c r="ED277" i="5" s="1"/>
  <c r="CC277" i="5"/>
  <c r="EL277" i="5"/>
  <c r="BT277" i="5"/>
  <c r="EC277" i="5" s="1"/>
  <c r="EI277" i="5"/>
  <c r="BZ277" i="5"/>
  <c r="CB277" i="5"/>
  <c r="EK277" i="5" s="1"/>
  <c r="BP325" i="5"/>
  <c r="DY325" i="5" s="1"/>
  <c r="GB325" i="5"/>
  <c r="DS325" i="5"/>
  <c r="DL325" i="5"/>
  <c r="FU325" i="5"/>
  <c r="FC325" i="5"/>
  <c r="CT325" i="5"/>
  <c r="FS325" i="5"/>
  <c r="DJ325" i="5"/>
  <c r="CM325" i="5"/>
  <c r="EV325" i="5" s="1"/>
  <c r="CG58" i="5"/>
  <c r="EP58" i="5"/>
  <c r="EY58" i="5"/>
  <c r="CP58" i="5"/>
  <c r="GA58" i="5"/>
  <c r="DR58" i="5"/>
  <c r="CY58" i="5"/>
  <c r="FH58" i="5"/>
  <c r="FO58" i="5"/>
  <c r="DF58" i="5"/>
  <c r="ES58" i="5"/>
  <c r="CJ58" i="5"/>
  <c r="T12" i="4"/>
  <c r="U12" i="4" s="1"/>
  <c r="FP68" i="5"/>
  <c r="DG68" i="5"/>
  <c r="EB68" i="5"/>
  <c r="BS68" i="5"/>
  <c r="BY68" i="5"/>
  <c r="EH68" i="5"/>
  <c r="FV68" i="5"/>
  <c r="DM68" i="5"/>
  <c r="GB68" i="5"/>
  <c r="DS68" i="5"/>
  <c r="FC68" i="5"/>
  <c r="CT68" i="5"/>
  <c r="FG108" i="5"/>
  <c r="CX108" i="5"/>
  <c r="EU108" i="5"/>
  <c r="CL108" i="5"/>
  <c r="FV108" i="5"/>
  <c r="DM108" i="5"/>
  <c r="GE108" i="5"/>
  <c r="DV108" i="5"/>
  <c r="FW108" i="5"/>
  <c r="DN108" i="5"/>
  <c r="FJ108" i="5"/>
  <c r="DA108" i="5"/>
  <c r="CV303" i="5"/>
  <c r="FE303" i="5" s="1"/>
  <c r="CI303" i="5"/>
  <c r="ER303" i="5" s="1"/>
  <c r="BR303" i="5"/>
  <c r="EA303" i="5" s="1"/>
  <c r="FF303" i="5"/>
  <c r="CW303" i="5"/>
  <c r="FP303" i="5"/>
  <c r="DG303" i="5"/>
  <c r="DF303" i="5"/>
  <c r="FO303" i="5"/>
  <c r="EL93" i="5"/>
  <c r="CC93" i="5"/>
  <c r="BO93" i="5"/>
  <c r="DX93" i="5" s="1"/>
  <c r="FA93" i="5"/>
  <c r="CR93" i="5"/>
  <c r="CU93" i="5"/>
  <c r="FD93" i="5"/>
  <c r="DY93" i="5"/>
  <c r="BP93" i="5"/>
  <c r="FS93" i="5"/>
  <c r="DJ93" i="5"/>
  <c r="CE287" i="5"/>
  <c r="EN287" i="5" s="1"/>
  <c r="FL287" i="5"/>
  <c r="DC287" i="5"/>
  <c r="CU287" i="5"/>
  <c r="FD287" i="5" s="1"/>
  <c r="BX287" i="5"/>
  <c r="EG287" i="5" s="1"/>
  <c r="CP287" i="5"/>
  <c r="EY287" i="5" s="1"/>
  <c r="EB287" i="5"/>
  <c r="BS287" i="5"/>
  <c r="CE350" i="5"/>
  <c r="EN350" i="5" s="1"/>
  <c r="CW350" i="5"/>
  <c r="FF350" i="5" s="1"/>
  <c r="BX350" i="5"/>
  <c r="EG350" i="5" s="1"/>
  <c r="GC350" i="5"/>
  <c r="DT350" i="5"/>
  <c r="CJ350" i="5"/>
  <c r="ES350" i="5" s="1"/>
  <c r="EF350" i="5"/>
  <c r="BW350" i="5"/>
  <c r="CI198" i="5"/>
  <c r="ER198" i="5"/>
  <c r="DS198" i="5"/>
  <c r="GB198" i="5"/>
  <c r="EL198" i="5"/>
  <c r="CC198" i="5"/>
  <c r="CU198" i="5"/>
  <c r="FD198" i="5"/>
  <c r="BX198" i="5"/>
  <c r="EG198" i="5" s="1"/>
  <c r="DT198" i="5"/>
  <c r="GC198" i="5"/>
  <c r="EX158" i="5"/>
  <c r="CO158" i="5"/>
  <c r="BP158" i="5"/>
  <c r="DY158" i="5" s="1"/>
  <c r="EA158" i="5"/>
  <c r="BR158" i="5"/>
  <c r="CW158" i="5"/>
  <c r="FF158" i="5"/>
  <c r="EG158" i="5"/>
  <c r="BX158" i="5"/>
  <c r="FL158" i="5"/>
  <c r="DC158" i="5"/>
  <c r="CZ332" i="5"/>
  <c r="FI332" i="5" s="1"/>
  <c r="CK332" i="5"/>
  <c r="ET332" i="5" s="1"/>
  <c r="DA332" i="5"/>
  <c r="FJ332" i="5" s="1"/>
  <c r="CT332" i="5"/>
  <c r="FC332" i="5" s="1"/>
  <c r="BU332" i="5"/>
  <c r="ED332" i="5" s="1"/>
  <c r="DF332" i="5"/>
  <c r="FO332" i="5" s="1"/>
  <c r="DX184" i="5"/>
  <c r="BO184" i="5"/>
  <c r="EZ184" i="5"/>
  <c r="CQ184" i="5"/>
  <c r="GB184" i="5"/>
  <c r="DS184" i="5"/>
  <c r="BU184" i="5"/>
  <c r="ED184" i="5" s="1"/>
  <c r="FI184" i="5"/>
  <c r="CZ184" i="5"/>
  <c r="ET184" i="5"/>
  <c r="CK184" i="5"/>
  <c r="FZ324" i="5"/>
  <c r="DQ324" i="5"/>
  <c r="CB324" i="5"/>
  <c r="EK324" i="5"/>
  <c r="DC324" i="5"/>
  <c r="FL324" i="5" s="1"/>
  <c r="BR324" i="5"/>
  <c r="EA324" i="5" s="1"/>
  <c r="BV324" i="5"/>
  <c r="EE324" i="5" s="1"/>
  <c r="FT324" i="5"/>
  <c r="DK324" i="5"/>
  <c r="EZ223" i="5"/>
  <c r="CQ223" i="5"/>
  <c r="EW223" i="5"/>
  <c r="CN223" i="5"/>
  <c r="BY223" i="5"/>
  <c r="EH223" i="5" s="1"/>
  <c r="CX223" i="5"/>
  <c r="FG223" i="5"/>
  <c r="FN223" i="5"/>
  <c r="DE223" i="5"/>
  <c r="FA223" i="5"/>
  <c r="CR223" i="5"/>
  <c r="FP310" i="5"/>
  <c r="DG310" i="5"/>
  <c r="CV310" i="5"/>
  <c r="FE310" i="5" s="1"/>
  <c r="FR310" i="5"/>
  <c r="DI310" i="5"/>
  <c r="CL310" i="5"/>
  <c r="EU310" i="5" s="1"/>
  <c r="CI310" i="5"/>
  <c r="ER310" i="5" s="1"/>
  <c r="EM310" i="5"/>
  <c r="CD310" i="5"/>
  <c r="CD344" i="5"/>
  <c r="EM344" i="5" s="1"/>
  <c r="BW344" i="5"/>
  <c r="EF344" i="5" s="1"/>
  <c r="BT344" i="5"/>
  <c r="EC344" i="5" s="1"/>
  <c r="BQ344" i="5"/>
  <c r="DZ344" i="5" s="1"/>
  <c r="BY344" i="5"/>
  <c r="EH344" i="5" s="1"/>
  <c r="CM344" i="5"/>
  <c r="EV344" i="5" s="1"/>
  <c r="EG323" i="5"/>
  <c r="BX323" i="5"/>
  <c r="CM323" i="5"/>
  <c r="EV323" i="5" s="1"/>
  <c r="DC323" i="5"/>
  <c r="FL323" i="5"/>
  <c r="CQ323" i="5"/>
  <c r="EZ323" i="5" s="1"/>
  <c r="CN323" i="5"/>
  <c r="EW323" i="5" s="1"/>
  <c r="BQ323" i="5"/>
  <c r="DZ323" i="5" s="1"/>
  <c r="FS26" i="5"/>
  <c r="DJ26" i="5"/>
  <c r="BV26" i="5"/>
  <c r="EE26" i="5"/>
  <c r="EC26" i="5"/>
  <c r="BT26" i="5"/>
  <c r="GB26" i="5"/>
  <c r="DS26" i="5"/>
  <c r="EI26" i="5"/>
  <c r="BZ26" i="5"/>
  <c r="GD26" i="5"/>
  <c r="DU26" i="5"/>
  <c r="EE76" i="5"/>
  <c r="BV76" i="5"/>
  <c r="EI76" i="5"/>
  <c r="BZ76" i="5"/>
  <c r="FN76" i="5"/>
  <c r="DE76" i="5"/>
  <c r="DG76" i="5"/>
  <c r="FP76" i="5"/>
  <c r="EQ76" i="5"/>
  <c r="CH76" i="5"/>
  <c r="GA76" i="5"/>
  <c r="DR76" i="5"/>
  <c r="DZ126" i="5"/>
  <c r="BQ126" i="5"/>
  <c r="EQ126" i="5"/>
  <c r="CH126" i="5"/>
  <c r="FC126" i="5"/>
  <c r="CT126" i="5"/>
  <c r="CY126" i="5"/>
  <c r="FH126" i="5"/>
  <c r="EE126" i="5"/>
  <c r="BV126" i="5"/>
  <c r="FT126" i="5"/>
  <c r="DK126" i="5"/>
  <c r="FN173" i="5"/>
  <c r="DE173" i="5"/>
  <c r="FD173" i="5"/>
  <c r="CU173" i="5"/>
  <c r="FP173" i="5"/>
  <c r="DG173" i="5"/>
  <c r="CK173" i="5"/>
  <c r="ET173" i="5"/>
  <c r="DB173" i="5"/>
  <c r="FK173" i="5"/>
  <c r="FM173" i="5"/>
  <c r="DD173" i="5"/>
  <c r="BO257" i="5"/>
  <c r="DX257" i="5" s="1"/>
  <c r="EB257" i="5"/>
  <c r="BS257" i="5"/>
  <c r="FF257" i="5"/>
  <c r="CW257" i="5"/>
  <c r="BV257" i="5"/>
  <c r="EE257" i="5" s="1"/>
  <c r="FJ257" i="5"/>
  <c r="DA257" i="5"/>
  <c r="CJ257" i="5"/>
  <c r="ES257" i="5" s="1"/>
  <c r="EV293" i="5"/>
  <c r="CM293" i="5"/>
  <c r="FP293" i="5"/>
  <c r="DG293" i="5"/>
  <c r="DI293" i="5"/>
  <c r="FR293" i="5"/>
  <c r="CL293" i="5"/>
  <c r="EU293" i="5" s="1"/>
  <c r="CA293" i="5"/>
  <c r="EJ293" i="5" s="1"/>
  <c r="GD293" i="5"/>
  <c r="DU293" i="5"/>
  <c r="FR176" i="5"/>
  <c r="DI176" i="5"/>
  <c r="FH176" i="5"/>
  <c r="CY176" i="5"/>
  <c r="FT176" i="5"/>
  <c r="DK176" i="5"/>
  <c r="CO176" i="5"/>
  <c r="EX176" i="5"/>
  <c r="DE176" i="5"/>
  <c r="FN176" i="5"/>
  <c r="FE176" i="5"/>
  <c r="CV176" i="5"/>
  <c r="DM217" i="5"/>
  <c r="FV217" i="5"/>
  <c r="BO217" i="5"/>
  <c r="DX217" i="5" s="1"/>
  <c r="CX217" i="5"/>
  <c r="FG217" i="5"/>
  <c r="BX217" i="5"/>
  <c r="EG217" i="5" s="1"/>
  <c r="DQ217" i="5"/>
  <c r="FZ217" i="5"/>
  <c r="FC217" i="5"/>
  <c r="CT217" i="5"/>
  <c r="FI53" i="5"/>
  <c r="CZ53" i="5"/>
  <c r="ED53" i="5"/>
  <c r="BU53" i="5"/>
  <c r="FF53" i="5"/>
  <c r="CW53" i="5"/>
  <c r="FA53" i="5"/>
  <c r="CR53" i="5"/>
  <c r="GC53" i="5"/>
  <c r="DT53" i="5"/>
  <c r="FB53" i="5"/>
  <c r="CS53" i="5"/>
  <c r="DL38" i="5"/>
  <c r="FU38" i="5"/>
  <c r="FH38" i="5"/>
  <c r="CY38" i="5"/>
  <c r="FI38" i="5"/>
  <c r="CZ38" i="5"/>
  <c r="FS38" i="5"/>
  <c r="DJ38" i="5"/>
  <c r="GE38" i="5"/>
  <c r="DV38" i="5"/>
  <c r="FB38" i="5"/>
  <c r="CS38" i="5"/>
  <c r="EZ8" i="5"/>
  <c r="CQ8" i="5"/>
  <c r="FE8" i="5"/>
  <c r="CV8" i="5"/>
  <c r="BV8" i="5"/>
  <c r="EE8" i="5"/>
  <c r="FJ8" i="5"/>
  <c r="DA8" i="5"/>
  <c r="FN8" i="5"/>
  <c r="DE8" i="5"/>
  <c r="ER8" i="5"/>
  <c r="CI8" i="5"/>
  <c r="EM143" i="5"/>
  <c r="CD143" i="5"/>
  <c r="ES143" i="5"/>
  <c r="CJ143" i="5"/>
  <c r="FR143" i="5"/>
  <c r="DI143" i="5"/>
  <c r="FJ143" i="5"/>
  <c r="DA143" i="5"/>
  <c r="FU143" i="5"/>
  <c r="DL143" i="5"/>
  <c r="EY143" i="5"/>
  <c r="CP143" i="5"/>
  <c r="EV180" i="5"/>
  <c r="CM180" i="5"/>
  <c r="FX180" i="5"/>
  <c r="DO180" i="5"/>
  <c r="FI180" i="5"/>
  <c r="CZ180" i="5"/>
  <c r="EY180" i="5"/>
  <c r="CP180" i="5"/>
  <c r="ES180" i="5"/>
  <c r="CJ180" i="5"/>
  <c r="EG180" i="5"/>
  <c r="BX180" i="5"/>
  <c r="BW341" i="5"/>
  <c r="EF341" i="5" s="1"/>
  <c r="DA341" i="5"/>
  <c r="FJ341" i="5" s="1"/>
  <c r="DI341" i="5"/>
  <c r="FR341" i="5" s="1"/>
  <c r="BZ341" i="5"/>
  <c r="EI341" i="5" s="1"/>
  <c r="CR341" i="5"/>
  <c r="FA341" i="5" s="1"/>
  <c r="CL341" i="5"/>
  <c r="EU341" i="5" s="1"/>
  <c r="BW316" i="5"/>
  <c r="EF316" i="5" s="1"/>
  <c r="DB316" i="5"/>
  <c r="FK316" i="5" s="1"/>
  <c r="CY316" i="5"/>
  <c r="FH316" i="5" s="1"/>
  <c r="BX316" i="5"/>
  <c r="EG316" i="5" s="1"/>
  <c r="CX316" i="5"/>
  <c r="FG316" i="5"/>
  <c r="CI316" i="5"/>
  <c r="ER316" i="5" s="1"/>
  <c r="EJ291" i="5"/>
  <c r="CA291" i="5"/>
  <c r="FF291" i="5"/>
  <c r="CW291" i="5"/>
  <c r="EV291" i="5"/>
  <c r="CM291" i="5"/>
  <c r="FI291" i="5"/>
  <c r="CZ291" i="5"/>
  <c r="CV291" i="5"/>
  <c r="FE291" i="5" s="1"/>
  <c r="CI291" i="5"/>
  <c r="ER291" i="5" s="1"/>
  <c r="BU266" i="5"/>
  <c r="ED266" i="5" s="1"/>
  <c r="FS266" i="5"/>
  <c r="DJ266" i="5"/>
  <c r="CF266" i="5"/>
  <c r="EO266" i="5" s="1"/>
  <c r="BX266" i="5"/>
  <c r="EG266" i="5" s="1"/>
  <c r="FI266" i="5"/>
  <c r="CZ266" i="5"/>
  <c r="CL266" i="5"/>
  <c r="EU266" i="5" s="1"/>
  <c r="EW241" i="5"/>
  <c r="CN241" i="5"/>
  <c r="EV241" i="5"/>
  <c r="CM241" i="5"/>
  <c r="CF241" i="5"/>
  <c r="EO241" i="5"/>
  <c r="DF241" i="5"/>
  <c r="FO241" i="5"/>
  <c r="DH241" i="5"/>
  <c r="FQ241" i="5"/>
  <c r="ER241" i="5"/>
  <c r="CI241" i="5"/>
  <c r="BP216" i="5"/>
  <c r="DY216" i="5" s="1"/>
  <c r="BU216" i="5"/>
  <c r="ED216" i="5" s="1"/>
  <c r="CC216" i="5"/>
  <c r="EL216" i="5"/>
  <c r="DK216" i="5"/>
  <c r="FT216" i="5"/>
  <c r="DA216" i="5"/>
  <c r="FJ216" i="5"/>
  <c r="EW216" i="5"/>
  <c r="CN216" i="5"/>
  <c r="BX340" i="5"/>
  <c r="EG340" i="5" s="1"/>
  <c r="DN340" i="5"/>
  <c r="FW340" i="5" s="1"/>
  <c r="GB340" i="5"/>
  <c r="DS340" i="5"/>
  <c r="DV340" i="5"/>
  <c r="GE340" i="5"/>
  <c r="BV340" i="5"/>
  <c r="EE340" i="5" s="1"/>
  <c r="GD340" i="5"/>
  <c r="DU340" i="5"/>
  <c r="CJ349" i="5"/>
  <c r="ES349" i="5" s="1"/>
  <c r="BX349" i="5"/>
  <c r="EG349" i="5" s="1"/>
  <c r="DA349" i="5"/>
  <c r="FJ349" i="5" s="1"/>
  <c r="BZ349" i="5"/>
  <c r="EI349" i="5" s="1"/>
  <c r="CY349" i="5"/>
  <c r="FH349" i="5" s="1"/>
  <c r="CM349" i="5"/>
  <c r="EV349" i="5" s="1"/>
  <c r="BT197" i="5"/>
  <c r="EC197" i="5" s="1"/>
  <c r="EP197" i="5"/>
  <c r="CG197" i="5"/>
  <c r="EM197" i="5"/>
  <c r="CD197" i="5"/>
  <c r="EV197" i="5"/>
  <c r="CM197" i="5"/>
  <c r="FE197" i="5"/>
  <c r="CV197" i="5"/>
  <c r="EI197" i="5"/>
  <c r="BZ197" i="5"/>
  <c r="EJ235" i="5"/>
  <c r="CA235" i="5"/>
  <c r="FA235" i="5"/>
  <c r="CR235" i="5"/>
  <c r="DM235" i="5"/>
  <c r="FV235" i="5"/>
  <c r="CT235" i="5"/>
  <c r="FC235" i="5"/>
  <c r="BR235" i="5"/>
  <c r="EA235" i="5" s="1"/>
  <c r="FP235" i="5"/>
  <c r="DG235" i="5"/>
  <c r="CI262" i="5"/>
  <c r="ER262" i="5"/>
  <c r="BU262" i="5"/>
  <c r="ED262" i="5" s="1"/>
  <c r="EV262" i="5"/>
  <c r="CM262" i="5"/>
  <c r="FA262" i="5"/>
  <c r="CR262" i="5"/>
  <c r="EW262" i="5"/>
  <c r="CN262" i="5"/>
  <c r="BQ262" i="5"/>
  <c r="DZ262" i="5" s="1"/>
  <c r="FN215" i="5"/>
  <c r="DE215" i="5"/>
  <c r="EN215" i="5"/>
  <c r="CE215" i="5"/>
  <c r="CF215" i="5"/>
  <c r="EO215" i="5"/>
  <c r="FY215" i="5"/>
  <c r="DP215" i="5"/>
  <c r="FZ215" i="5"/>
  <c r="DQ215" i="5"/>
  <c r="FC215" i="5"/>
  <c r="CT215" i="5"/>
  <c r="FT225" i="5"/>
  <c r="DK225" i="5"/>
  <c r="EZ225" i="5"/>
  <c r="CQ225" i="5"/>
  <c r="EP225" i="5"/>
  <c r="CG225" i="5"/>
  <c r="BY225" i="5"/>
  <c r="EH225" i="5" s="1"/>
  <c r="EV225" i="5"/>
  <c r="CM225" i="5"/>
  <c r="BP225" i="5"/>
  <c r="DY225" i="5" s="1"/>
  <c r="FT162" i="5"/>
  <c r="DK162" i="5"/>
  <c r="EE162" i="5"/>
  <c r="BV162" i="5"/>
  <c r="FJ162" i="5"/>
  <c r="DA162" i="5"/>
  <c r="EM162" i="5"/>
  <c r="CD162" i="5"/>
  <c r="EK162" i="5"/>
  <c r="CB162" i="5"/>
  <c r="FZ162" i="5"/>
  <c r="DQ162" i="5"/>
  <c r="BU203" i="5"/>
  <c r="ED203" i="5" s="1"/>
  <c r="CL203" i="5"/>
  <c r="EU203" i="5"/>
  <c r="BR203" i="5"/>
  <c r="EA203" i="5" s="1"/>
  <c r="EB203" i="5"/>
  <c r="BS203" i="5"/>
  <c r="BQ203" i="5"/>
  <c r="DZ203" i="5" s="1"/>
  <c r="DR203" i="5"/>
  <c r="GA203" i="5"/>
  <c r="DH207" i="5"/>
  <c r="FQ207" i="5"/>
  <c r="CA207" i="5"/>
  <c r="EJ207" i="5"/>
  <c r="BW207" i="5"/>
  <c r="EF207" i="5" s="1"/>
  <c r="EP207" i="5"/>
  <c r="CG207" i="5"/>
  <c r="CR207" i="5"/>
  <c r="FA207" i="5"/>
  <c r="EX207" i="5"/>
  <c r="CO207" i="5"/>
  <c r="BP219" i="5"/>
  <c r="DY219" i="5" s="1"/>
  <c r="FS219" i="5"/>
  <c r="DJ219" i="5"/>
  <c r="BV219" i="5"/>
  <c r="EE219" i="5" s="1"/>
  <c r="CA219" i="5"/>
  <c r="EJ219" i="5"/>
  <c r="EP219" i="5"/>
  <c r="CG219" i="5"/>
  <c r="FY219" i="5"/>
  <c r="DP219" i="5"/>
  <c r="FH165" i="5"/>
  <c r="CY165" i="5"/>
  <c r="EX165" i="5"/>
  <c r="CO165" i="5"/>
  <c r="FQ165" i="5"/>
  <c r="DH165" i="5"/>
  <c r="BT165" i="5"/>
  <c r="EC165" i="5" s="1"/>
  <c r="ES165" i="5"/>
  <c r="CJ165" i="5"/>
  <c r="EG165" i="5"/>
  <c r="BX165" i="5"/>
  <c r="FR11" i="5"/>
  <c r="DI11" i="5"/>
  <c r="EU11" i="5"/>
  <c r="CL11" i="5"/>
  <c r="FZ11" i="5"/>
  <c r="DQ11" i="5"/>
  <c r="DZ11" i="5"/>
  <c r="BQ11" i="5"/>
  <c r="EH11" i="5"/>
  <c r="BY11" i="5"/>
  <c r="GC11" i="5"/>
  <c r="DT11" i="5"/>
  <c r="EO61" i="5"/>
  <c r="CF61" i="5"/>
  <c r="EC61" i="5"/>
  <c r="BT61" i="5"/>
  <c r="FE61" i="5"/>
  <c r="CV61" i="5"/>
  <c r="CB61" i="5"/>
  <c r="EK61" i="5"/>
  <c r="EI61" i="5"/>
  <c r="BZ61" i="5"/>
  <c r="GD61" i="5"/>
  <c r="DU61" i="5"/>
  <c r="CP190" i="5"/>
  <c r="EY190" i="5"/>
  <c r="CC190" i="5"/>
  <c r="EL190" i="5"/>
  <c r="FV190" i="5"/>
  <c r="DM190" i="5"/>
  <c r="CE190" i="5"/>
  <c r="EN190" i="5"/>
  <c r="GA190" i="5"/>
  <c r="DR190" i="5"/>
  <c r="FJ190" i="5"/>
  <c r="DA190" i="5"/>
  <c r="FU28" i="5"/>
  <c r="DL28" i="5"/>
  <c r="BS28" i="5"/>
  <c r="EB28" i="5"/>
  <c r="CN28" i="5"/>
  <c r="EW28" i="5"/>
  <c r="EZ28" i="5"/>
  <c r="CQ28" i="5"/>
  <c r="EH28" i="5"/>
  <c r="BY28" i="5"/>
  <c r="FW28" i="5"/>
  <c r="DN28" i="5"/>
  <c r="EZ23" i="5"/>
  <c r="CQ23" i="5"/>
  <c r="DU23" i="5"/>
  <c r="GD23" i="5"/>
  <c r="FH23" i="5"/>
  <c r="CY23" i="5"/>
  <c r="BU23" i="5"/>
  <c r="ED23" i="5"/>
  <c r="DX23" i="5"/>
  <c r="BO23" i="5"/>
  <c r="FM23" i="5"/>
  <c r="DD23" i="5"/>
  <c r="CO78" i="5"/>
  <c r="EX78" i="5"/>
  <c r="DE78" i="5"/>
  <c r="FN78" i="5"/>
  <c r="DZ78" i="5"/>
  <c r="BQ78" i="5"/>
  <c r="CI78" i="5"/>
  <c r="ER78" i="5"/>
  <c r="FX78" i="5"/>
  <c r="DO78" i="5"/>
  <c r="FI78" i="5"/>
  <c r="CZ78" i="5"/>
  <c r="BS128" i="5"/>
  <c r="EB128" i="5" s="1"/>
  <c r="DU128" i="5"/>
  <c r="GD128" i="5"/>
  <c r="FD128" i="5"/>
  <c r="CU128" i="5"/>
  <c r="DD128" i="5"/>
  <c r="FM128" i="5"/>
  <c r="GB128" i="5"/>
  <c r="DS128" i="5"/>
  <c r="FB128" i="5"/>
  <c r="CS128" i="5"/>
  <c r="BR181" i="5"/>
  <c r="EA181" i="5" s="1"/>
  <c r="CQ181" i="5"/>
  <c r="EZ181" i="5"/>
  <c r="FY181" i="5"/>
  <c r="DP181" i="5"/>
  <c r="CR181" i="5"/>
  <c r="FA181" i="5"/>
  <c r="FC181" i="5"/>
  <c r="CT181" i="5"/>
  <c r="EV181" i="5"/>
  <c r="CM181" i="5"/>
  <c r="DG339" i="5"/>
  <c r="FP339" i="5" s="1"/>
  <c r="CQ339" i="5"/>
  <c r="EZ339" i="5" s="1"/>
  <c r="FJ339" i="5"/>
  <c r="DA339" i="5"/>
  <c r="DL339" i="5"/>
  <c r="FU339" i="5" s="1"/>
  <c r="CJ339" i="5"/>
  <c r="ES339" i="5"/>
  <c r="CY339" i="5"/>
  <c r="FH339" i="5" s="1"/>
  <c r="CB348" i="5"/>
  <c r="EK348" i="5" s="1"/>
  <c r="BY348" i="5"/>
  <c r="EH348" i="5" s="1"/>
  <c r="BR348" i="5"/>
  <c r="EA348" i="5" s="1"/>
  <c r="CJ348" i="5"/>
  <c r="ES348" i="5" s="1"/>
  <c r="CS348" i="5"/>
  <c r="FB348" i="5" s="1"/>
  <c r="CP348" i="5"/>
  <c r="EY348" i="5" s="1"/>
  <c r="EV250" i="5"/>
  <c r="CM250" i="5"/>
  <c r="BZ250" i="5"/>
  <c r="EI250" i="5" s="1"/>
  <c r="GC250" i="5"/>
  <c r="DT250" i="5"/>
  <c r="BT250" i="5"/>
  <c r="EC250" i="5" s="1"/>
  <c r="FH250" i="5"/>
  <c r="CY250" i="5"/>
  <c r="FA250" i="5"/>
  <c r="CR250" i="5"/>
  <c r="ED153" i="5"/>
  <c r="BU153" i="5"/>
  <c r="FF153" i="5"/>
  <c r="CW153" i="5"/>
  <c r="BR153" i="5"/>
  <c r="EA153" i="5" s="1"/>
  <c r="CN153" i="5"/>
  <c r="EW153" i="5"/>
  <c r="FO153" i="5"/>
  <c r="DF153" i="5"/>
  <c r="ER153" i="5"/>
  <c r="CI153" i="5"/>
  <c r="FY234" i="5"/>
  <c r="DP234" i="5"/>
  <c r="FL234" i="5"/>
  <c r="DC234" i="5"/>
  <c r="DO234" i="5"/>
  <c r="FX234" i="5"/>
  <c r="ER234" i="5"/>
  <c r="CI234" i="5"/>
  <c r="EP234" i="5"/>
  <c r="CG234" i="5"/>
  <c r="GE234" i="5"/>
  <c r="DV234" i="5"/>
  <c r="CM179" i="5"/>
  <c r="EV179" i="5"/>
  <c r="FF179" i="5"/>
  <c r="CW179" i="5"/>
  <c r="FP179" i="5"/>
  <c r="DG179" i="5"/>
  <c r="EZ179" i="5"/>
  <c r="CQ179" i="5"/>
  <c r="EJ179" i="5"/>
  <c r="CA179" i="5"/>
  <c r="FY179" i="5"/>
  <c r="DP179" i="5"/>
  <c r="DU312" i="5"/>
  <c r="GD312" i="5"/>
  <c r="CO312" i="5"/>
  <c r="EX312" i="5" s="1"/>
  <c r="CX312" i="5"/>
  <c r="FG312" i="5" s="1"/>
  <c r="BS312" i="5"/>
  <c r="EB312" i="5" s="1"/>
  <c r="CH312" i="5"/>
  <c r="EQ312" i="5" s="1"/>
  <c r="FV312" i="5"/>
  <c r="DM312" i="5"/>
  <c r="EM132" i="5"/>
  <c r="CD132" i="5"/>
  <c r="FK132" i="5"/>
  <c r="DB132" i="5"/>
  <c r="EH132" i="5"/>
  <c r="BY132" i="5"/>
  <c r="ED132" i="5"/>
  <c r="BU132" i="5"/>
  <c r="EU132" i="5"/>
  <c r="CL132" i="5"/>
  <c r="BP132" i="5"/>
  <c r="DY132" i="5" s="1"/>
  <c r="FV227" i="5"/>
  <c r="DM227" i="5"/>
  <c r="BS227" i="5"/>
  <c r="EB227" i="5" s="1"/>
  <c r="BY227" i="5"/>
  <c r="EH227" i="5" s="1"/>
  <c r="CR227" i="5"/>
  <c r="FA227" i="5"/>
  <c r="GE227" i="5"/>
  <c r="DV227" i="5"/>
  <c r="FP227" i="5"/>
  <c r="DG227" i="5"/>
  <c r="BQ104" i="5"/>
  <c r="DZ104" i="5" s="1"/>
  <c r="FP209" i="5"/>
  <c r="DG209" i="5"/>
  <c r="CS209" i="5"/>
  <c r="FB209" i="5"/>
  <c r="CH209" i="5"/>
  <c r="EQ209" i="5"/>
  <c r="CW209" i="5"/>
  <c r="FF209" i="5"/>
  <c r="BX209" i="5"/>
  <c r="EG209" i="5"/>
  <c r="EZ209" i="5"/>
  <c r="CQ209" i="5"/>
  <c r="CY243" i="5"/>
  <c r="FH243" i="5"/>
  <c r="EZ243" i="5"/>
  <c r="CQ243" i="5"/>
  <c r="EO243" i="5"/>
  <c r="CF243" i="5"/>
  <c r="DL243" i="5"/>
  <c r="FU243" i="5"/>
  <c r="FD243" i="5"/>
  <c r="CU243" i="5"/>
  <c r="GD243" i="5"/>
  <c r="DU243" i="5"/>
  <c r="CI318" i="5"/>
  <c r="ER318" i="5" s="1"/>
  <c r="CW318" i="5"/>
  <c r="FF318" i="5" s="1"/>
  <c r="FS318" i="5"/>
  <c r="DJ318" i="5"/>
  <c r="EM318" i="5"/>
  <c r="CD318" i="5"/>
  <c r="BQ318" i="5"/>
  <c r="DZ318" i="5" s="1"/>
  <c r="FO318" i="5"/>
  <c r="DF318" i="5"/>
  <c r="CL327" i="5"/>
  <c r="EU327" i="5"/>
  <c r="FR327" i="5"/>
  <c r="DI327" i="5"/>
  <c r="DF327" i="5"/>
  <c r="FO327" i="5" s="1"/>
  <c r="BW327" i="5"/>
  <c r="EF327" i="5" s="1"/>
  <c r="CD327" i="5"/>
  <c r="EM327" i="5" s="1"/>
  <c r="CM327" i="5"/>
  <c r="EV327" i="5" s="1"/>
  <c r="EF166" i="5"/>
  <c r="BW166" i="5"/>
  <c r="FC166" i="5"/>
  <c r="CT166" i="5"/>
  <c r="CX166" i="5"/>
  <c r="FG166" i="5"/>
  <c r="DM166" i="5"/>
  <c r="FV166" i="5"/>
  <c r="BU166" i="5"/>
  <c r="ED166" i="5" s="1"/>
  <c r="FS166" i="5"/>
  <c r="DJ166" i="5"/>
  <c r="ED46" i="5"/>
  <c r="BU46" i="5"/>
  <c r="FF46" i="5"/>
  <c r="CW46" i="5"/>
  <c r="DS46" i="5"/>
  <c r="GB46" i="5"/>
  <c r="EA46" i="5"/>
  <c r="BR46" i="5"/>
  <c r="EF46" i="5"/>
  <c r="BW46" i="5"/>
  <c r="FU46" i="5"/>
  <c r="DL46" i="5"/>
  <c r="ER96" i="5"/>
  <c r="CI96" i="5"/>
  <c r="EO96" i="5"/>
  <c r="CF96" i="5"/>
  <c r="FD96" i="5"/>
  <c r="CU96" i="5"/>
  <c r="EI96" i="5"/>
  <c r="BZ96" i="5"/>
  <c r="EC96" i="5"/>
  <c r="BT96" i="5"/>
  <c r="FR96" i="5"/>
  <c r="DI96" i="5"/>
  <c r="FF146" i="5"/>
  <c r="CW146" i="5"/>
  <c r="ET146" i="5"/>
  <c r="CK146" i="5"/>
  <c r="FV146" i="5"/>
  <c r="DM146" i="5"/>
  <c r="GE146" i="5"/>
  <c r="DV146" i="5"/>
  <c r="GC146" i="5"/>
  <c r="DT146" i="5"/>
  <c r="FG146" i="5"/>
  <c r="CX146" i="5"/>
  <c r="FA159" i="5"/>
  <c r="CR159" i="5"/>
  <c r="EL159" i="5"/>
  <c r="CC159" i="5"/>
  <c r="FS159" i="5"/>
  <c r="DJ159" i="5"/>
  <c r="CJ159" i="5"/>
  <c r="ES159" i="5"/>
  <c r="FX159" i="5"/>
  <c r="DO159" i="5"/>
  <c r="FH159" i="5"/>
  <c r="CY159" i="5"/>
  <c r="BP178" i="5"/>
  <c r="DY178" i="5" s="1"/>
  <c r="EN178" i="5"/>
  <c r="CE178" i="5"/>
  <c r="CQ178" i="5"/>
  <c r="EZ178" i="5"/>
  <c r="BT178" i="5"/>
  <c r="EC178" i="5" s="1"/>
  <c r="FB178" i="5"/>
  <c r="CS178" i="5"/>
  <c r="FD178" i="5"/>
  <c r="CU178" i="5"/>
  <c r="EM33" i="5"/>
  <c r="CD33" i="5"/>
  <c r="FD33" i="5"/>
  <c r="CU33" i="5"/>
  <c r="GE33" i="5"/>
  <c r="DV33" i="5"/>
  <c r="CY33" i="5"/>
  <c r="FH33" i="5"/>
  <c r="FO33" i="5"/>
  <c r="DF33" i="5"/>
  <c r="ES33" i="5"/>
  <c r="CJ33" i="5"/>
  <c r="DX24" i="5"/>
  <c r="T24" i="4" s="1"/>
  <c r="BO24" i="5"/>
  <c r="CT113" i="5"/>
  <c r="FC113" i="5"/>
  <c r="BU113" i="5"/>
  <c r="ED113" i="5"/>
  <c r="FM113" i="5"/>
  <c r="DD113" i="5"/>
  <c r="FR113" i="5"/>
  <c r="DI113" i="5"/>
  <c r="DF113" i="5"/>
  <c r="FO113" i="5"/>
  <c r="EY113" i="5"/>
  <c r="CP113" i="5"/>
  <c r="DG182" i="5"/>
  <c r="FP182" i="5"/>
  <c r="EJ182" i="5"/>
  <c r="CA182" i="5"/>
  <c r="FJ182" i="5"/>
  <c r="DA182" i="5"/>
  <c r="EO182" i="5"/>
  <c r="CF182" i="5"/>
  <c r="EU182" i="5"/>
  <c r="CL182" i="5"/>
  <c r="BP182" i="5"/>
  <c r="DY182" i="5" s="1"/>
  <c r="FZ264" i="5"/>
  <c r="DQ264" i="5"/>
  <c r="BX264" i="5"/>
  <c r="EG264" i="5" s="1"/>
  <c r="BU264" i="5"/>
  <c r="ED264" i="5" s="1"/>
  <c r="FP264" i="5"/>
  <c r="DG264" i="5"/>
  <c r="CA264" i="5"/>
  <c r="EJ264" i="5"/>
  <c r="DT264" i="5"/>
  <c r="GC264" i="5"/>
  <c r="CM305" i="5"/>
  <c r="EV305" i="5" s="1"/>
  <c r="DV305" i="5"/>
  <c r="GE305" i="5"/>
  <c r="CT305" i="5"/>
  <c r="FC305" i="5" s="1"/>
  <c r="CW305" i="5"/>
  <c r="FF305" i="5"/>
  <c r="DG305" i="5"/>
  <c r="FP305" i="5"/>
  <c r="FM305" i="5"/>
  <c r="DD305" i="5"/>
  <c r="DG336" i="5"/>
  <c r="FP336" i="5" s="1"/>
  <c r="BZ336" i="5"/>
  <c r="EI336" i="5" s="1"/>
  <c r="CX336" i="5"/>
  <c r="FG336" i="5" s="1"/>
  <c r="ED336" i="5"/>
  <c r="BU336" i="5"/>
  <c r="CL336" i="5"/>
  <c r="EU336" i="5" s="1"/>
  <c r="CJ336" i="5"/>
  <c r="ES336" i="5" s="1"/>
  <c r="DT311" i="5"/>
  <c r="GC311" i="5"/>
  <c r="BU311" i="5"/>
  <c r="ED311" i="5" s="1"/>
  <c r="CF311" i="5"/>
  <c r="EO311" i="5" s="1"/>
  <c r="FR311" i="5"/>
  <c r="DI311" i="5"/>
  <c r="DC311" i="5"/>
  <c r="FL311" i="5"/>
  <c r="CO311" i="5"/>
  <c r="EX311" i="5" s="1"/>
  <c r="CC286" i="5"/>
  <c r="EL286" i="5" s="1"/>
  <c r="DX286" i="5"/>
  <c r="BO286" i="5"/>
  <c r="FN286" i="5"/>
  <c r="DE286" i="5"/>
  <c r="BT286" i="5"/>
  <c r="EC286" i="5" s="1"/>
  <c r="CY286" i="5"/>
  <c r="FH286" i="5"/>
  <c r="CP286" i="5"/>
  <c r="EY286" i="5" s="1"/>
  <c r="CM261" i="5"/>
  <c r="EV261" i="5" s="1"/>
  <c r="BV261" i="5"/>
  <c r="EE261" i="5"/>
  <c r="EP261" i="5"/>
  <c r="CG261" i="5"/>
  <c r="FE261" i="5"/>
  <c r="CV261" i="5"/>
  <c r="DF261" i="5"/>
  <c r="FO261" i="5"/>
  <c r="EW261" i="5"/>
  <c r="CN261" i="5"/>
  <c r="EM236" i="5"/>
  <c r="CD236" i="5"/>
  <c r="GD236" i="5"/>
  <c r="DU236" i="5"/>
  <c r="BW236" i="5"/>
  <c r="EF236" i="5" s="1"/>
  <c r="BT236" i="5"/>
  <c r="EC236" i="5" s="1"/>
  <c r="CY236" i="5"/>
  <c r="FH236" i="5"/>
  <c r="ER236" i="5"/>
  <c r="CI236" i="5"/>
  <c r="EI211" i="5"/>
  <c r="BZ211" i="5"/>
  <c r="GE211" i="5"/>
  <c r="DV211" i="5"/>
  <c r="FU211" i="5"/>
  <c r="DL211" i="5"/>
  <c r="EB211" i="5"/>
  <c r="BS211" i="5"/>
  <c r="CR211" i="5"/>
  <c r="FA211" i="5"/>
  <c r="ER211" i="5"/>
  <c r="CI211" i="5"/>
  <c r="DC338" i="5"/>
  <c r="FL338" i="5" s="1"/>
  <c r="DQ338" i="5"/>
  <c r="FZ338" i="5"/>
  <c r="DT338" i="5"/>
  <c r="GC338" i="5"/>
  <c r="CC338" i="5"/>
  <c r="EL338" i="5" s="1"/>
  <c r="BT338" i="5"/>
  <c r="EC338" i="5" s="1"/>
  <c r="GB338" i="5"/>
  <c r="DS338" i="5"/>
  <c r="CF240" i="5"/>
  <c r="EO240" i="5"/>
  <c r="DO240" i="5"/>
  <c r="FX240" i="5"/>
  <c r="BZ240" i="5"/>
  <c r="EI240" i="5" s="1"/>
  <c r="FA240" i="5"/>
  <c r="CR240" i="5"/>
  <c r="EL240" i="5"/>
  <c r="CC240" i="5"/>
  <c r="GA240" i="5"/>
  <c r="DR240" i="5"/>
  <c r="EL347" i="5"/>
  <c r="CC347" i="5"/>
  <c r="DV347" i="5"/>
  <c r="GE347" i="5"/>
  <c r="BX347" i="5"/>
  <c r="EG347" i="5" s="1"/>
  <c r="DP347" i="5"/>
  <c r="FY347" i="5" s="1"/>
  <c r="BZ347" i="5"/>
  <c r="EI347" i="5" s="1"/>
  <c r="FX347" i="5"/>
  <c r="DO347" i="5"/>
  <c r="FV249" i="5"/>
  <c r="DM249" i="5"/>
  <c r="GB249" i="5"/>
  <c r="DS249" i="5"/>
  <c r="DV249" i="5"/>
  <c r="GE249" i="5"/>
  <c r="ER249" i="5"/>
  <c r="CI249" i="5"/>
  <c r="EK249" i="5"/>
  <c r="CB249" i="5"/>
  <c r="FZ249" i="5"/>
  <c r="DQ249" i="5"/>
  <c r="CH233" i="5"/>
  <c r="EQ233" i="5"/>
  <c r="CW233" i="5"/>
  <c r="FF233" i="5"/>
  <c r="CI233" i="5"/>
  <c r="ER233" i="5"/>
  <c r="FQ233" i="5"/>
  <c r="DH233" i="5"/>
  <c r="FC233" i="5"/>
  <c r="CT233" i="5"/>
  <c r="EK233" i="5"/>
  <c r="CB233" i="5"/>
  <c r="EX185" i="5"/>
  <c r="CO185" i="5"/>
  <c r="FZ185" i="5"/>
  <c r="DQ185" i="5"/>
  <c r="BO185" i="5"/>
  <c r="DX185" i="5" s="1"/>
  <c r="FX185" i="5"/>
  <c r="DO185" i="5"/>
  <c r="FW185" i="5"/>
  <c r="DN185" i="5"/>
  <c r="FK185" i="5"/>
  <c r="DB185" i="5"/>
  <c r="BU267" i="5"/>
  <c r="ED267" i="5" s="1"/>
  <c r="FG267" i="5"/>
  <c r="CX267" i="5"/>
  <c r="CC267" i="5"/>
  <c r="EL267" i="5" s="1"/>
  <c r="FW267" i="5"/>
  <c r="DN267" i="5"/>
  <c r="CZ267" i="5"/>
  <c r="FI267" i="5"/>
  <c r="FJ267" i="5"/>
  <c r="DA267" i="5"/>
  <c r="BQ244" i="5"/>
  <c r="DZ244" i="5" s="1"/>
  <c r="FR244" i="5"/>
  <c r="DI244" i="5"/>
  <c r="BU244" i="5"/>
  <c r="ED244" i="5" s="1"/>
  <c r="CK244" i="5"/>
  <c r="ET244" i="5"/>
  <c r="GA244" i="5"/>
  <c r="DR244" i="5"/>
  <c r="FE244" i="5"/>
  <c r="CV244" i="5"/>
  <c r="CC252" i="5"/>
  <c r="EL252" i="5" s="1"/>
  <c r="FF252" i="5"/>
  <c r="CW252" i="5"/>
  <c r="BV252" i="5"/>
  <c r="EE252" i="5" s="1"/>
  <c r="DC252" i="5"/>
  <c r="FL252" i="5"/>
  <c r="DU252" i="5"/>
  <c r="GD252" i="5"/>
  <c r="FC252" i="5"/>
  <c r="CT252" i="5"/>
  <c r="T97" i="4"/>
  <c r="U97" i="4" s="1"/>
  <c r="CH280" i="5"/>
  <c r="EQ280" i="5" s="1"/>
  <c r="FT280" i="5"/>
  <c r="DK280" i="5"/>
  <c r="CE280" i="5"/>
  <c r="EN280" i="5" s="1"/>
  <c r="GE280" i="5"/>
  <c r="DV280" i="5"/>
  <c r="CD280" i="5"/>
  <c r="EM280" i="5" s="1"/>
  <c r="FW280" i="5"/>
  <c r="DN280" i="5"/>
  <c r="BQ119" i="5"/>
  <c r="DZ119" i="5" s="1"/>
  <c r="T119" i="4" s="1"/>
  <c r="ET163" i="5"/>
  <c r="CK163" i="5"/>
  <c r="FX163" i="5"/>
  <c r="DO163" i="5"/>
  <c r="CO163" i="5"/>
  <c r="EX163" i="5"/>
  <c r="CT163" i="5"/>
  <c r="FC163" i="5"/>
  <c r="FK163" i="5"/>
  <c r="DB163" i="5"/>
  <c r="EO163" i="5"/>
  <c r="CF163" i="5"/>
  <c r="FP263" i="5"/>
  <c r="DG263" i="5"/>
  <c r="FB263" i="5"/>
  <c r="CS263" i="5"/>
  <c r="ER263" i="5"/>
  <c r="CI263" i="5"/>
  <c r="DS263" i="5"/>
  <c r="GB263" i="5"/>
  <c r="BZ263" i="5"/>
  <c r="EI263" i="5" s="1"/>
  <c r="DT263" i="5"/>
  <c r="GC263" i="5"/>
  <c r="CW167" i="5"/>
  <c r="FF167" i="5"/>
  <c r="CI167" i="5"/>
  <c r="ER167" i="5"/>
  <c r="BW167" i="5"/>
  <c r="EF167" i="5"/>
  <c r="DQ167" i="5"/>
  <c r="FZ167" i="5"/>
  <c r="GB167" i="5"/>
  <c r="DS167" i="5"/>
  <c r="FN167" i="5"/>
  <c r="DE167" i="5"/>
  <c r="CY31" i="5"/>
  <c r="FH31" i="5"/>
  <c r="DQ31" i="5"/>
  <c r="FZ31" i="5"/>
  <c r="EE31" i="5"/>
  <c r="BV31" i="5"/>
  <c r="CK31" i="5"/>
  <c r="ET31" i="5"/>
  <c r="FS31" i="5"/>
  <c r="DJ31" i="5"/>
  <c r="FJ31" i="5"/>
  <c r="DA31" i="5"/>
  <c r="FT81" i="5"/>
  <c r="DK81" i="5"/>
  <c r="FW81" i="5"/>
  <c r="DN81" i="5"/>
  <c r="BQ81" i="5"/>
  <c r="DZ81" i="5" s="1"/>
  <c r="DC81" i="5"/>
  <c r="FL81" i="5"/>
  <c r="DT81" i="5"/>
  <c r="GC81" i="5"/>
  <c r="FG81" i="5"/>
  <c r="CX81" i="5"/>
  <c r="CL131" i="5"/>
  <c r="EU131" i="5"/>
  <c r="EK131" i="5"/>
  <c r="CB131" i="5"/>
  <c r="FV131" i="5"/>
  <c r="DM131" i="5"/>
  <c r="BQ131" i="5"/>
  <c r="DZ131" i="5" s="1"/>
  <c r="FE131" i="5"/>
  <c r="CV131" i="5"/>
  <c r="EZ131" i="5"/>
  <c r="CQ131" i="5"/>
  <c r="FI214" i="5"/>
  <c r="CZ214" i="5"/>
  <c r="EJ214" i="5"/>
  <c r="CA214" i="5"/>
  <c r="CP214" i="5"/>
  <c r="EY214" i="5"/>
  <c r="GE214" i="5"/>
  <c r="DV214" i="5"/>
  <c r="BW214" i="5"/>
  <c r="EF214" i="5" s="1"/>
  <c r="FQ214" i="5"/>
  <c r="DH214" i="5"/>
  <c r="FB149" i="5"/>
  <c r="CS149" i="5"/>
  <c r="FJ149" i="5"/>
  <c r="DA149" i="5"/>
  <c r="FM149" i="5"/>
  <c r="DD149" i="5"/>
  <c r="BS149" i="5"/>
  <c r="EB149" i="5" s="1"/>
  <c r="FI149" i="5"/>
  <c r="CZ149" i="5"/>
  <c r="EX149" i="5"/>
  <c r="CO149" i="5"/>
  <c r="BV194" i="5"/>
  <c r="EE194" i="5" s="1"/>
  <c r="DC194" i="5"/>
  <c r="FL194" i="5"/>
  <c r="BP194" i="5"/>
  <c r="DY194" i="5" s="1"/>
  <c r="BX194" i="5"/>
  <c r="EG194" i="5"/>
  <c r="FF194" i="5"/>
  <c r="CW194" i="5"/>
  <c r="ET194" i="5"/>
  <c r="CK194" i="5"/>
  <c r="DU242" i="5"/>
  <c r="GD242" i="5"/>
  <c r="ES242" i="5"/>
  <c r="CJ242" i="5"/>
  <c r="DN242" i="5"/>
  <c r="FW242" i="5"/>
  <c r="BR242" i="5"/>
  <c r="EA242" i="5" s="1"/>
  <c r="BU242" i="5"/>
  <c r="ED242" i="5" s="1"/>
  <c r="FS242" i="5"/>
  <c r="DJ242" i="5"/>
  <c r="CB253" i="5"/>
  <c r="EK253" i="5"/>
  <c r="BS253" i="5"/>
  <c r="EB253" i="5" s="1"/>
  <c r="DE253" i="5"/>
  <c r="FN253" i="5"/>
  <c r="FP253" i="5"/>
  <c r="DG253" i="5"/>
  <c r="FM253" i="5"/>
  <c r="DD253" i="5"/>
  <c r="EZ253" i="5"/>
  <c r="CQ253" i="5"/>
  <c r="FK329" i="5"/>
  <c r="DB329" i="5"/>
  <c r="DE329" i="5"/>
  <c r="FN329" i="5" s="1"/>
  <c r="CF329" i="5"/>
  <c r="EO329" i="5" s="1"/>
  <c r="DO329" i="5"/>
  <c r="FX329" i="5"/>
  <c r="DJ329" i="5"/>
  <c r="FS329" i="5"/>
  <c r="CO329" i="5"/>
  <c r="EX329" i="5" s="1"/>
  <c r="BS313" i="5"/>
  <c r="EB313" i="5" s="1"/>
  <c r="BP313" i="5"/>
  <c r="DY313" i="5" s="1"/>
  <c r="DQ313" i="5"/>
  <c r="FZ313" i="5"/>
  <c r="CD313" i="5"/>
  <c r="EM313" i="5" s="1"/>
  <c r="BQ313" i="5"/>
  <c r="DZ313" i="5" s="1"/>
  <c r="FO313" i="5"/>
  <c r="DF313" i="5"/>
  <c r="BQ79" i="5"/>
  <c r="DZ79" i="5" s="1"/>
  <c r="CA36" i="5"/>
  <c r="EJ36" i="5"/>
  <c r="EU36" i="5"/>
  <c r="CL36" i="5"/>
  <c r="DZ36" i="5"/>
  <c r="BQ36" i="5"/>
  <c r="CC36" i="5"/>
  <c r="EL36" i="5"/>
  <c r="EF36" i="5"/>
  <c r="BW36" i="5"/>
  <c r="FU36" i="5"/>
  <c r="DL36" i="5"/>
  <c r="FY86" i="5"/>
  <c r="DP86" i="5"/>
  <c r="DJ86" i="5"/>
  <c r="FS86" i="5"/>
  <c r="FJ86" i="5"/>
  <c r="DA86" i="5"/>
  <c r="EF86" i="5"/>
  <c r="BW86" i="5"/>
  <c r="EC86" i="5"/>
  <c r="BT86" i="5"/>
  <c r="FR86" i="5"/>
  <c r="DI86" i="5"/>
  <c r="BO224" i="5"/>
  <c r="DX224" i="5"/>
  <c r="BQ224" i="5"/>
  <c r="DZ224" i="5" s="1"/>
  <c r="GC224" i="5"/>
  <c r="DT224" i="5"/>
  <c r="DM224" i="5"/>
  <c r="FV224" i="5"/>
  <c r="EP224" i="5"/>
  <c r="CG224" i="5"/>
  <c r="FY224" i="5"/>
  <c r="DP224" i="5"/>
  <c r="CD273" i="5"/>
  <c r="EM273" i="5" s="1"/>
  <c r="CP273" i="5"/>
  <c r="EY273" i="5" s="1"/>
  <c r="CN273" i="5"/>
  <c r="EW273" i="5" s="1"/>
  <c r="CT273" i="5"/>
  <c r="FC273" i="5"/>
  <c r="BW273" i="5"/>
  <c r="EF273" i="5" s="1"/>
  <c r="FO273" i="5"/>
  <c r="DF273" i="5"/>
  <c r="DT63" i="5"/>
  <c r="GC63" i="5"/>
  <c r="FT63" i="5"/>
  <c r="DK63" i="5"/>
  <c r="EC63" i="5"/>
  <c r="BT63" i="5"/>
  <c r="EO63" i="5"/>
  <c r="CF63" i="5"/>
  <c r="BO63" i="5"/>
  <c r="DX63" i="5" s="1"/>
  <c r="FM63" i="5"/>
  <c r="DD63" i="5"/>
  <c r="BP183" i="5"/>
  <c r="DY183" i="5" s="1"/>
  <c r="EZ183" i="5"/>
  <c r="CQ183" i="5"/>
  <c r="FZ183" i="5"/>
  <c r="DQ183" i="5"/>
  <c r="BR183" i="5"/>
  <c r="EA183" i="5" s="1"/>
  <c r="FF183" i="5"/>
  <c r="CW183" i="5"/>
  <c r="EX183" i="5"/>
  <c r="CO183" i="5"/>
  <c r="FN73" i="5"/>
  <c r="DE73" i="5"/>
  <c r="EM73" i="5"/>
  <c r="CD73" i="5"/>
  <c r="BX73" i="5"/>
  <c r="EG73" i="5"/>
  <c r="FH73" i="5"/>
  <c r="CY73" i="5"/>
  <c r="DH73" i="5"/>
  <c r="FQ73" i="5"/>
  <c r="EY73" i="5"/>
  <c r="CP73" i="5"/>
  <c r="GA337" i="5"/>
  <c r="DR337" i="5"/>
  <c r="FE337" i="5"/>
  <c r="CV337" i="5"/>
  <c r="CK337" i="5"/>
  <c r="ET337" i="5" s="1"/>
  <c r="CR337" i="5"/>
  <c r="FA337" i="5" s="1"/>
  <c r="CP337" i="5"/>
  <c r="EY337" i="5" s="1"/>
  <c r="CL337" i="5"/>
  <c r="EU337" i="5" s="1"/>
  <c r="CY239" i="5"/>
  <c r="FH239" i="5"/>
  <c r="BP239" i="5"/>
  <c r="DY239" i="5" s="1"/>
  <c r="FC239" i="5"/>
  <c r="CT239" i="5"/>
  <c r="CA239" i="5"/>
  <c r="EJ239" i="5" s="1"/>
  <c r="EO239" i="5"/>
  <c r="CF239" i="5"/>
  <c r="GD239" i="5"/>
  <c r="DU239" i="5"/>
  <c r="BT248" i="5"/>
  <c r="EC248" i="5" s="1"/>
  <c r="FH248" i="5"/>
  <c r="CY248" i="5"/>
  <c r="CB248" i="5"/>
  <c r="EK248" i="5" s="1"/>
  <c r="CD248" i="5"/>
  <c r="EM248" i="5" s="1"/>
  <c r="FE248" i="5"/>
  <c r="CV248" i="5"/>
  <c r="EY248" i="5"/>
  <c r="CP248" i="5"/>
  <c r="EL148" i="5"/>
  <c r="CC148" i="5"/>
  <c r="EU148" i="5"/>
  <c r="CL148" i="5"/>
  <c r="FW148" i="5"/>
  <c r="DN148" i="5"/>
  <c r="ES148" i="5"/>
  <c r="CJ148" i="5"/>
  <c r="EH148" i="5"/>
  <c r="BY148" i="5"/>
  <c r="GC148" i="5"/>
  <c r="DT148" i="5"/>
  <c r="FJ285" i="5"/>
  <c r="DA285" i="5"/>
  <c r="CO285" i="5"/>
  <c r="EX285" i="5" s="1"/>
  <c r="DI285" i="5"/>
  <c r="FR285" i="5"/>
  <c r="BV285" i="5"/>
  <c r="EE285" i="5" s="1"/>
  <c r="BP285" i="5"/>
  <c r="DY285" i="5" s="1"/>
  <c r="FN285" i="5"/>
  <c r="DE285" i="5"/>
  <c r="DK232" i="5"/>
  <c r="FT232" i="5"/>
  <c r="BW232" i="5"/>
  <c r="EF232" i="5" s="1"/>
  <c r="CA232" i="5"/>
  <c r="EJ232" i="5" s="1"/>
  <c r="CC232" i="5"/>
  <c r="EL232" i="5"/>
  <c r="BU232" i="5"/>
  <c r="ED232" i="5" s="1"/>
  <c r="FS232" i="5"/>
  <c r="DJ232" i="5"/>
  <c r="DB174" i="5"/>
  <c r="FK174" i="5"/>
  <c r="FU174" i="5"/>
  <c r="DL174" i="5"/>
  <c r="EY174" i="5"/>
  <c r="CP174" i="5"/>
  <c r="CJ174" i="5"/>
  <c r="ES174" i="5"/>
  <c r="BP174" i="5"/>
  <c r="DY174" i="5" s="1"/>
  <c r="FO174" i="5"/>
  <c r="DF174" i="5"/>
  <c r="FO186" i="5"/>
  <c r="DF186" i="5"/>
  <c r="EJ186" i="5"/>
  <c r="CA186" i="5"/>
  <c r="CY186" i="5"/>
  <c r="FH186" i="5"/>
  <c r="EU186" i="5"/>
  <c r="CL186" i="5"/>
  <c r="FI186" i="5"/>
  <c r="CZ186" i="5"/>
  <c r="EM186" i="5"/>
  <c r="CD186" i="5"/>
  <c r="CY204" i="5"/>
  <c r="FH204" i="5"/>
  <c r="GC204" i="5"/>
  <c r="DT204" i="5"/>
  <c r="BR204" i="5"/>
  <c r="EA204" i="5" s="1"/>
  <c r="FB204" i="5"/>
  <c r="CS204" i="5"/>
  <c r="EZ204" i="5"/>
  <c r="CQ204" i="5"/>
  <c r="EM204" i="5"/>
  <c r="CD204" i="5"/>
  <c r="CC317" i="5"/>
  <c r="EL317" i="5" s="1"/>
  <c r="BS317" i="5"/>
  <c r="EB317" i="5" s="1"/>
  <c r="BP317" i="5"/>
  <c r="DY317" i="5" s="1"/>
  <c r="CN317" i="5"/>
  <c r="EW317" i="5" s="1"/>
  <c r="FW317" i="5"/>
  <c r="DN317" i="5"/>
  <c r="CO317" i="5"/>
  <c r="EX317" i="5" s="1"/>
  <c r="BP294" i="5"/>
  <c r="DY294" i="5" s="1"/>
  <c r="GA294" i="5"/>
  <c r="DR294" i="5"/>
  <c r="BR294" i="5"/>
  <c r="EA294" i="5" s="1"/>
  <c r="CX294" i="5"/>
  <c r="FG294" i="5"/>
  <c r="BV294" i="5"/>
  <c r="EE294" i="5" s="1"/>
  <c r="FT294" i="5"/>
  <c r="DK294" i="5"/>
  <c r="CQ330" i="5"/>
  <c r="EZ330" i="5" s="1"/>
  <c r="CC330" i="5"/>
  <c r="EL330" i="5" s="1"/>
  <c r="EC330" i="5"/>
  <c r="BT330" i="5"/>
  <c r="CN330" i="5"/>
  <c r="EW330" i="5"/>
  <c r="FF330" i="5"/>
  <c r="CW330" i="5"/>
  <c r="CS330" i="5"/>
  <c r="FB330" i="5" s="1"/>
  <c r="BP129" i="5"/>
  <c r="DY129" i="5" s="1"/>
  <c r="CF168" i="5"/>
  <c r="EO168" i="5"/>
  <c r="BQ168" i="5"/>
  <c r="DZ168" i="5" s="1"/>
  <c r="CU168" i="5"/>
  <c r="FD168" i="5"/>
  <c r="FF168" i="5"/>
  <c r="CW168" i="5"/>
  <c r="DE168" i="5"/>
  <c r="FN168" i="5"/>
  <c r="FA168" i="5"/>
  <c r="CR168" i="5"/>
  <c r="BP16" i="5"/>
  <c r="DY16" i="5"/>
  <c r="FE16" i="5"/>
  <c r="CV16" i="5"/>
  <c r="BU16" i="5"/>
  <c r="ED16" i="5"/>
  <c r="FM16" i="5"/>
  <c r="DD16" i="5"/>
  <c r="FN16" i="5"/>
  <c r="DE16" i="5"/>
  <c r="DC16" i="5"/>
  <c r="FL16" i="5"/>
  <c r="FW66" i="5"/>
  <c r="DN66" i="5"/>
  <c r="EK66" i="5"/>
  <c r="CB66" i="5"/>
  <c r="FJ66" i="5"/>
  <c r="DA66" i="5"/>
  <c r="BY66" i="5"/>
  <c r="EH66" i="5"/>
  <c r="CI66" i="5"/>
  <c r="ER66" i="5"/>
  <c r="EG66" i="5"/>
  <c r="BX66" i="5"/>
  <c r="EY116" i="5"/>
  <c r="CP116" i="5"/>
  <c r="CV116" i="5"/>
  <c r="FE116" i="5"/>
  <c r="BQ116" i="5"/>
  <c r="DZ116" i="5" s="1"/>
  <c r="FM116" i="5"/>
  <c r="DD116" i="5"/>
  <c r="ED116" i="5"/>
  <c r="BU116" i="5"/>
  <c r="GD116" i="5"/>
  <c r="DU116" i="5"/>
  <c r="CH269" i="5"/>
  <c r="EQ269" i="5" s="1"/>
  <c r="CQ269" i="5"/>
  <c r="EZ269" i="5" s="1"/>
  <c r="CU269" i="5"/>
  <c r="FD269" i="5"/>
  <c r="BQ269" i="5"/>
  <c r="DZ269" i="5" s="1"/>
  <c r="DJ269" i="5"/>
  <c r="FS269" i="5"/>
  <c r="CI269" i="5"/>
  <c r="ER269" i="5" s="1"/>
  <c r="FO136" i="5"/>
  <c r="DF136" i="5"/>
  <c r="FH136" i="5"/>
  <c r="CY136" i="5"/>
  <c r="EG136" i="5"/>
  <c r="BX136" i="5"/>
  <c r="EJ136" i="5"/>
  <c r="CA136" i="5"/>
  <c r="EO136" i="5"/>
  <c r="CF136" i="5"/>
  <c r="GD136" i="5"/>
  <c r="DU136" i="5"/>
  <c r="BY18" i="5"/>
  <c r="EH18" i="5"/>
  <c r="DH18" i="5"/>
  <c r="FQ18" i="5"/>
  <c r="CW18" i="5"/>
  <c r="FF18" i="5"/>
  <c r="BW18" i="5"/>
  <c r="EF18" i="5"/>
  <c r="CD18" i="5"/>
  <c r="EM18" i="5"/>
  <c r="DY18" i="5"/>
  <c r="BP18" i="5"/>
  <c r="EM98" i="5"/>
  <c r="CD98" i="5"/>
  <c r="EU98" i="5"/>
  <c r="CL98" i="5"/>
  <c r="FV98" i="5"/>
  <c r="DM98" i="5"/>
  <c r="FN98" i="5"/>
  <c r="DE98" i="5"/>
  <c r="FC98" i="5"/>
  <c r="CT98" i="5"/>
  <c r="EP98" i="5"/>
  <c r="CG98" i="5"/>
  <c r="FO133" i="5"/>
  <c r="DF133" i="5"/>
  <c r="BR133" i="5"/>
  <c r="EA133" i="5" s="1"/>
  <c r="FC133" i="5"/>
  <c r="CT133" i="5"/>
  <c r="ET133" i="5"/>
  <c r="CK133" i="5"/>
  <c r="FK133" i="5"/>
  <c r="DB133" i="5"/>
  <c r="EO133" i="5"/>
  <c r="CF133" i="5"/>
  <c r="DI356" i="5"/>
  <c r="FR356" i="5"/>
  <c r="BV356" i="5"/>
  <c r="EE356" i="5" s="1"/>
  <c r="DU356" i="5"/>
  <c r="GD356" i="5" s="1"/>
  <c r="DP356" i="5"/>
  <c r="FY356" i="5" s="1"/>
  <c r="FZ356" i="5"/>
  <c r="DQ356" i="5"/>
  <c r="CT356" i="5"/>
  <c r="FC356" i="5" s="1"/>
  <c r="FZ331" i="5"/>
  <c r="DQ331" i="5"/>
  <c r="ER331" i="5"/>
  <c r="CI331" i="5"/>
  <c r="DI331" i="5"/>
  <c r="FR331" i="5" s="1"/>
  <c r="CR331" i="5"/>
  <c r="FA331" i="5" s="1"/>
  <c r="CM331" i="5"/>
  <c r="EV331" i="5" s="1"/>
  <c r="DA331" i="5"/>
  <c r="FJ331" i="5" s="1"/>
  <c r="EA306" i="5"/>
  <c r="BR306" i="5"/>
  <c r="GE306" i="5"/>
  <c r="DV306" i="5"/>
  <c r="FD306" i="5"/>
  <c r="CU306" i="5"/>
  <c r="BT306" i="5"/>
  <c r="EC306" i="5"/>
  <c r="DS306" i="5"/>
  <c r="GB306" i="5"/>
  <c r="FC306" i="5"/>
  <c r="CT306" i="5"/>
  <c r="CL281" i="5"/>
  <c r="EU281" i="5"/>
  <c r="FV281" i="5"/>
  <c r="DM281" i="5"/>
  <c r="CE281" i="5"/>
  <c r="EN281" i="5" s="1"/>
  <c r="FZ281" i="5"/>
  <c r="DQ281" i="5"/>
  <c r="FW281" i="5"/>
  <c r="DN281" i="5"/>
  <c r="FJ281" i="5"/>
  <c r="DA281" i="5"/>
  <c r="FO256" i="5"/>
  <c r="DF256" i="5"/>
  <c r="BR256" i="5"/>
  <c r="EA256" i="5" s="1"/>
  <c r="CL256" i="5"/>
  <c r="EU256" i="5"/>
  <c r="DM256" i="5"/>
  <c r="FV256" i="5"/>
  <c r="GE256" i="5"/>
  <c r="DV256" i="5"/>
  <c r="FH256" i="5"/>
  <c r="CY256" i="5"/>
  <c r="BR231" i="5"/>
  <c r="EA231" i="5" s="1"/>
  <c r="FH231" i="5"/>
  <c r="CY231" i="5"/>
  <c r="ET231" i="5"/>
  <c r="CK231" i="5"/>
  <c r="DT231" i="5"/>
  <c r="GC231" i="5"/>
  <c r="FK231" i="5"/>
  <c r="DB231" i="5"/>
  <c r="FB231" i="5"/>
  <c r="CS231" i="5"/>
  <c r="CB206" i="5"/>
  <c r="EK206" i="5"/>
  <c r="EG206" i="5"/>
  <c r="BX206" i="5"/>
  <c r="ER206" i="5"/>
  <c r="CI206" i="5"/>
  <c r="BT206" i="5"/>
  <c r="EC206" i="5" s="1"/>
  <c r="DS206" i="5"/>
  <c r="GB206" i="5"/>
  <c r="FI206" i="5"/>
  <c r="CZ206" i="5"/>
  <c r="FG238" i="5"/>
  <c r="CX238" i="5"/>
  <c r="EM238" i="5"/>
  <c r="CD238" i="5"/>
  <c r="BO238" i="5"/>
  <c r="DX238" i="5" s="1"/>
  <c r="EW238" i="5"/>
  <c r="CN238" i="5"/>
  <c r="FC238" i="5"/>
  <c r="CT238" i="5"/>
  <c r="CB238" i="5"/>
  <c r="EK238" i="5" s="1"/>
  <c r="BS247" i="5"/>
  <c r="EB247" i="5" s="1"/>
  <c r="ER247" i="5"/>
  <c r="CI247" i="5"/>
  <c r="FE247" i="5"/>
  <c r="CV247" i="5"/>
  <c r="CR247" i="5"/>
  <c r="FA247" i="5"/>
  <c r="EW247" i="5"/>
  <c r="CN247" i="5"/>
  <c r="BQ247" i="5"/>
  <c r="DZ247" i="5" s="1"/>
  <c r="EO355" i="5"/>
  <c r="CF355" i="5"/>
  <c r="DD355" i="5"/>
  <c r="FM355" i="5" s="1"/>
  <c r="DU355" i="5"/>
  <c r="GD355" i="5" s="1"/>
  <c r="DM355" i="5"/>
  <c r="FV355" i="5" s="1"/>
  <c r="BQ355" i="5"/>
  <c r="DZ355" i="5" s="1"/>
  <c r="DQ355" i="5"/>
  <c r="FZ355" i="5" s="1"/>
  <c r="BO284" i="5"/>
  <c r="DX284" i="5" s="1"/>
  <c r="DF284" i="5"/>
  <c r="FO284" i="5"/>
  <c r="CA284" i="5"/>
  <c r="EJ284" i="5" s="1"/>
  <c r="CL284" i="5"/>
  <c r="EU284" i="5" s="1"/>
  <c r="FS284" i="5"/>
  <c r="DJ284" i="5"/>
  <c r="FG284" i="5"/>
  <c r="CX284" i="5"/>
  <c r="GB160" i="5"/>
  <c r="DS160" i="5"/>
  <c r="FE160" i="5"/>
  <c r="CV160" i="5"/>
  <c r="BV160" i="5"/>
  <c r="EE160" i="5"/>
  <c r="FJ160" i="5"/>
  <c r="DA160" i="5"/>
  <c r="FM160" i="5"/>
  <c r="DD160" i="5"/>
  <c r="FA160" i="5"/>
  <c r="CR160" i="5"/>
  <c r="FQ187" i="5"/>
  <c r="DH187" i="5"/>
  <c r="BW187" i="5"/>
  <c r="EF187" i="5"/>
  <c r="FH187" i="5"/>
  <c r="CY187" i="5"/>
  <c r="EX187" i="5"/>
  <c r="CO187" i="5"/>
  <c r="FE187" i="5"/>
  <c r="CV187" i="5"/>
  <c r="EI187" i="5"/>
  <c r="BZ187" i="5"/>
  <c r="DI218" i="5"/>
  <c r="FR218" i="5"/>
  <c r="EI218" i="5"/>
  <c r="BZ218" i="5"/>
  <c r="DS218" i="5"/>
  <c r="GB218" i="5"/>
  <c r="FL218" i="5"/>
  <c r="DC218" i="5"/>
  <c r="BQ218" i="5"/>
  <c r="DZ218" i="5" s="1"/>
  <c r="FS218" i="5"/>
  <c r="DJ218" i="5"/>
  <c r="GA328" i="5"/>
  <c r="DR328" i="5"/>
  <c r="DJ328" i="5"/>
  <c r="FS328" i="5"/>
  <c r="CV328" i="5"/>
  <c r="FE328" i="5" s="1"/>
  <c r="CA328" i="5"/>
  <c r="EJ328" i="5" s="1"/>
  <c r="CX328" i="5"/>
  <c r="FG328" i="5" s="1"/>
  <c r="CU328" i="5"/>
  <c r="FD328" i="5" s="1"/>
  <c r="BV345" i="5"/>
  <c r="EE345" i="5"/>
  <c r="CN345" i="5"/>
  <c r="EW345" i="5" s="1"/>
  <c r="CA345" i="5"/>
  <c r="EJ345" i="5" s="1"/>
  <c r="CT345" i="5"/>
  <c r="FC345" i="5" s="1"/>
  <c r="DH345" i="5"/>
  <c r="FQ345" i="5" s="1"/>
  <c r="CX345" i="5"/>
  <c r="FG345" i="5" s="1"/>
  <c r="CH137" i="5"/>
  <c r="EQ137" i="5"/>
  <c r="ED137" i="5"/>
  <c r="BU137" i="5"/>
  <c r="FD137" i="5"/>
  <c r="CU137" i="5"/>
  <c r="BO137" i="5"/>
  <c r="DX137" i="5" s="1"/>
  <c r="FY137" i="5"/>
  <c r="DP137" i="5"/>
  <c r="FC137" i="5"/>
  <c r="CT137" i="5"/>
  <c r="DV254" i="5"/>
  <c r="GE254" i="5"/>
  <c r="CS254" i="5"/>
  <c r="FB254" i="5"/>
  <c r="DA254" i="5"/>
  <c r="FJ254" i="5"/>
  <c r="BQ254" i="5"/>
  <c r="DZ254" i="5" s="1"/>
  <c r="EY254" i="5"/>
  <c r="CP254" i="5"/>
  <c r="BS254" i="5"/>
  <c r="EB254" i="5" s="1"/>
  <c r="CF304" i="5"/>
  <c r="EO304" i="5" s="1"/>
  <c r="CG304" i="5"/>
  <c r="EP304" i="5" s="1"/>
  <c r="BU304" i="5"/>
  <c r="ED304" i="5" s="1"/>
  <c r="CR304" i="5"/>
  <c r="FA304" i="5" s="1"/>
  <c r="BY304" i="5"/>
  <c r="EH304" i="5" s="1"/>
  <c r="FW304" i="5"/>
  <c r="DN304" i="5"/>
  <c r="BW205" i="5"/>
  <c r="EF205" i="5" s="1"/>
  <c r="EO205" i="5"/>
  <c r="CF205" i="5"/>
  <c r="EL205" i="5"/>
  <c r="CC205" i="5"/>
  <c r="BU205" i="5"/>
  <c r="ED205" i="5" s="1"/>
  <c r="EU205" i="5"/>
  <c r="CL205" i="5"/>
  <c r="EI205" i="5"/>
  <c r="BZ205" i="5"/>
  <c r="FO51" i="5"/>
  <c r="DF51" i="5"/>
  <c r="BU51" i="5"/>
  <c r="ED51" i="5"/>
  <c r="FF51" i="5"/>
  <c r="CW51" i="5"/>
  <c r="CM51" i="5"/>
  <c r="EV51" i="5"/>
  <c r="FC51" i="5"/>
  <c r="CT51" i="5"/>
  <c r="EQ51" i="5"/>
  <c r="CH51" i="5"/>
  <c r="FI101" i="5"/>
  <c r="CZ101" i="5"/>
  <c r="FM101" i="5"/>
  <c r="DD101" i="5"/>
  <c r="EH101" i="5"/>
  <c r="BY101" i="5"/>
  <c r="EA101" i="5"/>
  <c r="BR101" i="5"/>
  <c r="FA101" i="5"/>
  <c r="CR101" i="5"/>
  <c r="ED101" i="5"/>
  <c r="BU101" i="5"/>
  <c r="FJ191" i="5"/>
  <c r="DA191" i="5"/>
  <c r="EU191" i="5"/>
  <c r="CL191" i="5"/>
  <c r="DP191" i="5"/>
  <c r="FY191" i="5"/>
  <c r="FD191" i="5"/>
  <c r="CU191" i="5"/>
  <c r="GD191" i="5"/>
  <c r="DU191" i="5"/>
  <c r="FF191" i="5"/>
  <c r="CW191" i="5"/>
  <c r="DK279" i="5"/>
  <c r="FT279" i="5"/>
  <c r="DE279" i="5"/>
  <c r="FN279" i="5"/>
  <c r="CB279" i="5"/>
  <c r="EK279" i="5" s="1"/>
  <c r="CS279" i="5"/>
  <c r="FB279" i="5"/>
  <c r="FX279" i="5"/>
  <c r="DO279" i="5"/>
  <c r="FG279" i="5"/>
  <c r="CX279" i="5"/>
  <c r="EW222" i="5"/>
  <c r="CN222" i="5"/>
  <c r="CF222" i="5"/>
  <c r="EO222" i="5"/>
  <c r="EL222" i="5"/>
  <c r="CC222" i="5"/>
  <c r="ET222" i="5"/>
  <c r="CK222" i="5"/>
  <c r="DK222" i="5"/>
  <c r="FT222" i="5"/>
  <c r="FC222" i="5"/>
  <c r="CT222" i="5"/>
  <c r="FM202" i="5"/>
  <c r="DD202" i="5"/>
  <c r="DT202" i="5"/>
  <c r="GC202" i="5"/>
  <c r="CO202" i="5"/>
  <c r="EX202" i="5"/>
  <c r="BS202" i="5"/>
  <c r="EB202" i="5" s="1"/>
  <c r="CM202" i="5"/>
  <c r="EV202" i="5"/>
  <c r="EZ202" i="5"/>
  <c r="CQ202" i="5"/>
  <c r="CY255" i="5"/>
  <c r="FH255" i="5"/>
  <c r="BV255" i="5"/>
  <c r="EE255" i="5"/>
  <c r="CT255" i="5"/>
  <c r="FC255" i="5"/>
  <c r="BU255" i="5"/>
  <c r="ED255" i="5"/>
  <c r="EG255" i="5"/>
  <c r="BX255" i="5"/>
  <c r="FL255" i="5"/>
  <c r="DC255" i="5"/>
  <c r="FQ43" i="5"/>
  <c r="DH43" i="5"/>
  <c r="FV300" i="5"/>
  <c r="DM300" i="5"/>
  <c r="GA188" i="5"/>
  <c r="DR188" i="5"/>
  <c r="BY292" i="5"/>
  <c r="EH292" i="5" s="1"/>
  <c r="EC292" i="5"/>
  <c r="BT292" i="5"/>
  <c r="GB258" i="5"/>
  <c r="DS258" i="5"/>
  <c r="FT258" i="5"/>
  <c r="DK258" i="5"/>
  <c r="FA270" i="5"/>
  <c r="CR270" i="5"/>
  <c r="FJ213" i="5"/>
  <c r="DA213" i="5"/>
  <c r="CB265" i="5"/>
  <c r="EK265" i="5" s="1"/>
  <c r="DL265" i="5"/>
  <c r="FU265" i="5"/>
  <c r="CV302" i="5"/>
  <c r="FE302" i="5" s="1"/>
  <c r="DS302" i="5"/>
  <c r="GB302" i="5"/>
  <c r="DO315" i="5"/>
  <c r="FX315" i="5"/>
  <c r="BO315" i="5"/>
  <c r="DX315" i="5" s="1"/>
  <c r="CW151" i="5"/>
  <c r="FF151" i="5"/>
  <c r="DD121" i="5"/>
  <c r="FM121" i="5"/>
  <c r="EO121" i="5"/>
  <c r="CF121" i="5"/>
  <c r="FI154" i="5"/>
  <c r="CZ154" i="5"/>
  <c r="EM154" i="5"/>
  <c r="CD154" i="5"/>
  <c r="FL259" i="5"/>
  <c r="DC259" i="5"/>
  <c r="V57" i="4"/>
  <c r="W57" i="4"/>
  <c r="X57" i="4" s="1"/>
  <c r="BO103" i="5"/>
  <c r="DX103" i="5" s="1"/>
  <c r="DI351" i="5"/>
  <c r="FR351" i="5" s="1"/>
  <c r="CQ326" i="5"/>
  <c r="EZ326" i="5" s="1"/>
  <c r="DF326" i="5"/>
  <c r="FO326" i="5" s="1"/>
  <c r="DK301" i="5"/>
  <c r="FT301" i="5"/>
  <c r="GC276" i="5"/>
  <c r="DT276" i="5"/>
  <c r="CK276" i="5"/>
  <c r="ET276" i="5" s="1"/>
  <c r="CI251" i="5"/>
  <c r="ER251" i="5"/>
  <c r="FW251" i="5"/>
  <c r="DN251" i="5"/>
  <c r="FU251" i="5"/>
  <c r="DL251" i="5"/>
  <c r="CE226" i="5"/>
  <c r="EN226" i="5"/>
  <c r="CZ226" i="5"/>
  <c r="FI226" i="5"/>
  <c r="CO201" i="5"/>
  <c r="EX201" i="5"/>
  <c r="FZ290" i="5"/>
  <c r="DQ290" i="5"/>
  <c r="FK299" i="5"/>
  <c r="DB299" i="5"/>
  <c r="DM353" i="5"/>
  <c r="FV353" i="5" s="1"/>
  <c r="CQ282" i="5"/>
  <c r="EZ282" i="5" s="1"/>
  <c r="BS282" i="5"/>
  <c r="EB282" i="5" s="1"/>
  <c r="EN152" i="5"/>
  <c r="CE152" i="5"/>
  <c r="EL152" i="5"/>
  <c r="CC152" i="5"/>
  <c r="BQ208" i="5"/>
  <c r="DZ208" i="5" s="1"/>
  <c r="FG220" i="5"/>
  <c r="CX220" i="5"/>
  <c r="EU314" i="5"/>
  <c r="CL314" i="5"/>
  <c r="BW278" i="5"/>
  <c r="EF278" i="5"/>
  <c r="CM43" i="5"/>
  <c r="EV43" i="5"/>
  <c r="EP43" i="5"/>
  <c r="CG43" i="5"/>
  <c r="FY43" i="5"/>
  <c r="DP43" i="5"/>
  <c r="FC118" i="5"/>
  <c r="CT118" i="5"/>
  <c r="EH118" i="5"/>
  <c r="BY118" i="5"/>
  <c r="GC118" i="5"/>
  <c r="DT118" i="5"/>
  <c r="EC83" i="5"/>
  <c r="BT83" i="5"/>
  <c r="EH83" i="5"/>
  <c r="BY83" i="5"/>
  <c r="EM83" i="5"/>
  <c r="CD83" i="5"/>
  <c r="BV300" i="5"/>
  <c r="EE300" i="5" s="1"/>
  <c r="BO151" i="5"/>
  <c r="DX151" i="5" s="1"/>
  <c r="FI151" i="5"/>
  <c r="CZ151" i="5"/>
  <c r="BX121" i="5"/>
  <c r="EG121" i="5"/>
  <c r="FI121" i="5"/>
  <c r="CZ121" i="5"/>
  <c r="EQ154" i="5"/>
  <c r="CH154" i="5"/>
  <c r="FG154" i="5"/>
  <c r="CX154" i="5"/>
  <c r="BY259" i="5"/>
  <c r="EH259" i="5" s="1"/>
  <c r="FO259" i="5"/>
  <c r="DF259" i="5"/>
  <c r="BS177" i="5"/>
  <c r="EB177" i="5"/>
  <c r="T10" i="4"/>
  <c r="U10" i="4" s="1"/>
  <c r="FN103" i="5"/>
  <c r="DE103" i="5"/>
  <c r="EH103" i="5"/>
  <c r="BY103" i="5"/>
  <c r="EF103" i="5"/>
  <c r="BW103" i="5"/>
  <c r="DC351" i="5"/>
  <c r="FL351" i="5" s="1"/>
  <c r="CR351" i="5"/>
  <c r="FA351" i="5" s="1"/>
  <c r="DV351" i="5"/>
  <c r="GE351" i="5"/>
  <c r="GB326" i="5"/>
  <c r="DS326" i="5"/>
  <c r="BX326" i="5"/>
  <c r="EG326" i="5" s="1"/>
  <c r="CO301" i="5"/>
  <c r="EX301" i="5" s="1"/>
  <c r="FO276" i="5"/>
  <c r="DF276" i="5"/>
  <c r="BP276" i="5"/>
  <c r="DY276" i="5" s="1"/>
  <c r="CF251" i="5"/>
  <c r="EO251" i="5" s="1"/>
  <c r="CL251" i="5"/>
  <c r="EU251" i="5"/>
  <c r="BR226" i="5"/>
  <c r="EA226" i="5" s="1"/>
  <c r="DV226" i="5"/>
  <c r="GE226" i="5"/>
  <c r="DS201" i="5"/>
  <c r="GB201" i="5"/>
  <c r="FV201" i="5"/>
  <c r="DM201" i="5"/>
  <c r="DO290" i="5"/>
  <c r="FX290" i="5"/>
  <c r="CB299" i="5"/>
  <c r="EK299" i="5" s="1"/>
  <c r="FQ299" i="5"/>
  <c r="DH299" i="5"/>
  <c r="DP353" i="5"/>
  <c r="FY353" i="5" s="1"/>
  <c r="DJ353" i="5"/>
  <c r="FS353" i="5" s="1"/>
  <c r="BW335" i="5"/>
  <c r="EF335" i="5" s="1"/>
  <c r="CZ335" i="5"/>
  <c r="FI335" i="5" s="1"/>
  <c r="FV282" i="5"/>
  <c r="DM282" i="5"/>
  <c r="EV282" i="5"/>
  <c r="CM282" i="5"/>
  <c r="CN152" i="5"/>
  <c r="EW152" i="5"/>
  <c r="FF152" i="5"/>
  <c r="CW152" i="5"/>
  <c r="EP208" i="5"/>
  <c r="CG208" i="5"/>
  <c r="DC220" i="5"/>
  <c r="FL220" i="5"/>
  <c r="EC314" i="5"/>
  <c r="BT314" i="5"/>
  <c r="CD278" i="5"/>
  <c r="EM278" i="5" s="1"/>
  <c r="FK278" i="5"/>
  <c r="DB278" i="5"/>
  <c r="DJ295" i="5"/>
  <c r="FS295" i="5"/>
  <c r="GA295" i="5"/>
  <c r="DR295" i="5"/>
  <c r="CK260" i="5"/>
  <c r="ET260" i="5" s="1"/>
  <c r="CC260" i="5"/>
  <c r="EL260" i="5" s="1"/>
  <c r="BY268" i="5"/>
  <c r="EH268" i="5" s="1"/>
  <c r="DI195" i="5"/>
  <c r="FR195" i="5"/>
  <c r="FV195" i="5"/>
  <c r="DM195" i="5"/>
  <c r="GA229" i="5"/>
  <c r="DR229" i="5"/>
  <c r="FG229" i="5"/>
  <c r="CX229" i="5"/>
  <c r="FJ21" i="5"/>
  <c r="DA21" i="5"/>
  <c r="CI289" i="5"/>
  <c r="ER289" i="5" s="1"/>
  <c r="EG289" i="5"/>
  <c r="BX289" i="5"/>
  <c r="FO289" i="5"/>
  <c r="DF289" i="5"/>
  <c r="FD289" i="5"/>
  <c r="CU289" i="5"/>
  <c r="EV289" i="5"/>
  <c r="CM289" i="5"/>
  <c r="CN298" i="5"/>
  <c r="EW298" i="5" s="1"/>
  <c r="DV298" i="5"/>
  <c r="GE298" i="5"/>
  <c r="DL298" i="5"/>
  <c r="FU298" i="5"/>
  <c r="EI298" i="5"/>
  <c r="BZ298" i="5"/>
  <c r="FX298" i="5"/>
  <c r="DO298" i="5"/>
  <c r="CS200" i="5"/>
  <c r="FB200" i="5"/>
  <c r="EO200" i="5"/>
  <c r="CF200" i="5"/>
  <c r="DD200" i="5"/>
  <c r="FM200" i="5"/>
  <c r="CI200" i="5"/>
  <c r="ER200" i="5"/>
  <c r="EI200" i="5"/>
  <c r="BZ200" i="5"/>
  <c r="DT200" i="5"/>
  <c r="GC200" i="5"/>
  <c r="CY352" i="5"/>
  <c r="FH352" i="5" s="1"/>
  <c r="CP352" i="5"/>
  <c r="EY352" i="5" s="1"/>
  <c r="CR352" i="5"/>
  <c r="FA352" i="5" s="1"/>
  <c r="DB352" i="5"/>
  <c r="FK352" i="5" s="1"/>
  <c r="DI352" i="5"/>
  <c r="FR352" i="5" s="1"/>
  <c r="DF352" i="5"/>
  <c r="FO352" i="5" s="1"/>
  <c r="BR334" i="5"/>
  <c r="EA334" i="5" s="1"/>
  <c r="BX334" i="5"/>
  <c r="EG334" i="5" s="1"/>
  <c r="DC334" i="5"/>
  <c r="FL334" i="5" s="1"/>
  <c r="GC334" i="5"/>
  <c r="DT334" i="5"/>
  <c r="BW334" i="5"/>
  <c r="EF334" i="5" s="1"/>
  <c r="DH334" i="5"/>
  <c r="FQ334" i="5" s="1"/>
  <c r="CJ189" i="5"/>
  <c r="ES189" i="5"/>
  <c r="FW189" i="5"/>
  <c r="DN189" i="5"/>
  <c r="EQ189" i="5"/>
  <c r="CH189" i="5"/>
  <c r="CR189" i="5"/>
  <c r="FA189" i="5"/>
  <c r="FK189" i="5"/>
  <c r="DB189" i="5"/>
  <c r="ET189" i="5"/>
  <c r="CK189" i="5"/>
  <c r="EG164" i="5"/>
  <c r="BX164" i="5"/>
  <c r="EF164" i="5"/>
  <c r="BW164" i="5"/>
  <c r="EJ164" i="5"/>
  <c r="CA164" i="5"/>
  <c r="CF164" i="5"/>
  <c r="EO164" i="5"/>
  <c r="FD164" i="5"/>
  <c r="CU164" i="5"/>
  <c r="EX164" i="5"/>
  <c r="CO164" i="5"/>
  <c r="EW210" i="5"/>
  <c r="CN210" i="5"/>
  <c r="EN210" i="5"/>
  <c r="CE210" i="5"/>
  <c r="DR210" i="5"/>
  <c r="GA210" i="5"/>
  <c r="BW210" i="5"/>
  <c r="EF210" i="5" s="1"/>
  <c r="EQ210" i="5"/>
  <c r="CH210" i="5"/>
  <c r="EV210" i="5"/>
  <c r="CM210" i="5"/>
  <c r="DS272" i="5"/>
  <c r="GB272" i="5"/>
  <c r="FQ272" i="5"/>
  <c r="DH272" i="5"/>
  <c r="FN272" i="5"/>
  <c r="DE272" i="5"/>
  <c r="BO272" i="5"/>
  <c r="DX272" i="5" s="1"/>
  <c r="BV272" i="5"/>
  <c r="EE272" i="5" s="1"/>
  <c r="FT272" i="5"/>
  <c r="DK272" i="5"/>
  <c r="BS155" i="5"/>
  <c r="EB155" i="5" s="1"/>
  <c r="CW342" i="5"/>
  <c r="FF342" i="5" s="1"/>
  <c r="CG342" i="5"/>
  <c r="EP342" i="5" s="1"/>
  <c r="GD342" i="5"/>
  <c r="DU342" i="5"/>
  <c r="BW342" i="5"/>
  <c r="EF342" i="5" s="1"/>
  <c r="DA342" i="5"/>
  <c r="FJ342" i="5" s="1"/>
  <c r="DB342" i="5"/>
  <c r="FK342" i="5" s="1"/>
  <c r="CA142" i="5"/>
  <c r="EJ142" i="5"/>
  <c r="FK142" i="5"/>
  <c r="DB142" i="5"/>
  <c r="FQ142" i="5"/>
  <c r="DH142" i="5"/>
  <c r="BV142" i="5"/>
  <c r="EE142" i="5"/>
  <c r="FJ142" i="5"/>
  <c r="DA142" i="5"/>
  <c r="EV142" i="5"/>
  <c r="CM142" i="5"/>
  <c r="EU156" i="5"/>
  <c r="CL156" i="5"/>
  <c r="CE156" i="5"/>
  <c r="EN156" i="5"/>
  <c r="DL156" i="5"/>
  <c r="FU156" i="5"/>
  <c r="FJ156" i="5"/>
  <c r="DA156" i="5"/>
  <c r="BP275" i="5"/>
  <c r="DY275" i="5" s="1"/>
  <c r="DP275" i="5"/>
  <c r="FY275" i="5"/>
  <c r="GC275" i="5"/>
  <c r="DT275" i="5"/>
  <c r="FG275" i="5"/>
  <c r="CX275" i="5"/>
  <c r="FR43" i="5"/>
  <c r="DI43" i="5"/>
  <c r="EM43" i="5"/>
  <c r="CD43" i="5"/>
  <c r="CZ43" i="5"/>
  <c r="FI43" i="5"/>
  <c r="EJ43" i="5"/>
  <c r="CA43" i="5"/>
  <c r="BO43" i="5"/>
  <c r="DX43" i="5" s="1"/>
  <c r="FM43" i="5"/>
  <c r="DD43" i="5"/>
  <c r="BQ118" i="5"/>
  <c r="DZ118" i="5" s="1"/>
  <c r="FE118" i="5"/>
  <c r="CV118" i="5"/>
  <c r="FO118" i="5"/>
  <c r="DF118" i="5"/>
  <c r="FR118" i="5"/>
  <c r="DI118" i="5"/>
  <c r="CM118" i="5"/>
  <c r="EV118" i="5"/>
  <c r="ER118" i="5"/>
  <c r="CI118" i="5"/>
  <c r="EJ83" i="5"/>
  <c r="CA83" i="5"/>
  <c r="DE83" i="5"/>
  <c r="FN83" i="5"/>
  <c r="EQ83" i="5"/>
  <c r="CH83" i="5"/>
  <c r="FB83" i="5"/>
  <c r="CS83" i="5"/>
  <c r="FC83" i="5"/>
  <c r="CT83" i="5"/>
  <c r="EP83" i="5"/>
  <c r="CG83" i="5"/>
  <c r="CM237" i="5"/>
  <c r="EV237" i="5"/>
  <c r="FD237" i="5"/>
  <c r="CU237" i="5"/>
  <c r="CR237" i="5"/>
  <c r="FA237" i="5"/>
  <c r="FW237" i="5"/>
  <c r="DN237" i="5"/>
  <c r="GA237" i="5"/>
  <c r="DR237" i="5"/>
  <c r="FI237" i="5"/>
  <c r="CZ237" i="5"/>
  <c r="DI300" i="5"/>
  <c r="FR300" i="5"/>
  <c r="CA300" i="5"/>
  <c r="EJ300" i="5"/>
  <c r="FK300" i="5"/>
  <c r="DB300" i="5"/>
  <c r="DA300" i="5"/>
  <c r="FJ300" i="5"/>
  <c r="FB300" i="5"/>
  <c r="CS300" i="5"/>
  <c r="CF300" i="5"/>
  <c r="EO300" i="5" s="1"/>
  <c r="BP354" i="5"/>
  <c r="DY354" i="5"/>
  <c r="FQ354" i="5"/>
  <c r="DH354" i="5"/>
  <c r="DS354" i="5"/>
  <c r="GB354" i="5" s="1"/>
  <c r="DG354" i="5"/>
  <c r="FP354" i="5" s="1"/>
  <c r="DU354" i="5"/>
  <c r="GD354" i="5" s="1"/>
  <c r="BX354" i="5"/>
  <c r="EG354" i="5" s="1"/>
  <c r="CJ283" i="5"/>
  <c r="ES283" i="5" s="1"/>
  <c r="BW283" i="5"/>
  <c r="EF283" i="5" s="1"/>
  <c r="FG283" i="5"/>
  <c r="CX283" i="5"/>
  <c r="CD283" i="5"/>
  <c r="EM283" i="5" s="1"/>
  <c r="CB283" i="5"/>
  <c r="EK283" i="5" s="1"/>
  <c r="GE283" i="5"/>
  <c r="DV283" i="5"/>
  <c r="FP192" i="5"/>
  <c r="DG192" i="5"/>
  <c r="GA192" i="5"/>
  <c r="DR192" i="5"/>
  <c r="EM192" i="5"/>
  <c r="CD192" i="5"/>
  <c r="BV192" i="5"/>
  <c r="EE192" i="5" s="1"/>
  <c r="EK192" i="5"/>
  <c r="CB192" i="5"/>
  <c r="FV192" i="5"/>
  <c r="DM192" i="5"/>
  <c r="FA169" i="5"/>
  <c r="CR169" i="5"/>
  <c r="FK169" i="5"/>
  <c r="DB169" i="5"/>
  <c r="CP169" i="5"/>
  <c r="EY169" i="5"/>
  <c r="BO169" i="5"/>
  <c r="DX169" i="5" s="1"/>
  <c r="EF169" i="5"/>
  <c r="BW169" i="5"/>
  <c r="FZ169" i="5"/>
  <c r="DQ169" i="5"/>
  <c r="Z150" i="4"/>
  <c r="AA150" i="4" s="1"/>
  <c r="FQ188" i="5"/>
  <c r="DH188" i="5"/>
  <c r="BZ188" i="5"/>
  <c r="EI188" i="5"/>
  <c r="CN188" i="5"/>
  <c r="EW188" i="5"/>
  <c r="FB188" i="5"/>
  <c r="CS188" i="5"/>
  <c r="BU188" i="5"/>
  <c r="ED188" i="5" s="1"/>
  <c r="FS188" i="5"/>
  <c r="DJ188" i="5"/>
  <c r="BW292" i="5"/>
  <c r="EF292" i="5" s="1"/>
  <c r="FY292" i="5"/>
  <c r="DP292" i="5"/>
  <c r="BP292" i="5"/>
  <c r="DY292" i="5" s="1"/>
  <c r="CH292" i="5"/>
  <c r="EQ292" i="5" s="1"/>
  <c r="FG292" i="5"/>
  <c r="CX292" i="5"/>
  <c r="EJ292" i="5"/>
  <c r="CA292" i="5"/>
  <c r="BX258" i="5"/>
  <c r="EG258" i="5" s="1"/>
  <c r="FQ258" i="5"/>
  <c r="DH258" i="5"/>
  <c r="GE258" i="5"/>
  <c r="DV258" i="5"/>
  <c r="EN258" i="5"/>
  <c r="CE258" i="5"/>
  <c r="DP258" i="5"/>
  <c r="FY258" i="5"/>
  <c r="FI258" i="5"/>
  <c r="CZ258" i="5"/>
  <c r="EI270" i="5"/>
  <c r="BZ270" i="5"/>
  <c r="CN270" i="5"/>
  <c r="EW270" i="5" s="1"/>
  <c r="DV270" i="5"/>
  <c r="GE270" i="5"/>
  <c r="DY270" i="5"/>
  <c r="BP270" i="5"/>
  <c r="BW270" i="5"/>
  <c r="EF270" i="5" s="1"/>
  <c r="FG270" i="5"/>
  <c r="CX270" i="5"/>
  <c r="CG213" i="5"/>
  <c r="EP213" i="5"/>
  <c r="EC213" i="5"/>
  <c r="BT213" i="5"/>
  <c r="FB213" i="5"/>
  <c r="CS213" i="5"/>
  <c r="DC213" i="5"/>
  <c r="FL213" i="5"/>
  <c r="BO213" i="5"/>
  <c r="DX213" i="5" s="1"/>
  <c r="FX213" i="5"/>
  <c r="DO213" i="5"/>
  <c r="DU265" i="5"/>
  <c r="GD265" i="5"/>
  <c r="EI265" i="5"/>
  <c r="BZ265" i="5"/>
  <c r="FP265" i="5"/>
  <c r="DG265" i="5"/>
  <c r="CX265" i="5"/>
  <c r="FG265" i="5"/>
  <c r="DQ265" i="5"/>
  <c r="FZ265" i="5"/>
  <c r="DN265" i="5"/>
  <c r="FW265" i="5"/>
  <c r="FR302" i="5"/>
  <c r="DI302" i="5"/>
  <c r="BS302" i="5"/>
  <c r="EB302" i="5" s="1"/>
  <c r="BO302" i="5"/>
  <c r="DX302" i="5" s="1"/>
  <c r="FM302" i="5"/>
  <c r="DD302" i="5"/>
  <c r="DF302" i="5"/>
  <c r="FO302" i="5"/>
  <c r="DM302" i="5"/>
  <c r="FV302" i="5"/>
  <c r="CO315" i="5"/>
  <c r="EX315" i="5" s="1"/>
  <c r="BP315" i="5"/>
  <c r="DY315" i="5" s="1"/>
  <c r="DE315" i="5"/>
  <c r="FN315" i="5"/>
  <c r="CT315" i="5"/>
  <c r="FC315" i="5" s="1"/>
  <c r="FT315" i="5"/>
  <c r="DK315" i="5"/>
  <c r="CN315" i="5"/>
  <c r="EW315" i="5" s="1"/>
  <c r="EK151" i="5"/>
  <c r="CB151" i="5"/>
  <c r="EQ151" i="5"/>
  <c r="CH151" i="5"/>
  <c r="FP151" i="5"/>
  <c r="DG151" i="5"/>
  <c r="FK151" i="5"/>
  <c r="DB151" i="5"/>
  <c r="FS151" i="5"/>
  <c r="DJ151" i="5"/>
  <c r="EW151" i="5"/>
  <c r="CN151" i="5"/>
  <c r="BO121" i="5"/>
  <c r="DX121" i="5" s="1"/>
  <c r="CT121" i="5"/>
  <c r="FC121" i="5"/>
  <c r="BZ121" i="5"/>
  <c r="EI121" i="5"/>
  <c r="FY121" i="5"/>
  <c r="DP121" i="5"/>
  <c r="FS121" i="5"/>
  <c r="DJ121" i="5"/>
  <c r="EW121" i="5"/>
  <c r="CN121" i="5"/>
  <c r="EH154" i="5"/>
  <c r="BY154" i="5"/>
  <c r="FJ154" i="5"/>
  <c r="DA154" i="5"/>
  <c r="EV154" i="5"/>
  <c r="CM154" i="5"/>
  <c r="GD154" i="5"/>
  <c r="DU154" i="5"/>
  <c r="FQ154" i="5"/>
  <c r="DH154" i="5"/>
  <c r="EU154" i="5"/>
  <c r="CL154" i="5"/>
  <c r="CD259" i="5"/>
  <c r="EM259" i="5" s="1"/>
  <c r="CR259" i="5"/>
  <c r="FA259" i="5"/>
  <c r="CQ259" i="5"/>
  <c r="EZ259" i="5"/>
  <c r="GB259" i="5"/>
  <c r="DS259" i="5"/>
  <c r="EO259" i="5"/>
  <c r="CF259" i="5"/>
  <c r="FY259" i="5"/>
  <c r="DP259" i="5"/>
  <c r="FA177" i="5"/>
  <c r="CR177" i="5"/>
  <c r="DS177" i="5"/>
  <c r="GB177" i="5"/>
  <c r="CL177" i="5"/>
  <c r="EU177" i="5"/>
  <c r="EP177" i="5"/>
  <c r="CG177" i="5"/>
  <c r="EM177" i="5"/>
  <c r="CD177" i="5"/>
  <c r="BP177" i="5"/>
  <c r="DY177" i="5" s="1"/>
  <c r="GA103" i="5"/>
  <c r="DR103" i="5"/>
  <c r="BQ103" i="5"/>
  <c r="DZ103" i="5" s="1"/>
  <c r="FA103" i="5"/>
  <c r="CR103" i="5"/>
  <c r="ET103" i="5"/>
  <c r="CK103" i="5"/>
  <c r="FC103" i="5"/>
  <c r="CT103" i="5"/>
  <c r="EP103" i="5"/>
  <c r="CG103" i="5"/>
  <c r="BO351" i="5"/>
  <c r="DX351" i="5"/>
  <c r="CF351" i="5"/>
  <c r="EO351" i="5" s="1"/>
  <c r="DJ351" i="5"/>
  <c r="FS351" i="5" s="1"/>
  <c r="CH351" i="5"/>
  <c r="EQ351" i="5" s="1"/>
  <c r="BT351" i="5"/>
  <c r="EC351" i="5" s="1"/>
  <c r="DQ351" i="5"/>
  <c r="FZ351" i="5" s="1"/>
  <c r="CC326" i="5"/>
  <c r="EL326" i="5" s="1"/>
  <c r="CA326" i="5"/>
  <c r="EJ326" i="5" s="1"/>
  <c r="DU326" i="5"/>
  <c r="GD326" i="5"/>
  <c r="CJ326" i="5"/>
  <c r="ES326" i="5" s="1"/>
  <c r="CH326" i="5"/>
  <c r="EQ326" i="5" s="1"/>
  <c r="FV326" i="5"/>
  <c r="DM326" i="5"/>
  <c r="BS301" i="5"/>
  <c r="EB301" i="5" s="1"/>
  <c r="CU301" i="5"/>
  <c r="FD301" i="5" s="1"/>
  <c r="DC301" i="5"/>
  <c r="FL301" i="5"/>
  <c r="CK301" i="5"/>
  <c r="ET301" i="5" s="1"/>
  <c r="BW301" i="5"/>
  <c r="EF301" i="5" s="1"/>
  <c r="FY301" i="5"/>
  <c r="DP301" i="5"/>
  <c r="CB276" i="5"/>
  <c r="EK276" i="5"/>
  <c r="CR276" i="5"/>
  <c r="FA276" i="5" s="1"/>
  <c r="FU276" i="5"/>
  <c r="DL276" i="5"/>
  <c r="CN276" i="5"/>
  <c r="EW276" i="5" s="1"/>
  <c r="EI276" i="5"/>
  <c r="BZ276" i="5"/>
  <c r="DO276" i="5"/>
  <c r="FX276" i="5"/>
  <c r="DQ251" i="5"/>
  <c r="FZ251" i="5"/>
  <c r="CT251" i="5"/>
  <c r="FC251" i="5"/>
  <c r="BV251" i="5"/>
  <c r="EE251" i="5" s="1"/>
  <c r="DA251" i="5"/>
  <c r="FJ251" i="5"/>
  <c r="CD251" i="5"/>
  <c r="EM251" i="5" s="1"/>
  <c r="GB251" i="5"/>
  <c r="DS251" i="5"/>
  <c r="EJ226" i="5"/>
  <c r="CA226" i="5"/>
  <c r="CV226" i="5"/>
  <c r="FE226" i="5"/>
  <c r="FY226" i="5"/>
  <c r="DP226" i="5"/>
  <c r="ES226" i="5"/>
  <c r="CJ226" i="5"/>
  <c r="ED226" i="5"/>
  <c r="BU226" i="5"/>
  <c r="FV226" i="5"/>
  <c r="DM226" i="5"/>
  <c r="CB201" i="5"/>
  <c r="EK201" i="5"/>
  <c r="BO201" i="5"/>
  <c r="DX201" i="5" s="1"/>
  <c r="CW201" i="5"/>
  <c r="FF201" i="5"/>
  <c r="EF201" i="5"/>
  <c r="BW201" i="5"/>
  <c r="BU201" i="5"/>
  <c r="ED201" i="5" s="1"/>
  <c r="GE201" i="5"/>
  <c r="DV201" i="5"/>
  <c r="CC290" i="5"/>
  <c r="EL290" i="5" s="1"/>
  <c r="CU290" i="5"/>
  <c r="FD290" i="5" s="1"/>
  <c r="BU290" i="5"/>
  <c r="ED290" i="5" s="1"/>
  <c r="CP290" i="5"/>
  <c r="EY290" i="5" s="1"/>
  <c r="CB290" i="5"/>
  <c r="EK290" i="5" s="1"/>
  <c r="FV290" i="5"/>
  <c r="DM290" i="5"/>
  <c r="CU299" i="5"/>
  <c r="FD299" i="5" s="1"/>
  <c r="CK299" i="5"/>
  <c r="ET299" i="5" s="1"/>
  <c r="BY299" i="5"/>
  <c r="EH299" i="5" s="1"/>
  <c r="BT299" i="5"/>
  <c r="EC299" i="5"/>
  <c r="BW299" i="5"/>
  <c r="EF299" i="5" s="1"/>
  <c r="FP299" i="5"/>
  <c r="DG299" i="5"/>
  <c r="FB353" i="5"/>
  <c r="CS353" i="5"/>
  <c r="BX353" i="5"/>
  <c r="EG353" i="5"/>
  <c r="CI353" i="5"/>
  <c r="ER353" i="5"/>
  <c r="EE353" i="5"/>
  <c r="BV353" i="5"/>
  <c r="DU353" i="5"/>
  <c r="GD353" i="5" s="1"/>
  <c r="FH353" i="5"/>
  <c r="CY353" i="5"/>
  <c r="BR335" i="5"/>
  <c r="EA335" i="5"/>
  <c r="CL335" i="5"/>
  <c r="EU335" i="5"/>
  <c r="CC335" i="5"/>
  <c r="EL335" i="5" s="1"/>
  <c r="FV335" i="5"/>
  <c r="DM335" i="5"/>
  <c r="DK335" i="5"/>
  <c r="FT335" i="5" s="1"/>
  <c r="CT335" i="5"/>
  <c r="FC335" i="5" s="1"/>
  <c r="DH282" i="5"/>
  <c r="FQ282" i="5"/>
  <c r="BY282" i="5"/>
  <c r="EH282" i="5" s="1"/>
  <c r="FJ282" i="5"/>
  <c r="DA282" i="5"/>
  <c r="DX282" i="5"/>
  <c r="BO282" i="5"/>
  <c r="GC282" i="5"/>
  <c r="DT282" i="5"/>
  <c r="FF282" i="5"/>
  <c r="CW282" i="5"/>
  <c r="FT152" i="5"/>
  <c r="DK152" i="5"/>
  <c r="EO152" i="5"/>
  <c r="CF152" i="5"/>
  <c r="ER152" i="5"/>
  <c r="CI152" i="5"/>
  <c r="DA152" i="5"/>
  <c r="FJ152" i="5"/>
  <c r="BR152" i="5"/>
  <c r="EA152" i="5" s="1"/>
  <c r="FP152" i="5"/>
  <c r="DG152" i="5"/>
  <c r="BT208" i="5"/>
  <c r="EC208" i="5"/>
  <c r="CO208" i="5"/>
  <c r="EX208" i="5"/>
  <c r="FW208" i="5"/>
  <c r="DN208" i="5"/>
  <c r="EL208" i="5"/>
  <c r="CC208" i="5"/>
  <c r="FE208" i="5"/>
  <c r="CV208" i="5"/>
  <c r="FD208" i="5"/>
  <c r="CU208" i="5"/>
  <c r="BU220" i="5"/>
  <c r="ED220" i="5" s="1"/>
  <c r="DE220" i="5"/>
  <c r="FN220" i="5"/>
  <c r="DR220" i="5"/>
  <c r="GA220" i="5"/>
  <c r="FS220" i="5"/>
  <c r="DJ220" i="5"/>
  <c r="DU220" i="5"/>
  <c r="GD220" i="5"/>
  <c r="FK220" i="5"/>
  <c r="DB220" i="5"/>
  <c r="CC314" i="5"/>
  <c r="EL314" i="5" s="1"/>
  <c r="CP314" i="5"/>
  <c r="EY314" i="5" s="1"/>
  <c r="CV314" i="5"/>
  <c r="FE314" i="5" s="1"/>
  <c r="CX314" i="5"/>
  <c r="FG314" i="5" s="1"/>
  <c r="FQ314" i="5"/>
  <c r="DH314" i="5"/>
  <c r="DA314" i="5"/>
  <c r="FJ314" i="5" s="1"/>
  <c r="CQ278" i="5"/>
  <c r="EZ278" i="5" s="1"/>
  <c r="BS278" i="5"/>
  <c r="EB278" i="5" s="1"/>
  <c r="CW278" i="5"/>
  <c r="FF278" i="5"/>
  <c r="FN278" i="5"/>
  <c r="DE278" i="5"/>
  <c r="BR278" i="5"/>
  <c r="EA278" i="5" s="1"/>
  <c r="FU278" i="5"/>
  <c r="DL278" i="5"/>
  <c r="CP295" i="5"/>
  <c r="EY295" i="5" s="1"/>
  <c r="GC295" i="5"/>
  <c r="DT295" i="5"/>
  <c r="ED295" i="5"/>
  <c r="BU295" i="5"/>
  <c r="CZ295" i="5"/>
  <c r="FI295" i="5"/>
  <c r="BR295" i="5"/>
  <c r="EA295" i="5" s="1"/>
  <c r="FP295" i="5"/>
  <c r="DG295" i="5"/>
  <c r="FW260" i="5"/>
  <c r="DN260" i="5"/>
  <c r="FG260" i="5"/>
  <c r="CX260" i="5"/>
  <c r="CQ260" i="5"/>
  <c r="EZ260" i="5"/>
  <c r="EY260" i="5"/>
  <c r="CP260" i="5"/>
  <c r="CH260" i="5"/>
  <c r="EQ260" i="5" s="1"/>
  <c r="FV260" i="5"/>
  <c r="DM260" i="5"/>
  <c r="CG268" i="5"/>
  <c r="EP268" i="5" s="1"/>
  <c r="CO268" i="5"/>
  <c r="EX268" i="5"/>
  <c r="BV268" i="5"/>
  <c r="EE268" i="5" s="1"/>
  <c r="CD268" i="5"/>
  <c r="EM268" i="5" s="1"/>
  <c r="CH268" i="5"/>
  <c r="EQ268" i="5" s="1"/>
  <c r="CJ268" i="5"/>
  <c r="ES268" i="5" s="1"/>
  <c r="BR129" i="5"/>
  <c r="EA129" i="5" s="1"/>
  <c r="CE195" i="5"/>
  <c r="EN195" i="5"/>
  <c r="EA195" i="5"/>
  <c r="BR195" i="5"/>
  <c r="CV195" i="5"/>
  <c r="FE195" i="5"/>
  <c r="FL195" i="5"/>
  <c r="DC195" i="5"/>
  <c r="BP195" i="5"/>
  <c r="DY195" i="5" s="1"/>
  <c r="FT195" i="5"/>
  <c r="DK195" i="5"/>
  <c r="DM229" i="5"/>
  <c r="FV229" i="5"/>
  <c r="EO229" i="5"/>
  <c r="CF229" i="5"/>
  <c r="CE229" i="5"/>
  <c r="EN229" i="5"/>
  <c r="EX229" i="5"/>
  <c r="CO229" i="5"/>
  <c r="DI229" i="5"/>
  <c r="FR229" i="5"/>
  <c r="FO229" i="5"/>
  <c r="DF229" i="5"/>
  <c r="FY21" i="5"/>
  <c r="DP21" i="5"/>
  <c r="ET21" i="5"/>
  <c r="CK21" i="5"/>
  <c r="FR21" i="5"/>
  <c r="DI21" i="5"/>
  <c r="FS21" i="5"/>
  <c r="DJ21" i="5"/>
  <c r="DY21" i="5"/>
  <c r="BP21" i="5"/>
  <c r="FT21" i="5"/>
  <c r="DK21" i="5"/>
  <c r="BR71" i="5"/>
  <c r="EA71" i="5"/>
  <c r="ES71" i="5"/>
  <c r="CJ71" i="5"/>
  <c r="CE71" i="5"/>
  <c r="EN71" i="5"/>
  <c r="CQ71" i="5"/>
  <c r="EZ71" i="5"/>
  <c r="FV71" i="5"/>
  <c r="DM71" i="5"/>
  <c r="FU71" i="5"/>
  <c r="DL71" i="5"/>
  <c r="FG170" i="5"/>
  <c r="CX170" i="5"/>
  <c r="CL170" i="5"/>
  <c r="EU170" i="5"/>
  <c r="CQ170" i="5"/>
  <c r="EZ170" i="5"/>
  <c r="FE170" i="5"/>
  <c r="CV170" i="5"/>
  <c r="EG170" i="5"/>
  <c r="BX170" i="5"/>
  <c r="FL170" i="5"/>
  <c r="DC170" i="5"/>
  <c r="EF13" i="5"/>
  <c r="BW13" i="5"/>
  <c r="FM13" i="5"/>
  <c r="DD13" i="5"/>
  <c r="GC13" i="5"/>
  <c r="DT13" i="5"/>
  <c r="EC13" i="5"/>
  <c r="BT13" i="5"/>
  <c r="ET13" i="5"/>
  <c r="CK13" i="5"/>
  <c r="BO13" i="5"/>
  <c r="DX13" i="5" s="1"/>
  <c r="BO54" i="5"/>
  <c r="DX54" i="5" s="1"/>
  <c r="CW138" i="5"/>
  <c r="FF138" i="5"/>
  <c r="DE138" i="5"/>
  <c r="FN138" i="5"/>
  <c r="EI138" i="5"/>
  <c r="BZ138" i="5"/>
  <c r="FC138" i="5"/>
  <c r="CT138" i="5"/>
  <c r="FK138" i="5"/>
  <c r="DB138" i="5"/>
  <c r="EO138" i="5"/>
  <c r="CF138" i="5"/>
  <c r="BZ228" i="5"/>
  <c r="EI228" i="5"/>
  <c r="DH228" i="5"/>
  <c r="FQ228" i="5"/>
  <c r="DB228" i="5"/>
  <c r="FK228" i="5"/>
  <c r="BU228" i="5"/>
  <c r="ED228" i="5" s="1"/>
  <c r="EL228" i="5"/>
  <c r="CC228" i="5"/>
  <c r="BQ228" i="5"/>
  <c r="DZ228" i="5" s="1"/>
  <c r="EC88" i="5"/>
  <c r="BT88" i="5"/>
  <c r="CK88" i="5"/>
  <c r="ET88" i="5"/>
  <c r="FN88" i="5"/>
  <c r="DE88" i="5"/>
  <c r="DO88" i="5"/>
  <c r="FX88" i="5"/>
  <c r="EI88" i="5"/>
  <c r="BZ88" i="5"/>
  <c r="GC88" i="5"/>
  <c r="DT88" i="5"/>
  <c r="CL289" i="5"/>
  <c r="EU289" i="5" s="1"/>
  <c r="CN289" i="5"/>
  <c r="EW289" i="5" s="1"/>
  <c r="DV289" i="5"/>
  <c r="GE289" i="5"/>
  <c r="DK289" i="5"/>
  <c r="FT289" i="5"/>
  <c r="DC289" i="5"/>
  <c r="FL289" i="5"/>
  <c r="FF289" i="5"/>
  <c r="CW289" i="5"/>
  <c r="CY298" i="5"/>
  <c r="FH298" i="5"/>
  <c r="FK298" i="5"/>
  <c r="DB298" i="5"/>
  <c r="CC298" i="5"/>
  <c r="EL298" i="5" s="1"/>
  <c r="BR298" i="5"/>
  <c r="EA298" i="5" s="1"/>
  <c r="CJ298" i="5"/>
  <c r="ES298" i="5" s="1"/>
  <c r="BW298" i="5"/>
  <c r="EF298" i="5" s="1"/>
  <c r="CT200" i="5"/>
  <c r="FC200" i="5"/>
  <c r="FU200" i="5"/>
  <c r="DL200" i="5"/>
  <c r="GD200" i="5"/>
  <c r="DU200" i="5"/>
  <c r="DA200" i="5"/>
  <c r="FJ200" i="5"/>
  <c r="CK200" i="5"/>
  <c r="ET200" i="5"/>
  <c r="EA200" i="5"/>
  <c r="BR200" i="5"/>
  <c r="DJ352" i="5"/>
  <c r="FS352" i="5" s="1"/>
  <c r="CQ352" i="5"/>
  <c r="EZ352" i="5" s="1"/>
  <c r="DL352" i="5"/>
  <c r="FU352" i="5" s="1"/>
  <c r="DS352" i="5"/>
  <c r="GB352" i="5" s="1"/>
  <c r="DT352" i="5"/>
  <c r="GC352" i="5" s="1"/>
  <c r="DQ352" i="5"/>
  <c r="FZ352" i="5" s="1"/>
  <c r="EQ334" i="5"/>
  <c r="CH334" i="5"/>
  <c r="FS334" i="5"/>
  <c r="DJ334" i="5"/>
  <c r="DP334" i="5"/>
  <c r="FY334" i="5"/>
  <c r="BP334" i="5"/>
  <c r="DY334" i="5" s="1"/>
  <c r="CG334" i="5"/>
  <c r="EP334" i="5"/>
  <c r="GA334" i="5"/>
  <c r="DR334" i="5"/>
  <c r="FT189" i="5"/>
  <c r="DK189" i="5"/>
  <c r="BW189" i="5"/>
  <c r="EF189" i="5" s="1"/>
  <c r="DC189" i="5"/>
  <c r="FL189" i="5"/>
  <c r="FP189" i="5"/>
  <c r="DG189" i="5"/>
  <c r="FZ189" i="5"/>
  <c r="DQ189" i="5"/>
  <c r="FD189" i="5"/>
  <c r="CU189" i="5"/>
  <c r="ER164" i="5"/>
  <c r="CI164" i="5"/>
  <c r="FW164" i="5"/>
  <c r="DN164" i="5"/>
  <c r="EZ164" i="5"/>
  <c r="CQ164" i="5"/>
  <c r="CS164" i="5"/>
  <c r="FB164" i="5"/>
  <c r="FT164" i="5"/>
  <c r="DK164" i="5"/>
  <c r="FH164" i="5"/>
  <c r="CY164" i="5"/>
  <c r="Z37" i="4"/>
  <c r="AA37" i="4" s="1"/>
  <c r="FL210" i="5"/>
  <c r="DC210" i="5"/>
  <c r="DF210" i="5"/>
  <c r="FO210" i="5"/>
  <c r="BV210" i="5"/>
  <c r="EE210" i="5" s="1"/>
  <c r="ET210" i="5"/>
  <c r="CK210" i="5"/>
  <c r="FE210" i="5"/>
  <c r="CV210" i="5"/>
  <c r="FF210" i="5"/>
  <c r="CW210" i="5"/>
  <c r="CD272" i="5"/>
  <c r="EM272" i="5"/>
  <c r="BQ272" i="5"/>
  <c r="DZ272" i="5" s="1"/>
  <c r="FZ272" i="5"/>
  <c r="DQ272" i="5"/>
  <c r="CA272" i="5"/>
  <c r="EJ272" i="5" s="1"/>
  <c r="EO272" i="5"/>
  <c r="CF272" i="5"/>
  <c r="GD272" i="5"/>
  <c r="DU272" i="5"/>
  <c r="BO155" i="5"/>
  <c r="DX155" i="5"/>
  <c r="DD342" i="5"/>
  <c r="FM342" i="5" s="1"/>
  <c r="CJ342" i="5"/>
  <c r="ES342" i="5"/>
  <c r="CB342" i="5"/>
  <c r="EK342" i="5" s="1"/>
  <c r="CL342" i="5"/>
  <c r="EU342" i="5" s="1"/>
  <c r="FY342" i="5"/>
  <c r="DP342" i="5"/>
  <c r="DL342" i="5"/>
  <c r="FU342" i="5" s="1"/>
  <c r="CD142" i="5"/>
  <c r="EM142" i="5"/>
  <c r="GD142" i="5"/>
  <c r="DU142" i="5"/>
  <c r="BT142" i="5"/>
  <c r="EC142" i="5" s="1"/>
  <c r="CI142" i="5"/>
  <c r="ER142" i="5"/>
  <c r="FX142" i="5"/>
  <c r="DO142" i="5"/>
  <c r="FF142" i="5"/>
  <c r="CW142" i="5"/>
  <c r="FW156" i="5"/>
  <c r="DN156" i="5"/>
  <c r="FH156" i="5"/>
  <c r="CY156" i="5"/>
  <c r="FN156" i="5"/>
  <c r="DE156" i="5"/>
  <c r="CT156" i="5"/>
  <c r="FC156" i="5"/>
  <c r="EE156" i="5"/>
  <c r="BV156" i="5"/>
  <c r="FT156" i="5"/>
  <c r="DK156" i="5"/>
  <c r="BQ275" i="5"/>
  <c r="DZ275" i="5" s="1"/>
  <c r="CF275" i="5"/>
  <c r="EO275" i="5" s="1"/>
  <c r="EA275" i="5"/>
  <c r="BR275" i="5"/>
  <c r="CW275" i="5"/>
  <c r="FF275" i="5"/>
  <c r="BO275" i="5"/>
  <c r="DX275" i="5" s="1"/>
  <c r="FQ275" i="5"/>
  <c r="DH275" i="5"/>
  <c r="EX6" i="5"/>
  <c r="CO6" i="5"/>
  <c r="FC6" i="5"/>
  <c r="CT6" i="5"/>
  <c r="DI6" i="5"/>
  <c r="FR6" i="5"/>
  <c r="EU6" i="5"/>
  <c r="CL6" i="5"/>
  <c r="EO6" i="5"/>
  <c r="CF6" i="5"/>
  <c r="GD6" i="5"/>
  <c r="DU6" i="5"/>
  <c r="BQ56" i="5"/>
  <c r="DZ56" i="5"/>
  <c r="EY56" i="5"/>
  <c r="CP56" i="5"/>
  <c r="GA56" i="5"/>
  <c r="DR56" i="5"/>
  <c r="ER56" i="5"/>
  <c r="CI56" i="5"/>
  <c r="EP56" i="5"/>
  <c r="CG56" i="5"/>
  <c r="GE56" i="5"/>
  <c r="DV56" i="5"/>
  <c r="EP106" i="5"/>
  <c r="CG106" i="5"/>
  <c r="FP106" i="5"/>
  <c r="DG106" i="5"/>
  <c r="BZ106" i="5"/>
  <c r="EI106" i="5"/>
  <c r="EZ106" i="5"/>
  <c r="CQ106" i="5"/>
  <c r="EM106" i="5"/>
  <c r="CD106" i="5"/>
  <c r="GB106" i="5"/>
  <c r="DS106" i="5"/>
  <c r="DV171" i="5"/>
  <c r="GE171" i="5"/>
  <c r="DF171" i="5"/>
  <c r="FO171" i="5"/>
  <c r="DK171" i="5"/>
  <c r="FT171" i="5"/>
  <c r="EK171" i="5"/>
  <c r="CB171" i="5"/>
  <c r="BU171" i="5"/>
  <c r="ED171" i="5" s="1"/>
  <c r="FS171" i="5"/>
  <c r="DJ171" i="5"/>
  <c r="BV212" i="5"/>
  <c r="EE212" i="5" s="1"/>
  <c r="BS212" i="5"/>
  <c r="EB212" i="5" s="1"/>
  <c r="CH212" i="5"/>
  <c r="EQ212" i="5"/>
  <c r="FW212" i="5"/>
  <c r="DN212" i="5"/>
  <c r="ED212" i="5"/>
  <c r="BU212" i="5"/>
  <c r="FO212" i="5"/>
  <c r="DF212" i="5"/>
  <c r="DV307" i="5"/>
  <c r="GE307" i="5"/>
  <c r="CY307" i="5"/>
  <c r="FH307" i="5" s="1"/>
  <c r="CL307" i="5"/>
  <c r="EU307" i="5" s="1"/>
  <c r="DK307" i="5"/>
  <c r="FT307" i="5"/>
  <c r="DM307" i="5"/>
  <c r="FV307" i="5"/>
  <c r="FS307" i="5"/>
  <c r="DJ307" i="5"/>
  <c r="EY41" i="5"/>
  <c r="CP41" i="5"/>
  <c r="FB41" i="5"/>
  <c r="CS41" i="5"/>
  <c r="GB41" i="5"/>
  <c r="DS41" i="5"/>
  <c r="FY41" i="5"/>
  <c r="DP41" i="5"/>
  <c r="EI41" i="5"/>
  <c r="BZ41" i="5"/>
  <c r="GD41" i="5"/>
  <c r="DU41" i="5"/>
  <c r="EF91" i="5"/>
  <c r="BW91" i="5"/>
  <c r="EU91" i="5"/>
  <c r="CL91" i="5"/>
  <c r="EI91" i="5"/>
  <c r="BZ91" i="5"/>
  <c r="DT91" i="5"/>
  <c r="GC91" i="5"/>
  <c r="EG91" i="5"/>
  <c r="BX91" i="5"/>
  <c r="FQ91" i="5"/>
  <c r="DH91" i="5"/>
  <c r="EK141" i="5"/>
  <c r="CB141" i="5"/>
  <c r="GE141" i="5"/>
  <c r="DV141" i="5"/>
  <c r="BR141" i="5"/>
  <c r="EA141" i="5" s="1"/>
  <c r="CI141" i="5"/>
  <c r="ER141" i="5"/>
  <c r="FW141" i="5"/>
  <c r="DN141" i="5"/>
  <c r="FJ141" i="5"/>
  <c r="DA141" i="5"/>
  <c r="BY172" i="5"/>
  <c r="EH172" i="5"/>
  <c r="GE172" i="5"/>
  <c r="DV172" i="5"/>
  <c r="DO172" i="5"/>
  <c r="FX172" i="5"/>
  <c r="CS172" i="5"/>
  <c r="FB172" i="5"/>
  <c r="FQ172" i="5"/>
  <c r="DH172" i="5"/>
  <c r="EW172" i="5"/>
  <c r="CN172" i="5"/>
  <c r="CY175" i="5"/>
  <c r="FH175" i="5"/>
  <c r="GD175" i="5"/>
  <c r="DU175" i="5"/>
  <c r="DS175" i="5"/>
  <c r="GB175" i="5"/>
  <c r="ER175" i="5"/>
  <c r="CI175" i="5"/>
  <c r="CZ175" i="5"/>
  <c r="FI175" i="5"/>
  <c r="FL175" i="5"/>
  <c r="DC175" i="5"/>
  <c r="BU309" i="5"/>
  <c r="ED309" i="5" s="1"/>
  <c r="FM309" i="5"/>
  <c r="DD309" i="5"/>
  <c r="BR309" i="5"/>
  <c r="EA309" i="5" s="1"/>
  <c r="FS309" i="5"/>
  <c r="DJ309" i="5"/>
  <c r="DK309" i="5"/>
  <c r="FT309" i="5"/>
  <c r="FU309" i="5"/>
  <c r="DL309" i="5"/>
  <c r="BW343" i="5"/>
  <c r="EF343" i="5" s="1"/>
  <c r="CL343" i="5"/>
  <c r="EU343" i="5" s="1"/>
  <c r="BZ343" i="5"/>
  <c r="EI343" i="5" s="1"/>
  <c r="CC343" i="5"/>
  <c r="EL343" i="5" s="1"/>
  <c r="CO343" i="5"/>
  <c r="EX343" i="5"/>
  <c r="DA343" i="5"/>
  <c r="FJ343" i="5" s="1"/>
  <c r="FZ111" i="5"/>
  <c r="DQ111" i="5"/>
  <c r="BP111" i="5"/>
  <c r="DY111" i="5" s="1"/>
  <c r="EZ111" i="5"/>
  <c r="CQ111" i="5"/>
  <c r="BW111" i="5"/>
  <c r="EF111" i="5"/>
  <c r="EC111" i="5"/>
  <c r="BT111" i="5"/>
  <c r="FR111" i="5"/>
  <c r="DI111" i="5"/>
  <c r="BR135" i="5"/>
  <c r="EA135" i="5" s="1"/>
  <c r="CF48" i="5"/>
  <c r="EO48" i="5"/>
  <c r="EX48" i="5"/>
  <c r="CO48" i="5"/>
  <c r="FZ48" i="5"/>
  <c r="DQ48" i="5"/>
  <c r="EE48" i="5"/>
  <c r="BV48" i="5"/>
  <c r="FG48" i="5"/>
  <c r="CX48" i="5"/>
  <c r="ER48" i="5"/>
  <c r="CI48" i="5"/>
  <c r="GA123" i="5"/>
  <c r="DR123" i="5"/>
  <c r="FO123" i="5"/>
  <c r="DF123" i="5"/>
  <c r="DU123" i="5"/>
  <c r="GD123" i="5"/>
  <c r="FE123" i="5"/>
  <c r="CV123" i="5"/>
  <c r="FU123" i="5"/>
  <c r="DL123" i="5"/>
  <c r="EY123" i="5"/>
  <c r="CP123" i="5"/>
  <c r="FJ157" i="5"/>
  <c r="DA157" i="5"/>
  <c r="GB157" i="5"/>
  <c r="DS157" i="5"/>
  <c r="BQ157" i="5"/>
  <c r="DZ157" i="5" s="1"/>
  <c r="EQ157" i="5"/>
  <c r="CH157" i="5"/>
  <c r="FE157" i="5"/>
  <c r="CV157" i="5"/>
  <c r="EI157" i="5"/>
  <c r="BZ157" i="5"/>
  <c r="DT245" i="5"/>
  <c r="GC245" i="5"/>
  <c r="DG245" i="5"/>
  <c r="FP245" i="5"/>
  <c r="FS245" i="5"/>
  <c r="DJ245" i="5"/>
  <c r="DQ245" i="5"/>
  <c r="FZ245" i="5"/>
  <c r="CB245" i="5"/>
  <c r="EK245" i="5" s="1"/>
  <c r="GE245" i="5"/>
  <c r="DV245" i="5"/>
  <c r="CT319" i="5"/>
  <c r="FC319" i="5" s="1"/>
  <c r="BV319" i="5"/>
  <c r="EE319" i="5" s="1"/>
  <c r="BT319" i="5"/>
  <c r="EC319" i="5" s="1"/>
  <c r="CF319" i="5"/>
  <c r="EO319" i="5" s="1"/>
  <c r="CY319" i="5"/>
  <c r="FH319" i="5" s="1"/>
  <c r="CK319" i="5"/>
  <c r="ET319" i="5" s="1"/>
  <c r="CS346" i="5"/>
  <c r="FB346" i="5" s="1"/>
  <c r="CN346" i="5"/>
  <c r="EW346" i="5" s="1"/>
  <c r="CH346" i="5"/>
  <c r="EQ346" i="5" s="1"/>
  <c r="DB346" i="5"/>
  <c r="FK346" i="5" s="1"/>
  <c r="DK346" i="5"/>
  <c r="FT346" i="5" s="1"/>
  <c r="DI346" i="5"/>
  <c r="FR346" i="5" s="1"/>
  <c r="FP321" i="5"/>
  <c r="DG321" i="5"/>
  <c r="CW321" i="5"/>
  <c r="FF321" i="5" s="1"/>
  <c r="DE321" i="5"/>
  <c r="FN321" i="5"/>
  <c r="CA321" i="5"/>
  <c r="EJ321" i="5" s="1"/>
  <c r="BX321" i="5"/>
  <c r="EG321" i="5" s="1"/>
  <c r="DC321" i="5"/>
  <c r="FL321" i="5" s="1"/>
  <c r="CM296" i="5"/>
  <c r="EV296" i="5" s="1"/>
  <c r="CD296" i="5"/>
  <c r="EM296" i="5" s="1"/>
  <c r="DN296" i="5"/>
  <c r="FW296" i="5"/>
  <c r="CC296" i="5"/>
  <c r="EL296" i="5" s="1"/>
  <c r="BO296" i="5"/>
  <c r="DX296" i="5" s="1"/>
  <c r="FR296" i="5"/>
  <c r="DI296" i="5"/>
  <c r="CP271" i="5"/>
  <c r="EY271" i="5" s="1"/>
  <c r="DR271" i="5"/>
  <c r="GA271" i="5"/>
  <c r="BU271" i="5"/>
  <c r="ED271" i="5" s="1"/>
  <c r="BW271" i="5"/>
  <c r="EF271" i="5"/>
  <c r="DY271" i="5"/>
  <c r="BP271" i="5"/>
  <c r="FN271" i="5"/>
  <c r="DE271" i="5"/>
  <c r="ER246" i="5"/>
  <c r="CI246" i="5"/>
  <c r="FI246" i="5"/>
  <c r="CZ246" i="5"/>
  <c r="CA246" i="5"/>
  <c r="EJ246" i="5"/>
  <c r="EL246" i="5"/>
  <c r="CC246" i="5"/>
  <c r="BT246" i="5"/>
  <c r="EC246" i="5" s="1"/>
  <c r="FR246" i="5"/>
  <c r="DI246" i="5"/>
  <c r="BP221" i="5"/>
  <c r="DY221" i="5" s="1"/>
  <c r="EU221" i="5"/>
  <c r="CL221" i="5"/>
  <c r="FX221" i="5"/>
  <c r="DO221" i="5"/>
  <c r="BR221" i="5"/>
  <c r="EA221" i="5" s="1"/>
  <c r="BT221" i="5"/>
  <c r="EC221" i="5" s="1"/>
  <c r="FS221" i="5"/>
  <c r="DJ221" i="5"/>
  <c r="CI196" i="5"/>
  <c r="ER196" i="5"/>
  <c r="CU196" i="5"/>
  <c r="FD196" i="5"/>
  <c r="GB196" i="5"/>
  <c r="DS196" i="5"/>
  <c r="EG196" i="5"/>
  <c r="BX196" i="5"/>
  <c r="BS196" i="5"/>
  <c r="EB196" i="5" s="1"/>
  <c r="FQ196" i="5"/>
  <c r="DH196" i="5"/>
  <c r="EL288" i="5"/>
  <c r="CC288" i="5"/>
  <c r="FQ288" i="5"/>
  <c r="DH288" i="5"/>
  <c r="BV288" i="5"/>
  <c r="EE288" i="5"/>
  <c r="FJ288" i="5"/>
  <c r="DA288" i="5"/>
  <c r="FO288" i="5"/>
  <c r="DF288" i="5"/>
  <c r="ER288" i="5"/>
  <c r="CI288" i="5"/>
  <c r="BR297" i="5"/>
  <c r="EA297" i="5" s="1"/>
  <c r="BS297" i="5"/>
  <c r="EB297" i="5" s="1"/>
  <c r="FK297" i="5"/>
  <c r="DB297" i="5"/>
  <c r="BZ297" i="5"/>
  <c r="EI297" i="5"/>
  <c r="CN297" i="5"/>
  <c r="EW297" i="5" s="1"/>
  <c r="BQ297" i="5"/>
  <c r="DZ297" i="5" s="1"/>
  <c r="CM199" i="5"/>
  <c r="EV199" i="5"/>
  <c r="BX199" i="5"/>
  <c r="EG199" i="5" s="1"/>
  <c r="BR199" i="5"/>
  <c r="EA199" i="5"/>
  <c r="FQ199" i="5"/>
  <c r="DH199" i="5"/>
  <c r="BU199" i="5"/>
  <c r="ED199" i="5" s="1"/>
  <c r="BV199" i="5"/>
  <c r="EE199" i="5" s="1"/>
  <c r="CB333" i="5"/>
  <c r="EK333" i="5" s="1"/>
  <c r="BV333" i="5"/>
  <c r="EE333" i="5" s="1"/>
  <c r="CG333" i="5"/>
  <c r="EP333" i="5" s="1"/>
  <c r="CC333" i="5"/>
  <c r="EL333" i="5" s="1"/>
  <c r="CA333" i="5"/>
  <c r="EJ333" i="5" s="1"/>
  <c r="GE333" i="5"/>
  <c r="DV333" i="5"/>
  <c r="GC274" i="5"/>
  <c r="DT274" i="5"/>
  <c r="FN274" i="5"/>
  <c r="DE274" i="5"/>
  <c r="CO274" i="5"/>
  <c r="EX274" i="5" s="1"/>
  <c r="DJ274" i="5"/>
  <c r="FS274" i="5"/>
  <c r="CC274" i="5"/>
  <c r="EL274" i="5" s="1"/>
  <c r="GE274" i="5"/>
  <c r="DV274" i="5"/>
  <c r="BW230" i="5"/>
  <c r="EF230" i="5" s="1"/>
  <c r="DA230" i="5"/>
  <c r="FJ230" i="5"/>
  <c r="DO230" i="5"/>
  <c r="FX230" i="5"/>
  <c r="CV230" i="5"/>
  <c r="FE230" i="5"/>
  <c r="CX230" i="5"/>
  <c r="FG230" i="5"/>
  <c r="EL230" i="5"/>
  <c r="CC230" i="5"/>
  <c r="CM322" i="5"/>
  <c r="EV322" i="5" s="1"/>
  <c r="DF322" i="5"/>
  <c r="FO322" i="5"/>
  <c r="DK322" i="5"/>
  <c r="FT322" i="5"/>
  <c r="DD322" i="5"/>
  <c r="FM322" i="5" s="1"/>
  <c r="FK322" i="5"/>
  <c r="DB322" i="5"/>
  <c r="CE322" i="5"/>
  <c r="EN322" i="5" s="1"/>
  <c r="BW308" i="5"/>
  <c r="EF308" i="5" s="1"/>
  <c r="CT308" i="5"/>
  <c r="FC308" i="5" s="1"/>
  <c r="CY308" i="5"/>
  <c r="FH308" i="5" s="1"/>
  <c r="DB308" i="5"/>
  <c r="FK308" i="5"/>
  <c r="CU308" i="5"/>
  <c r="FD308" i="5"/>
  <c r="CB308" i="5"/>
  <c r="EK308" i="5" s="1"/>
  <c r="FV320" i="5"/>
  <c r="DM320" i="5"/>
  <c r="CA320" i="5"/>
  <c r="EJ320" i="5" s="1"/>
  <c r="CF320" i="5"/>
  <c r="EO320" i="5" s="1"/>
  <c r="CN320" i="5"/>
  <c r="EW320" i="5"/>
  <c r="CO320" i="5"/>
  <c r="EX320" i="5"/>
  <c r="CC320" i="5"/>
  <c r="EL320" i="5" s="1"/>
  <c r="BO129" i="5"/>
  <c r="DX129" i="5" s="1"/>
  <c r="BS277" i="5"/>
  <c r="EB277" i="5" s="1"/>
  <c r="CJ277" i="5"/>
  <c r="ES277" i="5" s="1"/>
  <c r="CT277" i="5"/>
  <c r="FC277" i="5"/>
  <c r="EN277" i="5"/>
  <c r="CE277" i="5"/>
  <c r="CM277" i="5"/>
  <c r="EV277" i="5" s="1"/>
  <c r="CL277" i="5"/>
  <c r="EU277" i="5" s="1"/>
  <c r="BY325" i="5"/>
  <c r="EH325" i="5"/>
  <c r="CD325" i="5"/>
  <c r="EM325" i="5"/>
  <c r="CI325" i="5"/>
  <c r="ER325" i="5" s="1"/>
  <c r="FR325" i="5"/>
  <c r="DI325" i="5"/>
  <c r="GC325" i="5"/>
  <c r="DT325" i="5"/>
  <c r="CW325" i="5"/>
  <c r="FF325" i="5" s="1"/>
  <c r="FN58" i="5"/>
  <c r="DE58" i="5"/>
  <c r="FR58" i="5"/>
  <c r="DI58" i="5"/>
  <c r="EM58" i="5"/>
  <c r="CD58" i="5"/>
  <c r="DL58" i="5"/>
  <c r="FU58" i="5"/>
  <c r="FY58" i="5"/>
  <c r="DP58" i="5"/>
  <c r="FC58" i="5"/>
  <c r="CT58" i="5"/>
  <c r="CH68" i="5"/>
  <c r="EQ68" i="5"/>
  <c r="CV68" i="5"/>
  <c r="FE68" i="5"/>
  <c r="CS68" i="5"/>
  <c r="FB68" i="5"/>
  <c r="BX68" i="5"/>
  <c r="EG68" i="5"/>
  <c r="BQ68" i="5"/>
  <c r="DZ68" i="5" s="1"/>
  <c r="FM68" i="5"/>
  <c r="DD68" i="5"/>
  <c r="FZ108" i="5"/>
  <c r="DQ108" i="5"/>
  <c r="DE108" i="5"/>
  <c r="FN108" i="5"/>
  <c r="BO108" i="5"/>
  <c r="DX108" i="5" s="1"/>
  <c r="BR108" i="5"/>
  <c r="EA108" i="5" s="1"/>
  <c r="EE108" i="5"/>
  <c r="BV108" i="5"/>
  <c r="FT108" i="5"/>
  <c r="DK108" i="5"/>
  <c r="BW303" i="5"/>
  <c r="EF303" i="5" s="1"/>
  <c r="FM303" i="5"/>
  <c r="DD303" i="5"/>
  <c r="EZ303" i="5"/>
  <c r="CQ303" i="5"/>
  <c r="FV303" i="5"/>
  <c r="DM303" i="5"/>
  <c r="GC303" i="5"/>
  <c r="DT303" i="5"/>
  <c r="FZ303" i="5"/>
  <c r="DQ303" i="5"/>
  <c r="DG93" i="5"/>
  <c r="FP93" i="5"/>
  <c r="CY93" i="5"/>
  <c r="FH93" i="5"/>
  <c r="FX93" i="5"/>
  <c r="DO93" i="5"/>
  <c r="DH93" i="5"/>
  <c r="FQ93" i="5"/>
  <c r="EI93" i="5"/>
  <c r="BZ93" i="5"/>
  <c r="GC93" i="5"/>
  <c r="DT93" i="5"/>
  <c r="GA287" i="5"/>
  <c r="DR287" i="5"/>
  <c r="BQ287" i="5"/>
  <c r="DZ287" i="5" s="1"/>
  <c r="FT287" i="5"/>
  <c r="DK287" i="5"/>
  <c r="CK287" i="5"/>
  <c r="ET287" i="5" s="1"/>
  <c r="FI287" i="5"/>
  <c r="CZ287" i="5"/>
  <c r="CC287" i="5"/>
  <c r="EL287" i="5" s="1"/>
  <c r="DD350" i="5"/>
  <c r="FM350" i="5" s="1"/>
  <c r="BQ350" i="5"/>
  <c r="DZ350" i="5" s="1"/>
  <c r="CP350" i="5"/>
  <c r="EY350" i="5"/>
  <c r="CB350" i="5"/>
  <c r="EK350" i="5" s="1"/>
  <c r="CU350" i="5"/>
  <c r="FD350" i="5" s="1"/>
  <c r="CG350" i="5"/>
  <c r="EP350" i="5" s="1"/>
  <c r="FT198" i="5"/>
  <c r="DK198" i="5"/>
  <c r="BS198" i="5"/>
  <c r="EB198" i="5" s="1"/>
  <c r="CS198" i="5"/>
  <c r="FB198" i="5"/>
  <c r="DH198" i="5"/>
  <c r="FQ198" i="5"/>
  <c r="CH198" i="5"/>
  <c r="EQ198" i="5"/>
  <c r="BV198" i="5"/>
  <c r="EE198" i="5" s="1"/>
  <c r="FJ158" i="5"/>
  <c r="DA158" i="5"/>
  <c r="EL158" i="5"/>
  <c r="CC158" i="5"/>
  <c r="EN158" i="5"/>
  <c r="CE158" i="5"/>
  <c r="DK158" i="5"/>
  <c r="FT158" i="5"/>
  <c r="EQ158" i="5"/>
  <c r="CH158" i="5"/>
  <c r="FV158" i="5"/>
  <c r="DM158" i="5"/>
  <c r="DH332" i="5"/>
  <c r="FQ332" i="5" s="1"/>
  <c r="DO332" i="5"/>
  <c r="FX332" i="5"/>
  <c r="GE332" i="5"/>
  <c r="DV332" i="5"/>
  <c r="DJ332" i="5"/>
  <c r="FS332" i="5" s="1"/>
  <c r="CE332" i="5"/>
  <c r="EN332" i="5" s="1"/>
  <c r="FY332" i="5"/>
  <c r="DP332" i="5"/>
  <c r="EV184" i="5"/>
  <c r="CM184" i="5"/>
  <c r="DJ184" i="5"/>
  <c r="FS184" i="5"/>
  <c r="EN184" i="5"/>
  <c r="CE184" i="5"/>
  <c r="CH184" i="5"/>
  <c r="EQ184" i="5"/>
  <c r="FV184" i="5"/>
  <c r="DM184" i="5"/>
  <c r="FD184" i="5"/>
  <c r="CU184" i="5"/>
  <c r="Z7" i="4"/>
  <c r="AA7" i="4" s="1"/>
  <c r="Z122" i="4"/>
  <c r="AA122" i="4" s="1"/>
  <c r="EG324" i="5"/>
  <c r="BX324" i="5"/>
  <c r="FX324" i="5"/>
  <c r="DO324" i="5"/>
  <c r="BU324" i="5"/>
  <c r="ED324" i="5" s="1"/>
  <c r="CE324" i="5"/>
  <c r="EN324" i="5" s="1"/>
  <c r="CF324" i="5"/>
  <c r="EO324" i="5" s="1"/>
  <c r="GD324" i="5"/>
  <c r="DU324" i="5"/>
  <c r="FL223" i="5"/>
  <c r="DC223" i="5"/>
  <c r="CB223" i="5"/>
  <c r="EK223" i="5"/>
  <c r="EV223" i="5"/>
  <c r="CM223" i="5"/>
  <c r="DM223" i="5"/>
  <c r="FV223" i="5"/>
  <c r="FX223" i="5"/>
  <c r="DO223" i="5"/>
  <c r="FK223" i="5"/>
  <c r="DB223" i="5"/>
  <c r="DN310" i="5"/>
  <c r="FW310" i="5"/>
  <c r="CA310" i="5"/>
  <c r="EJ310" i="5" s="1"/>
  <c r="BP310" i="5"/>
  <c r="DY310" i="5" s="1"/>
  <c r="DB310" i="5"/>
  <c r="FK310" i="5"/>
  <c r="CT310" i="5"/>
  <c r="FC310" i="5"/>
  <c r="CN310" i="5"/>
  <c r="EW310" i="5" s="1"/>
  <c r="EC139" i="5"/>
  <c r="BT139" i="5"/>
  <c r="CQ344" i="5"/>
  <c r="EZ344" i="5" s="1"/>
  <c r="CY344" i="5"/>
  <c r="FH344" i="5" s="1"/>
  <c r="CL344" i="5"/>
  <c r="EU344" i="5" s="1"/>
  <c r="CB344" i="5"/>
  <c r="EK344" i="5" s="1"/>
  <c r="ES344" i="5"/>
  <c r="CJ344" i="5"/>
  <c r="CW344" i="5"/>
  <c r="FF344" i="5" s="1"/>
  <c r="DV323" i="5"/>
  <c r="GE323" i="5"/>
  <c r="DQ323" i="5"/>
  <c r="FZ323" i="5"/>
  <c r="CL323" i="5"/>
  <c r="EU323" i="5" s="1"/>
  <c r="DF323" i="5"/>
  <c r="FO323" i="5" s="1"/>
  <c r="CX323" i="5"/>
  <c r="FG323" i="5" s="1"/>
  <c r="EJ323" i="5"/>
  <c r="CA323" i="5"/>
  <c r="EX26" i="5"/>
  <c r="CO26" i="5"/>
  <c r="FF26" i="5"/>
  <c r="CW26" i="5"/>
  <c r="CL26" i="5"/>
  <c r="EU26" i="5"/>
  <c r="EH26" i="5"/>
  <c r="BY26" i="5"/>
  <c r="ES26" i="5"/>
  <c r="CJ26" i="5"/>
  <c r="EG26" i="5"/>
  <c r="BX26" i="5"/>
  <c r="EF76" i="5"/>
  <c r="BW76" i="5"/>
  <c r="FM76" i="5"/>
  <c r="DD76" i="5"/>
  <c r="CC76" i="5"/>
  <c r="EL76" i="5"/>
  <c r="EA76" i="5"/>
  <c r="BR76" i="5"/>
  <c r="FA76" i="5"/>
  <c r="CR76" i="5"/>
  <c r="ED76" i="5"/>
  <c r="BU76" i="5"/>
  <c r="CW126" i="5"/>
  <c r="FF126" i="5"/>
  <c r="FU126" i="5"/>
  <c r="DL126" i="5"/>
  <c r="DM126" i="5"/>
  <c r="FV126" i="5"/>
  <c r="DN126" i="5"/>
  <c r="FW126" i="5"/>
  <c r="EO126" i="5"/>
  <c r="CF126" i="5"/>
  <c r="GD126" i="5"/>
  <c r="DU126" i="5"/>
  <c r="DI173" i="5"/>
  <c r="FR173" i="5"/>
  <c r="FE173" i="5"/>
  <c r="CV173" i="5"/>
  <c r="DV173" i="5"/>
  <c r="GE173" i="5"/>
  <c r="CY173" i="5"/>
  <c r="FH173" i="5"/>
  <c r="DM173" i="5"/>
  <c r="FV173" i="5"/>
  <c r="FX173" i="5"/>
  <c r="DO173" i="5"/>
  <c r="EP257" i="5"/>
  <c r="CG257" i="5"/>
  <c r="FA257" i="5"/>
  <c r="CR257" i="5"/>
  <c r="GE257" i="5"/>
  <c r="DV257" i="5"/>
  <c r="CI257" i="5"/>
  <c r="ER257" i="5" s="1"/>
  <c r="FY257" i="5"/>
  <c r="DP257" i="5"/>
  <c r="FC257" i="5"/>
  <c r="CT257" i="5"/>
  <c r="FI293" i="5"/>
  <c r="CZ293" i="5"/>
  <c r="CN293" i="5"/>
  <c r="EW293" i="5" s="1"/>
  <c r="GC293" i="5"/>
  <c r="DT293" i="5"/>
  <c r="BT293" i="5"/>
  <c r="EC293" i="5"/>
  <c r="FH293" i="5"/>
  <c r="CY293" i="5"/>
  <c r="CK293" i="5"/>
  <c r="ET293" i="5" s="1"/>
  <c r="DM176" i="5"/>
  <c r="FV176" i="5"/>
  <c r="FI176" i="5"/>
  <c r="CZ176" i="5"/>
  <c r="BQ176" i="5"/>
  <c r="DZ176" i="5" s="1"/>
  <c r="DC176" i="5"/>
  <c r="FL176" i="5"/>
  <c r="DP176" i="5"/>
  <c r="FY176" i="5"/>
  <c r="FP176" i="5"/>
  <c r="DG176" i="5"/>
  <c r="EO217" i="5"/>
  <c r="CF217" i="5"/>
  <c r="FQ217" i="5"/>
  <c r="DH217" i="5"/>
  <c r="DV217" i="5"/>
  <c r="GE217" i="5"/>
  <c r="FA217" i="5"/>
  <c r="CR217" i="5"/>
  <c r="BU217" i="5"/>
  <c r="ED217" i="5" s="1"/>
  <c r="FM217" i="5"/>
  <c r="DD217" i="5"/>
  <c r="GE53" i="5"/>
  <c r="DV53" i="5"/>
  <c r="CN53" i="5"/>
  <c r="EW53" i="5"/>
  <c r="FX53" i="5"/>
  <c r="DO53" i="5"/>
  <c r="FQ53" i="5"/>
  <c r="DH53" i="5"/>
  <c r="EA53" i="5"/>
  <c r="BR53" i="5"/>
  <c r="FL53" i="5"/>
  <c r="DC53" i="5"/>
  <c r="EE38" i="5"/>
  <c r="BV38" i="5"/>
  <c r="EV38" i="5"/>
  <c r="CM38" i="5"/>
  <c r="DS38" i="5"/>
  <c r="GB38" i="5"/>
  <c r="BQ38" i="5"/>
  <c r="DZ38" i="5"/>
  <c r="EA38" i="5"/>
  <c r="BR38" i="5"/>
  <c r="FL38" i="5"/>
  <c r="DC38" i="5"/>
  <c r="BO19" i="5"/>
  <c r="DX19" i="5" s="1"/>
  <c r="T19" i="4" s="1"/>
  <c r="FP8" i="5"/>
  <c r="DG8" i="5"/>
  <c r="FR8" i="5"/>
  <c r="DI8" i="5"/>
  <c r="CL8" i="5"/>
  <c r="EU8" i="5"/>
  <c r="FZ8" i="5"/>
  <c r="DQ8" i="5"/>
  <c r="FX8" i="5"/>
  <c r="DO8" i="5"/>
  <c r="FB8" i="5"/>
  <c r="CS8" i="5"/>
  <c r="FF143" i="5"/>
  <c r="CW143" i="5"/>
  <c r="FO143" i="5"/>
  <c r="DF143" i="5"/>
  <c r="BU143" i="5"/>
  <c r="ED143" i="5"/>
  <c r="FY143" i="5"/>
  <c r="DP143" i="5"/>
  <c r="GE143" i="5"/>
  <c r="DV143" i="5"/>
  <c r="FI143" i="5"/>
  <c r="CZ143" i="5"/>
  <c r="FR180" i="5"/>
  <c r="DI180" i="5"/>
  <c r="CA180" i="5"/>
  <c r="EJ180" i="5"/>
  <c r="BR180" i="5"/>
  <c r="EA180" i="5" s="1"/>
  <c r="FO180" i="5"/>
  <c r="DF180" i="5"/>
  <c r="FC180" i="5"/>
  <c r="CT180" i="5"/>
  <c r="EQ180" i="5"/>
  <c r="CH180" i="5"/>
  <c r="CI341" i="5"/>
  <c r="ER341" i="5" s="1"/>
  <c r="BU341" i="5"/>
  <c r="ED341" i="5" s="1"/>
  <c r="EP341" i="5"/>
  <c r="CG341" i="5"/>
  <c r="CO341" i="5"/>
  <c r="EX341" i="5" s="1"/>
  <c r="DE341" i="5"/>
  <c r="FN341" i="5" s="1"/>
  <c r="CV341" i="5"/>
  <c r="FE341" i="5" s="1"/>
  <c r="CD316" i="5"/>
  <c r="EM316" i="5" s="1"/>
  <c r="DH316" i="5"/>
  <c r="FQ316" i="5"/>
  <c r="CK316" i="5"/>
  <c r="ET316" i="5" s="1"/>
  <c r="EW316" i="5"/>
  <c r="CN316" i="5"/>
  <c r="DK316" i="5"/>
  <c r="FT316" i="5"/>
  <c r="CS316" i="5"/>
  <c r="FB316" i="5" s="1"/>
  <c r="CC291" i="5"/>
  <c r="EL291" i="5" s="1"/>
  <c r="DT291" i="5"/>
  <c r="GC291" i="5"/>
  <c r="DG291" i="5"/>
  <c r="FP291" i="5"/>
  <c r="FX291" i="5"/>
  <c r="DO291" i="5"/>
  <c r="DJ291" i="5"/>
  <c r="FS291" i="5"/>
  <c r="CS291" i="5"/>
  <c r="FB291" i="5" s="1"/>
  <c r="CM266" i="5"/>
  <c r="EV266" i="5" s="1"/>
  <c r="DN266" i="5"/>
  <c r="FW266" i="5"/>
  <c r="FJ266" i="5"/>
  <c r="DA266" i="5"/>
  <c r="CP266" i="5"/>
  <c r="EY266" i="5" s="1"/>
  <c r="FT266" i="5"/>
  <c r="DK266" i="5"/>
  <c r="FF266" i="5"/>
  <c r="CW266" i="5"/>
  <c r="CV241" i="5"/>
  <c r="FE241" i="5"/>
  <c r="EU241" i="5"/>
  <c r="CL241" i="5"/>
  <c r="FJ241" i="5"/>
  <c r="DA241" i="5"/>
  <c r="DS241" i="5"/>
  <c r="GB241" i="5"/>
  <c r="GD241" i="5"/>
  <c r="DU241" i="5"/>
  <c r="FB241" i="5"/>
  <c r="CS241" i="5"/>
  <c r="CM216" i="5"/>
  <c r="EV216" i="5"/>
  <c r="FY216" i="5"/>
  <c r="DP216" i="5"/>
  <c r="DE216" i="5"/>
  <c r="FN216" i="5"/>
  <c r="EN216" i="5"/>
  <c r="CE216" i="5"/>
  <c r="DO216" i="5"/>
  <c r="FX216" i="5"/>
  <c r="FG216" i="5"/>
  <c r="CX216" i="5"/>
  <c r="CE340" i="5"/>
  <c r="EN340" i="5" s="1"/>
  <c r="DB340" i="5"/>
  <c r="FK340" i="5" s="1"/>
  <c r="BP340" i="5"/>
  <c r="DY340" i="5"/>
  <c r="FY340" i="5"/>
  <c r="DP340" i="5"/>
  <c r="BZ340" i="5"/>
  <c r="EI340" i="5"/>
  <c r="CH340" i="5"/>
  <c r="EQ340" i="5" s="1"/>
  <c r="DY349" i="5"/>
  <c r="BP349" i="5"/>
  <c r="CX349" i="5"/>
  <c r="FG349" i="5"/>
  <c r="GE349" i="5"/>
  <c r="DV349" i="5"/>
  <c r="CO349" i="5"/>
  <c r="EX349" i="5"/>
  <c r="FT349" i="5"/>
  <c r="DK349" i="5"/>
  <c r="CW349" i="5"/>
  <c r="FF349" i="5" s="1"/>
  <c r="FF197" i="5"/>
  <c r="CW197" i="5"/>
  <c r="FS197" i="5"/>
  <c r="DJ197" i="5"/>
  <c r="EZ197" i="5"/>
  <c r="CQ197" i="5"/>
  <c r="FI197" i="5"/>
  <c r="CZ197" i="5"/>
  <c r="FO197" i="5"/>
  <c r="DF197" i="5"/>
  <c r="ES197" i="5"/>
  <c r="CJ197" i="5"/>
  <c r="EN235" i="5"/>
  <c r="CE235" i="5"/>
  <c r="GB235" i="5"/>
  <c r="DS235" i="5"/>
  <c r="BP235" i="5"/>
  <c r="DY235" i="5" s="1"/>
  <c r="DJ235" i="5"/>
  <c r="FS235" i="5"/>
  <c r="CB235" i="5"/>
  <c r="EK235" i="5" s="1"/>
  <c r="FZ235" i="5"/>
  <c r="DQ235" i="5"/>
  <c r="FY262" i="5"/>
  <c r="DP262" i="5"/>
  <c r="CZ262" i="5"/>
  <c r="FI262" i="5"/>
  <c r="DC262" i="5"/>
  <c r="FL262" i="5"/>
  <c r="DG262" i="5"/>
  <c r="FP262" i="5"/>
  <c r="FG262" i="5"/>
  <c r="CX262" i="5"/>
  <c r="CA262" i="5"/>
  <c r="EJ262" i="5" s="1"/>
  <c r="BW215" i="5"/>
  <c r="EF215" i="5" s="1"/>
  <c r="FQ215" i="5"/>
  <c r="DH215" i="5"/>
  <c r="CX215" i="5"/>
  <c r="FG215" i="5"/>
  <c r="BV215" i="5"/>
  <c r="EE215" i="5" s="1"/>
  <c r="BX215" i="5"/>
  <c r="EG215" i="5" s="1"/>
  <c r="FM215" i="5"/>
  <c r="DD215" i="5"/>
  <c r="BR225" i="5"/>
  <c r="EA225" i="5" s="1"/>
  <c r="GD225" i="5"/>
  <c r="DU225" i="5"/>
  <c r="DH225" i="5"/>
  <c r="FQ225" i="5"/>
  <c r="EW225" i="5"/>
  <c r="CN225" i="5"/>
  <c r="FF225" i="5"/>
  <c r="CW225" i="5"/>
  <c r="BZ225" i="5"/>
  <c r="EI225" i="5" s="1"/>
  <c r="BU162" i="5"/>
  <c r="ED162" i="5" s="1"/>
  <c r="ER162" i="5"/>
  <c r="CI162" i="5"/>
  <c r="FX162" i="5"/>
  <c r="DO162" i="5"/>
  <c r="CQ162" i="5"/>
  <c r="EZ162" i="5"/>
  <c r="EU162" i="5"/>
  <c r="CL162" i="5"/>
  <c r="BP162" i="5"/>
  <c r="DY162" i="5" s="1"/>
  <c r="FN203" i="5"/>
  <c r="DE203" i="5"/>
  <c r="DU203" i="5"/>
  <c r="GD203" i="5"/>
  <c r="ER203" i="5"/>
  <c r="CI203" i="5"/>
  <c r="EN203" i="5"/>
  <c r="CE203" i="5"/>
  <c r="CC203" i="5"/>
  <c r="EL203" i="5"/>
  <c r="BX203" i="5"/>
  <c r="EG203" i="5" s="1"/>
  <c r="BT144" i="5"/>
  <c r="EC144" i="5" s="1"/>
  <c r="DK207" i="5"/>
  <c r="FT207" i="5"/>
  <c r="FL207" i="5"/>
  <c r="DC207" i="5"/>
  <c r="FB207" i="5"/>
  <c r="CS207" i="5"/>
  <c r="FI207" i="5"/>
  <c r="CZ207" i="5"/>
  <c r="FM207" i="5"/>
  <c r="DD207" i="5"/>
  <c r="FH207" i="5"/>
  <c r="CY207" i="5"/>
  <c r="DO219" i="5"/>
  <c r="FX219" i="5"/>
  <c r="BU219" i="5"/>
  <c r="ED219" i="5" s="1"/>
  <c r="CO219" i="5"/>
  <c r="EX219" i="5"/>
  <c r="EY219" i="5"/>
  <c r="CP219" i="5"/>
  <c r="EZ219" i="5"/>
  <c r="CQ219" i="5"/>
  <c r="BT219" i="5"/>
  <c r="EC219" i="5" s="1"/>
  <c r="CZ165" i="5"/>
  <c r="FI165" i="5"/>
  <c r="FL165" i="5"/>
  <c r="DC165" i="5"/>
  <c r="GE165" i="5"/>
  <c r="DV165" i="5"/>
  <c r="CG165" i="5"/>
  <c r="EP165" i="5"/>
  <c r="FC165" i="5"/>
  <c r="CT165" i="5"/>
  <c r="CH165" i="5"/>
  <c r="EQ165" i="5"/>
  <c r="EC11" i="5"/>
  <c r="BT11" i="5"/>
  <c r="FH11" i="5"/>
  <c r="CY11" i="5"/>
  <c r="CB11" i="5"/>
  <c r="EK11" i="5"/>
  <c r="EM11" i="5"/>
  <c r="CD11" i="5"/>
  <c r="ER11" i="5"/>
  <c r="CI11" i="5"/>
  <c r="EF11" i="5"/>
  <c r="BW11" i="5"/>
  <c r="FH61" i="5"/>
  <c r="CY61" i="5"/>
  <c r="CM61" i="5"/>
  <c r="EV61" i="5"/>
  <c r="FX61" i="5"/>
  <c r="DO61" i="5"/>
  <c r="CO61" i="5"/>
  <c r="EX61" i="5"/>
  <c r="ES61" i="5"/>
  <c r="CJ61" i="5"/>
  <c r="EG61" i="5"/>
  <c r="BX61" i="5"/>
  <c r="DP190" i="5"/>
  <c r="FY190" i="5"/>
  <c r="CZ190" i="5"/>
  <c r="FI190" i="5"/>
  <c r="BT190" i="5"/>
  <c r="EC190" i="5" s="1"/>
  <c r="CU190" i="5"/>
  <c r="FD190" i="5"/>
  <c r="BP190" i="5"/>
  <c r="DY190" i="5" s="1"/>
  <c r="FT190" i="5"/>
  <c r="DK190" i="5"/>
  <c r="BT28" i="5"/>
  <c r="EC28" i="5"/>
  <c r="CH28" i="5"/>
  <c r="EQ28" i="5"/>
  <c r="FG28" i="5"/>
  <c r="CX28" i="5"/>
  <c r="FQ28" i="5"/>
  <c r="DH28" i="5"/>
  <c r="DG28" i="5"/>
  <c r="FP28" i="5"/>
  <c r="ER28" i="5"/>
  <c r="CI28" i="5"/>
  <c r="DR23" i="5"/>
  <c r="GA23" i="5"/>
  <c r="EM23" i="5"/>
  <c r="CD23" i="5"/>
  <c r="DL23" i="5"/>
  <c r="FU23" i="5"/>
  <c r="CH23" i="5"/>
  <c r="EQ23" i="5"/>
  <c r="EH23" i="5"/>
  <c r="BY23" i="5"/>
  <c r="FW23" i="5"/>
  <c r="DN23" i="5"/>
  <c r="FB78" i="5"/>
  <c r="CS78" i="5"/>
  <c r="EW78" i="5"/>
  <c r="CN78" i="5"/>
  <c r="EV78" i="5"/>
  <c r="CM78" i="5"/>
  <c r="CW78" i="5"/>
  <c r="FF78" i="5"/>
  <c r="BP78" i="5"/>
  <c r="DY78" i="5" s="1"/>
  <c r="FS78" i="5"/>
  <c r="DJ78" i="5"/>
  <c r="EC128" i="5"/>
  <c r="BT128" i="5"/>
  <c r="EU128" i="5"/>
  <c r="CL128" i="5"/>
  <c r="FW128" i="5"/>
  <c r="DN128" i="5"/>
  <c r="DQ128" i="5"/>
  <c r="FZ128" i="5"/>
  <c r="EG128" i="5"/>
  <c r="BX128" i="5"/>
  <c r="FL128" i="5"/>
  <c r="DC128" i="5"/>
  <c r="ET181" i="5"/>
  <c r="CK181" i="5"/>
  <c r="FV181" i="5"/>
  <c r="DM181" i="5"/>
  <c r="EQ181" i="5"/>
  <c r="CH181" i="5"/>
  <c r="DE181" i="5"/>
  <c r="FN181" i="5"/>
  <c r="DI181" i="5"/>
  <c r="FR181" i="5"/>
  <c r="FF181" i="5"/>
  <c r="CW181" i="5"/>
  <c r="DM339" i="5"/>
  <c r="FV339" i="5" s="1"/>
  <c r="BR339" i="5"/>
  <c r="EA339" i="5"/>
  <c r="GB339" i="5"/>
  <c r="DS339" i="5"/>
  <c r="BV339" i="5"/>
  <c r="EE339" i="5"/>
  <c r="CW339" i="5"/>
  <c r="FF339" i="5" s="1"/>
  <c r="DJ339" i="5"/>
  <c r="FS339" i="5" s="1"/>
  <c r="CH348" i="5"/>
  <c r="EQ348" i="5"/>
  <c r="DQ348" i="5"/>
  <c r="FZ348" i="5" s="1"/>
  <c r="CO348" i="5"/>
  <c r="EX348" i="5" s="1"/>
  <c r="CW348" i="5"/>
  <c r="FF348" i="5" s="1"/>
  <c r="DF348" i="5"/>
  <c r="FO348" i="5" s="1"/>
  <c r="CZ348" i="5"/>
  <c r="FI348" i="5" s="1"/>
  <c r="EX250" i="5"/>
  <c r="CO250" i="5"/>
  <c r="GA250" i="5"/>
  <c r="DR250" i="5"/>
  <c r="BQ250" i="5"/>
  <c r="DZ250" i="5" s="1"/>
  <c r="CG250" i="5"/>
  <c r="EP250" i="5"/>
  <c r="FW250" i="5"/>
  <c r="DN250" i="5"/>
  <c r="FK250" i="5"/>
  <c r="DB250" i="5"/>
  <c r="FC153" i="5"/>
  <c r="CT153" i="5"/>
  <c r="DP153" i="5"/>
  <c r="FY153" i="5"/>
  <c r="ET153" i="5"/>
  <c r="CK153" i="5"/>
  <c r="DD153" i="5"/>
  <c r="FM153" i="5"/>
  <c r="GB153" i="5"/>
  <c r="DS153" i="5"/>
  <c r="FB153" i="5"/>
  <c r="CS153" i="5"/>
  <c r="BT234" i="5"/>
  <c r="EC234" i="5" s="1"/>
  <c r="BP234" i="5"/>
  <c r="DY234" i="5" s="1"/>
  <c r="CC234" i="5"/>
  <c r="EL234" i="5"/>
  <c r="BQ234" i="5"/>
  <c r="DZ234" i="5" s="1"/>
  <c r="CV234" i="5"/>
  <c r="FE234" i="5"/>
  <c r="EZ234" i="5"/>
  <c r="CQ234" i="5"/>
  <c r="DI179" i="5"/>
  <c r="FR179" i="5"/>
  <c r="FS179" i="5"/>
  <c r="DJ179" i="5"/>
  <c r="DN179" i="5"/>
  <c r="FW179" i="5"/>
  <c r="BY179" i="5"/>
  <c r="EH179" i="5"/>
  <c r="FM179" i="5"/>
  <c r="DD179" i="5"/>
  <c r="ET179" i="5"/>
  <c r="CK179" i="5"/>
  <c r="BO312" i="5"/>
  <c r="DX312" i="5" s="1"/>
  <c r="CQ312" i="5"/>
  <c r="EZ312" i="5" s="1"/>
  <c r="CB312" i="5"/>
  <c r="EK312" i="5" s="1"/>
  <c r="CJ312" i="5"/>
  <c r="ES312" i="5" s="1"/>
  <c r="CS312" i="5"/>
  <c r="FB312" i="5" s="1"/>
  <c r="GB312" i="5"/>
  <c r="DS312" i="5"/>
  <c r="DV132" i="5"/>
  <c r="GE132" i="5"/>
  <c r="GD132" i="5"/>
  <c r="DU132" i="5"/>
  <c r="FA132" i="5"/>
  <c r="CR132" i="5"/>
  <c r="EQ132" i="5"/>
  <c r="CH132" i="5"/>
  <c r="FE132" i="5"/>
  <c r="CV132" i="5"/>
  <c r="EI132" i="5"/>
  <c r="BZ132" i="5"/>
  <c r="DN227" i="5"/>
  <c r="FW227" i="5"/>
  <c r="DC227" i="5"/>
  <c r="FL227" i="5"/>
  <c r="FK227" i="5"/>
  <c r="DB227" i="5"/>
  <c r="FQ227" i="5"/>
  <c r="DH227" i="5"/>
  <c r="BX227" i="5"/>
  <c r="EG227" i="5" s="1"/>
  <c r="GA227" i="5"/>
  <c r="DR227" i="5"/>
  <c r="BS209" i="5"/>
  <c r="EB209" i="5" s="1"/>
  <c r="BR209" i="5"/>
  <c r="EA209" i="5" s="1"/>
  <c r="FM209" i="5"/>
  <c r="DD209" i="5"/>
  <c r="GB209" i="5"/>
  <c r="DS209" i="5"/>
  <c r="CK209" i="5"/>
  <c r="ET209" i="5"/>
  <c r="FJ209" i="5"/>
  <c r="DA209" i="5"/>
  <c r="CD243" i="5"/>
  <c r="EM243" i="5"/>
  <c r="GE243" i="5"/>
  <c r="DV243" i="5"/>
  <c r="GB243" i="5"/>
  <c r="DS243" i="5"/>
  <c r="FB243" i="5"/>
  <c r="CS243" i="5"/>
  <c r="BP243" i="5"/>
  <c r="DY243" i="5" s="1"/>
  <c r="DE243" i="5"/>
  <c r="FN243" i="5"/>
  <c r="CJ318" i="5"/>
  <c r="ES318" i="5" s="1"/>
  <c r="CF318" i="5"/>
  <c r="EO318" i="5" s="1"/>
  <c r="BW318" i="5"/>
  <c r="EF318" i="5" s="1"/>
  <c r="CR318" i="5"/>
  <c r="FA318" i="5" s="1"/>
  <c r="EJ318" i="5"/>
  <c r="CA318" i="5"/>
  <c r="FY318" i="5"/>
  <c r="DP318" i="5"/>
  <c r="CN327" i="5"/>
  <c r="EW327" i="5" s="1"/>
  <c r="CB327" i="5"/>
  <c r="EK327" i="5" s="1"/>
  <c r="DU327" i="5"/>
  <c r="GD327" i="5"/>
  <c r="CK327" i="5"/>
  <c r="ET327" i="5" s="1"/>
  <c r="CO327" i="5"/>
  <c r="EX327" i="5"/>
  <c r="FF327" i="5"/>
  <c r="CW327" i="5"/>
  <c r="EZ166" i="5"/>
  <c r="CQ166" i="5"/>
  <c r="DL166" i="5"/>
  <c r="FU166" i="5"/>
  <c r="DQ166" i="5"/>
  <c r="FZ166" i="5"/>
  <c r="BP166" i="5"/>
  <c r="DY166" i="5" s="1"/>
  <c r="EN166" i="5"/>
  <c r="CE166" i="5"/>
  <c r="GC166" i="5"/>
  <c r="DT166" i="5"/>
  <c r="EW46" i="5"/>
  <c r="CN46" i="5"/>
  <c r="FY46" i="5"/>
  <c r="DP46" i="5"/>
  <c r="EB46" i="5"/>
  <c r="BS46" i="5"/>
  <c r="EN46" i="5"/>
  <c r="CE46" i="5"/>
  <c r="EP46" i="5"/>
  <c r="CG46" i="5"/>
  <c r="GE46" i="5"/>
  <c r="DV46" i="5"/>
  <c r="GC96" i="5"/>
  <c r="DT96" i="5"/>
  <c r="CW96" i="5"/>
  <c r="FF96" i="5"/>
  <c r="FZ96" i="5"/>
  <c r="DQ96" i="5"/>
  <c r="EV96" i="5"/>
  <c r="CM96" i="5"/>
  <c r="EM96" i="5"/>
  <c r="CD96" i="5"/>
  <c r="GB96" i="5"/>
  <c r="DS96" i="5"/>
  <c r="FY146" i="5"/>
  <c r="DP146" i="5"/>
  <c r="DD146" i="5"/>
  <c r="FM146" i="5"/>
  <c r="BO146" i="5"/>
  <c r="DX146" i="5"/>
  <c r="BQ146" i="5"/>
  <c r="DZ146" i="5" s="1"/>
  <c r="EF146" i="5"/>
  <c r="BW146" i="5"/>
  <c r="FQ146" i="5"/>
  <c r="DH146" i="5"/>
  <c r="FL159" i="5"/>
  <c r="DC159" i="5"/>
  <c r="EY159" i="5"/>
  <c r="CP159" i="5"/>
  <c r="BS159" i="5"/>
  <c r="EB159" i="5" s="1"/>
  <c r="CZ159" i="5"/>
  <c r="FI159" i="5"/>
  <c r="BT159" i="5"/>
  <c r="EC159" i="5" s="1"/>
  <c r="FR159" i="5"/>
  <c r="DI159" i="5"/>
  <c r="FF178" i="5"/>
  <c r="CW178" i="5"/>
  <c r="GD178" i="5"/>
  <c r="DU178" i="5"/>
  <c r="FQ178" i="5"/>
  <c r="DH178" i="5"/>
  <c r="EU178" i="5"/>
  <c r="CL178" i="5"/>
  <c r="FM178" i="5"/>
  <c r="DD178" i="5"/>
  <c r="FO178" i="5"/>
  <c r="DF178" i="5"/>
  <c r="DK33" i="5"/>
  <c r="FT33" i="5"/>
  <c r="CW33" i="5"/>
  <c r="FF33" i="5"/>
  <c r="DZ33" i="5"/>
  <c r="BQ33" i="5"/>
  <c r="DL33" i="5"/>
  <c r="FU33" i="5"/>
  <c r="FY33" i="5"/>
  <c r="DP33" i="5"/>
  <c r="FC33" i="5"/>
  <c r="CT33" i="5"/>
  <c r="Z34" i="4"/>
  <c r="AA34" i="4" s="1"/>
  <c r="FF113" i="5"/>
  <c r="CW113" i="5"/>
  <c r="EU113" i="5"/>
  <c r="CL113" i="5"/>
  <c r="GD113" i="5"/>
  <c r="DU113" i="5"/>
  <c r="EA113" i="5"/>
  <c r="BR113" i="5"/>
  <c r="DQ113" i="5"/>
  <c r="FZ113" i="5"/>
  <c r="FI113" i="5"/>
  <c r="CZ113" i="5"/>
  <c r="BV182" i="5"/>
  <c r="EE182" i="5" s="1"/>
  <c r="FG182" i="5"/>
  <c r="CX182" i="5"/>
  <c r="DT182" i="5"/>
  <c r="GC182" i="5"/>
  <c r="FD182" i="5"/>
  <c r="CU182" i="5"/>
  <c r="FE182" i="5"/>
  <c r="CV182" i="5"/>
  <c r="EI182" i="5"/>
  <c r="BZ182" i="5"/>
  <c r="CH264" i="5"/>
  <c r="EQ264" i="5" s="1"/>
  <c r="FK264" i="5"/>
  <c r="DB264" i="5"/>
  <c r="CN264" i="5"/>
  <c r="EW264" i="5" s="1"/>
  <c r="CD264" i="5"/>
  <c r="EM264" i="5" s="1"/>
  <c r="CL264" i="5"/>
  <c r="EU264" i="5" s="1"/>
  <c r="BO264" i="5"/>
  <c r="DX264" i="5" s="1"/>
  <c r="CP305" i="5"/>
  <c r="EY305" i="5" s="1"/>
  <c r="CU305" i="5"/>
  <c r="FD305" i="5" s="1"/>
  <c r="FZ305" i="5"/>
  <c r="DQ305" i="5"/>
  <c r="FU305" i="5"/>
  <c r="DL305" i="5"/>
  <c r="GB305" i="5"/>
  <c r="DS305" i="5"/>
  <c r="DO305" i="5"/>
  <c r="FX305" i="5"/>
  <c r="DL336" i="5"/>
  <c r="FU336" i="5" s="1"/>
  <c r="DK336" i="5"/>
  <c r="FT336" i="5" s="1"/>
  <c r="FV336" i="5"/>
  <c r="DM336" i="5"/>
  <c r="CM336" i="5"/>
  <c r="EV336" i="5"/>
  <c r="CW336" i="5"/>
  <c r="FF336" i="5" s="1"/>
  <c r="FD336" i="5"/>
  <c r="CU336" i="5"/>
  <c r="BX311" i="5"/>
  <c r="EG311" i="5" s="1"/>
  <c r="DG311" i="5"/>
  <c r="FP311" i="5"/>
  <c r="FN311" i="5"/>
  <c r="DE311" i="5"/>
  <c r="CA311" i="5"/>
  <c r="EJ311" i="5" s="1"/>
  <c r="FX311" i="5"/>
  <c r="DO311" i="5"/>
  <c r="CZ311" i="5"/>
  <c r="FI311" i="5" s="1"/>
  <c r="DP286" i="5"/>
  <c r="FY286" i="5"/>
  <c r="DB286" i="5"/>
  <c r="FK286" i="5"/>
  <c r="GA286" i="5"/>
  <c r="DR286" i="5"/>
  <c r="CI286" i="5"/>
  <c r="ER286" i="5" s="1"/>
  <c r="DO286" i="5"/>
  <c r="FX286" i="5"/>
  <c r="FI286" i="5"/>
  <c r="CZ286" i="5"/>
  <c r="DP261" i="5"/>
  <c r="FY261" i="5"/>
  <c r="FJ261" i="5"/>
  <c r="DA261" i="5"/>
  <c r="FF261" i="5"/>
  <c r="CW261" i="5"/>
  <c r="FW261" i="5"/>
  <c r="DN261" i="5"/>
  <c r="GD261" i="5"/>
  <c r="DU261" i="5"/>
  <c r="FG261" i="5"/>
  <c r="CX261" i="5"/>
  <c r="EN236" i="5"/>
  <c r="CE236" i="5"/>
  <c r="BQ236" i="5"/>
  <c r="DZ236" i="5" s="1"/>
  <c r="FD236" i="5"/>
  <c r="CU236" i="5"/>
  <c r="CG236" i="5"/>
  <c r="EP236" i="5"/>
  <c r="FX236" i="5"/>
  <c r="DO236" i="5"/>
  <c r="FB236" i="5"/>
  <c r="CS236" i="5"/>
  <c r="CJ211" i="5"/>
  <c r="ES211" i="5"/>
  <c r="FF211" i="5"/>
  <c r="CW211" i="5"/>
  <c r="BP211" i="5"/>
  <c r="DY211" i="5" s="1"/>
  <c r="EQ211" i="5"/>
  <c r="CH211" i="5"/>
  <c r="DG211" i="5"/>
  <c r="FP211" i="5"/>
  <c r="FB211" i="5"/>
  <c r="CS211" i="5"/>
  <c r="CX338" i="5"/>
  <c r="FG338" i="5" s="1"/>
  <c r="CJ338" i="5"/>
  <c r="ES338" i="5" s="1"/>
  <c r="BX338" i="5"/>
  <c r="EG338" i="5" s="1"/>
  <c r="BW338" i="5"/>
  <c r="EF338" i="5" s="1"/>
  <c r="CN338" i="5"/>
  <c r="EW338" i="5" s="1"/>
  <c r="CF338" i="5"/>
  <c r="EO338" i="5" s="1"/>
  <c r="DJ240" i="5"/>
  <c r="FS240" i="5"/>
  <c r="FJ240" i="5"/>
  <c r="DA240" i="5"/>
  <c r="EG240" i="5"/>
  <c r="BX240" i="5"/>
  <c r="CP240" i="5"/>
  <c r="EY240" i="5"/>
  <c r="DE240" i="5"/>
  <c r="FN240" i="5"/>
  <c r="EV240" i="5"/>
  <c r="CM240" i="5"/>
  <c r="CI347" i="5"/>
  <c r="ER347" i="5" s="1"/>
  <c r="CH347" i="5"/>
  <c r="EQ347" i="5" s="1"/>
  <c r="ED347" i="5"/>
  <c r="BU347" i="5"/>
  <c r="CR347" i="5"/>
  <c r="FA347" i="5"/>
  <c r="BY347" i="5"/>
  <c r="EH347" i="5" s="1"/>
  <c r="CL347" i="5"/>
  <c r="EU347" i="5" s="1"/>
  <c r="FJ249" i="5"/>
  <c r="DA249" i="5"/>
  <c r="EF249" i="5"/>
  <c r="BW249" i="5"/>
  <c r="BO249" i="5"/>
  <c r="DX249" i="5" s="1"/>
  <c r="BQ249" i="5"/>
  <c r="DZ249" i="5" s="1"/>
  <c r="FG249" i="5"/>
  <c r="CX249" i="5"/>
  <c r="EU249" i="5"/>
  <c r="CL249" i="5"/>
  <c r="DJ233" i="5"/>
  <c r="FS233" i="5"/>
  <c r="GA233" i="5"/>
  <c r="DR233" i="5"/>
  <c r="FH233" i="5"/>
  <c r="CY233" i="5"/>
  <c r="GD233" i="5"/>
  <c r="DU233" i="5"/>
  <c r="FM233" i="5"/>
  <c r="DD233" i="5"/>
  <c r="EU233" i="5"/>
  <c r="CL233" i="5"/>
  <c r="FQ185" i="5"/>
  <c r="DH185" i="5"/>
  <c r="EL185" i="5"/>
  <c r="CC185" i="5"/>
  <c r="EO185" i="5"/>
  <c r="CF185" i="5"/>
  <c r="EH185" i="5"/>
  <c r="BY185" i="5"/>
  <c r="EF185" i="5"/>
  <c r="BW185" i="5"/>
  <c r="FU185" i="5"/>
  <c r="DL185" i="5"/>
  <c r="CN267" i="5"/>
  <c r="EW267" i="5" s="1"/>
  <c r="DS267" i="5"/>
  <c r="GB267" i="5"/>
  <c r="CU267" i="5"/>
  <c r="FD267" i="5"/>
  <c r="BX267" i="5"/>
  <c r="EG267" i="5" s="1"/>
  <c r="DL267" i="5"/>
  <c r="FU267" i="5"/>
  <c r="FT267" i="5"/>
  <c r="DK267" i="5"/>
  <c r="BT145" i="5"/>
  <c r="EC145" i="5" s="1"/>
  <c r="FQ244" i="5"/>
  <c r="DH244" i="5"/>
  <c r="EQ244" i="5"/>
  <c r="CH244" i="5"/>
  <c r="FA244" i="5"/>
  <c r="CR244" i="5"/>
  <c r="DA244" i="5"/>
  <c r="FJ244" i="5"/>
  <c r="BV244" i="5"/>
  <c r="EE244" i="5" s="1"/>
  <c r="FO244" i="5"/>
  <c r="DF244" i="5"/>
  <c r="CF252" i="5"/>
  <c r="EO252" i="5" s="1"/>
  <c r="FU252" i="5"/>
  <c r="DL252" i="5"/>
  <c r="EU252" i="5"/>
  <c r="CL252" i="5"/>
  <c r="GC252" i="5"/>
  <c r="DT252" i="5"/>
  <c r="BT252" i="5"/>
  <c r="EC252" i="5" s="1"/>
  <c r="FM252" i="5"/>
  <c r="DD252" i="5"/>
  <c r="FL280" i="5"/>
  <c r="DC280" i="5"/>
  <c r="BW280" i="5"/>
  <c r="EF280" i="5" s="1"/>
  <c r="CY280" i="5"/>
  <c r="FH280" i="5"/>
  <c r="EG280" i="5"/>
  <c r="BX280" i="5"/>
  <c r="CN280" i="5"/>
  <c r="EW280" i="5" s="1"/>
  <c r="BQ280" i="5"/>
  <c r="DZ280" i="5" s="1"/>
  <c r="BO109" i="5"/>
  <c r="DX109" i="5" s="1"/>
  <c r="T109" i="4" s="1"/>
  <c r="FE163" i="5"/>
  <c r="CV163" i="5"/>
  <c r="EI163" i="5"/>
  <c r="BZ163" i="5"/>
  <c r="DE163" i="5"/>
  <c r="FN163" i="5"/>
  <c r="FP163" i="5"/>
  <c r="DG163" i="5"/>
  <c r="FU163" i="5"/>
  <c r="DL163" i="5"/>
  <c r="EY163" i="5"/>
  <c r="CP163" i="5"/>
  <c r="CC263" i="5"/>
  <c r="EL263" i="5" s="1"/>
  <c r="EG263" i="5"/>
  <c r="BX263" i="5"/>
  <c r="FH263" i="5"/>
  <c r="CY263" i="5"/>
  <c r="BR263" i="5"/>
  <c r="EA263" i="5" s="1"/>
  <c r="CJ263" i="5"/>
  <c r="ES263" i="5" s="1"/>
  <c r="BW263" i="5"/>
  <c r="EF263" i="5" s="1"/>
  <c r="FG167" i="5"/>
  <c r="CX167" i="5"/>
  <c r="DB167" i="5"/>
  <c r="FK167" i="5"/>
  <c r="CP167" i="5"/>
  <c r="EY167" i="5"/>
  <c r="BT167" i="5"/>
  <c r="EC167" i="5" s="1"/>
  <c r="BO167" i="5"/>
  <c r="DX167" i="5" s="1"/>
  <c r="FX167" i="5"/>
  <c r="DO167" i="5"/>
  <c r="EH31" i="5"/>
  <c r="BY31" i="5"/>
  <c r="CE31" i="5"/>
  <c r="EN31" i="5"/>
  <c r="EX31" i="5"/>
  <c r="CO31" i="5"/>
  <c r="CX31" i="5"/>
  <c r="FG31" i="5"/>
  <c r="BP31" i="5"/>
  <c r="DY31" i="5" s="1"/>
  <c r="FT31" i="5"/>
  <c r="DK31" i="5"/>
  <c r="FV81" i="5"/>
  <c r="DM81" i="5"/>
  <c r="BP81" i="5"/>
  <c r="DY81" i="5"/>
  <c r="ES81" i="5"/>
  <c r="CJ81" i="5"/>
  <c r="DP81" i="5"/>
  <c r="FY81" i="5"/>
  <c r="EG81" i="5"/>
  <c r="BX81" i="5"/>
  <c r="FQ81" i="5"/>
  <c r="DH81" i="5"/>
  <c r="EV131" i="5"/>
  <c r="CM131" i="5"/>
  <c r="FZ131" i="5"/>
  <c r="DQ131" i="5"/>
  <c r="EH131" i="5"/>
  <c r="BY131" i="5"/>
  <c r="CE131" i="5"/>
  <c r="EN131" i="5"/>
  <c r="FU131" i="5"/>
  <c r="DL131" i="5"/>
  <c r="FJ131" i="5"/>
  <c r="DA131" i="5"/>
  <c r="BP214" i="5"/>
  <c r="DY214" i="5" s="1"/>
  <c r="FD214" i="5"/>
  <c r="CU214" i="5"/>
  <c r="DL214" i="5"/>
  <c r="FU214" i="5"/>
  <c r="BU214" i="5"/>
  <c r="ED214" i="5" s="1"/>
  <c r="EP214" i="5"/>
  <c r="CG214" i="5"/>
  <c r="GA214" i="5"/>
  <c r="DR214" i="5"/>
  <c r="DN149" i="5"/>
  <c r="FW149" i="5"/>
  <c r="GC149" i="5"/>
  <c r="DT149" i="5"/>
  <c r="DY149" i="5"/>
  <c r="BP149" i="5"/>
  <c r="CH149" i="5"/>
  <c r="EQ149" i="5"/>
  <c r="FV149" i="5"/>
  <c r="DM149" i="5"/>
  <c r="FH149" i="5"/>
  <c r="CY149" i="5"/>
  <c r="CS194" i="5"/>
  <c r="FB194" i="5"/>
  <c r="CF194" i="5"/>
  <c r="EO194" i="5"/>
  <c r="EZ194" i="5"/>
  <c r="CQ194" i="5"/>
  <c r="EV194" i="5"/>
  <c r="CM194" i="5"/>
  <c r="FT194" i="5"/>
  <c r="DK194" i="5"/>
  <c r="FD194" i="5"/>
  <c r="CU194" i="5"/>
  <c r="EH242" i="5"/>
  <c r="BY242" i="5"/>
  <c r="DE242" i="5"/>
  <c r="FN242" i="5"/>
  <c r="BP242" i="5"/>
  <c r="DY242" i="5"/>
  <c r="EQ242" i="5"/>
  <c r="CH242" i="5"/>
  <c r="EN242" i="5"/>
  <c r="CE242" i="5"/>
  <c r="GC242" i="5"/>
  <c r="DT242" i="5"/>
  <c r="Z50" i="4"/>
  <c r="AA50" i="4" s="1"/>
  <c r="Z100" i="4"/>
  <c r="AA100" i="4" s="1"/>
  <c r="CC253" i="5"/>
  <c r="EL253" i="5" s="1"/>
  <c r="CK253" i="5"/>
  <c r="ET253" i="5"/>
  <c r="BX253" i="5"/>
  <c r="EG253" i="5" s="1"/>
  <c r="DV253" i="5"/>
  <c r="GE253" i="5"/>
  <c r="FW253" i="5"/>
  <c r="DN253" i="5"/>
  <c r="FJ253" i="5"/>
  <c r="DA253" i="5"/>
  <c r="BT329" i="5"/>
  <c r="EC329" i="5" s="1"/>
  <c r="CD329" i="5"/>
  <c r="EM329" i="5" s="1"/>
  <c r="CU329" i="5"/>
  <c r="FD329" i="5" s="1"/>
  <c r="BV329" i="5"/>
  <c r="EE329" i="5" s="1"/>
  <c r="DU329" i="5"/>
  <c r="GD329" i="5"/>
  <c r="CY329" i="5"/>
  <c r="FH329" i="5" s="1"/>
  <c r="BV313" i="5"/>
  <c r="EE313" i="5" s="1"/>
  <c r="CM313" i="5"/>
  <c r="EV313" i="5" s="1"/>
  <c r="BT313" i="5"/>
  <c r="EC313" i="5" s="1"/>
  <c r="CR313" i="5"/>
  <c r="FA313" i="5" s="1"/>
  <c r="CA313" i="5"/>
  <c r="EJ313" i="5" s="1"/>
  <c r="FY313" i="5"/>
  <c r="DP313" i="5"/>
  <c r="FV36" i="5"/>
  <c r="DM36" i="5"/>
  <c r="FQ36" i="5"/>
  <c r="DH36" i="5"/>
  <c r="CD36" i="5"/>
  <c r="EM36" i="5"/>
  <c r="EY36" i="5"/>
  <c r="CP36" i="5"/>
  <c r="EP36" i="5"/>
  <c r="CG36" i="5"/>
  <c r="GE36" i="5"/>
  <c r="DV36" i="5"/>
  <c r="BR86" i="5"/>
  <c r="EA86" i="5" s="1"/>
  <c r="CM86" i="5"/>
  <c r="EV86" i="5"/>
  <c r="GC86" i="5"/>
  <c r="DT86" i="5"/>
  <c r="ET86" i="5"/>
  <c r="CK86" i="5"/>
  <c r="EM86" i="5"/>
  <c r="CD86" i="5"/>
  <c r="GB86" i="5"/>
  <c r="DS86" i="5"/>
  <c r="GE224" i="5"/>
  <c r="DV224" i="5"/>
  <c r="DD224" i="5"/>
  <c r="FM224" i="5"/>
  <c r="EL224" i="5"/>
  <c r="CC224" i="5"/>
  <c r="BX224" i="5"/>
  <c r="EG224" i="5"/>
  <c r="EZ224" i="5"/>
  <c r="CQ224" i="5"/>
  <c r="BT224" i="5"/>
  <c r="EC224" i="5" s="1"/>
  <c r="FN273" i="5"/>
  <c r="DE273" i="5"/>
  <c r="GB273" i="5"/>
  <c r="DS273" i="5"/>
  <c r="FK273" i="5"/>
  <c r="DB273" i="5"/>
  <c r="DI273" i="5"/>
  <c r="FR273" i="5"/>
  <c r="CG273" i="5"/>
  <c r="EP273" i="5" s="1"/>
  <c r="FY273" i="5"/>
  <c r="DP273" i="5"/>
  <c r="ET63" i="5"/>
  <c r="CK63" i="5"/>
  <c r="EF63" i="5"/>
  <c r="BW63" i="5"/>
  <c r="EP63" i="5"/>
  <c r="CG63" i="5"/>
  <c r="FD63" i="5"/>
  <c r="CU63" i="5"/>
  <c r="EH63" i="5"/>
  <c r="BY63" i="5"/>
  <c r="FW63" i="5"/>
  <c r="DN63" i="5"/>
  <c r="EU183" i="5"/>
  <c r="CL183" i="5"/>
  <c r="FW183" i="5"/>
  <c r="DN183" i="5"/>
  <c r="EL183" i="5"/>
  <c r="CC183" i="5"/>
  <c r="CG183" i="5"/>
  <c r="EP183" i="5"/>
  <c r="FV183" i="5"/>
  <c r="DM183" i="5"/>
  <c r="FH183" i="5"/>
  <c r="CY183" i="5"/>
  <c r="BO73" i="5"/>
  <c r="DX73" i="5" s="1"/>
  <c r="FL73" i="5"/>
  <c r="DC73" i="5"/>
  <c r="EV73" i="5"/>
  <c r="CM73" i="5"/>
  <c r="FX73" i="5"/>
  <c r="DO73" i="5"/>
  <c r="DU73" i="5"/>
  <c r="GD73" i="5"/>
  <c r="FI73" i="5"/>
  <c r="CZ73" i="5"/>
  <c r="CY337" i="5"/>
  <c r="FH337" i="5" s="1"/>
  <c r="DO337" i="5"/>
  <c r="FX337" i="5"/>
  <c r="FP337" i="5"/>
  <c r="DG337" i="5"/>
  <c r="DF337" i="5"/>
  <c r="FO337" i="5"/>
  <c r="DD337" i="5"/>
  <c r="FM337" i="5"/>
  <c r="CW337" i="5"/>
  <c r="FF337" i="5" s="1"/>
  <c r="CC239" i="5"/>
  <c r="EL239" i="5"/>
  <c r="ET239" i="5"/>
  <c r="CK239" i="5"/>
  <c r="DO239" i="5"/>
  <c r="FX239" i="5"/>
  <c r="EW239" i="5"/>
  <c r="CN239" i="5"/>
  <c r="EY239" i="5"/>
  <c r="CP239" i="5"/>
  <c r="BX239" i="5"/>
  <c r="EG239" i="5" s="1"/>
  <c r="BU248" i="5"/>
  <c r="ED248" i="5" s="1"/>
  <c r="FU248" i="5"/>
  <c r="DL248" i="5"/>
  <c r="EX248" i="5"/>
  <c r="CO248" i="5"/>
  <c r="CS248" i="5"/>
  <c r="FB248" i="5"/>
  <c r="FR248" i="5"/>
  <c r="DI248" i="5"/>
  <c r="FI248" i="5"/>
  <c r="CZ248" i="5"/>
  <c r="EJ148" i="5"/>
  <c r="CA148" i="5"/>
  <c r="FH148" i="5"/>
  <c r="CY148" i="5"/>
  <c r="FN148" i="5"/>
  <c r="DE148" i="5"/>
  <c r="BR148" i="5"/>
  <c r="EA148" i="5"/>
  <c r="CW148" i="5"/>
  <c r="FF148" i="5"/>
  <c r="ER148" i="5"/>
  <c r="CI148" i="5"/>
  <c r="BW285" i="5"/>
  <c r="EF285" i="5"/>
  <c r="FK285" i="5"/>
  <c r="DB285" i="5"/>
  <c r="DV285" i="5"/>
  <c r="GE285" i="5"/>
  <c r="CI285" i="5"/>
  <c r="ER285" i="5" s="1"/>
  <c r="BZ285" i="5"/>
  <c r="EI285" i="5" s="1"/>
  <c r="FX285" i="5"/>
  <c r="DO285" i="5"/>
  <c r="CG232" i="5"/>
  <c r="EP232" i="5"/>
  <c r="CT232" i="5"/>
  <c r="FC232" i="5"/>
  <c r="CQ232" i="5"/>
  <c r="EZ232" i="5"/>
  <c r="FB232" i="5"/>
  <c r="CS232" i="5"/>
  <c r="EN232" i="5"/>
  <c r="CE232" i="5"/>
  <c r="GC232" i="5"/>
  <c r="DT232" i="5"/>
  <c r="BU174" i="5"/>
  <c r="ED174" i="5"/>
  <c r="BS174" i="5"/>
  <c r="EB174" i="5" s="1"/>
  <c r="DD174" i="5"/>
  <c r="FM174" i="5"/>
  <c r="CU174" i="5"/>
  <c r="FD174" i="5"/>
  <c r="EJ174" i="5"/>
  <c r="CA174" i="5"/>
  <c r="FY174" i="5"/>
  <c r="DP174" i="5"/>
  <c r="BR186" i="5"/>
  <c r="EA186" i="5" s="1"/>
  <c r="FC186" i="5"/>
  <c r="CT186" i="5"/>
  <c r="GE186" i="5"/>
  <c r="DV186" i="5"/>
  <c r="FK186" i="5"/>
  <c r="DB186" i="5"/>
  <c r="FS186" i="5"/>
  <c r="DJ186" i="5"/>
  <c r="EW186" i="5"/>
  <c r="CN186" i="5"/>
  <c r="BW204" i="5"/>
  <c r="EF204" i="5" s="1"/>
  <c r="BX204" i="5"/>
  <c r="EG204" i="5" s="1"/>
  <c r="ES204" i="5"/>
  <c r="CJ204" i="5"/>
  <c r="FN204" i="5"/>
  <c r="DE204" i="5"/>
  <c r="FL204" i="5"/>
  <c r="DC204" i="5"/>
  <c r="EW204" i="5"/>
  <c r="CN204" i="5"/>
  <c r="BP155" i="5"/>
  <c r="DY155" i="5" s="1"/>
  <c r="CD317" i="5"/>
  <c r="EM317" i="5" s="1"/>
  <c r="FQ317" i="5"/>
  <c r="DH317" i="5"/>
  <c r="CH317" i="5"/>
  <c r="EQ317" i="5" s="1"/>
  <c r="FM317" i="5"/>
  <c r="DD317" i="5"/>
  <c r="GA317" i="5"/>
  <c r="DR317" i="5"/>
  <c r="CY317" i="5"/>
  <c r="FH317" i="5" s="1"/>
  <c r="EI294" i="5"/>
  <c r="BZ294" i="5"/>
  <c r="BO294" i="5"/>
  <c r="DX294" i="5" s="1"/>
  <c r="CH294" i="5"/>
  <c r="EQ294" i="5" s="1"/>
  <c r="DM294" i="5"/>
  <c r="FV294" i="5"/>
  <c r="CF294" i="5"/>
  <c r="EO294" i="5" s="1"/>
  <c r="GD294" i="5"/>
  <c r="DU294" i="5"/>
  <c r="CV330" i="5"/>
  <c r="FE330" i="5" s="1"/>
  <c r="DM330" i="5"/>
  <c r="FV330" i="5"/>
  <c r="CX330" i="5"/>
  <c r="FG330" i="5" s="1"/>
  <c r="DB330" i="5"/>
  <c r="FK330" i="5"/>
  <c r="DH330" i="5"/>
  <c r="FQ330" i="5" s="1"/>
  <c r="DD330" i="5"/>
  <c r="FM330" i="5" s="1"/>
  <c r="DF168" i="5"/>
  <c r="FO168" i="5"/>
  <c r="EX168" i="5"/>
  <c r="CO168" i="5"/>
  <c r="DG168" i="5"/>
  <c r="FP168" i="5"/>
  <c r="FR168" i="5"/>
  <c r="DI168" i="5"/>
  <c r="FZ168" i="5"/>
  <c r="DQ168" i="5"/>
  <c r="FK168" i="5"/>
  <c r="DB168" i="5"/>
  <c r="CC16" i="5"/>
  <c r="EL16" i="5"/>
  <c r="FS16" i="5"/>
  <c r="DJ16" i="5"/>
  <c r="ET16" i="5"/>
  <c r="CK16" i="5"/>
  <c r="DS16" i="5"/>
  <c r="GB16" i="5"/>
  <c r="FY16" i="5"/>
  <c r="DP16" i="5"/>
  <c r="DN16" i="5"/>
  <c r="FW16" i="5"/>
  <c r="EC66" i="5"/>
  <c r="BT66" i="5"/>
  <c r="FM66" i="5"/>
  <c r="DD66" i="5"/>
  <c r="DQ66" i="5"/>
  <c r="FZ66" i="5"/>
  <c r="CK66" i="5"/>
  <c r="ET66" i="5"/>
  <c r="CU66" i="5"/>
  <c r="FD66" i="5"/>
  <c r="EQ66" i="5"/>
  <c r="CH66" i="5"/>
  <c r="FA116" i="5"/>
  <c r="CR116" i="5"/>
  <c r="DN116" i="5"/>
  <c r="FW116" i="5"/>
  <c r="CJ116" i="5"/>
  <c r="ES116" i="5"/>
  <c r="EH116" i="5"/>
  <c r="BY116" i="5"/>
  <c r="EQ116" i="5"/>
  <c r="CH116" i="5"/>
  <c r="EC116" i="5"/>
  <c r="BT116" i="5"/>
  <c r="DG269" i="5"/>
  <c r="FP269" i="5"/>
  <c r="BT269" i="5"/>
  <c r="EC269" i="5" s="1"/>
  <c r="FW269" i="5"/>
  <c r="DN269" i="5"/>
  <c r="CB269" i="5"/>
  <c r="EK269" i="5"/>
  <c r="DU269" i="5"/>
  <c r="GD269" i="5"/>
  <c r="FB269" i="5"/>
  <c r="CS269" i="5"/>
  <c r="BP136" i="5"/>
  <c r="DY136" i="5" s="1"/>
  <c r="EA136" i="5"/>
  <c r="BR136" i="5"/>
  <c r="FC136" i="5"/>
  <c r="CT136" i="5"/>
  <c r="EX136" i="5"/>
  <c r="CO136" i="5"/>
  <c r="EY136" i="5"/>
  <c r="CP136" i="5"/>
  <c r="BT136" i="5"/>
  <c r="EC136" i="5" s="1"/>
  <c r="CN18" i="5"/>
  <c r="EW18" i="5"/>
  <c r="CC18" i="5"/>
  <c r="EL18" i="5"/>
  <c r="FV18" i="5"/>
  <c r="DM18" i="5"/>
  <c r="CL18" i="5"/>
  <c r="EU18" i="5"/>
  <c r="CO18" i="5"/>
  <c r="EX18" i="5"/>
  <c r="EI18" i="5"/>
  <c r="BZ18" i="5"/>
  <c r="EQ98" i="5"/>
  <c r="CH98" i="5"/>
  <c r="FQ98" i="5"/>
  <c r="DH98" i="5"/>
  <c r="BY98" i="5"/>
  <c r="EH98" i="5"/>
  <c r="GA98" i="5"/>
  <c r="DR98" i="5"/>
  <c r="FM98" i="5"/>
  <c r="DD98" i="5"/>
  <c r="EZ98" i="5"/>
  <c r="CQ98" i="5"/>
  <c r="BP133" i="5"/>
  <c r="DY133" i="5" s="1"/>
  <c r="EW133" i="5"/>
  <c r="CN133" i="5"/>
  <c r="FY133" i="5"/>
  <c r="DP133" i="5"/>
  <c r="FG133" i="5"/>
  <c r="CX133" i="5"/>
  <c r="FU133" i="5"/>
  <c r="DL133" i="5"/>
  <c r="EY133" i="5"/>
  <c r="CP133" i="5"/>
  <c r="BU356" i="5"/>
  <c r="ED356" i="5"/>
  <c r="CU356" i="5"/>
  <c r="FD356" i="5"/>
  <c r="CE356" i="5"/>
  <c r="EN356" i="5" s="1"/>
  <c r="CD356" i="5"/>
  <c r="EM356" i="5" s="1"/>
  <c r="BO356" i="5"/>
  <c r="DX356" i="5" s="1"/>
  <c r="DD356" i="5"/>
  <c r="FM356" i="5" s="1"/>
  <c r="BY331" i="5"/>
  <c r="EH331" i="5" s="1"/>
  <c r="DH331" i="5"/>
  <c r="FQ331" i="5" s="1"/>
  <c r="CD331" i="5"/>
  <c r="EM331" i="5" s="1"/>
  <c r="FM331" i="5"/>
  <c r="DD331" i="5"/>
  <c r="CY331" i="5"/>
  <c r="FH331" i="5" s="1"/>
  <c r="FT331" i="5"/>
  <c r="DK331" i="5"/>
  <c r="DP306" i="5"/>
  <c r="FY306" i="5"/>
  <c r="BS306" i="5"/>
  <c r="EB306" i="5" s="1"/>
  <c r="FT306" i="5"/>
  <c r="DK306" i="5"/>
  <c r="CE306" i="5"/>
  <c r="EN306" i="5" s="1"/>
  <c r="BQ306" i="5"/>
  <c r="DZ306" i="5" s="1"/>
  <c r="FM306" i="5"/>
  <c r="DD306" i="5"/>
  <c r="DG281" i="5"/>
  <c r="FP281" i="5"/>
  <c r="BY281" i="5"/>
  <c r="EH281" i="5" s="1"/>
  <c r="CY281" i="5"/>
  <c r="FH281" i="5"/>
  <c r="CB281" i="5"/>
  <c r="EK281" i="5" s="1"/>
  <c r="EE281" i="5"/>
  <c r="BV281" i="5"/>
  <c r="FT281" i="5"/>
  <c r="DK281" i="5"/>
  <c r="BO256" i="5"/>
  <c r="DX256" i="5" s="1"/>
  <c r="FB256" i="5"/>
  <c r="CS256" i="5"/>
  <c r="DA256" i="5"/>
  <c r="FJ256" i="5"/>
  <c r="EF256" i="5"/>
  <c r="BW256" i="5"/>
  <c r="BT256" i="5"/>
  <c r="EC256" i="5" s="1"/>
  <c r="FR256" i="5"/>
  <c r="DI256" i="5"/>
  <c r="GE231" i="5"/>
  <c r="DV231" i="5"/>
  <c r="CD231" i="5"/>
  <c r="EM231" i="5"/>
  <c r="CZ231" i="5"/>
  <c r="FI231" i="5"/>
  <c r="BP231" i="5"/>
  <c r="DY231" i="5" s="1"/>
  <c r="FW231" i="5"/>
  <c r="DN231" i="5"/>
  <c r="FL231" i="5"/>
  <c r="DC231" i="5"/>
  <c r="CM206" i="5"/>
  <c r="EV206" i="5"/>
  <c r="FB206" i="5"/>
  <c r="CS206" i="5"/>
  <c r="FG206" i="5"/>
  <c r="CX206" i="5"/>
  <c r="EN206" i="5"/>
  <c r="CE206" i="5"/>
  <c r="BR206" i="5"/>
  <c r="EA206" i="5"/>
  <c r="FS206" i="5"/>
  <c r="DJ206" i="5"/>
  <c r="DS238" i="5"/>
  <c r="GB238" i="5"/>
  <c r="CY238" i="5"/>
  <c r="FH238" i="5"/>
  <c r="EN238" i="5"/>
  <c r="CE238" i="5"/>
  <c r="FJ238" i="5"/>
  <c r="DA238" i="5"/>
  <c r="FM238" i="5"/>
  <c r="DD238" i="5"/>
  <c r="EU238" i="5"/>
  <c r="CL238" i="5"/>
  <c r="FJ247" i="5"/>
  <c r="DA247" i="5"/>
  <c r="EP247" i="5"/>
  <c r="CG247" i="5"/>
  <c r="FY247" i="5"/>
  <c r="DP247" i="5"/>
  <c r="DG247" i="5"/>
  <c r="FP247" i="5"/>
  <c r="FG247" i="5"/>
  <c r="CX247" i="5"/>
  <c r="CA247" i="5"/>
  <c r="EJ247" i="5" s="1"/>
  <c r="ES355" i="5"/>
  <c r="CJ355" i="5"/>
  <c r="CR355" i="5"/>
  <c r="FA355" i="5" s="1"/>
  <c r="BV355" i="5"/>
  <c r="EE355" i="5"/>
  <c r="BR355" i="5"/>
  <c r="EA355" i="5" s="1"/>
  <c r="CE355" i="5"/>
  <c r="EN355" i="5" s="1"/>
  <c r="EC355" i="5"/>
  <c r="BT355" i="5"/>
  <c r="CI284" i="5"/>
  <c r="ER284" i="5" s="1"/>
  <c r="BV284" i="5"/>
  <c r="EE284" i="5" s="1"/>
  <c r="CV284" i="5"/>
  <c r="FE284" i="5"/>
  <c r="DA284" i="5"/>
  <c r="FJ284" i="5"/>
  <c r="BX284" i="5"/>
  <c r="EG284" i="5" s="1"/>
  <c r="FQ284" i="5"/>
  <c r="DH284" i="5"/>
  <c r="EL160" i="5"/>
  <c r="CC160" i="5"/>
  <c r="FR160" i="5"/>
  <c r="DI160" i="5"/>
  <c r="CL160" i="5"/>
  <c r="EU160" i="5"/>
  <c r="DQ160" i="5"/>
  <c r="FZ160" i="5"/>
  <c r="FW160" i="5"/>
  <c r="DN160" i="5"/>
  <c r="FK160" i="5"/>
  <c r="DB160" i="5"/>
  <c r="BT187" i="5"/>
  <c r="EC187" i="5" s="1"/>
  <c r="FD187" i="5"/>
  <c r="CU187" i="5"/>
  <c r="GD187" i="5"/>
  <c r="DU187" i="5"/>
  <c r="FK187" i="5"/>
  <c r="DB187" i="5"/>
  <c r="FO187" i="5"/>
  <c r="DF187" i="5"/>
  <c r="ES187" i="5"/>
  <c r="CJ187" i="5"/>
  <c r="BY218" i="5"/>
  <c r="EH218" i="5"/>
  <c r="FG218" i="5"/>
  <c r="CX218" i="5"/>
  <c r="BW218" i="5"/>
  <c r="EF218" i="5"/>
  <c r="BP218" i="5"/>
  <c r="DY218" i="5" s="1"/>
  <c r="EJ218" i="5"/>
  <c r="CA218" i="5"/>
  <c r="GC218" i="5"/>
  <c r="DT218" i="5"/>
  <c r="CK328" i="5"/>
  <c r="ET328" i="5" s="1"/>
  <c r="BU328" i="5"/>
  <c r="ED328" i="5" s="1"/>
  <c r="GB328" i="5"/>
  <c r="DS328" i="5"/>
  <c r="CP328" i="5"/>
  <c r="EY328" i="5" s="1"/>
  <c r="DI328" i="5"/>
  <c r="FR328" i="5"/>
  <c r="DF328" i="5"/>
  <c r="FO328" i="5" s="1"/>
  <c r="DD345" i="5"/>
  <c r="FM345" i="5"/>
  <c r="CQ345" i="5"/>
  <c r="EZ345" i="5" s="1"/>
  <c r="CU345" i="5"/>
  <c r="FD345" i="5" s="1"/>
  <c r="DL345" i="5"/>
  <c r="FU345" i="5" s="1"/>
  <c r="DU345" i="5"/>
  <c r="GD345" i="5"/>
  <c r="DI345" i="5"/>
  <c r="FR345" i="5" s="1"/>
  <c r="EP137" i="5"/>
  <c r="CG137" i="5"/>
  <c r="EW137" i="5"/>
  <c r="CN137" i="5"/>
  <c r="FV137" i="5"/>
  <c r="DM137" i="5"/>
  <c r="CE137" i="5"/>
  <c r="EN137" i="5"/>
  <c r="BS137" i="5"/>
  <c r="EB137" i="5" s="1"/>
  <c r="FM137" i="5"/>
  <c r="DD137" i="5"/>
  <c r="FM254" i="5"/>
  <c r="DD254" i="5"/>
  <c r="FV254" i="5"/>
  <c r="DM254" i="5"/>
  <c r="GA254" i="5"/>
  <c r="DR254" i="5"/>
  <c r="CG254" i="5"/>
  <c r="EP254" i="5"/>
  <c r="FI254" i="5"/>
  <c r="CZ254" i="5"/>
  <c r="CC254" i="5"/>
  <c r="EL254" i="5" s="1"/>
  <c r="CX304" i="5"/>
  <c r="FG304" i="5" s="1"/>
  <c r="DR304" i="5"/>
  <c r="GA304" i="5"/>
  <c r="DE304" i="5"/>
  <c r="FN304" i="5"/>
  <c r="CL304" i="5"/>
  <c r="EU304" i="5" s="1"/>
  <c r="FQ304" i="5"/>
  <c r="DH304" i="5"/>
  <c r="CI304" i="5"/>
  <c r="ER304" i="5" s="1"/>
  <c r="BP74" i="5"/>
  <c r="DY74" i="5" s="1"/>
  <c r="DJ205" i="5"/>
  <c r="FS205" i="5"/>
  <c r="FK205" i="5"/>
  <c r="DB205" i="5"/>
  <c r="FB205" i="5"/>
  <c r="CS205" i="5"/>
  <c r="EQ205" i="5"/>
  <c r="CH205" i="5"/>
  <c r="FF205" i="5"/>
  <c r="CW205" i="5"/>
  <c r="ES205" i="5"/>
  <c r="CJ205" i="5"/>
  <c r="BO64" i="5"/>
  <c r="DX64" i="5" s="1"/>
  <c r="T64" i="4" s="1"/>
  <c r="EA51" i="5"/>
  <c r="BR51" i="5"/>
  <c r="FB51" i="5"/>
  <c r="CS51" i="5"/>
  <c r="GB51" i="5"/>
  <c r="DS51" i="5"/>
  <c r="CZ51" i="5"/>
  <c r="FI51" i="5"/>
  <c r="FM51" i="5"/>
  <c r="DD51" i="5"/>
  <c r="FA51" i="5"/>
  <c r="CR51" i="5"/>
  <c r="FZ101" i="5"/>
  <c r="DQ101" i="5"/>
  <c r="BP101" i="5"/>
  <c r="DY101" i="5" s="1"/>
  <c r="EZ101" i="5"/>
  <c r="CQ101" i="5"/>
  <c r="EP101" i="5"/>
  <c r="CG101" i="5"/>
  <c r="FK101" i="5"/>
  <c r="DB101" i="5"/>
  <c r="EN101" i="5"/>
  <c r="CE101" i="5"/>
  <c r="DV191" i="5"/>
  <c r="GE191" i="5"/>
  <c r="FV191" i="5"/>
  <c r="DM191" i="5"/>
  <c r="BY191" i="5"/>
  <c r="EH191" i="5"/>
  <c r="DK191" i="5"/>
  <c r="FT191" i="5"/>
  <c r="BV191" i="5"/>
  <c r="EE191" i="5" s="1"/>
  <c r="FP191" i="5"/>
  <c r="DG191" i="5"/>
  <c r="BS279" i="5"/>
  <c r="EB279" i="5"/>
  <c r="BR279" i="5"/>
  <c r="EA279" i="5" s="1"/>
  <c r="CV279" i="5"/>
  <c r="FE279" i="5"/>
  <c r="DF279" i="5"/>
  <c r="FO279" i="5"/>
  <c r="BX279" i="5"/>
  <c r="EG279" i="5" s="1"/>
  <c r="FQ279" i="5"/>
  <c r="DH279" i="5"/>
  <c r="EZ222" i="5"/>
  <c r="CQ222" i="5"/>
  <c r="DV222" i="5"/>
  <c r="GE222" i="5"/>
  <c r="FG222" i="5"/>
  <c r="CX222" i="5"/>
  <c r="CZ222" i="5"/>
  <c r="FI222" i="5"/>
  <c r="BU222" i="5"/>
  <c r="ED222" i="5" s="1"/>
  <c r="FM222" i="5"/>
  <c r="DD222" i="5"/>
  <c r="BY202" i="5"/>
  <c r="EH202" i="5"/>
  <c r="FB202" i="5"/>
  <c r="CS202" i="5"/>
  <c r="FP202" i="5"/>
  <c r="DG202" i="5"/>
  <c r="CI202" i="5"/>
  <c r="ER202" i="5"/>
  <c r="CY202" i="5"/>
  <c r="FH202" i="5"/>
  <c r="DB202" i="5"/>
  <c r="FK202" i="5"/>
  <c r="ET255" i="5"/>
  <c r="CK255" i="5"/>
  <c r="EX255" i="5"/>
  <c r="CO255" i="5"/>
  <c r="DQ255" i="5"/>
  <c r="FZ255" i="5"/>
  <c r="ES255" i="5"/>
  <c r="CJ255" i="5"/>
  <c r="CH255" i="5"/>
  <c r="EQ255" i="5" s="1"/>
  <c r="FV255" i="5"/>
  <c r="DM255" i="5"/>
  <c r="FE43" i="5"/>
  <c r="CV43" i="5"/>
  <c r="EI43" i="5"/>
  <c r="BZ43" i="5"/>
  <c r="DS118" i="5"/>
  <c r="GB118" i="5"/>
  <c r="FQ118" i="5"/>
  <c r="DH118" i="5"/>
  <c r="FW118" i="5"/>
  <c r="DN118" i="5"/>
  <c r="FY83" i="5"/>
  <c r="DP83" i="5"/>
  <c r="DS83" i="5"/>
  <c r="GB83" i="5"/>
  <c r="BX237" i="5"/>
  <c r="EG237" i="5" s="1"/>
  <c r="BZ300" i="5"/>
  <c r="EI300" i="5" s="1"/>
  <c r="FW300" i="5"/>
  <c r="DN300" i="5"/>
  <c r="DF354" i="5"/>
  <c r="FO354" i="5" s="1"/>
  <c r="BU283" i="5"/>
  <c r="ED283" i="5" s="1"/>
  <c r="CR283" i="5"/>
  <c r="FA283" i="5" s="1"/>
  <c r="FZ192" i="5"/>
  <c r="DQ192" i="5"/>
  <c r="FQ192" i="5"/>
  <c r="DH192" i="5"/>
  <c r="CJ169" i="5"/>
  <c r="ES169" i="5"/>
  <c r="EV169" i="5"/>
  <c r="CM169" i="5"/>
  <c r="EH188" i="5"/>
  <c r="BY188" i="5"/>
  <c r="FK188" i="5"/>
  <c r="DB188" i="5"/>
  <c r="CR292" i="5"/>
  <c r="FA292" i="5" s="1"/>
  <c r="BV258" i="5"/>
  <c r="EE258" i="5" s="1"/>
  <c r="CD270" i="5"/>
  <c r="EM270" i="5" s="1"/>
  <c r="FR270" i="5"/>
  <c r="DI270" i="5"/>
  <c r="CL213" i="5"/>
  <c r="EU213" i="5"/>
  <c r="DB315" i="5"/>
  <c r="FK315" i="5" s="1"/>
  <c r="BR192" i="5"/>
  <c r="EA192" i="5" s="1"/>
  <c r="CD276" i="5"/>
  <c r="EM276" i="5" s="1"/>
  <c r="BX290" i="5"/>
  <c r="EG290" i="5"/>
  <c r="CJ335" i="5"/>
  <c r="ES335" i="5" s="1"/>
  <c r="CJ314" i="5"/>
  <c r="ES314" i="5" s="1"/>
  <c r="BW268" i="5"/>
  <c r="EF268" i="5" s="1"/>
  <c r="DJ229" i="5"/>
  <c r="FS229" i="5"/>
  <c r="FB170" i="5"/>
  <c r="CS170" i="5"/>
  <c r="EK156" i="5"/>
  <c r="CB156" i="5"/>
  <c r="DQ300" i="5"/>
  <c r="FZ300" i="5"/>
  <c r="BS283" i="5"/>
  <c r="EB283" i="5"/>
  <c r="EW192" i="5"/>
  <c r="CN192" i="5"/>
  <c r="FW169" i="5"/>
  <c r="DN169" i="5"/>
  <c r="DD188" i="5"/>
  <c r="FM188" i="5"/>
  <c r="FR315" i="5"/>
  <c r="DI315" i="5"/>
  <c r="DO151" i="5"/>
  <c r="FX151" i="5"/>
  <c r="FT154" i="5"/>
  <c r="DK154" i="5"/>
  <c r="CO177" i="5"/>
  <c r="EX177" i="5"/>
  <c r="EM103" i="5"/>
  <c r="CD103" i="5"/>
  <c r="EV103" i="5"/>
  <c r="CM103" i="5"/>
  <c r="DI103" i="5"/>
  <c r="FR103" i="5"/>
  <c r="FG103" i="5"/>
  <c r="CX103" i="5"/>
  <c r="DE351" i="5"/>
  <c r="FN351" i="5" s="1"/>
  <c r="CR326" i="5"/>
  <c r="FA326" i="5" s="1"/>
  <c r="CJ290" i="5"/>
  <c r="ES290" i="5" s="1"/>
  <c r="FW299" i="5"/>
  <c r="DN299" i="5"/>
  <c r="DC299" i="5"/>
  <c r="FL299" i="5"/>
  <c r="CI299" i="5"/>
  <c r="ER299" i="5" s="1"/>
  <c r="DQ299" i="5"/>
  <c r="FZ299" i="5"/>
  <c r="CW353" i="5"/>
  <c r="FF353" i="5" s="1"/>
  <c r="CG353" i="5"/>
  <c r="EP353" i="5"/>
  <c r="DI353" i="5"/>
  <c r="FR353" i="5" s="1"/>
  <c r="DB335" i="5"/>
  <c r="FK335" i="5" s="1"/>
  <c r="BV335" i="5"/>
  <c r="EE335" i="5" s="1"/>
  <c r="DD335" i="5"/>
  <c r="FM335" i="5" s="1"/>
  <c r="CT282" i="5"/>
  <c r="FC282" i="5"/>
  <c r="CD282" i="5"/>
  <c r="EM282" i="5" s="1"/>
  <c r="FP282" i="5"/>
  <c r="DG282" i="5"/>
  <c r="FH152" i="5"/>
  <c r="CY152" i="5"/>
  <c r="FQ152" i="5"/>
  <c r="DH152" i="5"/>
  <c r="DO152" i="5"/>
  <c r="FX152" i="5"/>
  <c r="FZ152" i="5"/>
  <c r="DQ152" i="5"/>
  <c r="ED208" i="5"/>
  <c r="BU208" i="5"/>
  <c r="GB208" i="5"/>
  <c r="DS208" i="5"/>
  <c r="EN208" i="5"/>
  <c r="CE208" i="5"/>
  <c r="FB208" i="5"/>
  <c r="CS208" i="5"/>
  <c r="FN208" i="5"/>
  <c r="DE208" i="5"/>
  <c r="FV220" i="5"/>
  <c r="DM220" i="5"/>
  <c r="BV220" i="5"/>
  <c r="EE220" i="5" s="1"/>
  <c r="BS220" i="5"/>
  <c r="EB220" i="5" s="1"/>
  <c r="FU220" i="5"/>
  <c r="DL220" i="5"/>
  <c r="BS314" i="5"/>
  <c r="EB314" i="5"/>
  <c r="DR314" i="5"/>
  <c r="GA314" i="5"/>
  <c r="FV314" i="5"/>
  <c r="DM314" i="5"/>
  <c r="FT314" i="5"/>
  <c r="DK314" i="5"/>
  <c r="CN278" i="5"/>
  <c r="EW278" i="5"/>
  <c r="GA278" i="5"/>
  <c r="DR278" i="5"/>
  <c r="GB278" i="5"/>
  <c r="DS278" i="5"/>
  <c r="GE278" i="5"/>
  <c r="DV278" i="5"/>
  <c r="BP295" i="5"/>
  <c r="DY295" i="5" s="1"/>
  <c r="CB295" i="5"/>
  <c r="EK295" i="5" s="1"/>
  <c r="FZ295" i="5"/>
  <c r="DQ295" i="5"/>
  <c r="FI260" i="5"/>
  <c r="CZ260" i="5"/>
  <c r="GC260" i="5"/>
  <c r="DT260" i="5"/>
  <c r="FQ260" i="5"/>
  <c r="DH260" i="5"/>
  <c r="FA260" i="5"/>
  <c r="CR260" i="5"/>
  <c r="GB268" i="5"/>
  <c r="DS268" i="5"/>
  <c r="FE268" i="5"/>
  <c r="CV268" i="5"/>
  <c r="FD268" i="5"/>
  <c r="CU268" i="5"/>
  <c r="EY195" i="5"/>
  <c r="CP195" i="5"/>
  <c r="FZ195" i="5"/>
  <c r="DQ195" i="5"/>
  <c r="GD195" i="5"/>
  <c r="DU195" i="5"/>
  <c r="ET229" i="5"/>
  <c r="CK229" i="5"/>
  <c r="DB229" i="5"/>
  <c r="FK229" i="5"/>
  <c r="DT229" i="5"/>
  <c r="GC229" i="5"/>
  <c r="FZ229" i="5"/>
  <c r="DQ229" i="5"/>
  <c r="FL21" i="5"/>
  <c r="DC21" i="5"/>
  <c r="EE21" i="5"/>
  <c r="BV21" i="5"/>
  <c r="BQ21" i="5"/>
  <c r="DZ21" i="5"/>
  <c r="GD21" i="5"/>
  <c r="DU21" i="5"/>
  <c r="FF71" i="5"/>
  <c r="CW71" i="5"/>
  <c r="GB71" i="5"/>
  <c r="DS71" i="5"/>
  <c r="DY71" i="5"/>
  <c r="BP71" i="5"/>
  <c r="GE71" i="5"/>
  <c r="DV71" i="5"/>
  <c r="CY170" i="5"/>
  <c r="FH170" i="5"/>
  <c r="DO170" i="5"/>
  <c r="FX170" i="5"/>
  <c r="DG170" i="5"/>
  <c r="FP170" i="5"/>
  <c r="FR170" i="5"/>
  <c r="DI170" i="5"/>
  <c r="EQ170" i="5"/>
  <c r="CH170" i="5"/>
  <c r="FV170" i="5"/>
  <c r="DM170" i="5"/>
  <c r="EV13" i="5"/>
  <c r="CM13" i="5"/>
  <c r="BR13" i="5"/>
  <c r="EA13" i="5"/>
  <c r="EP13" i="5"/>
  <c r="CG13" i="5"/>
  <c r="EH13" i="5"/>
  <c r="BY13" i="5"/>
  <c r="CX138" i="5"/>
  <c r="FG138" i="5"/>
  <c r="BT138" i="5"/>
  <c r="EC138" i="5" s="1"/>
  <c r="FE138" i="5"/>
  <c r="CV138" i="5"/>
  <c r="FP138" i="5"/>
  <c r="DG138" i="5"/>
  <c r="FU138" i="5"/>
  <c r="DL138" i="5"/>
  <c r="EY138" i="5"/>
  <c r="CP138" i="5"/>
  <c r="CD228" i="5"/>
  <c r="EM228" i="5"/>
  <c r="CT228" i="5"/>
  <c r="FC228" i="5"/>
  <c r="GA228" i="5"/>
  <c r="DR228" i="5"/>
  <c r="ES228" i="5"/>
  <c r="CJ228" i="5"/>
  <c r="CN228" i="5"/>
  <c r="EW228" i="5"/>
  <c r="CA228" i="5"/>
  <c r="EJ228" i="5" s="1"/>
  <c r="CX88" i="5"/>
  <c r="FG88" i="5"/>
  <c r="FU88" i="5"/>
  <c r="DL88" i="5"/>
  <c r="EL88" i="5"/>
  <c r="CC88" i="5"/>
  <c r="EH88" i="5"/>
  <c r="BY88" i="5"/>
  <c r="EF88" i="5"/>
  <c r="BW88" i="5"/>
  <c r="CX289" i="5"/>
  <c r="FG289" i="5"/>
  <c r="CB289" i="5"/>
  <c r="EK289" i="5" s="1"/>
  <c r="DN289" i="5"/>
  <c r="FW289" i="5"/>
  <c r="FL298" i="5"/>
  <c r="DC298" i="5"/>
  <c r="CR298" i="5"/>
  <c r="FA298" i="5" s="1"/>
  <c r="CH298" i="5"/>
  <c r="EQ298" i="5" s="1"/>
  <c r="CG298" i="5"/>
  <c r="EP298" i="5" s="1"/>
  <c r="DO200" i="5"/>
  <c r="FX200" i="5"/>
  <c r="DA352" i="5"/>
  <c r="FJ352" i="5"/>
  <c r="BR352" i="5"/>
  <c r="EA352" i="5" s="1"/>
  <c r="BW352" i="5"/>
  <c r="EF352" i="5" s="1"/>
  <c r="CI334" i="5"/>
  <c r="ER334" i="5"/>
  <c r="CA334" i="5"/>
  <c r="EJ334" i="5" s="1"/>
  <c r="CQ334" i="5"/>
  <c r="EZ334" i="5"/>
  <c r="BS189" i="5"/>
  <c r="EB189" i="5" s="1"/>
  <c r="FF189" i="5"/>
  <c r="CW189" i="5"/>
  <c r="CI189" i="5"/>
  <c r="ER189" i="5"/>
  <c r="DU189" i="5"/>
  <c r="GD189" i="5"/>
  <c r="FN189" i="5"/>
  <c r="DE189" i="5"/>
  <c r="ES164" i="5"/>
  <c r="CJ164" i="5"/>
  <c r="FM164" i="5"/>
  <c r="DD164" i="5"/>
  <c r="DG164" i="5"/>
  <c r="FP164" i="5"/>
  <c r="CG210" i="5"/>
  <c r="EP210" i="5"/>
  <c r="FH210" i="5"/>
  <c r="CY210" i="5"/>
  <c r="FP210" i="5"/>
  <c r="DG210" i="5"/>
  <c r="DV272" i="5"/>
  <c r="GE272" i="5"/>
  <c r="BY272" i="5"/>
  <c r="EH272" i="5" s="1"/>
  <c r="CP272" i="5"/>
  <c r="EY272" i="5" s="1"/>
  <c r="CK342" i="5"/>
  <c r="ET342" i="5"/>
  <c r="CY342" i="5"/>
  <c r="FH342" i="5" s="1"/>
  <c r="GE342" i="5"/>
  <c r="DV342" i="5"/>
  <c r="EP142" i="5"/>
  <c r="CG142" i="5"/>
  <c r="EY142" i="5"/>
  <c r="CP142" i="5"/>
  <c r="BR142" i="5"/>
  <c r="EA142" i="5" s="1"/>
  <c r="FP142" i="5"/>
  <c r="DG142" i="5"/>
  <c r="DZ139" i="5"/>
  <c r="BQ139" i="5"/>
  <c r="EH156" i="5"/>
  <c r="BY156" i="5"/>
  <c r="BU156" i="5"/>
  <c r="ED156" i="5" s="1"/>
  <c r="EO156" i="5"/>
  <c r="CF156" i="5"/>
  <c r="GD156" i="5"/>
  <c r="DU156" i="5"/>
  <c r="FZ275" i="5"/>
  <c r="DQ275" i="5"/>
  <c r="BY275" i="5"/>
  <c r="EH275" i="5" s="1"/>
  <c r="FP6" i="5"/>
  <c r="DG6" i="5"/>
  <c r="EY6" i="5"/>
  <c r="CP6" i="5"/>
  <c r="FF56" i="5"/>
  <c r="CW56" i="5"/>
  <c r="DJ41" i="5"/>
  <c r="FS41" i="5"/>
  <c r="BU41" i="5"/>
  <c r="ED41" i="5"/>
  <c r="ES41" i="5"/>
  <c r="CJ41" i="5"/>
  <c r="DD91" i="5"/>
  <c r="FM91" i="5"/>
  <c r="EV91" i="5"/>
  <c r="CM91" i="5"/>
  <c r="FE91" i="5"/>
  <c r="CV91" i="5"/>
  <c r="EQ91" i="5"/>
  <c r="CH91" i="5"/>
  <c r="DX141" i="5"/>
  <c r="BO141" i="5"/>
  <c r="CV141" i="5"/>
  <c r="FE141" i="5"/>
  <c r="FT141" i="5"/>
  <c r="DK141" i="5"/>
  <c r="DE172" i="5"/>
  <c r="FN172" i="5"/>
  <c r="EZ172" i="5"/>
  <c r="CQ172" i="5"/>
  <c r="FT172" i="5"/>
  <c r="DK172" i="5"/>
  <c r="Z45" i="4"/>
  <c r="AA45" i="4" s="1"/>
  <c r="Z95" i="4"/>
  <c r="AA95" i="4" s="1"/>
  <c r="BO175" i="5"/>
  <c r="DX175" i="5"/>
  <c r="CK175" i="5"/>
  <c r="ET175" i="5"/>
  <c r="BZ175" i="5"/>
  <c r="EI175" i="5"/>
  <c r="CW175" i="5"/>
  <c r="FF175" i="5"/>
  <c r="FT175" i="5"/>
  <c r="DK175" i="5"/>
  <c r="CF309" i="5"/>
  <c r="EO309" i="5" s="1"/>
  <c r="BO309" i="5"/>
  <c r="DX309" i="5" s="1"/>
  <c r="CJ309" i="5"/>
  <c r="ES309" i="5"/>
  <c r="BW309" i="5"/>
  <c r="EF309" i="5" s="1"/>
  <c r="BT309" i="5"/>
  <c r="EC309" i="5" s="1"/>
  <c r="GE309" i="5"/>
  <c r="DV309" i="5"/>
  <c r="BY343" i="5"/>
  <c r="EH343" i="5" s="1"/>
  <c r="FZ343" i="5"/>
  <c r="DQ343" i="5"/>
  <c r="CR343" i="5"/>
  <c r="FA343" i="5" s="1"/>
  <c r="CU343" i="5"/>
  <c r="FD343" i="5" s="1"/>
  <c r="CZ343" i="5"/>
  <c r="FI343" i="5"/>
  <c r="FK48" i="5"/>
  <c r="DB48" i="5"/>
  <c r="DH48" i="5"/>
  <c r="FQ48" i="5"/>
  <c r="EL48" i="5"/>
  <c r="CC48" i="5"/>
  <c r="ET48" i="5"/>
  <c r="CK48" i="5"/>
  <c r="FT48" i="5"/>
  <c r="DK48" i="5"/>
  <c r="FB48" i="5"/>
  <c r="CS48" i="5"/>
  <c r="GB123" i="5"/>
  <c r="DS123" i="5"/>
  <c r="ET123" i="5"/>
  <c r="CK123" i="5"/>
  <c r="CD123" i="5"/>
  <c r="EM123" i="5"/>
  <c r="DI123" i="5"/>
  <c r="FR123" i="5"/>
  <c r="GE123" i="5"/>
  <c r="DV123" i="5"/>
  <c r="FI123" i="5"/>
  <c r="CZ123" i="5"/>
  <c r="FK157" i="5"/>
  <c r="DB157" i="5"/>
  <c r="EM157" i="5"/>
  <c r="CD157" i="5"/>
  <c r="CF157" i="5"/>
  <c r="EO157" i="5"/>
  <c r="CX157" i="5"/>
  <c r="FG157" i="5"/>
  <c r="FO157" i="5"/>
  <c r="DF157" i="5"/>
  <c r="ES157" i="5"/>
  <c r="CJ157" i="5"/>
  <c r="EP245" i="5"/>
  <c r="CG245" i="5"/>
  <c r="CD245" i="5"/>
  <c r="EM245" i="5" s="1"/>
  <c r="BV245" i="5"/>
  <c r="EE245" i="5" s="1"/>
  <c r="CA245" i="5"/>
  <c r="EJ245" i="5" s="1"/>
  <c r="EU245" i="5"/>
  <c r="CL245" i="5"/>
  <c r="DX245" i="5"/>
  <c r="BO245" i="5"/>
  <c r="DB319" i="5"/>
  <c r="FK319" i="5" s="1"/>
  <c r="CP319" i="5"/>
  <c r="EY319" i="5" s="1"/>
  <c r="CR319" i="5"/>
  <c r="FA319" i="5" s="1"/>
  <c r="CZ319" i="5"/>
  <c r="FI319" i="5"/>
  <c r="FS319" i="5"/>
  <c r="DJ319" i="5"/>
  <c r="FE319" i="5"/>
  <c r="CV319" i="5"/>
  <c r="CT346" i="5"/>
  <c r="FC346" i="5" s="1"/>
  <c r="FQ346" i="5"/>
  <c r="DH346" i="5"/>
  <c r="CZ346" i="5"/>
  <c r="FI346" i="5"/>
  <c r="DO346" i="5"/>
  <c r="FX346" i="5"/>
  <c r="BV346" i="5"/>
  <c r="EE346" i="5" s="1"/>
  <c r="GB346" i="5"/>
  <c r="DS346" i="5"/>
  <c r="ED321" i="5"/>
  <c r="BU321" i="5"/>
  <c r="DS321" i="5"/>
  <c r="GB321" i="5"/>
  <c r="BQ321" i="5"/>
  <c r="DZ321" i="5" s="1"/>
  <c r="CO321" i="5"/>
  <c r="EX321" i="5" s="1"/>
  <c r="CH321" i="5"/>
  <c r="EQ321" i="5" s="1"/>
  <c r="FV321" i="5"/>
  <c r="DM321" i="5"/>
  <c r="DD296" i="5"/>
  <c r="FM296" i="5"/>
  <c r="CU296" i="5"/>
  <c r="FD296" i="5" s="1"/>
  <c r="BS296" i="5"/>
  <c r="EB296" i="5" s="1"/>
  <c r="CQ296" i="5"/>
  <c r="EZ296" i="5" s="1"/>
  <c r="BY296" i="5"/>
  <c r="EH296" i="5" s="1"/>
  <c r="GB296" i="5"/>
  <c r="DS296" i="5"/>
  <c r="CQ271" i="5"/>
  <c r="EZ271" i="5" s="1"/>
  <c r="BY271" i="5"/>
  <c r="EH271" i="5" s="1"/>
  <c r="CG271" i="5"/>
  <c r="EP271" i="5" s="1"/>
  <c r="CI271" i="5"/>
  <c r="ER271" i="5" s="1"/>
  <c r="BZ271" i="5"/>
  <c r="EI271" i="5" s="1"/>
  <c r="FX271" i="5"/>
  <c r="DO271" i="5"/>
  <c r="FX246" i="5"/>
  <c r="DO246" i="5"/>
  <c r="BV246" i="5"/>
  <c r="EE246" i="5" s="1"/>
  <c r="CP246" i="5"/>
  <c r="EY246" i="5"/>
  <c r="FB246" i="5"/>
  <c r="CS246" i="5"/>
  <c r="CD246" i="5"/>
  <c r="EM246" i="5" s="1"/>
  <c r="GB246" i="5"/>
  <c r="DS246" i="5"/>
  <c r="DE221" i="5"/>
  <c r="FN221" i="5"/>
  <c r="FY221" i="5"/>
  <c r="DP221" i="5"/>
  <c r="BU221" i="5"/>
  <c r="ED221" i="5" s="1"/>
  <c r="CG221" i="5"/>
  <c r="EP221" i="5"/>
  <c r="EM221" i="5"/>
  <c r="CD221" i="5"/>
  <c r="GC221" i="5"/>
  <c r="DT221" i="5"/>
  <c r="DL196" i="5"/>
  <c r="FU196" i="5"/>
  <c r="BU196" i="5"/>
  <c r="ED196" i="5" s="1"/>
  <c r="BO196" i="5"/>
  <c r="DX196" i="5" s="1"/>
  <c r="ET196" i="5"/>
  <c r="CK196" i="5"/>
  <c r="EL196" i="5"/>
  <c r="CC196" i="5"/>
  <c r="GA196" i="5"/>
  <c r="DR196" i="5"/>
  <c r="GC288" i="5"/>
  <c r="DT288" i="5"/>
  <c r="GD288" i="5"/>
  <c r="DU288" i="5"/>
  <c r="CK288" i="5"/>
  <c r="ET288" i="5" s="1"/>
  <c r="FZ288" i="5"/>
  <c r="DQ288" i="5"/>
  <c r="FY288" i="5"/>
  <c r="DP288" i="5"/>
  <c r="CS288" i="5"/>
  <c r="FB288" i="5" s="1"/>
  <c r="CB297" i="5"/>
  <c r="EK297" i="5" s="1"/>
  <c r="CI297" i="5"/>
  <c r="ER297" i="5" s="1"/>
  <c r="DQ297" i="5"/>
  <c r="FZ297" i="5"/>
  <c r="CQ297" i="5"/>
  <c r="EZ297" i="5" s="1"/>
  <c r="CA297" i="5"/>
  <c r="EJ297" i="5" s="1"/>
  <c r="GB199" i="5"/>
  <c r="DS199" i="5"/>
  <c r="DB199" i="5"/>
  <c r="FK199" i="5"/>
  <c r="ER199" i="5"/>
  <c r="CI199" i="5"/>
  <c r="BO199" i="5"/>
  <c r="DX199" i="5" s="1"/>
  <c r="CG199" i="5"/>
  <c r="EP199" i="5"/>
  <c r="EO199" i="5"/>
  <c r="CF199" i="5"/>
  <c r="CE333" i="5"/>
  <c r="EN333" i="5" s="1"/>
  <c r="CT333" i="5"/>
  <c r="FC333" i="5"/>
  <c r="FF333" i="5"/>
  <c r="CW333" i="5"/>
  <c r="CP333" i="5"/>
  <c r="EY333" i="5" s="1"/>
  <c r="CK333" i="5"/>
  <c r="ET333" i="5" s="1"/>
  <c r="BO333" i="5"/>
  <c r="DX333" i="5" s="1"/>
  <c r="GD274" i="5"/>
  <c r="DU274" i="5"/>
  <c r="CD274" i="5"/>
  <c r="EM274" i="5" s="1"/>
  <c r="FM274" i="5"/>
  <c r="DD274" i="5"/>
  <c r="BU274" i="5"/>
  <c r="ED274" i="5" s="1"/>
  <c r="CM274" i="5"/>
  <c r="EV274" i="5" s="1"/>
  <c r="BO274" i="5"/>
  <c r="DX274" i="5" s="1"/>
  <c r="BP147" i="5"/>
  <c r="DY147" i="5" s="1"/>
  <c r="CJ230" i="5"/>
  <c r="ES230" i="5"/>
  <c r="BY230" i="5"/>
  <c r="EH230" i="5"/>
  <c r="EN230" i="5"/>
  <c r="CE230" i="5"/>
  <c r="FV230" i="5"/>
  <c r="DM230" i="5"/>
  <c r="DI230" i="5"/>
  <c r="FR230" i="5"/>
  <c r="EV230" i="5"/>
  <c r="CM230" i="5"/>
  <c r="CZ322" i="5"/>
  <c r="FI322" i="5" s="1"/>
  <c r="DU322" i="5"/>
  <c r="GD322" i="5"/>
  <c r="BP322" i="5"/>
  <c r="DY322" i="5" s="1"/>
  <c r="FZ322" i="5"/>
  <c r="DQ322" i="5"/>
  <c r="FU322" i="5"/>
  <c r="DL322" i="5"/>
  <c r="CO322" i="5"/>
  <c r="EX322" i="5" s="1"/>
  <c r="CF308" i="5"/>
  <c r="EO308" i="5" s="1"/>
  <c r="CH308" i="5"/>
  <c r="EQ308" i="5" s="1"/>
  <c r="CC308" i="5"/>
  <c r="EL308" i="5" s="1"/>
  <c r="FZ308" i="5"/>
  <c r="DQ308" i="5"/>
  <c r="DG308" i="5"/>
  <c r="FP308" i="5"/>
  <c r="CL308" i="5"/>
  <c r="EU308" i="5" s="1"/>
  <c r="CI320" i="5"/>
  <c r="ER320" i="5" s="1"/>
  <c r="DF320" i="5"/>
  <c r="FO320" i="5"/>
  <c r="CV320" i="5"/>
  <c r="FE320" i="5" s="1"/>
  <c r="DE320" i="5"/>
  <c r="FN320" i="5"/>
  <c r="CZ320" i="5"/>
  <c r="FI320" i="5"/>
  <c r="CM320" i="5"/>
  <c r="EV320" i="5" s="1"/>
  <c r="FP277" i="5"/>
  <c r="DG277" i="5"/>
  <c r="FL277" i="5"/>
  <c r="DC277" i="5"/>
  <c r="DM277" i="5"/>
  <c r="FV277" i="5"/>
  <c r="CR277" i="5"/>
  <c r="FA277" i="5" s="1"/>
  <c r="FH277" i="5"/>
  <c r="CY277" i="5"/>
  <c r="FE277" i="5"/>
  <c r="CV277" i="5"/>
  <c r="BZ325" i="5"/>
  <c r="EI325" i="5" s="1"/>
  <c r="DE325" i="5"/>
  <c r="FN325" i="5" s="1"/>
  <c r="DC325" i="5"/>
  <c r="FL325" i="5" s="1"/>
  <c r="EC325" i="5"/>
  <c r="BT325" i="5"/>
  <c r="BR325" i="5"/>
  <c r="EA325" i="5" s="1"/>
  <c r="DG325" i="5"/>
  <c r="FP325" i="5" s="1"/>
  <c r="T17" i="4"/>
  <c r="U17" i="4" s="1"/>
  <c r="GE58" i="5"/>
  <c r="DV58" i="5"/>
  <c r="BU58" i="5"/>
  <c r="ED58" i="5"/>
  <c r="CW58" i="5"/>
  <c r="FF58" i="5"/>
  <c r="EF58" i="5"/>
  <c r="BW58" i="5"/>
  <c r="BO58" i="5"/>
  <c r="DX58" i="5" s="1"/>
  <c r="FM58" i="5"/>
  <c r="DD58" i="5"/>
  <c r="BP54" i="5"/>
  <c r="DY54" i="5" s="1"/>
  <c r="FS68" i="5"/>
  <c r="DJ68" i="5"/>
  <c r="BT68" i="5"/>
  <c r="EC68" i="5"/>
  <c r="DL68" i="5"/>
  <c r="FU68" i="5"/>
  <c r="EW68" i="5"/>
  <c r="CN68" i="5"/>
  <c r="EK68" i="5"/>
  <c r="CB68" i="5"/>
  <c r="FW68" i="5"/>
  <c r="DN68" i="5"/>
  <c r="EQ108" i="5"/>
  <c r="CH108" i="5"/>
  <c r="EC108" i="5"/>
  <c r="BT108" i="5"/>
  <c r="CC108" i="5"/>
  <c r="EL108" i="5"/>
  <c r="EN108" i="5"/>
  <c r="CE108" i="5"/>
  <c r="EO108" i="5"/>
  <c r="CF108" i="5"/>
  <c r="GD108" i="5"/>
  <c r="DU108" i="5"/>
  <c r="CY303" i="5"/>
  <c r="FH303" i="5" s="1"/>
  <c r="CK303" i="5"/>
  <c r="ET303" i="5" s="1"/>
  <c r="DP303" i="5"/>
  <c r="FY303" i="5"/>
  <c r="BU303" i="5"/>
  <c r="ED303" i="5" s="1"/>
  <c r="BQ303" i="5"/>
  <c r="DZ303" i="5" s="1"/>
  <c r="EC303" i="5"/>
  <c r="BT303" i="5"/>
  <c r="CK93" i="5"/>
  <c r="ET93" i="5"/>
  <c r="BU93" i="5"/>
  <c r="ED93" i="5"/>
  <c r="EJ93" i="5"/>
  <c r="CA93" i="5"/>
  <c r="BS93" i="5"/>
  <c r="EB93" i="5"/>
  <c r="ES93" i="5"/>
  <c r="CJ93" i="5"/>
  <c r="EF93" i="5"/>
  <c r="BW93" i="5"/>
  <c r="CG287" i="5"/>
  <c r="EP287" i="5" s="1"/>
  <c r="FM287" i="5"/>
  <c r="DD287" i="5"/>
  <c r="BU287" i="5"/>
  <c r="ED287" i="5"/>
  <c r="FJ287" i="5"/>
  <c r="DA287" i="5"/>
  <c r="FS287" i="5"/>
  <c r="DJ287" i="5"/>
  <c r="CM287" i="5"/>
  <c r="EV287" i="5" s="1"/>
  <c r="CD350" i="5"/>
  <c r="EM350" i="5"/>
  <c r="CZ350" i="5"/>
  <c r="FI350" i="5" s="1"/>
  <c r="FR350" i="5"/>
  <c r="DI350" i="5"/>
  <c r="CR350" i="5"/>
  <c r="FA350" i="5"/>
  <c r="DF350" i="5"/>
  <c r="FO350" i="5" s="1"/>
  <c r="CQ350" i="5"/>
  <c r="EZ350" i="5" s="1"/>
  <c r="ES198" i="5"/>
  <c r="CJ198" i="5"/>
  <c r="CV198" i="5"/>
  <c r="FE198" i="5"/>
  <c r="DF198" i="5"/>
  <c r="FO198" i="5"/>
  <c r="EI198" i="5"/>
  <c r="BZ198" i="5"/>
  <c r="FA198" i="5"/>
  <c r="CR198" i="5"/>
  <c r="CF198" i="5"/>
  <c r="EO198" i="5"/>
  <c r="FM158" i="5"/>
  <c r="DD158" i="5"/>
  <c r="EZ158" i="5"/>
  <c r="CQ158" i="5"/>
  <c r="FD158" i="5"/>
  <c r="CU158" i="5"/>
  <c r="BU158" i="5"/>
  <c r="ED158" i="5"/>
  <c r="FA158" i="5"/>
  <c r="CR158" i="5"/>
  <c r="EE158" i="5"/>
  <c r="BV158" i="5"/>
  <c r="BT332" i="5"/>
  <c r="EC332" i="5" s="1"/>
  <c r="CN332" i="5"/>
  <c r="EW332" i="5" s="1"/>
  <c r="BO332" i="5"/>
  <c r="DX332" i="5"/>
  <c r="BZ332" i="5"/>
  <c r="EI332" i="5" s="1"/>
  <c r="CO332" i="5"/>
  <c r="EX332" i="5" s="1"/>
  <c r="BS332" i="5"/>
  <c r="EB332" i="5" s="1"/>
  <c r="FM184" i="5"/>
  <c r="DD184" i="5"/>
  <c r="EH184" i="5"/>
  <c r="BY184" i="5"/>
  <c r="FJ184" i="5"/>
  <c r="DA184" i="5"/>
  <c r="CW184" i="5"/>
  <c r="FF184" i="5"/>
  <c r="BT184" i="5"/>
  <c r="EC184" i="5" s="1"/>
  <c r="FN184" i="5"/>
  <c r="DE184" i="5"/>
  <c r="Z57" i="4"/>
  <c r="AA57" i="4" s="1"/>
  <c r="DZ147" i="5"/>
  <c r="BQ147" i="5"/>
  <c r="CL324" i="5"/>
  <c r="EU324" i="5" s="1"/>
  <c r="DR324" i="5"/>
  <c r="GA324" i="5"/>
  <c r="BS324" i="5"/>
  <c r="EB324" i="5" s="1"/>
  <c r="CK324" i="5"/>
  <c r="ET324" i="5" s="1"/>
  <c r="CU324" i="5"/>
  <c r="FD324" i="5" s="1"/>
  <c r="CP324" i="5"/>
  <c r="EY324" i="5" s="1"/>
  <c r="DD223" i="5"/>
  <c r="FM223" i="5"/>
  <c r="CV223" i="5"/>
  <c r="FE223" i="5"/>
  <c r="DA223" i="5"/>
  <c r="FJ223" i="5"/>
  <c r="BW223" i="5"/>
  <c r="EF223" i="5" s="1"/>
  <c r="BV223" i="5"/>
  <c r="EE223" i="5" s="1"/>
  <c r="FU223" i="5"/>
  <c r="DL223" i="5"/>
  <c r="FM310" i="5"/>
  <c r="DD310" i="5"/>
  <c r="CW310" i="5"/>
  <c r="FF310" i="5" s="1"/>
  <c r="CG310" i="5"/>
  <c r="EP310" i="5" s="1"/>
  <c r="GB310" i="5"/>
  <c r="DS310" i="5"/>
  <c r="DE310" i="5"/>
  <c r="FN310" i="5"/>
  <c r="CX310" i="5"/>
  <c r="FG310" i="5" s="1"/>
  <c r="CX344" i="5"/>
  <c r="FG344" i="5" s="1"/>
  <c r="BZ344" i="5"/>
  <c r="EI344" i="5" s="1"/>
  <c r="DE344" i="5"/>
  <c r="FN344" i="5" s="1"/>
  <c r="CN344" i="5"/>
  <c r="EW344" i="5" s="1"/>
  <c r="CV344" i="5"/>
  <c r="FE344" i="5" s="1"/>
  <c r="DG344" i="5"/>
  <c r="FP344" i="5" s="1"/>
  <c r="BR323" i="5"/>
  <c r="EA323" i="5" s="1"/>
  <c r="BS323" i="5"/>
  <c r="EB323" i="5" s="1"/>
  <c r="DI323" i="5"/>
  <c r="FR323" i="5"/>
  <c r="GC323" i="5"/>
  <c r="DT323" i="5"/>
  <c r="FQ323" i="5"/>
  <c r="DH323" i="5"/>
  <c r="ET323" i="5"/>
  <c r="CK323" i="5"/>
  <c r="DM26" i="5"/>
  <c r="FV26" i="5"/>
  <c r="CB26" i="5"/>
  <c r="EK26" i="5"/>
  <c r="FO26" i="5"/>
  <c r="DF26" i="5"/>
  <c r="EV26" i="5"/>
  <c r="CM26" i="5"/>
  <c r="FC26" i="5"/>
  <c r="CT26" i="5"/>
  <c r="EQ26" i="5"/>
  <c r="CH26" i="5"/>
  <c r="BY76" i="5"/>
  <c r="EH76" i="5"/>
  <c r="EK76" i="5"/>
  <c r="CB76" i="5"/>
  <c r="FJ76" i="5"/>
  <c r="DA76" i="5"/>
  <c r="EP76" i="5"/>
  <c r="CG76" i="5"/>
  <c r="FK76" i="5"/>
  <c r="DB76" i="5"/>
  <c r="EN76" i="5"/>
  <c r="CE76" i="5"/>
  <c r="BR126" i="5"/>
  <c r="EA126" i="5" s="1"/>
  <c r="CJ126" i="5"/>
  <c r="ES126" i="5"/>
  <c r="EK126" i="5"/>
  <c r="CB126" i="5"/>
  <c r="EH126" i="5"/>
  <c r="BY126" i="5"/>
  <c r="EY126" i="5"/>
  <c r="CP126" i="5"/>
  <c r="EC126" i="5"/>
  <c r="BT126" i="5"/>
  <c r="EH173" i="5"/>
  <c r="BY173" i="5"/>
  <c r="DX173" i="5"/>
  <c r="BO173" i="5"/>
  <c r="CB173" i="5"/>
  <c r="EK173" i="5"/>
  <c r="FZ173" i="5"/>
  <c r="DQ173" i="5"/>
  <c r="BU173" i="5"/>
  <c r="ED173" i="5" s="1"/>
  <c r="BV173" i="5"/>
  <c r="EE173" i="5" s="1"/>
  <c r="CH257" i="5"/>
  <c r="EQ257" i="5" s="1"/>
  <c r="GB257" i="5"/>
  <c r="DS257" i="5"/>
  <c r="CE257" i="5"/>
  <c r="EN257" i="5" s="1"/>
  <c r="FH257" i="5"/>
  <c r="CY257" i="5"/>
  <c r="BT257" i="5"/>
  <c r="EC257" i="5" s="1"/>
  <c r="FM257" i="5"/>
  <c r="DD257" i="5"/>
  <c r="FK293" i="5"/>
  <c r="DB293" i="5"/>
  <c r="CP293" i="5"/>
  <c r="EY293" i="5" s="1"/>
  <c r="BR293" i="5"/>
  <c r="EA293" i="5" s="1"/>
  <c r="CH293" i="5"/>
  <c r="EQ293" i="5" s="1"/>
  <c r="FV293" i="5"/>
  <c r="DM293" i="5"/>
  <c r="CU293" i="5"/>
  <c r="FD293" i="5" s="1"/>
  <c r="BS176" i="5"/>
  <c r="EB176" i="5"/>
  <c r="EA176" i="5"/>
  <c r="BR176" i="5"/>
  <c r="CF176" i="5"/>
  <c r="EO176" i="5"/>
  <c r="GD176" i="5"/>
  <c r="DU176" i="5"/>
  <c r="BY176" i="5"/>
  <c r="EH176" i="5"/>
  <c r="GB176" i="5"/>
  <c r="DS176" i="5"/>
  <c r="FX217" i="5"/>
  <c r="DO217" i="5"/>
  <c r="BQ217" i="5"/>
  <c r="DZ217" i="5" s="1"/>
  <c r="EJ217" i="5"/>
  <c r="CA217" i="5"/>
  <c r="FS217" i="5"/>
  <c r="DJ217" i="5"/>
  <c r="EN217" i="5"/>
  <c r="CE217" i="5"/>
  <c r="FW217" i="5"/>
  <c r="DN217" i="5"/>
  <c r="EQ53" i="5"/>
  <c r="CH53" i="5"/>
  <c r="FS53" i="5"/>
  <c r="DJ53" i="5"/>
  <c r="CA53" i="5"/>
  <c r="EJ53" i="5"/>
  <c r="GD53" i="5"/>
  <c r="DU53" i="5"/>
  <c r="EK53" i="5"/>
  <c r="CB53" i="5"/>
  <c r="FV53" i="5"/>
  <c r="DM53" i="5"/>
  <c r="FX38" i="5"/>
  <c r="DO38" i="5"/>
  <c r="DE38" i="5"/>
  <c r="FN38" i="5"/>
  <c r="EQ38" i="5"/>
  <c r="CH38" i="5"/>
  <c r="CE38" i="5"/>
  <c r="EN38" i="5"/>
  <c r="EK38" i="5"/>
  <c r="CB38" i="5"/>
  <c r="FV38" i="5"/>
  <c r="DM38" i="5"/>
  <c r="GC8" i="5"/>
  <c r="DT8" i="5"/>
  <c r="EC8" i="5"/>
  <c r="BT8" i="5"/>
  <c r="CY8" i="5"/>
  <c r="FH8" i="5"/>
  <c r="EK8" i="5"/>
  <c r="CB8" i="5"/>
  <c r="EG8" i="5"/>
  <c r="BX8" i="5"/>
  <c r="FL8" i="5"/>
  <c r="DC8" i="5"/>
  <c r="BP89" i="5"/>
  <c r="DY89" i="5" s="1"/>
  <c r="GB143" i="5"/>
  <c r="DS143" i="5"/>
  <c r="BR143" i="5"/>
  <c r="EA143" i="5" s="1"/>
  <c r="FC143" i="5"/>
  <c r="CT143" i="5"/>
  <c r="EJ143" i="5"/>
  <c r="CA143" i="5"/>
  <c r="BO143" i="5"/>
  <c r="DX143" i="5" s="1"/>
  <c r="FS143" i="5"/>
  <c r="DJ143" i="5"/>
  <c r="BU180" i="5"/>
  <c r="ED180" i="5" s="1"/>
  <c r="FF180" i="5"/>
  <c r="CW180" i="5"/>
  <c r="ET180" i="5"/>
  <c r="CK180" i="5"/>
  <c r="GB180" i="5"/>
  <c r="DS180" i="5"/>
  <c r="FM180" i="5"/>
  <c r="DD180" i="5"/>
  <c r="FA180" i="5"/>
  <c r="CR180" i="5"/>
  <c r="CS341" i="5"/>
  <c r="FB341" i="5" s="1"/>
  <c r="DJ341" i="5"/>
  <c r="FS341" i="5" s="1"/>
  <c r="CY341" i="5"/>
  <c r="FH341" i="5" s="1"/>
  <c r="DC341" i="5"/>
  <c r="FL341" i="5" s="1"/>
  <c r="GC341" i="5"/>
  <c r="DT341" i="5"/>
  <c r="DF341" i="5"/>
  <c r="FO341" i="5" s="1"/>
  <c r="GB316" i="5"/>
  <c r="DS316" i="5"/>
  <c r="CO316" i="5"/>
  <c r="EX316" i="5" s="1"/>
  <c r="FN316" i="5"/>
  <c r="DE316" i="5"/>
  <c r="DA316" i="5"/>
  <c r="FJ316" i="5"/>
  <c r="BS316" i="5"/>
  <c r="EB316" i="5" s="1"/>
  <c r="FL316" i="5"/>
  <c r="DC316" i="5"/>
  <c r="CQ291" i="5"/>
  <c r="EZ291" i="5"/>
  <c r="CD291" i="5"/>
  <c r="EM291" i="5" s="1"/>
  <c r="BT291" i="5"/>
  <c r="EC291" i="5" s="1"/>
  <c r="FN291" i="5"/>
  <c r="DE291" i="5"/>
  <c r="BX291" i="5"/>
  <c r="EG291" i="5" s="1"/>
  <c r="FL291" i="5"/>
  <c r="DC291" i="5"/>
  <c r="CR266" i="5"/>
  <c r="FA266" i="5"/>
  <c r="BV266" i="5"/>
  <c r="EE266" i="5"/>
  <c r="CG266" i="5"/>
  <c r="EP266" i="5" s="1"/>
  <c r="DD266" i="5"/>
  <c r="FM266" i="5"/>
  <c r="DV266" i="5"/>
  <c r="GE266" i="5"/>
  <c r="DH266" i="5"/>
  <c r="FQ266" i="5"/>
  <c r="DJ241" i="5"/>
  <c r="FS241" i="5"/>
  <c r="DI241" i="5"/>
  <c r="FR241" i="5"/>
  <c r="EP241" i="5"/>
  <c r="CG241" i="5"/>
  <c r="BQ241" i="5"/>
  <c r="DZ241" i="5" s="1"/>
  <c r="BX241" i="5"/>
  <c r="EG241" i="5" s="1"/>
  <c r="FL241" i="5"/>
  <c r="DC241" i="5"/>
  <c r="CQ216" i="5"/>
  <c r="EZ216" i="5"/>
  <c r="BW216" i="5"/>
  <c r="EF216" i="5" s="1"/>
  <c r="EP216" i="5"/>
  <c r="CG216" i="5"/>
  <c r="CV216" i="5"/>
  <c r="FE216" i="5"/>
  <c r="BO216" i="5"/>
  <c r="DX216" i="5" s="1"/>
  <c r="FQ216" i="5"/>
  <c r="DH216" i="5"/>
  <c r="FD340" i="5"/>
  <c r="CU340" i="5"/>
  <c r="CB340" i="5"/>
  <c r="EK340" i="5"/>
  <c r="CN340" i="5"/>
  <c r="EW340" i="5" s="1"/>
  <c r="BQ340" i="5"/>
  <c r="DZ340" i="5" s="1"/>
  <c r="CL340" i="5"/>
  <c r="EU340" i="5"/>
  <c r="CS340" i="5"/>
  <c r="FB340" i="5" s="1"/>
  <c r="CQ349" i="5"/>
  <c r="EZ349" i="5" s="1"/>
  <c r="EM349" i="5"/>
  <c r="CD349" i="5"/>
  <c r="BU349" i="5"/>
  <c r="ED349" i="5" s="1"/>
  <c r="DB349" i="5"/>
  <c r="FK349" i="5"/>
  <c r="BR349" i="5"/>
  <c r="EA349" i="5" s="1"/>
  <c r="DG349" i="5"/>
  <c r="FP349" i="5" s="1"/>
  <c r="BU197" i="5"/>
  <c r="ED197" i="5" s="1"/>
  <c r="CH197" i="5"/>
  <c r="EQ197" i="5"/>
  <c r="FP197" i="5"/>
  <c r="DG197" i="5"/>
  <c r="FX197" i="5"/>
  <c r="DO197" i="5"/>
  <c r="FY197" i="5"/>
  <c r="DP197" i="5"/>
  <c r="FC197" i="5"/>
  <c r="CT197" i="5"/>
  <c r="BZ235" i="5"/>
  <c r="EI235" i="5" s="1"/>
  <c r="CF235" i="5"/>
  <c r="EO235" i="5"/>
  <c r="EZ235" i="5"/>
  <c r="CQ235" i="5"/>
  <c r="BU235" i="5"/>
  <c r="ED235" i="5" s="1"/>
  <c r="EU235" i="5"/>
  <c r="CL235" i="5"/>
  <c r="BT235" i="5"/>
  <c r="EC235" i="5" s="1"/>
  <c r="CL262" i="5"/>
  <c r="EU262" i="5" s="1"/>
  <c r="CB262" i="5"/>
  <c r="EK262" i="5" s="1"/>
  <c r="BW262" i="5"/>
  <c r="EF262" i="5" s="1"/>
  <c r="DU262" i="5"/>
  <c r="GD262" i="5"/>
  <c r="FQ262" i="5"/>
  <c r="DH262" i="5"/>
  <c r="CK262" i="5"/>
  <c r="ET262" i="5" s="1"/>
  <c r="FT215" i="5"/>
  <c r="DK215" i="5"/>
  <c r="CG215" i="5"/>
  <c r="EP215" i="5"/>
  <c r="DR215" i="5"/>
  <c r="GA215" i="5"/>
  <c r="CK215" i="5"/>
  <c r="ET215" i="5"/>
  <c r="EQ215" i="5"/>
  <c r="CH215" i="5"/>
  <c r="FW215" i="5"/>
  <c r="DN215" i="5"/>
  <c r="DM225" i="5"/>
  <c r="FV225" i="5"/>
  <c r="CS225" i="5"/>
  <c r="FB225" i="5"/>
  <c r="CB225" i="5"/>
  <c r="EK225" i="5"/>
  <c r="FJ225" i="5"/>
  <c r="DA225" i="5"/>
  <c r="FP225" i="5"/>
  <c r="DG225" i="5"/>
  <c r="CJ225" i="5"/>
  <c r="ES225" i="5"/>
  <c r="GE162" i="5"/>
  <c r="DV162" i="5"/>
  <c r="FH162" i="5"/>
  <c r="CY162" i="5"/>
  <c r="BY162" i="5"/>
  <c r="EH162" i="5"/>
  <c r="FN162" i="5"/>
  <c r="DE162" i="5"/>
  <c r="FE162" i="5"/>
  <c r="CV162" i="5"/>
  <c r="EI162" i="5"/>
  <c r="BZ162" i="5"/>
  <c r="BV203" i="5"/>
  <c r="EE203" i="5" s="1"/>
  <c r="EV203" i="5"/>
  <c r="CM203" i="5"/>
  <c r="CY203" i="5"/>
  <c r="FH203" i="5"/>
  <c r="CQ203" i="5"/>
  <c r="EZ203" i="5"/>
  <c r="CO203" i="5"/>
  <c r="EX203" i="5"/>
  <c r="EQ203" i="5"/>
  <c r="CH203" i="5"/>
  <c r="BP124" i="5"/>
  <c r="DY124" i="5" s="1"/>
  <c r="T124" i="4" s="1"/>
  <c r="FU207" i="5"/>
  <c r="DL207" i="5"/>
  <c r="EL207" i="5"/>
  <c r="CC207" i="5"/>
  <c r="BQ207" i="5"/>
  <c r="DZ207" i="5" s="1"/>
  <c r="FX207" i="5"/>
  <c r="DO207" i="5"/>
  <c r="DQ207" i="5"/>
  <c r="FZ207" i="5"/>
  <c r="FR207" i="5"/>
  <c r="DI207" i="5"/>
  <c r="BS219" i="5"/>
  <c r="EB219" i="5" s="1"/>
  <c r="FI219" i="5"/>
  <c r="CZ219" i="5"/>
  <c r="FU219" i="5"/>
  <c r="DL219" i="5"/>
  <c r="FM219" i="5"/>
  <c r="DD219" i="5"/>
  <c r="FJ219" i="5"/>
  <c r="DA219" i="5"/>
  <c r="EM219" i="5"/>
  <c r="CD219" i="5"/>
  <c r="FX165" i="5"/>
  <c r="DO165" i="5"/>
  <c r="GC165" i="5"/>
  <c r="DT165" i="5"/>
  <c r="BR165" i="5"/>
  <c r="EA165" i="5" s="1"/>
  <c r="CW165" i="5"/>
  <c r="FF165" i="5"/>
  <c r="FN165" i="5"/>
  <c r="DE165" i="5"/>
  <c r="FA165" i="5"/>
  <c r="CR165" i="5"/>
  <c r="ES11" i="5"/>
  <c r="CJ11" i="5"/>
  <c r="FX11" i="5"/>
  <c r="DO11" i="5"/>
  <c r="CO11" i="5"/>
  <c r="EX11" i="5"/>
  <c r="FC11" i="5"/>
  <c r="CT11" i="5"/>
  <c r="FB11" i="5"/>
  <c r="CS11" i="5"/>
  <c r="EP11" i="5"/>
  <c r="CG11" i="5"/>
  <c r="ER61" i="5"/>
  <c r="CI61" i="5"/>
  <c r="FR61" i="5"/>
  <c r="DI61" i="5"/>
  <c r="CA61" i="5"/>
  <c r="EJ61" i="5"/>
  <c r="DE61" i="5"/>
  <c r="FN61" i="5"/>
  <c r="FC61" i="5"/>
  <c r="CT61" i="5"/>
  <c r="EQ61" i="5"/>
  <c r="CH61" i="5"/>
  <c r="BV190" i="5"/>
  <c r="EE190" i="5"/>
  <c r="ER190" i="5"/>
  <c r="CI190" i="5"/>
  <c r="EW190" i="5"/>
  <c r="CN190" i="5"/>
  <c r="FQ190" i="5"/>
  <c r="DH190" i="5"/>
  <c r="EI190" i="5"/>
  <c r="BZ190" i="5"/>
  <c r="GD190" i="5"/>
  <c r="DU190" i="5"/>
  <c r="FH28" i="5"/>
  <c r="CY28" i="5"/>
  <c r="FX28" i="5"/>
  <c r="DO28" i="5"/>
  <c r="DV28" i="5"/>
  <c r="GE28" i="5"/>
  <c r="EF28" i="5"/>
  <c r="BW28" i="5"/>
  <c r="DT28" i="5"/>
  <c r="GC28" i="5"/>
  <c r="FB28" i="5"/>
  <c r="CS28" i="5"/>
  <c r="CN23" i="5"/>
  <c r="EW23" i="5"/>
  <c r="EG23" i="5"/>
  <c r="BX23" i="5"/>
  <c r="FK23" i="5"/>
  <c r="DB23" i="5"/>
  <c r="BW23" i="5"/>
  <c r="EF23" i="5"/>
  <c r="CX23" i="5"/>
  <c r="FG23" i="5"/>
  <c r="ER23" i="5"/>
  <c r="CI23" i="5"/>
  <c r="FP78" i="5"/>
  <c r="DG78" i="5"/>
  <c r="FY78" i="5"/>
  <c r="DP78" i="5"/>
  <c r="FO78" i="5"/>
  <c r="DF78" i="5"/>
  <c r="DL78" i="5"/>
  <c r="FU78" i="5"/>
  <c r="EI78" i="5"/>
  <c r="BZ78" i="5"/>
  <c r="GC78" i="5"/>
  <c r="DT78" i="5"/>
  <c r="DG128" i="5"/>
  <c r="FP128" i="5"/>
  <c r="CM128" i="5"/>
  <c r="EV128" i="5"/>
  <c r="BZ128" i="5"/>
  <c r="EI128" i="5"/>
  <c r="EK128" i="5"/>
  <c r="CB128" i="5"/>
  <c r="EQ128" i="5"/>
  <c r="CH128" i="5"/>
  <c r="FV128" i="5"/>
  <c r="DM128" i="5"/>
  <c r="DD181" i="5"/>
  <c r="FM181" i="5"/>
  <c r="EH181" i="5"/>
  <c r="BY181" i="5"/>
  <c r="FJ181" i="5"/>
  <c r="DA181" i="5"/>
  <c r="DU181" i="5"/>
  <c r="GD181" i="5"/>
  <c r="BV181" i="5"/>
  <c r="EE181" i="5" s="1"/>
  <c r="FP181" i="5"/>
  <c r="DG181" i="5"/>
  <c r="BO339" i="5"/>
  <c r="DX339" i="5" s="1"/>
  <c r="CZ339" i="5"/>
  <c r="FI339" i="5"/>
  <c r="ED339" i="5"/>
  <c r="BU339" i="5"/>
  <c r="CP339" i="5"/>
  <c r="EY339" i="5" s="1"/>
  <c r="DI339" i="5"/>
  <c r="FR339" i="5" s="1"/>
  <c r="DU339" i="5"/>
  <c r="GD339" i="5"/>
  <c r="CK348" i="5"/>
  <c r="ET348" i="5"/>
  <c r="CA348" i="5"/>
  <c r="EJ348" i="5" s="1"/>
  <c r="DP348" i="5"/>
  <c r="FY348" i="5" s="1"/>
  <c r="DL348" i="5"/>
  <c r="FU348" i="5" s="1"/>
  <c r="DV348" i="5"/>
  <c r="GE348" i="5"/>
  <c r="DJ348" i="5"/>
  <c r="FS348" i="5" s="1"/>
  <c r="FI250" i="5"/>
  <c r="CZ250" i="5"/>
  <c r="CC250" i="5"/>
  <c r="EL250" i="5" s="1"/>
  <c r="CE250" i="5"/>
  <c r="EN250" i="5" s="1"/>
  <c r="CW250" i="5"/>
  <c r="FF250" i="5"/>
  <c r="BR250" i="5"/>
  <c r="EA250" i="5" s="1"/>
  <c r="FU250" i="5"/>
  <c r="DL250" i="5"/>
  <c r="FT153" i="5"/>
  <c r="DK153" i="5"/>
  <c r="EN153" i="5"/>
  <c r="CE153" i="5"/>
  <c r="FP153" i="5"/>
  <c r="DG153" i="5"/>
  <c r="DQ153" i="5"/>
  <c r="FZ153" i="5"/>
  <c r="EG153" i="5"/>
  <c r="BX153" i="5"/>
  <c r="FL153" i="5"/>
  <c r="DC153" i="5"/>
  <c r="BZ234" i="5"/>
  <c r="EI234" i="5" s="1"/>
  <c r="FZ234" i="5"/>
  <c r="DQ234" i="5"/>
  <c r="FM234" i="5"/>
  <c r="DD234" i="5"/>
  <c r="CD234" i="5"/>
  <c r="EM234" i="5"/>
  <c r="DI234" i="5"/>
  <c r="FR234" i="5"/>
  <c r="FJ234" i="5"/>
  <c r="DA234" i="5"/>
  <c r="DU179" i="5"/>
  <c r="GD179" i="5"/>
  <c r="BV179" i="5"/>
  <c r="EE179" i="5" s="1"/>
  <c r="EP179" i="5"/>
  <c r="CG179" i="5"/>
  <c r="CO179" i="5"/>
  <c r="EX179" i="5"/>
  <c r="GC179" i="5"/>
  <c r="DT179" i="5"/>
  <c r="FD179" i="5"/>
  <c r="CU179" i="5"/>
  <c r="Z27" i="4"/>
  <c r="AA27" i="4" s="1"/>
  <c r="BQ312" i="5"/>
  <c r="DZ312" i="5" s="1"/>
  <c r="CU312" i="5"/>
  <c r="FD312" i="5" s="1"/>
  <c r="CR312" i="5"/>
  <c r="FA312" i="5" s="1"/>
  <c r="CY312" i="5"/>
  <c r="FH312" i="5" s="1"/>
  <c r="FN312" i="5"/>
  <c r="DE312" i="5"/>
  <c r="BV312" i="5"/>
  <c r="EE312" i="5" s="1"/>
  <c r="EN132" i="5"/>
  <c r="CE132" i="5"/>
  <c r="EX132" i="5"/>
  <c r="CO132" i="5"/>
  <c r="FX132" i="5"/>
  <c r="DO132" i="5"/>
  <c r="FG132" i="5"/>
  <c r="CX132" i="5"/>
  <c r="FO132" i="5"/>
  <c r="DF132" i="5"/>
  <c r="ES132" i="5"/>
  <c r="CJ132" i="5"/>
  <c r="FX227" i="5"/>
  <c r="DO227" i="5"/>
  <c r="EV227" i="5"/>
  <c r="CM227" i="5"/>
  <c r="BP227" i="5"/>
  <c r="DY227" i="5" s="1"/>
  <c r="CD227" i="5"/>
  <c r="EM227" i="5"/>
  <c r="ER227" i="5"/>
  <c r="CI227" i="5"/>
  <c r="BU227" i="5"/>
  <c r="ED227" i="5" s="1"/>
  <c r="BS144" i="5"/>
  <c r="EB144" i="5" s="1"/>
  <c r="BV209" i="5"/>
  <c r="EE209" i="5" s="1"/>
  <c r="DB209" i="5"/>
  <c r="FK209" i="5"/>
  <c r="GE209" i="5"/>
  <c r="DV209" i="5"/>
  <c r="EJ209" i="5"/>
  <c r="CA209" i="5"/>
  <c r="FI209" i="5"/>
  <c r="CZ209" i="5"/>
  <c r="FT209" i="5"/>
  <c r="DK209" i="5"/>
  <c r="CI243" i="5"/>
  <c r="ER243" i="5"/>
  <c r="CM243" i="5"/>
  <c r="EV243" i="5"/>
  <c r="BW243" i="5"/>
  <c r="EF243" i="5" s="1"/>
  <c r="FR243" i="5"/>
  <c r="DI243" i="5"/>
  <c r="BZ243" i="5"/>
  <c r="EI243" i="5" s="1"/>
  <c r="FY243" i="5"/>
  <c r="DP243" i="5"/>
  <c r="BY318" i="5"/>
  <c r="EH318" i="5"/>
  <c r="BS318" i="5"/>
  <c r="EB318" i="5" s="1"/>
  <c r="CZ318" i="5"/>
  <c r="FI318" i="5" s="1"/>
  <c r="CM318" i="5"/>
  <c r="EV318" i="5" s="1"/>
  <c r="DG318" i="5"/>
  <c r="FP318" i="5"/>
  <c r="CK318" i="5"/>
  <c r="ET318" i="5" s="1"/>
  <c r="CR327" i="5"/>
  <c r="FA327" i="5" s="1"/>
  <c r="DC327" i="5"/>
  <c r="FL327" i="5" s="1"/>
  <c r="BS327" i="5"/>
  <c r="EB327" i="5" s="1"/>
  <c r="DB327" i="5"/>
  <c r="FK327" i="5" s="1"/>
  <c r="CZ327" i="5"/>
  <c r="FI327" i="5" s="1"/>
  <c r="FP327" i="5"/>
  <c r="DG327" i="5"/>
  <c r="BS166" i="5"/>
  <c r="EB166" i="5" s="1"/>
  <c r="FO166" i="5"/>
  <c r="DF166" i="5"/>
  <c r="CD166" i="5"/>
  <c r="EM166" i="5"/>
  <c r="BR166" i="5"/>
  <c r="EA166" i="5"/>
  <c r="CB166" i="5"/>
  <c r="EK166" i="5"/>
  <c r="EX166" i="5"/>
  <c r="CO166" i="5"/>
  <c r="ET46" i="5"/>
  <c r="CK46" i="5"/>
  <c r="FS46" i="5"/>
  <c r="DJ46" i="5"/>
  <c r="CB46" i="5"/>
  <c r="EK46" i="5"/>
  <c r="EO46" i="5"/>
  <c r="CF46" i="5"/>
  <c r="FD46" i="5"/>
  <c r="CU46" i="5"/>
  <c r="EZ46" i="5"/>
  <c r="CQ46" i="5"/>
  <c r="BR96" i="5"/>
  <c r="EA96" i="5" s="1"/>
  <c r="CJ96" i="5"/>
  <c r="ES96" i="5"/>
  <c r="GD96" i="5"/>
  <c r="DU96" i="5"/>
  <c r="BW96" i="5"/>
  <c r="EF96" i="5"/>
  <c r="FL96" i="5"/>
  <c r="DC96" i="5"/>
  <c r="EW96" i="5"/>
  <c r="CN96" i="5"/>
  <c r="EQ146" i="5"/>
  <c r="CH146" i="5"/>
  <c r="EB146" i="5"/>
  <c r="BS146" i="5"/>
  <c r="CB146" i="5"/>
  <c r="EK146" i="5"/>
  <c r="EN146" i="5"/>
  <c r="CE146" i="5"/>
  <c r="EP146" i="5"/>
  <c r="CG146" i="5"/>
  <c r="GA146" i="5"/>
  <c r="DR146" i="5"/>
  <c r="FM159" i="5"/>
  <c r="DD159" i="5"/>
  <c r="BP159" i="5"/>
  <c r="DY159" i="5" s="1"/>
  <c r="EQ159" i="5"/>
  <c r="CH159" i="5"/>
  <c r="DM159" i="5"/>
  <c r="FV159" i="5"/>
  <c r="EM159" i="5"/>
  <c r="CD159" i="5"/>
  <c r="GB159" i="5"/>
  <c r="DS159" i="5"/>
  <c r="BQ178" i="5"/>
  <c r="DZ178" i="5" s="1"/>
  <c r="EP178" i="5"/>
  <c r="CG178" i="5"/>
  <c r="BO178" i="5"/>
  <c r="DX178" i="5" s="1"/>
  <c r="DA178" i="5"/>
  <c r="FJ178" i="5"/>
  <c r="DO178" i="5"/>
  <c r="FX178" i="5"/>
  <c r="DQ178" i="5"/>
  <c r="FZ178" i="5"/>
  <c r="EN33" i="5"/>
  <c r="CE33" i="5"/>
  <c r="EB33" i="5"/>
  <c r="BS33" i="5"/>
  <c r="CH33" i="5"/>
  <c r="EQ33" i="5"/>
  <c r="EF33" i="5"/>
  <c r="BW33" i="5"/>
  <c r="BO33" i="5"/>
  <c r="DX33" i="5" s="1"/>
  <c r="FM33" i="5"/>
  <c r="DD33" i="5"/>
  <c r="BP113" i="5"/>
  <c r="DY113" i="5" s="1"/>
  <c r="DB113" i="5"/>
  <c r="FK113" i="5"/>
  <c r="EJ113" i="5"/>
  <c r="CA113" i="5"/>
  <c r="CC113" i="5"/>
  <c r="EL113" i="5"/>
  <c r="BO113" i="5"/>
  <c r="DX113" i="5" s="1"/>
  <c r="FS113" i="5"/>
  <c r="DJ113" i="5"/>
  <c r="EX182" i="5"/>
  <c r="CO182" i="5"/>
  <c r="FZ182" i="5"/>
  <c r="DQ182" i="5"/>
  <c r="ET182" i="5"/>
  <c r="CK182" i="5"/>
  <c r="DI182" i="5"/>
  <c r="FR182" i="5"/>
  <c r="FO182" i="5"/>
  <c r="DF182" i="5"/>
  <c r="ES182" i="5"/>
  <c r="CJ182" i="5"/>
  <c r="DR264" i="5"/>
  <c r="GA264" i="5"/>
  <c r="BZ264" i="5"/>
  <c r="EI264" i="5"/>
  <c r="FT264" i="5"/>
  <c r="DK264" i="5"/>
  <c r="CT264" i="5"/>
  <c r="FC264" i="5"/>
  <c r="CW264" i="5"/>
  <c r="FF264" i="5"/>
  <c r="BY264" i="5"/>
  <c r="EH264" i="5" s="1"/>
  <c r="CZ305" i="5"/>
  <c r="FI305" i="5"/>
  <c r="BS305" i="5"/>
  <c r="EB305" i="5" s="1"/>
  <c r="CL305" i="5"/>
  <c r="EU305" i="5" s="1"/>
  <c r="BR305" i="5"/>
  <c r="EA305" i="5"/>
  <c r="BV305" i="5"/>
  <c r="EE305" i="5" s="1"/>
  <c r="BT305" i="5"/>
  <c r="EC305" i="5" s="1"/>
  <c r="BO336" i="5"/>
  <c r="DX336" i="5" s="1"/>
  <c r="CQ336" i="5"/>
  <c r="EZ336" i="5"/>
  <c r="BS336" i="5"/>
  <c r="EB336" i="5" s="1"/>
  <c r="DB336" i="5"/>
  <c r="FK336" i="5" s="1"/>
  <c r="DH336" i="5"/>
  <c r="FQ336" i="5"/>
  <c r="FO336" i="5"/>
  <c r="DF336" i="5"/>
  <c r="CE311" i="5"/>
  <c r="EN311" i="5" s="1"/>
  <c r="BW311" i="5"/>
  <c r="EF311" i="5"/>
  <c r="CH311" i="5"/>
  <c r="EQ311" i="5" s="1"/>
  <c r="CU311" i="5"/>
  <c r="FD311" i="5"/>
  <c r="BR311" i="5"/>
  <c r="EA311" i="5" s="1"/>
  <c r="FT311" i="5"/>
  <c r="DK311" i="5"/>
  <c r="CD286" i="5"/>
  <c r="EM286" i="5" s="1"/>
  <c r="BQ286" i="5"/>
  <c r="DZ286" i="5" s="1"/>
  <c r="BR286" i="5"/>
  <c r="EA286" i="5" s="1"/>
  <c r="CW286" i="5"/>
  <c r="FF286" i="5"/>
  <c r="BP286" i="5"/>
  <c r="DY286" i="5" s="1"/>
  <c r="FS286" i="5"/>
  <c r="DJ286" i="5"/>
  <c r="DQ261" i="5"/>
  <c r="FZ261" i="5"/>
  <c r="BW261" i="5"/>
  <c r="EF261" i="5" s="1"/>
  <c r="FX261" i="5"/>
  <c r="DO261" i="5"/>
  <c r="BO261" i="5"/>
  <c r="DX261" i="5" s="1"/>
  <c r="BX261" i="5"/>
  <c r="EG261" i="5" s="1"/>
  <c r="FQ261" i="5"/>
  <c r="DH261" i="5"/>
  <c r="CF236" i="5"/>
  <c r="EO236" i="5"/>
  <c r="EW236" i="5"/>
  <c r="CN236" i="5"/>
  <c r="GB236" i="5"/>
  <c r="DS236" i="5"/>
  <c r="CW236" i="5"/>
  <c r="FF236" i="5"/>
  <c r="EG236" i="5"/>
  <c r="BX236" i="5"/>
  <c r="FL236" i="5"/>
  <c r="DC236" i="5"/>
  <c r="FG211" i="5"/>
  <c r="CX211" i="5"/>
  <c r="CA211" i="5"/>
  <c r="EJ211" i="5"/>
  <c r="ET211" i="5"/>
  <c r="CK211" i="5"/>
  <c r="CV211" i="5"/>
  <c r="FE211" i="5"/>
  <c r="DU211" i="5"/>
  <c r="GD211" i="5"/>
  <c r="FL211" i="5"/>
  <c r="DC211" i="5"/>
  <c r="DF338" i="5"/>
  <c r="FO338" i="5"/>
  <c r="DJ338" i="5"/>
  <c r="FS338" i="5" s="1"/>
  <c r="CU338" i="5"/>
  <c r="FD338" i="5" s="1"/>
  <c r="CL338" i="5"/>
  <c r="EU338" i="5" s="1"/>
  <c r="FI338" i="5"/>
  <c r="CZ338" i="5"/>
  <c r="CQ338" i="5"/>
  <c r="EZ338" i="5" s="1"/>
  <c r="FU240" i="5"/>
  <c r="DL240" i="5"/>
  <c r="BQ240" i="5"/>
  <c r="DZ240" i="5" s="1"/>
  <c r="FH240" i="5"/>
  <c r="CY240" i="5"/>
  <c r="DC240" i="5"/>
  <c r="FL240" i="5"/>
  <c r="GD240" i="5"/>
  <c r="DU240" i="5"/>
  <c r="FF240" i="5"/>
  <c r="CW240" i="5"/>
  <c r="CO347" i="5"/>
  <c r="EX347" i="5" s="1"/>
  <c r="CD347" i="5"/>
  <c r="EM347" i="5" s="1"/>
  <c r="CP347" i="5"/>
  <c r="EY347" i="5" s="1"/>
  <c r="DI347" i="5"/>
  <c r="FR347" i="5"/>
  <c r="CM347" i="5"/>
  <c r="EV347" i="5" s="1"/>
  <c r="CW347" i="5"/>
  <c r="FF347" i="5" s="1"/>
  <c r="FX249" i="5"/>
  <c r="DO249" i="5"/>
  <c r="FW249" i="5"/>
  <c r="DN249" i="5"/>
  <c r="CD249" i="5"/>
  <c r="EM249" i="5" s="1"/>
  <c r="CG249" i="5"/>
  <c r="EP249" i="5"/>
  <c r="FU249" i="5"/>
  <c r="DL249" i="5"/>
  <c r="FE249" i="5"/>
  <c r="CV249" i="5"/>
  <c r="DK233" i="5"/>
  <c r="FT233" i="5"/>
  <c r="BX233" i="5"/>
  <c r="EG233" i="5" s="1"/>
  <c r="DL233" i="5"/>
  <c r="FU233" i="5"/>
  <c r="BS233" i="5"/>
  <c r="EB233" i="5" s="1"/>
  <c r="FW233" i="5"/>
  <c r="DN233" i="5"/>
  <c r="FE233" i="5"/>
  <c r="CV233" i="5"/>
  <c r="BT185" i="5"/>
  <c r="EC185" i="5" s="1"/>
  <c r="FE185" i="5"/>
  <c r="CV185" i="5"/>
  <c r="FN185" i="5"/>
  <c r="DE185" i="5"/>
  <c r="EV185" i="5"/>
  <c r="CM185" i="5"/>
  <c r="EP185" i="5"/>
  <c r="CG185" i="5"/>
  <c r="GE185" i="5"/>
  <c r="DV185" i="5"/>
  <c r="FX267" i="5"/>
  <c r="DO267" i="5"/>
  <c r="CA267" i="5"/>
  <c r="EJ267" i="5"/>
  <c r="DI267" i="5"/>
  <c r="FR267" i="5"/>
  <c r="CI267" i="5"/>
  <c r="ER267" i="5" s="1"/>
  <c r="BT267" i="5"/>
  <c r="EC267" i="5" s="1"/>
  <c r="GD267" i="5"/>
  <c r="DU267" i="5"/>
  <c r="BR155" i="5"/>
  <c r="EA155" i="5" s="1"/>
  <c r="BT244" i="5"/>
  <c r="EC244" i="5" s="1"/>
  <c r="DS244" i="5"/>
  <c r="GB244" i="5"/>
  <c r="FT244" i="5"/>
  <c r="DK244" i="5"/>
  <c r="DN244" i="5"/>
  <c r="FW244" i="5"/>
  <c r="EO244" i="5"/>
  <c r="CF244" i="5"/>
  <c r="FY244" i="5"/>
  <c r="DP244" i="5"/>
  <c r="CQ252" i="5"/>
  <c r="EZ252" i="5"/>
  <c r="EB252" i="5"/>
  <c r="BS252" i="5"/>
  <c r="FJ252" i="5"/>
  <c r="DA252" i="5"/>
  <c r="BY252" i="5"/>
  <c r="EH252" i="5"/>
  <c r="CD252" i="5"/>
  <c r="EM252" i="5" s="1"/>
  <c r="FW252" i="5"/>
  <c r="DN252" i="5"/>
  <c r="DF280" i="5"/>
  <c r="FO280" i="5"/>
  <c r="CR280" i="5"/>
  <c r="FA280" i="5" s="1"/>
  <c r="DT280" i="5"/>
  <c r="GC280" i="5"/>
  <c r="CM280" i="5"/>
  <c r="EV280" i="5" s="1"/>
  <c r="FG280" i="5"/>
  <c r="CX280" i="5"/>
  <c r="EJ280" i="5"/>
  <c r="CA280" i="5"/>
  <c r="FF163" i="5"/>
  <c r="CW163" i="5"/>
  <c r="EV163" i="5"/>
  <c r="CM163" i="5"/>
  <c r="DR163" i="5"/>
  <c r="GA163" i="5"/>
  <c r="GD163" i="5"/>
  <c r="DU163" i="5"/>
  <c r="GE163" i="5"/>
  <c r="DV163" i="5"/>
  <c r="FI163" i="5"/>
  <c r="CZ163" i="5"/>
  <c r="FU263" i="5"/>
  <c r="DL263" i="5"/>
  <c r="FF263" i="5"/>
  <c r="CW263" i="5"/>
  <c r="FZ263" i="5"/>
  <c r="DQ263" i="5"/>
  <c r="EN263" i="5"/>
  <c r="CE263" i="5"/>
  <c r="FC263" i="5"/>
  <c r="CT263" i="5"/>
  <c r="CG263" i="5"/>
  <c r="EP263" i="5"/>
  <c r="BP79" i="5"/>
  <c r="DY79" i="5" s="1"/>
  <c r="DN167" i="5"/>
  <c r="FW167" i="5"/>
  <c r="ES167" i="5"/>
  <c r="CJ167" i="5"/>
  <c r="FT167" i="5"/>
  <c r="DK167" i="5"/>
  <c r="EO167" i="5"/>
  <c r="CF167" i="5"/>
  <c r="EL167" i="5"/>
  <c r="CC167" i="5"/>
  <c r="BR167" i="5"/>
  <c r="EA167" i="5" s="1"/>
  <c r="FI31" i="5"/>
  <c r="CZ31" i="5"/>
  <c r="GA31" i="5"/>
  <c r="DR31" i="5"/>
  <c r="DH31" i="5"/>
  <c r="FQ31" i="5"/>
  <c r="FV31" i="5"/>
  <c r="DM31" i="5"/>
  <c r="EI31" i="5"/>
  <c r="BZ31" i="5"/>
  <c r="GD31" i="5"/>
  <c r="DU31" i="5"/>
  <c r="EB81" i="5"/>
  <c r="BS81" i="5"/>
  <c r="CS81" i="5"/>
  <c r="FB81" i="5"/>
  <c r="FO81" i="5"/>
  <c r="DF81" i="5"/>
  <c r="CA81" i="5"/>
  <c r="EJ81" i="5"/>
  <c r="EQ81" i="5"/>
  <c r="CH81" i="5"/>
  <c r="GA81" i="5"/>
  <c r="DR81" i="5"/>
  <c r="CY131" i="5"/>
  <c r="FH131" i="5"/>
  <c r="CC131" i="5"/>
  <c r="EL131" i="5"/>
  <c r="FA131" i="5"/>
  <c r="CR131" i="5"/>
  <c r="CT131" i="5"/>
  <c r="FC131" i="5"/>
  <c r="EE131" i="5"/>
  <c r="BV131" i="5"/>
  <c r="FT131" i="5"/>
  <c r="DK131" i="5"/>
  <c r="FN214" i="5"/>
  <c r="DE214" i="5"/>
  <c r="DB214" i="5"/>
  <c r="FK214" i="5"/>
  <c r="FX214" i="5"/>
  <c r="DO214" i="5"/>
  <c r="BX214" i="5"/>
  <c r="EG214" i="5" s="1"/>
  <c r="ER214" i="5"/>
  <c r="CI214" i="5"/>
  <c r="EZ214" i="5"/>
  <c r="CQ214" i="5"/>
  <c r="FX149" i="5"/>
  <c r="DO149" i="5"/>
  <c r="EO149" i="5"/>
  <c r="CF149" i="5"/>
  <c r="EV149" i="5"/>
  <c r="CM149" i="5"/>
  <c r="CU149" i="5"/>
  <c r="FD149" i="5"/>
  <c r="BT149" i="5"/>
  <c r="EC149" i="5" s="1"/>
  <c r="FR149" i="5"/>
  <c r="DI149" i="5"/>
  <c r="GC194" i="5"/>
  <c r="DT194" i="5"/>
  <c r="FM194" i="5"/>
  <c r="DD194" i="5"/>
  <c r="DL194" i="5"/>
  <c r="FU194" i="5"/>
  <c r="DA194" i="5"/>
  <c r="FJ194" i="5"/>
  <c r="BT194" i="5"/>
  <c r="EC194" i="5" s="1"/>
  <c r="FN194" i="5"/>
  <c r="DE194" i="5"/>
  <c r="CA242" i="5"/>
  <c r="EJ242" i="5" s="1"/>
  <c r="BZ242" i="5"/>
  <c r="EI242" i="5" s="1"/>
  <c r="EU242" i="5"/>
  <c r="CL242" i="5"/>
  <c r="CC242" i="5"/>
  <c r="EL242" i="5"/>
  <c r="CU242" i="5"/>
  <c r="FD242" i="5"/>
  <c r="EX242" i="5"/>
  <c r="CO242" i="5"/>
  <c r="CR253" i="5"/>
  <c r="FA253" i="5"/>
  <c r="FK253" i="5"/>
  <c r="DB253" i="5"/>
  <c r="EW253" i="5"/>
  <c r="CN253" i="5"/>
  <c r="BR253" i="5"/>
  <c r="EA253" i="5"/>
  <c r="EE253" i="5"/>
  <c r="BV253" i="5"/>
  <c r="FT253" i="5"/>
  <c r="DK253" i="5"/>
  <c r="DG329" i="5"/>
  <c r="FP329" i="5" s="1"/>
  <c r="DF329" i="5"/>
  <c r="FO329" i="5"/>
  <c r="FU329" i="5"/>
  <c r="DL329" i="5"/>
  <c r="CG329" i="5"/>
  <c r="EP329" i="5" s="1"/>
  <c r="BR329" i="5"/>
  <c r="EA329" i="5" s="1"/>
  <c r="DI329" i="5"/>
  <c r="FR329" i="5" s="1"/>
  <c r="CG313" i="5"/>
  <c r="EP313" i="5" s="1"/>
  <c r="CJ313" i="5"/>
  <c r="ES313" i="5" s="1"/>
  <c r="DJ313" i="5"/>
  <c r="FS313" i="5"/>
  <c r="CH313" i="5"/>
  <c r="EQ313" i="5" s="1"/>
  <c r="DG313" i="5"/>
  <c r="FP313" i="5"/>
  <c r="CK313" i="5"/>
  <c r="ET313" i="5" s="1"/>
  <c r="CV36" i="5"/>
  <c r="FE36" i="5"/>
  <c r="CE36" i="5"/>
  <c r="EN36" i="5"/>
  <c r="EC36" i="5"/>
  <c r="BT36" i="5"/>
  <c r="CS36" i="5"/>
  <c r="FB36" i="5"/>
  <c r="FO36" i="5"/>
  <c r="DF36" i="5"/>
  <c r="EZ36" i="5"/>
  <c r="CQ36" i="5"/>
  <c r="GD86" i="5"/>
  <c r="DU86" i="5"/>
  <c r="FC86" i="5"/>
  <c r="CT86" i="5"/>
  <c r="DO86" i="5"/>
  <c r="FX86" i="5"/>
  <c r="BS86" i="5"/>
  <c r="EB86" i="5"/>
  <c r="FI86" i="5"/>
  <c r="CZ86" i="5"/>
  <c r="EW86" i="5"/>
  <c r="CN86" i="5"/>
  <c r="BP224" i="5"/>
  <c r="DY224" i="5" s="1"/>
  <c r="BS224" i="5"/>
  <c r="EB224" i="5" s="1"/>
  <c r="CW224" i="5"/>
  <c r="FF224" i="5"/>
  <c r="CK224" i="5"/>
  <c r="ET224" i="5"/>
  <c r="FJ224" i="5"/>
  <c r="DA224" i="5"/>
  <c r="EM224" i="5"/>
  <c r="CD224" i="5"/>
  <c r="DM273" i="5"/>
  <c r="FV273" i="5"/>
  <c r="BO273" i="5"/>
  <c r="DX273" i="5" s="1"/>
  <c r="FX273" i="5"/>
  <c r="DO273" i="5"/>
  <c r="BT273" i="5"/>
  <c r="EC273" i="5" s="1"/>
  <c r="CQ273" i="5"/>
  <c r="EZ273" i="5" s="1"/>
  <c r="BS273" i="5"/>
  <c r="EB273" i="5" s="1"/>
  <c r="CC63" i="5"/>
  <c r="EL63" i="5"/>
  <c r="FK63" i="5"/>
  <c r="DB63" i="5"/>
  <c r="CP63" i="5"/>
  <c r="EY63" i="5"/>
  <c r="FF63" i="5"/>
  <c r="CW63" i="5"/>
  <c r="FR63" i="5"/>
  <c r="DI63" i="5"/>
  <c r="ER63" i="5"/>
  <c r="CI63" i="5"/>
  <c r="BP84" i="5"/>
  <c r="DY84" i="5" s="1"/>
  <c r="FN183" i="5"/>
  <c r="DE183" i="5"/>
  <c r="EI183" i="5"/>
  <c r="BZ183" i="5"/>
  <c r="FJ183" i="5"/>
  <c r="DA183" i="5"/>
  <c r="CU183" i="5"/>
  <c r="FD183" i="5"/>
  <c r="EG183" i="5"/>
  <c r="BX183" i="5"/>
  <c r="FR183" i="5"/>
  <c r="DI183" i="5"/>
  <c r="DI73" i="5"/>
  <c r="FR73" i="5"/>
  <c r="CL73" i="5"/>
  <c r="EU73" i="5"/>
  <c r="DB73" i="5"/>
  <c r="FK73" i="5"/>
  <c r="BU73" i="5"/>
  <c r="ED73" i="5"/>
  <c r="DY73" i="5"/>
  <c r="BP73" i="5"/>
  <c r="FS73" i="5"/>
  <c r="DJ73" i="5"/>
  <c r="DK337" i="5"/>
  <c r="FT337" i="5" s="1"/>
  <c r="BS337" i="5"/>
  <c r="EB337" i="5" s="1"/>
  <c r="BW337" i="5"/>
  <c r="EF337" i="5"/>
  <c r="GC337" i="5"/>
  <c r="DT337" i="5"/>
  <c r="DQ337" i="5"/>
  <c r="FZ337" i="5"/>
  <c r="FQ337" i="5"/>
  <c r="DH337" i="5"/>
  <c r="CD239" i="5"/>
  <c r="EM239" i="5"/>
  <c r="FR239" i="5"/>
  <c r="DI239" i="5"/>
  <c r="BR239" i="5"/>
  <c r="EA239" i="5" s="1"/>
  <c r="FM239" i="5"/>
  <c r="DD239" i="5"/>
  <c r="FI239" i="5"/>
  <c r="CZ239" i="5"/>
  <c r="EQ239" i="5"/>
  <c r="CH239" i="5"/>
  <c r="ER248" i="5"/>
  <c r="CI248" i="5"/>
  <c r="BY248" i="5"/>
  <c r="EH248" i="5" s="1"/>
  <c r="FN248" i="5"/>
  <c r="DE248" i="5"/>
  <c r="DG248" i="5"/>
  <c r="FP248" i="5"/>
  <c r="BP248" i="5"/>
  <c r="DY248" i="5" s="1"/>
  <c r="FS248" i="5"/>
  <c r="DJ248" i="5"/>
  <c r="EZ148" i="5"/>
  <c r="CQ148" i="5"/>
  <c r="GA148" i="5"/>
  <c r="DR148" i="5"/>
  <c r="BQ148" i="5"/>
  <c r="DZ148" i="5" s="1"/>
  <c r="CE148" i="5"/>
  <c r="EN148" i="5"/>
  <c r="FT148" i="5"/>
  <c r="DK148" i="5"/>
  <c r="FB148" i="5"/>
  <c r="CS148" i="5"/>
  <c r="CM285" i="5"/>
  <c r="EV285" i="5" s="1"/>
  <c r="FL285" i="5"/>
  <c r="DC285" i="5"/>
  <c r="FZ285" i="5"/>
  <c r="DQ285" i="5"/>
  <c r="BS285" i="5"/>
  <c r="EB285" i="5" s="1"/>
  <c r="FH285" i="5"/>
  <c r="CY285" i="5"/>
  <c r="CJ285" i="5"/>
  <c r="ES285" i="5" s="1"/>
  <c r="FK232" i="5"/>
  <c r="DB232" i="5"/>
  <c r="FV232" i="5"/>
  <c r="DM232" i="5"/>
  <c r="FX232" i="5"/>
  <c r="DO232" i="5"/>
  <c r="DD232" i="5"/>
  <c r="FM232" i="5"/>
  <c r="DF232" i="5"/>
  <c r="FO232" i="5"/>
  <c r="EX232" i="5"/>
  <c r="CO232" i="5"/>
  <c r="CE174" i="5"/>
  <c r="EN174" i="5"/>
  <c r="DC174" i="5"/>
  <c r="FL174" i="5"/>
  <c r="CG174" i="5"/>
  <c r="EP174" i="5"/>
  <c r="GE174" i="5"/>
  <c r="DV174" i="5"/>
  <c r="FP174" i="5"/>
  <c r="DG174" i="5"/>
  <c r="EV174" i="5"/>
  <c r="CM174" i="5"/>
  <c r="Z127" i="4"/>
  <c r="AA127" i="4" s="1"/>
  <c r="EZ186" i="5"/>
  <c r="CQ186" i="5"/>
  <c r="DM186" i="5"/>
  <c r="FV186" i="5"/>
  <c r="BO186" i="5"/>
  <c r="DX186" i="5" s="1"/>
  <c r="FX186" i="5"/>
  <c r="DO186" i="5"/>
  <c r="GC186" i="5"/>
  <c r="DT186" i="5"/>
  <c r="FG186" i="5"/>
  <c r="CX186" i="5"/>
  <c r="FO204" i="5"/>
  <c r="DF204" i="5"/>
  <c r="CM204" i="5"/>
  <c r="EV204" i="5"/>
  <c r="FI204" i="5"/>
  <c r="CZ204" i="5"/>
  <c r="DS204" i="5"/>
  <c r="GB204" i="5"/>
  <c r="FY204" i="5"/>
  <c r="DP204" i="5"/>
  <c r="FG204" i="5"/>
  <c r="CX204" i="5"/>
  <c r="BR140" i="5"/>
  <c r="EA140" i="5" s="1"/>
  <c r="CT317" i="5"/>
  <c r="FC317" i="5" s="1"/>
  <c r="BZ317" i="5"/>
  <c r="EI317" i="5" s="1"/>
  <c r="FN317" i="5"/>
  <c r="DE317" i="5"/>
  <c r="DQ317" i="5"/>
  <c r="FZ317" i="5"/>
  <c r="BO317" i="5"/>
  <c r="DX317" i="5" s="1"/>
  <c r="FR317" i="5"/>
  <c r="DI317" i="5"/>
  <c r="CA294" i="5"/>
  <c r="EJ294" i="5" s="1"/>
  <c r="CB294" i="5"/>
  <c r="EK294" i="5" s="1"/>
  <c r="CU294" i="5"/>
  <c r="FD294" i="5" s="1"/>
  <c r="BX294" i="5"/>
  <c r="EG294" i="5" s="1"/>
  <c r="CP294" i="5"/>
  <c r="EY294" i="5" s="1"/>
  <c r="BS294" i="5"/>
  <c r="EB294" i="5" s="1"/>
  <c r="BP330" i="5"/>
  <c r="DY330" i="5" s="1"/>
  <c r="CI330" i="5"/>
  <c r="ER330" i="5" s="1"/>
  <c r="CD330" i="5"/>
  <c r="EM330" i="5" s="1"/>
  <c r="DT330" i="5"/>
  <c r="GC330" i="5"/>
  <c r="GB330" i="5"/>
  <c r="DS330" i="5"/>
  <c r="FY330" i="5"/>
  <c r="DP330" i="5"/>
  <c r="BP44" i="5"/>
  <c r="DY44" i="5" s="1"/>
  <c r="CL168" i="5"/>
  <c r="EU168" i="5"/>
  <c r="FX168" i="5"/>
  <c r="DO168" i="5"/>
  <c r="DS168" i="5"/>
  <c r="GB168" i="5"/>
  <c r="BR168" i="5"/>
  <c r="EA168" i="5" s="1"/>
  <c r="EF168" i="5"/>
  <c r="BW168" i="5"/>
  <c r="FU168" i="5"/>
  <c r="DL168" i="5"/>
  <c r="FB16" i="5"/>
  <c r="CS16" i="5"/>
  <c r="BS16" i="5"/>
  <c r="EB16" i="5"/>
  <c r="CY16" i="5"/>
  <c r="FH16" i="5"/>
  <c r="CA16" i="5"/>
  <c r="EJ16" i="5"/>
  <c r="EE16" i="5"/>
  <c r="BV16" i="5"/>
  <c r="FA16" i="5"/>
  <c r="CR16" i="5"/>
  <c r="CQ66" i="5"/>
  <c r="EZ66" i="5"/>
  <c r="CD66" i="5"/>
  <c r="EM66" i="5"/>
  <c r="BO66" i="5"/>
  <c r="DX66" i="5"/>
  <c r="CW66" i="5"/>
  <c r="FF66" i="5"/>
  <c r="DG66" i="5"/>
  <c r="FP66" i="5"/>
  <c r="FA66" i="5"/>
  <c r="CR66" i="5"/>
  <c r="CU116" i="5"/>
  <c r="FD116" i="5"/>
  <c r="BO116" i="5"/>
  <c r="DX116" i="5"/>
  <c r="FK116" i="5"/>
  <c r="DB116" i="5"/>
  <c r="ET116" i="5"/>
  <c r="CK116" i="5"/>
  <c r="CT116" i="5"/>
  <c r="FC116" i="5"/>
  <c r="EM116" i="5"/>
  <c r="CD116" i="5"/>
  <c r="Z110" i="4"/>
  <c r="AA110" i="4" s="1"/>
  <c r="CJ269" i="5"/>
  <c r="ES269" i="5" s="1"/>
  <c r="FJ269" i="5"/>
  <c r="DA269" i="5"/>
  <c r="CE269" i="5"/>
  <c r="EN269" i="5" s="1"/>
  <c r="CM269" i="5"/>
  <c r="EV269" i="5" s="1"/>
  <c r="BS269" i="5"/>
  <c r="EB269" i="5" s="1"/>
  <c r="FL269" i="5"/>
  <c r="DC269" i="5"/>
  <c r="DO136" i="5"/>
  <c r="FX136" i="5"/>
  <c r="ET136" i="5"/>
  <c r="CK136" i="5"/>
  <c r="FV136" i="5"/>
  <c r="DM136" i="5"/>
  <c r="FM136" i="5"/>
  <c r="DD136" i="5"/>
  <c r="FI136" i="5"/>
  <c r="CZ136" i="5"/>
  <c r="EM136" i="5"/>
  <c r="CD136" i="5"/>
  <c r="FO18" i="5"/>
  <c r="DF18" i="5"/>
  <c r="FD18" i="5"/>
  <c r="CU18" i="5"/>
  <c r="BR18" i="5"/>
  <c r="EA18" i="5"/>
  <c r="FK18" i="5"/>
  <c r="DB18" i="5"/>
  <c r="CZ18" i="5"/>
  <c r="FI18" i="5"/>
  <c r="ES18" i="5"/>
  <c r="CJ18" i="5"/>
  <c r="T25" i="4"/>
  <c r="U25" i="4" s="1"/>
  <c r="ER98" i="5"/>
  <c r="CI98" i="5"/>
  <c r="EC98" i="5"/>
  <c r="BT98" i="5"/>
  <c r="FE98" i="5"/>
  <c r="CV98" i="5"/>
  <c r="BO98" i="5"/>
  <c r="DX98" i="5" s="1"/>
  <c r="FW98" i="5"/>
  <c r="DN98" i="5"/>
  <c r="FJ98" i="5"/>
  <c r="DA98" i="5"/>
  <c r="DR133" i="5"/>
  <c r="GA133" i="5"/>
  <c r="FP133" i="5"/>
  <c r="DG133" i="5"/>
  <c r="EK133" i="5"/>
  <c r="CB133" i="5"/>
  <c r="FW133" i="5"/>
  <c r="DN133" i="5"/>
  <c r="GE133" i="5"/>
  <c r="DV133" i="5"/>
  <c r="FI133" i="5"/>
  <c r="CZ133" i="5"/>
  <c r="CL356" i="5"/>
  <c r="EU356" i="5" s="1"/>
  <c r="DV356" i="5"/>
  <c r="GE356" i="5"/>
  <c r="CV356" i="5"/>
  <c r="FE356" i="5" s="1"/>
  <c r="CQ356" i="5"/>
  <c r="EZ356" i="5"/>
  <c r="BY356" i="5"/>
  <c r="EH356" i="5" s="1"/>
  <c r="DN356" i="5"/>
  <c r="FW356" i="5" s="1"/>
  <c r="DR331" i="5"/>
  <c r="GA331" i="5"/>
  <c r="BX331" i="5"/>
  <c r="EG331" i="5" s="1"/>
  <c r="CU331" i="5"/>
  <c r="FD331" i="5" s="1"/>
  <c r="FY331" i="5"/>
  <c r="DP331" i="5"/>
  <c r="FV331" i="5"/>
  <c r="DM331" i="5"/>
  <c r="GD331" i="5"/>
  <c r="DU331" i="5"/>
  <c r="BV306" i="5"/>
  <c r="EE306" i="5" s="1"/>
  <c r="CQ306" i="5"/>
  <c r="EZ306" i="5"/>
  <c r="BW306" i="5"/>
  <c r="EF306" i="5" s="1"/>
  <c r="CP306" i="5"/>
  <c r="EY306" i="5" s="1"/>
  <c r="CB306" i="5"/>
  <c r="EK306" i="5" s="1"/>
  <c r="FW306" i="5"/>
  <c r="DN306" i="5"/>
  <c r="BT281" i="5"/>
  <c r="EC281" i="5" s="1"/>
  <c r="FD281" i="5"/>
  <c r="CU281" i="5"/>
  <c r="DV281" i="5"/>
  <c r="GE281" i="5"/>
  <c r="CO281" i="5"/>
  <c r="EX281" i="5" s="1"/>
  <c r="EO281" i="5"/>
  <c r="CF281" i="5"/>
  <c r="GD281" i="5"/>
  <c r="DU281" i="5"/>
  <c r="EV256" i="5"/>
  <c r="CM256" i="5"/>
  <c r="FZ256" i="5"/>
  <c r="DQ256" i="5"/>
  <c r="FX256" i="5"/>
  <c r="DO256" i="5"/>
  <c r="CK256" i="5"/>
  <c r="ET256" i="5"/>
  <c r="CD256" i="5"/>
  <c r="EM256" i="5" s="1"/>
  <c r="GB256" i="5"/>
  <c r="DS256" i="5"/>
  <c r="BS231" i="5"/>
  <c r="EB231" i="5"/>
  <c r="DG231" i="5"/>
  <c r="FP231" i="5"/>
  <c r="DQ231" i="5"/>
  <c r="FZ231" i="5"/>
  <c r="CA231" i="5"/>
  <c r="EJ231" i="5"/>
  <c r="BW231" i="5"/>
  <c r="EF231" i="5" s="1"/>
  <c r="FV231" i="5"/>
  <c r="DM231" i="5"/>
  <c r="FE206" i="5"/>
  <c r="CV206" i="5"/>
  <c r="DQ206" i="5"/>
  <c r="FZ206" i="5"/>
  <c r="DO206" i="5"/>
  <c r="FX206" i="5"/>
  <c r="EZ206" i="5"/>
  <c r="CQ206" i="5"/>
  <c r="EL206" i="5"/>
  <c r="CC206" i="5"/>
  <c r="GC206" i="5"/>
  <c r="DT206" i="5"/>
  <c r="DL238" i="5"/>
  <c r="FU238" i="5"/>
  <c r="EO238" i="5"/>
  <c r="CF238" i="5"/>
  <c r="CR238" i="5"/>
  <c r="FA238" i="5"/>
  <c r="FZ238" i="5"/>
  <c r="DQ238" i="5"/>
  <c r="FW238" i="5"/>
  <c r="DN238" i="5"/>
  <c r="FE238" i="5"/>
  <c r="CV238" i="5"/>
  <c r="BU247" i="5"/>
  <c r="ED247" i="5" s="1"/>
  <c r="FI247" i="5"/>
  <c r="CZ247" i="5"/>
  <c r="FK247" i="5"/>
  <c r="DB247" i="5"/>
  <c r="GD247" i="5"/>
  <c r="DU247" i="5"/>
  <c r="FQ247" i="5"/>
  <c r="DH247" i="5"/>
  <c r="ET247" i="5"/>
  <c r="CK247" i="5"/>
  <c r="CL355" i="5"/>
  <c r="EU355" i="5" s="1"/>
  <c r="DS355" i="5"/>
  <c r="GB355" i="5"/>
  <c r="CO355" i="5"/>
  <c r="EX355" i="5" s="1"/>
  <c r="CG355" i="5"/>
  <c r="EP355" i="5" s="1"/>
  <c r="CQ355" i="5"/>
  <c r="EZ355" i="5" s="1"/>
  <c r="CD355" i="5"/>
  <c r="EM355" i="5" s="1"/>
  <c r="CJ284" i="5"/>
  <c r="ES284" i="5"/>
  <c r="CP284" i="5"/>
  <c r="EY284" i="5" s="1"/>
  <c r="FY284" i="5"/>
  <c r="DP284" i="5"/>
  <c r="DO284" i="5"/>
  <c r="FX284" i="5"/>
  <c r="EQ284" i="5"/>
  <c r="CH284" i="5"/>
  <c r="GA284" i="5"/>
  <c r="DR284" i="5"/>
  <c r="GC160" i="5"/>
  <c r="DT160" i="5"/>
  <c r="BT160" i="5"/>
  <c r="EC160" i="5" s="1"/>
  <c r="CY160" i="5"/>
  <c r="FH160" i="5"/>
  <c r="EK160" i="5"/>
  <c r="CB160" i="5"/>
  <c r="DZ160" i="5"/>
  <c r="BQ160" i="5"/>
  <c r="FU160" i="5"/>
  <c r="DL160" i="5"/>
  <c r="CM187" i="5"/>
  <c r="EV187" i="5"/>
  <c r="FU187" i="5"/>
  <c r="DL187" i="5"/>
  <c r="EP187" i="5"/>
  <c r="CG187" i="5"/>
  <c r="GA187" i="5"/>
  <c r="DR187" i="5"/>
  <c r="FY187" i="5"/>
  <c r="DP187" i="5"/>
  <c r="FC187" i="5"/>
  <c r="CT187" i="5"/>
  <c r="BW193" i="5"/>
  <c r="EF193" i="5" s="1"/>
  <c r="FT218" i="5"/>
  <c r="DK218" i="5"/>
  <c r="BO218" i="5"/>
  <c r="DX218" i="5" s="1"/>
  <c r="EW218" i="5"/>
  <c r="CN218" i="5"/>
  <c r="EM218" i="5"/>
  <c r="CD218" i="5"/>
  <c r="ET218" i="5"/>
  <c r="CK218" i="5"/>
  <c r="BX218" i="5"/>
  <c r="EG218" i="5" s="1"/>
  <c r="FX328" i="5"/>
  <c r="DO328" i="5"/>
  <c r="DK328" i="5"/>
  <c r="FT328" i="5"/>
  <c r="BR328" i="5"/>
  <c r="EA328" i="5" s="1"/>
  <c r="FP328" i="5"/>
  <c r="DG328" i="5"/>
  <c r="GC328" i="5"/>
  <c r="DT328" i="5"/>
  <c r="DQ328" i="5"/>
  <c r="FZ328" i="5"/>
  <c r="DF345" i="5"/>
  <c r="FO345" i="5" s="1"/>
  <c r="CP345" i="5"/>
  <c r="EY345" i="5" s="1"/>
  <c r="DP345" i="5"/>
  <c r="FY345" i="5" s="1"/>
  <c r="BP345" i="5"/>
  <c r="DY345" i="5" s="1"/>
  <c r="BX345" i="5"/>
  <c r="EG345" i="5" s="1"/>
  <c r="GC345" i="5"/>
  <c r="DT345" i="5"/>
  <c r="T117" i="4"/>
  <c r="U117" i="4" s="1"/>
  <c r="FI137" i="5"/>
  <c r="CZ137" i="5"/>
  <c r="FS137" i="5"/>
  <c r="DJ137" i="5"/>
  <c r="CA137" i="5"/>
  <c r="EJ137" i="5"/>
  <c r="FA137" i="5"/>
  <c r="CR137" i="5"/>
  <c r="EL137" i="5"/>
  <c r="CC137" i="5"/>
  <c r="FW137" i="5"/>
  <c r="DN137" i="5"/>
  <c r="BW254" i="5"/>
  <c r="EF254" i="5" s="1"/>
  <c r="CD254" i="5"/>
  <c r="EM254" i="5"/>
  <c r="BP254" i="5"/>
  <c r="DY254" i="5"/>
  <c r="FC254" i="5"/>
  <c r="CT254" i="5"/>
  <c r="FS254" i="5"/>
  <c r="DJ254" i="5"/>
  <c r="EV254" i="5"/>
  <c r="CM254" i="5"/>
  <c r="BR304" i="5"/>
  <c r="EA304" i="5" s="1"/>
  <c r="CH304" i="5"/>
  <c r="EQ304" i="5" s="1"/>
  <c r="CK304" i="5"/>
  <c r="ET304" i="5" s="1"/>
  <c r="DB304" i="5"/>
  <c r="FK304" i="5"/>
  <c r="GD304" i="5"/>
  <c r="DU304" i="5"/>
  <c r="CS304" i="5"/>
  <c r="FB304" i="5" s="1"/>
  <c r="CB205" i="5"/>
  <c r="EK205" i="5"/>
  <c r="DU205" i="5"/>
  <c r="GD205" i="5"/>
  <c r="DP205" i="5"/>
  <c r="FY205" i="5"/>
  <c r="CX205" i="5"/>
  <c r="FG205" i="5"/>
  <c r="FQ205" i="5"/>
  <c r="DH205" i="5"/>
  <c r="FC205" i="5"/>
  <c r="CT205" i="5"/>
  <c r="BO44" i="5"/>
  <c r="DX44" i="5" s="1"/>
  <c r="CK51" i="5"/>
  <c r="ET51" i="5"/>
  <c r="FS51" i="5"/>
  <c r="DJ51" i="5"/>
  <c r="EN51" i="5"/>
  <c r="CE51" i="5"/>
  <c r="DP51" i="5"/>
  <c r="FY51" i="5"/>
  <c r="FW51" i="5"/>
  <c r="DN51" i="5"/>
  <c r="FK51" i="5"/>
  <c r="DB51" i="5"/>
  <c r="CC101" i="5"/>
  <c r="EL101" i="5"/>
  <c r="EU101" i="5"/>
  <c r="CL101" i="5"/>
  <c r="FW101" i="5"/>
  <c r="DN101" i="5"/>
  <c r="FD101" i="5"/>
  <c r="CU101" i="5"/>
  <c r="FU101" i="5"/>
  <c r="DL101" i="5"/>
  <c r="EX101" i="5"/>
  <c r="CO101" i="5"/>
  <c r="EJ191" i="5"/>
  <c r="CA191" i="5"/>
  <c r="BP191" i="5"/>
  <c r="DY191" i="5" s="1"/>
  <c r="CY191" i="5"/>
  <c r="FH191" i="5"/>
  <c r="BU191" i="5"/>
  <c r="ED191" i="5" s="1"/>
  <c r="EO191" i="5"/>
  <c r="CF191" i="5"/>
  <c r="FZ191" i="5"/>
  <c r="DQ191" i="5"/>
  <c r="BQ279" i="5"/>
  <c r="DZ279" i="5" s="1"/>
  <c r="CM279" i="5"/>
  <c r="EV279" i="5" s="1"/>
  <c r="DQ279" i="5"/>
  <c r="FZ279" i="5"/>
  <c r="GD279" i="5"/>
  <c r="DU279" i="5"/>
  <c r="CH279" i="5"/>
  <c r="EQ279" i="5" s="1"/>
  <c r="GA279" i="5"/>
  <c r="DR279" i="5"/>
  <c r="CS222" i="5"/>
  <c r="FB222" i="5"/>
  <c r="ER222" i="5"/>
  <c r="CI222" i="5"/>
  <c r="GA222" i="5"/>
  <c r="DR222" i="5"/>
  <c r="FV222" i="5"/>
  <c r="DM222" i="5"/>
  <c r="EN222" i="5"/>
  <c r="CE222" i="5"/>
  <c r="FW222" i="5"/>
  <c r="DN222" i="5"/>
  <c r="DI202" i="5"/>
  <c r="FR202" i="5"/>
  <c r="FC202" i="5"/>
  <c r="CT202" i="5"/>
  <c r="GE202" i="5"/>
  <c r="DV202" i="5"/>
  <c r="DA202" i="5"/>
  <c r="FJ202" i="5"/>
  <c r="DK202" i="5"/>
  <c r="FT202" i="5"/>
  <c r="DM202" i="5"/>
  <c r="FV202" i="5"/>
  <c r="CZ255" i="5"/>
  <c r="FI255" i="5"/>
  <c r="FM255" i="5"/>
  <c r="DD255" i="5"/>
  <c r="DH255" i="5"/>
  <c r="FQ255" i="5"/>
  <c r="BS255" i="5"/>
  <c r="EB255" i="5" s="1"/>
  <c r="CX255" i="5"/>
  <c r="FG255" i="5"/>
  <c r="FA255" i="5"/>
  <c r="CR255" i="5"/>
  <c r="DM354" i="5"/>
  <c r="FV354" i="5"/>
  <c r="FC169" i="5"/>
  <c r="CT169" i="5"/>
  <c r="BY258" i="5"/>
  <c r="EH258" i="5" s="1"/>
  <c r="BU302" i="5"/>
  <c r="ED302" i="5"/>
  <c r="DS121" i="5"/>
  <c r="GB121" i="5"/>
  <c r="FH259" i="5"/>
  <c r="CY259" i="5"/>
  <c r="DT177" i="5"/>
  <c r="GC177" i="5"/>
  <c r="BP103" i="5"/>
  <c r="DY103" i="5" s="1"/>
  <c r="DV301" i="5"/>
  <c r="GE301" i="5"/>
  <c r="BW290" i="5"/>
  <c r="EF290" i="5" s="1"/>
  <c r="BU353" i="5"/>
  <c r="ED353" i="5" s="1"/>
  <c r="CM208" i="5"/>
  <c r="EV208" i="5"/>
  <c r="DU170" i="5"/>
  <c r="GD170" i="5"/>
  <c r="EJ118" i="5"/>
  <c r="CA118" i="5"/>
  <c r="ES83" i="5"/>
  <c r="CJ83" i="5"/>
  <c r="BZ237" i="5"/>
  <c r="EI237" i="5"/>
  <c r="FQ237" i="5"/>
  <c r="DH237" i="5"/>
  <c r="DL300" i="5"/>
  <c r="FU300" i="5"/>
  <c r="CH300" i="5"/>
  <c r="EQ300" i="5"/>
  <c r="CA354" i="5"/>
  <c r="EJ354" i="5" s="1"/>
  <c r="CQ354" i="5"/>
  <c r="EZ354" i="5" s="1"/>
  <c r="CG283" i="5"/>
  <c r="EP283" i="5"/>
  <c r="BR283" i="5"/>
  <c r="EA283" i="5" s="1"/>
  <c r="CM192" i="5"/>
  <c r="EV192" i="5"/>
  <c r="DV192" i="5"/>
  <c r="GE192" i="5"/>
  <c r="CQ169" i="5"/>
  <c r="EZ169" i="5"/>
  <c r="EF177" i="5"/>
  <c r="BW177" i="5"/>
  <c r="BO14" i="5"/>
  <c r="DX14" i="5" s="1"/>
  <c r="T14" i="4" s="1"/>
  <c r="EU138" i="5"/>
  <c r="CL138" i="5"/>
  <c r="FW138" i="5"/>
  <c r="DN138" i="5"/>
  <c r="CD138" i="5"/>
  <c r="EM138" i="5"/>
  <c r="EE138" i="5"/>
  <c r="BV138" i="5"/>
  <c r="EO228" i="5"/>
  <c r="CF228" i="5"/>
  <c r="CL228" i="5"/>
  <c r="EU228" i="5"/>
  <c r="FW228" i="5"/>
  <c r="DN228" i="5"/>
  <c r="BQ88" i="5"/>
  <c r="DZ88" i="5" s="1"/>
  <c r="EQ88" i="5"/>
  <c r="CH88" i="5"/>
  <c r="BP88" i="5"/>
  <c r="DY88" i="5" s="1"/>
  <c r="FS88" i="5"/>
  <c r="DJ88" i="5"/>
  <c r="CR289" i="5"/>
  <c r="FA289" i="5" s="1"/>
  <c r="FX275" i="5"/>
  <c r="DO275" i="5"/>
  <c r="CQ237" i="5"/>
  <c r="EZ237" i="5"/>
  <c r="BU237" i="5"/>
  <c r="ED237" i="5" s="1"/>
  <c r="BS300" i="5"/>
  <c r="EB300" i="5" s="1"/>
  <c r="BO300" i="5"/>
  <c r="DX300" i="5" s="1"/>
  <c r="CB354" i="5"/>
  <c r="EK354" i="5"/>
  <c r="BR354" i="5"/>
  <c r="EA354" i="5"/>
  <c r="BZ354" i="5"/>
  <c r="EI354" i="5" s="1"/>
  <c r="CP283" i="5"/>
  <c r="EY283" i="5" s="1"/>
  <c r="DB192" i="5"/>
  <c r="FK192" i="5"/>
  <c r="Z67" i="4"/>
  <c r="AA67" i="4" s="1"/>
  <c r="BT188" i="5"/>
  <c r="EC188" i="5" s="1"/>
  <c r="DF188" i="5"/>
  <c r="FO188" i="5"/>
  <c r="GC188" i="5"/>
  <c r="DT188" i="5"/>
  <c r="EK292" i="5"/>
  <c r="CB292" i="5"/>
  <c r="FQ292" i="5"/>
  <c r="DH292" i="5"/>
  <c r="BO145" i="5"/>
  <c r="DX145" i="5" s="1"/>
  <c r="BS258" i="5"/>
  <c r="EB258" i="5" s="1"/>
  <c r="FE258" i="5"/>
  <c r="CV258" i="5"/>
  <c r="DG270" i="5"/>
  <c r="FP270" i="5"/>
  <c r="FD151" i="5"/>
  <c r="CU151" i="5"/>
  <c r="FM151" i="5"/>
  <c r="DD151" i="5"/>
  <c r="FG151" i="5"/>
  <c r="CX151" i="5"/>
  <c r="BP121" i="5"/>
  <c r="DY121" i="5"/>
  <c r="FD154" i="5"/>
  <c r="CU154" i="5"/>
  <c r="BP154" i="5"/>
  <c r="DY154" i="5" s="1"/>
  <c r="FE154" i="5"/>
  <c r="CV154" i="5"/>
  <c r="FV259" i="5"/>
  <c r="DM259" i="5"/>
  <c r="BX259" i="5"/>
  <c r="EG259" i="5" s="1"/>
  <c r="EY259" i="5"/>
  <c r="CP259" i="5"/>
  <c r="CW177" i="5"/>
  <c r="FF177" i="5"/>
  <c r="FL177" i="5"/>
  <c r="DC177" i="5"/>
  <c r="EI177" i="5"/>
  <c r="BZ177" i="5"/>
  <c r="FM103" i="5"/>
  <c r="DD103" i="5"/>
  <c r="FB351" i="5"/>
  <c r="CS351" i="5"/>
  <c r="BO251" i="5"/>
  <c r="DX251" i="5" s="1"/>
  <c r="FO195" i="5"/>
  <c r="DF195" i="5"/>
  <c r="GC195" i="5"/>
  <c r="DT195" i="5"/>
  <c r="EI195" i="5"/>
  <c r="BZ195" i="5"/>
  <c r="FW229" i="5"/>
  <c r="DN229" i="5"/>
  <c r="DE229" i="5"/>
  <c r="FN229" i="5"/>
  <c r="CB21" i="5"/>
  <c r="EK21" i="5"/>
  <c r="EI21" i="5"/>
  <c r="BZ21" i="5"/>
  <c r="CY71" i="5"/>
  <c r="FH71" i="5"/>
  <c r="Z5" i="4"/>
  <c r="AA5" i="4" s="1"/>
  <c r="GA13" i="5"/>
  <c r="DR13" i="5"/>
  <c r="FD13" i="5"/>
  <c r="CU13" i="5"/>
  <c r="BP39" i="5"/>
  <c r="DY39" i="5"/>
  <c r="T32" i="4"/>
  <c r="U32" i="4" s="1"/>
  <c r="DK343" i="5"/>
  <c r="FT343" i="5" s="1"/>
  <c r="EL111" i="5"/>
  <c r="CC111" i="5"/>
  <c r="EU111" i="5"/>
  <c r="CL111" i="5"/>
  <c r="DJ111" i="5"/>
  <c r="FS111" i="5"/>
  <c r="CK111" i="5"/>
  <c r="ET111" i="5"/>
  <c r="EM111" i="5"/>
  <c r="CD111" i="5"/>
  <c r="GB111" i="5"/>
  <c r="DS111" i="5"/>
  <c r="CX297" i="5"/>
  <c r="FG297" i="5" s="1"/>
  <c r="DZ43" i="5"/>
  <c r="BQ43" i="5"/>
  <c r="EZ43" i="5"/>
  <c r="CQ43" i="5"/>
  <c r="DO43" i="5"/>
  <c r="FX43" i="5"/>
  <c r="EL43" i="5"/>
  <c r="CC43" i="5"/>
  <c r="FK43" i="5"/>
  <c r="DB43" i="5"/>
  <c r="ER43" i="5"/>
  <c r="CI43" i="5"/>
  <c r="BR118" i="5"/>
  <c r="EA118" i="5" s="1"/>
  <c r="FG118" i="5"/>
  <c r="CX118" i="5"/>
  <c r="BW118" i="5"/>
  <c r="EF118" i="5"/>
  <c r="CU118" i="5"/>
  <c r="FD118" i="5"/>
  <c r="FU118" i="5"/>
  <c r="DL118" i="5"/>
  <c r="FL118" i="5"/>
  <c r="DC118" i="5"/>
  <c r="CO83" i="5"/>
  <c r="EX83" i="5"/>
  <c r="DL83" i="5"/>
  <c r="FU83" i="5"/>
  <c r="DR83" i="5"/>
  <c r="GA83" i="5"/>
  <c r="GE83" i="5"/>
  <c r="DV83" i="5"/>
  <c r="FW83" i="5"/>
  <c r="DN83" i="5"/>
  <c r="FJ83" i="5"/>
  <c r="DA83" i="5"/>
  <c r="FB237" i="5"/>
  <c r="CS237" i="5"/>
  <c r="CA237" i="5"/>
  <c r="EJ237" i="5" s="1"/>
  <c r="GD237" i="5"/>
  <c r="DU237" i="5"/>
  <c r="CL237" i="5"/>
  <c r="EU237" i="5"/>
  <c r="EN237" i="5"/>
  <c r="CE237" i="5"/>
  <c r="GC237" i="5"/>
  <c r="DT237" i="5"/>
  <c r="CM300" i="5"/>
  <c r="EV300" i="5" s="1"/>
  <c r="FY300" i="5"/>
  <c r="DP300" i="5"/>
  <c r="CJ300" i="5"/>
  <c r="ES300" i="5" s="1"/>
  <c r="DS300" i="5"/>
  <c r="GB300" i="5"/>
  <c r="FX300" i="5"/>
  <c r="DO300" i="5"/>
  <c r="FI300" i="5"/>
  <c r="CZ300" i="5"/>
  <c r="CJ354" i="5"/>
  <c r="ES354" i="5"/>
  <c r="DP354" i="5"/>
  <c r="FY354" i="5" s="1"/>
  <c r="CI354" i="5"/>
  <c r="ER354" i="5"/>
  <c r="CC354" i="5"/>
  <c r="EL354" i="5" s="1"/>
  <c r="CL354" i="5"/>
  <c r="EU354" i="5" s="1"/>
  <c r="CR354" i="5"/>
  <c r="FA354" i="5" s="1"/>
  <c r="CM283" i="5"/>
  <c r="EV283" i="5" s="1"/>
  <c r="FT283" i="5"/>
  <c r="DK283" i="5"/>
  <c r="CF283" i="5"/>
  <c r="EO283" i="5" s="1"/>
  <c r="DG283" i="5"/>
  <c r="FP283" i="5"/>
  <c r="FE283" i="5"/>
  <c r="CV283" i="5"/>
  <c r="EH283" i="5"/>
  <c r="BY283" i="5"/>
  <c r="DI192" i="5"/>
  <c r="FR192" i="5"/>
  <c r="CU192" i="5"/>
  <c r="FD192" i="5"/>
  <c r="BT192" i="5"/>
  <c r="EC192" i="5"/>
  <c r="FH192" i="5"/>
  <c r="CY192" i="5"/>
  <c r="FE192" i="5"/>
  <c r="CV192" i="5"/>
  <c r="EI192" i="5"/>
  <c r="BZ192" i="5"/>
  <c r="FY169" i="5"/>
  <c r="DP169" i="5"/>
  <c r="DC169" i="5"/>
  <c r="FL169" i="5"/>
  <c r="BY169" i="5"/>
  <c r="EH169" i="5"/>
  <c r="EX169" i="5"/>
  <c r="CO169" i="5"/>
  <c r="FD169" i="5"/>
  <c r="CU169" i="5"/>
  <c r="EM169" i="5"/>
  <c r="CD169" i="5"/>
  <c r="BQ188" i="5"/>
  <c r="DZ188" i="5"/>
  <c r="CM188" i="5"/>
  <c r="EV188" i="5"/>
  <c r="DP188" i="5"/>
  <c r="FY188" i="5"/>
  <c r="DQ188" i="5"/>
  <c r="FZ188" i="5"/>
  <c r="GD188" i="5"/>
  <c r="DU188" i="5"/>
  <c r="EX188" i="5"/>
  <c r="CO188" i="5"/>
  <c r="BX292" i="5"/>
  <c r="EG292" i="5" s="1"/>
  <c r="CQ292" i="5"/>
  <c r="EZ292" i="5" s="1"/>
  <c r="CS292" i="5"/>
  <c r="FB292" i="5"/>
  <c r="FT292" i="5"/>
  <c r="DK292" i="5"/>
  <c r="GA292" i="5"/>
  <c r="DR292" i="5"/>
  <c r="CU292" i="5"/>
  <c r="FD292" i="5" s="1"/>
  <c r="CB258" i="5"/>
  <c r="EK258" i="5" s="1"/>
  <c r="DQ258" i="5"/>
  <c r="FZ258" i="5"/>
  <c r="CI258" i="5"/>
  <c r="ER258" i="5" s="1"/>
  <c r="DL258" i="5"/>
  <c r="FU258" i="5"/>
  <c r="BZ258" i="5"/>
  <c r="EI258" i="5" s="1"/>
  <c r="GC258" i="5"/>
  <c r="DT258" i="5"/>
  <c r="DJ270" i="5"/>
  <c r="FS270" i="5"/>
  <c r="EY270" i="5"/>
  <c r="CP270" i="5"/>
  <c r="CU270" i="5"/>
  <c r="FD270" i="5"/>
  <c r="CL270" i="5"/>
  <c r="EU270" i="5" s="1"/>
  <c r="FB270" i="5"/>
  <c r="CS270" i="5"/>
  <c r="GA270" i="5"/>
  <c r="DR270" i="5"/>
  <c r="CX213" i="5"/>
  <c r="FG213" i="5"/>
  <c r="BV213" i="5"/>
  <c r="EE213" i="5"/>
  <c r="EL213" i="5"/>
  <c r="CC213" i="5"/>
  <c r="BU213" i="5"/>
  <c r="ED213" i="5" s="1"/>
  <c r="EW213" i="5"/>
  <c r="CN213" i="5"/>
  <c r="EQ213" i="5"/>
  <c r="CH213" i="5"/>
  <c r="GE265" i="5"/>
  <c r="DV265" i="5"/>
  <c r="CA265" i="5"/>
  <c r="EJ265" i="5"/>
  <c r="CM265" i="5"/>
  <c r="EV265" i="5" s="1"/>
  <c r="BS265" i="5"/>
  <c r="EB265" i="5"/>
  <c r="CF265" i="5"/>
  <c r="EO265" i="5" s="1"/>
  <c r="CE265" i="5"/>
  <c r="EN265" i="5" s="1"/>
  <c r="DG302" i="5"/>
  <c r="FP302" i="5"/>
  <c r="DP302" i="5"/>
  <c r="FY302" i="5"/>
  <c r="CW302" i="5"/>
  <c r="FF302" i="5" s="1"/>
  <c r="BT302" i="5"/>
  <c r="EC302" i="5" s="1"/>
  <c r="BQ302" i="5"/>
  <c r="DZ302" i="5" s="1"/>
  <c r="CH302" i="5"/>
  <c r="EQ302" i="5" s="1"/>
  <c r="CI315" i="5"/>
  <c r="ER315" i="5" s="1"/>
  <c r="GB315" i="5"/>
  <c r="DS315" i="5"/>
  <c r="CV315" i="5"/>
  <c r="FE315" i="5" s="1"/>
  <c r="BR315" i="5"/>
  <c r="EA315" i="5" s="1"/>
  <c r="BS315" i="5"/>
  <c r="EB315" i="5" s="1"/>
  <c r="FQ315" i="5"/>
  <c r="DH315" i="5"/>
  <c r="FZ151" i="5"/>
  <c r="DQ151" i="5"/>
  <c r="BP151" i="5"/>
  <c r="DY151" i="5" s="1"/>
  <c r="FA151" i="5"/>
  <c r="CR151" i="5"/>
  <c r="EI151" i="5"/>
  <c r="BZ151" i="5"/>
  <c r="EF151" i="5"/>
  <c r="BW151" i="5"/>
  <c r="FQ151" i="5"/>
  <c r="DH151" i="5"/>
  <c r="EQ121" i="5"/>
  <c r="CH121" i="5"/>
  <c r="EH121" i="5"/>
  <c r="BY121" i="5"/>
  <c r="DE121" i="5"/>
  <c r="FN121" i="5"/>
  <c r="CC121" i="5"/>
  <c r="EL121" i="5"/>
  <c r="EF121" i="5"/>
  <c r="BW121" i="5"/>
  <c r="FQ121" i="5"/>
  <c r="DH121" i="5"/>
  <c r="FW154" i="5"/>
  <c r="DN154" i="5"/>
  <c r="FK154" i="5"/>
  <c r="DB154" i="5"/>
  <c r="CA154" i="5"/>
  <c r="EJ154" i="5"/>
  <c r="EO154" i="5"/>
  <c r="CF154" i="5"/>
  <c r="BU154" i="5"/>
  <c r="ED154" i="5" s="1"/>
  <c r="FO154" i="5"/>
  <c r="DF154" i="5"/>
  <c r="FG259" i="5"/>
  <c r="CX259" i="5"/>
  <c r="BP259" i="5"/>
  <c r="DY259" i="5" s="1"/>
  <c r="DV259" i="5"/>
  <c r="GE259" i="5"/>
  <c r="CN259" i="5"/>
  <c r="EW259" i="5"/>
  <c r="FI259" i="5"/>
  <c r="CZ259" i="5"/>
  <c r="CC259" i="5"/>
  <c r="EL259" i="5" s="1"/>
  <c r="FN177" i="5"/>
  <c r="DE177" i="5"/>
  <c r="CI177" i="5"/>
  <c r="ER177" i="5"/>
  <c r="DR177" i="5"/>
  <c r="GA177" i="5"/>
  <c r="FV177" i="5"/>
  <c r="DM177" i="5"/>
  <c r="CZ177" i="5"/>
  <c r="FI177" i="5"/>
  <c r="ES177" i="5"/>
  <c r="CJ177" i="5"/>
  <c r="FK103" i="5"/>
  <c r="DB103" i="5"/>
  <c r="FO103" i="5"/>
  <c r="DF103" i="5"/>
  <c r="EJ103" i="5"/>
  <c r="CA103" i="5"/>
  <c r="FV103" i="5"/>
  <c r="DM103" i="5"/>
  <c r="FW103" i="5"/>
  <c r="DN103" i="5"/>
  <c r="FJ103" i="5"/>
  <c r="DA103" i="5"/>
  <c r="EW351" i="5"/>
  <c r="CN351" i="5"/>
  <c r="BU351" i="5"/>
  <c r="ED351" i="5" s="1"/>
  <c r="CB351" i="5"/>
  <c r="EK351" i="5"/>
  <c r="CG351" i="5"/>
  <c r="EP351" i="5" s="1"/>
  <c r="DD351" i="5"/>
  <c r="FM351" i="5" s="1"/>
  <c r="CP351" i="5"/>
  <c r="EY351" i="5" s="1"/>
  <c r="CK326" i="5"/>
  <c r="ET326" i="5" s="1"/>
  <c r="DN326" i="5"/>
  <c r="FW326" i="5"/>
  <c r="BS326" i="5"/>
  <c r="EB326" i="5" s="1"/>
  <c r="CN326" i="5"/>
  <c r="EW326" i="5" s="1"/>
  <c r="DK326" i="5"/>
  <c r="FT326" i="5"/>
  <c r="DB326" i="5"/>
  <c r="FK326" i="5" s="1"/>
  <c r="CJ301" i="5"/>
  <c r="ES301" i="5" s="1"/>
  <c r="FU301" i="5"/>
  <c r="DL301" i="5"/>
  <c r="BY301" i="5"/>
  <c r="EH301" i="5" s="1"/>
  <c r="CC301" i="5"/>
  <c r="EL301" i="5" s="1"/>
  <c r="DH301" i="5"/>
  <c r="FQ301" i="5"/>
  <c r="CS301" i="5"/>
  <c r="FB301" i="5"/>
  <c r="FB276" i="5"/>
  <c r="CS276" i="5"/>
  <c r="CC276" i="5"/>
  <c r="EL276" i="5" s="1"/>
  <c r="GD276" i="5"/>
  <c r="DU276" i="5"/>
  <c r="CL276" i="5"/>
  <c r="EU276" i="5" s="1"/>
  <c r="FZ276" i="5"/>
  <c r="DQ276" i="5"/>
  <c r="FC276" i="5"/>
  <c r="CT276" i="5"/>
  <c r="CM251" i="5"/>
  <c r="EV251" i="5"/>
  <c r="GD251" i="5"/>
  <c r="DU251" i="5"/>
  <c r="BR251" i="5"/>
  <c r="EA251" i="5" s="1"/>
  <c r="CW251" i="5"/>
  <c r="FF251" i="5"/>
  <c r="DT251" i="5"/>
  <c r="GC251" i="5"/>
  <c r="FG251" i="5"/>
  <c r="CX251" i="5"/>
  <c r="FC226" i="5"/>
  <c r="CT226" i="5"/>
  <c r="FF226" i="5"/>
  <c r="CW226" i="5"/>
  <c r="CX226" i="5"/>
  <c r="FG226" i="5"/>
  <c r="EU226" i="5"/>
  <c r="CL226" i="5"/>
  <c r="DF226" i="5"/>
  <c r="FO226" i="5"/>
  <c r="EZ226" i="5"/>
  <c r="CQ226" i="5"/>
  <c r="BR201" i="5"/>
  <c r="EA201" i="5" s="1"/>
  <c r="CJ201" i="5"/>
  <c r="ES201" i="5"/>
  <c r="FD201" i="5"/>
  <c r="CU201" i="5"/>
  <c r="EI201" i="5"/>
  <c r="BZ201" i="5"/>
  <c r="FC201" i="5"/>
  <c r="CT201" i="5"/>
  <c r="CQ201" i="5"/>
  <c r="EZ201" i="5"/>
  <c r="CR290" i="5"/>
  <c r="FA290" i="5" s="1"/>
  <c r="BZ290" i="5"/>
  <c r="EI290" i="5" s="1"/>
  <c r="BR290" i="5"/>
  <c r="EA290" i="5" s="1"/>
  <c r="CZ290" i="5"/>
  <c r="FI290" i="5"/>
  <c r="FU290" i="5"/>
  <c r="DL290" i="5"/>
  <c r="FG290" i="5"/>
  <c r="CX290" i="5"/>
  <c r="DX299" i="5"/>
  <c r="BO299" i="5"/>
  <c r="CD299" i="5"/>
  <c r="EM299" i="5" s="1"/>
  <c r="GB299" i="5"/>
  <c r="DS299" i="5"/>
  <c r="DF299" i="5"/>
  <c r="FO299" i="5"/>
  <c r="CV299" i="5"/>
  <c r="FE299" i="5"/>
  <c r="CQ299" i="5"/>
  <c r="EZ299" i="5" s="1"/>
  <c r="BP353" i="5"/>
  <c r="DY353" i="5" s="1"/>
  <c r="CA353" i="5"/>
  <c r="EJ353" i="5" s="1"/>
  <c r="DT353" i="5"/>
  <c r="GC353" i="5" s="1"/>
  <c r="CR353" i="5"/>
  <c r="FA353" i="5" s="1"/>
  <c r="CC353" i="5"/>
  <c r="EL353" i="5" s="1"/>
  <c r="DS353" i="5"/>
  <c r="GB353" i="5"/>
  <c r="CX335" i="5"/>
  <c r="FG335" i="5" s="1"/>
  <c r="DR335" i="5"/>
  <c r="GA335" i="5"/>
  <c r="DI335" i="5"/>
  <c r="FR335" i="5" s="1"/>
  <c r="CG335" i="5"/>
  <c r="EP335" i="5" s="1"/>
  <c r="BT335" i="5"/>
  <c r="EC335" i="5"/>
  <c r="FW335" i="5"/>
  <c r="DN335" i="5"/>
  <c r="CN282" i="5"/>
  <c r="EW282" i="5"/>
  <c r="FW282" i="5"/>
  <c r="DN282" i="5"/>
  <c r="BU282" i="5"/>
  <c r="ED282" i="5" s="1"/>
  <c r="CR282" i="5"/>
  <c r="FA282" i="5" s="1"/>
  <c r="CB282" i="5"/>
  <c r="EK282" i="5" s="1"/>
  <c r="FZ282" i="5"/>
  <c r="DQ282" i="5"/>
  <c r="FB152" i="5"/>
  <c r="CS152" i="5"/>
  <c r="GD152" i="5"/>
  <c r="DU152" i="5"/>
  <c r="BT152" i="5"/>
  <c r="EC152" i="5" s="1"/>
  <c r="EH152" i="5"/>
  <c r="BY152" i="5"/>
  <c r="EU152" i="5"/>
  <c r="CL152" i="5"/>
  <c r="BP152" i="5"/>
  <c r="DY152" i="5" s="1"/>
  <c r="ES208" i="5"/>
  <c r="CJ208" i="5"/>
  <c r="BR208" i="5"/>
  <c r="EA208" i="5" s="1"/>
  <c r="FF208" i="5"/>
  <c r="CW208" i="5"/>
  <c r="DK208" i="5"/>
  <c r="FT208" i="5"/>
  <c r="GC208" i="5"/>
  <c r="DT208" i="5"/>
  <c r="FX208" i="5"/>
  <c r="DO208" i="5"/>
  <c r="CA220" i="5"/>
  <c r="EJ220" i="5"/>
  <c r="FJ220" i="5"/>
  <c r="DA220" i="5"/>
  <c r="CO220" i="5"/>
  <c r="EX220" i="5"/>
  <c r="EM220" i="5"/>
  <c r="CD220" i="5"/>
  <c r="EL220" i="5"/>
  <c r="CC220" i="5"/>
  <c r="GE220" i="5"/>
  <c r="DV220" i="5"/>
  <c r="FS314" i="5"/>
  <c r="DJ314" i="5"/>
  <c r="CZ314" i="5"/>
  <c r="FI314" i="5" s="1"/>
  <c r="BZ314" i="5"/>
  <c r="EI314" i="5" s="1"/>
  <c r="DY314" i="5"/>
  <c r="BP314" i="5"/>
  <c r="CA314" i="5"/>
  <c r="EJ314" i="5" s="1"/>
  <c r="GD314" i="5"/>
  <c r="DU314" i="5"/>
  <c r="BP278" i="5"/>
  <c r="DY278" i="5" s="1"/>
  <c r="FQ278" i="5"/>
  <c r="DH278" i="5"/>
  <c r="CE278" i="5"/>
  <c r="EN278" i="5" s="1"/>
  <c r="BU278" i="5"/>
  <c r="ED278" i="5" s="1"/>
  <c r="CL278" i="5"/>
  <c r="EU278" i="5" s="1"/>
  <c r="BO278" i="5"/>
  <c r="DX278" i="5" s="1"/>
  <c r="DD295" i="5"/>
  <c r="FM295" i="5"/>
  <c r="CE295" i="5"/>
  <c r="EN295" i="5" s="1"/>
  <c r="FG295" i="5"/>
  <c r="CX295" i="5"/>
  <c r="EG295" i="5"/>
  <c r="BX295" i="5"/>
  <c r="CL295" i="5"/>
  <c r="EU295" i="5" s="1"/>
  <c r="BO295" i="5"/>
  <c r="DX295" i="5" s="1"/>
  <c r="EA193" i="5"/>
  <c r="BR193" i="5"/>
  <c r="DA260" i="5"/>
  <c r="FJ260" i="5"/>
  <c r="DO260" i="5"/>
  <c r="FX260" i="5"/>
  <c r="BV260" i="5"/>
  <c r="EE260" i="5" s="1"/>
  <c r="CD260" i="5"/>
  <c r="EM260" i="5" s="1"/>
  <c r="DS260" i="5"/>
  <c r="GB260" i="5"/>
  <c r="FK260" i="5"/>
  <c r="DB260" i="5"/>
  <c r="FQ268" i="5"/>
  <c r="DH268" i="5"/>
  <c r="BR268" i="5"/>
  <c r="EA268" i="5"/>
  <c r="CE268" i="5"/>
  <c r="EN268" i="5" s="1"/>
  <c r="DM268" i="5"/>
  <c r="FV268" i="5"/>
  <c r="FM268" i="5"/>
  <c r="DD268" i="5"/>
  <c r="FO268" i="5"/>
  <c r="DF268" i="5"/>
  <c r="CF195" i="5"/>
  <c r="EO195" i="5"/>
  <c r="FS195" i="5"/>
  <c r="DJ195" i="5"/>
  <c r="EL195" i="5"/>
  <c r="CC195" i="5"/>
  <c r="EK195" i="5"/>
  <c r="CB195" i="5"/>
  <c r="ES195" i="5"/>
  <c r="CJ195" i="5"/>
  <c r="EG195" i="5"/>
  <c r="BX195" i="5"/>
  <c r="DP229" i="5"/>
  <c r="FY229" i="5"/>
  <c r="CI229" i="5"/>
  <c r="ER229" i="5"/>
  <c r="CC229" i="5"/>
  <c r="EL229" i="5"/>
  <c r="DV229" i="5"/>
  <c r="GE229" i="5"/>
  <c r="BV229" i="5"/>
  <c r="EE229" i="5"/>
  <c r="BW229" i="5"/>
  <c r="EF229" i="5" s="1"/>
  <c r="FG21" i="5"/>
  <c r="CX21" i="5"/>
  <c r="BO21" i="5"/>
  <c r="DX21" i="5"/>
  <c r="CO21" i="5"/>
  <c r="EX21" i="5"/>
  <c r="CD21" i="5"/>
  <c r="EM21" i="5"/>
  <c r="ES21" i="5"/>
  <c r="CJ21" i="5"/>
  <c r="EG21" i="5"/>
  <c r="BX21" i="5"/>
  <c r="EB71" i="5"/>
  <c r="BS71" i="5"/>
  <c r="ET71" i="5"/>
  <c r="CK71" i="5"/>
  <c r="DT71" i="5"/>
  <c r="GC71" i="5"/>
  <c r="GD71" i="5"/>
  <c r="DU71" i="5"/>
  <c r="CB71" i="5"/>
  <c r="EK71" i="5"/>
  <c r="EC71" i="5"/>
  <c r="BT71" i="5"/>
  <c r="BW170" i="5"/>
  <c r="EF170" i="5"/>
  <c r="CM170" i="5"/>
  <c r="EV170" i="5"/>
  <c r="DT170" i="5"/>
  <c r="GC170" i="5"/>
  <c r="EJ170" i="5"/>
  <c r="CA170" i="5"/>
  <c r="FA170" i="5"/>
  <c r="CR170" i="5"/>
  <c r="BP170" i="5"/>
  <c r="DY170" i="5" s="1"/>
  <c r="FI13" i="5"/>
  <c r="CZ13" i="5"/>
  <c r="EL13" i="5"/>
  <c r="CC13" i="5"/>
  <c r="CE13" i="5"/>
  <c r="EN13" i="5"/>
  <c r="FF13" i="5"/>
  <c r="CW13" i="5"/>
  <c r="FN13" i="5"/>
  <c r="DE13" i="5"/>
  <c r="ER13" i="5"/>
  <c r="CI13" i="5"/>
  <c r="FJ138" i="5"/>
  <c r="DA138" i="5"/>
  <c r="EV138" i="5"/>
  <c r="CM138" i="5"/>
  <c r="FX138" i="5"/>
  <c r="DO138" i="5"/>
  <c r="GD138" i="5"/>
  <c r="DU138" i="5"/>
  <c r="GE138" i="5"/>
  <c r="DV138" i="5"/>
  <c r="FI138" i="5"/>
  <c r="CZ138" i="5"/>
  <c r="CM228" i="5"/>
  <c r="EV228" i="5"/>
  <c r="DV228" i="5"/>
  <c r="GE228" i="5"/>
  <c r="BP228" i="5"/>
  <c r="DY228" i="5" s="1"/>
  <c r="CZ228" i="5"/>
  <c r="FI228" i="5"/>
  <c r="CY228" i="5"/>
  <c r="FH228" i="5"/>
  <c r="ET228" i="5"/>
  <c r="CK228" i="5"/>
  <c r="BU88" i="5"/>
  <c r="ED88" i="5"/>
  <c r="EX88" i="5"/>
  <c r="CO88" i="5"/>
  <c r="FE88" i="5"/>
  <c r="CV88" i="5"/>
  <c r="EV88" i="5"/>
  <c r="CM88" i="5"/>
  <c r="FC88" i="5"/>
  <c r="CT88" i="5"/>
  <c r="EP88" i="5"/>
  <c r="CG88" i="5"/>
  <c r="CY289" i="5"/>
  <c r="FH289" i="5"/>
  <c r="GC289" i="5"/>
  <c r="DT289" i="5"/>
  <c r="CQ289" i="5"/>
  <c r="EZ289" i="5"/>
  <c r="BZ289" i="5"/>
  <c r="EI289" i="5" s="1"/>
  <c r="BW289" i="5"/>
  <c r="EF289" i="5" s="1"/>
  <c r="FZ289" i="5"/>
  <c r="DQ289" i="5"/>
  <c r="DP298" i="5"/>
  <c r="FY298" i="5"/>
  <c r="BY298" i="5"/>
  <c r="EH298" i="5"/>
  <c r="FQ298" i="5"/>
  <c r="DH298" i="5"/>
  <c r="CX298" i="5"/>
  <c r="FG298" i="5"/>
  <c r="FM298" i="5"/>
  <c r="DD298" i="5"/>
  <c r="CQ298" i="5"/>
  <c r="EZ298" i="5" s="1"/>
  <c r="CU200" i="5"/>
  <c r="FD200" i="5"/>
  <c r="FV200" i="5"/>
  <c r="DM200" i="5"/>
  <c r="EZ200" i="5"/>
  <c r="CQ200" i="5"/>
  <c r="EB200" i="5"/>
  <c r="BS200" i="5"/>
  <c r="DH200" i="5"/>
  <c r="FQ200" i="5"/>
  <c r="EU200" i="5"/>
  <c r="CL200" i="5"/>
  <c r="BU352" i="5"/>
  <c r="ED352" i="5" s="1"/>
  <c r="CZ352" i="5"/>
  <c r="FI352" i="5" s="1"/>
  <c r="ET352" i="5"/>
  <c r="CK352" i="5"/>
  <c r="CO352" i="5"/>
  <c r="EX352" i="5" s="1"/>
  <c r="CH352" i="5"/>
  <c r="EQ352" i="5"/>
  <c r="BY352" i="5"/>
  <c r="EH352" i="5" s="1"/>
  <c r="CL334" i="5"/>
  <c r="EU334" i="5" s="1"/>
  <c r="FU334" i="5"/>
  <c r="DL334" i="5"/>
  <c r="CP334" i="5"/>
  <c r="EY334" i="5" s="1"/>
  <c r="CS334" i="5"/>
  <c r="FB334" i="5" s="1"/>
  <c r="DA334" i="5"/>
  <c r="FJ334" i="5" s="1"/>
  <c r="CE334" i="5"/>
  <c r="EN334" i="5" s="1"/>
  <c r="EV189" i="5"/>
  <c r="CM189" i="5"/>
  <c r="DS189" i="5"/>
  <c r="GB189" i="5"/>
  <c r="DJ189" i="5"/>
  <c r="FS189" i="5"/>
  <c r="BP189" i="5"/>
  <c r="DY189" i="5" s="1"/>
  <c r="EM189" i="5"/>
  <c r="CD189" i="5"/>
  <c r="FX189" i="5"/>
  <c r="DO189" i="5"/>
  <c r="ET164" i="5"/>
  <c r="CK164" i="5"/>
  <c r="EV164" i="5"/>
  <c r="CM164" i="5"/>
  <c r="GC164" i="5"/>
  <c r="DT164" i="5"/>
  <c r="DV164" i="5"/>
  <c r="GE164" i="5"/>
  <c r="EM164" i="5"/>
  <c r="CD164" i="5"/>
  <c r="GB164" i="5"/>
  <c r="DS164" i="5"/>
  <c r="GC210" i="5"/>
  <c r="DT210" i="5"/>
  <c r="DP210" i="5"/>
  <c r="FY210" i="5"/>
  <c r="DI210" i="5"/>
  <c r="FR210" i="5"/>
  <c r="FU210" i="5"/>
  <c r="DL210" i="5"/>
  <c r="BQ210" i="5"/>
  <c r="DZ210" i="5" s="1"/>
  <c r="FZ210" i="5"/>
  <c r="DQ210" i="5"/>
  <c r="FM272" i="5"/>
  <c r="DD272" i="5"/>
  <c r="CH272" i="5"/>
  <c r="EQ272" i="5"/>
  <c r="FX272" i="5"/>
  <c r="DO272" i="5"/>
  <c r="CK272" i="5"/>
  <c r="ET272" i="5" s="1"/>
  <c r="FH272" i="5"/>
  <c r="CY272" i="5"/>
  <c r="FI272" i="5"/>
  <c r="CZ272" i="5"/>
  <c r="BR342" i="5"/>
  <c r="EA342" i="5" s="1"/>
  <c r="BV342" i="5"/>
  <c r="EE342" i="5" s="1"/>
  <c r="DK342" i="5"/>
  <c r="FT342" i="5"/>
  <c r="DN342" i="5"/>
  <c r="FW342" i="5" s="1"/>
  <c r="CF342" i="5"/>
  <c r="EO342" i="5" s="1"/>
  <c r="BO342" i="5"/>
  <c r="DX342" i="5" s="1"/>
  <c r="FD142" i="5"/>
  <c r="CU142" i="5"/>
  <c r="FL142" i="5"/>
  <c r="DC142" i="5"/>
  <c r="FR142" i="5"/>
  <c r="DI142" i="5"/>
  <c r="DL142" i="5"/>
  <c r="FU142" i="5"/>
  <c r="EK142" i="5"/>
  <c r="CB142" i="5"/>
  <c r="FZ142" i="5"/>
  <c r="DQ142" i="5"/>
  <c r="BS114" i="5"/>
  <c r="EB114" i="5" s="1"/>
  <c r="FA156" i="5"/>
  <c r="CR156" i="5"/>
  <c r="FK156" i="5"/>
  <c r="DB156" i="5"/>
  <c r="EV156" i="5"/>
  <c r="CM156" i="5"/>
  <c r="BR156" i="5"/>
  <c r="EA156" i="5" s="1"/>
  <c r="EY156" i="5"/>
  <c r="CP156" i="5"/>
  <c r="BT156" i="5"/>
  <c r="EC156" i="5" s="1"/>
  <c r="DB275" i="5"/>
  <c r="FK275" i="5"/>
  <c r="CM275" i="5"/>
  <c r="EV275" i="5"/>
  <c r="FD275" i="5"/>
  <c r="CU275" i="5"/>
  <c r="BW275" i="5"/>
  <c r="EF275" i="5" s="1"/>
  <c r="CI275" i="5"/>
  <c r="ER275" i="5" s="1"/>
  <c r="BU275" i="5"/>
  <c r="ED275" i="5" s="1"/>
  <c r="EW6" i="5"/>
  <c r="CN6" i="5"/>
  <c r="GA6" i="5"/>
  <c r="DR6" i="5"/>
  <c r="GE6" i="5"/>
  <c r="DV6" i="5"/>
  <c r="CJ6" i="5"/>
  <c r="ES6" i="5"/>
  <c r="FX6" i="5"/>
  <c r="DO6" i="5"/>
  <c r="FI6" i="5"/>
  <c r="CZ6" i="5"/>
  <c r="FI56" i="5"/>
  <c r="CZ56" i="5"/>
  <c r="FO56" i="5"/>
  <c r="DF56" i="5"/>
  <c r="EJ56" i="5"/>
  <c r="CA56" i="5"/>
  <c r="ET56" i="5"/>
  <c r="CK56" i="5"/>
  <c r="FS56" i="5"/>
  <c r="DJ56" i="5"/>
  <c r="FJ56" i="5"/>
  <c r="DA56" i="5"/>
  <c r="FD106" i="5"/>
  <c r="CU106" i="5"/>
  <c r="BP106" i="5"/>
  <c r="DY106" i="5" s="1"/>
  <c r="CL106" i="5"/>
  <c r="EU106" i="5"/>
  <c r="DC106" i="5"/>
  <c r="FL106" i="5"/>
  <c r="GC106" i="5"/>
  <c r="DT106" i="5"/>
  <c r="FG106" i="5"/>
  <c r="CX106" i="5"/>
  <c r="CL171" i="5"/>
  <c r="EU171" i="5"/>
  <c r="FF171" i="5"/>
  <c r="CW171" i="5"/>
  <c r="FV171" i="5"/>
  <c r="DM171" i="5"/>
  <c r="ER171" i="5"/>
  <c r="CI171" i="5"/>
  <c r="FN171" i="5"/>
  <c r="DE171" i="5"/>
  <c r="EX171" i="5"/>
  <c r="CO171" i="5"/>
  <c r="BT212" i="5"/>
  <c r="EC212" i="5" s="1"/>
  <c r="BW212" i="5"/>
  <c r="EF212" i="5"/>
  <c r="FP212" i="5"/>
  <c r="DG212" i="5"/>
  <c r="BP212" i="5"/>
  <c r="DY212" i="5" s="1"/>
  <c r="EY212" i="5"/>
  <c r="CP212" i="5"/>
  <c r="EX212" i="5"/>
  <c r="CO212" i="5"/>
  <c r="CA307" i="5"/>
  <c r="EJ307" i="5" s="1"/>
  <c r="ER307" i="5"/>
  <c r="CI307" i="5"/>
  <c r="CM307" i="5"/>
  <c r="EV307" i="5"/>
  <c r="GA307" i="5"/>
  <c r="DR307" i="5"/>
  <c r="ES307" i="5"/>
  <c r="CJ307" i="5"/>
  <c r="CG307" i="5"/>
  <c r="EP307" i="5" s="1"/>
  <c r="DI41" i="5"/>
  <c r="FR41" i="5"/>
  <c r="EK41" i="5"/>
  <c r="CB41" i="5"/>
  <c r="FL41" i="5"/>
  <c r="DC41" i="5"/>
  <c r="CK41" i="5"/>
  <c r="ET41" i="5"/>
  <c r="FC41" i="5"/>
  <c r="CT41" i="5"/>
  <c r="EQ41" i="5"/>
  <c r="CH41" i="5"/>
  <c r="EH91" i="5"/>
  <c r="BY91" i="5"/>
  <c r="EB91" i="5"/>
  <c r="BS91" i="5"/>
  <c r="FX91" i="5"/>
  <c r="DO91" i="5"/>
  <c r="EL91" i="5"/>
  <c r="CC91" i="5"/>
  <c r="FA91" i="5"/>
  <c r="CR91" i="5"/>
  <c r="ED91" i="5"/>
  <c r="BU91" i="5"/>
  <c r="CU141" i="5"/>
  <c r="FD141" i="5"/>
  <c r="CH141" i="5"/>
  <c r="EQ141" i="5"/>
  <c r="FP141" i="5"/>
  <c r="DG141" i="5"/>
  <c r="DL141" i="5"/>
  <c r="FU141" i="5"/>
  <c r="EO141" i="5"/>
  <c r="CF141" i="5"/>
  <c r="GD141" i="5"/>
  <c r="DU141" i="5"/>
  <c r="DF172" i="5"/>
  <c r="FO172" i="5"/>
  <c r="CR172" i="5"/>
  <c r="FA172" i="5"/>
  <c r="CI172" i="5"/>
  <c r="ER172" i="5"/>
  <c r="BO172" i="5"/>
  <c r="DX172" i="5" s="1"/>
  <c r="BQ172" i="5"/>
  <c r="DZ172" i="5"/>
  <c r="FS172" i="5"/>
  <c r="DJ172" i="5"/>
  <c r="DG175" i="5"/>
  <c r="FP175" i="5"/>
  <c r="FB175" i="5"/>
  <c r="CS175" i="5"/>
  <c r="CN175" i="5"/>
  <c r="EW175" i="5"/>
  <c r="FX175" i="5"/>
  <c r="DO175" i="5"/>
  <c r="BT175" i="5"/>
  <c r="EC175" i="5"/>
  <c r="EG175" i="5"/>
  <c r="BX175" i="5"/>
  <c r="BV309" i="5"/>
  <c r="EE309" i="5" s="1"/>
  <c r="DR309" i="5"/>
  <c r="GA309" i="5"/>
  <c r="CK309" i="5"/>
  <c r="ET309" i="5"/>
  <c r="CX309" i="5"/>
  <c r="FG309" i="5" s="1"/>
  <c r="CI309" i="5"/>
  <c r="ER309" i="5" s="1"/>
  <c r="CE309" i="5"/>
  <c r="EN309" i="5"/>
  <c r="CK343" i="5"/>
  <c r="ET343" i="5" s="1"/>
  <c r="CF343" i="5"/>
  <c r="EO343" i="5" s="1"/>
  <c r="DH343" i="5"/>
  <c r="FQ343" i="5"/>
  <c r="DI343" i="5"/>
  <c r="FR343" i="5" s="1"/>
  <c r="DL343" i="5"/>
  <c r="FU343" i="5"/>
  <c r="GD343" i="5"/>
  <c r="DU343" i="5"/>
  <c r="EI111" i="5"/>
  <c r="BZ111" i="5"/>
  <c r="FJ111" i="5"/>
  <c r="DA111" i="5"/>
  <c r="FN111" i="5"/>
  <c r="DE111" i="5"/>
  <c r="BS111" i="5"/>
  <c r="EB111" i="5"/>
  <c r="FI111" i="5"/>
  <c r="CZ111" i="5"/>
  <c r="EW111" i="5"/>
  <c r="CN111" i="5"/>
  <c r="DU48" i="5"/>
  <c r="GD48" i="5"/>
  <c r="EF48" i="5"/>
  <c r="BW48" i="5"/>
  <c r="CU48" i="5"/>
  <c r="FD48" i="5"/>
  <c r="FH48" i="5"/>
  <c r="CY48" i="5"/>
  <c r="EA48" i="5"/>
  <c r="BR48" i="5"/>
  <c r="FL48" i="5"/>
  <c r="DC48" i="5"/>
  <c r="BQ123" i="5"/>
  <c r="DZ123" i="5" s="1"/>
  <c r="DG123" i="5"/>
  <c r="FP123" i="5"/>
  <c r="CX123" i="5"/>
  <c r="FG123" i="5"/>
  <c r="EC123" i="5"/>
  <c r="BT123" i="5"/>
  <c r="BO123" i="5"/>
  <c r="DX123" i="5" s="1"/>
  <c r="FS123" i="5"/>
  <c r="DJ123" i="5"/>
  <c r="FV157" i="5"/>
  <c r="DM157" i="5"/>
  <c r="EZ157" i="5"/>
  <c r="CQ157" i="5"/>
  <c r="CS157" i="5"/>
  <c r="FB157" i="5"/>
  <c r="DK157" i="5"/>
  <c r="FT157" i="5"/>
  <c r="FY157" i="5"/>
  <c r="DP157" i="5"/>
  <c r="FC157" i="5"/>
  <c r="CT157" i="5"/>
  <c r="DO245" i="5"/>
  <c r="FX245" i="5"/>
  <c r="DH245" i="5"/>
  <c r="FQ245" i="5"/>
  <c r="FC245" i="5"/>
  <c r="CT245" i="5"/>
  <c r="EX245" i="5"/>
  <c r="CO245" i="5"/>
  <c r="FE245" i="5"/>
  <c r="CV245" i="5"/>
  <c r="BY245" i="5"/>
  <c r="EH245" i="5" s="1"/>
  <c r="FQ319" i="5"/>
  <c r="DH319" i="5"/>
  <c r="BX319" i="5"/>
  <c r="EG319" i="5" s="1"/>
  <c r="GB319" i="5"/>
  <c r="DS319" i="5"/>
  <c r="DP319" i="5"/>
  <c r="FY319" i="5"/>
  <c r="GE319" i="5"/>
  <c r="DV319" i="5"/>
  <c r="FP319" i="5"/>
  <c r="DG319" i="5"/>
  <c r="BO346" i="5"/>
  <c r="DX346" i="5"/>
  <c r="FD346" i="5"/>
  <c r="CU346" i="5"/>
  <c r="CB346" i="5"/>
  <c r="EK346" i="5" s="1"/>
  <c r="DQ346" i="5"/>
  <c r="FZ346" i="5" s="1"/>
  <c r="BY346" i="5"/>
  <c r="EH346" i="5" s="1"/>
  <c r="CG346" i="5"/>
  <c r="EP346" i="5" s="1"/>
  <c r="CC321" i="5"/>
  <c r="EL321" i="5" s="1"/>
  <c r="FR321" i="5"/>
  <c r="DI321" i="5"/>
  <c r="BS321" i="5"/>
  <c r="EB321" i="5" s="1"/>
  <c r="CE321" i="5"/>
  <c r="EN321" i="5" s="1"/>
  <c r="DD321" i="5"/>
  <c r="FM321" i="5" s="1"/>
  <c r="CR321" i="5"/>
  <c r="FA321" i="5" s="1"/>
  <c r="DQ296" i="5"/>
  <c r="FZ296" i="5"/>
  <c r="DR296" i="5"/>
  <c r="GA296" i="5"/>
  <c r="FS296" i="5"/>
  <c r="DJ296" i="5"/>
  <c r="CJ296" i="5"/>
  <c r="ES296" i="5" s="1"/>
  <c r="FO296" i="5"/>
  <c r="DF296" i="5"/>
  <c r="CI296" i="5"/>
  <c r="ER296" i="5" s="1"/>
  <c r="CE271" i="5"/>
  <c r="EN271" i="5"/>
  <c r="DC271" i="5"/>
  <c r="FL271" i="5"/>
  <c r="CY271" i="5"/>
  <c r="FH271" i="5"/>
  <c r="FB271" i="5"/>
  <c r="CS271" i="5"/>
  <c r="CW271" i="5"/>
  <c r="FF271" i="5"/>
  <c r="CJ271" i="5"/>
  <c r="ES271" i="5" s="1"/>
  <c r="DC246" i="5"/>
  <c r="FL246" i="5"/>
  <c r="ES246" i="5"/>
  <c r="CJ246" i="5"/>
  <c r="CM246" i="5"/>
  <c r="EV246" i="5"/>
  <c r="DD246" i="5"/>
  <c r="FM246" i="5"/>
  <c r="DF246" i="5"/>
  <c r="FO246" i="5"/>
  <c r="EW246" i="5"/>
  <c r="CN246" i="5"/>
  <c r="BX221" i="5"/>
  <c r="EG221" i="5" s="1"/>
  <c r="BS221" i="5"/>
  <c r="EB221" i="5" s="1"/>
  <c r="CB221" i="5"/>
  <c r="EK221" i="5"/>
  <c r="ES221" i="5"/>
  <c r="CJ221" i="5"/>
  <c r="CU221" i="5"/>
  <c r="FD221" i="5"/>
  <c r="EW221" i="5"/>
  <c r="CN221" i="5"/>
  <c r="BY196" i="5"/>
  <c r="EH196" i="5"/>
  <c r="CL196" i="5"/>
  <c r="EU196" i="5"/>
  <c r="CV196" i="5"/>
  <c r="FE196" i="5"/>
  <c r="EK196" i="5"/>
  <c r="CB196" i="5"/>
  <c r="FJ196" i="5"/>
  <c r="DA196" i="5"/>
  <c r="EV196" i="5"/>
  <c r="CM196" i="5"/>
  <c r="CD288" i="5"/>
  <c r="EM288" i="5" s="1"/>
  <c r="BT288" i="5"/>
  <c r="EC288" i="5" s="1"/>
  <c r="CY288" i="5"/>
  <c r="FH288" i="5"/>
  <c r="CA288" i="5"/>
  <c r="EJ288" i="5"/>
  <c r="BX288" i="5"/>
  <c r="EG288" i="5" s="1"/>
  <c r="FL288" i="5"/>
  <c r="DC288" i="5"/>
  <c r="CH297" i="5"/>
  <c r="EQ297" i="5" s="1"/>
  <c r="CZ297" i="5"/>
  <c r="FI297" i="5"/>
  <c r="BX297" i="5"/>
  <c r="EG297" i="5"/>
  <c r="DF297" i="5"/>
  <c r="FO297" i="5"/>
  <c r="FQ297" i="5"/>
  <c r="DH297" i="5"/>
  <c r="CK297" i="5"/>
  <c r="ET297" i="5" s="1"/>
  <c r="CN199" i="5"/>
  <c r="EW199" i="5"/>
  <c r="EI199" i="5"/>
  <c r="BZ199" i="5"/>
  <c r="CX199" i="5"/>
  <c r="FG199" i="5"/>
  <c r="CC199" i="5"/>
  <c r="EL199" i="5"/>
  <c r="CR199" i="5"/>
  <c r="FA199" i="5"/>
  <c r="EY199" i="5"/>
  <c r="CP199" i="5"/>
  <c r="CN333" i="5"/>
  <c r="EW333" i="5"/>
  <c r="CF333" i="5"/>
  <c r="EO333" i="5" s="1"/>
  <c r="DJ333" i="5"/>
  <c r="FS333" i="5" s="1"/>
  <c r="DF333" i="5"/>
  <c r="FO333" i="5" s="1"/>
  <c r="CU333" i="5"/>
  <c r="FD333" i="5" s="1"/>
  <c r="BY333" i="5"/>
  <c r="EH333" i="5" s="1"/>
  <c r="BP274" i="5"/>
  <c r="DY274" i="5" s="1"/>
  <c r="FO274" i="5"/>
  <c r="DF274" i="5"/>
  <c r="GA274" i="5"/>
  <c r="DR274" i="5"/>
  <c r="ES274" i="5"/>
  <c r="CJ274" i="5"/>
  <c r="FF274" i="5"/>
  <c r="CW274" i="5"/>
  <c r="BY274" i="5"/>
  <c r="EH274" i="5" s="1"/>
  <c r="BU230" i="5"/>
  <c r="ED230" i="5" s="1"/>
  <c r="FK230" i="5"/>
  <c r="DB230" i="5"/>
  <c r="FC230" i="5"/>
  <c r="CT230" i="5"/>
  <c r="BV230" i="5"/>
  <c r="EE230" i="5" s="1"/>
  <c r="GC230" i="5"/>
  <c r="DT230" i="5"/>
  <c r="FF230" i="5"/>
  <c r="CW230" i="5"/>
  <c r="FV322" i="5"/>
  <c r="DM322" i="5"/>
  <c r="CS322" i="5"/>
  <c r="FB322" i="5" s="1"/>
  <c r="CJ322" i="5"/>
  <c r="ES322" i="5" s="1"/>
  <c r="BO322" i="5"/>
  <c r="DX322" i="5" s="1"/>
  <c r="GE322" i="5"/>
  <c r="DV322" i="5"/>
  <c r="CY322" i="5"/>
  <c r="FH322" i="5" s="1"/>
  <c r="CP308" i="5"/>
  <c r="EY308" i="5" s="1"/>
  <c r="DE308" i="5"/>
  <c r="FN308" i="5"/>
  <c r="CR308" i="5"/>
  <c r="FA308" i="5" s="1"/>
  <c r="BS308" i="5"/>
  <c r="EB308" i="5"/>
  <c r="DR308" i="5"/>
  <c r="GA308" i="5"/>
  <c r="CV308" i="5"/>
  <c r="FE308" i="5" s="1"/>
  <c r="CL320" i="5"/>
  <c r="EU320" i="5"/>
  <c r="BU320" i="5"/>
  <c r="ED320" i="5" s="1"/>
  <c r="FW320" i="5"/>
  <c r="DN320" i="5"/>
  <c r="DT320" i="5"/>
  <c r="GC320" i="5"/>
  <c r="DK320" i="5"/>
  <c r="FT320" i="5"/>
  <c r="CW320" i="5"/>
  <c r="FF320" i="5" s="1"/>
  <c r="BV277" i="5"/>
  <c r="EE277" i="5" s="1"/>
  <c r="GD277" i="5"/>
  <c r="DU277" i="5"/>
  <c r="CD277" i="5"/>
  <c r="EM277" i="5" s="1"/>
  <c r="FM277" i="5"/>
  <c r="DD277" i="5"/>
  <c r="FU277" i="5"/>
  <c r="DL277" i="5"/>
  <c r="FO277" i="5"/>
  <c r="DF277" i="5"/>
  <c r="CY325" i="5"/>
  <c r="FH325" i="5" s="1"/>
  <c r="CE325" i="5"/>
  <c r="EN325" i="5"/>
  <c r="DV325" i="5"/>
  <c r="GE325" i="5"/>
  <c r="CH325" i="5"/>
  <c r="EQ325" i="5" s="1"/>
  <c r="CB325" i="5"/>
  <c r="EK325" i="5" s="1"/>
  <c r="FZ325" i="5"/>
  <c r="DQ325" i="5"/>
  <c r="BQ58" i="5"/>
  <c r="DZ58" i="5" s="1"/>
  <c r="EZ58" i="5"/>
  <c r="CQ58" i="5"/>
  <c r="GB58" i="5"/>
  <c r="DS58" i="5"/>
  <c r="EV58" i="5"/>
  <c r="CM58" i="5"/>
  <c r="EH58" i="5"/>
  <c r="BY58" i="5"/>
  <c r="FW58" i="5"/>
  <c r="DN58" i="5"/>
  <c r="T47" i="4"/>
  <c r="U47" i="4" s="1"/>
  <c r="ED68" i="5"/>
  <c r="BU68" i="5"/>
  <c r="CI68" i="5"/>
  <c r="ER68" i="5"/>
  <c r="FH68" i="5"/>
  <c r="CY68" i="5"/>
  <c r="EL68" i="5"/>
  <c r="CC68" i="5"/>
  <c r="FJ68" i="5"/>
  <c r="DA68" i="5"/>
  <c r="EV68" i="5"/>
  <c r="CM68" i="5"/>
  <c r="EH108" i="5"/>
  <c r="BY108" i="5"/>
  <c r="FH108" i="5"/>
  <c r="CY108" i="5"/>
  <c r="EV108" i="5"/>
  <c r="CM108" i="5"/>
  <c r="CR108" i="5"/>
  <c r="FA108" i="5"/>
  <c r="FD108" i="5"/>
  <c r="CU108" i="5"/>
  <c r="EY108" i="5"/>
  <c r="CP108" i="5"/>
  <c r="DV303" i="5"/>
  <c r="GE303" i="5"/>
  <c r="DJ303" i="5"/>
  <c r="FS303" i="5"/>
  <c r="BX303" i="5"/>
  <c r="EG303" i="5" s="1"/>
  <c r="CG303" i="5"/>
  <c r="EP303" i="5" s="1"/>
  <c r="EL303" i="5"/>
  <c r="CC303" i="5"/>
  <c r="CD303" i="5"/>
  <c r="EM303" i="5" s="1"/>
  <c r="DM93" i="5"/>
  <c r="FV93" i="5"/>
  <c r="FN93" i="5"/>
  <c r="DE93" i="5"/>
  <c r="CS93" i="5"/>
  <c r="FB93" i="5"/>
  <c r="CH93" i="5"/>
  <c r="EQ93" i="5"/>
  <c r="FC93" i="5"/>
  <c r="CT93" i="5"/>
  <c r="EP93" i="5"/>
  <c r="CG93" i="5"/>
  <c r="GB287" i="5"/>
  <c r="DS287" i="5"/>
  <c r="BO287" i="5"/>
  <c r="DX287" i="5" s="1"/>
  <c r="CI287" i="5"/>
  <c r="ER287" i="5" s="1"/>
  <c r="FW287" i="5"/>
  <c r="DN287" i="5"/>
  <c r="GC287" i="5"/>
  <c r="DT287" i="5"/>
  <c r="FF287" i="5"/>
  <c r="CW287" i="5"/>
  <c r="DM350" i="5"/>
  <c r="FV350" i="5"/>
  <c r="CF350" i="5"/>
  <c r="EO350" i="5" s="1"/>
  <c r="BS350" i="5"/>
  <c r="EB350" i="5" s="1"/>
  <c r="DH350" i="5"/>
  <c r="FQ350" i="5" s="1"/>
  <c r="DQ350" i="5"/>
  <c r="FZ350" i="5" s="1"/>
  <c r="DA350" i="5"/>
  <c r="FJ350" i="5" s="1"/>
  <c r="FV198" i="5"/>
  <c r="DM198" i="5"/>
  <c r="BT198" i="5"/>
  <c r="EC198" i="5" s="1"/>
  <c r="GE198" i="5"/>
  <c r="DV198" i="5"/>
  <c r="CM198" i="5"/>
  <c r="EV198" i="5"/>
  <c r="DB198" i="5"/>
  <c r="FK198" i="5"/>
  <c r="EY198" i="5"/>
  <c r="CP198" i="5"/>
  <c r="FN158" i="5"/>
  <c r="DE158" i="5"/>
  <c r="FO158" i="5"/>
  <c r="DF158" i="5"/>
  <c r="FQ158" i="5"/>
  <c r="DH158" i="5"/>
  <c r="ET158" i="5"/>
  <c r="CK158" i="5"/>
  <c r="FK158" i="5"/>
  <c r="DB158" i="5"/>
  <c r="EO158" i="5"/>
  <c r="CF158" i="5"/>
  <c r="FV332" i="5"/>
  <c r="DM332" i="5"/>
  <c r="DU332" i="5"/>
  <c r="GD332" i="5"/>
  <c r="CI332" i="5"/>
  <c r="ER332" i="5" s="1"/>
  <c r="EY332" i="5"/>
  <c r="CP332" i="5"/>
  <c r="CY332" i="5"/>
  <c r="FH332" i="5" s="1"/>
  <c r="CC332" i="5"/>
  <c r="EL332" i="5" s="1"/>
  <c r="BP184" i="5"/>
  <c r="DY184" i="5" s="1"/>
  <c r="FA184" i="5"/>
  <c r="CR184" i="5"/>
  <c r="GC184" i="5"/>
  <c r="DT184" i="5"/>
  <c r="DK184" i="5"/>
  <c r="FT184" i="5"/>
  <c r="EM184" i="5"/>
  <c r="CD184" i="5"/>
  <c r="FX184" i="5"/>
  <c r="DO184" i="5"/>
  <c r="CM324" i="5"/>
  <c r="EV324" i="5" s="1"/>
  <c r="BY324" i="5"/>
  <c r="EH324" i="5" s="1"/>
  <c r="CN324" i="5"/>
  <c r="EW324" i="5" s="1"/>
  <c r="CX324" i="5"/>
  <c r="FG324" i="5" s="1"/>
  <c r="DH324" i="5"/>
  <c r="FQ324" i="5"/>
  <c r="CZ324" i="5"/>
  <c r="FI324" i="5" s="1"/>
  <c r="FO223" i="5"/>
  <c r="DF223" i="5"/>
  <c r="GD223" i="5"/>
  <c r="DU223" i="5"/>
  <c r="FY223" i="5"/>
  <c r="DP223" i="5"/>
  <c r="EU223" i="5"/>
  <c r="CL223" i="5"/>
  <c r="EO223" i="5"/>
  <c r="CF223" i="5"/>
  <c r="GE223" i="5"/>
  <c r="DV223" i="5"/>
  <c r="BU310" i="5"/>
  <c r="ED310" i="5" s="1"/>
  <c r="CO310" i="5"/>
  <c r="EX310" i="5" s="1"/>
  <c r="CZ310" i="5"/>
  <c r="FI310" i="5" s="1"/>
  <c r="BQ310" i="5"/>
  <c r="DZ310" i="5" s="1"/>
  <c r="DP310" i="5"/>
  <c r="FY310" i="5"/>
  <c r="FQ310" i="5"/>
  <c r="DH310" i="5"/>
  <c r="CT344" i="5"/>
  <c r="FC344" i="5"/>
  <c r="DA344" i="5"/>
  <c r="FJ344" i="5" s="1"/>
  <c r="EE344" i="5"/>
  <c r="BV344" i="5"/>
  <c r="CZ344" i="5"/>
  <c r="FI344" i="5" s="1"/>
  <c r="DI344" i="5"/>
  <c r="FR344" i="5" s="1"/>
  <c r="FZ344" i="5"/>
  <c r="DQ344" i="5"/>
  <c r="DS323" i="5"/>
  <c r="GB323" i="5"/>
  <c r="CY323" i="5"/>
  <c r="FH323" i="5" s="1"/>
  <c r="CI323" i="5"/>
  <c r="ER323" i="5" s="1"/>
  <c r="BO323" i="5"/>
  <c r="DX323" i="5" s="1"/>
  <c r="GA323" i="5"/>
  <c r="DR323" i="5"/>
  <c r="CU323" i="5"/>
  <c r="FD323" i="5" s="1"/>
  <c r="EY26" i="5"/>
  <c r="CP26" i="5"/>
  <c r="FP26" i="5"/>
  <c r="DG26" i="5"/>
  <c r="DZ26" i="5"/>
  <c r="BQ26" i="5"/>
  <c r="FI26" i="5"/>
  <c r="CZ26" i="5"/>
  <c r="FM26" i="5"/>
  <c r="DD26" i="5"/>
  <c r="FA26" i="5"/>
  <c r="CR26" i="5"/>
  <c r="EJ76" i="5"/>
  <c r="CA76" i="5"/>
  <c r="FV76" i="5"/>
  <c r="DM76" i="5"/>
  <c r="GC76" i="5"/>
  <c r="DT76" i="5"/>
  <c r="FD76" i="5"/>
  <c r="CU76" i="5"/>
  <c r="FU76" i="5"/>
  <c r="DL76" i="5"/>
  <c r="EX76" i="5"/>
  <c r="CO76" i="5"/>
  <c r="FM126" i="5"/>
  <c r="DD126" i="5"/>
  <c r="DV126" i="5"/>
  <c r="GE126" i="5"/>
  <c r="FD126" i="5"/>
  <c r="CU126" i="5"/>
  <c r="EU126" i="5"/>
  <c r="CL126" i="5"/>
  <c r="FI126" i="5"/>
  <c r="CZ126" i="5"/>
  <c r="EM126" i="5"/>
  <c r="CD126" i="5"/>
  <c r="DK173" i="5"/>
  <c r="FT173" i="5"/>
  <c r="CW173" i="5"/>
  <c r="FF173" i="5"/>
  <c r="FC173" i="5"/>
  <c r="CT173" i="5"/>
  <c r="EG173" i="5"/>
  <c r="BX173" i="5"/>
  <c r="CG173" i="5"/>
  <c r="EP173" i="5"/>
  <c r="EO173" i="5"/>
  <c r="CF173" i="5"/>
  <c r="CP257" i="5"/>
  <c r="EY257" i="5"/>
  <c r="BU257" i="5"/>
  <c r="ED257" i="5" s="1"/>
  <c r="FL257" i="5"/>
  <c r="DC257" i="5"/>
  <c r="DL257" i="5"/>
  <c r="FU257" i="5"/>
  <c r="CD257" i="5"/>
  <c r="EM257" i="5" s="1"/>
  <c r="FW257" i="5"/>
  <c r="DN257" i="5"/>
  <c r="FO293" i="5"/>
  <c r="DF293" i="5"/>
  <c r="CB293" i="5"/>
  <c r="EK293" i="5" s="1"/>
  <c r="CE293" i="5"/>
  <c r="EN293" i="5" s="1"/>
  <c r="CW293" i="5"/>
  <c r="FF293" i="5"/>
  <c r="BP293" i="5"/>
  <c r="DY293" i="5" s="1"/>
  <c r="FN293" i="5"/>
  <c r="DE293" i="5"/>
  <c r="EK176" i="5"/>
  <c r="CB176" i="5"/>
  <c r="DA176" i="5"/>
  <c r="FJ176" i="5"/>
  <c r="FF176" i="5"/>
  <c r="CW176" i="5"/>
  <c r="EJ176" i="5"/>
  <c r="CA176" i="5"/>
  <c r="CJ176" i="5"/>
  <c r="ES176" i="5"/>
  <c r="BT176" i="5"/>
  <c r="EC176" i="5" s="1"/>
  <c r="EQ217" i="5"/>
  <c r="CH217" i="5"/>
  <c r="FT217" i="5"/>
  <c r="DK217" i="5"/>
  <c r="CZ217" i="5"/>
  <c r="FI217" i="5"/>
  <c r="EL217" i="5"/>
  <c r="CC217" i="5"/>
  <c r="EX217" i="5"/>
  <c r="CO217" i="5"/>
  <c r="BR217" i="5"/>
  <c r="EA217" i="5" s="1"/>
  <c r="DA53" i="5"/>
  <c r="FJ53" i="5"/>
  <c r="EE53" i="5"/>
  <c r="BV53" i="5"/>
  <c r="FG53" i="5"/>
  <c r="CX53" i="5"/>
  <c r="CC53" i="5"/>
  <c r="EL53" i="5"/>
  <c r="EU53" i="5"/>
  <c r="CL53" i="5"/>
  <c r="BP53" i="5"/>
  <c r="DY53" i="5" s="1"/>
  <c r="BQ135" i="5"/>
  <c r="DZ135" i="5" s="1"/>
  <c r="EF38" i="5"/>
  <c r="BW38" i="5"/>
  <c r="ED38" i="5"/>
  <c r="BU38" i="5"/>
  <c r="FJ38" i="5"/>
  <c r="DA38" i="5"/>
  <c r="CR38" i="5"/>
  <c r="FA38" i="5"/>
  <c r="EU38" i="5"/>
  <c r="CL38" i="5"/>
  <c r="BP38" i="5"/>
  <c r="DY38" i="5" s="1"/>
  <c r="EA8" i="5"/>
  <c r="BR8" i="5"/>
  <c r="EP8" i="5"/>
  <c r="CG8" i="5"/>
  <c r="DN8" i="5"/>
  <c r="FW8" i="5"/>
  <c r="EX8" i="5"/>
  <c r="CO8" i="5"/>
  <c r="EQ8" i="5"/>
  <c r="CH8" i="5"/>
  <c r="FV8" i="5"/>
  <c r="DM8" i="5"/>
  <c r="EN143" i="5"/>
  <c r="CE143" i="5"/>
  <c r="CK143" i="5"/>
  <c r="ET143" i="5"/>
  <c r="FT143" i="5"/>
  <c r="DK143" i="5"/>
  <c r="EW143" i="5"/>
  <c r="CN143" i="5"/>
  <c r="EH143" i="5"/>
  <c r="BY143" i="5"/>
  <c r="GC143" i="5"/>
  <c r="DT143" i="5"/>
  <c r="CN180" i="5"/>
  <c r="EW180" i="5"/>
  <c r="FY180" i="5"/>
  <c r="DP180" i="5"/>
  <c r="DC180" i="5"/>
  <c r="FL180" i="5"/>
  <c r="BQ180" i="5"/>
  <c r="DZ180" i="5" s="1"/>
  <c r="FW180" i="5"/>
  <c r="DN180" i="5"/>
  <c r="FK180" i="5"/>
  <c r="DB180" i="5"/>
  <c r="GE341" i="5"/>
  <c r="DV341" i="5"/>
  <c r="EE341" i="5"/>
  <c r="BV341" i="5"/>
  <c r="DU341" i="5"/>
  <c r="GD341" i="5"/>
  <c r="DR341" i="5"/>
  <c r="GA341" i="5"/>
  <c r="BP341" i="5"/>
  <c r="DY341" i="5" s="1"/>
  <c r="FY341" i="5"/>
  <c r="DP341" i="5"/>
  <c r="GC316" i="5"/>
  <c r="DT316" i="5"/>
  <c r="CP316" i="5"/>
  <c r="EY316" i="5" s="1"/>
  <c r="DV316" i="5"/>
  <c r="GE316" i="5"/>
  <c r="DP316" i="5"/>
  <c r="FY316" i="5"/>
  <c r="CC316" i="5"/>
  <c r="EL316" i="5" s="1"/>
  <c r="FV316" i="5"/>
  <c r="DM316" i="5"/>
  <c r="CT291" i="5"/>
  <c r="FC291" i="5"/>
  <c r="FJ291" i="5"/>
  <c r="DA291" i="5"/>
  <c r="CN291" i="5"/>
  <c r="EW291" i="5" s="1"/>
  <c r="GA291" i="5"/>
  <c r="DR291" i="5"/>
  <c r="CH291" i="5"/>
  <c r="EQ291" i="5" s="1"/>
  <c r="FV291" i="5"/>
  <c r="DM291" i="5"/>
  <c r="CS266" i="5"/>
  <c r="FB266" i="5"/>
  <c r="CT266" i="5"/>
  <c r="FC266" i="5"/>
  <c r="DB266" i="5"/>
  <c r="FK266" i="5"/>
  <c r="GD266" i="5"/>
  <c r="DU266" i="5"/>
  <c r="BY266" i="5"/>
  <c r="EH266" i="5"/>
  <c r="GB266" i="5"/>
  <c r="DS266" i="5"/>
  <c r="FX241" i="5"/>
  <c r="DO241" i="5"/>
  <c r="BW241" i="5"/>
  <c r="EF241" i="5" s="1"/>
  <c r="DE241" i="5"/>
  <c r="FN241" i="5"/>
  <c r="EM241" i="5"/>
  <c r="CD241" i="5"/>
  <c r="EQ241" i="5"/>
  <c r="CH241" i="5"/>
  <c r="FV241" i="5"/>
  <c r="DM241" i="5"/>
  <c r="CR216" i="5"/>
  <c r="FA216" i="5"/>
  <c r="DU216" i="5"/>
  <c r="GD216" i="5"/>
  <c r="DF216" i="5"/>
  <c r="FO216" i="5"/>
  <c r="FW216" i="5"/>
  <c r="DN216" i="5"/>
  <c r="BY216" i="5"/>
  <c r="EH216" i="5" s="1"/>
  <c r="GA216" i="5"/>
  <c r="DR216" i="5"/>
  <c r="DR340" i="5"/>
  <c r="GA340" i="5"/>
  <c r="DE340" i="5"/>
  <c r="FN340" i="5"/>
  <c r="DG340" i="5"/>
  <c r="FP340" i="5" s="1"/>
  <c r="CF340" i="5"/>
  <c r="EO340" i="5"/>
  <c r="CX340" i="5"/>
  <c r="FG340" i="5"/>
  <c r="DD340" i="5"/>
  <c r="FM340" i="5" s="1"/>
  <c r="DM349" i="5"/>
  <c r="FV349" i="5"/>
  <c r="CZ349" i="5"/>
  <c r="FI349" i="5" s="1"/>
  <c r="CN349" i="5"/>
  <c r="EW349" i="5"/>
  <c r="DO349" i="5"/>
  <c r="FX349" i="5" s="1"/>
  <c r="CB349" i="5"/>
  <c r="EK349" i="5" s="1"/>
  <c r="DQ349" i="5"/>
  <c r="FZ349" i="5" s="1"/>
  <c r="CX197" i="5"/>
  <c r="FG197" i="5"/>
  <c r="DK197" i="5"/>
  <c r="FT197" i="5"/>
  <c r="GC197" i="5"/>
  <c r="DT197" i="5"/>
  <c r="BX197" i="5"/>
  <c r="EG197" i="5" s="1"/>
  <c r="BO197" i="5"/>
  <c r="DX197" i="5" s="1"/>
  <c r="FM197" i="5"/>
  <c r="DD197" i="5"/>
  <c r="BX235" i="5"/>
  <c r="EG235" i="5" s="1"/>
  <c r="FM235" i="5"/>
  <c r="DD235" i="5"/>
  <c r="FW235" i="5"/>
  <c r="DN235" i="5"/>
  <c r="EQ235" i="5"/>
  <c r="CH235" i="5"/>
  <c r="FE235" i="5"/>
  <c r="CV235" i="5"/>
  <c r="EM235" i="5"/>
  <c r="CD235" i="5"/>
  <c r="FZ262" i="5"/>
  <c r="DQ262" i="5"/>
  <c r="FJ262" i="5"/>
  <c r="DA262" i="5"/>
  <c r="EX262" i="5"/>
  <c r="CO262" i="5"/>
  <c r="BR262" i="5"/>
  <c r="EA262" i="5" s="1"/>
  <c r="GA262" i="5"/>
  <c r="DR262" i="5"/>
  <c r="FD262" i="5"/>
  <c r="CU262" i="5"/>
  <c r="BR147" i="5"/>
  <c r="EA147" i="5" s="1"/>
  <c r="CA215" i="5"/>
  <c r="EJ215" i="5"/>
  <c r="CD215" i="5"/>
  <c r="EM215" i="5"/>
  <c r="DI215" i="5"/>
  <c r="FR215" i="5"/>
  <c r="BR215" i="5"/>
  <c r="EA215" i="5" s="1"/>
  <c r="CY215" i="5"/>
  <c r="FH215" i="5"/>
  <c r="FA215" i="5"/>
  <c r="CR215" i="5"/>
  <c r="ED225" i="5"/>
  <c r="BU225" i="5"/>
  <c r="BO225" i="5"/>
  <c r="DX225" i="5" s="1"/>
  <c r="EY225" i="5"/>
  <c r="CP225" i="5"/>
  <c r="DP225" i="5"/>
  <c r="FY225" i="5"/>
  <c r="FZ225" i="5"/>
  <c r="DQ225" i="5"/>
  <c r="CT225" i="5"/>
  <c r="FC225" i="5"/>
  <c r="EO162" i="5"/>
  <c r="CF162" i="5"/>
  <c r="FU162" i="5"/>
  <c r="DL162" i="5"/>
  <c r="CO162" i="5"/>
  <c r="EX162" i="5"/>
  <c r="GC162" i="5"/>
  <c r="DT162" i="5"/>
  <c r="FO162" i="5"/>
  <c r="DF162" i="5"/>
  <c r="ES162" i="5"/>
  <c r="CJ162" i="5"/>
  <c r="DF203" i="5"/>
  <c r="FO203" i="5"/>
  <c r="CP203" i="5"/>
  <c r="EY203" i="5"/>
  <c r="GB203" i="5"/>
  <c r="DS203" i="5"/>
  <c r="DD203" i="5"/>
  <c r="FM203" i="5"/>
  <c r="DA203" i="5"/>
  <c r="FJ203" i="5"/>
  <c r="FA203" i="5"/>
  <c r="CR203" i="5"/>
  <c r="BY207" i="5"/>
  <c r="EH207" i="5"/>
  <c r="DE207" i="5"/>
  <c r="FN207" i="5"/>
  <c r="ET207" i="5"/>
  <c r="CK207" i="5"/>
  <c r="BX207" i="5"/>
  <c r="EG207" i="5"/>
  <c r="BV207" i="5"/>
  <c r="EE207" i="5"/>
  <c r="GB207" i="5"/>
  <c r="DS207" i="5"/>
  <c r="GE219" i="5"/>
  <c r="DV219" i="5"/>
  <c r="BX219" i="5"/>
  <c r="EG219" i="5" s="1"/>
  <c r="BY219" i="5"/>
  <c r="EH219" i="5"/>
  <c r="GB219" i="5"/>
  <c r="DS219" i="5"/>
  <c r="FT219" i="5"/>
  <c r="DK219" i="5"/>
  <c r="EW219" i="5"/>
  <c r="CN219" i="5"/>
  <c r="DR165" i="5"/>
  <c r="GA165" i="5"/>
  <c r="EL165" i="5"/>
  <c r="CC165" i="5"/>
  <c r="CE165" i="5"/>
  <c r="EN165" i="5"/>
  <c r="FT165" i="5"/>
  <c r="DK165" i="5"/>
  <c r="FY165" i="5"/>
  <c r="DP165" i="5"/>
  <c r="FK165" i="5"/>
  <c r="DB165" i="5"/>
  <c r="FF11" i="5"/>
  <c r="CW11" i="5"/>
  <c r="EI11" i="5"/>
  <c r="BZ11" i="5"/>
  <c r="DE11" i="5"/>
  <c r="FN11" i="5"/>
  <c r="FP11" i="5"/>
  <c r="DG11" i="5"/>
  <c r="FL11" i="5"/>
  <c r="DC11" i="5"/>
  <c r="EZ11" i="5"/>
  <c r="CQ11" i="5"/>
  <c r="CZ61" i="5"/>
  <c r="FI61" i="5"/>
  <c r="ED61" i="5"/>
  <c r="BU61" i="5"/>
  <c r="FF61" i="5"/>
  <c r="CW61" i="5"/>
  <c r="DR61" i="5"/>
  <c r="GA61" i="5"/>
  <c r="FM61" i="5"/>
  <c r="DD61" i="5"/>
  <c r="FA61" i="5"/>
  <c r="CR61" i="5"/>
  <c r="CW190" i="5"/>
  <c r="FF190" i="5"/>
  <c r="FL190" i="5"/>
  <c r="DC190" i="5"/>
  <c r="DO190" i="5"/>
  <c r="FX190" i="5"/>
  <c r="BS190" i="5"/>
  <c r="EB190" i="5"/>
  <c r="ES190" i="5"/>
  <c r="CJ190" i="5"/>
  <c r="EG190" i="5"/>
  <c r="BX190" i="5"/>
  <c r="BU28" i="5"/>
  <c r="ED28" i="5"/>
  <c r="ET28" i="5"/>
  <c r="CK28" i="5"/>
  <c r="BX28" i="5"/>
  <c r="EG28" i="5"/>
  <c r="CO28" i="5"/>
  <c r="EX28" i="5"/>
  <c r="EA28" i="5"/>
  <c r="BR28" i="5"/>
  <c r="FL28" i="5"/>
  <c r="DC28" i="5"/>
  <c r="DH23" i="5"/>
  <c r="FQ23" i="5"/>
  <c r="CR23" i="5"/>
  <c r="FA23" i="5"/>
  <c r="DV23" i="5"/>
  <c r="GE23" i="5"/>
  <c r="CM23" i="5"/>
  <c r="EV23" i="5"/>
  <c r="DK23" i="5"/>
  <c r="FT23" i="5"/>
  <c r="FB23" i="5"/>
  <c r="CS23" i="5"/>
  <c r="FQ78" i="5"/>
  <c r="DH78" i="5"/>
  <c r="BO78" i="5"/>
  <c r="DX78" i="5" s="1"/>
  <c r="EM78" i="5"/>
  <c r="CD78" i="5"/>
  <c r="ED78" i="5"/>
  <c r="BU78" i="5"/>
  <c r="ES78" i="5"/>
  <c r="CJ78" i="5"/>
  <c r="EF78" i="5"/>
  <c r="BW78" i="5"/>
  <c r="ED128" i="5"/>
  <c r="BU128" i="5"/>
  <c r="CT128" i="5"/>
  <c r="FC128" i="5"/>
  <c r="FE128" i="5"/>
  <c r="CV128" i="5"/>
  <c r="CO128" i="5"/>
  <c r="EX128" i="5"/>
  <c r="FA128" i="5"/>
  <c r="CR128" i="5"/>
  <c r="EE128" i="5"/>
  <c r="BV128" i="5"/>
  <c r="BU181" i="5"/>
  <c r="ED181" i="5" s="1"/>
  <c r="FD181" i="5"/>
  <c r="CU181" i="5"/>
  <c r="DS181" i="5"/>
  <c r="GB181" i="5"/>
  <c r="BP181" i="5"/>
  <c r="DY181" i="5" s="1"/>
  <c r="EO181" i="5"/>
  <c r="CF181" i="5"/>
  <c r="FZ181" i="5"/>
  <c r="DQ181" i="5"/>
  <c r="DR339" i="5"/>
  <c r="GA339" i="5"/>
  <c r="BS339" i="5"/>
  <c r="EB339" i="5"/>
  <c r="CS339" i="5"/>
  <c r="FB339" i="5" s="1"/>
  <c r="DF339" i="5"/>
  <c r="FO339" i="5" s="1"/>
  <c r="DV339" i="5"/>
  <c r="GE339" i="5"/>
  <c r="BQ339" i="5"/>
  <c r="DZ339" i="5" s="1"/>
  <c r="CV348" i="5"/>
  <c r="FE348" i="5" s="1"/>
  <c r="CY348" i="5"/>
  <c r="FH348" i="5" s="1"/>
  <c r="BS348" i="5"/>
  <c r="EB348" i="5" s="1"/>
  <c r="BP348" i="5"/>
  <c r="DY348" i="5" s="1"/>
  <c r="BU348" i="5"/>
  <c r="ED348" i="5" s="1"/>
  <c r="GC348" i="5"/>
  <c r="DT348" i="5"/>
  <c r="CA250" i="5"/>
  <c r="EJ250" i="5" s="1"/>
  <c r="EY250" i="5"/>
  <c r="CP250" i="5"/>
  <c r="FC250" i="5"/>
  <c r="CT250" i="5"/>
  <c r="DJ250" i="5"/>
  <c r="FS250" i="5"/>
  <c r="CB250" i="5"/>
  <c r="EK250" i="5" s="1"/>
  <c r="GE250" i="5"/>
  <c r="DV250" i="5"/>
  <c r="EF153" i="5"/>
  <c r="BW153" i="5"/>
  <c r="FG153" i="5"/>
  <c r="CX153" i="5"/>
  <c r="BS153" i="5"/>
  <c r="EB153" i="5" s="1"/>
  <c r="EK153" i="5"/>
  <c r="CB153" i="5"/>
  <c r="EQ153" i="5"/>
  <c r="CH153" i="5"/>
  <c r="FV153" i="5"/>
  <c r="DM153" i="5"/>
  <c r="EW234" i="5"/>
  <c r="CN234" i="5"/>
  <c r="BO234" i="5"/>
  <c r="DX234" i="5" s="1"/>
  <c r="CJ234" i="5"/>
  <c r="ES234" i="5"/>
  <c r="CT234" i="5"/>
  <c r="FC234" i="5"/>
  <c r="BV234" i="5"/>
  <c r="EE234" i="5" s="1"/>
  <c r="FT234" i="5"/>
  <c r="DK234" i="5"/>
  <c r="BS179" i="5"/>
  <c r="EB179" i="5" s="1"/>
  <c r="FA179" i="5"/>
  <c r="CR179" i="5"/>
  <c r="FI179" i="5"/>
  <c r="CZ179" i="5"/>
  <c r="DB179" i="5"/>
  <c r="FK179" i="5"/>
  <c r="BT179" i="5"/>
  <c r="EC179" i="5" s="1"/>
  <c r="FN179" i="5"/>
  <c r="DE179" i="5"/>
  <c r="CC312" i="5"/>
  <c r="EL312" i="5"/>
  <c r="CE312" i="5"/>
  <c r="EN312" i="5" s="1"/>
  <c r="FU312" i="5"/>
  <c r="DL312" i="5"/>
  <c r="DP312" i="5"/>
  <c r="FY312" i="5"/>
  <c r="FZ312" i="5"/>
  <c r="DQ312" i="5"/>
  <c r="CF312" i="5"/>
  <c r="EO312" i="5" s="1"/>
  <c r="ET132" i="5"/>
  <c r="CK132" i="5"/>
  <c r="FQ132" i="5"/>
  <c r="DH132" i="5"/>
  <c r="EJ132" i="5"/>
  <c r="CA132" i="5"/>
  <c r="FT132" i="5"/>
  <c r="DK132" i="5"/>
  <c r="FY132" i="5"/>
  <c r="DP132" i="5"/>
  <c r="FC132" i="5"/>
  <c r="CT132" i="5"/>
  <c r="DZ227" i="5"/>
  <c r="BQ227" i="5"/>
  <c r="CP227" i="5"/>
  <c r="EY227" i="5"/>
  <c r="EO227" i="5"/>
  <c r="CF227" i="5"/>
  <c r="CS227" i="5"/>
  <c r="FB227" i="5"/>
  <c r="CT227" i="5"/>
  <c r="FC227" i="5"/>
  <c r="EN227" i="5"/>
  <c r="CE227" i="5"/>
  <c r="EH209" i="5"/>
  <c r="BY209" i="5"/>
  <c r="EO209" i="5"/>
  <c r="CF209" i="5"/>
  <c r="CB209" i="5"/>
  <c r="EK209" i="5"/>
  <c r="CO209" i="5"/>
  <c r="EX209" i="5"/>
  <c r="DN209" i="5"/>
  <c r="FW209" i="5"/>
  <c r="GD209" i="5"/>
  <c r="DU209" i="5"/>
  <c r="FI243" i="5"/>
  <c r="CZ243" i="5"/>
  <c r="FQ243" i="5"/>
  <c r="DH243" i="5"/>
  <c r="FA243" i="5"/>
  <c r="CR243" i="5"/>
  <c r="BT243" i="5"/>
  <c r="EC243" i="5" s="1"/>
  <c r="ES243" i="5"/>
  <c r="CJ243" i="5"/>
  <c r="BR243" i="5"/>
  <c r="EA243" i="5" s="1"/>
  <c r="FZ318" i="5"/>
  <c r="DQ318" i="5"/>
  <c r="DL318" i="5"/>
  <c r="FU318" i="5"/>
  <c r="CG318" i="5"/>
  <c r="EP318" i="5" s="1"/>
  <c r="DB318" i="5"/>
  <c r="FK318" i="5" s="1"/>
  <c r="DU318" i="5"/>
  <c r="GD318" i="5"/>
  <c r="CU318" i="5"/>
  <c r="FD318" i="5" s="1"/>
  <c r="BO327" i="5"/>
  <c r="DX327" i="5"/>
  <c r="CC327" i="5"/>
  <c r="EL327" i="5" s="1"/>
  <c r="CI327" i="5"/>
  <c r="ER327" i="5"/>
  <c r="DR327" i="5"/>
  <c r="GA327" i="5"/>
  <c r="DK327" i="5"/>
  <c r="FT327" i="5"/>
  <c r="FZ327" i="5"/>
  <c r="DQ327" i="5"/>
  <c r="BT166" i="5"/>
  <c r="EC166" i="5" s="1"/>
  <c r="EG166" i="5"/>
  <c r="BX166" i="5"/>
  <c r="FD166" i="5"/>
  <c r="CU166" i="5"/>
  <c r="ER166" i="5"/>
  <c r="CI166" i="5"/>
  <c r="EW166" i="5"/>
  <c r="CN166" i="5"/>
  <c r="FH166" i="5"/>
  <c r="CY166" i="5"/>
  <c r="FL46" i="5"/>
  <c r="DC46" i="5"/>
  <c r="EE46" i="5"/>
  <c r="BV46" i="5"/>
  <c r="FG46" i="5"/>
  <c r="CX46" i="5"/>
  <c r="FE46" i="5"/>
  <c r="CV46" i="5"/>
  <c r="FQ46" i="5"/>
  <c r="DH46" i="5"/>
  <c r="FJ46" i="5"/>
  <c r="DA46" i="5"/>
  <c r="DE96" i="5"/>
  <c r="FN96" i="5"/>
  <c r="CP96" i="5"/>
  <c r="EY96" i="5"/>
  <c r="BV96" i="5"/>
  <c r="EE96" i="5"/>
  <c r="CK96" i="5"/>
  <c r="ET96" i="5"/>
  <c r="FY96" i="5"/>
  <c r="DP96" i="5"/>
  <c r="FG96" i="5"/>
  <c r="CX96" i="5"/>
  <c r="EH146" i="5"/>
  <c r="BY146" i="5"/>
  <c r="FH146" i="5"/>
  <c r="CY146" i="5"/>
  <c r="EU146" i="5"/>
  <c r="CL146" i="5"/>
  <c r="CR146" i="5"/>
  <c r="FA146" i="5"/>
  <c r="FC146" i="5"/>
  <c r="CT146" i="5"/>
  <c r="EZ146" i="5"/>
  <c r="CQ146" i="5"/>
  <c r="FN159" i="5"/>
  <c r="DE159" i="5"/>
  <c r="EO159" i="5"/>
  <c r="CF159" i="5"/>
  <c r="FD159" i="5"/>
  <c r="CU159" i="5"/>
  <c r="BX159" i="5"/>
  <c r="EG159" i="5"/>
  <c r="EW159" i="5"/>
  <c r="CN159" i="5"/>
  <c r="BR159" i="5"/>
  <c r="EA159" i="5" s="1"/>
  <c r="DC178" i="5"/>
  <c r="FL178" i="5"/>
  <c r="CN178" i="5"/>
  <c r="EW178" i="5"/>
  <c r="CC178" i="5"/>
  <c r="EL178" i="5"/>
  <c r="GA178" i="5"/>
  <c r="DR178" i="5"/>
  <c r="EG178" i="5"/>
  <c r="BX178" i="5"/>
  <c r="BV178" i="5"/>
  <c r="EE178" i="5" s="1"/>
  <c r="DR33" i="5"/>
  <c r="GA33" i="5"/>
  <c r="EX33" i="5"/>
  <c r="CO33" i="5"/>
  <c r="FP33" i="5"/>
  <c r="DG33" i="5"/>
  <c r="EV33" i="5"/>
  <c r="CM33" i="5"/>
  <c r="EH33" i="5"/>
  <c r="BY33" i="5"/>
  <c r="FW33" i="5"/>
  <c r="DN33" i="5"/>
  <c r="FG113" i="5"/>
  <c r="CX113" i="5"/>
  <c r="FY113" i="5"/>
  <c r="DP113" i="5"/>
  <c r="CQ113" i="5"/>
  <c r="EZ113" i="5"/>
  <c r="CN113" i="5"/>
  <c r="EW113" i="5"/>
  <c r="BZ113" i="5"/>
  <c r="EI113" i="5"/>
  <c r="GC113" i="5"/>
  <c r="DT113" i="5"/>
  <c r="FT182" i="5"/>
  <c r="DK182" i="5"/>
  <c r="EL182" i="5"/>
  <c r="CC182" i="5"/>
  <c r="FK182" i="5"/>
  <c r="DB182" i="5"/>
  <c r="GE182" i="5"/>
  <c r="DV182" i="5"/>
  <c r="FY182" i="5"/>
  <c r="DP182" i="5"/>
  <c r="FC182" i="5"/>
  <c r="CT182" i="5"/>
  <c r="ES264" i="5"/>
  <c r="CJ264" i="5"/>
  <c r="DD264" i="5"/>
  <c r="FM264" i="5"/>
  <c r="BV264" i="5"/>
  <c r="EE264" i="5" s="1"/>
  <c r="FS264" i="5"/>
  <c r="DJ264" i="5"/>
  <c r="DH264" i="5"/>
  <c r="FQ264" i="5"/>
  <c r="CI264" i="5"/>
  <c r="ER264" i="5" s="1"/>
  <c r="DB305" i="5"/>
  <c r="FK305" i="5"/>
  <c r="DA305" i="5"/>
  <c r="FJ305" i="5"/>
  <c r="FR305" i="5"/>
  <c r="DI305" i="5"/>
  <c r="CI305" i="5"/>
  <c r="ER305" i="5" s="1"/>
  <c r="CG305" i="5"/>
  <c r="EP305" i="5" s="1"/>
  <c r="CD305" i="5"/>
  <c r="EM305" i="5" s="1"/>
  <c r="DZ336" i="5"/>
  <c r="BQ336" i="5"/>
  <c r="CS336" i="5"/>
  <c r="FB336" i="5"/>
  <c r="CH336" i="5"/>
  <c r="EQ336" i="5" s="1"/>
  <c r="GA336" i="5"/>
  <c r="DR336" i="5"/>
  <c r="GB336" i="5"/>
  <c r="DS336" i="5"/>
  <c r="DQ336" i="5"/>
  <c r="FZ336" i="5"/>
  <c r="CK311" i="5"/>
  <c r="ET311" i="5"/>
  <c r="FV311" i="5"/>
  <c r="DM311" i="5"/>
  <c r="DF311" i="5"/>
  <c r="FO311" i="5"/>
  <c r="FU311" i="5"/>
  <c r="DL311" i="5"/>
  <c r="CC311" i="5"/>
  <c r="EL311" i="5" s="1"/>
  <c r="DV311" i="5"/>
  <c r="GE311" i="5"/>
  <c r="FZ286" i="5"/>
  <c r="DQ286" i="5"/>
  <c r="FL286" i="5"/>
  <c r="DC286" i="5"/>
  <c r="CE286" i="5"/>
  <c r="EN286" i="5" s="1"/>
  <c r="DL286" i="5"/>
  <c r="FU286" i="5"/>
  <c r="BZ286" i="5"/>
  <c r="EI286" i="5" s="1"/>
  <c r="GC286" i="5"/>
  <c r="DT286" i="5"/>
  <c r="BQ261" i="5"/>
  <c r="DZ261" i="5" s="1"/>
  <c r="DC261" i="5"/>
  <c r="FL261" i="5"/>
  <c r="BZ261" i="5"/>
  <c r="EI261" i="5" s="1"/>
  <c r="CB261" i="5"/>
  <c r="EK261" i="5" s="1"/>
  <c r="CH261" i="5"/>
  <c r="EQ261" i="5" s="1"/>
  <c r="GA261" i="5"/>
  <c r="DR261" i="5"/>
  <c r="FQ236" i="5"/>
  <c r="DH236" i="5"/>
  <c r="DI236" i="5"/>
  <c r="FR236" i="5"/>
  <c r="CA236" i="5"/>
  <c r="EJ236" i="5" s="1"/>
  <c r="DJ236" i="5"/>
  <c r="FS236" i="5"/>
  <c r="EQ236" i="5"/>
  <c r="CH236" i="5"/>
  <c r="FV236" i="5"/>
  <c r="DM236" i="5"/>
  <c r="CY211" i="5"/>
  <c r="FH211" i="5"/>
  <c r="FT211" i="5"/>
  <c r="DK211" i="5"/>
  <c r="DB211" i="5"/>
  <c r="FK211" i="5"/>
  <c r="FR211" i="5"/>
  <c r="DI211" i="5"/>
  <c r="BT211" i="5"/>
  <c r="EC211" i="5" s="1"/>
  <c r="FV211" i="5"/>
  <c r="DM211" i="5"/>
  <c r="CG338" i="5"/>
  <c r="EP338" i="5" s="1"/>
  <c r="CM338" i="5"/>
  <c r="EV338" i="5" s="1"/>
  <c r="DR338" i="5"/>
  <c r="GA338" i="5"/>
  <c r="DE338" i="5"/>
  <c r="FN338" i="5" s="1"/>
  <c r="DK338" i="5"/>
  <c r="FT338" i="5" s="1"/>
  <c r="DB338" i="5"/>
  <c r="FK338" i="5" s="1"/>
  <c r="ET240" i="5"/>
  <c r="CK240" i="5"/>
  <c r="CO240" i="5"/>
  <c r="EX240" i="5"/>
  <c r="DV240" i="5"/>
  <c r="GE240" i="5"/>
  <c r="DS240" i="5"/>
  <c r="GB240" i="5"/>
  <c r="BR240" i="5"/>
  <c r="EA240" i="5" s="1"/>
  <c r="FP240" i="5"/>
  <c r="DG240" i="5"/>
  <c r="CX347" i="5"/>
  <c r="FG347" i="5" s="1"/>
  <c r="DJ347" i="5"/>
  <c r="FS347" i="5" s="1"/>
  <c r="DM347" i="5"/>
  <c r="FV347" i="5" s="1"/>
  <c r="CF347" i="5"/>
  <c r="EO347" i="5"/>
  <c r="CY347" i="5"/>
  <c r="FH347" i="5" s="1"/>
  <c r="DH347" i="5"/>
  <c r="FQ347" i="5" s="1"/>
  <c r="FH249" i="5"/>
  <c r="CY249" i="5"/>
  <c r="BZ249" i="5"/>
  <c r="EI249" i="5" s="1"/>
  <c r="FA249" i="5"/>
  <c r="CR249" i="5"/>
  <c r="CT249" i="5"/>
  <c r="FC249" i="5"/>
  <c r="BV249" i="5"/>
  <c r="EE249" i="5" s="1"/>
  <c r="FO249" i="5"/>
  <c r="DF249" i="5"/>
  <c r="FV233" i="5"/>
  <c r="DM233" i="5"/>
  <c r="FG233" i="5"/>
  <c r="CX233" i="5"/>
  <c r="CD233" i="5"/>
  <c r="EM233" i="5"/>
  <c r="CF233" i="5"/>
  <c r="EO233" i="5"/>
  <c r="BQ233" i="5"/>
  <c r="DZ233" i="5" s="1"/>
  <c r="FO233" i="5"/>
  <c r="DF233" i="5"/>
  <c r="CI185" i="5"/>
  <c r="ER185" i="5"/>
  <c r="EY185" i="5"/>
  <c r="CP185" i="5"/>
  <c r="GA185" i="5"/>
  <c r="DR185" i="5"/>
  <c r="BU185" i="5"/>
  <c r="ED185" i="5" s="1"/>
  <c r="FI185" i="5"/>
  <c r="CZ185" i="5"/>
  <c r="EZ185" i="5"/>
  <c r="CQ185" i="5"/>
  <c r="DG267" i="5"/>
  <c r="FP267" i="5"/>
  <c r="EE267" i="5"/>
  <c r="BV267" i="5"/>
  <c r="FH267" i="5"/>
  <c r="CY267" i="5"/>
  <c r="BP267" i="5"/>
  <c r="DY267" i="5" s="1"/>
  <c r="CT267" i="5"/>
  <c r="FC267" i="5"/>
  <c r="CE267" i="5"/>
  <c r="EN267" i="5" s="1"/>
  <c r="EM244" i="5"/>
  <c r="CD244" i="5"/>
  <c r="ER244" i="5"/>
  <c r="CI244" i="5"/>
  <c r="BW244" i="5"/>
  <c r="EF244" i="5" s="1"/>
  <c r="BY244" i="5"/>
  <c r="EH244" i="5" s="1"/>
  <c r="EY244" i="5"/>
  <c r="CP244" i="5"/>
  <c r="BS244" i="5"/>
  <c r="EB244" i="5" s="1"/>
  <c r="DJ252" i="5"/>
  <c r="FS252" i="5"/>
  <c r="EQ252" i="5"/>
  <c r="CH252" i="5"/>
  <c r="FZ252" i="5"/>
  <c r="DQ252" i="5"/>
  <c r="CP252" i="5"/>
  <c r="EY252" i="5"/>
  <c r="EW252" i="5"/>
  <c r="CN252" i="5"/>
  <c r="BQ252" i="5"/>
  <c r="DZ252" i="5" s="1"/>
  <c r="FS280" i="5"/>
  <c r="DJ280" i="5"/>
  <c r="DL280" i="5"/>
  <c r="FU280" i="5"/>
  <c r="CG280" i="5"/>
  <c r="EP280" i="5" s="1"/>
  <c r="FJ280" i="5"/>
  <c r="DA280" i="5"/>
  <c r="FQ280" i="5"/>
  <c r="DH280" i="5"/>
  <c r="CK280" i="5"/>
  <c r="ET280" i="5" s="1"/>
  <c r="FG163" i="5"/>
  <c r="CX163" i="5"/>
  <c r="FJ163" i="5"/>
  <c r="DA163" i="5"/>
  <c r="BP163" i="5"/>
  <c r="DY163" i="5" s="1"/>
  <c r="BR163" i="5"/>
  <c r="EA163" i="5" s="1"/>
  <c r="BO163" i="5"/>
  <c r="DX163" i="5" s="1"/>
  <c r="FS163" i="5"/>
  <c r="DJ163" i="5"/>
  <c r="CD263" i="5"/>
  <c r="EM263" i="5"/>
  <c r="BY263" i="5"/>
  <c r="EH263" i="5" s="1"/>
  <c r="BQ263" i="5"/>
  <c r="DZ263" i="5" s="1"/>
  <c r="FD263" i="5"/>
  <c r="CU263" i="5"/>
  <c r="DD263" i="5"/>
  <c r="FM263" i="5"/>
  <c r="CQ263" i="5"/>
  <c r="EZ263" i="5"/>
  <c r="DX49" i="5"/>
  <c r="T49" i="4" s="1"/>
  <c r="U49" i="4" s="1"/>
  <c r="BO49" i="5"/>
  <c r="DT167" i="5"/>
  <c r="GC167" i="5"/>
  <c r="DH167" i="5"/>
  <c r="FQ167" i="5"/>
  <c r="EG167" i="5"/>
  <c r="BX167" i="5"/>
  <c r="FA167" i="5"/>
  <c r="CR167" i="5"/>
  <c r="CO167" i="5"/>
  <c r="EX167" i="5"/>
  <c r="EK167" i="5"/>
  <c r="CB167" i="5"/>
  <c r="EJ31" i="5"/>
  <c r="CA31" i="5"/>
  <c r="EY31" i="5"/>
  <c r="CP31" i="5"/>
  <c r="BO31" i="5"/>
  <c r="DX31" i="5" s="1"/>
  <c r="BS31" i="5"/>
  <c r="EB31" i="5"/>
  <c r="ES31" i="5"/>
  <c r="CJ31" i="5"/>
  <c r="EG31" i="5"/>
  <c r="BX31" i="5"/>
  <c r="CC81" i="5"/>
  <c r="EL81" i="5"/>
  <c r="DO81" i="5"/>
  <c r="FX81" i="5"/>
  <c r="EO81" i="5"/>
  <c r="CF81" i="5"/>
  <c r="EY81" i="5"/>
  <c r="CP81" i="5"/>
  <c r="FA81" i="5"/>
  <c r="CR81" i="5"/>
  <c r="ED81" i="5"/>
  <c r="BU81" i="5"/>
  <c r="DB131" i="5"/>
  <c r="FK131" i="5"/>
  <c r="GB131" i="5"/>
  <c r="DS131" i="5"/>
  <c r="FW131" i="5"/>
  <c r="DN131" i="5"/>
  <c r="DG131" i="5"/>
  <c r="FP131" i="5"/>
  <c r="EO131" i="5"/>
  <c r="CF131" i="5"/>
  <c r="GD131" i="5"/>
  <c r="DU131" i="5"/>
  <c r="DN214" i="5"/>
  <c r="FW214" i="5"/>
  <c r="EI214" i="5"/>
  <c r="BZ214" i="5"/>
  <c r="BS214" i="5"/>
  <c r="EB214" i="5" s="1"/>
  <c r="ET214" i="5"/>
  <c r="CK214" i="5"/>
  <c r="FE214" i="5"/>
  <c r="CV214" i="5"/>
  <c r="FJ214" i="5"/>
  <c r="DA214" i="5"/>
  <c r="EH149" i="5"/>
  <c r="BY149" i="5"/>
  <c r="FK149" i="5"/>
  <c r="DB149" i="5"/>
  <c r="FN149" i="5"/>
  <c r="DE149" i="5"/>
  <c r="DK149" i="5"/>
  <c r="FT149" i="5"/>
  <c r="EM149" i="5"/>
  <c r="CD149" i="5"/>
  <c r="GB149" i="5"/>
  <c r="DS149" i="5"/>
  <c r="BZ194" i="5"/>
  <c r="EI194" i="5"/>
  <c r="EP194" i="5"/>
  <c r="CG194" i="5"/>
  <c r="BS194" i="5"/>
  <c r="EB194" i="5" s="1"/>
  <c r="FW194" i="5"/>
  <c r="DN194" i="5"/>
  <c r="EM194" i="5"/>
  <c r="CD194" i="5"/>
  <c r="FX194" i="5"/>
  <c r="DO194" i="5"/>
  <c r="CV242" i="5"/>
  <c r="FE242" i="5"/>
  <c r="BS242" i="5"/>
  <c r="EB242" i="5"/>
  <c r="DL242" i="5"/>
  <c r="FU242" i="5"/>
  <c r="CS242" i="5"/>
  <c r="FB242" i="5"/>
  <c r="FT242" i="5"/>
  <c r="DK242" i="5"/>
  <c r="FH242" i="5"/>
  <c r="CY242" i="5"/>
  <c r="Z60" i="4"/>
  <c r="AA60" i="4" s="1"/>
  <c r="Z120" i="4"/>
  <c r="AA120" i="4" s="1"/>
  <c r="CH253" i="5"/>
  <c r="EQ253" i="5"/>
  <c r="DR253" i="5"/>
  <c r="GA253" i="5"/>
  <c r="DF253" i="5"/>
  <c r="FO253" i="5"/>
  <c r="CE253" i="5"/>
  <c r="EN253" i="5" s="1"/>
  <c r="CF253" i="5"/>
  <c r="EO253" i="5" s="1"/>
  <c r="GD253" i="5"/>
  <c r="DU253" i="5"/>
  <c r="BY329" i="5"/>
  <c r="EH329" i="5"/>
  <c r="BW329" i="5"/>
  <c r="EF329" i="5" s="1"/>
  <c r="DY329" i="5"/>
  <c r="BP329" i="5"/>
  <c r="CR329" i="5"/>
  <c r="FA329" i="5" s="1"/>
  <c r="CC329" i="5"/>
  <c r="EL329" i="5" s="1"/>
  <c r="GB329" i="5"/>
  <c r="DS329" i="5"/>
  <c r="CI313" i="5"/>
  <c r="ER313" i="5"/>
  <c r="FW313" i="5"/>
  <c r="DN313" i="5"/>
  <c r="BY313" i="5"/>
  <c r="EH313" i="5"/>
  <c r="CW313" i="5"/>
  <c r="FF313" i="5" s="1"/>
  <c r="GD313" i="5"/>
  <c r="DU313" i="5"/>
  <c r="CU313" i="5"/>
  <c r="FD313" i="5" s="1"/>
  <c r="CW36" i="5"/>
  <c r="FF36" i="5"/>
  <c r="FX36" i="5"/>
  <c r="DO36" i="5"/>
  <c r="CM36" i="5"/>
  <c r="EV36" i="5"/>
  <c r="FP36" i="5"/>
  <c r="DG36" i="5"/>
  <c r="DS36" i="5"/>
  <c r="GB36" i="5"/>
  <c r="FJ36" i="5"/>
  <c r="DA36" i="5"/>
  <c r="BP86" i="5"/>
  <c r="DY86" i="5" s="1"/>
  <c r="EH86" i="5"/>
  <c r="BY86" i="5"/>
  <c r="BO86" i="5"/>
  <c r="DX86" i="5" s="1"/>
  <c r="CI86" i="5"/>
  <c r="ER86" i="5"/>
  <c r="DN86" i="5"/>
  <c r="FW86" i="5"/>
  <c r="FG86" i="5"/>
  <c r="CX86" i="5"/>
  <c r="EN224" i="5"/>
  <c r="CE224" i="5"/>
  <c r="FP224" i="5"/>
  <c r="DG224" i="5"/>
  <c r="BZ224" i="5"/>
  <c r="EI224" i="5" s="1"/>
  <c r="CZ224" i="5"/>
  <c r="FI224" i="5"/>
  <c r="FT224" i="5"/>
  <c r="DK224" i="5"/>
  <c r="EW224" i="5"/>
  <c r="CN224" i="5"/>
  <c r="CA273" i="5"/>
  <c r="EJ273" i="5" s="1"/>
  <c r="CR273" i="5"/>
  <c r="FA273" i="5" s="1"/>
  <c r="BP273" i="5"/>
  <c r="DY273" i="5" s="1"/>
  <c r="CH273" i="5"/>
  <c r="EQ273" i="5" s="1"/>
  <c r="FJ273" i="5"/>
  <c r="DA273" i="5"/>
  <c r="CC273" i="5"/>
  <c r="EL273" i="5" s="1"/>
  <c r="BS135" i="5"/>
  <c r="EB135" i="5" s="1"/>
  <c r="FH63" i="5"/>
  <c r="CY63" i="5"/>
  <c r="EV63" i="5"/>
  <c r="CM63" i="5"/>
  <c r="FU63" i="5"/>
  <c r="DL63" i="5"/>
  <c r="FS63" i="5"/>
  <c r="DJ63" i="5"/>
  <c r="GE63" i="5"/>
  <c r="DV63" i="5"/>
  <c r="FB63" i="5"/>
  <c r="CS63" i="5"/>
  <c r="BQ183" i="5"/>
  <c r="DZ183" i="5"/>
  <c r="FB183" i="5"/>
  <c r="CS183" i="5"/>
  <c r="GA183" i="5"/>
  <c r="DR183" i="5"/>
  <c r="DH183" i="5"/>
  <c r="FQ183" i="5"/>
  <c r="EQ183" i="5"/>
  <c r="CH183" i="5"/>
  <c r="GB183" i="5"/>
  <c r="DS183" i="5"/>
  <c r="EJ73" i="5"/>
  <c r="CA73" i="5"/>
  <c r="FO73" i="5"/>
  <c r="DF73" i="5"/>
  <c r="DQ73" i="5"/>
  <c r="FZ73" i="5"/>
  <c r="EQ73" i="5"/>
  <c r="CH73" i="5"/>
  <c r="EI73" i="5"/>
  <c r="BZ73" i="5"/>
  <c r="GC73" i="5"/>
  <c r="DT73" i="5"/>
  <c r="BY337" i="5"/>
  <c r="EH337" i="5" s="1"/>
  <c r="CI337" i="5"/>
  <c r="ER337" i="5" s="1"/>
  <c r="CM337" i="5"/>
  <c r="EV337" i="5" s="1"/>
  <c r="BO337" i="5"/>
  <c r="DX337" i="5" s="1"/>
  <c r="DZ337" i="5"/>
  <c r="BQ337" i="5"/>
  <c r="GB337" i="5"/>
  <c r="DS337" i="5"/>
  <c r="ER239" i="5"/>
  <c r="CI239" i="5"/>
  <c r="BQ239" i="5"/>
  <c r="DZ239" i="5" s="1"/>
  <c r="CE239" i="5"/>
  <c r="EN239" i="5"/>
  <c r="FZ239" i="5"/>
  <c r="DQ239" i="5"/>
  <c r="FS239" i="5"/>
  <c r="DJ239" i="5"/>
  <c r="FA239" i="5"/>
  <c r="CR239" i="5"/>
  <c r="ET248" i="5"/>
  <c r="CK248" i="5"/>
  <c r="EV248" i="5"/>
  <c r="CM248" i="5"/>
  <c r="GA248" i="5"/>
  <c r="DR248" i="5"/>
  <c r="DV248" i="5"/>
  <c r="GE248" i="5"/>
  <c r="BZ248" i="5"/>
  <c r="EI248" i="5" s="1"/>
  <c r="GC248" i="5"/>
  <c r="DT248" i="5"/>
  <c r="CT148" i="5"/>
  <c r="FC148" i="5"/>
  <c r="CD148" i="5"/>
  <c r="EM148" i="5"/>
  <c r="EV148" i="5"/>
  <c r="CM148" i="5"/>
  <c r="CU148" i="5"/>
  <c r="FD148" i="5"/>
  <c r="EG148" i="5"/>
  <c r="BX148" i="5"/>
  <c r="FL148" i="5"/>
  <c r="DC148" i="5"/>
  <c r="CL285" i="5"/>
  <c r="EU285" i="5" s="1"/>
  <c r="BX285" i="5"/>
  <c r="EG285" i="5" s="1"/>
  <c r="CE285" i="5"/>
  <c r="EN285" i="5" s="1"/>
  <c r="CG285" i="5"/>
  <c r="EP285" i="5" s="1"/>
  <c r="DL285" i="5"/>
  <c r="FU285" i="5"/>
  <c r="CT285" i="5"/>
  <c r="FC285" i="5" s="1"/>
  <c r="DG232" i="5"/>
  <c r="FP232" i="5"/>
  <c r="CH232" i="5"/>
  <c r="EQ232" i="5"/>
  <c r="BX232" i="5"/>
  <c r="EG232" i="5" s="1"/>
  <c r="DQ232" i="5"/>
  <c r="FZ232" i="5"/>
  <c r="GE232" i="5"/>
  <c r="DV232" i="5"/>
  <c r="FH232" i="5"/>
  <c r="CY232" i="5"/>
  <c r="ER174" i="5"/>
  <c r="CI174" i="5"/>
  <c r="BV174" i="5"/>
  <c r="EE174" i="5" s="1"/>
  <c r="FH174" i="5"/>
  <c r="CY174" i="5"/>
  <c r="EL174" i="5"/>
  <c r="CC174" i="5"/>
  <c r="DR174" i="5"/>
  <c r="GA174" i="5"/>
  <c r="FG174" i="5"/>
  <c r="CX174" i="5"/>
  <c r="FR186" i="5"/>
  <c r="DI186" i="5"/>
  <c r="EK186" i="5"/>
  <c r="CB186" i="5"/>
  <c r="EQ186" i="5"/>
  <c r="CH186" i="5"/>
  <c r="EI186" i="5"/>
  <c r="BZ186" i="5"/>
  <c r="BS186" i="5"/>
  <c r="EB186" i="5" s="1"/>
  <c r="FQ186" i="5"/>
  <c r="DH186" i="5"/>
  <c r="EJ204" i="5"/>
  <c r="CA204" i="5"/>
  <c r="DG204" i="5"/>
  <c r="FP204" i="5"/>
  <c r="DU204" i="5"/>
  <c r="GD204" i="5"/>
  <c r="BP204" i="5"/>
  <c r="DY204" i="5" s="1"/>
  <c r="FW204" i="5"/>
  <c r="DN204" i="5"/>
  <c r="FQ204" i="5"/>
  <c r="DH204" i="5"/>
  <c r="DB317" i="5"/>
  <c r="FK317" i="5" s="1"/>
  <c r="FT317" i="5"/>
  <c r="DK317" i="5"/>
  <c r="BQ317" i="5"/>
  <c r="DZ317" i="5" s="1"/>
  <c r="BT317" i="5"/>
  <c r="EC317" i="5"/>
  <c r="BY317" i="5"/>
  <c r="EH317" i="5" s="1"/>
  <c r="GB317" i="5"/>
  <c r="DS317" i="5"/>
  <c r="CD294" i="5"/>
  <c r="EM294" i="5" s="1"/>
  <c r="CR294" i="5"/>
  <c r="FA294" i="5" s="1"/>
  <c r="FR294" i="5"/>
  <c r="DI294" i="5"/>
  <c r="CK294" i="5"/>
  <c r="ET294" i="5" s="1"/>
  <c r="FI294" i="5"/>
  <c r="CZ294" i="5"/>
  <c r="EL294" i="5"/>
  <c r="CC294" i="5"/>
  <c r="CY330" i="5"/>
  <c r="FH330" i="5" s="1"/>
  <c r="FZ330" i="5"/>
  <c r="DQ330" i="5"/>
  <c r="CT330" i="5"/>
  <c r="FC330" i="5" s="1"/>
  <c r="BY330" i="5"/>
  <c r="EH330" i="5" s="1"/>
  <c r="BV330" i="5"/>
  <c r="EE330" i="5" s="1"/>
  <c r="BQ330" i="5"/>
  <c r="DZ330" i="5" s="1"/>
  <c r="BS139" i="5"/>
  <c r="EB139" i="5" s="1"/>
  <c r="DJ168" i="5"/>
  <c r="FS168" i="5"/>
  <c r="BT168" i="5"/>
  <c r="EC168" i="5"/>
  <c r="BV168" i="5"/>
  <c r="EE168" i="5" s="1"/>
  <c r="EM168" i="5"/>
  <c r="CD168" i="5"/>
  <c r="EP168" i="5"/>
  <c r="CG168" i="5"/>
  <c r="GE168" i="5"/>
  <c r="DV168" i="5"/>
  <c r="DH16" i="5"/>
  <c r="FQ16" i="5"/>
  <c r="EQ16" i="5"/>
  <c r="CH16" i="5"/>
  <c r="DQ16" i="5"/>
  <c r="FZ16" i="5"/>
  <c r="CN16" i="5"/>
  <c r="EW16" i="5"/>
  <c r="CF16" i="5"/>
  <c r="EO16" i="5"/>
  <c r="FK16" i="5"/>
  <c r="DB16" i="5"/>
  <c r="DT66" i="5"/>
  <c r="GC66" i="5"/>
  <c r="FN66" i="5"/>
  <c r="DE66" i="5"/>
  <c r="EN66" i="5"/>
  <c r="CE66" i="5"/>
  <c r="DI66" i="5"/>
  <c r="FR66" i="5"/>
  <c r="DS66" i="5"/>
  <c r="GB66" i="5"/>
  <c r="FK66" i="5"/>
  <c r="DB66" i="5"/>
  <c r="DG116" i="5"/>
  <c r="FP116" i="5"/>
  <c r="CE116" i="5"/>
  <c r="EN116" i="5"/>
  <c r="DT116" i="5"/>
  <c r="GC116" i="5"/>
  <c r="FF116" i="5"/>
  <c r="CW116" i="5"/>
  <c r="FO116" i="5"/>
  <c r="DF116" i="5"/>
  <c r="EW116" i="5"/>
  <c r="CN116" i="5"/>
  <c r="DH269" i="5"/>
  <c r="FQ269" i="5"/>
  <c r="EO269" i="5"/>
  <c r="CF269" i="5"/>
  <c r="CV269" i="5"/>
  <c r="FE269" i="5"/>
  <c r="FG269" i="5"/>
  <c r="CX269" i="5"/>
  <c r="CD269" i="5"/>
  <c r="EM269" i="5" s="1"/>
  <c r="FV269" i="5"/>
  <c r="DM269" i="5"/>
  <c r="BQ136" i="5"/>
  <c r="DZ136" i="5" s="1"/>
  <c r="FP136" i="5"/>
  <c r="DG136" i="5"/>
  <c r="BY136" i="5"/>
  <c r="EH136" i="5"/>
  <c r="FZ136" i="5"/>
  <c r="DQ136" i="5"/>
  <c r="FS136" i="5"/>
  <c r="DJ136" i="5"/>
  <c r="EW136" i="5"/>
  <c r="CN136" i="5"/>
  <c r="DT18" i="5"/>
  <c r="GC18" i="5"/>
  <c r="FR18" i="5"/>
  <c r="DI18" i="5"/>
  <c r="ER18" i="5"/>
  <c r="CI18" i="5"/>
  <c r="DR18" i="5"/>
  <c r="GA18" i="5"/>
  <c r="DK18" i="5"/>
  <c r="FT18" i="5"/>
  <c r="FC18" i="5"/>
  <c r="CT18" i="5"/>
  <c r="ET98" i="5"/>
  <c r="CK98" i="5"/>
  <c r="CM98" i="5"/>
  <c r="EV98" i="5"/>
  <c r="FX98" i="5"/>
  <c r="DO98" i="5"/>
  <c r="EL98" i="5"/>
  <c r="CC98" i="5"/>
  <c r="EE98" i="5"/>
  <c r="BV98" i="5"/>
  <c r="FT98" i="5"/>
  <c r="DK98" i="5"/>
  <c r="BQ133" i="5"/>
  <c r="DZ133" i="5" s="1"/>
  <c r="BS133" i="5"/>
  <c r="EB133" i="5"/>
  <c r="FD133" i="5"/>
  <c r="CU133" i="5"/>
  <c r="EF133" i="5"/>
  <c r="BW133" i="5"/>
  <c r="BO133" i="5"/>
  <c r="DX133" i="5" s="1"/>
  <c r="FS133" i="5"/>
  <c r="DJ133" i="5"/>
  <c r="DR356" i="5"/>
  <c r="GA356" i="5" s="1"/>
  <c r="CA356" i="5"/>
  <c r="EJ356" i="5" s="1"/>
  <c r="CB356" i="5"/>
  <c r="EK356" i="5"/>
  <c r="DL356" i="5"/>
  <c r="FU356" i="5"/>
  <c r="DF356" i="5"/>
  <c r="FO356" i="5" s="1"/>
  <c r="CI356" i="5"/>
  <c r="ER356" i="5" s="1"/>
  <c r="CS331" i="5"/>
  <c r="FB331" i="5" s="1"/>
  <c r="BZ331" i="5"/>
  <c r="EI331" i="5" s="1"/>
  <c r="DB331" i="5"/>
  <c r="FK331" i="5" s="1"/>
  <c r="DN331" i="5"/>
  <c r="FW331" i="5"/>
  <c r="BP331" i="5"/>
  <c r="DY331" i="5"/>
  <c r="CP331" i="5"/>
  <c r="EY331" i="5" s="1"/>
  <c r="CG306" i="5"/>
  <c r="EP306" i="5" s="1"/>
  <c r="CC306" i="5"/>
  <c r="EL306" i="5" s="1"/>
  <c r="DM306" i="5"/>
  <c r="FV306" i="5"/>
  <c r="CN306" i="5"/>
  <c r="EW306" i="5" s="1"/>
  <c r="FJ306" i="5"/>
  <c r="DA306" i="5"/>
  <c r="CM306" i="5"/>
  <c r="EV306" i="5"/>
  <c r="BQ281" i="5"/>
  <c r="DZ281" i="5" s="1"/>
  <c r="CM281" i="5"/>
  <c r="EV281" i="5" s="1"/>
  <c r="DO281" i="5"/>
  <c r="FX281" i="5"/>
  <c r="BS281" i="5"/>
  <c r="EB281" i="5" s="1"/>
  <c r="FN281" i="5"/>
  <c r="DE281" i="5"/>
  <c r="CP281" i="5"/>
  <c r="EY281" i="5" s="1"/>
  <c r="EK256" i="5"/>
  <c r="CB256" i="5"/>
  <c r="FP256" i="5"/>
  <c r="DG256" i="5"/>
  <c r="BZ256" i="5"/>
  <c r="EI256" i="5" s="1"/>
  <c r="BS256" i="5"/>
  <c r="EB256" i="5"/>
  <c r="CZ256" i="5"/>
  <c r="FI256" i="5"/>
  <c r="EW256" i="5"/>
  <c r="CN256" i="5"/>
  <c r="CV231" i="5"/>
  <c r="FE231" i="5"/>
  <c r="EP231" i="5"/>
  <c r="CG231" i="5"/>
  <c r="EN231" i="5"/>
  <c r="CE231" i="5"/>
  <c r="BV231" i="5"/>
  <c r="EE231" i="5" s="1"/>
  <c r="EU231" i="5"/>
  <c r="CL231" i="5"/>
  <c r="EQ231" i="5"/>
  <c r="CH231" i="5"/>
  <c r="FL206" i="5"/>
  <c r="DC206" i="5"/>
  <c r="DA206" i="5"/>
  <c r="FJ206" i="5"/>
  <c r="CH206" i="5"/>
  <c r="EQ206" i="5"/>
  <c r="EM206" i="5"/>
  <c r="CD206" i="5"/>
  <c r="DB206" i="5"/>
  <c r="FK206" i="5"/>
  <c r="EW206" i="5"/>
  <c r="CN206" i="5"/>
  <c r="CC238" i="5"/>
  <c r="EL238" i="5"/>
  <c r="DC238" i="5"/>
  <c r="FL238" i="5"/>
  <c r="FQ238" i="5"/>
  <c r="DH238" i="5"/>
  <c r="BY238" i="5"/>
  <c r="EH238" i="5" s="1"/>
  <c r="DZ238" i="5"/>
  <c r="BQ238" i="5"/>
  <c r="FO238" i="5"/>
  <c r="DF238" i="5"/>
  <c r="DC247" i="5"/>
  <c r="FL247" i="5"/>
  <c r="BV247" i="5"/>
  <c r="EE247" i="5" s="1"/>
  <c r="FZ247" i="5"/>
  <c r="DQ247" i="5"/>
  <c r="BR247" i="5"/>
  <c r="EA247" i="5" s="1"/>
  <c r="GA247" i="5"/>
  <c r="DR247" i="5"/>
  <c r="FD247" i="5"/>
  <c r="CU247" i="5"/>
  <c r="DA355" i="5"/>
  <c r="FJ355" i="5" s="1"/>
  <c r="BO355" i="5"/>
  <c r="DX355" i="5"/>
  <c r="DF355" i="5"/>
  <c r="FO355" i="5" s="1"/>
  <c r="CT355" i="5"/>
  <c r="FC355" i="5" s="1"/>
  <c r="DC355" i="5"/>
  <c r="FL355" i="5" s="1"/>
  <c r="CN355" i="5"/>
  <c r="EW355" i="5" s="1"/>
  <c r="FL284" i="5"/>
  <c r="DC284" i="5"/>
  <c r="FT284" i="5"/>
  <c r="DK284" i="5"/>
  <c r="CB284" i="5"/>
  <c r="EK284" i="5" s="1"/>
  <c r="BQ284" i="5"/>
  <c r="DZ284" i="5" s="1"/>
  <c r="FA284" i="5"/>
  <c r="CR284" i="5"/>
  <c r="BU284" i="5"/>
  <c r="ED284" i="5" s="1"/>
  <c r="EM160" i="5"/>
  <c r="CD160" i="5"/>
  <c r="EP160" i="5"/>
  <c r="CG160" i="5"/>
  <c r="DM160" i="5"/>
  <c r="FV160" i="5"/>
  <c r="EX160" i="5"/>
  <c r="CO160" i="5"/>
  <c r="EJ160" i="5"/>
  <c r="CA160" i="5"/>
  <c r="GE160" i="5"/>
  <c r="DV160" i="5"/>
  <c r="FR187" i="5"/>
  <c r="DI187" i="5"/>
  <c r="EM187" i="5"/>
  <c r="CD187" i="5"/>
  <c r="CZ187" i="5"/>
  <c r="FI187" i="5"/>
  <c r="EL187" i="5"/>
  <c r="CC187" i="5"/>
  <c r="BO187" i="5"/>
  <c r="DX187" i="5" s="1"/>
  <c r="FM187" i="5"/>
  <c r="DD187" i="5"/>
  <c r="BQ145" i="5"/>
  <c r="DZ145" i="5" s="1"/>
  <c r="EL218" i="5"/>
  <c r="CC218" i="5"/>
  <c r="CQ218" i="5"/>
  <c r="EZ218" i="5"/>
  <c r="FQ218" i="5"/>
  <c r="DH218" i="5"/>
  <c r="FB218" i="5"/>
  <c r="CS218" i="5"/>
  <c r="FD218" i="5"/>
  <c r="CU218" i="5"/>
  <c r="EQ218" i="5"/>
  <c r="CH218" i="5"/>
  <c r="CL328" i="5"/>
  <c r="EU328" i="5" s="1"/>
  <c r="BV328" i="5"/>
  <c r="EE328" i="5" s="1"/>
  <c r="CF328" i="5"/>
  <c r="EO328" i="5"/>
  <c r="DV328" i="5"/>
  <c r="GE328" i="5"/>
  <c r="BW328" i="5"/>
  <c r="EF328" i="5" s="1"/>
  <c r="BO328" i="5"/>
  <c r="DX328" i="5" s="1"/>
  <c r="FA345" i="5"/>
  <c r="CR345" i="5"/>
  <c r="CG345" i="5"/>
  <c r="EP345" i="5" s="1"/>
  <c r="CE345" i="5"/>
  <c r="EN345" i="5" s="1"/>
  <c r="CC345" i="5"/>
  <c r="EL345" i="5" s="1"/>
  <c r="CK345" i="5"/>
  <c r="ET345" i="5" s="1"/>
  <c r="BO345" i="5"/>
  <c r="DX345" i="5" s="1"/>
  <c r="T92" i="4"/>
  <c r="U92" i="4" s="1"/>
  <c r="CX137" i="5"/>
  <c r="FG137" i="5"/>
  <c r="GE137" i="5"/>
  <c r="DV137" i="5"/>
  <c r="EE137" i="5"/>
  <c r="BV137" i="5"/>
  <c r="CP137" i="5"/>
  <c r="EY137" i="5"/>
  <c r="FQ137" i="5"/>
  <c r="DH137" i="5"/>
  <c r="EV137" i="5"/>
  <c r="CM137" i="5"/>
  <c r="BX254" i="5"/>
  <c r="EG254" i="5" s="1"/>
  <c r="FG254" i="5"/>
  <c r="CX254" i="5"/>
  <c r="ES254" i="5"/>
  <c r="CJ254" i="5"/>
  <c r="FR254" i="5"/>
  <c r="DI254" i="5"/>
  <c r="GC254" i="5"/>
  <c r="DT254" i="5"/>
  <c r="FF254" i="5"/>
  <c r="CW254" i="5"/>
  <c r="CY304" i="5"/>
  <c r="FH304" i="5"/>
  <c r="DS304" i="5"/>
  <c r="GB304" i="5"/>
  <c r="FX304" i="5"/>
  <c r="DO304" i="5"/>
  <c r="FU304" i="5"/>
  <c r="DL304" i="5"/>
  <c r="BS304" i="5"/>
  <c r="EB304" i="5" s="1"/>
  <c r="FL304" i="5"/>
  <c r="DC304" i="5"/>
  <c r="FV205" i="5"/>
  <c r="DM205" i="5"/>
  <c r="BQ205" i="5"/>
  <c r="DZ205" i="5" s="1"/>
  <c r="CD205" i="5"/>
  <c r="EM205" i="5"/>
  <c r="FT205" i="5"/>
  <c r="DK205" i="5"/>
  <c r="GB205" i="5"/>
  <c r="DS205" i="5"/>
  <c r="FM205" i="5"/>
  <c r="DD205" i="5"/>
  <c r="FP51" i="5"/>
  <c r="DG51" i="5"/>
  <c r="BV51" i="5"/>
  <c r="EE51" i="5"/>
  <c r="CX51" i="5"/>
  <c r="FG51" i="5"/>
  <c r="EJ51" i="5"/>
  <c r="CA51" i="5"/>
  <c r="EF51" i="5"/>
  <c r="BW51" i="5"/>
  <c r="FU51" i="5"/>
  <c r="DL51" i="5"/>
  <c r="FJ101" i="5"/>
  <c r="DA101" i="5"/>
  <c r="FN101" i="5"/>
  <c r="DE101" i="5"/>
  <c r="EI101" i="5"/>
  <c r="BZ101" i="5"/>
  <c r="FS101" i="5"/>
  <c r="DJ101" i="5"/>
  <c r="GE101" i="5"/>
  <c r="DV101" i="5"/>
  <c r="FH101" i="5"/>
  <c r="CY101" i="5"/>
  <c r="DB191" i="5"/>
  <c r="FK191" i="5"/>
  <c r="CO191" i="5"/>
  <c r="EX191" i="5"/>
  <c r="GB191" i="5"/>
  <c r="DS191" i="5"/>
  <c r="CI191" i="5"/>
  <c r="ER191" i="5"/>
  <c r="EY191" i="5"/>
  <c r="CP191" i="5"/>
  <c r="BT191" i="5"/>
  <c r="EC191" i="5" s="1"/>
  <c r="BO279" i="5"/>
  <c r="DX279" i="5" s="1"/>
  <c r="FP279" i="5"/>
  <c r="DG279" i="5"/>
  <c r="CF279" i="5"/>
  <c r="EO279" i="5" s="1"/>
  <c r="BW279" i="5"/>
  <c r="EF279" i="5" s="1"/>
  <c r="CR279" i="5"/>
  <c r="FA279" i="5" s="1"/>
  <c r="BU279" i="5"/>
  <c r="ED279" i="5" s="1"/>
  <c r="FJ222" i="5"/>
  <c r="DA222" i="5"/>
  <c r="DL222" i="5"/>
  <c r="FU222" i="5"/>
  <c r="BV222" i="5"/>
  <c r="EE222" i="5" s="1"/>
  <c r="BS222" i="5"/>
  <c r="EB222" i="5" s="1"/>
  <c r="EX222" i="5"/>
  <c r="CO222" i="5"/>
  <c r="BR222" i="5"/>
  <c r="EA222" i="5" s="1"/>
  <c r="CC202" i="5"/>
  <c r="EL202" i="5"/>
  <c r="FD202" i="5"/>
  <c r="CU202" i="5"/>
  <c r="BX202" i="5"/>
  <c r="EG202" i="5" s="1"/>
  <c r="GB202" i="5"/>
  <c r="DS202" i="5"/>
  <c r="BO202" i="5"/>
  <c r="DX202" i="5" s="1"/>
  <c r="BR202" i="5"/>
  <c r="EA202" i="5" s="1"/>
  <c r="DA255" i="5"/>
  <c r="FJ255" i="5"/>
  <c r="DU255" i="5"/>
  <c r="GD255" i="5"/>
  <c r="BW255" i="5"/>
  <c r="EF255" i="5"/>
  <c r="CF255" i="5"/>
  <c r="EO255" i="5" s="1"/>
  <c r="FT255" i="5"/>
  <c r="DK255" i="5"/>
  <c r="FK255" i="5"/>
  <c r="DB255" i="5"/>
  <c r="T169" i="4" l="1"/>
  <c r="T185" i="4"/>
  <c r="T337" i="4"/>
  <c r="T33" i="4"/>
  <c r="Z33" i="4" s="1"/>
  <c r="AA33" i="4" s="1"/>
  <c r="T13" i="4"/>
  <c r="U13" i="4" s="1"/>
  <c r="T198" i="4"/>
  <c r="T113" i="4"/>
  <c r="U113" i="4" s="1"/>
  <c r="T300" i="4"/>
  <c r="T103" i="4"/>
  <c r="U103" i="4" s="1"/>
  <c r="T171" i="4"/>
  <c r="U171" i="4" s="1"/>
  <c r="Z17" i="4"/>
  <c r="AA17" i="4" s="1"/>
  <c r="T73" i="4"/>
  <c r="T43" i="4"/>
  <c r="T151" i="4"/>
  <c r="U20" i="4"/>
  <c r="Z20" i="4"/>
  <c r="AA20" i="4" s="1"/>
  <c r="Z97" i="4"/>
  <c r="AA97" i="4" s="1"/>
  <c r="T133" i="4"/>
  <c r="U133" i="4" s="1"/>
  <c r="T200" i="4"/>
  <c r="U200" i="4" s="1"/>
  <c r="T172" i="4"/>
  <c r="Z172" i="4" s="1"/>
  <c r="AA172" i="4" s="1"/>
  <c r="T36" i="4"/>
  <c r="T31" i="4"/>
  <c r="T295" i="4"/>
  <c r="U295" i="4" s="1"/>
  <c r="T278" i="4"/>
  <c r="T108" i="4"/>
  <c r="U108" i="4" s="1"/>
  <c r="Z47" i="4"/>
  <c r="AA47" i="4" s="1"/>
  <c r="Z32" i="4"/>
  <c r="AA32" i="4" s="1"/>
  <c r="T328" i="4"/>
  <c r="T197" i="4"/>
  <c r="Z197" i="4" s="1"/>
  <c r="AA197" i="4" s="1"/>
  <c r="T123" i="4"/>
  <c r="U123" i="4" s="1"/>
  <c r="T218" i="4"/>
  <c r="T91" i="4"/>
  <c r="T63" i="4"/>
  <c r="Z125" i="4"/>
  <c r="AA125" i="4" s="1"/>
  <c r="T16" i="4"/>
  <c r="T28" i="4"/>
  <c r="U28" i="4" s="1"/>
  <c r="T149" i="4"/>
  <c r="U149" i="4" s="1"/>
  <c r="T94" i="4"/>
  <c r="U94" i="4" s="1"/>
  <c r="T26" i="4"/>
  <c r="Z26" i="4" s="1"/>
  <c r="AA26" i="4" s="1"/>
  <c r="T136" i="4"/>
  <c r="U136" i="4" s="1"/>
  <c r="T219" i="4"/>
  <c r="W37" i="4"/>
  <c r="X37" i="4" s="1"/>
  <c r="U122" i="4"/>
  <c r="T51" i="4"/>
  <c r="T46" i="4"/>
  <c r="Z82" i="4"/>
  <c r="AA82" i="4" s="1"/>
  <c r="W30" i="4"/>
  <c r="X30" i="4" s="1"/>
  <c r="W15" i="4"/>
  <c r="X15" i="4" s="1"/>
  <c r="W80" i="4"/>
  <c r="X80" i="4" s="1"/>
  <c r="T59" i="4"/>
  <c r="Z59" i="4" s="1"/>
  <c r="AA59" i="4" s="1"/>
  <c r="Z99" i="4"/>
  <c r="AA99" i="4" s="1"/>
  <c r="W77" i="4"/>
  <c r="X77" i="4" s="1"/>
  <c r="W70" i="4"/>
  <c r="X70" i="4" s="1"/>
  <c r="T39" i="4"/>
  <c r="U337" i="4"/>
  <c r="Z337" i="4"/>
  <c r="AA337" i="4" s="1"/>
  <c r="T287" i="4"/>
  <c r="T199" i="4"/>
  <c r="T196" i="4"/>
  <c r="T294" i="4"/>
  <c r="T302" i="4"/>
  <c r="T238" i="4"/>
  <c r="U63" i="4"/>
  <c r="Z63" i="4"/>
  <c r="AA63" i="4" s="1"/>
  <c r="T148" i="4"/>
  <c r="T236" i="4"/>
  <c r="T255" i="4"/>
  <c r="T281" i="4"/>
  <c r="T253" i="4"/>
  <c r="T179" i="4"/>
  <c r="T139" i="4"/>
  <c r="T242" i="4"/>
  <c r="T280" i="4"/>
  <c r="T323" i="4"/>
  <c r="T178" i="4"/>
  <c r="T249" i="4"/>
  <c r="T137" i="4"/>
  <c r="T269" i="4"/>
  <c r="T241" i="4"/>
  <c r="T266" i="4"/>
  <c r="T291" i="4"/>
  <c r="T140" i="4"/>
  <c r="T222" i="4"/>
  <c r="T338" i="4"/>
  <c r="T168" i="4"/>
  <c r="T283" i="4"/>
  <c r="Z295" i="4"/>
  <c r="AA295" i="4" s="1"/>
  <c r="T296" i="4"/>
  <c r="U151" i="4"/>
  <c r="Z151" i="4"/>
  <c r="AA151" i="4" s="1"/>
  <c r="Z103" i="4"/>
  <c r="AA103" i="4" s="1"/>
  <c r="T284" i="4"/>
  <c r="T316" i="4"/>
  <c r="T189" i="4"/>
  <c r="T176" i="4"/>
  <c r="T353" i="4"/>
  <c r="T292" i="4"/>
  <c r="U26" i="4"/>
  <c r="U29" i="4"/>
  <c r="Z29" i="4"/>
  <c r="AA29" i="4" s="1"/>
  <c r="T307" i="4"/>
  <c r="T335" i="4"/>
  <c r="T86" i="4"/>
  <c r="U278" i="4"/>
  <c r="Z278" i="4"/>
  <c r="AA278" i="4" s="1"/>
  <c r="T279" i="4"/>
  <c r="T225" i="4"/>
  <c r="T322" i="4"/>
  <c r="U64" i="4"/>
  <c r="Z64" i="4"/>
  <c r="AA64" i="4" s="1"/>
  <c r="T312" i="4"/>
  <c r="T207" i="4"/>
  <c r="T106" i="4"/>
  <c r="T237" i="4"/>
  <c r="T231" i="4"/>
  <c r="T244" i="4"/>
  <c r="T297" i="4"/>
  <c r="T154" i="4"/>
  <c r="T226" i="4"/>
  <c r="T334" i="4"/>
  <c r="T96" i="4"/>
  <c r="T250" i="4"/>
  <c r="U219" i="4"/>
  <c r="Z219" i="4"/>
  <c r="AA219" i="4" s="1"/>
  <c r="T265" i="4"/>
  <c r="T342" i="4"/>
  <c r="U218" i="4"/>
  <c r="Z218" i="4"/>
  <c r="AA218" i="4" s="1"/>
  <c r="T214" i="4"/>
  <c r="T135" i="4"/>
  <c r="T341" i="4"/>
  <c r="U16" i="4"/>
  <c r="Z16" i="4"/>
  <c r="AA16" i="4" s="1"/>
  <c r="T271" i="4"/>
  <c r="T306" i="4"/>
  <c r="T232" i="4"/>
  <c r="T216" i="4"/>
  <c r="U19" i="4"/>
  <c r="Z19" i="4"/>
  <c r="AA19" i="4" s="1"/>
  <c r="U119" i="4"/>
  <c r="Z119" i="4"/>
  <c r="AA119" i="4" s="1"/>
  <c r="T267" i="4"/>
  <c r="T270" i="4"/>
  <c r="T134" i="4"/>
  <c r="U51" i="4"/>
  <c r="Z51" i="4"/>
  <c r="AA51" i="4" s="1"/>
  <c r="T246" i="4"/>
  <c r="T331" i="4"/>
  <c r="U46" i="4"/>
  <c r="Z46" i="4"/>
  <c r="AA46" i="4" s="1"/>
  <c r="U328" i="4"/>
  <c r="Z328" i="4"/>
  <c r="AA328" i="4" s="1"/>
  <c r="U33" i="4"/>
  <c r="U169" i="4"/>
  <c r="Z169" i="4"/>
  <c r="AA169" i="4" s="1"/>
  <c r="U185" i="4"/>
  <c r="Z185" i="4"/>
  <c r="AA185" i="4" s="1"/>
  <c r="T235" i="4"/>
  <c r="U198" i="4"/>
  <c r="Z198" i="4"/>
  <c r="AA198" i="4" s="1"/>
  <c r="T165" i="4"/>
  <c r="U91" i="4"/>
  <c r="Z91" i="4"/>
  <c r="AA91" i="4" s="1"/>
  <c r="T144" i="4"/>
  <c r="T164" i="4"/>
  <c r="U300" i="4"/>
  <c r="Z300" i="4"/>
  <c r="AA300" i="4" s="1"/>
  <c r="T273" i="4"/>
  <c r="T261" i="4"/>
  <c r="T309" i="4"/>
  <c r="T167" i="4"/>
  <c r="U109" i="4"/>
  <c r="Z109" i="4"/>
  <c r="AA109" i="4" s="1"/>
  <c r="T264" i="4"/>
  <c r="T315" i="4"/>
  <c r="T349" i="4"/>
  <c r="T293" i="4"/>
  <c r="U59" i="4"/>
  <c r="T162" i="4"/>
  <c r="T83" i="4"/>
  <c r="T288" i="4"/>
  <c r="T202" i="4"/>
  <c r="T339" i="4"/>
  <c r="U73" i="4"/>
  <c r="Z73" i="4"/>
  <c r="AA73" i="4" s="1"/>
  <c r="T272" i="4"/>
  <c r="T212" i="4"/>
  <c r="U36" i="4"/>
  <c r="Z36" i="4"/>
  <c r="AA36" i="4" s="1"/>
  <c r="T205" i="4"/>
  <c r="T298" i="4"/>
  <c r="T340" i="4"/>
  <c r="T188" i="4"/>
  <c r="T177" i="4"/>
  <c r="U31" i="4"/>
  <c r="Z31" i="4"/>
  <c r="AA31" i="4" s="1"/>
  <c r="T163" i="4"/>
  <c r="U124" i="4"/>
  <c r="Z124" i="4"/>
  <c r="AA124" i="4" s="1"/>
  <c r="T143" i="4"/>
  <c r="U43" i="4"/>
  <c r="Z43" i="4"/>
  <c r="AA43" i="4" s="1"/>
  <c r="T304" i="4"/>
  <c r="T263" i="4"/>
  <c r="T84" i="4"/>
  <c r="T181" i="4"/>
  <c r="T160" i="4"/>
  <c r="T268" i="4"/>
  <c r="T252" i="4"/>
  <c r="T158" i="4"/>
  <c r="T310" i="4"/>
  <c r="U39" i="4"/>
  <c r="Z39" i="4"/>
  <c r="AA39" i="4" s="1"/>
  <c r="T248" i="4"/>
  <c r="T208" i="4"/>
  <c r="T204" i="4"/>
  <c r="T285" i="4"/>
  <c r="T48" i="4"/>
  <c r="T233" i="4"/>
  <c r="T348" i="4"/>
  <c r="T128" i="4"/>
  <c r="T152" i="4"/>
  <c r="U9" i="4"/>
  <c r="Z9" i="4"/>
  <c r="AA9" i="4" s="1"/>
  <c r="T203" i="4"/>
  <c r="T230" i="4"/>
  <c r="T299" i="4"/>
  <c r="T319" i="4"/>
  <c r="T343" i="4"/>
  <c r="T170" i="4"/>
  <c r="T166" i="4"/>
  <c r="T210" i="4"/>
  <c r="T221" i="4"/>
  <c r="T41" i="4"/>
  <c r="T223" i="4"/>
  <c r="T138" i="4"/>
  <c r="Z10" i="4"/>
  <c r="AA10" i="4" s="1"/>
  <c r="T220" i="4"/>
  <c r="T259" i="4"/>
  <c r="V120" i="4"/>
  <c r="W120" i="4"/>
  <c r="X120" i="4" s="1"/>
  <c r="V12" i="4"/>
  <c r="W12" i="4"/>
  <c r="X12" i="4" s="1"/>
  <c r="Z12" i="4"/>
  <c r="AA12" i="4" s="1"/>
  <c r="Z92" i="4"/>
  <c r="AA92" i="4" s="1"/>
  <c r="T229" i="4"/>
  <c r="V85" i="4"/>
  <c r="W85" i="4"/>
  <c r="X85" i="4" s="1"/>
  <c r="V82" i="4"/>
  <c r="W82" i="4"/>
  <c r="X82" i="4" s="1"/>
  <c r="T276" i="4"/>
  <c r="V102" i="4"/>
  <c r="W102" i="4"/>
  <c r="X102" i="4" s="1"/>
  <c r="T245" i="4"/>
  <c r="T146" i="4"/>
  <c r="T351" i="4"/>
  <c r="V40" i="4"/>
  <c r="W40" i="4"/>
  <c r="X40" i="4" s="1"/>
  <c r="T247" i="4"/>
  <c r="T153" i="4"/>
  <c r="T114" i="4"/>
  <c r="Z40" i="4"/>
  <c r="AA40" i="4" s="1"/>
  <c r="T147" i="4"/>
  <c r="T206" i="4"/>
  <c r="T243" i="4"/>
  <c r="T227" i="4"/>
  <c r="T132" i="4"/>
  <c r="T228" i="4"/>
  <c r="V42" i="4"/>
  <c r="W42" i="4"/>
  <c r="X42" i="4" s="1"/>
  <c r="V115" i="4"/>
  <c r="W115" i="4"/>
  <c r="X115" i="4" s="1"/>
  <c r="T173" i="4"/>
  <c r="T71" i="4"/>
  <c r="T79" i="4"/>
  <c r="V110" i="4"/>
  <c r="W110" i="4"/>
  <c r="X110" i="4" s="1"/>
  <c r="T193" i="4"/>
  <c r="T157" i="4"/>
  <c r="T326" i="4"/>
  <c r="T18" i="4"/>
  <c r="T174" i="4"/>
  <c r="T159" i="4"/>
  <c r="T350" i="4"/>
  <c r="T325" i="4"/>
  <c r="T308" i="4"/>
  <c r="Z105" i="4"/>
  <c r="AA105" i="4" s="1"/>
  <c r="V87" i="4"/>
  <c r="W87" i="4"/>
  <c r="X87" i="4" s="1"/>
  <c r="V122" i="4"/>
  <c r="W122" i="4"/>
  <c r="X122" i="4" s="1"/>
  <c r="T332" i="4"/>
  <c r="T257" i="4"/>
  <c r="T184" i="4"/>
  <c r="T93" i="4"/>
  <c r="T224" i="4"/>
  <c r="T217" i="4"/>
  <c r="T347" i="4"/>
  <c r="T277" i="4"/>
  <c r="V45" i="4"/>
  <c r="W45" i="4"/>
  <c r="X45" i="4" s="1"/>
  <c r="Z117" i="4"/>
  <c r="AA117" i="4" s="1"/>
  <c r="V97" i="4"/>
  <c r="W97" i="4"/>
  <c r="X97" i="4" s="1"/>
  <c r="Z102" i="4"/>
  <c r="AA102" i="4" s="1"/>
  <c r="V20" i="4"/>
  <c r="W20" i="4"/>
  <c r="X20" i="4" s="1"/>
  <c r="V50" i="4"/>
  <c r="W50" i="4"/>
  <c r="X50" i="4" s="1"/>
  <c r="V67" i="4"/>
  <c r="W67" i="4"/>
  <c r="X67" i="4" s="1"/>
  <c r="V35" i="4"/>
  <c r="W35" i="4"/>
  <c r="X35" i="4" s="1"/>
  <c r="V69" i="4"/>
  <c r="W69" i="4"/>
  <c r="X69" i="4" s="1"/>
  <c r="V90" i="4"/>
  <c r="W90" i="4"/>
  <c r="X90" i="4" s="1"/>
  <c r="V55" i="4"/>
  <c r="W55" i="4"/>
  <c r="X55" i="4" s="1"/>
  <c r="U14" i="4"/>
  <c r="Z14" i="4"/>
  <c r="AA14" i="4" s="1"/>
  <c r="T155" i="4"/>
  <c r="T313" i="4"/>
  <c r="T118" i="4"/>
  <c r="T234" i="4"/>
  <c r="T145" i="4"/>
  <c r="T98" i="4"/>
  <c r="V92" i="4"/>
  <c r="W92" i="4"/>
  <c r="X92" i="4" s="1"/>
  <c r="T251" i="4"/>
  <c r="T121" i="4"/>
  <c r="V60" i="4"/>
  <c r="W60" i="4"/>
  <c r="X60" i="4" s="1"/>
  <c r="T345" i="4"/>
  <c r="T187" i="4"/>
  <c r="V49" i="4"/>
  <c r="W49" i="4"/>
  <c r="X49" i="4" s="1"/>
  <c r="T317" i="4"/>
  <c r="T186" i="4"/>
  <c r="T336" i="4"/>
  <c r="T141" i="4"/>
  <c r="T256" i="4"/>
  <c r="T356" i="4"/>
  <c r="T275" i="4"/>
  <c r="T282" i="4"/>
  <c r="U24" i="4"/>
  <c r="Z24" i="4"/>
  <c r="AA24" i="4" s="1"/>
  <c r="V75" i="4"/>
  <c r="W75" i="4"/>
  <c r="X75" i="4" s="1"/>
  <c r="T329" i="4"/>
  <c r="Z62" i="4"/>
  <c r="AA62" i="4" s="1"/>
  <c r="T344" i="4"/>
  <c r="V105" i="4"/>
  <c r="W105" i="4"/>
  <c r="X105" i="4" s="1"/>
  <c r="T194" i="4"/>
  <c r="V95" i="4"/>
  <c r="W95" i="4"/>
  <c r="X95" i="4" s="1"/>
  <c r="T258" i="4"/>
  <c r="T104" i="4"/>
  <c r="T142" i="4"/>
  <c r="T131" i="4"/>
  <c r="T311" i="4"/>
  <c r="V72" i="4"/>
  <c r="W72" i="4"/>
  <c r="X72" i="4" s="1"/>
  <c r="V10" i="4"/>
  <c r="W10" i="4"/>
  <c r="X10" i="4" s="1"/>
  <c r="T314" i="4"/>
  <c r="T88" i="4"/>
  <c r="V34" i="4"/>
  <c r="W34" i="4"/>
  <c r="X34" i="4" s="1"/>
  <c r="T254" i="4"/>
  <c r="T240" i="4"/>
  <c r="V62" i="4"/>
  <c r="W62" i="4"/>
  <c r="X62" i="4" s="1"/>
  <c r="T190" i="4"/>
  <c r="T262" i="4"/>
  <c r="T126" i="4"/>
  <c r="T209" i="4"/>
  <c r="T38" i="4"/>
  <c r="T321" i="4"/>
  <c r="T260" i="4"/>
  <c r="T191" i="4"/>
  <c r="T81" i="4"/>
  <c r="V4" i="4"/>
  <c r="W4" i="4"/>
  <c r="X4" i="4" s="1"/>
  <c r="V125" i="4"/>
  <c r="W125" i="4"/>
  <c r="X125" i="4" s="1"/>
  <c r="T195" i="4"/>
  <c r="T239" i="4"/>
  <c r="T89" i="4"/>
  <c r="T303" i="4"/>
  <c r="T352" i="4"/>
  <c r="V100" i="4"/>
  <c r="W100" i="4"/>
  <c r="X100" i="4" s="1"/>
  <c r="V25" i="4"/>
  <c r="W25" i="4"/>
  <c r="X25" i="4" s="1"/>
  <c r="T78" i="4"/>
  <c r="T346" i="4"/>
  <c r="T215" i="4"/>
  <c r="T192" i="4"/>
  <c r="T324" i="4"/>
  <c r="T156" i="4"/>
  <c r="T290" i="4"/>
  <c r="T320" i="4"/>
  <c r="T182" i="4"/>
  <c r="T6" i="4"/>
  <c r="T74" i="4"/>
  <c r="T289" i="4"/>
  <c r="V127" i="4"/>
  <c r="W127" i="4"/>
  <c r="X127" i="4" s="1"/>
  <c r="V150" i="4"/>
  <c r="W150" i="4"/>
  <c r="X150" i="4" s="1"/>
  <c r="T175" i="4"/>
  <c r="T23" i="4"/>
  <c r="T354" i="4"/>
  <c r="T355" i="4"/>
  <c r="T21" i="4"/>
  <c r="T116" i="4"/>
  <c r="T66" i="4"/>
  <c r="T274" i="4"/>
  <c r="T129" i="4"/>
  <c r="T213" i="4"/>
  <c r="T327" i="4"/>
  <c r="T54" i="4"/>
  <c r="T301" i="4"/>
  <c r="T111" i="4"/>
  <c r="T56" i="4"/>
  <c r="V47" i="4"/>
  <c r="W47" i="4"/>
  <c r="X47" i="4" s="1"/>
  <c r="V32" i="4"/>
  <c r="W32" i="4"/>
  <c r="X32" i="4" s="1"/>
  <c r="V117" i="4"/>
  <c r="W117" i="4"/>
  <c r="X117" i="4" s="1"/>
  <c r="V17" i="4"/>
  <c r="W17" i="4"/>
  <c r="X17" i="4" s="1"/>
  <c r="Z75" i="4"/>
  <c r="AA75" i="4" s="1"/>
  <c r="Z4" i="4"/>
  <c r="AA4" i="4" s="1"/>
  <c r="V5" i="4"/>
  <c r="W5" i="4"/>
  <c r="X5" i="4" s="1"/>
  <c r="V99" i="4"/>
  <c r="W99" i="4"/>
  <c r="X99" i="4" s="1"/>
  <c r="V107" i="4"/>
  <c r="W107" i="4"/>
  <c r="X107" i="4" s="1"/>
  <c r="T44" i="4"/>
  <c r="T58" i="4"/>
  <c r="T333" i="4"/>
  <c r="T201" i="4"/>
  <c r="T286" i="4"/>
  <c r="Z25" i="4"/>
  <c r="AA25" i="4" s="1"/>
  <c r="T318" i="4"/>
  <c r="T11" i="4"/>
  <c r="T101" i="4"/>
  <c r="T211" i="4"/>
  <c r="T180" i="4"/>
  <c r="T8" i="4"/>
  <c r="T330" i="4"/>
  <c r="T183" i="4"/>
  <c r="T53" i="4"/>
  <c r="T76" i="4"/>
  <c r="T305" i="4"/>
  <c r="T68" i="4"/>
  <c r="Z49" i="4"/>
  <c r="AA49" i="4" s="1"/>
  <c r="T61" i="4"/>
  <c r="V7" i="4"/>
  <c r="W7" i="4"/>
  <c r="X7" i="4" s="1"/>
  <c r="U172" i="4" l="1"/>
  <c r="Z171" i="4"/>
  <c r="AA171" i="4" s="1"/>
  <c r="Z136" i="4"/>
  <c r="AA136" i="4" s="1"/>
  <c r="Z149" i="4"/>
  <c r="AA149" i="4" s="1"/>
  <c r="Z108" i="4"/>
  <c r="AA108" i="4" s="1"/>
  <c r="Z200" i="4"/>
  <c r="AA200" i="4" s="1"/>
  <c r="Z133" i="4"/>
  <c r="AA133" i="4" s="1"/>
  <c r="U197" i="4"/>
  <c r="W197" i="4" s="1"/>
  <c r="X197" i="4" s="1"/>
  <c r="Z113" i="4"/>
  <c r="AA113" i="4" s="1"/>
  <c r="Z13" i="4"/>
  <c r="AA13" i="4" s="1"/>
  <c r="Z123" i="4"/>
  <c r="AA123" i="4" s="1"/>
  <c r="Z94" i="4"/>
  <c r="AA94" i="4" s="1"/>
  <c r="Z28" i="4"/>
  <c r="AA28" i="4" s="1"/>
  <c r="U212" i="4"/>
  <c r="Z212" i="4"/>
  <c r="AA212" i="4" s="1"/>
  <c r="V169" i="4"/>
  <c r="W169" i="4"/>
  <c r="X169" i="4" s="1"/>
  <c r="U216" i="4"/>
  <c r="Z216" i="4"/>
  <c r="AA216" i="4" s="1"/>
  <c r="U226" i="4"/>
  <c r="Z226" i="4"/>
  <c r="AA226" i="4" s="1"/>
  <c r="U307" i="4"/>
  <c r="Z307" i="4"/>
  <c r="AA307" i="4" s="1"/>
  <c r="U210" i="4"/>
  <c r="Z210" i="4"/>
  <c r="AA210" i="4" s="1"/>
  <c r="U152" i="4"/>
  <c r="Z152" i="4"/>
  <c r="AA152" i="4" s="1"/>
  <c r="V39" i="4"/>
  <c r="W39" i="4"/>
  <c r="X39" i="4" s="1"/>
  <c r="U272" i="4"/>
  <c r="Z272" i="4"/>
  <c r="AA272" i="4" s="1"/>
  <c r="U83" i="4"/>
  <c r="Z83" i="4"/>
  <c r="AA83" i="4" s="1"/>
  <c r="U167" i="4"/>
  <c r="Z167" i="4"/>
  <c r="AA167" i="4" s="1"/>
  <c r="U232" i="4"/>
  <c r="Z232" i="4"/>
  <c r="AA232" i="4" s="1"/>
  <c r="U342" i="4"/>
  <c r="Z342" i="4"/>
  <c r="AA342" i="4" s="1"/>
  <c r="U154" i="4"/>
  <c r="Z154" i="4"/>
  <c r="AA154" i="4" s="1"/>
  <c r="V149" i="4"/>
  <c r="W149" i="4"/>
  <c r="X149" i="4" s="1"/>
  <c r="V108" i="4"/>
  <c r="W108" i="4"/>
  <c r="X108" i="4" s="1"/>
  <c r="U241" i="4"/>
  <c r="Z241" i="4"/>
  <c r="AA241" i="4" s="1"/>
  <c r="U139" i="4"/>
  <c r="Z139" i="4"/>
  <c r="AA139" i="4" s="1"/>
  <c r="U302" i="4"/>
  <c r="Z302" i="4"/>
  <c r="AA302" i="4" s="1"/>
  <c r="U68" i="4"/>
  <c r="Z68" i="4"/>
  <c r="AA68" i="4" s="1"/>
  <c r="U11" i="4"/>
  <c r="Z11" i="4"/>
  <c r="AA11" i="4" s="1"/>
  <c r="U129" i="4"/>
  <c r="Z129" i="4"/>
  <c r="AA129" i="4" s="1"/>
  <c r="U324" i="4"/>
  <c r="Z324" i="4"/>
  <c r="AA324" i="4" s="1"/>
  <c r="U303" i="4"/>
  <c r="Z303" i="4"/>
  <c r="AA303" i="4" s="1"/>
  <c r="U260" i="4"/>
  <c r="Z260" i="4"/>
  <c r="AA260" i="4" s="1"/>
  <c r="U254" i="4"/>
  <c r="Z254" i="4"/>
  <c r="AA254" i="4" s="1"/>
  <c r="U131" i="4"/>
  <c r="Z131" i="4"/>
  <c r="AA131" i="4" s="1"/>
  <c r="U141" i="4"/>
  <c r="Z141" i="4"/>
  <c r="AA141" i="4" s="1"/>
  <c r="U121" i="4"/>
  <c r="Z121" i="4"/>
  <c r="AA121" i="4" s="1"/>
  <c r="U18" i="4"/>
  <c r="Z18" i="4"/>
  <c r="AA18" i="4" s="1"/>
  <c r="U114" i="4"/>
  <c r="Z114" i="4"/>
  <c r="AA114" i="4" s="1"/>
  <c r="U276" i="4"/>
  <c r="Z276" i="4"/>
  <c r="AA276" i="4" s="1"/>
  <c r="U166" i="4"/>
  <c r="Z166" i="4"/>
  <c r="AA166" i="4" s="1"/>
  <c r="U128" i="4"/>
  <c r="Z128" i="4"/>
  <c r="AA128" i="4" s="1"/>
  <c r="U310" i="4"/>
  <c r="Z310" i="4"/>
  <c r="AA310" i="4" s="1"/>
  <c r="V43" i="4"/>
  <c r="W43" i="4"/>
  <c r="X43" i="4" s="1"/>
  <c r="V113" i="4"/>
  <c r="W113" i="4"/>
  <c r="X113" i="4" s="1"/>
  <c r="U162" i="4"/>
  <c r="Z162" i="4"/>
  <c r="AA162" i="4" s="1"/>
  <c r="U309" i="4"/>
  <c r="Z309" i="4"/>
  <c r="AA309" i="4" s="1"/>
  <c r="V91" i="4"/>
  <c r="W91" i="4"/>
  <c r="X91" i="4" s="1"/>
  <c r="V13" i="4"/>
  <c r="W13" i="4"/>
  <c r="X13" i="4" s="1"/>
  <c r="V51" i="4"/>
  <c r="W51" i="4"/>
  <c r="X51" i="4" s="1"/>
  <c r="U306" i="4"/>
  <c r="Z306" i="4"/>
  <c r="AA306" i="4" s="1"/>
  <c r="V64" i="4"/>
  <c r="W64" i="4"/>
  <c r="X64" i="4" s="1"/>
  <c r="V29" i="4"/>
  <c r="W29" i="4"/>
  <c r="X29" i="4" s="1"/>
  <c r="U269" i="4"/>
  <c r="Z269" i="4"/>
  <c r="AA269" i="4" s="1"/>
  <c r="U179" i="4"/>
  <c r="Z179" i="4"/>
  <c r="AA179" i="4" s="1"/>
  <c r="U294" i="4"/>
  <c r="Z294" i="4"/>
  <c r="AA294" i="4" s="1"/>
  <c r="U290" i="4"/>
  <c r="Z290" i="4"/>
  <c r="AA290" i="4" s="1"/>
  <c r="U356" i="4"/>
  <c r="Z356" i="4"/>
  <c r="AA356" i="4" s="1"/>
  <c r="U257" i="4"/>
  <c r="Z257" i="4"/>
  <c r="AA257" i="4" s="1"/>
  <c r="V31" i="4"/>
  <c r="W31" i="4"/>
  <c r="X31" i="4" s="1"/>
  <c r="U142" i="4"/>
  <c r="Z142" i="4"/>
  <c r="AA142" i="4" s="1"/>
  <c r="U329" i="4"/>
  <c r="Z329" i="4"/>
  <c r="AA329" i="4" s="1"/>
  <c r="U336" i="4"/>
  <c r="Z336" i="4"/>
  <c r="AA336" i="4" s="1"/>
  <c r="U251" i="4"/>
  <c r="Z251" i="4"/>
  <c r="AA251" i="4" s="1"/>
  <c r="V14" i="4"/>
  <c r="W14" i="4"/>
  <c r="X14" i="4" s="1"/>
  <c r="U326" i="4"/>
  <c r="Z326" i="4"/>
  <c r="AA326" i="4" s="1"/>
  <c r="U153" i="4"/>
  <c r="Z153" i="4"/>
  <c r="AA153" i="4" s="1"/>
  <c r="U170" i="4"/>
  <c r="Z170" i="4"/>
  <c r="AA170" i="4" s="1"/>
  <c r="U348" i="4"/>
  <c r="Z348" i="4"/>
  <c r="AA348" i="4" s="1"/>
  <c r="U158" i="4"/>
  <c r="Z158" i="4"/>
  <c r="AA158" i="4" s="1"/>
  <c r="U143" i="4"/>
  <c r="Z143" i="4"/>
  <c r="AA143" i="4" s="1"/>
  <c r="U177" i="4"/>
  <c r="Z177" i="4"/>
  <c r="AA177" i="4" s="1"/>
  <c r="V73" i="4"/>
  <c r="W73" i="4"/>
  <c r="X73" i="4" s="1"/>
  <c r="U261" i="4"/>
  <c r="Z261" i="4"/>
  <c r="AA261" i="4" s="1"/>
  <c r="U165" i="4"/>
  <c r="Z165" i="4"/>
  <c r="AA165" i="4" s="1"/>
  <c r="U134" i="4"/>
  <c r="Z134" i="4"/>
  <c r="AA134" i="4" s="1"/>
  <c r="U271" i="4"/>
  <c r="Z271" i="4"/>
  <c r="AA271" i="4" s="1"/>
  <c r="W123" i="4"/>
  <c r="X123" i="4" s="1"/>
  <c r="V123" i="4"/>
  <c r="V94" i="4"/>
  <c r="W94" i="4"/>
  <c r="X94" i="4" s="1"/>
  <c r="U322" i="4"/>
  <c r="Z322" i="4"/>
  <c r="AA322" i="4" s="1"/>
  <c r="V28" i="4"/>
  <c r="W28" i="4"/>
  <c r="X28" i="4" s="1"/>
  <c r="V295" i="4"/>
  <c r="W295" i="4"/>
  <c r="X295" i="4" s="1"/>
  <c r="U137" i="4"/>
  <c r="Z137" i="4"/>
  <c r="AA137" i="4" s="1"/>
  <c r="U253" i="4"/>
  <c r="Z253" i="4"/>
  <c r="AA253" i="4" s="1"/>
  <c r="U196" i="4"/>
  <c r="Z196" i="4"/>
  <c r="AA196" i="4" s="1"/>
  <c r="U344" i="4"/>
  <c r="Z344" i="4"/>
  <c r="AA344" i="4" s="1"/>
  <c r="U174" i="4"/>
  <c r="Z174" i="4"/>
  <c r="AA174" i="4" s="1"/>
  <c r="U192" i="4"/>
  <c r="Z192" i="4"/>
  <c r="AA192" i="4" s="1"/>
  <c r="U321" i="4"/>
  <c r="Z321" i="4"/>
  <c r="AA321" i="4" s="1"/>
  <c r="U76" i="4"/>
  <c r="Z76" i="4"/>
  <c r="AA76" i="4" s="1"/>
  <c r="U66" i="4"/>
  <c r="Z66" i="4"/>
  <c r="AA66" i="4" s="1"/>
  <c r="U239" i="4"/>
  <c r="Z239" i="4"/>
  <c r="AA239" i="4" s="1"/>
  <c r="U277" i="4"/>
  <c r="Z277" i="4"/>
  <c r="AA277" i="4" s="1"/>
  <c r="U157" i="4"/>
  <c r="Z157" i="4"/>
  <c r="AA157" i="4" s="1"/>
  <c r="U247" i="4"/>
  <c r="Z247" i="4"/>
  <c r="AA247" i="4" s="1"/>
  <c r="U259" i="4"/>
  <c r="Z259" i="4"/>
  <c r="AA259" i="4" s="1"/>
  <c r="U343" i="4"/>
  <c r="Z343" i="4"/>
  <c r="AA343" i="4" s="1"/>
  <c r="U233" i="4"/>
  <c r="Z233" i="4"/>
  <c r="AA233" i="4" s="1"/>
  <c r="U252" i="4"/>
  <c r="Z252" i="4"/>
  <c r="AA252" i="4" s="1"/>
  <c r="U188" i="4"/>
  <c r="Z188" i="4"/>
  <c r="AA188" i="4" s="1"/>
  <c r="U339" i="4"/>
  <c r="Z339" i="4"/>
  <c r="AA339" i="4" s="1"/>
  <c r="V59" i="4"/>
  <c r="W59" i="4"/>
  <c r="X59" i="4" s="1"/>
  <c r="U273" i="4"/>
  <c r="Z273" i="4"/>
  <c r="AA273" i="4" s="1"/>
  <c r="V33" i="4"/>
  <c r="W33" i="4"/>
  <c r="X33" i="4" s="1"/>
  <c r="U270" i="4"/>
  <c r="Z270" i="4"/>
  <c r="AA270" i="4" s="1"/>
  <c r="U265" i="4"/>
  <c r="Z265" i="4"/>
  <c r="AA265" i="4" s="1"/>
  <c r="U297" i="4"/>
  <c r="Z297" i="4"/>
  <c r="AA297" i="4" s="1"/>
  <c r="U225" i="4"/>
  <c r="Z225" i="4"/>
  <c r="AA225" i="4" s="1"/>
  <c r="V26" i="4"/>
  <c r="W26" i="4"/>
  <c r="X26" i="4" s="1"/>
  <c r="U284" i="4"/>
  <c r="Z284" i="4"/>
  <c r="AA284" i="4" s="1"/>
  <c r="U283" i="4"/>
  <c r="Z283" i="4"/>
  <c r="AA283" i="4" s="1"/>
  <c r="U249" i="4"/>
  <c r="Z249" i="4"/>
  <c r="AA249" i="4" s="1"/>
  <c r="U281" i="4"/>
  <c r="Z281" i="4"/>
  <c r="AA281" i="4" s="1"/>
  <c r="U199" i="4"/>
  <c r="Z199" i="4"/>
  <c r="AA199" i="4" s="1"/>
  <c r="W171" i="4"/>
  <c r="X171" i="4" s="1"/>
  <c r="V171" i="4"/>
  <c r="U238" i="4"/>
  <c r="Z238" i="4"/>
  <c r="AA238" i="4" s="1"/>
  <c r="U156" i="4"/>
  <c r="Z156" i="4"/>
  <c r="AA156" i="4" s="1"/>
  <c r="U256" i="4"/>
  <c r="Z256" i="4"/>
  <c r="AA256" i="4" s="1"/>
  <c r="U305" i="4"/>
  <c r="Z305" i="4"/>
  <c r="AA305" i="4" s="1"/>
  <c r="U89" i="4"/>
  <c r="Z89" i="4"/>
  <c r="AA89" i="4" s="1"/>
  <c r="U215" i="4"/>
  <c r="Z215" i="4"/>
  <c r="AA215" i="4" s="1"/>
  <c r="U104" i="4"/>
  <c r="Z104" i="4"/>
  <c r="AA104" i="4" s="1"/>
  <c r="U116" i="4"/>
  <c r="Z116" i="4"/>
  <c r="AA116" i="4" s="1"/>
  <c r="U209" i="4"/>
  <c r="Z209" i="4"/>
  <c r="AA209" i="4" s="1"/>
  <c r="U317" i="4"/>
  <c r="Z317" i="4"/>
  <c r="AA317" i="4" s="1"/>
  <c r="U347" i="4"/>
  <c r="Z347" i="4"/>
  <c r="AA347" i="4" s="1"/>
  <c r="U193" i="4"/>
  <c r="Z193" i="4"/>
  <c r="AA193" i="4" s="1"/>
  <c r="U228" i="4"/>
  <c r="Z228" i="4"/>
  <c r="AA228" i="4" s="1"/>
  <c r="U220" i="4"/>
  <c r="Z220" i="4"/>
  <c r="AA220" i="4" s="1"/>
  <c r="U319" i="4"/>
  <c r="Z319" i="4"/>
  <c r="AA319" i="4" s="1"/>
  <c r="U48" i="4"/>
  <c r="Z48" i="4"/>
  <c r="AA48" i="4" s="1"/>
  <c r="U268" i="4"/>
  <c r="Z268" i="4"/>
  <c r="AA268" i="4" s="1"/>
  <c r="V124" i="4"/>
  <c r="W124" i="4"/>
  <c r="X124" i="4" s="1"/>
  <c r="U340" i="4"/>
  <c r="Z340" i="4"/>
  <c r="AA340" i="4" s="1"/>
  <c r="U202" i="4"/>
  <c r="Z202" i="4"/>
  <c r="AA202" i="4" s="1"/>
  <c r="U293" i="4"/>
  <c r="Z293" i="4"/>
  <c r="AA293" i="4" s="1"/>
  <c r="V198" i="4"/>
  <c r="W198" i="4"/>
  <c r="X198" i="4" s="1"/>
  <c r="U267" i="4"/>
  <c r="Z267" i="4"/>
  <c r="AA267" i="4" s="1"/>
  <c r="W16" i="4"/>
  <c r="X16" i="4" s="1"/>
  <c r="V16" i="4"/>
  <c r="U244" i="4"/>
  <c r="Z244" i="4"/>
  <c r="AA244" i="4" s="1"/>
  <c r="U279" i="4"/>
  <c r="Z279" i="4"/>
  <c r="AA279" i="4" s="1"/>
  <c r="U292" i="4"/>
  <c r="Z292" i="4"/>
  <c r="AA292" i="4" s="1"/>
  <c r="U168" i="4"/>
  <c r="Z168" i="4"/>
  <c r="AA168" i="4" s="1"/>
  <c r="U178" i="4"/>
  <c r="Z178" i="4"/>
  <c r="AA178" i="4" s="1"/>
  <c r="U255" i="4"/>
  <c r="Z255" i="4"/>
  <c r="AA255" i="4" s="1"/>
  <c r="U221" i="4"/>
  <c r="Z221" i="4"/>
  <c r="AA221" i="4" s="1"/>
  <c r="V109" i="4"/>
  <c r="W109" i="4"/>
  <c r="X109" i="4" s="1"/>
  <c r="U240" i="4"/>
  <c r="Z240" i="4"/>
  <c r="AA240" i="4" s="1"/>
  <c r="U286" i="4"/>
  <c r="Z286" i="4"/>
  <c r="AA286" i="4" s="1"/>
  <c r="U126" i="4"/>
  <c r="Z126" i="4"/>
  <c r="AA126" i="4" s="1"/>
  <c r="U314" i="4"/>
  <c r="Z314" i="4"/>
  <c r="AA314" i="4" s="1"/>
  <c r="U132" i="4"/>
  <c r="Z132" i="4"/>
  <c r="AA132" i="4" s="1"/>
  <c r="U299" i="4"/>
  <c r="Z299" i="4"/>
  <c r="AA299" i="4" s="1"/>
  <c r="U285" i="4"/>
  <c r="Z285" i="4"/>
  <c r="AA285" i="4" s="1"/>
  <c r="U160" i="4"/>
  <c r="Z160" i="4"/>
  <c r="AA160" i="4" s="1"/>
  <c r="U163" i="4"/>
  <c r="Z163" i="4"/>
  <c r="AA163" i="4" s="1"/>
  <c r="U298" i="4"/>
  <c r="Z298" i="4"/>
  <c r="AA298" i="4" s="1"/>
  <c r="U349" i="4"/>
  <c r="Z349" i="4"/>
  <c r="AA349" i="4" s="1"/>
  <c r="V300" i="4"/>
  <c r="W300" i="4"/>
  <c r="X300" i="4" s="1"/>
  <c r="U235" i="4"/>
  <c r="Z235" i="4"/>
  <c r="AA235" i="4" s="1"/>
  <c r="V328" i="4"/>
  <c r="W328" i="4"/>
  <c r="X328" i="4" s="1"/>
  <c r="U341" i="4"/>
  <c r="Z341" i="4"/>
  <c r="AA341" i="4" s="1"/>
  <c r="V219" i="4"/>
  <c r="W219" i="4"/>
  <c r="X219" i="4" s="1"/>
  <c r="U231" i="4"/>
  <c r="Z231" i="4"/>
  <c r="AA231" i="4" s="1"/>
  <c r="U353" i="4"/>
  <c r="Z353" i="4"/>
  <c r="AA353" i="4" s="1"/>
  <c r="W103" i="4"/>
  <c r="X103" i="4" s="1"/>
  <c r="V103" i="4"/>
  <c r="U338" i="4"/>
  <c r="Z338" i="4"/>
  <c r="AA338" i="4" s="1"/>
  <c r="U323" i="4"/>
  <c r="Z323" i="4"/>
  <c r="AA323" i="4" s="1"/>
  <c r="U236" i="4"/>
  <c r="Z236" i="4"/>
  <c r="AA236" i="4" s="1"/>
  <c r="V172" i="4"/>
  <c r="W172" i="4"/>
  <c r="X172" i="4" s="1"/>
  <c r="U211" i="4"/>
  <c r="Z211" i="4"/>
  <c r="AA211" i="4" s="1"/>
  <c r="U81" i="4"/>
  <c r="Z81" i="4"/>
  <c r="AA81" i="4" s="1"/>
  <c r="U313" i="4"/>
  <c r="Z313" i="4"/>
  <c r="AA313" i="4" s="1"/>
  <c r="U173" i="4"/>
  <c r="Z173" i="4"/>
  <c r="AA173" i="4" s="1"/>
  <c r="U144" i="4"/>
  <c r="Z144" i="4"/>
  <c r="AA144" i="4" s="1"/>
  <c r="V136" i="4"/>
  <c r="W136" i="4"/>
  <c r="X136" i="4" s="1"/>
  <c r="U352" i="4"/>
  <c r="Z352" i="4"/>
  <c r="AA352" i="4" s="1"/>
  <c r="U155" i="4"/>
  <c r="Z155" i="4"/>
  <c r="AA155" i="4" s="1"/>
  <c r="U38" i="4"/>
  <c r="Z38" i="4"/>
  <c r="AA38" i="4" s="1"/>
  <c r="U186" i="4"/>
  <c r="Z186" i="4"/>
  <c r="AA186" i="4" s="1"/>
  <c r="U346" i="4"/>
  <c r="Z346" i="4"/>
  <c r="AA346" i="4" s="1"/>
  <c r="U258" i="4"/>
  <c r="Z258" i="4"/>
  <c r="AA258" i="4" s="1"/>
  <c r="U201" i="4"/>
  <c r="Z201" i="4"/>
  <c r="AA201" i="4" s="1"/>
  <c r="U21" i="4"/>
  <c r="Z21" i="4"/>
  <c r="AA21" i="4" s="1"/>
  <c r="U78" i="4"/>
  <c r="Z78" i="4"/>
  <c r="AA78" i="4" s="1"/>
  <c r="U98" i="4"/>
  <c r="Z98" i="4"/>
  <c r="AA98" i="4" s="1"/>
  <c r="U229" i="4"/>
  <c r="Z229" i="4"/>
  <c r="AA229" i="4" s="1"/>
  <c r="U181" i="4"/>
  <c r="Z181" i="4"/>
  <c r="AA181" i="4" s="1"/>
  <c r="U205" i="4"/>
  <c r="Z205" i="4"/>
  <c r="AA205" i="4" s="1"/>
  <c r="V200" i="4"/>
  <c r="W200" i="4"/>
  <c r="X200" i="4" s="1"/>
  <c r="U315" i="4"/>
  <c r="Z315" i="4"/>
  <c r="AA315" i="4" s="1"/>
  <c r="V119" i="4"/>
  <c r="W119" i="4"/>
  <c r="X119" i="4" s="1"/>
  <c r="U135" i="4"/>
  <c r="Z135" i="4"/>
  <c r="AA135" i="4" s="1"/>
  <c r="U250" i="4"/>
  <c r="Z250" i="4"/>
  <c r="AA250" i="4" s="1"/>
  <c r="U237" i="4"/>
  <c r="Z237" i="4"/>
  <c r="AA237" i="4" s="1"/>
  <c r="V278" i="4"/>
  <c r="W278" i="4"/>
  <c r="X278" i="4" s="1"/>
  <c r="U176" i="4"/>
  <c r="Z176" i="4"/>
  <c r="AA176" i="4" s="1"/>
  <c r="U222" i="4"/>
  <c r="Z222" i="4"/>
  <c r="AA222" i="4" s="1"/>
  <c r="U280" i="4"/>
  <c r="Z280" i="4"/>
  <c r="AA280" i="4" s="1"/>
  <c r="U148" i="4"/>
  <c r="Z148" i="4"/>
  <c r="AA148" i="4" s="1"/>
  <c r="U287" i="4"/>
  <c r="Z287" i="4"/>
  <c r="AA287" i="4" s="1"/>
  <c r="U159" i="4"/>
  <c r="Z159" i="4"/>
  <c r="AA159" i="4" s="1"/>
  <c r="U147" i="4"/>
  <c r="Z147" i="4"/>
  <c r="AA147" i="4" s="1"/>
  <c r="V9" i="4"/>
  <c r="W9" i="4"/>
  <c r="X9" i="4" s="1"/>
  <c r="U304" i="4"/>
  <c r="Z304" i="4"/>
  <c r="AA304" i="4" s="1"/>
  <c r="U246" i="4"/>
  <c r="Z246" i="4"/>
  <c r="AA246" i="4" s="1"/>
  <c r="V218" i="4"/>
  <c r="W218" i="4"/>
  <c r="X218" i="4" s="1"/>
  <c r="U312" i="4"/>
  <c r="Z312" i="4"/>
  <c r="AA312" i="4" s="1"/>
  <c r="U266" i="4"/>
  <c r="Z266" i="4"/>
  <c r="AA266" i="4" s="1"/>
  <c r="U101" i="4"/>
  <c r="Z101" i="4"/>
  <c r="AA101" i="4" s="1"/>
  <c r="U213" i="4"/>
  <c r="Z213" i="4"/>
  <c r="AA213" i="4" s="1"/>
  <c r="U191" i="4"/>
  <c r="Z191" i="4"/>
  <c r="AA191" i="4" s="1"/>
  <c r="U311" i="4"/>
  <c r="Z311" i="4"/>
  <c r="AA311" i="4" s="1"/>
  <c r="U332" i="4"/>
  <c r="Z332" i="4"/>
  <c r="AA332" i="4" s="1"/>
  <c r="U318" i="4"/>
  <c r="Z318" i="4"/>
  <c r="AA318" i="4" s="1"/>
  <c r="U274" i="4"/>
  <c r="Z274" i="4"/>
  <c r="AA274" i="4" s="1"/>
  <c r="U53" i="4"/>
  <c r="Z53" i="4"/>
  <c r="AA53" i="4" s="1"/>
  <c r="U289" i="4"/>
  <c r="Z289" i="4"/>
  <c r="AA289" i="4" s="1"/>
  <c r="U195" i="4"/>
  <c r="Z195" i="4"/>
  <c r="AA195" i="4" s="1"/>
  <c r="U88" i="4"/>
  <c r="Z88" i="4"/>
  <c r="AA88" i="4" s="1"/>
  <c r="U183" i="4"/>
  <c r="Z183" i="4"/>
  <c r="AA183" i="4" s="1"/>
  <c r="U56" i="4"/>
  <c r="Z56" i="4"/>
  <c r="AA56" i="4" s="1"/>
  <c r="U74" i="4"/>
  <c r="Z74" i="4"/>
  <c r="AA74" i="4" s="1"/>
  <c r="U217" i="4"/>
  <c r="Z217" i="4"/>
  <c r="AA217" i="4" s="1"/>
  <c r="U330" i="4"/>
  <c r="Z330" i="4"/>
  <c r="AA330" i="4" s="1"/>
  <c r="U333" i="4"/>
  <c r="Z333" i="4"/>
  <c r="AA333" i="4" s="1"/>
  <c r="U111" i="4"/>
  <c r="Z111" i="4"/>
  <c r="AA111" i="4" s="1"/>
  <c r="U355" i="4"/>
  <c r="Z355" i="4"/>
  <c r="AA355" i="4" s="1"/>
  <c r="U6" i="4"/>
  <c r="Z6" i="4"/>
  <c r="AA6" i="4" s="1"/>
  <c r="U262" i="4"/>
  <c r="Z262" i="4"/>
  <c r="AA262" i="4" s="1"/>
  <c r="V24" i="4"/>
  <c r="W24" i="4"/>
  <c r="X24" i="4" s="1"/>
  <c r="U145" i="4"/>
  <c r="Z145" i="4"/>
  <c r="AA145" i="4" s="1"/>
  <c r="U224" i="4"/>
  <c r="Z224" i="4"/>
  <c r="AA224" i="4" s="1"/>
  <c r="U308" i="4"/>
  <c r="Z308" i="4"/>
  <c r="AA308" i="4" s="1"/>
  <c r="U227" i="4"/>
  <c r="Z227" i="4"/>
  <c r="AA227" i="4" s="1"/>
  <c r="U351" i="4"/>
  <c r="Z351" i="4"/>
  <c r="AA351" i="4" s="1"/>
  <c r="U138" i="4"/>
  <c r="Z138" i="4"/>
  <c r="AA138" i="4" s="1"/>
  <c r="U230" i="4"/>
  <c r="Z230" i="4"/>
  <c r="AA230" i="4" s="1"/>
  <c r="U204" i="4"/>
  <c r="Z204" i="4"/>
  <c r="AA204" i="4" s="1"/>
  <c r="U8" i="4"/>
  <c r="Z8" i="4"/>
  <c r="AA8" i="4" s="1"/>
  <c r="U58" i="4"/>
  <c r="Z58" i="4"/>
  <c r="AA58" i="4" s="1"/>
  <c r="U301" i="4"/>
  <c r="Z301" i="4"/>
  <c r="AA301" i="4" s="1"/>
  <c r="U354" i="4"/>
  <c r="Z354" i="4"/>
  <c r="AA354" i="4" s="1"/>
  <c r="U182" i="4"/>
  <c r="Z182" i="4"/>
  <c r="AA182" i="4" s="1"/>
  <c r="U190" i="4"/>
  <c r="Z190" i="4"/>
  <c r="AA190" i="4" s="1"/>
  <c r="U194" i="4"/>
  <c r="Z194" i="4"/>
  <c r="AA194" i="4" s="1"/>
  <c r="U282" i="4"/>
  <c r="Z282" i="4"/>
  <c r="AA282" i="4" s="1"/>
  <c r="U187" i="4"/>
  <c r="Z187" i="4"/>
  <c r="AA187" i="4" s="1"/>
  <c r="U234" i="4"/>
  <c r="Z234" i="4"/>
  <c r="AA234" i="4" s="1"/>
  <c r="U93" i="4"/>
  <c r="Z93" i="4"/>
  <c r="AA93" i="4" s="1"/>
  <c r="U325" i="4"/>
  <c r="Z325" i="4"/>
  <c r="AA325" i="4" s="1"/>
  <c r="U79" i="4"/>
  <c r="Z79" i="4"/>
  <c r="AA79" i="4" s="1"/>
  <c r="U243" i="4"/>
  <c r="Z243" i="4"/>
  <c r="AA243" i="4" s="1"/>
  <c r="U146" i="4"/>
  <c r="Z146" i="4"/>
  <c r="AA146" i="4" s="1"/>
  <c r="U223" i="4"/>
  <c r="Z223" i="4"/>
  <c r="AA223" i="4" s="1"/>
  <c r="U203" i="4"/>
  <c r="Z203" i="4"/>
  <c r="AA203" i="4" s="1"/>
  <c r="U208" i="4"/>
  <c r="Z208" i="4"/>
  <c r="AA208" i="4" s="1"/>
  <c r="U84" i="4"/>
  <c r="Z84" i="4"/>
  <c r="AA84" i="4" s="1"/>
  <c r="W133" i="4"/>
  <c r="X133" i="4" s="1"/>
  <c r="V133" i="4"/>
  <c r="U288" i="4"/>
  <c r="Z288" i="4"/>
  <c r="AA288" i="4" s="1"/>
  <c r="U264" i="4"/>
  <c r="Z264" i="4"/>
  <c r="AA264" i="4" s="1"/>
  <c r="V197" i="4"/>
  <c r="V185" i="4"/>
  <c r="W185" i="4"/>
  <c r="X185" i="4" s="1"/>
  <c r="V46" i="4"/>
  <c r="W46" i="4"/>
  <c r="X46" i="4" s="1"/>
  <c r="U214" i="4"/>
  <c r="Z214" i="4"/>
  <c r="AA214" i="4" s="1"/>
  <c r="U96" i="4"/>
  <c r="Z96" i="4"/>
  <c r="AA96" i="4" s="1"/>
  <c r="U106" i="4"/>
  <c r="Z106" i="4"/>
  <c r="AA106" i="4" s="1"/>
  <c r="U86" i="4"/>
  <c r="Z86" i="4"/>
  <c r="AA86" i="4" s="1"/>
  <c r="U189" i="4"/>
  <c r="Z189" i="4"/>
  <c r="AA189" i="4" s="1"/>
  <c r="V151" i="4"/>
  <c r="W151" i="4"/>
  <c r="X151" i="4" s="1"/>
  <c r="U140" i="4"/>
  <c r="Z140" i="4"/>
  <c r="AA140" i="4" s="1"/>
  <c r="U242" i="4"/>
  <c r="Z242" i="4"/>
  <c r="AA242" i="4" s="1"/>
  <c r="U61" i="4"/>
  <c r="Z61" i="4"/>
  <c r="AA61" i="4" s="1"/>
  <c r="U327" i="4"/>
  <c r="Z327" i="4"/>
  <c r="AA327" i="4" s="1"/>
  <c r="U175" i="4"/>
  <c r="Z175" i="4"/>
  <c r="AA175" i="4" s="1"/>
  <c r="U180" i="4"/>
  <c r="Z180" i="4"/>
  <c r="AA180" i="4" s="1"/>
  <c r="U44" i="4"/>
  <c r="Z44" i="4"/>
  <c r="AA44" i="4" s="1"/>
  <c r="U54" i="4"/>
  <c r="Z54" i="4"/>
  <c r="AA54" i="4" s="1"/>
  <c r="U23" i="4"/>
  <c r="Z23" i="4"/>
  <c r="AA23" i="4" s="1"/>
  <c r="U320" i="4"/>
  <c r="Z320" i="4"/>
  <c r="AA320" i="4" s="1"/>
  <c r="U275" i="4"/>
  <c r="Z275" i="4"/>
  <c r="AA275" i="4" s="1"/>
  <c r="U345" i="4"/>
  <c r="Z345" i="4"/>
  <c r="AA345" i="4" s="1"/>
  <c r="U118" i="4"/>
  <c r="Z118" i="4"/>
  <c r="AA118" i="4" s="1"/>
  <c r="U184" i="4"/>
  <c r="Z184" i="4"/>
  <c r="AA184" i="4" s="1"/>
  <c r="U350" i="4"/>
  <c r="Z350" i="4"/>
  <c r="AA350" i="4" s="1"/>
  <c r="U71" i="4"/>
  <c r="Z71" i="4"/>
  <c r="AA71" i="4" s="1"/>
  <c r="U206" i="4"/>
  <c r="Z206" i="4"/>
  <c r="AA206" i="4" s="1"/>
  <c r="U245" i="4"/>
  <c r="Z245" i="4"/>
  <c r="AA245" i="4" s="1"/>
  <c r="U41" i="4"/>
  <c r="Z41" i="4"/>
  <c r="AA41" i="4" s="1"/>
  <c r="U248" i="4"/>
  <c r="Z248" i="4"/>
  <c r="AA248" i="4" s="1"/>
  <c r="U263" i="4"/>
  <c r="Z263" i="4"/>
  <c r="AA263" i="4" s="1"/>
  <c r="V36" i="4"/>
  <c r="W36" i="4"/>
  <c r="X36" i="4" s="1"/>
  <c r="U164" i="4"/>
  <c r="Z164" i="4"/>
  <c r="AA164" i="4" s="1"/>
  <c r="U331" i="4"/>
  <c r="Z331" i="4"/>
  <c r="AA331" i="4" s="1"/>
  <c r="V19" i="4"/>
  <c r="W19" i="4"/>
  <c r="X19" i="4" s="1"/>
  <c r="U334" i="4"/>
  <c r="Z334" i="4"/>
  <c r="AA334" i="4" s="1"/>
  <c r="U207" i="4"/>
  <c r="Z207" i="4"/>
  <c r="AA207" i="4" s="1"/>
  <c r="U335" i="4"/>
  <c r="Z335" i="4"/>
  <c r="AA335" i="4" s="1"/>
  <c r="U316" i="4"/>
  <c r="Z316" i="4"/>
  <c r="AA316" i="4" s="1"/>
  <c r="U296" i="4"/>
  <c r="Z296" i="4"/>
  <c r="AA296" i="4" s="1"/>
  <c r="U291" i="4"/>
  <c r="Z291" i="4"/>
  <c r="AA291" i="4" s="1"/>
  <c r="V63" i="4"/>
  <c r="W63" i="4"/>
  <c r="X63" i="4" s="1"/>
  <c r="V337" i="4"/>
  <c r="W337" i="4"/>
  <c r="X337" i="4" s="1"/>
  <c r="B21" i="2" l="1"/>
  <c r="V291" i="4"/>
  <c r="W291" i="4"/>
  <c r="X291" i="4" s="1"/>
  <c r="V263" i="4"/>
  <c r="W263" i="4"/>
  <c r="X263" i="4" s="1"/>
  <c r="V71" i="4"/>
  <c r="W71" i="4"/>
  <c r="X71" i="4" s="1"/>
  <c r="V275" i="4"/>
  <c r="W275" i="4"/>
  <c r="X275" i="4" s="1"/>
  <c r="V354" i="4"/>
  <c r="W354" i="4"/>
  <c r="X354" i="4" s="1"/>
  <c r="V230" i="4"/>
  <c r="W230" i="4"/>
  <c r="X230" i="4" s="1"/>
  <c r="V224" i="4"/>
  <c r="W224" i="4"/>
  <c r="X224" i="4" s="1"/>
  <c r="V355" i="4"/>
  <c r="W355" i="4"/>
  <c r="X355" i="4" s="1"/>
  <c r="V74" i="4"/>
  <c r="W74" i="4"/>
  <c r="X74" i="4" s="1"/>
  <c r="V180" i="4"/>
  <c r="W180" i="4"/>
  <c r="X180" i="4" s="1"/>
  <c r="V203" i="4"/>
  <c r="W203" i="4"/>
  <c r="X203" i="4" s="1"/>
  <c r="V312" i="4"/>
  <c r="W312" i="4"/>
  <c r="X312" i="4" s="1"/>
  <c r="V299" i="4"/>
  <c r="W299" i="4"/>
  <c r="X299" i="4" s="1"/>
  <c r="V170" i="4"/>
  <c r="W170" i="4"/>
  <c r="X170" i="4" s="1"/>
  <c r="V336" i="4"/>
  <c r="W336" i="4"/>
  <c r="X336" i="4" s="1"/>
  <c r="V356" i="4"/>
  <c r="W356" i="4"/>
  <c r="X356" i="4" s="1"/>
  <c r="V310" i="4"/>
  <c r="W310" i="4"/>
  <c r="X310" i="4" s="1"/>
  <c r="V18" i="4"/>
  <c r="W18" i="4"/>
  <c r="X18" i="4" s="1"/>
  <c r="V260" i="4"/>
  <c r="W260" i="4"/>
  <c r="X260" i="4" s="1"/>
  <c r="V68" i="4"/>
  <c r="W68" i="4"/>
  <c r="X68" i="4" s="1"/>
  <c r="V83" i="4"/>
  <c r="W83" i="4"/>
  <c r="X83" i="4" s="1"/>
  <c r="V307" i="4"/>
  <c r="W307" i="4"/>
  <c r="X307" i="4" s="1"/>
  <c r="V334" i="4"/>
  <c r="W334" i="4"/>
  <c r="X334" i="4" s="1"/>
  <c r="V140" i="4"/>
  <c r="W140" i="4"/>
  <c r="X140" i="4" s="1"/>
  <c r="V96" i="4"/>
  <c r="W96" i="4"/>
  <c r="X96" i="4" s="1"/>
  <c r="V264" i="4"/>
  <c r="W264" i="4"/>
  <c r="X264" i="4" s="1"/>
  <c r="V325" i="4"/>
  <c r="W325" i="4"/>
  <c r="X325" i="4" s="1"/>
  <c r="V289" i="4"/>
  <c r="W289" i="4"/>
  <c r="X289" i="4" s="1"/>
  <c r="V311" i="4"/>
  <c r="W311" i="4"/>
  <c r="X311" i="4" s="1"/>
  <c r="V222" i="4"/>
  <c r="W222" i="4"/>
  <c r="X222" i="4" s="1"/>
  <c r="V135" i="4"/>
  <c r="W135" i="4"/>
  <c r="X135" i="4" s="1"/>
  <c r="V181" i="4"/>
  <c r="W181" i="4"/>
  <c r="X181" i="4" s="1"/>
  <c r="V155" i="4"/>
  <c r="W155" i="4"/>
  <c r="X155" i="4" s="1"/>
  <c r="V313" i="4"/>
  <c r="W313" i="4"/>
  <c r="X313" i="4" s="1"/>
  <c r="V323" i="4"/>
  <c r="W323" i="4"/>
  <c r="X323" i="4" s="1"/>
  <c r="V349" i="4"/>
  <c r="W349" i="4"/>
  <c r="X349" i="4" s="1"/>
  <c r="V240" i="4"/>
  <c r="W240" i="4"/>
  <c r="X240" i="4" s="1"/>
  <c r="V267" i="4"/>
  <c r="W267" i="4"/>
  <c r="X267" i="4" s="1"/>
  <c r="V256" i="4"/>
  <c r="W256" i="4"/>
  <c r="X256" i="4" s="1"/>
  <c r="V138" i="4"/>
  <c r="W138" i="4"/>
  <c r="X138" i="4" s="1"/>
  <c r="V194" i="4"/>
  <c r="W194" i="4"/>
  <c r="X194" i="4" s="1"/>
  <c r="V147" i="4"/>
  <c r="W147" i="4"/>
  <c r="X147" i="4" s="1"/>
  <c r="V201" i="4"/>
  <c r="W201" i="4"/>
  <c r="X201" i="4" s="1"/>
  <c r="V168" i="4"/>
  <c r="W168" i="4"/>
  <c r="X168" i="4" s="1"/>
  <c r="V228" i="4"/>
  <c r="W228" i="4"/>
  <c r="X228" i="4" s="1"/>
  <c r="V116" i="4"/>
  <c r="W116" i="4"/>
  <c r="X116" i="4" s="1"/>
  <c r="V281" i="4"/>
  <c r="W281" i="4"/>
  <c r="X281" i="4" s="1"/>
  <c r="V225" i="4"/>
  <c r="W225" i="4"/>
  <c r="X225" i="4" s="1"/>
  <c r="V273" i="4"/>
  <c r="W273" i="4"/>
  <c r="X273" i="4" s="1"/>
  <c r="V233" i="4"/>
  <c r="W233" i="4"/>
  <c r="X233" i="4" s="1"/>
  <c r="V277" i="4"/>
  <c r="W277" i="4"/>
  <c r="X277" i="4" s="1"/>
  <c r="V192" i="4"/>
  <c r="W192" i="4"/>
  <c r="X192" i="4" s="1"/>
  <c r="V137" i="4"/>
  <c r="W137" i="4"/>
  <c r="X137" i="4" s="1"/>
  <c r="V296" i="4"/>
  <c r="W296" i="4"/>
  <c r="X296" i="4" s="1"/>
  <c r="V248" i="4"/>
  <c r="W248" i="4"/>
  <c r="X248" i="4" s="1"/>
  <c r="V350" i="4"/>
  <c r="W350" i="4"/>
  <c r="X350" i="4" s="1"/>
  <c r="V301" i="4"/>
  <c r="W301" i="4"/>
  <c r="X301" i="4" s="1"/>
  <c r="V145" i="4"/>
  <c r="W145" i="4"/>
  <c r="X145" i="4" s="1"/>
  <c r="V111" i="4"/>
  <c r="W111" i="4"/>
  <c r="X111" i="4" s="1"/>
  <c r="V56" i="4"/>
  <c r="W56" i="4"/>
  <c r="X56" i="4" s="1"/>
  <c r="V320" i="4"/>
  <c r="W320" i="4"/>
  <c r="X320" i="4" s="1"/>
  <c r="V175" i="4"/>
  <c r="W175" i="4"/>
  <c r="X175" i="4" s="1"/>
  <c r="V214" i="4"/>
  <c r="W214" i="4"/>
  <c r="X214" i="4" s="1"/>
  <c r="V288" i="4"/>
  <c r="W288" i="4"/>
  <c r="X288" i="4" s="1"/>
  <c r="V223" i="4"/>
  <c r="W223" i="4"/>
  <c r="X223" i="4" s="1"/>
  <c r="V93" i="4"/>
  <c r="W93" i="4"/>
  <c r="X93" i="4" s="1"/>
  <c r="V190" i="4"/>
  <c r="W190" i="4"/>
  <c r="X190" i="4" s="1"/>
  <c r="V53" i="4"/>
  <c r="W53" i="4"/>
  <c r="X53" i="4" s="1"/>
  <c r="V191" i="4"/>
  <c r="W191" i="4"/>
  <c r="X191" i="4" s="1"/>
  <c r="V159" i="4"/>
  <c r="W159" i="4"/>
  <c r="X159" i="4" s="1"/>
  <c r="W176" i="4"/>
  <c r="X176" i="4" s="1"/>
  <c r="V176" i="4"/>
  <c r="V229" i="4"/>
  <c r="W229" i="4"/>
  <c r="X229" i="4" s="1"/>
  <c r="V258" i="4"/>
  <c r="W258" i="4"/>
  <c r="X258" i="4" s="1"/>
  <c r="V352" i="4"/>
  <c r="W352" i="4"/>
  <c r="X352" i="4" s="1"/>
  <c r="V81" i="4"/>
  <c r="W81" i="4"/>
  <c r="X81" i="4" s="1"/>
  <c r="V338" i="4"/>
  <c r="W338" i="4"/>
  <c r="X338" i="4" s="1"/>
  <c r="V341" i="4"/>
  <c r="W341" i="4"/>
  <c r="X341" i="4" s="1"/>
  <c r="V298" i="4"/>
  <c r="W298" i="4"/>
  <c r="X298" i="4" s="1"/>
  <c r="V132" i="4"/>
  <c r="W132" i="4"/>
  <c r="X132" i="4" s="1"/>
  <c r="V292" i="4"/>
  <c r="W292" i="4"/>
  <c r="X292" i="4" s="1"/>
  <c r="V268" i="4"/>
  <c r="W268" i="4"/>
  <c r="X268" i="4" s="1"/>
  <c r="V193" i="4"/>
  <c r="W193" i="4"/>
  <c r="X193" i="4" s="1"/>
  <c r="V104" i="4"/>
  <c r="W104" i="4"/>
  <c r="X104" i="4" s="1"/>
  <c r="V156" i="4"/>
  <c r="W156" i="4"/>
  <c r="X156" i="4" s="1"/>
  <c r="V249" i="4"/>
  <c r="W249" i="4"/>
  <c r="X249" i="4" s="1"/>
  <c r="V297" i="4"/>
  <c r="W297" i="4"/>
  <c r="X297" i="4" s="1"/>
  <c r="V343" i="4"/>
  <c r="W343" i="4"/>
  <c r="X343" i="4" s="1"/>
  <c r="V239" i="4"/>
  <c r="W239" i="4"/>
  <c r="X239" i="4" s="1"/>
  <c r="V174" i="4"/>
  <c r="W174" i="4"/>
  <c r="X174" i="4" s="1"/>
  <c r="V271" i="4"/>
  <c r="W271" i="4"/>
  <c r="X271" i="4" s="1"/>
  <c r="V177" i="4"/>
  <c r="W177" i="4"/>
  <c r="X177" i="4" s="1"/>
  <c r="V153" i="4"/>
  <c r="W153" i="4"/>
  <c r="X153" i="4" s="1"/>
  <c r="V329" i="4"/>
  <c r="W329" i="4"/>
  <c r="X329" i="4" s="1"/>
  <c r="V290" i="4"/>
  <c r="W290" i="4"/>
  <c r="X290" i="4" s="1"/>
  <c r="V309" i="4"/>
  <c r="W309" i="4"/>
  <c r="X309" i="4" s="1"/>
  <c r="V128" i="4"/>
  <c r="W128" i="4"/>
  <c r="X128" i="4" s="1"/>
  <c r="V121" i="4"/>
  <c r="W121" i="4"/>
  <c r="X121" i="4" s="1"/>
  <c r="V303" i="4"/>
  <c r="W303" i="4"/>
  <c r="X303" i="4" s="1"/>
  <c r="V302" i="4"/>
  <c r="W302" i="4"/>
  <c r="X302" i="4" s="1"/>
  <c r="V154" i="4"/>
  <c r="W154" i="4"/>
  <c r="X154" i="4" s="1"/>
  <c r="V272" i="4"/>
  <c r="W272" i="4"/>
  <c r="X272" i="4" s="1"/>
  <c r="V226" i="4"/>
  <c r="W226" i="4"/>
  <c r="X226" i="4" s="1"/>
  <c r="V183" i="4"/>
  <c r="W183" i="4"/>
  <c r="X183" i="4" s="1"/>
  <c r="V274" i="4"/>
  <c r="W274" i="4"/>
  <c r="X274" i="4" s="1"/>
  <c r="V213" i="4"/>
  <c r="W213" i="4"/>
  <c r="X213" i="4" s="1"/>
  <c r="V246" i="4"/>
  <c r="W246" i="4"/>
  <c r="X246" i="4" s="1"/>
  <c r="V287" i="4"/>
  <c r="W287" i="4"/>
  <c r="X287" i="4" s="1"/>
  <c r="V315" i="4"/>
  <c r="W315" i="4"/>
  <c r="X315" i="4" s="1"/>
  <c r="V98" i="4"/>
  <c r="W98" i="4"/>
  <c r="X98" i="4" s="1"/>
  <c r="V346" i="4"/>
  <c r="W346" i="4"/>
  <c r="X346" i="4" s="1"/>
  <c r="V211" i="4"/>
  <c r="W211" i="4"/>
  <c r="X211" i="4" s="1"/>
  <c r="V163" i="4"/>
  <c r="W163" i="4"/>
  <c r="X163" i="4" s="1"/>
  <c r="V314" i="4"/>
  <c r="W314" i="4"/>
  <c r="X314" i="4" s="1"/>
  <c r="V221" i="4"/>
  <c r="W221" i="4"/>
  <c r="X221" i="4" s="1"/>
  <c r="V279" i="4"/>
  <c r="W279" i="4"/>
  <c r="X279" i="4" s="1"/>
  <c r="V293" i="4"/>
  <c r="W293" i="4"/>
  <c r="X293" i="4" s="1"/>
  <c r="V48" i="4"/>
  <c r="W48" i="4"/>
  <c r="X48" i="4" s="1"/>
  <c r="V347" i="4"/>
  <c r="W347" i="4"/>
  <c r="X347" i="4" s="1"/>
  <c r="V215" i="4"/>
  <c r="W215" i="4"/>
  <c r="X215" i="4" s="1"/>
  <c r="V238" i="4"/>
  <c r="W238" i="4"/>
  <c r="X238" i="4" s="1"/>
  <c r="V283" i="4"/>
  <c r="W283" i="4"/>
  <c r="X283" i="4" s="1"/>
  <c r="V265" i="4"/>
  <c r="W265" i="4"/>
  <c r="X265" i="4" s="1"/>
  <c r="V339" i="4"/>
  <c r="W339" i="4"/>
  <c r="X339" i="4" s="1"/>
  <c r="V259" i="4"/>
  <c r="W259" i="4"/>
  <c r="X259" i="4" s="1"/>
  <c r="V66" i="4"/>
  <c r="W66" i="4"/>
  <c r="X66" i="4" s="1"/>
  <c r="V344" i="4"/>
  <c r="W344" i="4"/>
  <c r="X344" i="4" s="1"/>
  <c r="V134" i="4"/>
  <c r="W134" i="4"/>
  <c r="X134" i="4" s="1"/>
  <c r="V143" i="4"/>
  <c r="W143" i="4"/>
  <c r="X143" i="4" s="1"/>
  <c r="V326" i="4"/>
  <c r="W326" i="4"/>
  <c r="X326" i="4" s="1"/>
  <c r="V142" i="4"/>
  <c r="W142" i="4"/>
  <c r="X142" i="4" s="1"/>
  <c r="V294" i="4"/>
  <c r="W294" i="4"/>
  <c r="X294" i="4" s="1"/>
  <c r="V306" i="4"/>
  <c r="W306" i="4"/>
  <c r="X306" i="4" s="1"/>
  <c r="V162" i="4"/>
  <c r="W162" i="4"/>
  <c r="X162" i="4" s="1"/>
  <c r="V166" i="4"/>
  <c r="W166" i="4"/>
  <c r="X166" i="4" s="1"/>
  <c r="V141" i="4"/>
  <c r="W141" i="4"/>
  <c r="X141" i="4" s="1"/>
  <c r="V324" i="4"/>
  <c r="W324" i="4"/>
  <c r="X324" i="4" s="1"/>
  <c r="V139" i="4"/>
  <c r="W139" i="4"/>
  <c r="X139" i="4" s="1"/>
  <c r="V342" i="4"/>
  <c r="W342" i="4"/>
  <c r="X342" i="4" s="1"/>
  <c r="V216" i="4"/>
  <c r="W216" i="4"/>
  <c r="X216" i="4" s="1"/>
  <c r="V23" i="4"/>
  <c r="W23" i="4"/>
  <c r="X23" i="4" s="1"/>
  <c r="V327" i="4"/>
  <c r="W327" i="4"/>
  <c r="X327" i="4" s="1"/>
  <c r="V189" i="4"/>
  <c r="W189" i="4"/>
  <c r="X189" i="4" s="1"/>
  <c r="V262" i="4"/>
  <c r="W262" i="4"/>
  <c r="X262" i="4" s="1"/>
  <c r="V187" i="4"/>
  <c r="W187" i="4"/>
  <c r="X187" i="4" s="1"/>
  <c r="V101" i="4"/>
  <c r="W101" i="4"/>
  <c r="X101" i="4" s="1"/>
  <c r="V148" i="4"/>
  <c r="W148" i="4"/>
  <c r="X148" i="4" s="1"/>
  <c r="V237" i="4"/>
  <c r="W237" i="4"/>
  <c r="X237" i="4" s="1"/>
  <c r="V78" i="4"/>
  <c r="W78" i="4"/>
  <c r="X78" i="4" s="1"/>
  <c r="V186" i="4"/>
  <c r="W186" i="4"/>
  <c r="X186" i="4" s="1"/>
  <c r="V144" i="4"/>
  <c r="W144" i="4"/>
  <c r="X144" i="4" s="1"/>
  <c r="V353" i="4"/>
  <c r="W353" i="4"/>
  <c r="X353" i="4" s="1"/>
  <c r="V235" i="4"/>
  <c r="W235" i="4"/>
  <c r="X235" i="4" s="1"/>
  <c r="V160" i="4"/>
  <c r="W160" i="4"/>
  <c r="X160" i="4" s="1"/>
  <c r="V126" i="4"/>
  <c r="W126" i="4"/>
  <c r="X126" i="4" s="1"/>
  <c r="V255" i="4"/>
  <c r="W255" i="4"/>
  <c r="X255" i="4" s="1"/>
  <c r="V244" i="4"/>
  <c r="W244" i="4"/>
  <c r="X244" i="4" s="1"/>
  <c r="V202" i="4"/>
  <c r="W202" i="4"/>
  <c r="X202" i="4" s="1"/>
  <c r="V319" i="4"/>
  <c r="W319" i="4"/>
  <c r="X319" i="4" s="1"/>
  <c r="V317" i="4"/>
  <c r="W317" i="4"/>
  <c r="X317" i="4" s="1"/>
  <c r="V89" i="4"/>
  <c r="W89" i="4"/>
  <c r="X89" i="4" s="1"/>
  <c r="V284" i="4"/>
  <c r="W284" i="4"/>
  <c r="X284" i="4" s="1"/>
  <c r="V270" i="4"/>
  <c r="W270" i="4"/>
  <c r="X270" i="4" s="1"/>
  <c r="V188" i="4"/>
  <c r="W188" i="4"/>
  <c r="X188" i="4" s="1"/>
  <c r="V247" i="4"/>
  <c r="W247" i="4"/>
  <c r="X247" i="4" s="1"/>
  <c r="V76" i="4"/>
  <c r="W76" i="4"/>
  <c r="X76" i="4" s="1"/>
  <c r="V196" i="4"/>
  <c r="W196" i="4"/>
  <c r="X196" i="4" s="1"/>
  <c r="V322" i="4"/>
  <c r="W322" i="4"/>
  <c r="X322" i="4" s="1"/>
  <c r="V165" i="4"/>
  <c r="W165" i="4"/>
  <c r="X165" i="4" s="1"/>
  <c r="V158" i="4"/>
  <c r="W158" i="4"/>
  <c r="X158" i="4" s="1"/>
  <c r="V179" i="4"/>
  <c r="W179" i="4"/>
  <c r="X179" i="4" s="1"/>
  <c r="V276" i="4"/>
  <c r="W276" i="4"/>
  <c r="X276" i="4" s="1"/>
  <c r="V131" i="4"/>
  <c r="W131" i="4"/>
  <c r="X131" i="4" s="1"/>
  <c r="V129" i="4"/>
  <c r="W129" i="4"/>
  <c r="X129" i="4" s="1"/>
  <c r="V241" i="4"/>
  <c r="W241" i="4"/>
  <c r="X241" i="4" s="1"/>
  <c r="V232" i="4"/>
  <c r="W232" i="4"/>
  <c r="X232" i="4" s="1"/>
  <c r="V152" i="4"/>
  <c r="W152" i="4"/>
  <c r="X152" i="4" s="1"/>
  <c r="V316" i="4"/>
  <c r="W316" i="4"/>
  <c r="X316" i="4" s="1"/>
  <c r="V331" i="4"/>
  <c r="W331" i="4"/>
  <c r="X331" i="4" s="1"/>
  <c r="V41" i="4"/>
  <c r="W41" i="4"/>
  <c r="X41" i="4" s="1"/>
  <c r="V184" i="4"/>
  <c r="W184" i="4"/>
  <c r="X184" i="4" s="1"/>
  <c r="V8" i="4"/>
  <c r="W8" i="4"/>
  <c r="X8" i="4" s="1"/>
  <c r="V227" i="4"/>
  <c r="W227" i="4"/>
  <c r="X227" i="4" s="1"/>
  <c r="V330" i="4"/>
  <c r="W330" i="4"/>
  <c r="X330" i="4" s="1"/>
  <c r="V58" i="4"/>
  <c r="W58" i="4"/>
  <c r="X58" i="4" s="1"/>
  <c r="V351" i="4"/>
  <c r="W351" i="4"/>
  <c r="X351" i="4" s="1"/>
  <c r="V333" i="4"/>
  <c r="W333" i="4"/>
  <c r="X333" i="4" s="1"/>
  <c r="V146" i="4"/>
  <c r="W146" i="4"/>
  <c r="X146" i="4" s="1"/>
  <c r="V234" i="4"/>
  <c r="W234" i="4"/>
  <c r="X234" i="4" s="1"/>
  <c r="V335" i="4"/>
  <c r="W335" i="4"/>
  <c r="X335" i="4" s="1"/>
  <c r="V164" i="4"/>
  <c r="W164" i="4"/>
  <c r="X164" i="4" s="1"/>
  <c r="V245" i="4"/>
  <c r="W245" i="4"/>
  <c r="X245" i="4" s="1"/>
  <c r="V118" i="4"/>
  <c r="W118" i="4"/>
  <c r="X118" i="4" s="1"/>
  <c r="V54" i="4"/>
  <c r="W54" i="4"/>
  <c r="X54" i="4" s="1"/>
  <c r="V61" i="4"/>
  <c r="W61" i="4"/>
  <c r="X61" i="4" s="1"/>
  <c r="V86" i="4"/>
  <c r="W86" i="4"/>
  <c r="X86" i="4" s="1"/>
  <c r="V84" i="4"/>
  <c r="W84" i="4"/>
  <c r="X84" i="4" s="1"/>
  <c r="V243" i="4"/>
  <c r="W243" i="4"/>
  <c r="X243" i="4" s="1"/>
  <c r="W88" i="4"/>
  <c r="X88" i="4" s="1"/>
  <c r="V88" i="4"/>
  <c r="V318" i="4"/>
  <c r="W318" i="4"/>
  <c r="X318" i="4" s="1"/>
  <c r="V304" i="4"/>
  <c r="W304" i="4"/>
  <c r="X304" i="4" s="1"/>
  <c r="V207" i="4"/>
  <c r="W207" i="4"/>
  <c r="X207" i="4" s="1"/>
  <c r="V206" i="4"/>
  <c r="W206" i="4"/>
  <c r="X206" i="4" s="1"/>
  <c r="V345" i="4"/>
  <c r="W345" i="4"/>
  <c r="X345" i="4" s="1"/>
  <c r="V182" i="4"/>
  <c r="W182" i="4"/>
  <c r="X182" i="4" s="1"/>
  <c r="V204" i="4"/>
  <c r="W204" i="4"/>
  <c r="X204" i="4" s="1"/>
  <c r="V308" i="4"/>
  <c r="W308" i="4"/>
  <c r="X308" i="4" s="1"/>
  <c r="V6" i="4"/>
  <c r="W6" i="4"/>
  <c r="X6" i="4" s="1"/>
  <c r="V217" i="4"/>
  <c r="W217" i="4"/>
  <c r="X217" i="4" s="1"/>
  <c r="V44" i="4"/>
  <c r="W44" i="4"/>
  <c r="X44" i="4" s="1"/>
  <c r="V242" i="4"/>
  <c r="W242" i="4"/>
  <c r="X242" i="4" s="1"/>
  <c r="V106" i="4"/>
  <c r="W106" i="4"/>
  <c r="X106" i="4" s="1"/>
  <c r="V208" i="4"/>
  <c r="W208" i="4"/>
  <c r="X208" i="4" s="1"/>
  <c r="V79" i="4"/>
  <c r="W79" i="4"/>
  <c r="X79" i="4" s="1"/>
  <c r="V282" i="4"/>
  <c r="W282" i="4"/>
  <c r="X282" i="4" s="1"/>
  <c r="V195" i="4"/>
  <c r="W195" i="4"/>
  <c r="X195" i="4" s="1"/>
  <c r="V332" i="4"/>
  <c r="W332" i="4"/>
  <c r="X332" i="4" s="1"/>
  <c r="V266" i="4"/>
  <c r="W266" i="4"/>
  <c r="X266" i="4" s="1"/>
  <c r="V280" i="4"/>
  <c r="W280" i="4"/>
  <c r="X280" i="4" s="1"/>
  <c r="V250" i="4"/>
  <c r="W250" i="4"/>
  <c r="X250" i="4" s="1"/>
  <c r="V205" i="4"/>
  <c r="W205" i="4"/>
  <c r="X205" i="4" s="1"/>
  <c r="V21" i="4"/>
  <c r="W21" i="4"/>
  <c r="X21" i="4" s="1"/>
  <c r="V38" i="4"/>
  <c r="W38" i="4"/>
  <c r="X38" i="4" s="1"/>
  <c r="V173" i="4"/>
  <c r="W173" i="4"/>
  <c r="X173" i="4" s="1"/>
  <c r="V236" i="4"/>
  <c r="W236" i="4"/>
  <c r="X236" i="4" s="1"/>
  <c r="V231" i="4"/>
  <c r="W231" i="4"/>
  <c r="X231" i="4" s="1"/>
  <c r="V285" i="4"/>
  <c r="W285" i="4"/>
  <c r="X285" i="4" s="1"/>
  <c r="V286" i="4"/>
  <c r="W286" i="4"/>
  <c r="X286" i="4" s="1"/>
  <c r="V178" i="4"/>
  <c r="W178" i="4"/>
  <c r="X178" i="4" s="1"/>
  <c r="V340" i="4"/>
  <c r="W340" i="4"/>
  <c r="X340" i="4" s="1"/>
  <c r="V220" i="4"/>
  <c r="W220" i="4"/>
  <c r="X220" i="4" s="1"/>
  <c r="V209" i="4"/>
  <c r="W209" i="4"/>
  <c r="X209" i="4" s="1"/>
  <c r="V305" i="4"/>
  <c r="W305" i="4"/>
  <c r="X305" i="4" s="1"/>
  <c r="V199" i="4"/>
  <c r="W199" i="4"/>
  <c r="X199" i="4" s="1"/>
  <c r="V252" i="4"/>
  <c r="W252" i="4"/>
  <c r="X252" i="4" s="1"/>
  <c r="V157" i="4"/>
  <c r="W157" i="4"/>
  <c r="X157" i="4" s="1"/>
  <c r="V321" i="4"/>
  <c r="W321" i="4"/>
  <c r="X321" i="4" s="1"/>
  <c r="V253" i="4"/>
  <c r="W253" i="4"/>
  <c r="X253" i="4" s="1"/>
  <c r="V261" i="4"/>
  <c r="W261" i="4"/>
  <c r="X261" i="4" s="1"/>
  <c r="V348" i="4"/>
  <c r="W348" i="4"/>
  <c r="X348" i="4" s="1"/>
  <c r="V251" i="4"/>
  <c r="W251" i="4"/>
  <c r="X251" i="4" s="1"/>
  <c r="V257" i="4"/>
  <c r="W257" i="4"/>
  <c r="X257" i="4" s="1"/>
  <c r="V269" i="4"/>
  <c r="W269" i="4"/>
  <c r="X269" i="4" s="1"/>
  <c r="V114" i="4"/>
  <c r="W114" i="4"/>
  <c r="X114" i="4" s="1"/>
  <c r="V254" i="4"/>
  <c r="W254" i="4"/>
  <c r="X254" i="4" s="1"/>
  <c r="V11" i="4"/>
  <c r="W11" i="4"/>
  <c r="X11" i="4" s="1"/>
  <c r="V167" i="4"/>
  <c r="W167" i="4"/>
  <c r="X167" i="4" s="1"/>
  <c r="V210" i="4"/>
  <c r="W210" i="4"/>
  <c r="X210" i="4" s="1"/>
  <c r="V212" i="4"/>
  <c r="W212" i="4"/>
  <c r="X212" i="4" s="1"/>
  <c r="B27" i="2" l="1"/>
  <c r="B26" i="2"/>
  <c r="B25" i="2"/>
  <c r="B24" i="2"/>
</calcChain>
</file>

<file path=xl/sharedStrings.xml><?xml version="1.0" encoding="utf-8"?>
<sst xmlns="http://schemas.openxmlformats.org/spreadsheetml/2006/main" count="357" uniqueCount="313">
  <si>
    <t>Miniproject 2 - Creating a ZCB Term Structure</t>
  </si>
  <si>
    <t>FRE 6103 Valuation for Financial Engineering (NYU Tandon), Prof. David Shimko</t>
  </si>
  <si>
    <t>Raj Pawar  |  Data: WSJ / Tullett Prebon Treasury notes &amp; bonds, 2026-09-04</t>
  </si>
  <si>
    <t>What this workbook does</t>
  </si>
  <si>
    <t>Fits a continuously compounded zero-coupon (ZCB) term structure to all US Treasury note and bond quotes using the Svensson (1994) functional form, then reports the discount rate r(t) and discount factor d(t) = exp(-r(t) t) for every Treasury payment date (coupons and principal).</t>
  </si>
  <si>
    <t>Sheet map</t>
  </si>
  <si>
    <t>Inputs: dates, Svensson parameters, objective (weighted SSE) and fit statistics. Solver runs here.
Data: raw WSJ quotes exactly as downloaded.
Bonds: one row per bond - 32nds conversion, coupon dates (COUPPCD/COUPNCD), accrued interest, dirty price, street yield (Excel YIELD), duration, model price off the curve, price and yield errors.
CashFlows: every remaining coupon/principal date of every bond, its zero rate and present value.
ZeroCurve: the deliverable - r(t), d(t) and instantaneous forward f(t) at every payment date, with chart.
Robustness: convention check, Nelson-Siegel benchmark and beta0 profile (values computed by the Python implementation).
Methodology: the one-page write-up.</t>
  </si>
  <si>
    <t>Live formulas</t>
  </si>
  <si>
    <t>Everything on Bonds, CashFlows and ZeroCurve is a formula. Change a parameter on Inputs and all model prices, errors and the curve update. Values on Data and Robustness are inputs/records.</t>
  </si>
  <si>
    <t>Re-running the fit with Solver</t>
  </si>
  <si>
    <t>Data &gt; Solver. Set Objective: Inputs!$B$21 (weighted SSE) to Min. By Changing: Inputs!$B$13:$B$18. Subject to: $B$13 &gt;= 0, $B$17 &gt;= 0.05, $B$18 &gt;= 0.05. Method: GRG Nonlinear; untick 'Make Unconstrained Variables Non-Negative' (beta1..beta3 may be negative). The pre-loaded parameters are already the optimum found by the Python implementation (multi-start least squares), so Solver should not move them materially.</t>
  </si>
  <si>
    <t>Companion Python implementation</t>
  </si>
  <si>
    <t>github.com/pawarraj8888/zcb-term-structure - identical conventions; the Excel SSE and every model price reproduce the Python numbers.</t>
  </si>
  <si>
    <t>Inputs and fit</t>
  </si>
  <si>
    <t>Quote date (WSJ)</t>
  </si>
  <si>
    <t>Market holiday (Labor Day)</t>
  </si>
  <si>
    <t>Settlement date (T+1 business)</t>
  </si>
  <si>
    <t>Face value</t>
  </si>
  <si>
    <t>Coupons per year</t>
  </si>
  <si>
    <t>Days per year (continuous time)</t>
  </si>
  <si>
    <t>Min years to maturity in fit</t>
  </si>
  <si>
    <t>Svensson parameters (continuous zero rate, decimals)</t>
  </si>
  <si>
    <t>beta0</t>
  </si>
  <si>
    <t>level: r(t) as t -&gt; infinity</t>
  </si>
  <si>
    <t>beta1</t>
  </si>
  <si>
    <t>slope: r(0) = beta0 + beta1</t>
  </si>
  <si>
    <t>beta2</t>
  </si>
  <si>
    <t>first hump, decay tau1</t>
  </si>
  <si>
    <t>beta3</t>
  </si>
  <si>
    <t>second hump, decay tau2</t>
  </si>
  <si>
    <t>tau1</t>
  </si>
  <si>
    <t>decay (years) of slope/first hump</t>
  </si>
  <si>
    <t>tau2</t>
  </si>
  <si>
    <t>decay (years) of second hump</t>
  </si>
  <si>
    <t>Fit objective and statistics (bonds with In fit = 1)</t>
  </si>
  <si>
    <t>Weighted SSE  = SUM( InFit x ((Pmodel - Pmkt) / ModDuration)^2 )</t>
  </si>
  <si>
    <t>Bonds in fit</t>
  </si>
  <si>
    <t>Bonds total</t>
  </si>
  <si>
    <t>Price RMSE (per 100 face)</t>
  </si>
  <si>
    <t>Yield RMSE (bp)</t>
  </si>
  <si>
    <t>Yield MAE (bp)</t>
  </si>
  <si>
    <t>Max |yield error| (bp)</t>
  </si>
  <si>
    <t>r(0) = beta0 + beta1 (%)</t>
  </si>
  <si>
    <t>r(30y) (%)</t>
  </si>
  <si>
    <t>Solver set-up</t>
  </si>
  <si>
    <t>Objective: $B$21 -&gt; Min.  Changing cells: $B$13:$B$18.  Constraints: $B$13 &gt;= 0, $B$17 &gt;= 0.05, $B$18 &gt;= 0.05.  GRG Nonlinear; untick 'Make Unconstrained Variables Non-Negative'.</t>
  </si>
  <si>
    <t>Yellow cells are inputs; everything else is calculated.</t>
  </si>
  <si>
    <t>U.S. Treasury Quotes - Treasury Notes &amp; Bonds (WSJ, source Tullett Prebon). Prices in 32nds; third decimal = eighths of a 32nd.</t>
  </si>
  <si>
    <t>Maturity</t>
  </si>
  <si>
    <t>Coupon</t>
  </si>
  <si>
    <t>Bid</t>
  </si>
  <si>
    <t>Asked</t>
  </si>
  <si>
    <t>Chg</t>
  </si>
  <si>
    <t>Asked yield</t>
  </si>
  <si>
    <t>unch.</t>
  </si>
  <si>
    <t>Per-bond mechanics with Excel bond functions (basis 1 = actual/actual, frequency 2). Coupon-period days are taken as COUPNCD - COUPPCD because COUPDAYS(basis 1) mis-states some month-end periods (183 vs 184 days). Model prices come from the CashFlows sheet.</t>
  </si>
  <si>
    <t>#</t>
  </si>
  <si>
    <t>Coupon %</t>
  </si>
  <si>
    <t>Bid (WSJ)</t>
  </si>
  <si>
    <t>Ask (WSJ)</t>
  </si>
  <si>
    <t>WSJ asked yield %</t>
  </si>
  <si>
    <t>Ask clean price (decimal)</t>
  </si>
  <si>
    <t>Previous coupon</t>
  </si>
  <si>
    <t>Next coupon</t>
  </si>
  <si>
    <t>Days accrued (settle - prev)</t>
  </si>
  <si>
    <t>Days in period (next - prev)</t>
  </si>
  <si>
    <t>Accrued interest</t>
  </si>
  <si>
    <t>Dirty price</t>
  </si>
  <si>
    <t>Street yield % (Excel YIELD)</t>
  </si>
  <si>
    <t>Yield check vs WSJ (bp)</t>
  </si>
  <si>
    <t>Modified duration</t>
  </si>
  <si>
    <t>Remaining cash flows</t>
  </si>
  <si>
    <t>Years to maturity</t>
  </si>
  <si>
    <t>In fit (1/0)</t>
  </si>
  <si>
    <t>Model dirty price</t>
  </si>
  <si>
    <t>Model clean price</t>
  </si>
  <si>
    <t>Price error (model - mkt)</t>
  </si>
  <si>
    <t>Model yield %</t>
  </si>
  <si>
    <t>Yield error (bp)</t>
  </si>
  <si>
    <t>Weight = 1 / duration</t>
  </si>
  <si>
    <t>Weighted residual</t>
  </si>
  <si>
    <t>Weighted sq. residual (in fit)</t>
  </si>
  <si>
    <t>Every remaining payment of every bond. Block 1: payment dates (k-th coupon after settlement). Block 2: Svensson zero rate r(t_k). Block 3: present value = amount x exp(-r t). Model dirty price = row sum of block 3.</t>
  </si>
  <si>
    <t>Payment dates</t>
  </si>
  <si>
    <t>Zero rates (continuous, decimal)</t>
  </si>
  <si>
    <t>Present values (per 100 face)</t>
  </si>
  <si>
    <t>Remaining flows N</t>
  </si>
  <si>
    <t>Month-end (1/0)</t>
  </si>
  <si>
    <t>Date 1</t>
  </si>
  <si>
    <t>Date 2</t>
  </si>
  <si>
    <t>Date 3</t>
  </si>
  <si>
    <t>Date 4</t>
  </si>
  <si>
    <t>Date 5</t>
  </si>
  <si>
    <t>Date 6</t>
  </si>
  <si>
    <t>Date 7</t>
  </si>
  <si>
    <t>Date 8</t>
  </si>
  <si>
    <t>Date 9</t>
  </si>
  <si>
    <t>Date 10</t>
  </si>
  <si>
    <t>Date 11</t>
  </si>
  <si>
    <t>Date 12</t>
  </si>
  <si>
    <t>Date 13</t>
  </si>
  <si>
    <t>Date 14</t>
  </si>
  <si>
    <t>Date 15</t>
  </si>
  <si>
    <t>Date 16</t>
  </si>
  <si>
    <t>Date 17</t>
  </si>
  <si>
    <t>Date 18</t>
  </si>
  <si>
    <t>Date 19</t>
  </si>
  <si>
    <t>Date 20</t>
  </si>
  <si>
    <t>Date 21</t>
  </si>
  <si>
    <t>Date 22</t>
  </si>
  <si>
    <t>Date 23</t>
  </si>
  <si>
    <t>Date 24</t>
  </si>
  <si>
    <t>Date 25</t>
  </si>
  <si>
    <t>Date 26</t>
  </si>
  <si>
    <t>Date 27</t>
  </si>
  <si>
    <t>Date 28</t>
  </si>
  <si>
    <t>Date 29</t>
  </si>
  <si>
    <t>Date 30</t>
  </si>
  <si>
    <t>Date 31</t>
  </si>
  <si>
    <t>Date 32</t>
  </si>
  <si>
    <t>Date 33</t>
  </si>
  <si>
    <t>Date 34</t>
  </si>
  <si>
    <t>Date 35</t>
  </si>
  <si>
    <t>Date 36</t>
  </si>
  <si>
    <t>Date 37</t>
  </si>
  <si>
    <t>Date 38</t>
  </si>
  <si>
    <t>Date 39</t>
  </si>
  <si>
    <t>Date 40</t>
  </si>
  <si>
    <t>Date 41</t>
  </si>
  <si>
    <t>Date 42</t>
  </si>
  <si>
    <t>Date 43</t>
  </si>
  <si>
    <t>Date 44</t>
  </si>
  <si>
    <t>Date 45</t>
  </si>
  <si>
    <t>Date 46</t>
  </si>
  <si>
    <t>Date 47</t>
  </si>
  <si>
    <t>Date 48</t>
  </si>
  <si>
    <t>Date 49</t>
  </si>
  <si>
    <t>Date 50</t>
  </si>
  <si>
    <t>Date 51</t>
  </si>
  <si>
    <t>Date 52</t>
  </si>
  <si>
    <t>Date 53</t>
  </si>
  <si>
    <t>Date 54</t>
  </si>
  <si>
    <t>Date 55</t>
  </si>
  <si>
    <t>Date 56</t>
  </si>
  <si>
    <t>Date 57</t>
  </si>
  <si>
    <t>Date 58</t>
  </si>
  <si>
    <t>Date 59</t>
  </si>
  <si>
    <t>Date 60</t>
  </si>
  <si>
    <t>r(t) 1</t>
  </si>
  <si>
    <t>r(t) 2</t>
  </si>
  <si>
    <t>r(t) 3</t>
  </si>
  <si>
    <t>r(t) 4</t>
  </si>
  <si>
    <t>r(t) 5</t>
  </si>
  <si>
    <t>r(t) 6</t>
  </si>
  <si>
    <t>r(t) 7</t>
  </si>
  <si>
    <t>r(t) 8</t>
  </si>
  <si>
    <t>r(t) 9</t>
  </si>
  <si>
    <t>r(t) 10</t>
  </si>
  <si>
    <t>r(t) 11</t>
  </si>
  <si>
    <t>r(t) 12</t>
  </si>
  <si>
    <t>r(t) 13</t>
  </si>
  <si>
    <t>r(t) 14</t>
  </si>
  <si>
    <t>r(t) 15</t>
  </si>
  <si>
    <t>r(t) 16</t>
  </si>
  <si>
    <t>r(t) 17</t>
  </si>
  <si>
    <t>r(t) 18</t>
  </si>
  <si>
    <t>r(t) 19</t>
  </si>
  <si>
    <t>r(t) 20</t>
  </si>
  <si>
    <t>r(t) 21</t>
  </si>
  <si>
    <t>r(t) 22</t>
  </si>
  <si>
    <t>r(t) 23</t>
  </si>
  <si>
    <t>r(t) 24</t>
  </si>
  <si>
    <t>r(t) 25</t>
  </si>
  <si>
    <t>r(t) 26</t>
  </si>
  <si>
    <t>r(t) 27</t>
  </si>
  <si>
    <t>r(t) 28</t>
  </si>
  <si>
    <t>r(t) 29</t>
  </si>
  <si>
    <t>r(t) 30</t>
  </si>
  <si>
    <t>r(t) 31</t>
  </si>
  <si>
    <t>r(t) 32</t>
  </si>
  <si>
    <t>r(t) 33</t>
  </si>
  <si>
    <t>r(t) 34</t>
  </si>
  <si>
    <t>r(t) 35</t>
  </si>
  <si>
    <t>r(t) 36</t>
  </si>
  <si>
    <t>r(t) 37</t>
  </si>
  <si>
    <t>r(t) 38</t>
  </si>
  <si>
    <t>r(t) 39</t>
  </si>
  <si>
    <t>r(t) 40</t>
  </si>
  <si>
    <t>r(t) 41</t>
  </si>
  <si>
    <t>r(t) 42</t>
  </si>
  <si>
    <t>r(t) 43</t>
  </si>
  <si>
    <t>r(t) 44</t>
  </si>
  <si>
    <t>r(t) 45</t>
  </si>
  <si>
    <t>r(t) 46</t>
  </si>
  <si>
    <t>r(t) 47</t>
  </si>
  <si>
    <t>r(t) 48</t>
  </si>
  <si>
    <t>r(t) 49</t>
  </si>
  <si>
    <t>r(t) 50</t>
  </si>
  <si>
    <t>r(t) 51</t>
  </si>
  <si>
    <t>r(t) 52</t>
  </si>
  <si>
    <t>r(t) 53</t>
  </si>
  <si>
    <t>r(t) 54</t>
  </si>
  <si>
    <t>r(t) 55</t>
  </si>
  <si>
    <t>r(t) 56</t>
  </si>
  <si>
    <t>r(t) 57</t>
  </si>
  <si>
    <t>r(t) 58</t>
  </si>
  <si>
    <t>r(t) 59</t>
  </si>
  <si>
    <t>r(t) 60</t>
  </si>
  <si>
    <t>PV 1</t>
  </si>
  <si>
    <t>PV 2</t>
  </si>
  <si>
    <t>PV 3</t>
  </si>
  <si>
    <t>PV 4</t>
  </si>
  <si>
    <t>PV 5</t>
  </si>
  <si>
    <t>PV 6</t>
  </si>
  <si>
    <t>PV 7</t>
  </si>
  <si>
    <t>PV 8</t>
  </si>
  <si>
    <t>PV 9</t>
  </si>
  <si>
    <t>PV 10</t>
  </si>
  <si>
    <t>PV 11</t>
  </si>
  <si>
    <t>PV 12</t>
  </si>
  <si>
    <t>PV 13</t>
  </si>
  <si>
    <t>PV 14</t>
  </si>
  <si>
    <t>PV 15</t>
  </si>
  <si>
    <t>PV 16</t>
  </si>
  <si>
    <t>PV 17</t>
  </si>
  <si>
    <t>PV 18</t>
  </si>
  <si>
    <t>PV 19</t>
  </si>
  <si>
    <t>PV 20</t>
  </si>
  <si>
    <t>PV 21</t>
  </si>
  <si>
    <t>PV 22</t>
  </si>
  <si>
    <t>PV 23</t>
  </si>
  <si>
    <t>PV 24</t>
  </si>
  <si>
    <t>PV 25</t>
  </si>
  <si>
    <t>PV 26</t>
  </si>
  <si>
    <t>PV 27</t>
  </si>
  <si>
    <t>PV 28</t>
  </si>
  <si>
    <t>PV 29</t>
  </si>
  <si>
    <t>PV 30</t>
  </si>
  <si>
    <t>PV 31</t>
  </si>
  <si>
    <t>PV 32</t>
  </si>
  <si>
    <t>PV 33</t>
  </si>
  <si>
    <t>PV 34</t>
  </si>
  <si>
    <t>PV 35</t>
  </si>
  <si>
    <t>PV 36</t>
  </si>
  <si>
    <t>PV 37</t>
  </si>
  <si>
    <t>PV 38</t>
  </si>
  <si>
    <t>PV 39</t>
  </si>
  <si>
    <t>PV 40</t>
  </si>
  <si>
    <t>PV 41</t>
  </si>
  <si>
    <t>PV 42</t>
  </si>
  <si>
    <t>PV 43</t>
  </si>
  <si>
    <t>PV 44</t>
  </si>
  <si>
    <t>PV 45</t>
  </si>
  <si>
    <t>PV 46</t>
  </si>
  <si>
    <t>PV 47</t>
  </si>
  <si>
    <t>PV 48</t>
  </si>
  <si>
    <t>PV 49</t>
  </si>
  <si>
    <t>PV 50</t>
  </si>
  <si>
    <t>PV 51</t>
  </si>
  <si>
    <t>PV 52</t>
  </si>
  <si>
    <t>PV 53</t>
  </si>
  <si>
    <t>PV 54</t>
  </si>
  <si>
    <t>PV 55</t>
  </si>
  <si>
    <t>PV 56</t>
  </si>
  <si>
    <t>PV 57</t>
  </si>
  <si>
    <t>PV 58</t>
  </si>
  <si>
    <t>PV 59</t>
  </si>
  <si>
    <t>PV 60</t>
  </si>
  <si>
    <t>Deliverable: continuously compounded discount rate for every Treasury payment date in the sample (union of all coupon and principal dates). Dates are the distinct payment dates from the CashFlows sheet; rates are live formulas.</t>
  </si>
  <si>
    <t>Payment date</t>
  </si>
  <si>
    <t>Days from settlement</t>
  </si>
  <si>
    <t>t (years)</t>
  </si>
  <si>
    <t>Zero rate r(t) %</t>
  </si>
  <si>
    <t>Discount factor d(t)</t>
  </si>
  <si>
    <t>Instantaneous forward f(t) %</t>
  </si>
  <si>
    <t>Robustness checks (values computed by the Python implementation, python/run_analysis.py).</t>
  </si>
  <si>
    <t>1. Convention check: RMSE of our recomputed asked yield vs the WSJ 'Asked yield' column</t>
  </si>
  <si>
    <t>Settlement rule</t>
  </si>
  <si>
    <t>Settlement</t>
  </si>
  <si>
    <t>Price format</t>
  </si>
  <si>
    <t>RMSE (bp)</t>
  </si>
  <si>
    <t>Median |err| (bp)</t>
  </si>
  <si>
    <t>Max |err| (bp)</t>
  </si>
  <si>
    <t>T+1 business (regular way)</t>
  </si>
  <si>
    <t>32nds + eighths</t>
  </si>
  <si>
    <t>32nds + tenths</t>
  </si>
  <si>
    <t>T+2 business</t>
  </si>
  <si>
    <t>T+1 calendar</t>
  </si>
  <si>
    <t>T+0 (quote date)</t>
  </si>
  <si>
    <t>plain decimal</t>
  </si>
  <si>
    <t>2. Model comparison (bonds in fit)</t>
  </si>
  <si>
    <t>Model</t>
  </si>
  <si>
    <t>Weighted SSE</t>
  </si>
  <si>
    <t>Price RMSE</t>
  </si>
  <si>
    <t>Max |yield err| (bp)</t>
  </si>
  <si>
    <t>Svensson (6 parameters)</t>
  </si>
  <si>
    <t>Nelson-Siegel (4 parameters)</t>
  </si>
  <si>
    <t>3. beta0 profile: refit with the asymptotic level pinned; the in-sample curve barely moves</t>
  </si>
  <si>
    <t>beta0_fixed_pct</t>
  </si>
  <si>
    <t>weighted_sse</t>
  </si>
  <si>
    <t>approx_yield_rmse_bp</t>
  </si>
  <si>
    <t>zero_0.25y_pct</t>
  </si>
  <si>
    <t>zero_1y_pct</t>
  </si>
  <si>
    <t>zero_5y_pct</t>
  </si>
  <si>
    <t>zero_10y_pct</t>
  </si>
  <si>
    <t>zero_20y_pct</t>
  </si>
  <si>
    <t>zero_30y_pct</t>
  </si>
  <si>
    <t>Methodology (one page)</t>
  </si>
  <si>
    <t>Data and conventions. Wall Street Journal / Tullett Prebon 3 pm quotes for all 353 US Treasury notes and bonds on Sep 4, 2026 (the Week 2 data file). Quotes are clean prices in 32nds with a third decimal in eighths of a 32nd (99.256 = 99 + 25.75/32); we price off the asked side. Regular-way settlement is T+1 business days, Sep 8, 2026 (Monday Sep 7 is Labor Day). Both conventions were verified by recomputing the WSJ asked yield of every bond: median discrepancy 0.02 bp, RMSE 0.5 bp, versus 4.8 bp for the next-best settlement rule and over 86 bp if the quotes are read as decimals.</t>
  </si>
  <si>
    <t>Cash flows. Each bond pays coupon/2 semi-annually on its maturity day-of-month (month-end maturities pay on month-ends) and 100 at maturity. Accrued interest is actual/actual within the coupon period, coupon/2 x days accrued / days in period, and dirty price = clean price + accrued (slide 34). Time to each payment is t = days/365 from settlement. Street yields use the Treasury convention (semi-annual compounding with a fractional first period, simple interest when one payment remains), which reproduces Excel's YIELD.</t>
  </si>
  <si>
    <t>Model. The continuously compounded zero rate follows the Svensson (1994) form suggested in the data file, r(t) = b0 + b1 (1 - e^(-t/T1))/(t/T1) + b2 [(1 - e^(-t/T1))/(t/T1) - e^(-t/T1)] + b3 [(1 - e^(-t/T2))/(t/T2) - e^(-t/T2)]. The discount factor is d(t) = e^(-r(t) t) and each bond's model dirty price is the sumproduct of its payment stream with the discount factors, sum_k CF_k d(t_k) (slide 33). The form nests Nelson-Siegel (b3 = 0), is smooth, has finite limits at both ends (r(0) = b0 + b1, r(inf) = b0) and gives the instantaneous forward curve in closed form, f(t) = b0 + b1 e^(-t/T1) + b2 (t/T1) e^(-t/T1) + b3 (t/T2) e^(-t/T2).</t>
  </si>
  <si>
    <t>Estimation. The six parameters minimise sum_i [(P_i(model) - P_i(market)) / D_i]^2, squared price errors divided by modified duration, which to first order equals the sum of squared yield errors (the objective on slide 31) while keeping each bond's model price a linear sumproduct. Bonds with under 3 months to maturity (14 of 353) are excluded from estimation, as in Gurkaynak, Sack and Wright (2007): their prices reflect money-market conditions and, with near-zero duration, a one-cent quote error is a 50 bp yield error. They are still priced off the curve as an out-of-sample check. Constraints: b0 &gt;= 0, T1, T2 &gt;= 0.05. Because the objective is multimodal in (T1, T2), the least-squares solver is run from 19 starting points on a tau grid; 15 of them reach the same optimum. In Excel the identical objective is the SSE cell on the Inputs sheet, minimised with Solver (GRG Nonlinear); the workbook ships at the Python optimum and reproduces every model price.</t>
  </si>
  <si>
    <t>Results. b0 = 0.0000 (non-negativity bound active), b1 = 0.0363, b2 = 0.0447, b3 = 0.1623, T1 = 1.77, T2 = 15.99. The curve prices the 339 bonds with a yield RMSE of 2.9 bp (mean absolute 2.1 bp; worst 14.8 bp for the 4.375% 2026-12-15 bond). Nelson-Siegel on the same data gives 7.5 bp, so the second hump is needed. The zero curve rises from 3.63% at the short end to 4.14% at 1 year, 4.49% at 5, 4.79% at 10, 5.33% at 20 and 5.32% at 30 years, peaking at 5.38% around 24 years. The deliverable table lists r(t), d(t) and f(t) for all 245 distinct Treasury payment dates from Sep 15, 2026 to Aug 15, 2056. The asymptotic level b0 is weakly identified by a 30-year sample: pinning it anywhere from 0% to 3% worsens the fit by only 0.3 bp RMSE and moves the in-sample curve by at most 10 bp, so the discount factors on payment dates are robust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</si>
</sst>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yyyy\-mm\-dd"/>
    <numFmt numFmtId="166" formatCode="0.000000"/>
    <numFmt numFmtId="167" formatCode="0.0000"/>
    <numFmt numFmtId="168" formatCode="0.000"/>
    <numFmt numFmtId="169" formatCode="0.00000000"/>
    <numFmt numFmtId="170" formatCode="0.00000"/>
  </numFmts>
  <fonts count="5" x14ac:knownFonts="1">
    <font>
      <sz val="11"/>
      <color theme="1"/>
      <name val="Calibri"/>
      <family val="2"/>
      <scheme val="minor"/>
    </font>
    <font>
      <b/>
      <sz val="16"/>
      <color rgb="FF1F3A5F"/>
      <name val="Calibri"/>
      <family val="2"/>
    </font>
    <font>
      <b/>
      <sz val="11"/>
      <name val="Calibri"/>
      <family val="2"/>
    </font>
    <font>
      <sz val="11"/>
      <name val="Calibri"/>
      <family val="2"/>
    </font>
    <font>
      <b/>
      <sz val="11"/>
      <color rgb="FFFFFFFF"/>
      <name val="Calibri"/>
      <family val="2"/>
    </font>
  </fonts>
  <fills count="4">
    <fill>
      <patternFill patternType="none"/>
    </fill>
    <fill>
      <patternFill patternType="gray125"/>
    </fill>
    <fill>
      <patternFill patternType="solid">
        <fgColor rgb="FFFFF4CE"/>
      </patternFill>
    </fill>
    <fill>
      <patternFill patternType="solid">
        <fgColor rgb="FF1F3A5F"/>
      </patternFill>
    </fill>
  </fills>
  <borders count="2">
    <border>
      <left/>
      <right/>
      <top/>
      <bottom/>
      <diagonal/>
    </border>
    <border>
      <left style="thin">
        <color rgb="FFC3C2B7"/>
      </left>
      <right style="thin">
        <color rgb="FFC3C2B7"/>
      </right>
      <top style="thin">
        <color rgb="FFC3C2B7"/>
      </top>
      <bottom style="thin">
        <color rgb="FFC3C2B7"/>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165" fontId="0" fillId="2" borderId="1" xfId="0" applyNumberFormat="1" applyFill="1" applyBorder="1"/>
    <xf numFmtId="165" fontId="0" fillId="0" borderId="1" xfId="0" applyNumberFormat="1" applyBorder="1"/>
    <xf numFmtId="1" fontId="0" fillId="2" borderId="1" xfId="0" applyNumberFormat="1" applyFill="1" applyBorder="1"/>
    <xf numFmtId="2" fontId="0" fillId="2" borderId="1" xfId="0" applyNumberFormat="1" applyFill="1" applyBorder="1"/>
    <xf numFmtId="166" fontId="0" fillId="2" borderId="1" xfId="0" applyNumberFormat="1" applyFill="1" applyBorder="1"/>
    <xf numFmtId="0" fontId="3" fillId="0" borderId="0" xfId="0" applyFont="1"/>
    <xf numFmtId="166" fontId="0" fillId="0" borderId="1" xfId="0" applyNumberFormat="1" applyBorder="1"/>
    <xf numFmtId="1" fontId="0" fillId="0" borderId="1" xfId="0" applyNumberFormat="1" applyBorder="1"/>
    <xf numFmtId="167" fontId="0" fillId="0" borderId="1" xfId="0" applyNumberFormat="1" applyBorder="1"/>
    <xf numFmtId="2" fontId="0" fillId="0" borderId="1" xfId="0" applyNumberFormat="1" applyBorder="1"/>
    <xf numFmtId="168" fontId="0" fillId="0" borderId="1" xfId="0" applyNumberFormat="1" applyBorder="1"/>
    <xf numFmtId="0" fontId="0" fillId="2" borderId="0" xfId="0" applyFill="1"/>
    <xf numFmtId="0" fontId="4" fillId="3" borderId="1" xfId="0" applyFont="1" applyFill="1" applyBorder="1" applyAlignment="1">
      <alignment horizontal="center" vertical="center" wrapText="1"/>
    </xf>
    <xf numFmtId="165" fontId="0" fillId="0" borderId="0" xfId="0" applyNumberFormat="1"/>
    <xf numFmtId="168" fontId="0" fillId="0" borderId="0" xfId="0" applyNumberFormat="1"/>
    <xf numFmtId="167" fontId="0" fillId="0" borderId="0" xfId="0" applyNumberFormat="1"/>
    <xf numFmtId="2" fontId="0" fillId="0" borderId="0" xfId="0" applyNumberFormat="1"/>
    <xf numFmtId="166" fontId="0" fillId="0" borderId="0" xfId="0" applyNumberFormat="1"/>
    <xf numFmtId="169" fontId="0" fillId="0" borderId="0" xfId="0" applyNumberFormat="1"/>
    <xf numFmtId="170" fontId="0" fillId="0" borderId="0" xfId="0" applyNumberFormat="1"/>
    <xf numFmtId="1"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13"/>
  <c:chart>
    <c:title>
      <c:tx>
        <c:rich>
          <a:bodyPr/>
          <a:lstStyle/>
          <a:p>
            <a:pPr>
              <a:defRPr/>
            </a:pPr>
            <a:r>
              <a:t>ZCB term structure: zero rate, instantaneous forward and Treasury street yields</a:t>
            </a:r>
          </a:p>
        </c:rich>
      </c:tx>
      <c:overlay val="1"/>
    </c:title>
    <c:autoTitleDeleted val="0"/>
    <c:plotArea>
      <c:layout/>
      <c:scatterChart>
        <c:scatterStyle val="lineMarker"/>
        <c:varyColors val="1"/>
        <c:ser>
          <c:idx val="0"/>
          <c:order val="0"/>
          <c:tx>
            <c:v>Zero rate r(t)</c:v>
          </c:tx>
          <c:spPr>
            <a:ln w="22000">
              <a:solidFill>
                <a:srgbClr val="2A78D6"/>
              </a:solidFill>
              <a:prstDash val="solid"/>
            </a:ln>
          </c:spPr>
          <c:marker>
            <c:symbol val="none"/>
          </c:marker>
          <c:xVal>
            <c:numRef>
              <c:f>ZeroCurve!$C$4:$C$248</c:f>
              <c:numCache>
                <c:formatCode>0.0000</c:formatCode>
                <c:ptCount val="245"/>
                <c:pt idx="0">
                  <c:v>1.9178082191780823E-2</c:v>
                </c:pt>
                <c:pt idx="1">
                  <c:v>6.0273972602739728E-2</c:v>
                </c:pt>
                <c:pt idx="2">
                  <c:v>0.10136986301369863</c:v>
                </c:pt>
                <c:pt idx="3">
                  <c:v>0.14520547945205478</c:v>
                </c:pt>
                <c:pt idx="4">
                  <c:v>0.18630136986301371</c:v>
                </c:pt>
                <c:pt idx="5">
                  <c:v>0.22739726027397261</c:v>
                </c:pt>
                <c:pt idx="6">
                  <c:v>0.26849315068493151</c:v>
                </c:pt>
                <c:pt idx="7">
                  <c:v>0.31232876712328766</c:v>
                </c:pt>
                <c:pt idx="8">
                  <c:v>0.35342465753424657</c:v>
                </c:pt>
                <c:pt idx="9">
                  <c:v>0.39726027397260272</c:v>
                </c:pt>
                <c:pt idx="10">
                  <c:v>0.43835616438356162</c:v>
                </c:pt>
                <c:pt idx="11">
                  <c:v>0.47397260273972602</c:v>
                </c:pt>
                <c:pt idx="12">
                  <c:v>0.51506849315068493</c:v>
                </c:pt>
                <c:pt idx="13">
                  <c:v>0.55890410958904113</c:v>
                </c:pt>
                <c:pt idx="14">
                  <c:v>0.6</c:v>
                </c:pt>
                <c:pt idx="15">
                  <c:v>0.64109589041095894</c:v>
                </c:pt>
                <c:pt idx="16">
                  <c:v>0.68219178082191778</c:v>
                </c:pt>
                <c:pt idx="17">
                  <c:v>0.72602739726027399</c:v>
                </c:pt>
                <c:pt idx="18">
                  <c:v>0.76712328767123283</c:v>
                </c:pt>
                <c:pt idx="19">
                  <c:v>0.80821917808219179</c:v>
                </c:pt>
                <c:pt idx="20">
                  <c:v>0.84931506849315064</c:v>
                </c:pt>
                <c:pt idx="21">
                  <c:v>0.89315068493150684</c:v>
                </c:pt>
                <c:pt idx="22">
                  <c:v>0.9342465753424658</c:v>
                </c:pt>
                <c:pt idx="23">
                  <c:v>0.9780821917808219</c:v>
                </c:pt>
                <c:pt idx="24">
                  <c:v>1.0191780821917809</c:v>
                </c:pt>
                <c:pt idx="25">
                  <c:v>1.0602739726027397</c:v>
                </c:pt>
                <c:pt idx="26">
                  <c:v>1.1013698630136985</c:v>
                </c:pt>
                <c:pt idx="27">
                  <c:v>1.1452054794520548</c:v>
                </c:pt>
                <c:pt idx="28">
                  <c:v>1.1863013698630136</c:v>
                </c:pt>
                <c:pt idx="29">
                  <c:v>1.2273972602739727</c:v>
                </c:pt>
                <c:pt idx="30">
                  <c:v>1.2684931506849315</c:v>
                </c:pt>
                <c:pt idx="31">
                  <c:v>1.3123287671232877</c:v>
                </c:pt>
                <c:pt idx="32">
                  <c:v>1.3534246575342466</c:v>
                </c:pt>
                <c:pt idx="33">
                  <c:v>1.3972602739726028</c:v>
                </c:pt>
                <c:pt idx="34">
                  <c:v>1.4383561643835616</c:v>
                </c:pt>
                <c:pt idx="35">
                  <c:v>1.4767123287671233</c:v>
                </c:pt>
                <c:pt idx="36">
                  <c:v>1.5178082191780822</c:v>
                </c:pt>
                <c:pt idx="37">
                  <c:v>1.5616438356164384</c:v>
                </c:pt>
                <c:pt idx="38">
                  <c:v>1.6027397260273972</c:v>
                </c:pt>
                <c:pt idx="39">
                  <c:v>1.6438356164383561</c:v>
                </c:pt>
                <c:pt idx="40">
                  <c:v>1.6849315068493151</c:v>
                </c:pt>
                <c:pt idx="41">
                  <c:v>1.7287671232876711</c:v>
                </c:pt>
                <c:pt idx="42">
                  <c:v>1.7698630136986302</c:v>
                </c:pt>
                <c:pt idx="43">
                  <c:v>1.810958904109589</c:v>
                </c:pt>
                <c:pt idx="44">
                  <c:v>1.8520547945205479</c:v>
                </c:pt>
                <c:pt idx="45">
                  <c:v>1.8958904109589041</c:v>
                </c:pt>
                <c:pt idx="46">
                  <c:v>1.9369863013698629</c:v>
                </c:pt>
                <c:pt idx="47">
                  <c:v>1.9808219178082191</c:v>
                </c:pt>
                <c:pt idx="48">
                  <c:v>2.021917808219178</c:v>
                </c:pt>
                <c:pt idx="49">
                  <c:v>2.0630136986301371</c:v>
                </c:pt>
                <c:pt idx="50">
                  <c:v>2.1041095890410957</c:v>
                </c:pt>
                <c:pt idx="51">
                  <c:v>2.1479452054794521</c:v>
                </c:pt>
                <c:pt idx="52">
                  <c:v>2.1890410958904107</c:v>
                </c:pt>
                <c:pt idx="53">
                  <c:v>2.2301369863013698</c:v>
                </c:pt>
                <c:pt idx="54">
                  <c:v>2.2712328767123289</c:v>
                </c:pt>
                <c:pt idx="55">
                  <c:v>2.3150684931506849</c:v>
                </c:pt>
                <c:pt idx="56">
                  <c:v>2.3561643835616439</c:v>
                </c:pt>
                <c:pt idx="57">
                  <c:v>2.4</c:v>
                </c:pt>
                <c:pt idx="58">
                  <c:v>2.441095890410959</c:v>
                </c:pt>
                <c:pt idx="59">
                  <c:v>2.4767123287671233</c:v>
                </c:pt>
                <c:pt idx="60">
                  <c:v>2.5178082191780824</c:v>
                </c:pt>
                <c:pt idx="61">
                  <c:v>2.5616438356164384</c:v>
                </c:pt>
                <c:pt idx="62">
                  <c:v>2.6027397260273974</c:v>
                </c:pt>
                <c:pt idx="63">
                  <c:v>2.6438356164383561</c:v>
                </c:pt>
                <c:pt idx="64">
                  <c:v>2.6849315068493151</c:v>
                </c:pt>
                <c:pt idx="65">
                  <c:v>2.7287671232876711</c:v>
                </c:pt>
                <c:pt idx="66">
                  <c:v>2.7698630136986302</c:v>
                </c:pt>
                <c:pt idx="67">
                  <c:v>2.8109589041095893</c:v>
                </c:pt>
                <c:pt idx="68">
                  <c:v>2.8520547945205479</c:v>
                </c:pt>
                <c:pt idx="69">
                  <c:v>2.8958904109589043</c:v>
                </c:pt>
                <c:pt idx="70">
                  <c:v>2.9369863013698629</c:v>
                </c:pt>
                <c:pt idx="71">
                  <c:v>2.9808219178082194</c:v>
                </c:pt>
                <c:pt idx="72">
                  <c:v>3.0630136986301371</c:v>
                </c:pt>
                <c:pt idx="73">
                  <c:v>3.1479452054794521</c:v>
                </c:pt>
                <c:pt idx="74">
                  <c:v>3.1890410958904107</c:v>
                </c:pt>
                <c:pt idx="75">
                  <c:v>3.2301369863013698</c:v>
                </c:pt>
                <c:pt idx="76">
                  <c:v>3.3150684931506849</c:v>
                </c:pt>
                <c:pt idx="77">
                  <c:v>3.4</c:v>
                </c:pt>
                <c:pt idx="78">
                  <c:v>3.441095890410959</c:v>
                </c:pt>
                <c:pt idx="79">
                  <c:v>3.4767123287671233</c:v>
                </c:pt>
                <c:pt idx="80">
                  <c:v>3.5616438356164384</c:v>
                </c:pt>
                <c:pt idx="81">
                  <c:v>3.6438356164383561</c:v>
                </c:pt>
                <c:pt idx="82">
                  <c:v>3.6849315068493151</c:v>
                </c:pt>
                <c:pt idx="83">
                  <c:v>3.7287671232876711</c:v>
                </c:pt>
                <c:pt idx="84">
                  <c:v>3.8109589041095893</c:v>
                </c:pt>
                <c:pt idx="85">
                  <c:v>3.8958904109589043</c:v>
                </c:pt>
                <c:pt idx="86">
                  <c:v>3.9369863013698629</c:v>
                </c:pt>
                <c:pt idx="87">
                  <c:v>3.9808219178082194</c:v>
                </c:pt>
                <c:pt idx="88">
                  <c:v>4.0630136986301366</c:v>
                </c:pt>
                <c:pt idx="89">
                  <c:v>4.1479452054794521</c:v>
                </c:pt>
                <c:pt idx="90">
                  <c:v>4.1890410958904107</c:v>
                </c:pt>
                <c:pt idx="91">
                  <c:v>4.2301369863013702</c:v>
                </c:pt>
                <c:pt idx="92">
                  <c:v>4.3150684931506849</c:v>
                </c:pt>
                <c:pt idx="93">
                  <c:v>4.4000000000000004</c:v>
                </c:pt>
                <c:pt idx="94">
                  <c:v>4.441095890410959</c:v>
                </c:pt>
                <c:pt idx="95">
                  <c:v>4.4767123287671229</c:v>
                </c:pt>
                <c:pt idx="96">
                  <c:v>4.5616438356164384</c:v>
                </c:pt>
                <c:pt idx="97">
                  <c:v>4.6438356164383565</c:v>
                </c:pt>
                <c:pt idx="98">
                  <c:v>4.6849315068493151</c:v>
                </c:pt>
                <c:pt idx="99">
                  <c:v>4.7287671232876711</c:v>
                </c:pt>
                <c:pt idx="100">
                  <c:v>4.8109589041095893</c:v>
                </c:pt>
                <c:pt idx="101">
                  <c:v>4.8958904109589039</c:v>
                </c:pt>
                <c:pt idx="102">
                  <c:v>4.9369863013698634</c:v>
                </c:pt>
                <c:pt idx="103">
                  <c:v>4.9808219178082194</c:v>
                </c:pt>
                <c:pt idx="104">
                  <c:v>5.0630136986301366</c:v>
                </c:pt>
                <c:pt idx="105">
                  <c:v>5.1479452054794521</c:v>
                </c:pt>
                <c:pt idx="106">
                  <c:v>5.1890410958904107</c:v>
                </c:pt>
                <c:pt idx="107">
                  <c:v>5.2301369863013702</c:v>
                </c:pt>
                <c:pt idx="108">
                  <c:v>5.3150684931506849</c:v>
                </c:pt>
                <c:pt idx="109">
                  <c:v>5.4</c:v>
                </c:pt>
                <c:pt idx="110">
                  <c:v>5.441095890410959</c:v>
                </c:pt>
                <c:pt idx="111">
                  <c:v>5.4794520547945202</c:v>
                </c:pt>
                <c:pt idx="112">
                  <c:v>5.5643835616438357</c:v>
                </c:pt>
                <c:pt idx="113">
                  <c:v>5.646575342465753</c:v>
                </c:pt>
                <c:pt idx="114">
                  <c:v>5.6876712328767125</c:v>
                </c:pt>
                <c:pt idx="115">
                  <c:v>5.7315068493150685</c:v>
                </c:pt>
                <c:pt idx="116">
                  <c:v>5.8136986301369866</c:v>
                </c:pt>
                <c:pt idx="117">
                  <c:v>5.8986301369863012</c:v>
                </c:pt>
                <c:pt idx="118">
                  <c:v>5.9397260273972599</c:v>
                </c:pt>
                <c:pt idx="119">
                  <c:v>5.9835616438356167</c:v>
                </c:pt>
                <c:pt idx="120">
                  <c:v>6.065753424657534</c:v>
                </c:pt>
                <c:pt idx="121">
                  <c:v>6.1506849315068495</c:v>
                </c:pt>
                <c:pt idx="122">
                  <c:v>6.1917808219178081</c:v>
                </c:pt>
                <c:pt idx="123">
                  <c:v>6.2328767123287667</c:v>
                </c:pt>
                <c:pt idx="124">
                  <c:v>6.3178082191780822</c:v>
                </c:pt>
                <c:pt idx="125">
                  <c:v>6.4027397260273968</c:v>
                </c:pt>
                <c:pt idx="126">
                  <c:v>6.4438356164383563</c:v>
                </c:pt>
                <c:pt idx="127">
                  <c:v>6.4794520547945202</c:v>
                </c:pt>
                <c:pt idx="128">
                  <c:v>6.5643835616438357</c:v>
                </c:pt>
                <c:pt idx="129">
                  <c:v>6.646575342465753</c:v>
                </c:pt>
                <c:pt idx="130">
                  <c:v>6.6876712328767125</c:v>
                </c:pt>
                <c:pt idx="131">
                  <c:v>6.7315068493150685</c:v>
                </c:pt>
                <c:pt idx="132">
                  <c:v>6.8136986301369866</c:v>
                </c:pt>
                <c:pt idx="133">
                  <c:v>6.8986301369863012</c:v>
                </c:pt>
                <c:pt idx="134">
                  <c:v>6.9397260273972599</c:v>
                </c:pt>
                <c:pt idx="135">
                  <c:v>6.9835616438356167</c:v>
                </c:pt>
                <c:pt idx="136">
                  <c:v>7.1917808219178081</c:v>
                </c:pt>
                <c:pt idx="137">
                  <c:v>7.2328767123287667</c:v>
                </c:pt>
                <c:pt idx="138">
                  <c:v>7.4438356164383563</c:v>
                </c:pt>
                <c:pt idx="139">
                  <c:v>7.6876712328767125</c:v>
                </c:pt>
                <c:pt idx="140">
                  <c:v>7.7315068493150685</c:v>
                </c:pt>
                <c:pt idx="141">
                  <c:v>7.9397260273972599</c:v>
                </c:pt>
                <c:pt idx="142">
                  <c:v>8.1917808219178081</c:v>
                </c:pt>
                <c:pt idx="143">
                  <c:v>8.2328767123287676</c:v>
                </c:pt>
                <c:pt idx="144">
                  <c:v>8.4438356164383563</c:v>
                </c:pt>
                <c:pt idx="145">
                  <c:v>8.6876712328767116</c:v>
                </c:pt>
                <c:pt idx="146">
                  <c:v>8.7315068493150694</c:v>
                </c:pt>
                <c:pt idx="147">
                  <c:v>8.9397260273972599</c:v>
                </c:pt>
                <c:pt idx="148">
                  <c:v>9.1917808219178081</c:v>
                </c:pt>
                <c:pt idx="149">
                  <c:v>9.2328767123287676</c:v>
                </c:pt>
                <c:pt idx="150">
                  <c:v>9.4438356164383563</c:v>
                </c:pt>
                <c:pt idx="151">
                  <c:v>9.6904109589041099</c:v>
                </c:pt>
                <c:pt idx="152">
                  <c:v>9.7342465753424658</c:v>
                </c:pt>
                <c:pt idx="153">
                  <c:v>9.9424657534246581</c:v>
                </c:pt>
                <c:pt idx="154">
                  <c:v>10.194520547945206</c:v>
                </c:pt>
                <c:pt idx="155">
                  <c:v>10.235616438356164</c:v>
                </c:pt>
                <c:pt idx="156">
                  <c:v>10.446575342465753</c:v>
                </c:pt>
                <c:pt idx="157">
                  <c:v>10.69041095890411</c:v>
                </c:pt>
                <c:pt idx="158">
                  <c:v>10.734246575342466</c:v>
                </c:pt>
                <c:pt idx="159">
                  <c:v>10.942465753424658</c:v>
                </c:pt>
                <c:pt idx="160">
                  <c:v>11.194520547945206</c:v>
                </c:pt>
                <c:pt idx="161">
                  <c:v>11.235616438356164</c:v>
                </c:pt>
                <c:pt idx="162">
                  <c:v>11.446575342465753</c:v>
                </c:pt>
                <c:pt idx="163">
                  <c:v>11.69041095890411</c:v>
                </c:pt>
                <c:pt idx="164">
                  <c:v>11.734246575342466</c:v>
                </c:pt>
                <c:pt idx="165">
                  <c:v>11.942465753424658</c:v>
                </c:pt>
                <c:pt idx="166">
                  <c:v>12.194520547945206</c:v>
                </c:pt>
                <c:pt idx="167">
                  <c:v>12.235616438356164</c:v>
                </c:pt>
                <c:pt idx="168">
                  <c:v>12.446575342465753</c:v>
                </c:pt>
                <c:pt idx="169">
                  <c:v>12.69041095890411</c:v>
                </c:pt>
                <c:pt idx="170">
                  <c:v>12.734246575342466</c:v>
                </c:pt>
                <c:pt idx="171">
                  <c:v>12.942465753424658</c:v>
                </c:pt>
                <c:pt idx="172">
                  <c:v>13.194520547945206</c:v>
                </c:pt>
                <c:pt idx="173">
                  <c:v>13.235616438356164</c:v>
                </c:pt>
                <c:pt idx="174">
                  <c:v>13.446575342465753</c:v>
                </c:pt>
                <c:pt idx="175">
                  <c:v>13.693150684931506</c:v>
                </c:pt>
                <c:pt idx="176">
                  <c:v>13.736986301369862</c:v>
                </c:pt>
                <c:pt idx="177">
                  <c:v>13.945205479452055</c:v>
                </c:pt>
                <c:pt idx="178">
                  <c:v>14.197260273972603</c:v>
                </c:pt>
                <c:pt idx="179">
                  <c:v>14.238356164383562</c:v>
                </c:pt>
                <c:pt idx="180">
                  <c:v>14.449315068493151</c:v>
                </c:pt>
                <c:pt idx="181">
                  <c:v>14.693150684931506</c:v>
                </c:pt>
                <c:pt idx="182">
                  <c:v>14.736986301369862</c:v>
                </c:pt>
                <c:pt idx="183">
                  <c:v>14.945205479452055</c:v>
                </c:pt>
                <c:pt idx="184">
                  <c:v>15.197260273972603</c:v>
                </c:pt>
                <c:pt idx="185">
                  <c:v>15.238356164383562</c:v>
                </c:pt>
                <c:pt idx="186">
                  <c:v>15.449315068493151</c:v>
                </c:pt>
                <c:pt idx="187">
                  <c:v>15.693150684931506</c:v>
                </c:pt>
                <c:pt idx="188">
                  <c:v>15.945205479452055</c:v>
                </c:pt>
                <c:pt idx="189">
                  <c:v>16.197260273972603</c:v>
                </c:pt>
                <c:pt idx="190">
                  <c:v>16.449315068493149</c:v>
                </c:pt>
                <c:pt idx="191">
                  <c:v>16.693150684931506</c:v>
                </c:pt>
                <c:pt idx="192">
                  <c:v>16.945205479452056</c:v>
                </c:pt>
                <c:pt idx="193">
                  <c:v>17.197260273972603</c:v>
                </c:pt>
                <c:pt idx="194">
                  <c:v>17.449315068493149</c:v>
                </c:pt>
                <c:pt idx="195">
                  <c:v>17.695890410958903</c:v>
                </c:pt>
                <c:pt idx="196">
                  <c:v>17.947945205479453</c:v>
                </c:pt>
                <c:pt idx="197">
                  <c:v>18.2</c:v>
                </c:pt>
                <c:pt idx="198">
                  <c:v>18.452054794520549</c:v>
                </c:pt>
                <c:pt idx="199">
                  <c:v>18.695890410958903</c:v>
                </c:pt>
                <c:pt idx="200">
                  <c:v>18.947945205479453</c:v>
                </c:pt>
                <c:pt idx="201">
                  <c:v>19.2</c:v>
                </c:pt>
                <c:pt idx="202">
                  <c:v>19.452054794520549</c:v>
                </c:pt>
                <c:pt idx="203">
                  <c:v>19.695890410958903</c:v>
                </c:pt>
                <c:pt idx="204">
                  <c:v>19.947945205479453</c:v>
                </c:pt>
                <c:pt idx="205">
                  <c:v>20.2</c:v>
                </c:pt>
                <c:pt idx="206">
                  <c:v>20.452054794520549</c:v>
                </c:pt>
                <c:pt idx="207">
                  <c:v>20.695890410958903</c:v>
                </c:pt>
                <c:pt idx="208">
                  <c:v>20.947945205479453</c:v>
                </c:pt>
                <c:pt idx="209">
                  <c:v>21.2</c:v>
                </c:pt>
                <c:pt idx="210">
                  <c:v>21.452054794520549</c:v>
                </c:pt>
                <c:pt idx="211">
                  <c:v>21.698630136986303</c:v>
                </c:pt>
                <c:pt idx="212">
                  <c:v>21.950684931506849</c:v>
                </c:pt>
                <c:pt idx="213">
                  <c:v>22.202739726027396</c:v>
                </c:pt>
                <c:pt idx="214">
                  <c:v>22.454794520547946</c:v>
                </c:pt>
                <c:pt idx="215">
                  <c:v>22.698630136986303</c:v>
                </c:pt>
                <c:pt idx="216">
                  <c:v>22.950684931506849</c:v>
                </c:pt>
                <c:pt idx="217">
                  <c:v>23.202739726027396</c:v>
                </c:pt>
                <c:pt idx="218">
                  <c:v>23.454794520547946</c:v>
                </c:pt>
                <c:pt idx="219">
                  <c:v>23.698630136986303</c:v>
                </c:pt>
                <c:pt idx="220">
                  <c:v>23.950684931506849</c:v>
                </c:pt>
                <c:pt idx="221">
                  <c:v>24.202739726027396</c:v>
                </c:pt>
                <c:pt idx="222">
                  <c:v>24.454794520547946</c:v>
                </c:pt>
                <c:pt idx="223">
                  <c:v>24.698630136986303</c:v>
                </c:pt>
                <c:pt idx="224">
                  <c:v>24.950684931506849</c:v>
                </c:pt>
                <c:pt idx="225">
                  <c:v>25.202739726027396</c:v>
                </c:pt>
                <c:pt idx="226">
                  <c:v>25.454794520547946</c:v>
                </c:pt>
                <c:pt idx="227">
                  <c:v>25.701369863013699</c:v>
                </c:pt>
                <c:pt idx="228">
                  <c:v>25.953424657534246</c:v>
                </c:pt>
                <c:pt idx="229">
                  <c:v>26.205479452054796</c:v>
                </c:pt>
                <c:pt idx="230">
                  <c:v>26.457534246575342</c:v>
                </c:pt>
                <c:pt idx="231">
                  <c:v>26.701369863013699</c:v>
                </c:pt>
                <c:pt idx="232">
                  <c:v>26.953424657534246</c:v>
                </c:pt>
                <c:pt idx="233">
                  <c:v>27.205479452054796</c:v>
                </c:pt>
                <c:pt idx="234">
                  <c:v>27.457534246575342</c:v>
                </c:pt>
                <c:pt idx="235">
                  <c:v>27.701369863013699</c:v>
                </c:pt>
                <c:pt idx="236">
                  <c:v>27.953424657534246</c:v>
                </c:pt>
                <c:pt idx="237">
                  <c:v>28.205479452054796</c:v>
                </c:pt>
                <c:pt idx="238">
                  <c:v>28.457534246575342</c:v>
                </c:pt>
                <c:pt idx="239">
                  <c:v>28.701369863013699</c:v>
                </c:pt>
                <c:pt idx="240">
                  <c:v>28.953424657534246</c:v>
                </c:pt>
                <c:pt idx="241">
                  <c:v>29.205479452054796</c:v>
                </c:pt>
                <c:pt idx="242">
                  <c:v>29.457534246575342</c:v>
                </c:pt>
                <c:pt idx="243">
                  <c:v>29.704109589041096</c:v>
                </c:pt>
                <c:pt idx="244">
                  <c:v>29.956164383561642</c:v>
                </c:pt>
              </c:numCache>
            </c:numRef>
          </c:xVal>
          <c:yVal>
            <c:numRef>
              <c:f>ZeroCurve!$D$4:$D$248</c:f>
              <c:numCache>
                <c:formatCode>0.0000</c:formatCode>
                <c:ptCount val="245"/>
                <c:pt idx="0">
                  <c:v>3.6418324070664978</c:v>
                </c:pt>
                <c:pt idx="1">
                  <c:v>3.6715303967375594</c:v>
                </c:pt>
                <c:pt idx="2">
                  <c:v>3.7002419076807098</c:v>
                </c:pt>
                <c:pt idx="3">
                  <c:v>3.7298133534015823</c:v>
                </c:pt>
                <c:pt idx="4">
                  <c:v>3.7565785405683503</c:v>
                </c:pt>
                <c:pt idx="5">
                  <c:v>3.7824450557891485</c:v>
                </c:pt>
                <c:pt idx="6">
                  <c:v>3.8074399886697536</c:v>
                </c:pt>
                <c:pt idx="7">
                  <c:v>3.8331702631407456</c:v>
                </c:pt>
                <c:pt idx="8">
                  <c:v>3.8564466692429051</c:v>
                </c:pt>
                <c:pt idx="9">
                  <c:v>3.8804014146881394</c:v>
                </c:pt>
                <c:pt idx="10">
                  <c:v>3.9020657449939313</c:v>
                </c:pt>
                <c:pt idx="11">
                  <c:v>3.9202392010101588</c:v>
                </c:pt>
                <c:pt idx="12">
                  <c:v>3.9405340866144214</c:v>
                </c:pt>
                <c:pt idx="13">
                  <c:v>3.9614095064760249</c:v>
                </c:pt>
                <c:pt idx="14">
                  <c:v>3.9802790029310406</c:v>
                </c:pt>
                <c:pt idx="15">
                  <c:v>3.9984915237647076</c:v>
                </c:pt>
                <c:pt idx="16">
                  <c:v>4.0160676278393277</c:v>
                </c:pt>
                <c:pt idx="17">
                  <c:v>4.0341365208761299</c:v>
                </c:pt>
                <c:pt idx="18">
                  <c:v>4.0504601181369884</c:v>
                </c:pt>
                <c:pt idx="19">
                  <c:v>4.0662069075091871</c:v>
                </c:pt>
                <c:pt idx="20">
                  <c:v>4.0813952533244304</c:v>
                </c:pt>
                <c:pt idx="21">
                  <c:v>4.0970007394902721</c:v>
                </c:pt>
                <c:pt idx="22">
                  <c:v>4.1110910077221678</c:v>
                </c:pt>
                <c:pt idx="23">
                  <c:v>4.125564164890096</c:v>
                </c:pt>
                <c:pt idx="24">
                  <c:v>4.1386283618176192</c:v>
                </c:pt>
                <c:pt idx="25">
                  <c:v>4.1512207069500127</c:v>
                </c:pt>
                <c:pt idx="26">
                  <c:v>4.1633566624947704</c:v>
                </c:pt>
                <c:pt idx="27">
                  <c:v>4.1758155671488604</c:v>
                </c:pt>
                <c:pt idx="28">
                  <c:v>4.1870554774944582</c:v>
                </c:pt>
                <c:pt idx="29">
                  <c:v>4.1978837763900847</c:v>
                </c:pt>
                <c:pt idx="30">
                  <c:v>4.2083142418494113</c:v>
                </c:pt>
                <c:pt idx="31">
                  <c:v>4.2190166510399569</c:v>
                </c:pt>
                <c:pt idx="32">
                  <c:v>4.2286669354478486</c:v>
                </c:pt>
                <c:pt idx="33">
                  <c:v>4.2385663294413671</c:v>
                </c:pt>
                <c:pt idx="34">
                  <c:v>4.2474903504774568</c:v>
                </c:pt>
                <c:pt idx="35">
                  <c:v>4.2555187696662005</c:v>
                </c:pt>
                <c:pt idx="36">
                  <c:v>4.2638094350119022</c:v>
                </c:pt>
                <c:pt idx="37">
                  <c:v>4.2723103410114804</c:v>
                </c:pt>
                <c:pt idx="38">
                  <c:v>4.2799704020971427</c:v>
                </c:pt>
                <c:pt idx="39">
                  <c:v>4.2873417403885661</c:v>
                </c:pt>
                <c:pt idx="40">
                  <c:v>4.2944346408813709</c:v>
                </c:pt>
                <c:pt idx="41">
                  <c:v>4.3017047494765954</c:v>
                </c:pt>
                <c:pt idx="42">
                  <c:v>4.3082535377802369</c:v>
                </c:pt>
                <c:pt idx="43">
                  <c:v>4.3145536112828884</c:v>
                </c:pt>
                <c:pt idx="44">
                  <c:v>4.3206140955067713</c:v>
                </c:pt>
                <c:pt idx="45">
                  <c:v>4.3268245081472676</c:v>
                </c:pt>
                <c:pt idx="46">
                  <c:v>4.3324176224102207</c:v>
                </c:pt>
                <c:pt idx="47">
                  <c:v>4.3381487769686355</c:v>
                </c:pt>
                <c:pt idx="48">
                  <c:v>4.3433101090220614</c:v>
                </c:pt>
                <c:pt idx="49">
                  <c:v>4.3482746504814695</c:v>
                </c:pt>
                <c:pt idx="50">
                  <c:v>4.3530499990945337</c:v>
                </c:pt>
                <c:pt idx="51">
                  <c:v>4.3579434732219564</c:v>
                </c:pt>
                <c:pt idx="52">
                  <c:v>4.362350934952663</c:v>
                </c:pt>
                <c:pt idx="53">
                  <c:v>4.3665911187548634</c:v>
                </c:pt>
                <c:pt idx="54">
                  <c:v>4.3706707392623372</c:v>
                </c:pt>
                <c:pt idx="55">
                  <c:v>4.3748526913624808</c:v>
                </c:pt>
                <c:pt idx="56">
                  <c:v>4.3786208942570877</c:v>
                </c:pt>
                <c:pt idx="57">
                  <c:v>4.3824848087713741</c:v>
                </c:pt>
                <c:pt idx="58">
                  <c:v>4.3859676958404208</c:v>
                </c:pt>
                <c:pt idx="59">
                  <c:v>4.3888815110501609</c:v>
                </c:pt>
                <c:pt idx="60">
                  <c:v>4.3921277759222122</c:v>
                </c:pt>
                <c:pt idx="61">
                  <c:v>4.3954594843003374</c:v>
                </c:pt>
                <c:pt idx="62">
                  <c:v>4.3984656981787102</c:v>
                </c:pt>
                <c:pt idx="63">
                  <c:v>4.4013636099197733</c:v>
                </c:pt>
                <c:pt idx="64">
                  <c:v>4.404158123715372</c:v>
                </c:pt>
                <c:pt idx="65">
                  <c:v>4.4070303200002581</c:v>
                </c:pt>
                <c:pt idx="66">
                  <c:v>4.4096260280307247</c:v>
                </c:pt>
                <c:pt idx="67">
                  <c:v>4.4121324340516672</c:v>
                </c:pt>
                <c:pt idx="68">
                  <c:v>4.4145538408388756</c:v>
                </c:pt>
                <c:pt idx="69">
                  <c:v>4.4170476768592035</c:v>
                </c:pt>
                <c:pt idx="70">
                  <c:v>4.4193064657407355</c:v>
                </c:pt>
                <c:pt idx="71">
                  <c:v>4.4216358597080605</c:v>
                </c:pt>
                <c:pt idx="72">
                  <c:v>4.4257964532220218</c:v>
                </c:pt>
                <c:pt idx="73">
                  <c:v>4.4298375450018943</c:v>
                </c:pt>
                <c:pt idx="74">
                  <c:v>4.4317074211346927</c:v>
                </c:pt>
                <c:pt idx="75">
                  <c:v>4.4335258765174395</c:v>
                </c:pt>
                <c:pt idx="76">
                  <c:v>4.4371341028543814</c:v>
                </c:pt>
                <c:pt idx="77">
                  <c:v>4.4405613005269764</c:v>
                </c:pt>
                <c:pt idx="78">
                  <c:v>4.4421617888674785</c:v>
                </c:pt>
                <c:pt idx="79">
                  <c:v>4.4435211128587211</c:v>
                </c:pt>
                <c:pt idx="80">
                  <c:v>4.4466682759772569</c:v>
                </c:pt>
                <c:pt idx="81">
                  <c:v>4.4496029443207155</c:v>
                </c:pt>
                <c:pt idx="82">
                  <c:v>4.4510349250378765</c:v>
                </c:pt>
                <c:pt idx="83">
                  <c:v>4.4525395021328444</c:v>
                </c:pt>
                <c:pt idx="84">
                  <c:v>4.4553051312099825</c:v>
                </c:pt>
                <c:pt idx="85">
                  <c:v>4.4581003063998281</c:v>
                </c:pt>
                <c:pt idx="86">
                  <c:v>4.4594344852586865</c:v>
                </c:pt>
                <c:pt idx="87">
                  <c:v>4.4608469396699908</c:v>
                </c:pt>
                <c:pt idx="88">
                  <c:v>4.4634720555315504</c:v>
                </c:pt>
                <c:pt idx="89">
                  <c:v>4.4661633276245789</c:v>
                </c:pt>
                <c:pt idx="90">
                  <c:v>4.4674613164434707</c:v>
                </c:pt>
                <c:pt idx="91">
                  <c:v>4.4687582848299439</c:v>
                </c:pt>
                <c:pt idx="92">
                  <c:v>4.4714406339809525</c:v>
                </c:pt>
                <c:pt idx="93">
                  <c:v>4.474133862374341</c:v>
                </c:pt>
                <c:pt idx="94">
                  <c:v>4.4754437131412788</c:v>
                </c:pt>
                <c:pt idx="95">
                  <c:v>4.4765834853793152</c:v>
                </c:pt>
                <c:pt idx="96">
                  <c:v>4.4793221828742986</c:v>
                </c:pt>
                <c:pt idx="97">
                  <c:v>4.4820061600655627</c:v>
                </c:pt>
                <c:pt idx="98">
                  <c:v>4.4833625781918744</c:v>
                </c:pt>
                <c:pt idx="99">
                  <c:v>4.4848211351336209</c:v>
                </c:pt>
                <c:pt idx="100">
                  <c:v>4.4875913657637003</c:v>
                </c:pt>
                <c:pt idx="101">
                  <c:v>4.4905070508313401</c:v>
                </c:pt>
                <c:pt idx="102">
                  <c:v>4.4919387561918311</c:v>
                </c:pt>
                <c:pt idx="103">
                  <c:v>4.4934817371197431</c:v>
                </c:pt>
                <c:pt idx="104">
                  <c:v>4.4964208976103359</c:v>
                </c:pt>
                <c:pt idx="105">
                  <c:v>4.4995243636976801</c:v>
                </c:pt>
                <c:pt idx="106">
                  <c:v>4.5010512910652629</c:v>
                </c:pt>
                <c:pt idx="107">
                  <c:v>4.5025951804613253</c:v>
                </c:pt>
                <c:pt idx="108">
                  <c:v>4.5058410419498323</c:v>
                </c:pt>
                <c:pt idx="109">
                  <c:v>4.5091633778214648</c:v>
                </c:pt>
                <c:pt idx="110">
                  <c:v>4.5107990909957412</c:v>
                </c:pt>
                <c:pt idx="111">
                  <c:v>4.5123425812686264</c:v>
                </c:pt>
                <c:pt idx="112">
                  <c:v>4.5158189286370813</c:v>
                </c:pt>
                <c:pt idx="113">
                  <c:v>4.5192611710623591</c:v>
                </c:pt>
                <c:pt idx="114">
                  <c:v>4.5210114329299476</c:v>
                </c:pt>
                <c:pt idx="115">
                  <c:v>4.5228999635704241</c:v>
                </c:pt>
                <c:pt idx="116">
                  <c:v>4.526501389015964</c:v>
                </c:pt>
                <c:pt idx="117">
                  <c:v>4.5303061535865314</c:v>
                </c:pt>
                <c:pt idx="118">
                  <c:v>4.5321776780841603</c:v>
                </c:pt>
                <c:pt idx="119">
                  <c:v>4.5341959394301599</c:v>
                </c:pt>
                <c:pt idx="120">
                  <c:v>4.5380413217760509</c:v>
                </c:pt>
                <c:pt idx="121">
                  <c:v>4.5420985685317774</c:v>
                </c:pt>
                <c:pt idx="122">
                  <c:v>4.5440922075908716</c:v>
                </c:pt>
                <c:pt idx="123">
                  <c:v>4.5461056445195327</c:v>
                </c:pt>
                <c:pt idx="124">
                  <c:v>4.5503292149800849</c:v>
                </c:pt>
                <c:pt idx="125">
                  <c:v>4.5546364160703252</c:v>
                </c:pt>
                <c:pt idx="126">
                  <c:v>4.5567503306295905</c:v>
                </c:pt>
                <c:pt idx="127">
                  <c:v>4.5585979928468952</c:v>
                </c:pt>
                <c:pt idx="128">
                  <c:v>4.5630619668993102</c:v>
                </c:pt>
                <c:pt idx="129">
                  <c:v>4.567458928105995</c:v>
                </c:pt>
                <c:pt idx="130">
                  <c:v>4.5696854602848109</c:v>
                </c:pt>
                <c:pt idx="131">
                  <c:v>4.5720808224347316</c:v>
                </c:pt>
                <c:pt idx="132">
                  <c:v>4.5766282244801575</c:v>
                </c:pt>
                <c:pt idx="133">
                  <c:v>4.581402901154016</c:v>
                </c:pt>
                <c:pt idx="134">
                  <c:v>4.5837404045513575</c:v>
                </c:pt>
                <c:pt idx="135">
                  <c:v>4.5862530052441706</c:v>
                </c:pt>
                <c:pt idx="136">
                  <c:v>4.5984524498779971</c:v>
                </c:pt>
                <c:pt idx="137">
                  <c:v>4.6009104738812621</c:v>
                </c:pt>
                <c:pt idx="138">
                  <c:v>4.6137769365832941</c:v>
                </c:pt>
                <c:pt idx="139">
                  <c:v>4.6291383442721177</c:v>
                </c:pt>
                <c:pt idx="140">
                  <c:v>4.6319522607800252</c:v>
                </c:pt>
                <c:pt idx="141">
                  <c:v>4.6455217162266607</c:v>
                </c:pt>
                <c:pt idx="142">
                  <c:v>4.6623645537634353</c:v>
                </c:pt>
                <c:pt idx="143">
                  <c:v>4.6651505204960797</c:v>
                </c:pt>
                <c:pt idx="144">
                  <c:v>4.679612532279096</c:v>
                </c:pt>
                <c:pt idx="145">
                  <c:v>4.69663258036947</c:v>
                </c:pt>
                <c:pt idx="146">
                  <c:v>4.6997234451346781</c:v>
                </c:pt>
                <c:pt idx="147">
                  <c:v>4.7145200785802848</c:v>
                </c:pt>
                <c:pt idx="148">
                  <c:v>4.7326545055286635</c:v>
                </c:pt>
                <c:pt idx="149">
                  <c:v>4.7356311301999563</c:v>
                </c:pt>
                <c:pt idx="150">
                  <c:v>4.7509852279928628</c:v>
                </c:pt>
                <c:pt idx="151">
                  <c:v>4.7690605889772115</c:v>
                </c:pt>
                <c:pt idx="152">
                  <c:v>4.7722854231724305</c:v>
                </c:pt>
                <c:pt idx="153">
                  <c:v>4.7876381656252782</c:v>
                </c:pt>
                <c:pt idx="154">
                  <c:v>4.8062733545475513</c:v>
                </c:pt>
                <c:pt idx="155">
                  <c:v>4.8093142570086496</c:v>
                </c:pt>
                <c:pt idx="156">
                  <c:v>4.8249241487260193</c:v>
                </c:pt>
                <c:pt idx="157">
                  <c:v>4.8429443223478597</c:v>
                </c:pt>
                <c:pt idx="158">
                  <c:v>4.8461788917272104</c:v>
                </c:pt>
                <c:pt idx="159">
                  <c:v>4.8615125031018298</c:v>
                </c:pt>
                <c:pt idx="160">
                  <c:v>4.879985825579686</c:v>
                </c:pt>
                <c:pt idx="161">
                  <c:v>4.8829865318345655</c:v>
                </c:pt>
                <c:pt idx="162">
                  <c:v>4.8983317960358814</c:v>
                </c:pt>
                <c:pt idx="163">
                  <c:v>4.9159299064806135</c:v>
                </c:pt>
                <c:pt idx="164">
                  <c:v>4.9190759933168104</c:v>
                </c:pt>
                <c:pt idx="165">
                  <c:v>4.9339393167434045</c:v>
                </c:pt>
                <c:pt idx="166">
                  <c:v>4.9517382545170303</c:v>
                </c:pt>
                <c:pt idx="167">
                  <c:v>4.9546186446427294</c:v>
                </c:pt>
                <c:pt idx="168">
                  <c:v>4.9693029322884659</c:v>
                </c:pt>
                <c:pt idx="169">
                  <c:v>4.9860513833347131</c:v>
                </c:pt>
                <c:pt idx="170">
                  <c:v>4.9890355101950377</c:v>
                </c:pt>
                <c:pt idx="171">
                  <c:v>5.0030933085680322</c:v>
                </c:pt>
                <c:pt idx="172">
                  <c:v>5.0198416914347854</c:v>
                </c:pt>
                <c:pt idx="173">
                  <c:v>5.022543424222456</c:v>
                </c:pt>
                <c:pt idx="174">
                  <c:v>5.0362800518050541</c:v>
                </c:pt>
                <c:pt idx="175">
                  <c:v>5.0520467743513064</c:v>
                </c:pt>
                <c:pt idx="176">
                  <c:v>5.0548162232023559</c:v>
                </c:pt>
                <c:pt idx="177">
                  <c:v>5.0678294681596112</c:v>
                </c:pt>
                <c:pt idx="178">
                  <c:v>5.0832622154490457</c:v>
                </c:pt>
                <c:pt idx="179">
                  <c:v>5.0857444997797732</c:v>
                </c:pt>
                <c:pt idx="180">
                  <c:v>5.0983343889699526</c:v>
                </c:pt>
                <c:pt idx="181">
                  <c:v>5.1125631182393603</c:v>
                </c:pt>
                <c:pt idx="182">
                  <c:v>5.1150837876899287</c:v>
                </c:pt>
                <c:pt idx="183">
                  <c:v>5.1268996476874706</c:v>
                </c:pt>
                <c:pt idx="184">
                  <c:v>5.1408511432456878</c:v>
                </c:pt>
                <c:pt idx="185">
                  <c:v>5.1430889053903392</c:v>
                </c:pt>
                <c:pt idx="186">
                  <c:v>5.1544114925173128</c:v>
                </c:pt>
                <c:pt idx="187">
                  <c:v>5.1671525730408394</c:v>
                </c:pt>
                <c:pt idx="188">
                  <c:v>5.1799291672985328</c:v>
                </c:pt>
                <c:pt idx="189">
                  <c:v>5.1923018464972293</c:v>
                </c:pt>
                <c:pt idx="190">
                  <c:v>5.2042679103669203</c:v>
                </c:pt>
                <c:pt idx="191">
                  <c:v>5.2154549575212377</c:v>
                </c:pt>
                <c:pt idx="192">
                  <c:v>5.2266158686805726</c:v>
                </c:pt>
                <c:pt idx="193">
                  <c:v>5.2373661446977433</c:v>
                </c:pt>
                <c:pt idx="194">
                  <c:v>5.2477056134175362</c:v>
                </c:pt>
                <c:pt idx="195">
                  <c:v>5.2574231354615373</c:v>
                </c:pt>
                <c:pt idx="196">
                  <c:v>5.2669514104062953</c:v>
                </c:pt>
                <c:pt idx="197">
                  <c:v>5.2760712961394214</c:v>
                </c:pt>
                <c:pt idx="198">
                  <c:v>5.2847844618136266</c:v>
                </c:pt>
                <c:pt idx="199">
                  <c:v>5.2928283799714597</c:v>
                </c:pt>
                <c:pt idx="200">
                  <c:v>5.3007476521395711</c:v>
                </c:pt>
                <c:pt idx="201">
                  <c:v>5.308267235517576</c:v>
                </c:pt>
                <c:pt idx="202">
                  <c:v>5.3153901035930797</c:v>
                </c:pt>
                <c:pt idx="203">
                  <c:v>5.3219062249532652</c:v>
                </c:pt>
                <c:pt idx="204">
                  <c:v>5.3282582625279682</c:v>
                </c:pt>
                <c:pt idx="205">
                  <c:v>5.33422385248676</c:v>
                </c:pt>
                <c:pt idx="206">
                  <c:v>5.3398068687222242</c:v>
                </c:pt>
                <c:pt idx="207">
                  <c:v>5.344847576163132</c:v>
                </c:pt>
                <c:pt idx="208">
                  <c:v>5.3496898888897197</c:v>
                </c:pt>
                <c:pt idx="209">
                  <c:v>5.3541620883853804</c:v>
                </c:pt>
                <c:pt idx="210">
                  <c:v>5.358268644186662</c:v>
                </c:pt>
                <c:pt idx="211">
                  <c:v>5.3619365202149485</c:v>
                </c:pt>
                <c:pt idx="212">
                  <c:v>5.365333327006379</c:v>
                </c:pt>
                <c:pt idx="213">
                  <c:v>5.3683784107770656</c:v>
                </c:pt>
                <c:pt idx="214">
                  <c:v>5.3710766090114364</c:v>
                </c:pt>
                <c:pt idx="215">
                  <c:v>5.3733613326575727</c:v>
                </c:pt>
                <c:pt idx="216">
                  <c:v>5.3753914283111071</c:v>
                </c:pt>
                <c:pt idx="217">
                  <c:v>5.3770893299505333</c:v>
                </c:pt>
                <c:pt idx="218">
                  <c:v>5.3784600716668667</c:v>
                </c:pt>
                <c:pt idx="219">
                  <c:v>5.3794795486645803</c:v>
                </c:pt>
                <c:pt idx="220">
                  <c:v>5.3802214354255646</c:v>
                </c:pt>
                <c:pt idx="221">
                  <c:v>5.3806512386313585</c:v>
                </c:pt>
                <c:pt idx="222">
                  <c:v>5.3807740631488086</c:v>
                </c:pt>
                <c:pt idx="223">
                  <c:v>5.3806055630081628</c:v>
                </c:pt>
                <c:pt idx="224">
                  <c:v>5.3801393447618491</c:v>
                </c:pt>
                <c:pt idx="225">
                  <c:v>5.3793812882559404</c:v>
                </c:pt>
                <c:pt idx="226">
                  <c:v>5.378336476815174</c:v>
                </c:pt>
                <c:pt idx="227">
                  <c:v>5.377041773724903</c:v>
                </c:pt>
                <c:pt idx="228">
                  <c:v>5.3754445916178097</c:v>
                </c:pt>
                <c:pt idx="229">
                  <c:v>5.373575679391335</c:v>
                </c:pt>
                <c:pt idx="230">
                  <c:v>5.3714400315623401</c:v>
                </c:pt>
                <c:pt idx="231">
                  <c:v>5.3691248666006786</c:v>
                </c:pt>
                <c:pt idx="232">
                  <c:v>5.3664789041494121</c:v>
                </c:pt>
                <c:pt idx="233">
                  <c:v>5.3635808367643065</c:v>
                </c:pt>
                <c:pt idx="234">
                  <c:v>5.3604355226053944</c:v>
                </c:pt>
                <c:pt idx="235">
                  <c:v>5.3571620238499635</c:v>
                </c:pt>
                <c:pt idx="236">
                  <c:v>5.3535443030110788</c:v>
                </c:pt>
                <c:pt idx="237">
                  <c:v>5.3496935082952533</c:v>
                </c:pt>
                <c:pt idx="238">
                  <c:v>5.3456143283056967</c:v>
                </c:pt>
                <c:pt idx="239">
                  <c:v>5.3414551991317776</c:v>
                </c:pt>
                <c:pt idx="240">
                  <c:v>5.3369402009156115</c:v>
                </c:pt>
                <c:pt idx="241">
                  <c:v>5.332210451262644</c:v>
                </c:pt>
                <c:pt idx="242">
                  <c:v>5.3272704469918502</c:v>
                </c:pt>
                <c:pt idx="243">
                  <c:v>5.3222386571162623</c:v>
                </c:pt>
                <c:pt idx="244">
                  <c:v>5.3168957622443127</c:v>
                </c:pt>
              </c:numCache>
            </c:numRef>
          </c:yVal>
          <c:smooth val="1"/>
          <c:extLst>
            <c:ext xmlns:c16="http://schemas.microsoft.com/office/drawing/2014/chart" uri="{C3380CC4-5D6E-409C-BE32-E72D297353CC}">
              <c16:uniqueId val="{00000000-2888-1346-BA1D-D557414590ED}"/>
            </c:ext>
          </c:extLst>
        </c:ser>
        <c:ser>
          <c:idx val="1"/>
          <c:order val="1"/>
          <c:tx>
            <c:v>Instantaneous forward f(t)</c:v>
          </c:tx>
          <c:spPr>
            <a:ln w="22000">
              <a:solidFill>
                <a:srgbClr val="EB6834"/>
              </a:solidFill>
              <a:prstDash val="dash"/>
            </a:ln>
          </c:spPr>
          <c:marker>
            <c:symbol val="none"/>
          </c:marker>
          <c:xVal>
            <c:numRef>
              <c:f>ZeroCurve!$C$4:$C$248</c:f>
              <c:numCache>
                <c:formatCode>0.0000</c:formatCode>
                <c:ptCount val="245"/>
                <c:pt idx="0">
                  <c:v>1.9178082191780823E-2</c:v>
                </c:pt>
                <c:pt idx="1">
                  <c:v>6.0273972602739728E-2</c:v>
                </c:pt>
                <c:pt idx="2">
                  <c:v>0.10136986301369863</c:v>
                </c:pt>
                <c:pt idx="3">
                  <c:v>0.14520547945205478</c:v>
                </c:pt>
                <c:pt idx="4">
                  <c:v>0.18630136986301371</c:v>
                </c:pt>
                <c:pt idx="5">
                  <c:v>0.22739726027397261</c:v>
                </c:pt>
                <c:pt idx="6">
                  <c:v>0.26849315068493151</c:v>
                </c:pt>
                <c:pt idx="7">
                  <c:v>0.31232876712328766</c:v>
                </c:pt>
                <c:pt idx="8">
                  <c:v>0.35342465753424657</c:v>
                </c:pt>
                <c:pt idx="9">
                  <c:v>0.39726027397260272</c:v>
                </c:pt>
                <c:pt idx="10">
                  <c:v>0.43835616438356162</c:v>
                </c:pt>
                <c:pt idx="11">
                  <c:v>0.47397260273972602</c:v>
                </c:pt>
                <c:pt idx="12">
                  <c:v>0.51506849315068493</c:v>
                </c:pt>
                <c:pt idx="13">
                  <c:v>0.55890410958904113</c:v>
                </c:pt>
                <c:pt idx="14">
                  <c:v>0.6</c:v>
                </c:pt>
                <c:pt idx="15">
                  <c:v>0.64109589041095894</c:v>
                </c:pt>
                <c:pt idx="16">
                  <c:v>0.68219178082191778</c:v>
                </c:pt>
                <c:pt idx="17">
                  <c:v>0.72602739726027399</c:v>
                </c:pt>
                <c:pt idx="18">
                  <c:v>0.76712328767123283</c:v>
                </c:pt>
                <c:pt idx="19">
                  <c:v>0.80821917808219179</c:v>
                </c:pt>
                <c:pt idx="20">
                  <c:v>0.84931506849315064</c:v>
                </c:pt>
                <c:pt idx="21">
                  <c:v>0.89315068493150684</c:v>
                </c:pt>
                <c:pt idx="22">
                  <c:v>0.9342465753424658</c:v>
                </c:pt>
                <c:pt idx="23">
                  <c:v>0.9780821917808219</c:v>
                </c:pt>
                <c:pt idx="24">
                  <c:v>1.0191780821917809</c:v>
                </c:pt>
                <c:pt idx="25">
                  <c:v>1.0602739726027397</c:v>
                </c:pt>
                <c:pt idx="26">
                  <c:v>1.1013698630136985</c:v>
                </c:pt>
                <c:pt idx="27">
                  <c:v>1.1452054794520548</c:v>
                </c:pt>
                <c:pt idx="28">
                  <c:v>1.1863013698630136</c:v>
                </c:pt>
                <c:pt idx="29">
                  <c:v>1.2273972602739727</c:v>
                </c:pt>
                <c:pt idx="30">
                  <c:v>1.2684931506849315</c:v>
                </c:pt>
                <c:pt idx="31">
                  <c:v>1.3123287671232877</c:v>
                </c:pt>
                <c:pt idx="32">
                  <c:v>1.3534246575342466</c:v>
                </c:pt>
                <c:pt idx="33">
                  <c:v>1.3972602739726028</c:v>
                </c:pt>
                <c:pt idx="34">
                  <c:v>1.4383561643835616</c:v>
                </c:pt>
                <c:pt idx="35">
                  <c:v>1.4767123287671233</c:v>
                </c:pt>
                <c:pt idx="36">
                  <c:v>1.5178082191780822</c:v>
                </c:pt>
                <c:pt idx="37">
                  <c:v>1.5616438356164384</c:v>
                </c:pt>
                <c:pt idx="38">
                  <c:v>1.6027397260273972</c:v>
                </c:pt>
                <c:pt idx="39">
                  <c:v>1.6438356164383561</c:v>
                </c:pt>
                <c:pt idx="40">
                  <c:v>1.6849315068493151</c:v>
                </c:pt>
                <c:pt idx="41">
                  <c:v>1.7287671232876711</c:v>
                </c:pt>
                <c:pt idx="42">
                  <c:v>1.7698630136986302</c:v>
                </c:pt>
                <c:pt idx="43">
                  <c:v>1.810958904109589</c:v>
                </c:pt>
                <c:pt idx="44">
                  <c:v>1.8520547945205479</c:v>
                </c:pt>
                <c:pt idx="45">
                  <c:v>1.8958904109589041</c:v>
                </c:pt>
                <c:pt idx="46">
                  <c:v>1.9369863013698629</c:v>
                </c:pt>
                <c:pt idx="47">
                  <c:v>1.9808219178082191</c:v>
                </c:pt>
                <c:pt idx="48">
                  <c:v>2.021917808219178</c:v>
                </c:pt>
                <c:pt idx="49">
                  <c:v>2.0630136986301371</c:v>
                </c:pt>
                <c:pt idx="50">
                  <c:v>2.1041095890410957</c:v>
                </c:pt>
                <c:pt idx="51">
                  <c:v>2.1479452054794521</c:v>
                </c:pt>
                <c:pt idx="52">
                  <c:v>2.1890410958904107</c:v>
                </c:pt>
                <c:pt idx="53">
                  <c:v>2.2301369863013698</c:v>
                </c:pt>
                <c:pt idx="54">
                  <c:v>2.2712328767123289</c:v>
                </c:pt>
                <c:pt idx="55">
                  <c:v>2.3150684931506849</c:v>
                </c:pt>
                <c:pt idx="56">
                  <c:v>2.3561643835616439</c:v>
                </c:pt>
                <c:pt idx="57">
                  <c:v>2.4</c:v>
                </c:pt>
                <c:pt idx="58">
                  <c:v>2.441095890410959</c:v>
                </c:pt>
                <c:pt idx="59">
                  <c:v>2.4767123287671233</c:v>
                </c:pt>
                <c:pt idx="60">
                  <c:v>2.5178082191780824</c:v>
                </c:pt>
                <c:pt idx="61">
                  <c:v>2.5616438356164384</c:v>
                </c:pt>
                <c:pt idx="62">
                  <c:v>2.6027397260273974</c:v>
                </c:pt>
                <c:pt idx="63">
                  <c:v>2.6438356164383561</c:v>
                </c:pt>
                <c:pt idx="64">
                  <c:v>2.6849315068493151</c:v>
                </c:pt>
                <c:pt idx="65">
                  <c:v>2.7287671232876711</c:v>
                </c:pt>
                <c:pt idx="66">
                  <c:v>2.7698630136986302</c:v>
                </c:pt>
                <c:pt idx="67">
                  <c:v>2.8109589041095893</c:v>
                </c:pt>
                <c:pt idx="68">
                  <c:v>2.8520547945205479</c:v>
                </c:pt>
                <c:pt idx="69">
                  <c:v>2.8958904109589043</c:v>
                </c:pt>
                <c:pt idx="70">
                  <c:v>2.9369863013698629</c:v>
                </c:pt>
                <c:pt idx="71">
                  <c:v>2.9808219178082194</c:v>
                </c:pt>
                <c:pt idx="72">
                  <c:v>3.0630136986301371</c:v>
                </c:pt>
                <c:pt idx="73">
                  <c:v>3.1479452054794521</c:v>
                </c:pt>
                <c:pt idx="74">
                  <c:v>3.1890410958904107</c:v>
                </c:pt>
                <c:pt idx="75">
                  <c:v>3.2301369863013698</c:v>
                </c:pt>
                <c:pt idx="76">
                  <c:v>3.3150684931506849</c:v>
                </c:pt>
                <c:pt idx="77">
                  <c:v>3.4</c:v>
                </c:pt>
                <c:pt idx="78">
                  <c:v>3.441095890410959</c:v>
                </c:pt>
                <c:pt idx="79">
                  <c:v>3.4767123287671233</c:v>
                </c:pt>
                <c:pt idx="80">
                  <c:v>3.5616438356164384</c:v>
                </c:pt>
                <c:pt idx="81">
                  <c:v>3.6438356164383561</c:v>
                </c:pt>
                <c:pt idx="82">
                  <c:v>3.6849315068493151</c:v>
                </c:pt>
                <c:pt idx="83">
                  <c:v>3.7287671232876711</c:v>
                </c:pt>
                <c:pt idx="84">
                  <c:v>3.8109589041095893</c:v>
                </c:pt>
                <c:pt idx="85">
                  <c:v>3.8958904109589043</c:v>
                </c:pt>
                <c:pt idx="86">
                  <c:v>3.9369863013698629</c:v>
                </c:pt>
                <c:pt idx="87">
                  <c:v>3.9808219178082194</c:v>
                </c:pt>
                <c:pt idx="88">
                  <c:v>4.0630136986301366</c:v>
                </c:pt>
                <c:pt idx="89">
                  <c:v>4.1479452054794521</c:v>
                </c:pt>
                <c:pt idx="90">
                  <c:v>4.1890410958904107</c:v>
                </c:pt>
                <c:pt idx="91">
                  <c:v>4.2301369863013702</c:v>
                </c:pt>
                <c:pt idx="92">
                  <c:v>4.3150684931506849</c:v>
                </c:pt>
                <c:pt idx="93">
                  <c:v>4.4000000000000004</c:v>
                </c:pt>
                <c:pt idx="94">
                  <c:v>4.441095890410959</c:v>
                </c:pt>
                <c:pt idx="95">
                  <c:v>4.4767123287671229</c:v>
                </c:pt>
                <c:pt idx="96">
                  <c:v>4.5616438356164384</c:v>
                </c:pt>
                <c:pt idx="97">
                  <c:v>4.6438356164383565</c:v>
                </c:pt>
                <c:pt idx="98">
                  <c:v>4.6849315068493151</c:v>
                </c:pt>
                <c:pt idx="99">
                  <c:v>4.7287671232876711</c:v>
                </c:pt>
                <c:pt idx="100">
                  <c:v>4.8109589041095893</c:v>
                </c:pt>
                <c:pt idx="101">
                  <c:v>4.8958904109589039</c:v>
                </c:pt>
                <c:pt idx="102">
                  <c:v>4.9369863013698634</c:v>
                </c:pt>
                <c:pt idx="103">
                  <c:v>4.9808219178082194</c:v>
                </c:pt>
                <c:pt idx="104">
                  <c:v>5.0630136986301366</c:v>
                </c:pt>
                <c:pt idx="105">
                  <c:v>5.1479452054794521</c:v>
                </c:pt>
                <c:pt idx="106">
                  <c:v>5.1890410958904107</c:v>
                </c:pt>
                <c:pt idx="107">
                  <c:v>5.2301369863013702</c:v>
                </c:pt>
                <c:pt idx="108">
                  <c:v>5.3150684931506849</c:v>
                </c:pt>
                <c:pt idx="109">
                  <c:v>5.4</c:v>
                </c:pt>
                <c:pt idx="110">
                  <c:v>5.441095890410959</c:v>
                </c:pt>
                <c:pt idx="111">
                  <c:v>5.4794520547945202</c:v>
                </c:pt>
                <c:pt idx="112">
                  <c:v>5.5643835616438357</c:v>
                </c:pt>
                <c:pt idx="113">
                  <c:v>5.646575342465753</c:v>
                </c:pt>
                <c:pt idx="114">
                  <c:v>5.6876712328767125</c:v>
                </c:pt>
                <c:pt idx="115">
                  <c:v>5.7315068493150685</c:v>
                </c:pt>
                <c:pt idx="116">
                  <c:v>5.8136986301369866</c:v>
                </c:pt>
                <c:pt idx="117">
                  <c:v>5.8986301369863012</c:v>
                </c:pt>
                <c:pt idx="118">
                  <c:v>5.9397260273972599</c:v>
                </c:pt>
                <c:pt idx="119">
                  <c:v>5.9835616438356167</c:v>
                </c:pt>
                <c:pt idx="120">
                  <c:v>6.065753424657534</c:v>
                </c:pt>
                <c:pt idx="121">
                  <c:v>6.1506849315068495</c:v>
                </c:pt>
                <c:pt idx="122">
                  <c:v>6.1917808219178081</c:v>
                </c:pt>
                <c:pt idx="123">
                  <c:v>6.2328767123287667</c:v>
                </c:pt>
                <c:pt idx="124">
                  <c:v>6.3178082191780822</c:v>
                </c:pt>
                <c:pt idx="125">
                  <c:v>6.4027397260273968</c:v>
                </c:pt>
                <c:pt idx="126">
                  <c:v>6.4438356164383563</c:v>
                </c:pt>
                <c:pt idx="127">
                  <c:v>6.4794520547945202</c:v>
                </c:pt>
                <c:pt idx="128">
                  <c:v>6.5643835616438357</c:v>
                </c:pt>
                <c:pt idx="129">
                  <c:v>6.646575342465753</c:v>
                </c:pt>
                <c:pt idx="130">
                  <c:v>6.6876712328767125</c:v>
                </c:pt>
                <c:pt idx="131">
                  <c:v>6.7315068493150685</c:v>
                </c:pt>
                <c:pt idx="132">
                  <c:v>6.8136986301369866</c:v>
                </c:pt>
                <c:pt idx="133">
                  <c:v>6.8986301369863012</c:v>
                </c:pt>
                <c:pt idx="134">
                  <c:v>6.9397260273972599</c:v>
                </c:pt>
                <c:pt idx="135">
                  <c:v>6.9835616438356167</c:v>
                </c:pt>
                <c:pt idx="136">
                  <c:v>7.1917808219178081</c:v>
                </c:pt>
                <c:pt idx="137">
                  <c:v>7.2328767123287667</c:v>
                </c:pt>
                <c:pt idx="138">
                  <c:v>7.4438356164383563</c:v>
                </c:pt>
                <c:pt idx="139">
                  <c:v>7.6876712328767125</c:v>
                </c:pt>
                <c:pt idx="140">
                  <c:v>7.7315068493150685</c:v>
                </c:pt>
                <c:pt idx="141">
                  <c:v>7.9397260273972599</c:v>
                </c:pt>
                <c:pt idx="142">
                  <c:v>8.1917808219178081</c:v>
                </c:pt>
                <c:pt idx="143">
                  <c:v>8.2328767123287676</c:v>
                </c:pt>
                <c:pt idx="144">
                  <c:v>8.4438356164383563</c:v>
                </c:pt>
                <c:pt idx="145">
                  <c:v>8.6876712328767116</c:v>
                </c:pt>
                <c:pt idx="146">
                  <c:v>8.7315068493150694</c:v>
                </c:pt>
                <c:pt idx="147">
                  <c:v>8.9397260273972599</c:v>
                </c:pt>
                <c:pt idx="148">
                  <c:v>9.1917808219178081</c:v>
                </c:pt>
                <c:pt idx="149">
                  <c:v>9.2328767123287676</c:v>
                </c:pt>
                <c:pt idx="150">
                  <c:v>9.4438356164383563</c:v>
                </c:pt>
                <c:pt idx="151">
                  <c:v>9.6904109589041099</c:v>
                </c:pt>
                <c:pt idx="152">
                  <c:v>9.7342465753424658</c:v>
                </c:pt>
                <c:pt idx="153">
                  <c:v>9.9424657534246581</c:v>
                </c:pt>
                <c:pt idx="154">
                  <c:v>10.194520547945206</c:v>
                </c:pt>
                <c:pt idx="155">
                  <c:v>10.235616438356164</c:v>
                </c:pt>
                <c:pt idx="156">
                  <c:v>10.446575342465753</c:v>
                </c:pt>
                <c:pt idx="157">
                  <c:v>10.69041095890411</c:v>
                </c:pt>
                <c:pt idx="158">
                  <c:v>10.734246575342466</c:v>
                </c:pt>
                <c:pt idx="159">
                  <c:v>10.942465753424658</c:v>
                </c:pt>
                <c:pt idx="160">
                  <c:v>11.194520547945206</c:v>
                </c:pt>
                <c:pt idx="161">
                  <c:v>11.235616438356164</c:v>
                </c:pt>
                <c:pt idx="162">
                  <c:v>11.446575342465753</c:v>
                </c:pt>
                <c:pt idx="163">
                  <c:v>11.69041095890411</c:v>
                </c:pt>
                <c:pt idx="164">
                  <c:v>11.734246575342466</c:v>
                </c:pt>
                <c:pt idx="165">
                  <c:v>11.942465753424658</c:v>
                </c:pt>
                <c:pt idx="166">
                  <c:v>12.194520547945206</c:v>
                </c:pt>
                <c:pt idx="167">
                  <c:v>12.235616438356164</c:v>
                </c:pt>
                <c:pt idx="168">
                  <c:v>12.446575342465753</c:v>
                </c:pt>
                <c:pt idx="169">
                  <c:v>12.69041095890411</c:v>
                </c:pt>
                <c:pt idx="170">
                  <c:v>12.734246575342466</c:v>
                </c:pt>
                <c:pt idx="171">
                  <c:v>12.942465753424658</c:v>
                </c:pt>
                <c:pt idx="172">
                  <c:v>13.194520547945206</c:v>
                </c:pt>
                <c:pt idx="173">
                  <c:v>13.235616438356164</c:v>
                </c:pt>
                <c:pt idx="174">
                  <c:v>13.446575342465753</c:v>
                </c:pt>
                <c:pt idx="175">
                  <c:v>13.693150684931506</c:v>
                </c:pt>
                <c:pt idx="176">
                  <c:v>13.736986301369862</c:v>
                </c:pt>
                <c:pt idx="177">
                  <c:v>13.945205479452055</c:v>
                </c:pt>
                <c:pt idx="178">
                  <c:v>14.197260273972603</c:v>
                </c:pt>
                <c:pt idx="179">
                  <c:v>14.238356164383562</c:v>
                </c:pt>
                <c:pt idx="180">
                  <c:v>14.449315068493151</c:v>
                </c:pt>
                <c:pt idx="181">
                  <c:v>14.693150684931506</c:v>
                </c:pt>
                <c:pt idx="182">
                  <c:v>14.736986301369862</c:v>
                </c:pt>
                <c:pt idx="183">
                  <c:v>14.945205479452055</c:v>
                </c:pt>
                <c:pt idx="184">
                  <c:v>15.197260273972603</c:v>
                </c:pt>
                <c:pt idx="185">
                  <c:v>15.238356164383562</c:v>
                </c:pt>
                <c:pt idx="186">
                  <c:v>15.449315068493151</c:v>
                </c:pt>
                <c:pt idx="187">
                  <c:v>15.693150684931506</c:v>
                </c:pt>
                <c:pt idx="188">
                  <c:v>15.945205479452055</c:v>
                </c:pt>
                <c:pt idx="189">
                  <c:v>16.197260273972603</c:v>
                </c:pt>
                <c:pt idx="190">
                  <c:v>16.449315068493149</c:v>
                </c:pt>
                <c:pt idx="191">
                  <c:v>16.693150684931506</c:v>
                </c:pt>
                <c:pt idx="192">
                  <c:v>16.945205479452056</c:v>
                </c:pt>
                <c:pt idx="193">
                  <c:v>17.197260273972603</c:v>
                </c:pt>
                <c:pt idx="194">
                  <c:v>17.449315068493149</c:v>
                </c:pt>
                <c:pt idx="195">
                  <c:v>17.695890410958903</c:v>
                </c:pt>
                <c:pt idx="196">
                  <c:v>17.947945205479453</c:v>
                </c:pt>
                <c:pt idx="197">
                  <c:v>18.2</c:v>
                </c:pt>
                <c:pt idx="198">
                  <c:v>18.452054794520549</c:v>
                </c:pt>
                <c:pt idx="199">
                  <c:v>18.695890410958903</c:v>
                </c:pt>
                <c:pt idx="200">
                  <c:v>18.947945205479453</c:v>
                </c:pt>
                <c:pt idx="201">
                  <c:v>19.2</c:v>
                </c:pt>
                <c:pt idx="202">
                  <c:v>19.452054794520549</c:v>
                </c:pt>
                <c:pt idx="203">
                  <c:v>19.695890410958903</c:v>
                </c:pt>
                <c:pt idx="204">
                  <c:v>19.947945205479453</c:v>
                </c:pt>
                <c:pt idx="205">
                  <c:v>20.2</c:v>
                </c:pt>
                <c:pt idx="206">
                  <c:v>20.452054794520549</c:v>
                </c:pt>
                <c:pt idx="207">
                  <c:v>20.695890410958903</c:v>
                </c:pt>
                <c:pt idx="208">
                  <c:v>20.947945205479453</c:v>
                </c:pt>
                <c:pt idx="209">
                  <c:v>21.2</c:v>
                </c:pt>
                <c:pt idx="210">
                  <c:v>21.452054794520549</c:v>
                </c:pt>
                <c:pt idx="211">
                  <c:v>21.698630136986303</c:v>
                </c:pt>
                <c:pt idx="212">
                  <c:v>21.950684931506849</c:v>
                </c:pt>
                <c:pt idx="213">
                  <c:v>22.202739726027396</c:v>
                </c:pt>
                <c:pt idx="214">
                  <c:v>22.454794520547946</c:v>
                </c:pt>
                <c:pt idx="215">
                  <c:v>22.698630136986303</c:v>
                </c:pt>
                <c:pt idx="216">
                  <c:v>22.950684931506849</c:v>
                </c:pt>
                <c:pt idx="217">
                  <c:v>23.202739726027396</c:v>
                </c:pt>
                <c:pt idx="218">
                  <c:v>23.454794520547946</c:v>
                </c:pt>
                <c:pt idx="219">
                  <c:v>23.698630136986303</c:v>
                </c:pt>
                <c:pt idx="220">
                  <c:v>23.950684931506849</c:v>
                </c:pt>
                <c:pt idx="221">
                  <c:v>24.202739726027396</c:v>
                </c:pt>
                <c:pt idx="222">
                  <c:v>24.454794520547946</c:v>
                </c:pt>
                <c:pt idx="223">
                  <c:v>24.698630136986303</c:v>
                </c:pt>
                <c:pt idx="224">
                  <c:v>24.950684931506849</c:v>
                </c:pt>
                <c:pt idx="225">
                  <c:v>25.202739726027396</c:v>
                </c:pt>
                <c:pt idx="226">
                  <c:v>25.454794520547946</c:v>
                </c:pt>
                <c:pt idx="227">
                  <c:v>25.701369863013699</c:v>
                </c:pt>
                <c:pt idx="228">
                  <c:v>25.953424657534246</c:v>
                </c:pt>
                <c:pt idx="229">
                  <c:v>26.205479452054796</c:v>
                </c:pt>
                <c:pt idx="230">
                  <c:v>26.457534246575342</c:v>
                </c:pt>
                <c:pt idx="231">
                  <c:v>26.701369863013699</c:v>
                </c:pt>
                <c:pt idx="232">
                  <c:v>26.953424657534246</c:v>
                </c:pt>
                <c:pt idx="233">
                  <c:v>27.205479452054796</c:v>
                </c:pt>
                <c:pt idx="234">
                  <c:v>27.457534246575342</c:v>
                </c:pt>
                <c:pt idx="235">
                  <c:v>27.701369863013699</c:v>
                </c:pt>
                <c:pt idx="236">
                  <c:v>27.953424657534246</c:v>
                </c:pt>
                <c:pt idx="237">
                  <c:v>28.205479452054796</c:v>
                </c:pt>
                <c:pt idx="238">
                  <c:v>28.457534246575342</c:v>
                </c:pt>
                <c:pt idx="239">
                  <c:v>28.701369863013699</c:v>
                </c:pt>
                <c:pt idx="240">
                  <c:v>28.953424657534246</c:v>
                </c:pt>
                <c:pt idx="241">
                  <c:v>29.205479452054796</c:v>
                </c:pt>
                <c:pt idx="242">
                  <c:v>29.457534246575342</c:v>
                </c:pt>
                <c:pt idx="243">
                  <c:v>29.704109589041096</c:v>
                </c:pt>
                <c:pt idx="244">
                  <c:v>29.956164383561642</c:v>
                </c:pt>
              </c:numCache>
            </c:numRef>
          </c:xVal>
          <c:yVal>
            <c:numRef>
              <c:f>ZeroCurve!$F$4:$F$248</c:f>
              <c:numCache>
                <c:formatCode>0.0000</c:formatCode>
                <c:ptCount val="245"/>
                <c:pt idx="0">
                  <c:v>3.6559263200152401</c:v>
                </c:pt>
                <c:pt idx="1">
                  <c:v>3.7143567371707085</c:v>
                </c:pt>
                <c:pt idx="2">
                  <c:v>3.7698713448946277</c:v>
                </c:pt>
                <c:pt idx="3">
                  <c:v>3.8260038958448104</c:v>
                </c:pt>
                <c:pt idx="4">
                  <c:v>3.8758563195221667</c:v>
                </c:pt>
                <c:pt idx="5">
                  <c:v>3.9231370847447211</c:v>
                </c:pt>
                <c:pt idx="6">
                  <c:v>3.9679508500160261</c:v>
                </c:pt>
                <c:pt idx="7">
                  <c:v>4.0131468950185978</c:v>
                </c:pt>
                <c:pt idx="8">
                  <c:v>4.0531788009022431</c:v>
                </c:pt>
                <c:pt idx="9">
                  <c:v>4.0934925628392094</c:v>
                </c:pt>
                <c:pt idx="10">
                  <c:v>4.1291449268181752</c:v>
                </c:pt>
                <c:pt idx="11">
                  <c:v>4.1584364956843904</c:v>
                </c:pt>
                <c:pt idx="12">
                  <c:v>4.1904557107644163</c:v>
                </c:pt>
                <c:pt idx="13">
                  <c:v>4.2225972403813277</c:v>
                </c:pt>
                <c:pt idx="14">
                  <c:v>4.2509270091915772</c:v>
                </c:pt>
                <c:pt idx="15">
                  <c:v>4.2775900820725763</c:v>
                </c:pt>
                <c:pt idx="16">
                  <c:v>4.3026601145374226</c:v>
                </c:pt>
                <c:pt idx="17">
                  <c:v>4.327725632311612</c:v>
                </c:pt>
                <c:pt idx="18">
                  <c:v>4.3497257950862487</c:v>
                </c:pt>
                <c:pt idx="19">
                  <c:v>4.3703430458888555</c:v>
                </c:pt>
                <c:pt idx="20">
                  <c:v>4.3896410361773563</c:v>
                </c:pt>
                <c:pt idx="21">
                  <c:v>4.408840559959633</c:v>
                </c:pt>
                <c:pt idx="22">
                  <c:v>4.425604117420642</c:v>
                </c:pt>
                <c:pt idx="23">
                  <c:v>4.4422323723796673</c:v>
                </c:pt>
                <c:pt idx="24">
                  <c:v>4.4567046685111311</c:v>
                </c:pt>
                <c:pt idx="25">
                  <c:v>4.4701502341675203</c:v>
                </c:pt>
                <c:pt idx="26">
                  <c:v>4.4826198780119935</c:v>
                </c:pt>
                <c:pt idx="27">
                  <c:v>4.4949002603905095</c:v>
                </c:pt>
                <c:pt idx="28">
                  <c:v>4.5055060632279584</c:v>
                </c:pt>
                <c:pt idx="29">
                  <c:v>4.5152803813171962</c:v>
                </c:pt>
                <c:pt idx="30">
                  <c:v>4.5242668012535088</c:v>
                </c:pt>
                <c:pt idx="31">
                  <c:v>4.5330311149109566</c:v>
                </c:pt>
                <c:pt idx="32">
                  <c:v>4.5405203708228319</c:v>
                </c:pt>
                <c:pt idx="33">
                  <c:v>4.5477777322749819</c:v>
                </c:pt>
                <c:pt idx="34">
                  <c:v>4.5539353346599407</c:v>
                </c:pt>
                <c:pt idx="35">
                  <c:v>4.559150526301992</c:v>
                </c:pt>
                <c:pt idx="36">
                  <c:v>4.5642008466584816</c:v>
                </c:pt>
                <c:pt idx="37">
                  <c:v>4.5690115518229666</c:v>
                </c:pt>
                <c:pt idx="38">
                  <c:v>4.5730148574792251</c:v>
                </c:pt>
                <c:pt idx="39">
                  <c:v>4.5765589492616154</c:v>
                </c:pt>
                <c:pt idx="40">
                  <c:v>4.5796730895250315</c:v>
                </c:pt>
                <c:pt idx="41">
                  <c:v>4.5825525678347123</c:v>
                </c:pt>
                <c:pt idx="42">
                  <c:v>4.5848658894520051</c:v>
                </c:pt>
                <c:pt idx="43">
                  <c:v>4.5868318668414805</c:v>
                </c:pt>
                <c:pt idx="44">
                  <c:v>4.5884752404940654</c:v>
                </c:pt>
                <c:pt idx="45">
                  <c:v>4.5898992990283629</c:v>
                </c:pt>
                <c:pt idx="46">
                  <c:v>4.590950015761698</c:v>
                </c:pt>
                <c:pt idx="47">
                  <c:v>4.5917924902818665</c:v>
                </c:pt>
                <c:pt idx="48">
                  <c:v>4.592343353550052</c:v>
                </c:pt>
                <c:pt idx="49">
                  <c:v>4.5926832798479404</c:v>
                </c:pt>
                <c:pt idx="50">
                  <c:v>4.5928312687793706</c:v>
                </c:pt>
                <c:pt idx="51">
                  <c:v>4.592798026952102</c:v>
                </c:pt>
                <c:pt idx="52">
                  <c:v>4.5926060353511522</c:v>
                </c:pt>
                <c:pt idx="53">
                  <c:v>4.5922753389848703</c:v>
                </c:pt>
                <c:pt idx="54">
                  <c:v>4.5918217490748887</c:v>
                </c:pt>
                <c:pt idx="55">
                  <c:v>4.5912194577989967</c:v>
                </c:pt>
                <c:pt idx="56">
                  <c:v>4.5905589409499639</c:v>
                </c:pt>
                <c:pt idx="57">
                  <c:v>4.5897678908154909</c:v>
                </c:pt>
                <c:pt idx="58">
                  <c:v>4.588958948887754</c:v>
                </c:pt>
                <c:pt idx="59">
                  <c:v>4.5882149791931202</c:v>
                </c:pt>
                <c:pt idx="60">
                  <c:v>4.5873176172997754</c:v>
                </c:pt>
                <c:pt idx="61">
                  <c:v>4.5863265866959866</c:v>
                </c:pt>
                <c:pt idx="62">
                  <c:v>4.5853770824780069</c:v>
                </c:pt>
                <c:pt idx="63">
                  <c:v>4.5844182164953713</c:v>
                </c:pt>
                <c:pt idx="64">
                  <c:v>4.5834596291719754</c:v>
                </c:pt>
                <c:pt idx="65">
                  <c:v>4.5824477340383405</c:v>
                </c:pt>
                <c:pt idx="66">
                  <c:v>4.5815181499005684</c:v>
                </c:pt>
                <c:pt idx="67">
                  <c:v>4.5806153748736218</c:v>
                </c:pt>
                <c:pt idx="68">
                  <c:v>4.5797471311565596</c:v>
                </c:pt>
                <c:pt idx="69">
                  <c:v>4.5788672755692872</c:v>
                </c:pt>
                <c:pt idx="70">
                  <c:v>4.5780930439053087</c:v>
                </c:pt>
                <c:pt idx="71">
                  <c:v>4.5773286390576997</c:v>
                </c:pt>
                <c:pt idx="72">
                  <c:v>4.5760911522961676</c:v>
                </c:pt>
                <c:pt idx="73">
                  <c:v>4.5751196703687791</c:v>
                </c:pt>
                <c:pt idx="74">
                  <c:v>4.5747744077900361</c:v>
                </c:pt>
                <c:pt idx="75">
                  <c:v>4.5745165298393484</c:v>
                </c:pt>
                <c:pt idx="76">
                  <c:v>4.5742774884992539</c:v>
                </c:pt>
                <c:pt idx="77">
                  <c:v>4.5744603424676722</c:v>
                </c:pt>
                <c:pt idx="78">
                  <c:v>4.5747084607436257</c:v>
                </c:pt>
                <c:pt idx="79">
                  <c:v>4.5750106202017617</c:v>
                </c:pt>
                <c:pt idx="80">
                  <c:v>4.5760671252671132</c:v>
                </c:pt>
                <c:pt idx="81">
                  <c:v>4.5775541070659322</c:v>
                </c:pt>
                <c:pt idx="82">
                  <c:v>4.578473403470519</c:v>
                </c:pt>
                <c:pt idx="83">
                  <c:v>4.5795853505505706</c:v>
                </c:pt>
                <c:pt idx="84">
                  <c:v>4.5820406615027496</c:v>
                </c:pt>
                <c:pt idx="85">
                  <c:v>4.5850920359606899</c:v>
                </c:pt>
                <c:pt idx="86">
                  <c:v>4.5867579056364027</c:v>
                </c:pt>
                <c:pt idx="87">
                  <c:v>4.5886716709837945</c:v>
                </c:pt>
                <c:pt idx="88">
                  <c:v>4.5926417129634913</c:v>
                </c:pt>
                <c:pt idx="89">
                  <c:v>4.5972675246495704</c:v>
                </c:pt>
                <c:pt idx="90">
                  <c:v>4.5996964698594267</c:v>
                </c:pt>
                <c:pt idx="91">
                  <c:v>4.6022493432789915</c:v>
                </c:pt>
                <c:pt idx="92">
                  <c:v>4.6079160306420119</c:v>
                </c:pt>
                <c:pt idx="93">
                  <c:v>4.6141049840809618</c:v>
                </c:pt>
                <c:pt idx="94">
                  <c:v>4.6172852049464845</c:v>
                </c:pt>
                <c:pt idx="95">
                  <c:v>4.620138381424356</c:v>
                </c:pt>
                <c:pt idx="96">
                  <c:v>4.6273016962630988</c:v>
                </c:pt>
                <c:pt idx="97">
                  <c:v>4.6347092408693902</c:v>
                </c:pt>
                <c:pt idx="98">
                  <c:v>4.6385853954998755</c:v>
                </c:pt>
                <c:pt idx="99">
                  <c:v>4.6428447679849691</c:v>
                </c:pt>
                <c:pt idx="100">
                  <c:v>4.6511728345594294</c:v>
                </c:pt>
                <c:pt idx="101">
                  <c:v>4.6602367610665345</c:v>
                </c:pt>
                <c:pt idx="102">
                  <c:v>4.664785965325783</c:v>
                </c:pt>
                <c:pt idx="103">
                  <c:v>4.6697536285046191</c:v>
                </c:pt>
                <c:pt idx="104">
                  <c:v>4.6793819338886244</c:v>
                </c:pt>
                <c:pt idx="105">
                  <c:v>4.6897497669585526</c:v>
                </c:pt>
                <c:pt idx="106">
                  <c:v>4.6949149151863914</c:v>
                </c:pt>
                <c:pt idx="107">
                  <c:v>4.700174594198212</c:v>
                </c:pt>
                <c:pt idx="108">
                  <c:v>4.7113367787366265</c:v>
                </c:pt>
                <c:pt idx="109">
                  <c:v>4.7228800425424398</c:v>
                </c:pt>
                <c:pt idx="110">
                  <c:v>4.7285976761705051</c:v>
                </c:pt>
                <c:pt idx="111">
                  <c:v>4.7340097712447307</c:v>
                </c:pt>
                <c:pt idx="112">
                  <c:v>4.7462461746292508</c:v>
                </c:pt>
                <c:pt idx="113">
                  <c:v>4.7584068566630036</c:v>
                </c:pt>
                <c:pt idx="114">
                  <c:v>4.764600284193123</c:v>
                </c:pt>
                <c:pt idx="115">
                  <c:v>4.7712869996341691</c:v>
                </c:pt>
                <c:pt idx="116">
                  <c:v>4.7840407378273557</c:v>
                </c:pt>
                <c:pt idx="117">
                  <c:v>4.7975027843397777</c:v>
                </c:pt>
                <c:pt idx="118">
                  <c:v>4.8041153385602522</c:v>
                </c:pt>
                <c:pt idx="119">
                  <c:v>4.8112369238278978</c:v>
                </c:pt>
                <c:pt idx="120">
                  <c:v>4.8247722033948239</c:v>
                </c:pt>
                <c:pt idx="121">
                  <c:v>4.8389957100214103</c:v>
                </c:pt>
                <c:pt idx="122">
                  <c:v>4.8459599864469647</c:v>
                </c:pt>
                <c:pt idx="123">
                  <c:v>4.8529753301699206</c:v>
                </c:pt>
                <c:pt idx="124">
                  <c:v>4.8676280997403625</c:v>
                </c:pt>
                <c:pt idx="125">
                  <c:v>4.8824764469664768</c:v>
                </c:pt>
                <c:pt idx="126">
                  <c:v>4.8897269004979016</c:v>
                </c:pt>
                <c:pt idx="127">
                  <c:v>4.8960435476355659</c:v>
                </c:pt>
                <c:pt idx="128">
                  <c:v>4.9112231157749067</c:v>
                </c:pt>
                <c:pt idx="129">
                  <c:v>4.9260588089692989</c:v>
                </c:pt>
                <c:pt idx="130">
                  <c:v>4.9335263549118133</c:v>
                </c:pt>
                <c:pt idx="131">
                  <c:v>4.9415258893796787</c:v>
                </c:pt>
                <c:pt idx="132">
                  <c:v>4.9566135505480107</c:v>
                </c:pt>
                <c:pt idx="133">
                  <c:v>4.9723144144325087</c:v>
                </c:pt>
                <c:pt idx="134">
                  <c:v>4.9799479386926153</c:v>
                </c:pt>
                <c:pt idx="135">
                  <c:v>4.9881142298308649</c:v>
                </c:pt>
                <c:pt idx="136">
                  <c:v>5.027187245874198</c:v>
                </c:pt>
                <c:pt idx="137">
                  <c:v>5.0349441571456719</c:v>
                </c:pt>
                <c:pt idx="138">
                  <c:v>5.0749178005119386</c:v>
                </c:pt>
                <c:pt idx="139">
                  <c:v>5.1212759415588067</c:v>
                </c:pt>
                <c:pt idx="140">
                  <c:v>5.1296092853002051</c:v>
                </c:pt>
                <c:pt idx="141">
                  <c:v>5.1691188313510068</c:v>
                </c:pt>
                <c:pt idx="142">
                  <c:v>5.2166350541709026</c:v>
                </c:pt>
                <c:pt idx="143">
                  <c:v>5.2243355254919042</c:v>
                </c:pt>
                <c:pt idx="144">
                  <c:v>5.2635990597156761</c:v>
                </c:pt>
                <c:pt idx="145">
                  <c:v>5.3083161353828823</c:v>
                </c:pt>
                <c:pt idx="146">
                  <c:v>5.3162675190619924</c:v>
                </c:pt>
                <c:pt idx="147">
                  <c:v>5.3536264438439121</c:v>
                </c:pt>
                <c:pt idx="148">
                  <c:v>5.3978511603707462</c:v>
                </c:pt>
                <c:pt idx="149">
                  <c:v>5.4049490612487272</c:v>
                </c:pt>
                <c:pt idx="150">
                  <c:v>5.4408520724200562</c:v>
                </c:pt>
                <c:pt idx="151">
                  <c:v>5.4816190088988579</c:v>
                </c:pt>
                <c:pt idx="152">
                  <c:v>5.4887243302446453</c:v>
                </c:pt>
                <c:pt idx="153">
                  <c:v>5.5218630820621479</c:v>
                </c:pt>
                <c:pt idx="154">
                  <c:v>5.5605763962115491</c:v>
                </c:pt>
                <c:pt idx="155">
                  <c:v>5.5667380604392314</c:v>
                </c:pt>
                <c:pt idx="156">
                  <c:v>5.5976864245804396</c:v>
                </c:pt>
                <c:pt idx="157">
                  <c:v>5.6320046436772317</c:v>
                </c:pt>
                <c:pt idx="158">
                  <c:v>5.6380057180604863</c:v>
                </c:pt>
                <c:pt idx="159">
                  <c:v>5.6657982871586254</c:v>
                </c:pt>
                <c:pt idx="160">
                  <c:v>5.6978461456451264</c:v>
                </c:pt>
                <c:pt idx="161">
                  <c:v>5.7029038185862841</c:v>
                </c:pt>
                <c:pt idx="162">
                  <c:v>5.7281208910167027</c:v>
                </c:pt>
                <c:pt idx="163">
                  <c:v>5.7557034906609523</c:v>
                </c:pt>
                <c:pt idx="164">
                  <c:v>5.7604834705343952</c:v>
                </c:pt>
                <c:pt idx="165">
                  <c:v>5.7824427561512683</c:v>
                </c:pt>
                <c:pt idx="166">
                  <c:v>5.8073754684498446</c:v>
                </c:pt>
                <c:pt idx="167">
                  <c:v>5.8112693519635679</c:v>
                </c:pt>
                <c:pt idx="168">
                  <c:v>5.8305035839912751</c:v>
                </c:pt>
                <c:pt idx="169">
                  <c:v>5.8511671332794828</c:v>
                </c:pt>
                <c:pt idx="170">
                  <c:v>5.8547043428388141</c:v>
                </c:pt>
                <c:pt idx="171">
                  <c:v>5.8707708920214632</c:v>
                </c:pt>
                <c:pt idx="172">
                  <c:v>5.8886052349656692</c:v>
                </c:pt>
                <c:pt idx="173">
                  <c:v>5.8913465490484551</c:v>
                </c:pt>
                <c:pt idx="174">
                  <c:v>5.9046899437393021</c:v>
                </c:pt>
                <c:pt idx="175">
                  <c:v>5.9187539931937359</c:v>
                </c:pt>
                <c:pt idx="176">
                  <c:v>5.9210830556330638</c:v>
                </c:pt>
                <c:pt idx="177">
                  <c:v>5.9314475793525192</c:v>
                </c:pt>
                <c:pt idx="178">
                  <c:v>5.9424673492281608</c:v>
                </c:pt>
                <c:pt idx="179">
                  <c:v>5.944107363957488</c:v>
                </c:pt>
                <c:pt idx="180">
                  <c:v>5.9518431157019558</c:v>
                </c:pt>
                <c:pt idx="181">
                  <c:v>5.959378268870271</c:v>
                </c:pt>
                <c:pt idx="182">
                  <c:v>5.9605751345110605</c:v>
                </c:pt>
                <c:pt idx="183">
                  <c:v>5.9656126730700558</c:v>
                </c:pt>
                <c:pt idx="184">
                  <c:v>5.9703000393238348</c:v>
                </c:pt>
                <c:pt idx="185">
                  <c:v>5.9709199656143896</c:v>
                </c:pt>
                <c:pt idx="186">
                  <c:v>5.9734750667745473</c:v>
                </c:pt>
                <c:pt idx="187">
                  <c:v>5.9751406731539305</c:v>
                </c:pt>
                <c:pt idx="188">
                  <c:v>5.9754440207457957</c:v>
                </c:pt>
                <c:pt idx="189">
                  <c:v>5.9743412321840061</c:v>
                </c:pt>
                <c:pt idx="190">
                  <c:v>5.9718686668883061</c:v>
                </c:pt>
                <c:pt idx="191">
                  <c:v>5.9682075140093911</c:v>
                </c:pt>
                <c:pt idx="192">
                  <c:v>5.963146365795513</c:v>
                </c:pt>
                <c:pt idx="193">
                  <c:v>5.9568233448234986</c:v>
                </c:pt>
                <c:pt idx="194">
                  <c:v>5.9492745085719081</c:v>
                </c:pt>
                <c:pt idx="195">
                  <c:v>5.940738014352311</c:v>
                </c:pt>
                <c:pt idx="196">
                  <c:v>5.9308692625754471</c:v>
                </c:pt>
                <c:pt idx="197">
                  <c:v>5.919880191641429</c:v>
                </c:pt>
                <c:pt idx="198">
                  <c:v>5.9078054139907055</c:v>
                </c:pt>
                <c:pt idx="199">
                  <c:v>5.8951233361970656</c:v>
                </c:pt>
                <c:pt idx="200">
                  <c:v>5.8810117162440809</c:v>
                </c:pt>
                <c:pt idx="201">
                  <c:v>5.8659141797174197</c:v>
                </c:pt>
                <c:pt idx="202">
                  <c:v>5.8498632842690483</c:v>
                </c:pt>
                <c:pt idx="203">
                  <c:v>5.8334586646230493</c:v>
                </c:pt>
                <c:pt idx="204">
                  <c:v>5.8156249515956207</c:v>
                </c:pt>
                <c:pt idx="205">
                  <c:v>5.7969310695672496</c:v>
                </c:pt>
                <c:pt idx="206">
                  <c:v>5.777407234972741</c:v>
                </c:pt>
                <c:pt idx="207">
                  <c:v>5.757758121553004</c:v>
                </c:pt>
                <c:pt idx="208">
                  <c:v>5.7366872908656683</c:v>
                </c:pt>
                <c:pt idx="209">
                  <c:v>5.7148725724644409</c:v>
                </c:pt>
                <c:pt idx="210">
                  <c:v>5.692341753162256</c:v>
                </c:pt>
                <c:pt idx="211">
                  <c:v>5.6696339237735787</c:v>
                </c:pt>
                <c:pt idx="212">
                  <c:v>5.6457659423935445</c:v>
                </c:pt>
                <c:pt idx="213">
                  <c:v>5.6212610095857967</c:v>
                </c:pt>
                <c:pt idx="214">
                  <c:v>5.5961445043918712</c:v>
                </c:pt>
                <c:pt idx="215">
                  <c:v>5.5712883678261784</c:v>
                </c:pt>
                <c:pt idx="216">
                  <c:v>5.5450404627902046</c:v>
                </c:pt>
                <c:pt idx="217">
                  <c:v>5.5182528364512562</c:v>
                </c:pt>
                <c:pt idx="218">
                  <c:v>5.4909485610813071</c:v>
                </c:pt>
                <c:pt idx="219">
                  <c:v>5.4640641823276166</c:v>
                </c:pt>
                <c:pt idx="220">
                  <c:v>5.435808643028845</c:v>
                </c:pt>
                <c:pt idx="221">
                  <c:v>5.4071016446813651</c:v>
                </c:pt>
                <c:pt idx="222">
                  <c:v>5.3779640816516432</c:v>
                </c:pt>
                <c:pt idx="223">
                  <c:v>5.3493860989437465</c:v>
                </c:pt>
                <c:pt idx="224">
                  <c:v>5.3194604139334123</c:v>
                </c:pt>
                <c:pt idx="225">
                  <c:v>5.2891631030886872</c:v>
                </c:pt>
                <c:pt idx="226">
                  <c:v>5.2585130273102401</c:v>
                </c:pt>
                <c:pt idx="227">
                  <c:v>5.2282055632263935</c:v>
                </c:pt>
                <c:pt idx="228">
                  <c:v>5.196911286991857</c:v>
                </c:pt>
                <c:pt idx="229">
                  <c:v>5.1653175581628998</c:v>
                </c:pt>
                <c:pt idx="230">
                  <c:v>5.1334413479763841</c:v>
                </c:pt>
                <c:pt idx="231">
                  <c:v>5.1023513178023343</c:v>
                </c:pt>
                <c:pt idx="232">
                  <c:v>5.069967160651089</c:v>
                </c:pt>
                <c:pt idx="233">
                  <c:v>5.0373482595545633</c:v>
                </c:pt>
                <c:pt idx="234">
                  <c:v>5.0045098480203434</c:v>
                </c:pt>
                <c:pt idx="235">
                  <c:v>4.9725473149770272</c:v>
                </c:pt>
                <c:pt idx="236">
                  <c:v>4.9393199115356179</c:v>
                </c:pt>
                <c:pt idx="237">
                  <c:v>4.9059157895663699</c:v>
                </c:pt>
                <c:pt idx="238">
                  <c:v>4.8723485856206059</c:v>
                </c:pt>
                <c:pt idx="239">
                  <c:v>4.8397332523811798</c:v>
                </c:pt>
                <c:pt idx="240">
                  <c:v>4.8058835438791192</c:v>
                </c:pt>
                <c:pt idx="241">
                  <c:v>4.7719090065754521</c:v>
                </c:pt>
                <c:pt idx="242">
                  <c:v>4.7378218131942278</c:v>
                </c:pt>
                <c:pt idx="243">
                  <c:v>4.7043779965187191</c:v>
                </c:pt>
                <c:pt idx="244">
                  <c:v>4.6701024437722563</c:v>
                </c:pt>
              </c:numCache>
            </c:numRef>
          </c:yVal>
          <c:smooth val="1"/>
          <c:extLst>
            <c:ext xmlns:c16="http://schemas.microsoft.com/office/drawing/2014/chart" uri="{C3380CC4-5D6E-409C-BE32-E72D297353CC}">
              <c16:uniqueId val="{00000001-2888-1346-BA1D-D557414590ED}"/>
            </c:ext>
          </c:extLst>
        </c:ser>
        <c:ser>
          <c:idx val="2"/>
          <c:order val="2"/>
          <c:tx>
            <c:v>Treasury street yields</c:v>
          </c:tx>
          <c:spPr>
            <a:ln>
              <a:noFill/>
              <a:prstDash val="solid"/>
            </a:ln>
          </c:spPr>
          <c:marker>
            <c:symbol val="circle"/>
            <c:size val="4"/>
            <c:spPr>
              <a:solidFill>
                <a:srgbClr val="898781"/>
              </a:solidFill>
              <a:ln>
                <a:solidFill>
                  <a:srgbClr val="898781"/>
                </a:solidFill>
                <a:prstDash val="solid"/>
              </a:ln>
            </c:spPr>
          </c:marker>
          <c:xVal>
            <c:numRef>
              <c:f>Bonds!$R$4:$R$356</c:f>
              <c:numCache>
                <c:formatCode>0.0000</c:formatCode>
                <c:ptCount val="353"/>
                <c:pt idx="0">
                  <c:v>1.9178082191780823E-2</c:v>
                </c:pt>
                <c:pt idx="1">
                  <c:v>6.0273972602739728E-2</c:v>
                </c:pt>
                <c:pt idx="2">
                  <c:v>6.0273972602739728E-2</c:v>
                </c:pt>
                <c:pt idx="3">
                  <c:v>6.0273972602739728E-2</c:v>
                </c:pt>
                <c:pt idx="4">
                  <c:v>0.10136986301369863</c:v>
                </c:pt>
                <c:pt idx="5">
                  <c:v>0.14520547945205478</c:v>
                </c:pt>
                <c:pt idx="6">
                  <c:v>0.14520547945205478</c:v>
                </c:pt>
                <c:pt idx="7">
                  <c:v>0.14520547945205478</c:v>
                </c:pt>
                <c:pt idx="8">
                  <c:v>0.18630136986301371</c:v>
                </c:pt>
                <c:pt idx="9">
                  <c:v>0.18630136986301371</c:v>
                </c:pt>
                <c:pt idx="10">
                  <c:v>0.18630136986301371</c:v>
                </c:pt>
                <c:pt idx="11">
                  <c:v>0.22739726027397261</c:v>
                </c:pt>
                <c:pt idx="12">
                  <c:v>0.22739726027397261</c:v>
                </c:pt>
                <c:pt idx="13">
                  <c:v>0.22739726027397261</c:v>
                </c:pt>
                <c:pt idx="14">
                  <c:v>0.26849315068493151</c:v>
                </c:pt>
                <c:pt idx="15">
                  <c:v>0.31232876712328766</c:v>
                </c:pt>
                <c:pt idx="16">
                  <c:v>0.31232876712328766</c:v>
                </c:pt>
                <c:pt idx="17">
                  <c:v>0.31232876712328766</c:v>
                </c:pt>
                <c:pt idx="18">
                  <c:v>0.35342465753424657</c:v>
                </c:pt>
                <c:pt idx="19">
                  <c:v>0.39726027397260272</c:v>
                </c:pt>
                <c:pt idx="20">
                  <c:v>0.39726027397260272</c:v>
                </c:pt>
                <c:pt idx="21">
                  <c:v>0.43835616438356162</c:v>
                </c:pt>
                <c:pt idx="22">
                  <c:v>0.43835616438356162</c:v>
                </c:pt>
                <c:pt idx="23">
                  <c:v>0.43835616438356162</c:v>
                </c:pt>
                <c:pt idx="24">
                  <c:v>0.47397260273972602</c:v>
                </c:pt>
                <c:pt idx="25">
                  <c:v>0.47397260273972602</c:v>
                </c:pt>
                <c:pt idx="26">
                  <c:v>0.47397260273972602</c:v>
                </c:pt>
                <c:pt idx="27">
                  <c:v>0.51506849315068493</c:v>
                </c:pt>
                <c:pt idx="28">
                  <c:v>0.55890410958904113</c:v>
                </c:pt>
                <c:pt idx="29">
                  <c:v>0.55890410958904113</c:v>
                </c:pt>
                <c:pt idx="30">
                  <c:v>0.55890410958904113</c:v>
                </c:pt>
                <c:pt idx="31">
                  <c:v>0.6</c:v>
                </c:pt>
                <c:pt idx="32">
                  <c:v>0.64109589041095894</c:v>
                </c:pt>
                <c:pt idx="33">
                  <c:v>0.64109589041095894</c:v>
                </c:pt>
                <c:pt idx="34">
                  <c:v>0.64109589041095894</c:v>
                </c:pt>
                <c:pt idx="35">
                  <c:v>0.68219178082191778</c:v>
                </c:pt>
                <c:pt idx="36">
                  <c:v>0.68219178082191778</c:v>
                </c:pt>
                <c:pt idx="37">
                  <c:v>0.72602739726027399</c:v>
                </c:pt>
                <c:pt idx="38">
                  <c:v>0.72602739726027399</c:v>
                </c:pt>
                <c:pt idx="39">
                  <c:v>0.72602739726027399</c:v>
                </c:pt>
                <c:pt idx="40">
                  <c:v>0.76712328767123283</c:v>
                </c:pt>
                <c:pt idx="41">
                  <c:v>0.80821917808219179</c:v>
                </c:pt>
                <c:pt idx="42">
                  <c:v>0.80821917808219179</c:v>
                </c:pt>
                <c:pt idx="43">
                  <c:v>0.80821917808219179</c:v>
                </c:pt>
                <c:pt idx="44">
                  <c:v>0.84931506849315064</c:v>
                </c:pt>
                <c:pt idx="45">
                  <c:v>0.89315068493150684</c:v>
                </c:pt>
                <c:pt idx="46">
                  <c:v>0.89315068493150684</c:v>
                </c:pt>
                <c:pt idx="47">
                  <c:v>0.89315068493150684</c:v>
                </c:pt>
                <c:pt idx="48">
                  <c:v>0.9342465753424658</c:v>
                </c:pt>
                <c:pt idx="49">
                  <c:v>0.9342465753424658</c:v>
                </c:pt>
                <c:pt idx="50">
                  <c:v>0.9342465753424658</c:v>
                </c:pt>
                <c:pt idx="51">
                  <c:v>0.9780821917808219</c:v>
                </c:pt>
                <c:pt idx="52">
                  <c:v>0.9780821917808219</c:v>
                </c:pt>
                <c:pt idx="53">
                  <c:v>0.9780821917808219</c:v>
                </c:pt>
                <c:pt idx="54">
                  <c:v>1.0191780821917809</c:v>
                </c:pt>
                <c:pt idx="55">
                  <c:v>1.0602739726027397</c:v>
                </c:pt>
                <c:pt idx="56">
                  <c:v>1.0602739726027397</c:v>
                </c:pt>
                <c:pt idx="57">
                  <c:v>1.0602739726027397</c:v>
                </c:pt>
                <c:pt idx="58">
                  <c:v>1.1013698630136985</c:v>
                </c:pt>
                <c:pt idx="59">
                  <c:v>1.1452054794520548</c:v>
                </c:pt>
                <c:pt idx="60">
                  <c:v>1.1452054794520548</c:v>
                </c:pt>
                <c:pt idx="61">
                  <c:v>1.1452054794520548</c:v>
                </c:pt>
                <c:pt idx="62">
                  <c:v>1.1863013698630136</c:v>
                </c:pt>
                <c:pt idx="63">
                  <c:v>1.1863013698630136</c:v>
                </c:pt>
                <c:pt idx="64">
                  <c:v>1.1863013698630136</c:v>
                </c:pt>
                <c:pt idx="65">
                  <c:v>1.2273972602739727</c:v>
                </c:pt>
                <c:pt idx="66">
                  <c:v>1.2273972602739727</c:v>
                </c:pt>
                <c:pt idx="67">
                  <c:v>1.2273972602739727</c:v>
                </c:pt>
                <c:pt idx="68">
                  <c:v>1.2684931506849315</c:v>
                </c:pt>
                <c:pt idx="69">
                  <c:v>1.3123287671232877</c:v>
                </c:pt>
                <c:pt idx="70">
                  <c:v>1.3123287671232877</c:v>
                </c:pt>
                <c:pt idx="71">
                  <c:v>1.3123287671232877</c:v>
                </c:pt>
                <c:pt idx="72">
                  <c:v>1.3534246575342466</c:v>
                </c:pt>
                <c:pt idx="73">
                  <c:v>1.3972602739726028</c:v>
                </c:pt>
                <c:pt idx="74">
                  <c:v>1.3972602739726028</c:v>
                </c:pt>
                <c:pt idx="75">
                  <c:v>1.4383561643835616</c:v>
                </c:pt>
                <c:pt idx="76">
                  <c:v>1.4383561643835616</c:v>
                </c:pt>
                <c:pt idx="77">
                  <c:v>1.4767123287671233</c:v>
                </c:pt>
                <c:pt idx="78">
                  <c:v>1.4767123287671233</c:v>
                </c:pt>
                <c:pt idx="79">
                  <c:v>1.4767123287671233</c:v>
                </c:pt>
                <c:pt idx="80">
                  <c:v>1.5178082191780822</c:v>
                </c:pt>
                <c:pt idx="81">
                  <c:v>1.5616438356164384</c:v>
                </c:pt>
                <c:pt idx="82">
                  <c:v>1.5616438356164384</c:v>
                </c:pt>
                <c:pt idx="83">
                  <c:v>1.5616438356164384</c:v>
                </c:pt>
                <c:pt idx="84">
                  <c:v>1.6027397260273972</c:v>
                </c:pt>
                <c:pt idx="85">
                  <c:v>1.6438356164383561</c:v>
                </c:pt>
                <c:pt idx="86">
                  <c:v>1.6438356164383561</c:v>
                </c:pt>
                <c:pt idx="87">
                  <c:v>1.6438356164383561</c:v>
                </c:pt>
                <c:pt idx="88">
                  <c:v>1.6849315068493151</c:v>
                </c:pt>
                <c:pt idx="89">
                  <c:v>1.6849315068493151</c:v>
                </c:pt>
                <c:pt idx="90">
                  <c:v>1.7287671232876711</c:v>
                </c:pt>
                <c:pt idx="91">
                  <c:v>1.7287671232876711</c:v>
                </c:pt>
                <c:pt idx="92">
                  <c:v>1.7287671232876711</c:v>
                </c:pt>
                <c:pt idx="93">
                  <c:v>1.7698630136986302</c:v>
                </c:pt>
                <c:pt idx="94">
                  <c:v>1.810958904109589</c:v>
                </c:pt>
                <c:pt idx="95">
                  <c:v>1.810958904109589</c:v>
                </c:pt>
                <c:pt idx="96">
                  <c:v>1.810958904109589</c:v>
                </c:pt>
                <c:pt idx="97">
                  <c:v>1.8520547945205479</c:v>
                </c:pt>
                <c:pt idx="98">
                  <c:v>1.8958904109589041</c:v>
                </c:pt>
                <c:pt idx="99">
                  <c:v>1.8958904109589041</c:v>
                </c:pt>
                <c:pt idx="100">
                  <c:v>1.8958904109589041</c:v>
                </c:pt>
                <c:pt idx="101">
                  <c:v>1.9369863013698629</c:v>
                </c:pt>
                <c:pt idx="102">
                  <c:v>1.9369863013698629</c:v>
                </c:pt>
                <c:pt idx="103">
                  <c:v>1.9369863013698629</c:v>
                </c:pt>
                <c:pt idx="104">
                  <c:v>1.9808219178082191</c:v>
                </c:pt>
                <c:pt idx="105">
                  <c:v>1.9808219178082191</c:v>
                </c:pt>
                <c:pt idx="106">
                  <c:v>1.9808219178082191</c:v>
                </c:pt>
                <c:pt idx="107">
                  <c:v>2.021917808219178</c:v>
                </c:pt>
                <c:pt idx="108">
                  <c:v>2.0630136986301371</c:v>
                </c:pt>
                <c:pt idx="109">
                  <c:v>2.0630136986301371</c:v>
                </c:pt>
                <c:pt idx="110">
                  <c:v>2.1041095890410957</c:v>
                </c:pt>
                <c:pt idx="111">
                  <c:v>2.1479452054794521</c:v>
                </c:pt>
                <c:pt idx="112">
                  <c:v>2.1479452054794521</c:v>
                </c:pt>
                <c:pt idx="113">
                  <c:v>2.1890410958904107</c:v>
                </c:pt>
                <c:pt idx="114">
                  <c:v>2.1890410958904107</c:v>
                </c:pt>
                <c:pt idx="115">
                  <c:v>2.1890410958904107</c:v>
                </c:pt>
                <c:pt idx="116">
                  <c:v>2.2301369863013698</c:v>
                </c:pt>
                <c:pt idx="117">
                  <c:v>2.2301369863013698</c:v>
                </c:pt>
                <c:pt idx="118">
                  <c:v>2.2712328767123289</c:v>
                </c:pt>
                <c:pt idx="119">
                  <c:v>2.3150684931506849</c:v>
                </c:pt>
                <c:pt idx="120">
                  <c:v>2.3150684931506849</c:v>
                </c:pt>
                <c:pt idx="121">
                  <c:v>2.3561643835616439</c:v>
                </c:pt>
                <c:pt idx="122">
                  <c:v>2.4</c:v>
                </c:pt>
                <c:pt idx="123">
                  <c:v>2.4</c:v>
                </c:pt>
                <c:pt idx="124">
                  <c:v>2.441095890410959</c:v>
                </c:pt>
                <c:pt idx="125">
                  <c:v>2.441095890410959</c:v>
                </c:pt>
                <c:pt idx="126">
                  <c:v>2.441095890410959</c:v>
                </c:pt>
                <c:pt idx="127">
                  <c:v>2.4767123287671233</c:v>
                </c:pt>
                <c:pt idx="128">
                  <c:v>2.4767123287671233</c:v>
                </c:pt>
                <c:pt idx="129">
                  <c:v>2.5178082191780824</c:v>
                </c:pt>
                <c:pt idx="130">
                  <c:v>2.5616438356164384</c:v>
                </c:pt>
                <c:pt idx="131">
                  <c:v>2.5616438356164384</c:v>
                </c:pt>
                <c:pt idx="132">
                  <c:v>2.6027397260273974</c:v>
                </c:pt>
                <c:pt idx="133">
                  <c:v>2.6438356164383561</c:v>
                </c:pt>
                <c:pt idx="134">
                  <c:v>2.6438356164383561</c:v>
                </c:pt>
                <c:pt idx="135">
                  <c:v>2.6849315068493151</c:v>
                </c:pt>
                <c:pt idx="136">
                  <c:v>2.6849315068493151</c:v>
                </c:pt>
                <c:pt idx="137">
                  <c:v>2.7287671232876711</c:v>
                </c:pt>
                <c:pt idx="138">
                  <c:v>2.7287671232876711</c:v>
                </c:pt>
                <c:pt idx="139">
                  <c:v>2.7698630136986302</c:v>
                </c:pt>
                <c:pt idx="140">
                  <c:v>2.8109589041095893</c:v>
                </c:pt>
                <c:pt idx="141">
                  <c:v>2.8109589041095893</c:v>
                </c:pt>
                <c:pt idx="142">
                  <c:v>2.8520547945205479</c:v>
                </c:pt>
                <c:pt idx="143">
                  <c:v>2.8958904109589043</c:v>
                </c:pt>
                <c:pt idx="144">
                  <c:v>2.8958904109589043</c:v>
                </c:pt>
                <c:pt idx="145">
                  <c:v>2.9369863013698629</c:v>
                </c:pt>
                <c:pt idx="146">
                  <c:v>2.9369863013698629</c:v>
                </c:pt>
                <c:pt idx="147">
                  <c:v>2.9369863013698629</c:v>
                </c:pt>
                <c:pt idx="148">
                  <c:v>2.9808219178082194</c:v>
                </c:pt>
                <c:pt idx="149">
                  <c:v>2.9808219178082194</c:v>
                </c:pt>
                <c:pt idx="150">
                  <c:v>3.0630136986301371</c:v>
                </c:pt>
                <c:pt idx="151">
                  <c:v>3.0630136986301371</c:v>
                </c:pt>
                <c:pt idx="152">
                  <c:v>3.1479452054794521</c:v>
                </c:pt>
                <c:pt idx="153">
                  <c:v>3.1479452054794521</c:v>
                </c:pt>
                <c:pt idx="154">
                  <c:v>3.1890410958904107</c:v>
                </c:pt>
                <c:pt idx="155">
                  <c:v>3.2301369863013698</c:v>
                </c:pt>
                <c:pt idx="156">
                  <c:v>3.2301369863013698</c:v>
                </c:pt>
                <c:pt idx="157">
                  <c:v>3.3150684931506849</c:v>
                </c:pt>
                <c:pt idx="158">
                  <c:v>3.3150684931506849</c:v>
                </c:pt>
                <c:pt idx="159">
                  <c:v>3.4</c:v>
                </c:pt>
                <c:pt idx="160">
                  <c:v>3.4</c:v>
                </c:pt>
                <c:pt idx="161">
                  <c:v>3.441095890410959</c:v>
                </c:pt>
                <c:pt idx="162">
                  <c:v>3.4767123287671233</c:v>
                </c:pt>
                <c:pt idx="163">
                  <c:v>3.5616438356164384</c:v>
                </c:pt>
                <c:pt idx="164">
                  <c:v>3.5616438356164384</c:v>
                </c:pt>
                <c:pt idx="165">
                  <c:v>3.6438356164383561</c:v>
                </c:pt>
                <c:pt idx="166">
                  <c:v>3.6438356164383561</c:v>
                </c:pt>
                <c:pt idx="167">
                  <c:v>3.6849315068493151</c:v>
                </c:pt>
                <c:pt idx="168">
                  <c:v>3.6849315068493151</c:v>
                </c:pt>
                <c:pt idx="169">
                  <c:v>3.7287671232876711</c:v>
                </c:pt>
                <c:pt idx="170">
                  <c:v>3.7287671232876711</c:v>
                </c:pt>
                <c:pt idx="171">
                  <c:v>3.8109589041095893</c:v>
                </c:pt>
                <c:pt idx="172">
                  <c:v>3.8109589041095893</c:v>
                </c:pt>
                <c:pt idx="173">
                  <c:v>3.8958904109589043</c:v>
                </c:pt>
                <c:pt idx="174">
                  <c:v>3.8958904109589043</c:v>
                </c:pt>
                <c:pt idx="175">
                  <c:v>3.9369863013698629</c:v>
                </c:pt>
                <c:pt idx="176">
                  <c:v>3.9808219178082194</c:v>
                </c:pt>
                <c:pt idx="177">
                  <c:v>3.9808219178082194</c:v>
                </c:pt>
                <c:pt idx="178">
                  <c:v>4.0630136986301366</c:v>
                </c:pt>
                <c:pt idx="179">
                  <c:v>4.0630136986301366</c:v>
                </c:pt>
                <c:pt idx="180">
                  <c:v>4.1479452054794521</c:v>
                </c:pt>
                <c:pt idx="181">
                  <c:v>4.1479452054794521</c:v>
                </c:pt>
                <c:pt idx="182">
                  <c:v>4.1890410958904107</c:v>
                </c:pt>
                <c:pt idx="183">
                  <c:v>4.2301369863013702</c:v>
                </c:pt>
                <c:pt idx="184">
                  <c:v>4.2301369863013702</c:v>
                </c:pt>
                <c:pt idx="185">
                  <c:v>4.3150684931506849</c:v>
                </c:pt>
                <c:pt idx="186">
                  <c:v>4.3150684931506849</c:v>
                </c:pt>
                <c:pt idx="187">
                  <c:v>4.4000000000000004</c:v>
                </c:pt>
                <c:pt idx="188">
                  <c:v>4.4000000000000004</c:v>
                </c:pt>
                <c:pt idx="189">
                  <c:v>4.441095890410959</c:v>
                </c:pt>
                <c:pt idx="190">
                  <c:v>4.441095890410959</c:v>
                </c:pt>
                <c:pt idx="191">
                  <c:v>4.4767123287671229</c:v>
                </c:pt>
                <c:pt idx="192">
                  <c:v>4.4767123287671229</c:v>
                </c:pt>
                <c:pt idx="193">
                  <c:v>4.5616438356164384</c:v>
                </c:pt>
                <c:pt idx="194">
                  <c:v>4.5616438356164384</c:v>
                </c:pt>
                <c:pt idx="195">
                  <c:v>4.6438356164383565</c:v>
                </c:pt>
                <c:pt idx="196">
                  <c:v>4.6438356164383565</c:v>
                </c:pt>
                <c:pt idx="197">
                  <c:v>4.6849315068493151</c:v>
                </c:pt>
                <c:pt idx="198">
                  <c:v>4.7287671232876711</c:v>
                </c:pt>
                <c:pt idx="199">
                  <c:v>4.7287671232876711</c:v>
                </c:pt>
                <c:pt idx="200">
                  <c:v>4.8109589041095893</c:v>
                </c:pt>
                <c:pt idx="201">
                  <c:v>4.8109589041095893</c:v>
                </c:pt>
                <c:pt idx="202">
                  <c:v>4.8958904109589039</c:v>
                </c:pt>
                <c:pt idx="203">
                  <c:v>4.8958904109589039</c:v>
                </c:pt>
                <c:pt idx="204">
                  <c:v>4.9369863013698634</c:v>
                </c:pt>
                <c:pt idx="205">
                  <c:v>4.9808219178082194</c:v>
                </c:pt>
                <c:pt idx="206">
                  <c:v>4.9808219178082194</c:v>
                </c:pt>
                <c:pt idx="207">
                  <c:v>5.0630136986301366</c:v>
                </c:pt>
                <c:pt idx="208">
                  <c:v>5.1479452054794521</c:v>
                </c:pt>
                <c:pt idx="209">
                  <c:v>5.1890410958904107</c:v>
                </c:pt>
                <c:pt idx="210">
                  <c:v>5.2301369863013702</c:v>
                </c:pt>
                <c:pt idx="211">
                  <c:v>5.3150684931506849</c:v>
                </c:pt>
                <c:pt idx="212">
                  <c:v>5.4</c:v>
                </c:pt>
                <c:pt idx="213">
                  <c:v>5.441095890410959</c:v>
                </c:pt>
                <c:pt idx="214">
                  <c:v>5.4794520547945202</c:v>
                </c:pt>
                <c:pt idx="215">
                  <c:v>5.5643835616438357</c:v>
                </c:pt>
                <c:pt idx="216">
                  <c:v>5.646575342465753</c:v>
                </c:pt>
                <c:pt idx="217">
                  <c:v>5.6876712328767125</c:v>
                </c:pt>
                <c:pt idx="218">
                  <c:v>5.7315068493150685</c:v>
                </c:pt>
                <c:pt idx="219">
                  <c:v>5.8136986301369866</c:v>
                </c:pt>
                <c:pt idx="220">
                  <c:v>5.8986301369863012</c:v>
                </c:pt>
                <c:pt idx="221">
                  <c:v>5.9397260273972599</c:v>
                </c:pt>
                <c:pt idx="222">
                  <c:v>5.9835616438356167</c:v>
                </c:pt>
                <c:pt idx="223">
                  <c:v>6.065753424657534</c:v>
                </c:pt>
                <c:pt idx="224">
                  <c:v>6.1506849315068495</c:v>
                </c:pt>
                <c:pt idx="225">
                  <c:v>6.1917808219178081</c:v>
                </c:pt>
                <c:pt idx="226">
                  <c:v>6.2328767123287667</c:v>
                </c:pt>
                <c:pt idx="227">
                  <c:v>6.3178082191780822</c:v>
                </c:pt>
                <c:pt idx="228">
                  <c:v>6.4027397260273968</c:v>
                </c:pt>
                <c:pt idx="229">
                  <c:v>6.4438356164383563</c:v>
                </c:pt>
                <c:pt idx="230">
                  <c:v>6.4794520547945202</c:v>
                </c:pt>
                <c:pt idx="231">
                  <c:v>6.5643835616438357</c:v>
                </c:pt>
                <c:pt idx="232">
                  <c:v>6.646575342465753</c:v>
                </c:pt>
                <c:pt idx="233">
                  <c:v>6.6876712328767125</c:v>
                </c:pt>
                <c:pt idx="234">
                  <c:v>6.7315068493150685</c:v>
                </c:pt>
                <c:pt idx="235">
                  <c:v>6.8136986301369866</c:v>
                </c:pt>
                <c:pt idx="236">
                  <c:v>6.8986301369863012</c:v>
                </c:pt>
                <c:pt idx="237">
                  <c:v>6.9397260273972599</c:v>
                </c:pt>
                <c:pt idx="238">
                  <c:v>6.9835616438356167</c:v>
                </c:pt>
                <c:pt idx="239">
                  <c:v>7.1917808219178081</c:v>
                </c:pt>
                <c:pt idx="240">
                  <c:v>7.4438356164383563</c:v>
                </c:pt>
                <c:pt idx="241">
                  <c:v>7.6876712328767125</c:v>
                </c:pt>
                <c:pt idx="242">
                  <c:v>7.9397260273972599</c:v>
                </c:pt>
                <c:pt idx="243">
                  <c:v>8.1917808219178081</c:v>
                </c:pt>
                <c:pt idx="244">
                  <c:v>8.4438356164383563</c:v>
                </c:pt>
                <c:pt idx="245">
                  <c:v>8.6876712328767116</c:v>
                </c:pt>
                <c:pt idx="246">
                  <c:v>8.9397260273972599</c:v>
                </c:pt>
                <c:pt idx="247">
                  <c:v>9.1917808219178081</c:v>
                </c:pt>
                <c:pt idx="248">
                  <c:v>9.4438356164383563</c:v>
                </c:pt>
                <c:pt idx="249">
                  <c:v>9.4438356164383563</c:v>
                </c:pt>
                <c:pt idx="250">
                  <c:v>9.6904109589041099</c:v>
                </c:pt>
                <c:pt idx="251">
                  <c:v>9.9424657534246581</c:v>
                </c:pt>
                <c:pt idx="252">
                  <c:v>10.446575342465753</c:v>
                </c:pt>
                <c:pt idx="253">
                  <c:v>10.69041095890411</c:v>
                </c:pt>
                <c:pt idx="254">
                  <c:v>11.446575342465753</c:v>
                </c:pt>
                <c:pt idx="255">
                  <c:v>11.69041095890411</c:v>
                </c:pt>
                <c:pt idx="256">
                  <c:v>12.446575342465753</c:v>
                </c:pt>
                <c:pt idx="257">
                  <c:v>12.69041095890411</c:v>
                </c:pt>
                <c:pt idx="258">
                  <c:v>12.942465753424658</c:v>
                </c:pt>
                <c:pt idx="259">
                  <c:v>13.194520547945206</c:v>
                </c:pt>
                <c:pt idx="260">
                  <c:v>13.446575342465753</c:v>
                </c:pt>
                <c:pt idx="261">
                  <c:v>13.693150684931506</c:v>
                </c:pt>
                <c:pt idx="262">
                  <c:v>13.693150684931506</c:v>
                </c:pt>
                <c:pt idx="263">
                  <c:v>13.945205479452055</c:v>
                </c:pt>
                <c:pt idx="264">
                  <c:v>13.945205479452055</c:v>
                </c:pt>
                <c:pt idx="265">
                  <c:v>14.197260273972603</c:v>
                </c:pt>
                <c:pt idx="266">
                  <c:v>14.197260273972603</c:v>
                </c:pt>
                <c:pt idx="267">
                  <c:v>14.449315068493151</c:v>
                </c:pt>
                <c:pt idx="268">
                  <c:v>14.449315068493151</c:v>
                </c:pt>
                <c:pt idx="269">
                  <c:v>14.693150684931506</c:v>
                </c:pt>
                <c:pt idx="270">
                  <c:v>14.693150684931506</c:v>
                </c:pt>
                <c:pt idx="271">
                  <c:v>14.945205479452055</c:v>
                </c:pt>
                <c:pt idx="272">
                  <c:v>14.945205479452055</c:v>
                </c:pt>
                <c:pt idx="273">
                  <c:v>15.197260273972603</c:v>
                </c:pt>
                <c:pt idx="274">
                  <c:v>15.238356164383562</c:v>
                </c:pt>
                <c:pt idx="275">
                  <c:v>15.449315068493151</c:v>
                </c:pt>
                <c:pt idx="276">
                  <c:v>15.449315068493151</c:v>
                </c:pt>
                <c:pt idx="277">
                  <c:v>15.693150684931506</c:v>
                </c:pt>
                <c:pt idx="278">
                  <c:v>15.693150684931506</c:v>
                </c:pt>
                <c:pt idx="279">
                  <c:v>15.945205479452055</c:v>
                </c:pt>
                <c:pt idx="280">
                  <c:v>15.945205479452055</c:v>
                </c:pt>
                <c:pt idx="281">
                  <c:v>16.197260273972603</c:v>
                </c:pt>
                <c:pt idx="282">
                  <c:v>16.197260273972603</c:v>
                </c:pt>
                <c:pt idx="283">
                  <c:v>16.449315068493149</c:v>
                </c:pt>
                <c:pt idx="284">
                  <c:v>16.449315068493149</c:v>
                </c:pt>
                <c:pt idx="285">
                  <c:v>16.693150684931506</c:v>
                </c:pt>
                <c:pt idx="286">
                  <c:v>16.693150684931506</c:v>
                </c:pt>
                <c:pt idx="287">
                  <c:v>16.945205479452056</c:v>
                </c:pt>
                <c:pt idx="288">
                  <c:v>16.945205479452056</c:v>
                </c:pt>
                <c:pt idx="289">
                  <c:v>17.197260273972603</c:v>
                </c:pt>
                <c:pt idx="290">
                  <c:v>17.197260273972603</c:v>
                </c:pt>
                <c:pt idx="291">
                  <c:v>17.449315068493149</c:v>
                </c:pt>
                <c:pt idx="292">
                  <c:v>17.449315068493149</c:v>
                </c:pt>
                <c:pt idx="293">
                  <c:v>17.695890410958903</c:v>
                </c:pt>
                <c:pt idx="294">
                  <c:v>17.695890410958903</c:v>
                </c:pt>
                <c:pt idx="295">
                  <c:v>17.947945205479453</c:v>
                </c:pt>
                <c:pt idx="296">
                  <c:v>17.947945205479453</c:v>
                </c:pt>
                <c:pt idx="297">
                  <c:v>18.2</c:v>
                </c:pt>
                <c:pt idx="298">
                  <c:v>18.2</c:v>
                </c:pt>
                <c:pt idx="299">
                  <c:v>18.452054794520549</c:v>
                </c:pt>
                <c:pt idx="300">
                  <c:v>18.452054794520549</c:v>
                </c:pt>
                <c:pt idx="301">
                  <c:v>18.695890410958903</c:v>
                </c:pt>
                <c:pt idx="302">
                  <c:v>18.695890410958903</c:v>
                </c:pt>
                <c:pt idx="303">
                  <c:v>18.947945205479453</c:v>
                </c:pt>
                <c:pt idx="304">
                  <c:v>18.947945205479453</c:v>
                </c:pt>
                <c:pt idx="305">
                  <c:v>19.2</c:v>
                </c:pt>
                <c:pt idx="306">
                  <c:v>19.2</c:v>
                </c:pt>
                <c:pt idx="307">
                  <c:v>19.452054794520549</c:v>
                </c:pt>
                <c:pt idx="308">
                  <c:v>19.452054794520549</c:v>
                </c:pt>
                <c:pt idx="309">
                  <c:v>19.695890410958903</c:v>
                </c:pt>
                <c:pt idx="310">
                  <c:v>19.695890410958903</c:v>
                </c:pt>
                <c:pt idx="311">
                  <c:v>19.947945205479453</c:v>
                </c:pt>
                <c:pt idx="312">
                  <c:v>19.947945205479453</c:v>
                </c:pt>
                <c:pt idx="313">
                  <c:v>20.2</c:v>
                </c:pt>
                <c:pt idx="314">
                  <c:v>20.452054794520549</c:v>
                </c:pt>
                <c:pt idx="315">
                  <c:v>20.695890410958903</c:v>
                </c:pt>
                <c:pt idx="316">
                  <c:v>20.947945205479453</c:v>
                </c:pt>
                <c:pt idx="317">
                  <c:v>21.2</c:v>
                </c:pt>
                <c:pt idx="318">
                  <c:v>21.452054794520549</c:v>
                </c:pt>
                <c:pt idx="319">
                  <c:v>21.698630136986303</c:v>
                </c:pt>
                <c:pt idx="320">
                  <c:v>21.950684931506849</c:v>
                </c:pt>
                <c:pt idx="321">
                  <c:v>22.202739726027396</c:v>
                </c:pt>
                <c:pt idx="322">
                  <c:v>22.454794520547946</c:v>
                </c:pt>
                <c:pt idx="323">
                  <c:v>22.698630136986303</c:v>
                </c:pt>
                <c:pt idx="324">
                  <c:v>22.950684931506849</c:v>
                </c:pt>
                <c:pt idx="325">
                  <c:v>23.202739726027396</c:v>
                </c:pt>
                <c:pt idx="326">
                  <c:v>23.454794520547946</c:v>
                </c:pt>
                <c:pt idx="327">
                  <c:v>23.698630136986303</c:v>
                </c:pt>
                <c:pt idx="328">
                  <c:v>23.950684931506849</c:v>
                </c:pt>
                <c:pt idx="329">
                  <c:v>24.202739726027396</c:v>
                </c:pt>
                <c:pt idx="330">
                  <c:v>24.454794520547946</c:v>
                </c:pt>
                <c:pt idx="331">
                  <c:v>24.698630136986303</c:v>
                </c:pt>
                <c:pt idx="332">
                  <c:v>24.950684931506849</c:v>
                </c:pt>
                <c:pt idx="333">
                  <c:v>25.202739726027396</c:v>
                </c:pt>
                <c:pt idx="334">
                  <c:v>25.454794520547946</c:v>
                </c:pt>
                <c:pt idx="335">
                  <c:v>25.701369863013699</c:v>
                </c:pt>
                <c:pt idx="336">
                  <c:v>25.953424657534246</c:v>
                </c:pt>
                <c:pt idx="337">
                  <c:v>26.205479452054796</c:v>
                </c:pt>
                <c:pt idx="338">
                  <c:v>26.457534246575342</c:v>
                </c:pt>
                <c:pt idx="339">
                  <c:v>26.701369863013699</c:v>
                </c:pt>
                <c:pt idx="340">
                  <c:v>26.953424657534246</c:v>
                </c:pt>
                <c:pt idx="341">
                  <c:v>27.205479452054796</c:v>
                </c:pt>
                <c:pt idx="342">
                  <c:v>27.457534246575342</c:v>
                </c:pt>
                <c:pt idx="343">
                  <c:v>27.701369863013699</c:v>
                </c:pt>
                <c:pt idx="344">
                  <c:v>27.953424657534246</c:v>
                </c:pt>
                <c:pt idx="345">
                  <c:v>28.205479452054796</c:v>
                </c:pt>
                <c:pt idx="346">
                  <c:v>28.457534246575342</c:v>
                </c:pt>
                <c:pt idx="347">
                  <c:v>28.701369863013699</c:v>
                </c:pt>
                <c:pt idx="348">
                  <c:v>28.953424657534246</c:v>
                </c:pt>
                <c:pt idx="349">
                  <c:v>29.205479452054796</c:v>
                </c:pt>
                <c:pt idx="350">
                  <c:v>29.457534246575342</c:v>
                </c:pt>
                <c:pt idx="351">
                  <c:v>29.704109589041096</c:v>
                </c:pt>
                <c:pt idx="352">
                  <c:v>29.956164383561642</c:v>
                </c:pt>
              </c:numCache>
            </c:numRef>
          </c:xVal>
          <c:yVal>
            <c:numRef>
              <c:f>Bonds!$N$4:$N$356</c:f>
              <c:numCache>
                <c:formatCode>0.000</c:formatCode>
                <c:ptCount val="353"/>
                <c:pt idx="0">
                  <c:v>2.9163564336515968</c:v>
                </c:pt>
                <c:pt idx="1">
                  <c:v>3.5964609174897766</c:v>
                </c:pt>
                <c:pt idx="2">
                  <c:v>3.2944272802295109</c:v>
                </c:pt>
                <c:pt idx="3">
                  <c:v>3.5752064009869051</c:v>
                </c:pt>
                <c:pt idx="4">
                  <c:v>3.5512297634287338</c:v>
                </c:pt>
                <c:pt idx="5">
                  <c:v>3.7823507896600819</c:v>
                </c:pt>
                <c:pt idx="6">
                  <c:v>3.7303531822166049</c:v>
                </c:pt>
                <c:pt idx="7">
                  <c:v>3.8502777796194128</c:v>
                </c:pt>
                <c:pt idx="8">
                  <c:v>3.7643552798544775</c:v>
                </c:pt>
                <c:pt idx="9">
                  <c:v>3.7193761817719202</c:v>
                </c:pt>
                <c:pt idx="10">
                  <c:v>4.0320983225585367</c:v>
                </c:pt>
                <c:pt idx="11">
                  <c:v>3.7735051052071413</c:v>
                </c:pt>
                <c:pt idx="12">
                  <c:v>3.7276826075400247</c:v>
                </c:pt>
                <c:pt idx="13">
                  <c:v>3.7547326464323278</c:v>
                </c:pt>
                <c:pt idx="14">
                  <c:v>3.689273615637517</c:v>
                </c:pt>
                <c:pt idx="15">
                  <c:v>3.8695246644920251</c:v>
                </c:pt>
                <c:pt idx="16">
                  <c:v>3.8553676393620728</c:v>
                </c:pt>
                <c:pt idx="17">
                  <c:v>3.861489119396329</c:v>
                </c:pt>
                <c:pt idx="18">
                  <c:v>3.7966352533520644</c:v>
                </c:pt>
                <c:pt idx="19">
                  <c:v>3.9503374224509509</c:v>
                </c:pt>
                <c:pt idx="20">
                  <c:v>3.9466594190221382</c:v>
                </c:pt>
                <c:pt idx="21">
                  <c:v>3.9072006121493823</c:v>
                </c:pt>
                <c:pt idx="22">
                  <c:v>3.9498779616721422</c:v>
                </c:pt>
                <c:pt idx="23">
                  <c:v>3.9755973563803102</c:v>
                </c:pt>
                <c:pt idx="24">
                  <c:v>3.9725125569923976</c:v>
                </c:pt>
                <c:pt idx="25">
                  <c:v>3.9218089058860301</c:v>
                </c:pt>
                <c:pt idx="26">
                  <c:v>3.9382025561462752</c:v>
                </c:pt>
                <c:pt idx="27">
                  <c:v>3.9260865544423913</c:v>
                </c:pt>
                <c:pt idx="28">
                  <c:v>3.9712509576708492</c:v>
                </c:pt>
                <c:pt idx="29">
                  <c:v>3.9644923103001593</c:v>
                </c:pt>
                <c:pt idx="30">
                  <c:v>3.9567769417019978</c:v>
                </c:pt>
                <c:pt idx="31">
                  <c:v>4.0023757248986129</c:v>
                </c:pt>
                <c:pt idx="32">
                  <c:v>4.0237048825022912</c:v>
                </c:pt>
                <c:pt idx="33">
                  <c:v>4.0612559120496678</c:v>
                </c:pt>
                <c:pt idx="34">
                  <c:v>4.0169342149696696</c:v>
                </c:pt>
                <c:pt idx="35">
                  <c:v>4.0885625208119931</c:v>
                </c:pt>
                <c:pt idx="36">
                  <c:v>4.0947295099176131</c:v>
                </c:pt>
                <c:pt idx="37">
                  <c:v>4.0690279590898175</c:v>
                </c:pt>
                <c:pt idx="38">
                  <c:v>4.0637275549969285</c:v>
                </c:pt>
                <c:pt idx="39">
                  <c:v>4.0775205447718186</c:v>
                </c:pt>
                <c:pt idx="40">
                  <c:v>4.0951947774742345</c:v>
                </c:pt>
                <c:pt idx="41">
                  <c:v>4.1258880027104778</c:v>
                </c:pt>
                <c:pt idx="42">
                  <c:v>4.1070357744845483</c:v>
                </c:pt>
                <c:pt idx="43">
                  <c:v>4.1307332952758982</c:v>
                </c:pt>
                <c:pt idx="44">
                  <c:v>4.1426989651348576</c:v>
                </c:pt>
                <c:pt idx="45">
                  <c:v>4.169787771714998</c:v>
                </c:pt>
                <c:pt idx="46">
                  <c:v>4.177275253068081</c:v>
                </c:pt>
                <c:pt idx="47">
                  <c:v>4.167939923895025</c:v>
                </c:pt>
                <c:pt idx="48">
                  <c:v>4.1681855276329616</c:v>
                </c:pt>
                <c:pt idx="49">
                  <c:v>4.1693948414090309</c:v>
                </c:pt>
                <c:pt idx="50">
                  <c:v>4.2095723138292955</c:v>
                </c:pt>
                <c:pt idx="51">
                  <c:v>4.2070940780155341</c:v>
                </c:pt>
                <c:pt idx="52">
                  <c:v>4.1951593516245591</c:v>
                </c:pt>
                <c:pt idx="53">
                  <c:v>4.1925443371446827</c:v>
                </c:pt>
                <c:pt idx="54">
                  <c:v>4.18127403945563</c:v>
                </c:pt>
                <c:pt idx="55">
                  <c:v>4.2036930700230668</c:v>
                </c:pt>
                <c:pt idx="56">
                  <c:v>4.2060579275530516</c:v>
                </c:pt>
                <c:pt idx="57">
                  <c:v>4.1989046047768541</c:v>
                </c:pt>
                <c:pt idx="58">
                  <c:v>4.2314136254978552</c:v>
                </c:pt>
                <c:pt idx="59">
                  <c:v>4.2603323405969142</c:v>
                </c:pt>
                <c:pt idx="60">
                  <c:v>4.2458341643593664</c:v>
                </c:pt>
                <c:pt idx="61">
                  <c:v>4.2482057757654585</c:v>
                </c:pt>
                <c:pt idx="62">
                  <c:v>4.2630137818938172</c:v>
                </c:pt>
                <c:pt idx="63">
                  <c:v>4.2572036966089337</c:v>
                </c:pt>
                <c:pt idx="64">
                  <c:v>4.2668832696548149</c:v>
                </c:pt>
                <c:pt idx="65">
                  <c:v>4.2630656995853178</c:v>
                </c:pt>
                <c:pt idx="66">
                  <c:v>4.2694452667812151</c:v>
                </c:pt>
                <c:pt idx="67">
                  <c:v>4.2669618371869538</c:v>
                </c:pt>
                <c:pt idx="68">
                  <c:v>4.2771454310545192</c:v>
                </c:pt>
                <c:pt idx="69">
                  <c:v>4.287071913748977</c:v>
                </c:pt>
                <c:pt idx="70">
                  <c:v>4.2888922592875272</c:v>
                </c:pt>
                <c:pt idx="71">
                  <c:v>4.2926034477589532</c:v>
                </c:pt>
                <c:pt idx="72">
                  <c:v>4.3065181192461788</c:v>
                </c:pt>
                <c:pt idx="73">
                  <c:v>4.308490345804759</c:v>
                </c:pt>
                <c:pt idx="74">
                  <c:v>4.3027873665083467</c:v>
                </c:pt>
                <c:pt idx="75">
                  <c:v>4.303269531016916</c:v>
                </c:pt>
                <c:pt idx="76">
                  <c:v>4.3048746219931431</c:v>
                </c:pt>
                <c:pt idx="77">
                  <c:v>4.3057502302258115</c:v>
                </c:pt>
                <c:pt idx="78">
                  <c:v>4.2950223362562303</c:v>
                </c:pt>
                <c:pt idx="79">
                  <c:v>4.3191529492939935</c:v>
                </c:pt>
                <c:pt idx="80">
                  <c:v>4.3147164421264872</c:v>
                </c:pt>
                <c:pt idx="81">
                  <c:v>4.3316356373190663</c:v>
                </c:pt>
                <c:pt idx="82">
                  <c:v>4.3300360599484744</c:v>
                </c:pt>
                <c:pt idx="83">
                  <c:v>4.3287658967269032</c:v>
                </c:pt>
                <c:pt idx="84">
                  <c:v>4.3347721804484465</c:v>
                </c:pt>
                <c:pt idx="85">
                  <c:v>4.3539498025289207</c:v>
                </c:pt>
                <c:pt idx="86">
                  <c:v>4.3433148696525494</c:v>
                </c:pt>
                <c:pt idx="87">
                  <c:v>4.3468899378235379</c:v>
                </c:pt>
                <c:pt idx="88">
                  <c:v>4.3499896874554533</c:v>
                </c:pt>
                <c:pt idx="89">
                  <c:v>4.3349684685351431</c:v>
                </c:pt>
                <c:pt idx="90">
                  <c:v>4.3574595022960763</c:v>
                </c:pt>
                <c:pt idx="91">
                  <c:v>4.3480929536780151</c:v>
                </c:pt>
                <c:pt idx="92">
                  <c:v>4.3431521242253979</c:v>
                </c:pt>
                <c:pt idx="93">
                  <c:v>4.3544398459438227</c:v>
                </c:pt>
                <c:pt idx="94">
                  <c:v>4.3656641860588756</c:v>
                </c:pt>
                <c:pt idx="95">
                  <c:v>4.3599492505505735</c:v>
                </c:pt>
                <c:pt idx="96">
                  <c:v>4.3623837769764942</c:v>
                </c:pt>
                <c:pt idx="97">
                  <c:v>4.369863517093834</c:v>
                </c:pt>
                <c:pt idx="98">
                  <c:v>4.3739744727045515</c:v>
                </c:pt>
                <c:pt idx="99">
                  <c:v>4.3617674348405275</c:v>
                </c:pt>
                <c:pt idx="100">
                  <c:v>4.3651223270245145</c:v>
                </c:pt>
                <c:pt idx="101">
                  <c:v>4.3631600336223579</c:v>
                </c:pt>
                <c:pt idx="102">
                  <c:v>4.372688974220944</c:v>
                </c:pt>
                <c:pt idx="103">
                  <c:v>4.3957882392569045</c:v>
                </c:pt>
                <c:pt idx="104">
                  <c:v>4.3788774546272649</c:v>
                </c:pt>
                <c:pt idx="105">
                  <c:v>4.3682071099585631</c:v>
                </c:pt>
                <c:pt idx="106">
                  <c:v>4.370303092905603</c:v>
                </c:pt>
                <c:pt idx="107">
                  <c:v>4.3796167638173138</c:v>
                </c:pt>
                <c:pt idx="108">
                  <c:v>4.3792970072901305</c:v>
                </c:pt>
                <c:pt idx="109">
                  <c:v>4.3871839625251186</c:v>
                </c:pt>
                <c:pt idx="110">
                  <c:v>4.3912712650923957</c:v>
                </c:pt>
                <c:pt idx="111">
                  <c:v>4.3871087758102236</c:v>
                </c:pt>
                <c:pt idx="112">
                  <c:v>4.3862534399635749</c:v>
                </c:pt>
                <c:pt idx="113">
                  <c:v>4.3924930185705708</c:v>
                </c:pt>
                <c:pt idx="114">
                  <c:v>4.3921185948624997</c:v>
                </c:pt>
                <c:pt idx="115">
                  <c:v>4.3941643185931269</c:v>
                </c:pt>
                <c:pt idx="116">
                  <c:v>4.3980409089904846</c:v>
                </c:pt>
                <c:pt idx="117">
                  <c:v>4.3982403712700364</c:v>
                </c:pt>
                <c:pt idx="118">
                  <c:v>4.3974969802358643</c:v>
                </c:pt>
                <c:pt idx="119">
                  <c:v>4.4042558164108261</c:v>
                </c:pt>
                <c:pt idx="120">
                  <c:v>4.401946342202141</c:v>
                </c:pt>
                <c:pt idx="121">
                  <c:v>4.4139139498314757</c:v>
                </c:pt>
                <c:pt idx="122">
                  <c:v>4.4143556033158884</c:v>
                </c:pt>
                <c:pt idx="123">
                  <c:v>4.4118525311230412</c:v>
                </c:pt>
                <c:pt idx="124">
                  <c:v>4.4161421058803132</c:v>
                </c:pt>
                <c:pt idx="125">
                  <c:v>4.4189526029979502</c:v>
                </c:pt>
                <c:pt idx="126">
                  <c:v>4.3130220052228445</c:v>
                </c:pt>
                <c:pt idx="127">
                  <c:v>4.4104368755079584</c:v>
                </c:pt>
                <c:pt idx="128">
                  <c:v>4.4076298869600326</c:v>
                </c:pt>
                <c:pt idx="129">
                  <c:v>4.4068456988645384</c:v>
                </c:pt>
                <c:pt idx="130">
                  <c:v>4.4258338944945752</c:v>
                </c:pt>
                <c:pt idx="131">
                  <c:v>4.4174908992318942</c:v>
                </c:pt>
                <c:pt idx="132">
                  <c:v>4.426198514830685</c:v>
                </c:pt>
                <c:pt idx="133">
                  <c:v>4.4270330655337222</c:v>
                </c:pt>
                <c:pt idx="134">
                  <c:v>4.4204457880118042</c:v>
                </c:pt>
                <c:pt idx="135">
                  <c:v>4.4223853713396704</c:v>
                </c:pt>
                <c:pt idx="136">
                  <c:v>4.4265244923849414</c:v>
                </c:pt>
                <c:pt idx="137">
                  <c:v>4.4327216370576421</c:v>
                </c:pt>
                <c:pt idx="138">
                  <c:v>4.4299856443973971</c:v>
                </c:pt>
                <c:pt idx="139">
                  <c:v>4.4319269586844543</c:v>
                </c:pt>
                <c:pt idx="140">
                  <c:v>4.4437500480212275</c:v>
                </c:pt>
                <c:pt idx="141">
                  <c:v>4.436146696191881</c:v>
                </c:pt>
                <c:pt idx="142">
                  <c:v>4.4416112645994614</c:v>
                </c:pt>
                <c:pt idx="143">
                  <c:v>4.443681338515634</c:v>
                </c:pt>
                <c:pt idx="144">
                  <c:v>4.4462826352780569</c:v>
                </c:pt>
                <c:pt idx="145">
                  <c:v>4.4296820953301737</c:v>
                </c:pt>
                <c:pt idx="146">
                  <c:v>4.4441107852133017</c:v>
                </c:pt>
                <c:pt idx="147">
                  <c:v>4.4480917437537713</c:v>
                </c:pt>
                <c:pt idx="148">
                  <c:v>4.4463591701916263</c:v>
                </c:pt>
                <c:pt idx="149">
                  <c:v>4.4511285470366948</c:v>
                </c:pt>
                <c:pt idx="150">
                  <c:v>4.456775436273384</c:v>
                </c:pt>
                <c:pt idx="151">
                  <c:v>4.4536352680006202</c:v>
                </c:pt>
                <c:pt idx="152">
                  <c:v>4.463965773620056</c:v>
                </c:pt>
                <c:pt idx="153">
                  <c:v>4.4624357358176532</c:v>
                </c:pt>
                <c:pt idx="154">
                  <c:v>4.4554941262388787</c:v>
                </c:pt>
                <c:pt idx="155">
                  <c:v>4.4642004451485962</c:v>
                </c:pt>
                <c:pt idx="156">
                  <c:v>4.4672029609881942</c:v>
                </c:pt>
                <c:pt idx="157">
                  <c:v>4.4763208169936304</c:v>
                </c:pt>
                <c:pt idx="158">
                  <c:v>4.4731921091442244</c:v>
                </c:pt>
                <c:pt idx="159">
                  <c:v>4.4868099728427691</c:v>
                </c:pt>
                <c:pt idx="160">
                  <c:v>4.4793744639478081</c:v>
                </c:pt>
                <c:pt idx="161">
                  <c:v>4.4719859186759541</c:v>
                </c:pt>
                <c:pt idx="162">
                  <c:v>4.4751354127462095</c:v>
                </c:pt>
                <c:pt idx="163">
                  <c:v>4.4855137209024152</c:v>
                </c:pt>
                <c:pt idx="164">
                  <c:v>4.4862403355796392</c:v>
                </c:pt>
                <c:pt idx="165">
                  <c:v>4.4920518986909279</c:v>
                </c:pt>
                <c:pt idx="166">
                  <c:v>4.484087262632432</c:v>
                </c:pt>
                <c:pt idx="167">
                  <c:v>4.49221451756938</c:v>
                </c:pt>
                <c:pt idx="168">
                  <c:v>4.4883180305457406</c:v>
                </c:pt>
                <c:pt idx="169">
                  <c:v>4.5007351476300723</c:v>
                </c:pt>
                <c:pt idx="170">
                  <c:v>4.4975495174941678</c:v>
                </c:pt>
                <c:pt idx="171">
                  <c:v>4.5038556492592505</c:v>
                </c:pt>
                <c:pt idx="172">
                  <c:v>4.4956882664910163</c:v>
                </c:pt>
                <c:pt idx="173">
                  <c:v>4.5037753107619327</c:v>
                </c:pt>
                <c:pt idx="174">
                  <c:v>4.502773715472153</c:v>
                </c:pt>
                <c:pt idx="175">
                  <c:v>4.5034802291496865</c:v>
                </c:pt>
                <c:pt idx="176">
                  <c:v>4.5112606527206385</c:v>
                </c:pt>
                <c:pt idx="177">
                  <c:v>4.5061655590184504</c:v>
                </c:pt>
                <c:pt idx="178">
                  <c:v>4.5093651454535886</c:v>
                </c:pt>
                <c:pt idx="179">
                  <c:v>4.5093822617231467</c:v>
                </c:pt>
                <c:pt idx="180">
                  <c:v>4.5177127602616434</c:v>
                </c:pt>
                <c:pt idx="181">
                  <c:v>4.5122620108024067</c:v>
                </c:pt>
                <c:pt idx="182">
                  <c:v>4.5176431822995102</c:v>
                </c:pt>
                <c:pt idx="183">
                  <c:v>4.5244597464288736</c:v>
                </c:pt>
                <c:pt idx="184">
                  <c:v>4.521102966782605</c:v>
                </c:pt>
                <c:pt idx="185">
                  <c:v>4.5247368897874516</c:v>
                </c:pt>
                <c:pt idx="186">
                  <c:v>4.5267791107534805</c:v>
                </c:pt>
                <c:pt idx="187">
                  <c:v>4.5275222993357698</c:v>
                </c:pt>
                <c:pt idx="188">
                  <c:v>4.5279014827862536</c:v>
                </c:pt>
                <c:pt idx="189">
                  <c:v>4.5011836490844548</c:v>
                </c:pt>
                <c:pt idx="190">
                  <c:v>4.5102444145829184</c:v>
                </c:pt>
                <c:pt idx="191">
                  <c:v>4.5238892079638733</c:v>
                </c:pt>
                <c:pt idx="192">
                  <c:v>4.5301522281918754</c:v>
                </c:pt>
                <c:pt idx="193">
                  <c:v>4.5275939597561443</c:v>
                </c:pt>
                <c:pt idx="194">
                  <c:v>4.534364952849657</c:v>
                </c:pt>
                <c:pt idx="195">
                  <c:v>4.5277540678595063</c:v>
                </c:pt>
                <c:pt idx="196">
                  <c:v>4.5351406141409711</c:v>
                </c:pt>
                <c:pt idx="197">
                  <c:v>4.5378699427349627</c:v>
                </c:pt>
                <c:pt idx="198">
                  <c:v>4.5373019015883571</c:v>
                </c:pt>
                <c:pt idx="199">
                  <c:v>4.5436933449661856</c:v>
                </c:pt>
                <c:pt idx="200">
                  <c:v>4.5364521807461946</c:v>
                </c:pt>
                <c:pt idx="201">
                  <c:v>4.5464332903423639</c:v>
                </c:pt>
                <c:pt idx="202">
                  <c:v>4.5504005597684749</c:v>
                </c:pt>
                <c:pt idx="203">
                  <c:v>4.5422005246484005</c:v>
                </c:pt>
                <c:pt idx="204">
                  <c:v>4.5569632628865353</c:v>
                </c:pt>
                <c:pt idx="205">
                  <c:v>4.5559946668794593</c:v>
                </c:pt>
                <c:pt idx="206">
                  <c:v>4.5412569211997198</c:v>
                </c:pt>
                <c:pt idx="207">
                  <c:v>4.5534227326108017</c:v>
                </c:pt>
                <c:pt idx="208">
                  <c:v>4.5593553809044574</c:v>
                </c:pt>
                <c:pt idx="209">
                  <c:v>4.5751209231309469</c:v>
                </c:pt>
                <c:pt idx="210">
                  <c:v>4.5649732624616428</c:v>
                </c:pt>
                <c:pt idx="211">
                  <c:v>4.5673366505622486</c:v>
                </c:pt>
                <c:pt idx="212">
                  <c:v>4.575533790194199</c:v>
                </c:pt>
                <c:pt idx="213">
                  <c:v>4.5899221548402789</c:v>
                </c:pt>
                <c:pt idx="214">
                  <c:v>4.5759066590890383</c:v>
                </c:pt>
                <c:pt idx="215">
                  <c:v>4.5810428669604617</c:v>
                </c:pt>
                <c:pt idx="216">
                  <c:v>4.5845559871868806</c:v>
                </c:pt>
                <c:pt idx="217">
                  <c:v>4.5966369730999848</c:v>
                </c:pt>
                <c:pt idx="218">
                  <c:v>4.590769564997597</c:v>
                </c:pt>
                <c:pt idx="219">
                  <c:v>4.5915669056994801</c:v>
                </c:pt>
                <c:pt idx="220">
                  <c:v>4.5999129606082674</c:v>
                </c:pt>
                <c:pt idx="221">
                  <c:v>4.6033060983091243</c:v>
                </c:pt>
                <c:pt idx="222">
                  <c:v>4.6010031148314612</c:v>
                </c:pt>
                <c:pt idx="223">
                  <c:v>4.6102759230383388</c:v>
                </c:pt>
                <c:pt idx="224">
                  <c:v>4.6149117723706468</c:v>
                </c:pt>
                <c:pt idx="225">
                  <c:v>4.6137422229106555</c:v>
                </c:pt>
                <c:pt idx="226">
                  <c:v>4.6194870133273875</c:v>
                </c:pt>
                <c:pt idx="227">
                  <c:v>4.6207683901039704</c:v>
                </c:pt>
                <c:pt idx="228">
                  <c:v>4.6264988589842799</c:v>
                </c:pt>
                <c:pt idx="229">
                  <c:v>4.6339986543479652</c:v>
                </c:pt>
                <c:pt idx="230">
                  <c:v>4.6251308333240608</c:v>
                </c:pt>
                <c:pt idx="231">
                  <c:v>4.6302519142706959</c:v>
                </c:pt>
                <c:pt idx="232">
                  <c:v>4.6388244191988832</c:v>
                </c:pt>
                <c:pt idx="233">
                  <c:v>4.6441316172738656</c:v>
                </c:pt>
                <c:pt idx="234">
                  <c:v>4.6415105158074201</c:v>
                </c:pt>
                <c:pt idx="235">
                  <c:v>4.6442825771105936</c:v>
                </c:pt>
                <c:pt idx="236">
                  <c:v>4.6498204215907313</c:v>
                </c:pt>
                <c:pt idx="237">
                  <c:v>4.6573307450449342</c:v>
                </c:pt>
                <c:pt idx="238">
                  <c:v>4.6520756247926087</c:v>
                </c:pt>
                <c:pt idx="239">
                  <c:v>4.6670060943435088</c:v>
                </c:pt>
                <c:pt idx="240">
                  <c:v>4.6830960417080885</c:v>
                </c:pt>
                <c:pt idx="241">
                  <c:v>4.6857765912532043</c:v>
                </c:pt>
                <c:pt idx="242">
                  <c:v>4.703637563658746</c:v>
                </c:pt>
                <c:pt idx="243">
                  <c:v>4.71493511481148</c:v>
                </c:pt>
                <c:pt idx="244">
                  <c:v>4.7243267587430395</c:v>
                </c:pt>
                <c:pt idx="245">
                  <c:v>4.7343034635464223</c:v>
                </c:pt>
                <c:pt idx="246">
                  <c:v>4.7478415209135729</c:v>
                </c:pt>
                <c:pt idx="247">
                  <c:v>4.7548360587269203</c:v>
                </c:pt>
                <c:pt idx="248">
                  <c:v>4.7627874429986266</c:v>
                </c:pt>
                <c:pt idx="249">
                  <c:v>4.6649028563827741</c:v>
                </c:pt>
                <c:pt idx="250">
                  <c:v>4.7723039704791654</c:v>
                </c:pt>
                <c:pt idx="251">
                  <c:v>4.7766258084364788</c:v>
                </c:pt>
                <c:pt idx="252">
                  <c:v>4.735252444583673</c:v>
                </c:pt>
                <c:pt idx="253">
                  <c:v>4.7322249089532606</c:v>
                </c:pt>
                <c:pt idx="254">
                  <c:v>4.7608266057119906</c:v>
                </c:pt>
                <c:pt idx="255">
                  <c:v>4.7980368510257243</c:v>
                </c:pt>
                <c:pt idx="256">
                  <c:v>4.8575166179495257</c:v>
                </c:pt>
                <c:pt idx="257">
                  <c:v>4.9018382744575204</c:v>
                </c:pt>
                <c:pt idx="258">
                  <c:v>4.9332162267395372</c:v>
                </c:pt>
                <c:pt idx="259">
                  <c:v>4.9573104197071105</c:v>
                </c:pt>
                <c:pt idx="260">
                  <c:v>4.9646674770364649</c:v>
                </c:pt>
                <c:pt idx="261">
                  <c:v>5.0497623558814793</c:v>
                </c:pt>
                <c:pt idx="262">
                  <c:v>4.98196910031385</c:v>
                </c:pt>
                <c:pt idx="263">
                  <c:v>5.0694335684685479</c:v>
                </c:pt>
                <c:pt idx="264">
                  <c:v>5.0049306180470179</c:v>
                </c:pt>
                <c:pt idx="265">
                  <c:v>5.0858527051183779</c:v>
                </c:pt>
                <c:pt idx="266">
                  <c:v>5.018887564495965</c:v>
                </c:pt>
                <c:pt idx="267">
                  <c:v>5.0905430355231198</c:v>
                </c:pt>
                <c:pt idx="268">
                  <c:v>5.036947648418109</c:v>
                </c:pt>
                <c:pt idx="269">
                  <c:v>5.1046777993864554</c:v>
                </c:pt>
                <c:pt idx="270">
                  <c:v>5.0554335085206574</c:v>
                </c:pt>
                <c:pt idx="271">
                  <c:v>5.1321835579181858</c:v>
                </c:pt>
                <c:pt idx="272">
                  <c:v>5.0814138345836941</c:v>
                </c:pt>
                <c:pt idx="273">
                  <c:v>5.1101502944745612</c:v>
                </c:pt>
                <c:pt idx="274">
                  <c:v>5.1396630243018926</c:v>
                </c:pt>
                <c:pt idx="275">
                  <c:v>5.1537648761613166</c:v>
                </c:pt>
                <c:pt idx="276">
                  <c:v>5.1326489902634425</c:v>
                </c:pt>
                <c:pt idx="277">
                  <c:v>5.1514833319953066</c:v>
                </c:pt>
                <c:pt idx="278">
                  <c:v>5.1501313914395528</c:v>
                </c:pt>
                <c:pt idx="279">
                  <c:v>5.1732106994318361</c:v>
                </c:pt>
                <c:pt idx="280">
                  <c:v>5.1600132880892362</c:v>
                </c:pt>
                <c:pt idx="281">
                  <c:v>5.1879782101664356</c:v>
                </c:pt>
                <c:pt idx="282">
                  <c:v>5.1680776511339861</c:v>
                </c:pt>
                <c:pt idx="283">
                  <c:v>5.194935302797492</c:v>
                </c:pt>
                <c:pt idx="284">
                  <c:v>5.1803132825640317</c:v>
                </c:pt>
                <c:pt idx="285">
                  <c:v>5.208152217018462</c:v>
                </c:pt>
                <c:pt idx="286">
                  <c:v>5.1903936551328442</c:v>
                </c:pt>
                <c:pt idx="287">
                  <c:v>5.2111012386066973</c:v>
                </c:pt>
                <c:pt idx="288">
                  <c:v>5.1941717459922216</c:v>
                </c:pt>
                <c:pt idx="289">
                  <c:v>5.2134212639508046</c:v>
                </c:pt>
                <c:pt idx="290">
                  <c:v>5.1934397154551295</c:v>
                </c:pt>
                <c:pt idx="291">
                  <c:v>5.2264104260360948</c:v>
                </c:pt>
                <c:pt idx="292">
                  <c:v>5.2105565628160644</c:v>
                </c:pt>
                <c:pt idx="293">
                  <c:v>5.2373936281133604</c:v>
                </c:pt>
                <c:pt idx="294">
                  <c:v>5.2133097612848829</c:v>
                </c:pt>
                <c:pt idx="295">
                  <c:v>5.2533056881356215</c:v>
                </c:pt>
                <c:pt idx="296">
                  <c:v>5.2319175359608838</c:v>
                </c:pt>
                <c:pt idx="297">
                  <c:v>5.2617850235687991</c:v>
                </c:pt>
                <c:pt idx="298">
                  <c:v>5.2282328086553314</c:v>
                </c:pt>
                <c:pt idx="299">
                  <c:v>5.2808136721977572</c:v>
                </c:pt>
                <c:pt idx="300">
                  <c:v>5.2323029369753868</c:v>
                </c:pt>
                <c:pt idx="301">
                  <c:v>5.2731974685717642</c:v>
                </c:pt>
                <c:pt idx="302">
                  <c:v>5.2324626972572261</c:v>
                </c:pt>
                <c:pt idx="303">
                  <c:v>5.2839082499160615</c:v>
                </c:pt>
                <c:pt idx="304">
                  <c:v>5.2411936055075836</c:v>
                </c:pt>
                <c:pt idx="305">
                  <c:v>5.281509133787698</c:v>
                </c:pt>
                <c:pt idx="306">
                  <c:v>5.2480329441689841</c:v>
                </c:pt>
                <c:pt idx="307">
                  <c:v>5.2984581199069725</c:v>
                </c:pt>
                <c:pt idx="308">
                  <c:v>5.2495461786547324</c:v>
                </c:pt>
                <c:pt idx="309">
                  <c:v>5.3017777445697902</c:v>
                </c:pt>
                <c:pt idx="310">
                  <c:v>5.2472333921437357</c:v>
                </c:pt>
                <c:pt idx="311">
                  <c:v>5.3111952119587409</c:v>
                </c:pt>
                <c:pt idx="312">
                  <c:v>5.2437139979844494</c:v>
                </c:pt>
                <c:pt idx="313">
                  <c:v>5.301034624341681</c:v>
                </c:pt>
                <c:pt idx="314">
                  <c:v>5.3010426761258884</c:v>
                </c:pt>
                <c:pt idx="315">
                  <c:v>5.30097365025145</c:v>
                </c:pt>
                <c:pt idx="316">
                  <c:v>5.3122207269103976</c:v>
                </c:pt>
                <c:pt idx="317">
                  <c:v>5.3121392156479752</c:v>
                </c:pt>
                <c:pt idx="318">
                  <c:v>5.3139641156176527</c:v>
                </c:pt>
                <c:pt idx="319">
                  <c:v>5.3114018723607046</c:v>
                </c:pt>
                <c:pt idx="320">
                  <c:v>5.3163577054429743</c:v>
                </c:pt>
                <c:pt idx="321">
                  <c:v>5.3072948439805447</c:v>
                </c:pt>
                <c:pt idx="322">
                  <c:v>5.3150780263117925</c:v>
                </c:pt>
                <c:pt idx="323">
                  <c:v>5.3219082619759677</c:v>
                </c:pt>
                <c:pt idx="324">
                  <c:v>5.3372496169973287</c:v>
                </c:pt>
                <c:pt idx="325">
                  <c:v>5.3300673150431059</c:v>
                </c:pt>
                <c:pt idx="326">
                  <c:v>5.3367754285206921</c:v>
                </c:pt>
                <c:pt idx="327">
                  <c:v>5.3390021636467093</c:v>
                </c:pt>
                <c:pt idx="328">
                  <c:v>5.3455993982398997</c:v>
                </c:pt>
                <c:pt idx="329">
                  <c:v>5.345655045678015</c:v>
                </c:pt>
                <c:pt idx="330">
                  <c:v>5.3432544588927948</c:v>
                </c:pt>
                <c:pt idx="331">
                  <c:v>5.3316556439100173</c:v>
                </c:pt>
                <c:pt idx="332">
                  <c:v>5.3393717441340343</c:v>
                </c:pt>
                <c:pt idx="333">
                  <c:v>5.3372055546845756</c:v>
                </c:pt>
                <c:pt idx="334">
                  <c:v>5.3283408751204089</c:v>
                </c:pt>
                <c:pt idx="335">
                  <c:v>5.3117852439557982</c:v>
                </c:pt>
                <c:pt idx="336">
                  <c:v>5.3112501578465237</c:v>
                </c:pt>
                <c:pt idx="337">
                  <c:v>5.2940010166588545</c:v>
                </c:pt>
                <c:pt idx="338">
                  <c:v>5.2961543453646058</c:v>
                </c:pt>
                <c:pt idx="339">
                  <c:v>5.2944713052046009</c:v>
                </c:pt>
                <c:pt idx="340">
                  <c:v>5.2846798034015414</c:v>
                </c:pt>
                <c:pt idx="341">
                  <c:v>5.2747045103145753</c:v>
                </c:pt>
                <c:pt idx="342">
                  <c:v>5.2789763635659783</c:v>
                </c:pt>
                <c:pt idx="343">
                  <c:v>5.2686304286757837</c:v>
                </c:pt>
                <c:pt idx="344">
                  <c:v>5.2715138126600598</c:v>
                </c:pt>
                <c:pt idx="345">
                  <c:v>5.26685289513531</c:v>
                </c:pt>
                <c:pt idx="346">
                  <c:v>5.2613525332129285</c:v>
                </c:pt>
                <c:pt idx="347">
                  <c:v>5.2593862972742915</c:v>
                </c:pt>
                <c:pt idx="348">
                  <c:v>5.2581932912808531</c:v>
                </c:pt>
                <c:pt idx="349">
                  <c:v>5.2551446163948796</c:v>
                </c:pt>
                <c:pt idx="350">
                  <c:v>5.2492751564568465</c:v>
                </c:pt>
                <c:pt idx="351">
                  <c:v>5.2437702435748124</c:v>
                </c:pt>
                <c:pt idx="352">
                  <c:v>5.2412244479014314</c:v>
                </c:pt>
              </c:numCache>
            </c:numRef>
          </c:yVal>
          <c:smooth val="1"/>
          <c:extLst>
            <c:ext xmlns:c16="http://schemas.microsoft.com/office/drawing/2014/chart" uri="{C3380CC4-5D6E-409C-BE32-E72D297353CC}">
              <c16:uniqueId val="{00000002-2888-1346-BA1D-D557414590ED}"/>
            </c:ext>
          </c:extLst>
        </c:ser>
        <c:dLbls>
          <c:showLegendKey val="0"/>
          <c:showVal val="0"/>
          <c:showCatName val="0"/>
          <c:showSerName val="0"/>
          <c:showPercent val="0"/>
          <c:showBubbleSize val="0"/>
        </c:dLbls>
        <c:axId val="10"/>
        <c:axId val="20"/>
      </c:scatterChart>
      <c:valAx>
        <c:axId val="10"/>
        <c:scaling>
          <c:orientation val="minMax"/>
          <c:max val="31"/>
          <c:min val="0"/>
        </c:scaling>
        <c:delete val="1"/>
        <c:axPos val="b"/>
        <c:majorGridlines/>
        <c:title>
          <c:tx>
            <c:rich>
              <a:bodyPr/>
              <a:lstStyle/>
              <a:p>
                <a:pPr>
                  <a:defRPr/>
                </a:pPr>
                <a:r>
                  <a:t>Years from settlement</a:t>
                </a:r>
              </a:p>
            </c:rich>
          </c:tx>
          <c:overlay val="1"/>
        </c:title>
        <c:numFmt formatCode="0.0000" sourceLinked="1"/>
        <c:majorTickMark val="none"/>
        <c:minorTickMark val="none"/>
        <c:tickLblPos val="nextTo"/>
        <c:crossAx val="20"/>
        <c:crosses val="autoZero"/>
        <c:crossBetween val="midCat"/>
      </c:valAx>
      <c:valAx>
        <c:axId val="20"/>
        <c:scaling>
          <c:orientation val="minMax"/>
          <c:max val="6"/>
          <c:min val="2.5"/>
        </c:scaling>
        <c:delete val="1"/>
        <c:axPos val="l"/>
        <c:majorGridlines/>
        <c:title>
          <c:tx>
            <c:rich>
              <a:bodyPr/>
              <a:lstStyle/>
              <a:p>
                <a:pPr>
                  <a:defRPr/>
                </a:pPr>
                <a:r>
                  <a:t>Rate (% per year)</a:t>
                </a:r>
              </a:p>
            </c:rich>
          </c:tx>
          <c:overlay val="1"/>
        </c:title>
        <c:numFmt formatCode="0.0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2</xdr:row>
      <xdr:rowOff>0</xdr:rowOff>
    </xdr:from>
    <xdr:ext cx="7920000" cy="39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9"/>
  <sheetViews>
    <sheetView tabSelected="1" workbookViewId="0"/>
  </sheetViews>
  <sheetFormatPr baseColWidth="10" defaultColWidth="8.83203125" defaultRowHeight="15" x14ac:dyDescent="0.2"/>
  <cols>
    <col min="1" max="1" width="2" customWidth="1"/>
    <col min="2" max="2" width="24" customWidth="1"/>
    <col min="3" max="8" width="16" customWidth="1"/>
  </cols>
  <sheetData>
    <row r="2" spans="2:8" ht="21" x14ac:dyDescent="0.25">
      <c r="B2" s="1" t="s">
        <v>0</v>
      </c>
    </row>
    <row r="3" spans="2:8" x14ac:dyDescent="0.2">
      <c r="B3" t="s">
        <v>1</v>
      </c>
    </row>
    <row r="4" spans="2:8" x14ac:dyDescent="0.2">
      <c r="B4" t="s">
        <v>2</v>
      </c>
    </row>
    <row r="6" spans="2:8" x14ac:dyDescent="0.2">
      <c r="B6" s="2" t="s">
        <v>3</v>
      </c>
    </row>
    <row r="7" spans="2:8" ht="45" customHeight="1" x14ac:dyDescent="0.2">
      <c r="B7" s="24" t="s">
        <v>4</v>
      </c>
      <c r="C7" s="25"/>
      <c r="D7" s="25"/>
      <c r="E7" s="25"/>
      <c r="F7" s="25"/>
      <c r="G7" s="25"/>
      <c r="H7" s="25"/>
    </row>
    <row r="9" spans="2:8" x14ac:dyDescent="0.2">
      <c r="B9" s="2" t="s">
        <v>5</v>
      </c>
    </row>
    <row r="10" spans="2:8" ht="180" customHeight="1" x14ac:dyDescent="0.2">
      <c r="B10" s="24" t="s">
        <v>6</v>
      </c>
      <c r="C10" s="25"/>
      <c r="D10" s="25"/>
      <c r="E10" s="25"/>
      <c r="F10" s="25"/>
      <c r="G10" s="25"/>
      <c r="H10" s="25"/>
    </row>
    <row r="12" spans="2:8" x14ac:dyDescent="0.2">
      <c r="B12" s="2" t="s">
        <v>7</v>
      </c>
    </row>
    <row r="13" spans="2:8" ht="30" customHeight="1" x14ac:dyDescent="0.2">
      <c r="B13" s="24" t="s">
        <v>8</v>
      </c>
      <c r="C13" s="25"/>
      <c r="D13" s="25"/>
      <c r="E13" s="25"/>
      <c r="F13" s="25"/>
      <c r="G13" s="25"/>
      <c r="H13" s="25"/>
    </row>
    <row r="15" spans="2:8" x14ac:dyDescent="0.2">
      <c r="B15" s="2" t="s">
        <v>9</v>
      </c>
    </row>
    <row r="16" spans="2:8" ht="60" customHeight="1" x14ac:dyDescent="0.2">
      <c r="B16" s="24" t="s">
        <v>10</v>
      </c>
      <c r="C16" s="25"/>
      <c r="D16" s="25"/>
      <c r="E16" s="25"/>
      <c r="F16" s="25"/>
      <c r="G16" s="25"/>
      <c r="H16" s="25"/>
    </row>
    <row r="18" spans="2:8" x14ac:dyDescent="0.2">
      <c r="B18" s="2" t="s">
        <v>11</v>
      </c>
    </row>
    <row r="19" spans="2:8" ht="30" customHeight="1" x14ac:dyDescent="0.2">
      <c r="B19" s="24" t="s">
        <v>12</v>
      </c>
      <c r="C19" s="25"/>
      <c r="D19" s="25"/>
      <c r="E19" s="25"/>
      <c r="F19" s="25"/>
      <c r="G19" s="25"/>
      <c r="H19" s="25"/>
    </row>
  </sheetData>
  <mergeCells count="5">
    <mergeCell ref="B13:H13"/>
    <mergeCell ref="B16:H16"/>
    <mergeCell ref="B10:H10"/>
    <mergeCell ref="B7:H7"/>
    <mergeCell ref="B19:H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35"/>
  <sheetViews>
    <sheetView workbookViewId="0"/>
  </sheetViews>
  <sheetFormatPr baseColWidth="10" defaultColWidth="8.83203125" defaultRowHeight="15" x14ac:dyDescent="0.2"/>
  <cols>
    <col min="1" max="1" width="62" customWidth="1"/>
    <col min="2" max="2" width="18" customWidth="1"/>
    <col min="3" max="3" width="34" customWidth="1"/>
  </cols>
  <sheetData>
    <row r="2" spans="1:3" ht="21" x14ac:dyDescent="0.25">
      <c r="B2" s="1" t="s">
        <v>13</v>
      </c>
    </row>
    <row r="4" spans="1:3" x14ac:dyDescent="0.2">
      <c r="A4" t="s">
        <v>14</v>
      </c>
      <c r="B4" s="3">
        <v>46269</v>
      </c>
    </row>
    <row r="5" spans="1:3" x14ac:dyDescent="0.2">
      <c r="A5" t="s">
        <v>15</v>
      </c>
      <c r="B5" s="3">
        <v>46272</v>
      </c>
    </row>
    <row r="6" spans="1:3" x14ac:dyDescent="0.2">
      <c r="A6" t="s">
        <v>16</v>
      </c>
      <c r="B6" s="4">
        <f>WORKDAY(B4,1,B5)</f>
        <v>46273</v>
      </c>
    </row>
    <row r="7" spans="1:3" x14ac:dyDescent="0.2">
      <c r="A7" t="s">
        <v>17</v>
      </c>
      <c r="B7" s="5">
        <v>100</v>
      </c>
    </row>
    <row r="8" spans="1:3" x14ac:dyDescent="0.2">
      <c r="A8" t="s">
        <v>18</v>
      </c>
      <c r="B8" s="5">
        <v>2</v>
      </c>
    </row>
    <row r="9" spans="1:3" x14ac:dyDescent="0.2">
      <c r="A9" t="s">
        <v>19</v>
      </c>
      <c r="B9" s="5">
        <v>365</v>
      </c>
    </row>
    <row r="10" spans="1:3" x14ac:dyDescent="0.2">
      <c r="A10" t="s">
        <v>20</v>
      </c>
      <c r="B10" s="6">
        <v>0.25</v>
      </c>
    </row>
    <row r="12" spans="1:3" x14ac:dyDescent="0.2">
      <c r="A12" s="2" t="s">
        <v>21</v>
      </c>
    </row>
    <row r="13" spans="1:3" x14ac:dyDescent="0.2">
      <c r="A13" t="s">
        <v>22</v>
      </c>
      <c r="B13" s="7">
        <v>1.04897270899528E-13</v>
      </c>
      <c r="C13" t="s">
        <v>23</v>
      </c>
    </row>
    <row r="14" spans="1:3" x14ac:dyDescent="0.2">
      <c r="A14" t="s">
        <v>24</v>
      </c>
      <c r="B14" s="7">
        <v>3.6276272710166403E-2</v>
      </c>
      <c r="C14" t="s">
        <v>25</v>
      </c>
    </row>
    <row r="15" spans="1:3" x14ac:dyDescent="0.2">
      <c r="A15" t="s">
        <v>26</v>
      </c>
      <c r="B15" s="7">
        <v>4.4721606270376517E-2</v>
      </c>
      <c r="C15" t="s">
        <v>27</v>
      </c>
    </row>
    <row r="16" spans="1:3" x14ac:dyDescent="0.2">
      <c r="A16" t="s">
        <v>28</v>
      </c>
      <c r="B16" s="7">
        <v>0.1622866068818484</v>
      </c>
      <c r="C16" t="s">
        <v>29</v>
      </c>
    </row>
    <row r="17" spans="1:5" x14ac:dyDescent="0.2">
      <c r="A17" t="s">
        <v>30</v>
      </c>
      <c r="B17" s="7">
        <v>1.7660987346197261</v>
      </c>
      <c r="C17" t="s">
        <v>31</v>
      </c>
    </row>
    <row r="18" spans="1:5" x14ac:dyDescent="0.2">
      <c r="A18" t="s">
        <v>32</v>
      </c>
      <c r="B18" s="7">
        <v>15.991116636678139</v>
      </c>
      <c r="C18" t="s">
        <v>33</v>
      </c>
    </row>
    <row r="20" spans="1:5" x14ac:dyDescent="0.2">
      <c r="A20" s="2" t="s">
        <v>34</v>
      </c>
    </row>
    <row r="21" spans="1:5" x14ac:dyDescent="0.2">
      <c r="A21" s="8" t="s">
        <v>35</v>
      </c>
      <c r="B21" s="9">
        <f>SUM(Bonds!AA4:AA356)</f>
        <v>0.26126611192868804</v>
      </c>
    </row>
    <row r="22" spans="1:5" x14ac:dyDescent="0.2">
      <c r="A22" s="8" t="s">
        <v>36</v>
      </c>
      <c r="B22" s="10">
        <f>SUM(Bonds!S4:S356)</f>
        <v>339</v>
      </c>
    </row>
    <row r="23" spans="1:5" x14ac:dyDescent="0.2">
      <c r="A23" s="8" t="s">
        <v>37</v>
      </c>
      <c r="B23" s="10">
        <f>COUNT(Bonds!B4:B356)</f>
        <v>353</v>
      </c>
    </row>
    <row r="24" spans="1:5" x14ac:dyDescent="0.2">
      <c r="A24" s="8" t="s">
        <v>38</v>
      </c>
      <c r="B24" s="11">
        <f>SQRT(SUMPRODUCT(Bonds!S4:S356,Bonds!V4:V356,Bonds!V4:V356)/B22)</f>
        <v>0.18529530123193577</v>
      </c>
    </row>
    <row r="25" spans="1:5" x14ac:dyDescent="0.2">
      <c r="A25" s="8" t="s">
        <v>39</v>
      </c>
      <c r="B25" s="12">
        <f>SQRT(SUMPRODUCT(Bonds!S4:S356,Bonds!X4:X356,Bonds!X4:X356)/B22)</f>
        <v>2.8823362305757732</v>
      </c>
    </row>
    <row r="26" spans="1:5" x14ac:dyDescent="0.2">
      <c r="A26" s="8" t="s">
        <v>40</v>
      </c>
      <c r="B26" s="12">
        <f>SUMPRODUCT(Bonds!S4:S356,ABS(Bonds!X4:X356))/B22</f>
        <v>2.0774758392263895</v>
      </c>
    </row>
    <row r="27" spans="1:5" x14ac:dyDescent="0.2">
      <c r="A27" s="8" t="s">
        <v>41</v>
      </c>
      <c r="B27" s="12">
        <f>MAX(INDEX(Bonds!S4:S356*ABS(Bonds!X4:X356),0))</f>
        <v>14.817888922401723</v>
      </c>
    </row>
    <row r="28" spans="1:5" x14ac:dyDescent="0.2">
      <c r="A28" s="8" t="s">
        <v>42</v>
      </c>
      <c r="B28" s="13">
        <f>(Sv_beta0+Sv_beta1)*100</f>
        <v>3.62762727102713</v>
      </c>
    </row>
    <row r="29" spans="1:5" x14ac:dyDescent="0.2">
      <c r="A29" s="8" t="s">
        <v>43</v>
      </c>
      <c r="B29" s="13">
        <f>(Sv_beta0+Sv_beta1*(1-EXP(-30/Sv_tau1))/(30/Sv_tau1)+Sv_beta2*((1-EXP(-30/Sv_tau1))/(30/Sv_tau1)-EXP(-30/Sv_tau1))+Sv_beta3*((1-EXP(-30/Sv_tau2))/(30/Sv_tau2)-EXP(-30/Sv_tau2)))*100</f>
        <v>5.3159463152833641</v>
      </c>
    </row>
    <row r="31" spans="1:5" x14ac:dyDescent="0.2">
      <c r="A31" s="2" t="s">
        <v>44</v>
      </c>
    </row>
    <row r="32" spans="1:5" x14ac:dyDescent="0.2">
      <c r="A32" s="24" t="s">
        <v>45</v>
      </c>
      <c r="B32" s="25"/>
      <c r="C32" s="25"/>
      <c r="D32" s="25"/>
      <c r="E32" s="25"/>
    </row>
    <row r="33" spans="1:5" x14ac:dyDescent="0.2">
      <c r="A33" s="25"/>
      <c r="B33" s="25"/>
      <c r="C33" s="25"/>
      <c r="D33" s="25"/>
      <c r="E33" s="25"/>
    </row>
    <row r="35" spans="1:5" x14ac:dyDescent="0.2">
      <c r="A35" s="14" t="s">
        <v>46</v>
      </c>
    </row>
  </sheetData>
  <mergeCells count="1">
    <mergeCell ref="A32:E3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5"/>
  <sheetViews>
    <sheetView workbookViewId="0">
      <pane ySplit="2" topLeftCell="A3" activePane="bottomLeft" state="frozen"/>
      <selection pane="bottomLeft"/>
    </sheetView>
  </sheetViews>
  <sheetFormatPr baseColWidth="10" defaultColWidth="8.83203125" defaultRowHeight="15" x14ac:dyDescent="0.2"/>
  <cols>
    <col min="1" max="1" width="12" customWidth="1"/>
    <col min="2" max="4" width="9" customWidth="1"/>
    <col min="5" max="5" width="8" customWidth="1"/>
    <col min="6" max="6" width="11" customWidth="1"/>
  </cols>
  <sheetData>
    <row r="1" spans="1:6" x14ac:dyDescent="0.2">
      <c r="A1" t="s">
        <v>47</v>
      </c>
    </row>
    <row r="2" spans="1:6" ht="16" x14ac:dyDescent="0.2">
      <c r="A2" s="15" t="s">
        <v>48</v>
      </c>
      <c r="B2" s="15" t="s">
        <v>49</v>
      </c>
      <c r="C2" s="15" t="s">
        <v>50</v>
      </c>
      <c r="D2" s="15" t="s">
        <v>51</v>
      </c>
      <c r="E2" s="15" t="s">
        <v>52</v>
      </c>
      <c r="F2" s="15" t="s">
        <v>53</v>
      </c>
    </row>
    <row r="3" spans="1:6" x14ac:dyDescent="0.2">
      <c r="A3" s="16">
        <v>46280</v>
      </c>
      <c r="B3" s="17">
        <v>4.625</v>
      </c>
      <c r="C3" s="17">
        <v>100</v>
      </c>
      <c r="D3" s="17">
        <v>100.01</v>
      </c>
      <c r="E3">
        <v>-2E-3</v>
      </c>
      <c r="F3" s="17">
        <v>2.9369999999999998</v>
      </c>
    </row>
    <row r="4" spans="1:6" x14ac:dyDescent="0.2">
      <c r="A4" s="16">
        <v>46295</v>
      </c>
      <c r="B4" s="17">
        <v>0.875</v>
      </c>
      <c r="C4" s="17">
        <v>99.256</v>
      </c>
      <c r="D4" s="17">
        <v>99.266000000000005</v>
      </c>
      <c r="E4">
        <v>0.01</v>
      </c>
      <c r="F4" s="17">
        <v>3.625</v>
      </c>
    </row>
    <row r="5" spans="1:6" x14ac:dyDescent="0.2">
      <c r="A5" s="16">
        <v>46295</v>
      </c>
      <c r="B5" s="17">
        <v>1.625</v>
      </c>
      <c r="C5" s="17">
        <v>99.275999999999996</v>
      </c>
      <c r="D5" s="17">
        <v>99.286000000000001</v>
      </c>
      <c r="E5">
        <v>4.0000000000000001E-3</v>
      </c>
      <c r="F5" s="17">
        <v>3.3180000000000001</v>
      </c>
    </row>
    <row r="6" spans="1:6" x14ac:dyDescent="0.2">
      <c r="A6" s="16">
        <v>46295</v>
      </c>
      <c r="B6" s="17">
        <v>3.5</v>
      </c>
      <c r="C6" s="17">
        <v>99.305999999999997</v>
      </c>
      <c r="D6" s="17">
        <v>99.316000000000003</v>
      </c>
      <c r="E6">
        <v>2E-3</v>
      </c>
      <c r="F6" s="17">
        <v>3.6030000000000002</v>
      </c>
    </row>
    <row r="7" spans="1:6" x14ac:dyDescent="0.2">
      <c r="A7" s="16">
        <v>46310</v>
      </c>
      <c r="B7" s="17">
        <v>4.625</v>
      </c>
      <c r="C7" s="17">
        <v>100.02200000000001</v>
      </c>
      <c r="D7" s="17">
        <v>100.032</v>
      </c>
      <c r="E7">
        <v>-2E-3</v>
      </c>
      <c r="F7" s="17">
        <v>3.5760000000000001</v>
      </c>
    </row>
    <row r="8" spans="1:6" x14ac:dyDescent="0.2">
      <c r="A8" s="16">
        <v>46326</v>
      </c>
      <c r="B8" s="17">
        <v>1.125</v>
      </c>
      <c r="C8" s="17">
        <v>99.186000000000007</v>
      </c>
      <c r="D8" s="17">
        <v>99.195999999999998</v>
      </c>
      <c r="E8">
        <v>0.01</v>
      </c>
      <c r="F8" s="17">
        <v>3.8079999999999998</v>
      </c>
    </row>
    <row r="9" spans="1:6" x14ac:dyDescent="0.2">
      <c r="A9" s="16">
        <v>46326</v>
      </c>
      <c r="B9" s="17">
        <v>1.625</v>
      </c>
      <c r="C9" s="17">
        <v>99.212000000000003</v>
      </c>
      <c r="D9" s="17">
        <v>99.221999999999994</v>
      </c>
      <c r="E9">
        <v>8.0000000000000002E-3</v>
      </c>
      <c r="F9" s="17">
        <v>3.7549999999999999</v>
      </c>
    </row>
    <row r="10" spans="1:6" x14ac:dyDescent="0.2">
      <c r="A10" s="16">
        <v>46326</v>
      </c>
      <c r="B10" s="17">
        <v>4.125</v>
      </c>
      <c r="C10" s="17">
        <v>100</v>
      </c>
      <c r="D10" s="17">
        <v>100.01</v>
      </c>
      <c r="E10">
        <v>-6.0000000000000001E-3</v>
      </c>
      <c r="F10" s="17">
        <v>3.8769999999999998</v>
      </c>
    </row>
    <row r="11" spans="1:6" x14ac:dyDescent="0.2">
      <c r="A11" s="16">
        <v>46341</v>
      </c>
      <c r="B11" s="17">
        <v>2</v>
      </c>
      <c r="C11" s="17">
        <v>99.203999999999994</v>
      </c>
      <c r="D11" s="17">
        <v>99.213999999999999</v>
      </c>
      <c r="E11">
        <v>4.0000000000000001E-3</v>
      </c>
      <c r="F11" s="17">
        <v>3.7869999999999999</v>
      </c>
    </row>
    <row r="12" spans="1:6" x14ac:dyDescent="0.2">
      <c r="A12" s="16">
        <v>46341</v>
      </c>
      <c r="B12" s="17">
        <v>4.625</v>
      </c>
      <c r="C12" s="17">
        <v>100.04</v>
      </c>
      <c r="D12" s="17">
        <v>100.05</v>
      </c>
      <c r="E12">
        <v>-2E-3</v>
      </c>
      <c r="F12" s="17">
        <v>3.7410000000000001</v>
      </c>
    </row>
    <row r="13" spans="1:6" x14ac:dyDescent="0.2">
      <c r="A13" s="16">
        <v>46341</v>
      </c>
      <c r="B13" s="17">
        <v>6.5</v>
      </c>
      <c r="C13" s="17">
        <v>100.13</v>
      </c>
      <c r="D13" s="17">
        <v>100.14</v>
      </c>
      <c r="E13">
        <v>-1.4E-2</v>
      </c>
      <c r="F13" s="17">
        <v>4.0579999999999998</v>
      </c>
    </row>
    <row r="14" spans="1:6" x14ac:dyDescent="0.2">
      <c r="A14" s="16">
        <v>46356</v>
      </c>
      <c r="B14" s="17">
        <v>1.25</v>
      </c>
      <c r="C14" s="17">
        <v>99.126000000000005</v>
      </c>
      <c r="D14" s="17">
        <v>99.135999999999996</v>
      </c>
      <c r="E14">
        <v>6.0000000000000001E-3</v>
      </c>
      <c r="F14" s="17">
        <v>3.7930000000000001</v>
      </c>
    </row>
    <row r="15" spans="1:6" x14ac:dyDescent="0.2">
      <c r="A15" s="16">
        <v>46356</v>
      </c>
      <c r="B15" s="17">
        <v>1.625</v>
      </c>
      <c r="C15" s="17">
        <v>99.156000000000006</v>
      </c>
      <c r="D15" s="17">
        <v>99.165999999999997</v>
      </c>
      <c r="E15">
        <v>6.0000000000000001E-3</v>
      </c>
      <c r="F15" s="17">
        <v>3.7469999999999999</v>
      </c>
    </row>
    <row r="16" spans="1:6" x14ac:dyDescent="0.2">
      <c r="A16" s="16">
        <v>46356</v>
      </c>
      <c r="B16" s="17">
        <v>4.25</v>
      </c>
      <c r="C16" s="17">
        <v>100.02200000000001</v>
      </c>
      <c r="D16" s="17">
        <v>100.032</v>
      </c>
      <c r="E16">
        <v>-2E-3</v>
      </c>
      <c r="F16" s="17">
        <v>3.774</v>
      </c>
    </row>
    <row r="17" spans="1:6" x14ac:dyDescent="0.2">
      <c r="A17" s="16">
        <v>46371</v>
      </c>
      <c r="B17" s="17">
        <v>4.375</v>
      </c>
      <c r="C17" s="17">
        <v>100.044</v>
      </c>
      <c r="D17" s="17">
        <v>100.054</v>
      </c>
      <c r="E17">
        <v>-2E-3</v>
      </c>
      <c r="F17" s="17">
        <v>3.7050000000000001</v>
      </c>
    </row>
    <row r="18" spans="1:6" x14ac:dyDescent="0.2">
      <c r="A18" s="16">
        <v>46387</v>
      </c>
      <c r="B18" s="17">
        <v>1.25</v>
      </c>
      <c r="C18" s="17">
        <v>99.052000000000007</v>
      </c>
      <c r="D18" s="17">
        <v>99.061999999999998</v>
      </c>
      <c r="E18">
        <v>8.0000000000000002E-3</v>
      </c>
      <c r="F18" s="17">
        <v>3.8839999999999999</v>
      </c>
    </row>
    <row r="19" spans="1:6" x14ac:dyDescent="0.2">
      <c r="A19" s="16">
        <v>46387</v>
      </c>
      <c r="B19" s="17">
        <v>1.75</v>
      </c>
      <c r="C19" s="17">
        <v>99.102000000000004</v>
      </c>
      <c r="D19" s="17">
        <v>99.111999999999995</v>
      </c>
      <c r="E19">
        <v>8.0000000000000002E-3</v>
      </c>
      <c r="F19" s="17">
        <v>3.8690000000000002</v>
      </c>
    </row>
    <row r="20" spans="1:6" x14ac:dyDescent="0.2">
      <c r="A20" s="16">
        <v>46387</v>
      </c>
      <c r="B20" s="17">
        <v>4.25</v>
      </c>
      <c r="C20" s="17">
        <v>100.024</v>
      </c>
      <c r="D20" s="17">
        <v>100.03400000000001</v>
      </c>
      <c r="E20">
        <v>-2E-3</v>
      </c>
      <c r="F20" s="17">
        <v>3.8759999999999999</v>
      </c>
    </row>
    <row r="21" spans="1:6" x14ac:dyDescent="0.2">
      <c r="A21" s="16">
        <v>46402</v>
      </c>
      <c r="B21" s="17">
        <v>4</v>
      </c>
      <c r="C21" s="17">
        <v>100.01</v>
      </c>
      <c r="D21" s="17">
        <v>100.02</v>
      </c>
      <c r="E21" t="s">
        <v>54</v>
      </c>
      <c r="F21" s="17">
        <v>3.8069999999999999</v>
      </c>
    </row>
    <row r="22" spans="1:6" x14ac:dyDescent="0.2">
      <c r="A22" s="16">
        <v>46418</v>
      </c>
      <c r="B22" s="17">
        <v>1.5</v>
      </c>
      <c r="C22" s="17">
        <v>99.004000000000005</v>
      </c>
      <c r="D22" s="17">
        <v>99.013999999999996</v>
      </c>
      <c r="E22">
        <v>0.68799999999999994</v>
      </c>
      <c r="F22" s="17">
        <v>3.9590000000000001</v>
      </c>
    </row>
    <row r="23" spans="1:6" x14ac:dyDescent="0.2">
      <c r="A23" s="16">
        <v>46418</v>
      </c>
      <c r="B23" s="17">
        <v>4.125</v>
      </c>
      <c r="C23" s="17">
        <v>100.01</v>
      </c>
      <c r="D23" s="17">
        <v>100.02</v>
      </c>
      <c r="E23">
        <v>4.0000000000000001E-3</v>
      </c>
      <c r="F23" s="17">
        <v>3.9550000000000001</v>
      </c>
    </row>
    <row r="24" spans="1:6" x14ac:dyDescent="0.2">
      <c r="A24" s="16">
        <v>46433</v>
      </c>
      <c r="B24" s="17">
        <v>2.25</v>
      </c>
      <c r="C24" s="17">
        <v>99.081999999999994</v>
      </c>
      <c r="D24" s="17">
        <v>99.091999999999999</v>
      </c>
      <c r="E24">
        <v>6.0000000000000001E-3</v>
      </c>
      <c r="F24" s="17">
        <v>3.9119999999999999</v>
      </c>
    </row>
    <row r="25" spans="1:6" x14ac:dyDescent="0.2">
      <c r="A25" s="16">
        <v>46433</v>
      </c>
      <c r="B25" s="17">
        <v>4.125</v>
      </c>
      <c r="C25" s="17">
        <v>100.012</v>
      </c>
      <c r="D25" s="17">
        <v>100.02200000000001</v>
      </c>
      <c r="E25">
        <v>-8.0000000000000002E-3</v>
      </c>
      <c r="F25" s="17">
        <v>3.9550000000000001</v>
      </c>
    </row>
    <row r="26" spans="1:6" x14ac:dyDescent="0.2">
      <c r="A26" s="16">
        <v>46433</v>
      </c>
      <c r="B26" s="17">
        <v>6.625</v>
      </c>
      <c r="C26" s="17">
        <v>101.03</v>
      </c>
      <c r="D26" s="17">
        <v>101.04</v>
      </c>
      <c r="E26">
        <v>-0.02</v>
      </c>
      <c r="F26" s="17">
        <v>3.9809999999999999</v>
      </c>
    </row>
    <row r="27" spans="1:6" x14ac:dyDescent="0.2">
      <c r="A27" s="16">
        <v>46446</v>
      </c>
      <c r="B27" s="17">
        <v>1.125</v>
      </c>
      <c r="C27" s="17">
        <v>98.201999999999998</v>
      </c>
      <c r="D27" s="17">
        <v>98.212000000000003</v>
      </c>
      <c r="E27">
        <v>8.0000000000000002E-3</v>
      </c>
      <c r="F27" s="17">
        <v>3.9740000000000002</v>
      </c>
    </row>
    <row r="28" spans="1:6" x14ac:dyDescent="0.2">
      <c r="A28" s="16">
        <v>46446</v>
      </c>
      <c r="B28" s="17">
        <v>1.875</v>
      </c>
      <c r="C28" s="17">
        <v>99.001999999999995</v>
      </c>
      <c r="D28" s="17">
        <v>99.012</v>
      </c>
      <c r="E28">
        <v>0.68600000000000005</v>
      </c>
      <c r="F28" s="17">
        <v>3.923</v>
      </c>
    </row>
    <row r="29" spans="1:6" x14ac:dyDescent="0.2">
      <c r="A29" s="16">
        <v>46446</v>
      </c>
      <c r="B29" s="17">
        <v>4.125</v>
      </c>
      <c r="C29" s="17">
        <v>100.01600000000001</v>
      </c>
      <c r="D29" s="17">
        <v>100.026</v>
      </c>
      <c r="E29" t="s">
        <v>54</v>
      </c>
      <c r="F29" s="17">
        <v>3.94</v>
      </c>
    </row>
    <row r="30" spans="1:6" x14ac:dyDescent="0.2">
      <c r="A30" s="16">
        <v>46461</v>
      </c>
      <c r="B30" s="17">
        <v>4.25</v>
      </c>
      <c r="C30" s="17">
        <v>100.042</v>
      </c>
      <c r="D30" s="17">
        <v>100.05200000000001</v>
      </c>
      <c r="E30">
        <v>-2E-3</v>
      </c>
      <c r="F30" s="17">
        <v>3.9260000000000002</v>
      </c>
    </row>
    <row r="31" spans="1:6" x14ac:dyDescent="0.2">
      <c r="A31" s="16">
        <v>46477</v>
      </c>
      <c r="B31" s="17">
        <v>0.625</v>
      </c>
      <c r="C31" s="17">
        <v>98.042000000000002</v>
      </c>
      <c r="D31" s="17">
        <v>98.052000000000007</v>
      </c>
      <c r="E31">
        <v>0.01</v>
      </c>
      <c r="F31" s="17">
        <v>3.9710000000000001</v>
      </c>
    </row>
    <row r="32" spans="1:6" x14ac:dyDescent="0.2">
      <c r="A32" s="16">
        <v>46477</v>
      </c>
      <c r="B32" s="17">
        <v>2.5</v>
      </c>
      <c r="C32" s="17">
        <v>99.052000000000007</v>
      </c>
      <c r="D32" s="17">
        <v>99.061999999999998</v>
      </c>
      <c r="E32">
        <v>2E-3</v>
      </c>
      <c r="F32" s="17">
        <v>3.964</v>
      </c>
    </row>
    <row r="33" spans="1:6" x14ac:dyDescent="0.2">
      <c r="A33" s="16">
        <v>46477</v>
      </c>
      <c r="B33" s="17">
        <v>3.875</v>
      </c>
      <c r="C33" s="17">
        <v>99.293999999999997</v>
      </c>
      <c r="D33" s="17">
        <v>99.304000000000002</v>
      </c>
      <c r="E33">
        <v>2E-3</v>
      </c>
      <c r="F33" s="17">
        <v>3.9569999999999999</v>
      </c>
    </row>
    <row r="34" spans="1:6" x14ac:dyDescent="0.2">
      <c r="A34" s="16">
        <v>46492</v>
      </c>
      <c r="B34" s="17">
        <v>4.5</v>
      </c>
      <c r="C34" s="17">
        <v>100.08199999999999</v>
      </c>
      <c r="D34" s="17">
        <v>100.092</v>
      </c>
      <c r="E34" t="s">
        <v>54</v>
      </c>
      <c r="F34" s="17">
        <v>4.0019999999999998</v>
      </c>
    </row>
    <row r="35" spans="1:6" x14ac:dyDescent="0.2">
      <c r="A35" s="16">
        <v>46507</v>
      </c>
      <c r="B35" s="17">
        <v>0.5</v>
      </c>
      <c r="C35" s="17">
        <v>97.24</v>
      </c>
      <c r="D35" s="17">
        <v>97.25</v>
      </c>
      <c r="E35">
        <v>1.6E-2</v>
      </c>
      <c r="F35" s="17">
        <v>4.024</v>
      </c>
    </row>
    <row r="36" spans="1:6" x14ac:dyDescent="0.2">
      <c r="A36" s="16">
        <v>46507</v>
      </c>
      <c r="B36" s="17">
        <v>2.75</v>
      </c>
      <c r="C36" s="17">
        <v>99.043999999999997</v>
      </c>
      <c r="D36" s="17">
        <v>99.054000000000002</v>
      </c>
      <c r="E36" t="s">
        <v>54</v>
      </c>
      <c r="F36" s="17">
        <v>4.0609999999999999</v>
      </c>
    </row>
    <row r="37" spans="1:6" x14ac:dyDescent="0.2">
      <c r="A37" s="16">
        <v>46507</v>
      </c>
      <c r="B37" s="17">
        <v>3.75</v>
      </c>
      <c r="C37" s="17">
        <v>99.254000000000005</v>
      </c>
      <c r="D37" s="17">
        <v>99.263999999999996</v>
      </c>
      <c r="E37">
        <v>8.0000000000000002E-3</v>
      </c>
      <c r="F37" s="17">
        <v>4.0170000000000003</v>
      </c>
    </row>
    <row r="38" spans="1:6" x14ac:dyDescent="0.2">
      <c r="A38" s="16">
        <v>46522</v>
      </c>
      <c r="B38" s="17">
        <v>2.375</v>
      </c>
      <c r="C38" s="17">
        <v>98.262</v>
      </c>
      <c r="D38" s="17">
        <v>98.272000000000006</v>
      </c>
      <c r="E38">
        <v>2E-3</v>
      </c>
      <c r="F38" s="17">
        <v>4.0890000000000004</v>
      </c>
    </row>
    <row r="39" spans="1:6" x14ac:dyDescent="0.2">
      <c r="A39" s="16">
        <v>46522</v>
      </c>
      <c r="B39" s="17">
        <v>4.5</v>
      </c>
      <c r="C39" s="17">
        <v>100.074</v>
      </c>
      <c r="D39" s="17">
        <v>100.084</v>
      </c>
      <c r="E39">
        <v>-6.0000000000000001E-3</v>
      </c>
      <c r="F39" s="17">
        <v>4.0949999999999998</v>
      </c>
    </row>
    <row r="40" spans="1:6" x14ac:dyDescent="0.2">
      <c r="A40" s="16">
        <v>46538</v>
      </c>
      <c r="B40" s="17">
        <v>0.5</v>
      </c>
      <c r="C40" s="17">
        <v>97.14</v>
      </c>
      <c r="D40" s="17">
        <v>97.15</v>
      </c>
      <c r="E40">
        <v>0.01</v>
      </c>
      <c r="F40" s="17">
        <v>4.069</v>
      </c>
    </row>
    <row r="41" spans="1:6" x14ac:dyDescent="0.2">
      <c r="A41" s="16">
        <v>46538</v>
      </c>
      <c r="B41" s="17">
        <v>2.625</v>
      </c>
      <c r="C41" s="17">
        <v>98.302000000000007</v>
      </c>
      <c r="D41" s="17">
        <v>98.311999999999998</v>
      </c>
      <c r="E41">
        <v>8.0000000000000002E-3</v>
      </c>
      <c r="F41" s="17">
        <v>4.0640000000000001</v>
      </c>
    </row>
    <row r="42" spans="1:6" x14ac:dyDescent="0.2">
      <c r="A42" s="16">
        <v>46538</v>
      </c>
      <c r="B42" s="17">
        <v>3.875</v>
      </c>
      <c r="C42" s="17">
        <v>99.262</v>
      </c>
      <c r="D42" s="17">
        <v>99.272000000000006</v>
      </c>
      <c r="E42">
        <v>-2E-3</v>
      </c>
      <c r="F42" s="17">
        <v>4.0780000000000003</v>
      </c>
    </row>
    <row r="43" spans="1:6" x14ac:dyDescent="0.2">
      <c r="A43" s="16">
        <v>46553</v>
      </c>
      <c r="B43" s="17">
        <v>4.625</v>
      </c>
      <c r="C43" s="17">
        <v>100.114</v>
      </c>
      <c r="D43" s="17">
        <v>100.124</v>
      </c>
      <c r="E43">
        <v>-2E-3</v>
      </c>
      <c r="F43" s="17">
        <v>4.0949999999999998</v>
      </c>
    </row>
    <row r="44" spans="1:6" x14ac:dyDescent="0.2">
      <c r="A44" s="16">
        <v>46568</v>
      </c>
      <c r="B44" s="17">
        <v>0.5</v>
      </c>
      <c r="C44" s="17">
        <v>97.034000000000006</v>
      </c>
      <c r="D44" s="17">
        <v>97.043999999999997</v>
      </c>
      <c r="E44">
        <v>8.0000000000000002E-3</v>
      </c>
      <c r="F44" s="17">
        <v>4.1260000000000003</v>
      </c>
    </row>
    <row r="45" spans="1:6" x14ac:dyDescent="0.2">
      <c r="A45" s="16">
        <v>46568</v>
      </c>
      <c r="B45" s="17">
        <v>3.25</v>
      </c>
      <c r="C45" s="17">
        <v>99.091999999999999</v>
      </c>
      <c r="D45" s="17">
        <v>99.102000000000004</v>
      </c>
      <c r="E45" t="s">
        <v>54</v>
      </c>
      <c r="F45" s="17">
        <v>4.1070000000000002</v>
      </c>
    </row>
    <row r="46" spans="1:6" x14ac:dyDescent="0.2">
      <c r="A46" s="16">
        <v>46568</v>
      </c>
      <c r="B46" s="17">
        <v>3.75</v>
      </c>
      <c r="C46" s="17">
        <v>99.212000000000003</v>
      </c>
      <c r="D46" s="17">
        <v>99.221999999999994</v>
      </c>
      <c r="E46">
        <v>-8.0000000000000002E-3</v>
      </c>
      <c r="F46" s="17">
        <v>4.1310000000000002</v>
      </c>
    </row>
    <row r="47" spans="1:6" x14ac:dyDescent="0.2">
      <c r="A47" s="16">
        <v>46583</v>
      </c>
      <c r="B47" s="17">
        <v>4.375</v>
      </c>
      <c r="C47" s="17">
        <v>100.05</v>
      </c>
      <c r="D47" s="17">
        <v>100.06</v>
      </c>
      <c r="E47">
        <v>-0.01</v>
      </c>
      <c r="F47" s="17">
        <v>4.1429999999999998</v>
      </c>
    </row>
    <row r="48" spans="1:6" x14ac:dyDescent="0.2">
      <c r="A48" s="16">
        <v>46599</v>
      </c>
      <c r="B48" s="17">
        <v>0.375</v>
      </c>
      <c r="C48" s="17">
        <v>96.213999999999999</v>
      </c>
      <c r="D48" s="17">
        <v>96.224000000000004</v>
      </c>
      <c r="E48">
        <v>4.0000000000000001E-3</v>
      </c>
      <c r="F48" s="17">
        <v>4.17</v>
      </c>
    </row>
    <row r="49" spans="1:6" x14ac:dyDescent="0.2">
      <c r="A49" s="16">
        <v>46599</v>
      </c>
      <c r="B49" s="17">
        <v>2.75</v>
      </c>
      <c r="C49" s="17">
        <v>98.231999999999999</v>
      </c>
      <c r="D49" s="17">
        <v>98.242000000000004</v>
      </c>
      <c r="E49">
        <v>-2E-3</v>
      </c>
      <c r="F49" s="17">
        <v>4.1769999999999996</v>
      </c>
    </row>
    <row r="50" spans="1:6" x14ac:dyDescent="0.2">
      <c r="A50" s="16">
        <v>46599</v>
      </c>
      <c r="B50" s="17">
        <v>3.875</v>
      </c>
      <c r="C50" s="17">
        <v>99.225999999999999</v>
      </c>
      <c r="D50" s="17">
        <v>99.236000000000004</v>
      </c>
      <c r="E50">
        <v>-4.0000000000000001E-3</v>
      </c>
      <c r="F50" s="17">
        <v>4.1680000000000001</v>
      </c>
    </row>
    <row r="51" spans="1:6" x14ac:dyDescent="0.2">
      <c r="A51" s="16">
        <v>46614</v>
      </c>
      <c r="B51" s="17">
        <v>2.25</v>
      </c>
      <c r="C51" s="17">
        <v>98.072000000000003</v>
      </c>
      <c r="D51" s="17">
        <v>98.081999999999994</v>
      </c>
      <c r="E51">
        <v>2E-3</v>
      </c>
      <c r="F51" s="17">
        <v>4.1680000000000001</v>
      </c>
    </row>
    <row r="52" spans="1:6" x14ac:dyDescent="0.2">
      <c r="A52" s="16">
        <v>46614</v>
      </c>
      <c r="B52" s="17">
        <v>3.75</v>
      </c>
      <c r="C52" s="17">
        <v>99.186000000000007</v>
      </c>
      <c r="D52" s="17">
        <v>99.195999999999998</v>
      </c>
      <c r="E52">
        <v>-6.0000000000000001E-3</v>
      </c>
      <c r="F52" s="17">
        <v>4.1689999999999996</v>
      </c>
    </row>
    <row r="53" spans="1:6" x14ac:dyDescent="0.2">
      <c r="A53" s="16">
        <v>46614</v>
      </c>
      <c r="B53" s="17">
        <v>6.375</v>
      </c>
      <c r="C53" s="17">
        <v>101.29600000000001</v>
      </c>
      <c r="D53" s="17">
        <v>101.306</v>
      </c>
      <c r="E53">
        <v>-0.70599999999999996</v>
      </c>
      <c r="F53" s="17">
        <v>4.21</v>
      </c>
    </row>
    <row r="54" spans="1:6" x14ac:dyDescent="0.2">
      <c r="A54" s="16">
        <v>46630</v>
      </c>
      <c r="B54" s="17">
        <v>0.5</v>
      </c>
      <c r="C54" s="17">
        <v>96.144000000000005</v>
      </c>
      <c r="D54" s="17">
        <v>96.153999999999996</v>
      </c>
      <c r="E54">
        <v>-6.0000000000000001E-3</v>
      </c>
      <c r="F54" s="17">
        <v>4.2069999999999999</v>
      </c>
    </row>
    <row r="55" spans="1:6" x14ac:dyDescent="0.2">
      <c r="A55" s="16">
        <v>46630</v>
      </c>
      <c r="B55" s="17">
        <v>3.125</v>
      </c>
      <c r="C55" s="17">
        <v>98.304000000000002</v>
      </c>
      <c r="D55" s="17">
        <v>98.313999999999993</v>
      </c>
      <c r="E55">
        <v>-6.0000000000000001E-3</v>
      </c>
      <c r="F55" s="17">
        <v>4.1950000000000003</v>
      </c>
    </row>
    <row r="56" spans="1:6" x14ac:dyDescent="0.2">
      <c r="A56" s="16">
        <v>46630</v>
      </c>
      <c r="B56" s="17">
        <v>3.625</v>
      </c>
      <c r="C56" s="17">
        <v>99.135999999999996</v>
      </c>
      <c r="D56" s="17">
        <v>99.146000000000001</v>
      </c>
      <c r="E56">
        <v>-0.01</v>
      </c>
      <c r="F56" s="17">
        <v>4.1929999999999996</v>
      </c>
    </row>
    <row r="57" spans="1:6" x14ac:dyDescent="0.2">
      <c r="A57" s="16">
        <v>46645</v>
      </c>
      <c r="B57" s="17">
        <v>3.375</v>
      </c>
      <c r="C57" s="17">
        <v>99.054000000000002</v>
      </c>
      <c r="D57" s="17">
        <v>99.063999999999993</v>
      </c>
      <c r="E57">
        <v>-2E-3</v>
      </c>
      <c r="F57" s="17">
        <v>4.181</v>
      </c>
    </row>
    <row r="58" spans="1:6" x14ac:dyDescent="0.2">
      <c r="A58" s="16">
        <v>46660</v>
      </c>
      <c r="B58" s="17">
        <v>0.375</v>
      </c>
      <c r="C58" s="17">
        <v>96.012</v>
      </c>
      <c r="D58" s="17">
        <v>96.022000000000006</v>
      </c>
      <c r="E58">
        <v>6.0000000000000001E-3</v>
      </c>
      <c r="F58" s="17">
        <v>4.2039999999999997</v>
      </c>
    </row>
    <row r="59" spans="1:6" x14ac:dyDescent="0.2">
      <c r="A59" s="16">
        <v>46660</v>
      </c>
      <c r="B59" s="17">
        <v>3.5</v>
      </c>
      <c r="C59" s="17">
        <v>99.075999999999993</v>
      </c>
      <c r="D59" s="17">
        <v>99.085999999999999</v>
      </c>
      <c r="E59">
        <v>-6.0000000000000001E-3</v>
      </c>
      <c r="F59" s="17">
        <v>4.2060000000000004</v>
      </c>
    </row>
    <row r="60" spans="1:6" x14ac:dyDescent="0.2">
      <c r="A60" s="16">
        <v>46660</v>
      </c>
      <c r="B60" s="17">
        <v>4.125</v>
      </c>
      <c r="C60" s="17">
        <v>99.284000000000006</v>
      </c>
      <c r="D60" s="17">
        <v>99.293999999999997</v>
      </c>
      <c r="E60">
        <v>-8.0000000000000002E-3</v>
      </c>
      <c r="F60" s="17">
        <v>4.1989999999999998</v>
      </c>
    </row>
    <row r="61" spans="1:6" x14ac:dyDescent="0.2">
      <c r="A61" s="16">
        <v>46675</v>
      </c>
      <c r="B61" s="17">
        <v>3.875</v>
      </c>
      <c r="C61" s="17">
        <v>99.186000000000007</v>
      </c>
      <c r="D61" s="17">
        <v>99.195999999999998</v>
      </c>
      <c r="E61">
        <v>-6.0000000000000001E-3</v>
      </c>
      <c r="F61" s="17">
        <v>4.2309999999999999</v>
      </c>
    </row>
    <row r="62" spans="1:6" x14ac:dyDescent="0.2">
      <c r="A62" s="16">
        <v>46691</v>
      </c>
      <c r="B62" s="17">
        <v>0.5</v>
      </c>
      <c r="C62" s="17">
        <v>95.26</v>
      </c>
      <c r="D62" s="17">
        <v>95.27</v>
      </c>
      <c r="E62" t="s">
        <v>54</v>
      </c>
      <c r="F62" s="17">
        <v>4.26</v>
      </c>
    </row>
    <row r="63" spans="1:6" x14ac:dyDescent="0.2">
      <c r="A63" s="16">
        <v>46691</v>
      </c>
      <c r="B63" s="17">
        <v>3.5</v>
      </c>
      <c r="C63" s="17">
        <v>99.043999999999997</v>
      </c>
      <c r="D63" s="17">
        <v>99.054000000000002</v>
      </c>
      <c r="E63">
        <v>-6.0000000000000001E-3</v>
      </c>
      <c r="F63" s="17">
        <v>4.2460000000000004</v>
      </c>
    </row>
    <row r="64" spans="1:6" x14ac:dyDescent="0.2">
      <c r="A64" s="16">
        <v>46691</v>
      </c>
      <c r="B64" s="17">
        <v>4.125</v>
      </c>
      <c r="C64" s="17">
        <v>99.263999999999996</v>
      </c>
      <c r="D64" s="17">
        <v>99.274000000000001</v>
      </c>
      <c r="E64">
        <v>-0.01</v>
      </c>
      <c r="F64" s="17">
        <v>4.2480000000000002</v>
      </c>
    </row>
    <row r="65" spans="1:6" x14ac:dyDescent="0.2">
      <c r="A65" s="16">
        <v>46706</v>
      </c>
      <c r="B65" s="17">
        <v>2.25</v>
      </c>
      <c r="C65" s="17">
        <v>97.212000000000003</v>
      </c>
      <c r="D65" s="17">
        <v>97.221999999999994</v>
      </c>
      <c r="E65">
        <v>-2E-3</v>
      </c>
      <c r="F65" s="17">
        <v>4.2629999999999999</v>
      </c>
    </row>
    <row r="66" spans="1:6" x14ac:dyDescent="0.2">
      <c r="A66" s="16">
        <v>46706</v>
      </c>
      <c r="B66" s="17">
        <v>4.125</v>
      </c>
      <c r="C66" s="17">
        <v>99.26</v>
      </c>
      <c r="D66" s="17">
        <v>99.27</v>
      </c>
      <c r="E66">
        <v>-0.01</v>
      </c>
      <c r="F66" s="17">
        <v>4.2569999999999997</v>
      </c>
    </row>
    <row r="67" spans="1:6" x14ac:dyDescent="0.2">
      <c r="A67" s="16">
        <v>46706</v>
      </c>
      <c r="B67" s="17">
        <v>6.125</v>
      </c>
      <c r="C67" s="17">
        <v>102.026</v>
      </c>
      <c r="D67" s="17">
        <v>102.036</v>
      </c>
      <c r="E67">
        <v>-1.6E-2</v>
      </c>
      <c r="F67" s="17">
        <v>4.2670000000000003</v>
      </c>
    </row>
    <row r="68" spans="1:6" x14ac:dyDescent="0.2">
      <c r="A68" s="16">
        <v>46721</v>
      </c>
      <c r="B68" s="17">
        <v>0.625</v>
      </c>
      <c r="C68" s="17">
        <v>95.212000000000003</v>
      </c>
      <c r="D68" s="17">
        <v>95.221999999999994</v>
      </c>
      <c r="E68">
        <v>2E-3</v>
      </c>
      <c r="F68" s="17">
        <v>4.2629999999999999</v>
      </c>
    </row>
    <row r="69" spans="1:6" x14ac:dyDescent="0.2">
      <c r="A69" s="16">
        <v>46721</v>
      </c>
      <c r="B69" s="17">
        <v>3.375</v>
      </c>
      <c r="C69" s="17">
        <v>98.29</v>
      </c>
      <c r="D69" s="17">
        <v>98.3</v>
      </c>
      <c r="E69">
        <v>-6.0000000000000001E-3</v>
      </c>
      <c r="F69" s="17">
        <v>4.2690000000000001</v>
      </c>
    </row>
    <row r="70" spans="1:6" x14ac:dyDescent="0.2">
      <c r="A70" s="16">
        <v>46721</v>
      </c>
      <c r="B70" s="17">
        <v>3.875</v>
      </c>
      <c r="C70" s="17">
        <v>99.16</v>
      </c>
      <c r="D70" s="17">
        <v>99.17</v>
      </c>
      <c r="E70">
        <v>-0.01</v>
      </c>
      <c r="F70" s="17">
        <v>4.2670000000000003</v>
      </c>
    </row>
    <row r="71" spans="1:6" x14ac:dyDescent="0.2">
      <c r="A71" s="16">
        <v>46736</v>
      </c>
      <c r="B71" s="17">
        <v>4</v>
      </c>
      <c r="C71" s="17">
        <v>99.2</v>
      </c>
      <c r="D71" s="17">
        <v>99.21</v>
      </c>
      <c r="E71">
        <v>-1.2E-2</v>
      </c>
      <c r="F71" s="17">
        <v>4.2770000000000001</v>
      </c>
    </row>
    <row r="72" spans="1:6" x14ac:dyDescent="0.2">
      <c r="A72" s="16">
        <v>46752</v>
      </c>
      <c r="B72" s="17">
        <v>0.625</v>
      </c>
      <c r="C72" s="17">
        <v>95.111999999999995</v>
      </c>
      <c r="D72" s="17">
        <v>95.122</v>
      </c>
      <c r="E72">
        <v>-2E-3</v>
      </c>
      <c r="F72" s="17">
        <v>4.2869999999999999</v>
      </c>
    </row>
    <row r="73" spans="1:6" x14ac:dyDescent="0.2">
      <c r="A73" s="16">
        <v>46752</v>
      </c>
      <c r="B73" s="17">
        <v>3.375</v>
      </c>
      <c r="C73" s="17">
        <v>98.26</v>
      </c>
      <c r="D73" s="17">
        <v>98.27</v>
      </c>
      <c r="E73">
        <v>-1.2E-2</v>
      </c>
      <c r="F73" s="17">
        <v>4.2889999999999997</v>
      </c>
    </row>
    <row r="74" spans="1:6" x14ac:dyDescent="0.2">
      <c r="A74" s="16">
        <v>46752</v>
      </c>
      <c r="B74" s="17">
        <v>3.875</v>
      </c>
      <c r="C74" s="17">
        <v>99.14</v>
      </c>
      <c r="D74" s="17">
        <v>99.15</v>
      </c>
      <c r="E74">
        <v>-1.6E-2</v>
      </c>
      <c r="F74" s="17">
        <v>4.2930000000000001</v>
      </c>
    </row>
    <row r="75" spans="1:6" x14ac:dyDescent="0.2">
      <c r="A75" s="16">
        <v>46767</v>
      </c>
      <c r="B75" s="17">
        <v>4.25</v>
      </c>
      <c r="C75" s="17">
        <v>99.284000000000006</v>
      </c>
      <c r="D75" s="17">
        <v>99.293999999999997</v>
      </c>
      <c r="E75">
        <v>-1.2E-2</v>
      </c>
      <c r="F75" s="17">
        <v>4.3070000000000004</v>
      </c>
    </row>
    <row r="76" spans="1:6" x14ac:dyDescent="0.2">
      <c r="A76" s="16">
        <v>46783</v>
      </c>
      <c r="B76" s="17">
        <v>0.75</v>
      </c>
      <c r="C76" s="17">
        <v>95.063999999999993</v>
      </c>
      <c r="D76" s="17">
        <v>95.073999999999998</v>
      </c>
      <c r="E76">
        <v>-2E-3</v>
      </c>
      <c r="F76" s="17">
        <v>4.3079999999999998</v>
      </c>
    </row>
    <row r="77" spans="1:6" x14ac:dyDescent="0.2">
      <c r="A77" s="16">
        <v>46783</v>
      </c>
      <c r="B77" s="17">
        <v>3.5</v>
      </c>
      <c r="C77" s="17">
        <v>98.284000000000006</v>
      </c>
      <c r="D77" s="17">
        <v>98.293999999999997</v>
      </c>
      <c r="E77">
        <v>-0.01</v>
      </c>
      <c r="F77" s="17">
        <v>4.3029999999999999</v>
      </c>
    </row>
    <row r="78" spans="1:6" x14ac:dyDescent="0.2">
      <c r="A78" s="16">
        <v>46798</v>
      </c>
      <c r="B78" s="17">
        <v>2.75</v>
      </c>
      <c r="C78" s="17">
        <v>97.263999999999996</v>
      </c>
      <c r="D78" s="17">
        <v>97.274000000000001</v>
      </c>
      <c r="E78">
        <v>-8.0000000000000002E-3</v>
      </c>
      <c r="F78" s="17">
        <v>4.3029999999999999</v>
      </c>
    </row>
    <row r="79" spans="1:6" x14ac:dyDescent="0.2">
      <c r="A79" s="16">
        <v>46798</v>
      </c>
      <c r="B79" s="17">
        <v>4.25</v>
      </c>
      <c r="C79" s="17">
        <v>99.284000000000006</v>
      </c>
      <c r="D79" s="17">
        <v>99.293999999999997</v>
      </c>
      <c r="E79">
        <v>-1.2E-2</v>
      </c>
      <c r="F79" s="17">
        <v>4.3049999999999997</v>
      </c>
    </row>
    <row r="80" spans="1:6" x14ac:dyDescent="0.2">
      <c r="A80" s="16">
        <v>46812</v>
      </c>
      <c r="B80" s="17">
        <v>1.125</v>
      </c>
      <c r="C80" s="17">
        <v>95.146000000000001</v>
      </c>
      <c r="D80" s="17">
        <v>95.156000000000006</v>
      </c>
      <c r="E80">
        <v>-6.0000000000000001E-3</v>
      </c>
      <c r="F80" s="17">
        <v>4.306</v>
      </c>
    </row>
    <row r="81" spans="1:6" x14ac:dyDescent="0.2">
      <c r="A81" s="16">
        <v>46812</v>
      </c>
      <c r="B81" s="17">
        <v>3.375</v>
      </c>
      <c r="C81" s="17">
        <v>98.212000000000003</v>
      </c>
      <c r="D81" s="17">
        <v>98.221999999999994</v>
      </c>
      <c r="E81">
        <v>-0.01</v>
      </c>
      <c r="F81" s="17">
        <v>4.2949999999999999</v>
      </c>
    </row>
    <row r="82" spans="1:6" x14ac:dyDescent="0.2">
      <c r="A82" s="16">
        <v>46812</v>
      </c>
      <c r="B82" s="17">
        <v>4</v>
      </c>
      <c r="C82" s="17">
        <v>99.164000000000001</v>
      </c>
      <c r="D82" s="17">
        <v>99.174000000000007</v>
      </c>
      <c r="E82">
        <v>-1.7999999999999999E-2</v>
      </c>
      <c r="F82" s="17">
        <v>4.319</v>
      </c>
    </row>
    <row r="83" spans="1:6" x14ac:dyDescent="0.2">
      <c r="A83" s="16">
        <v>46827</v>
      </c>
      <c r="B83" s="17">
        <v>3.875</v>
      </c>
      <c r="C83" s="17">
        <v>99.103999999999999</v>
      </c>
      <c r="D83" s="17">
        <v>99.114000000000004</v>
      </c>
      <c r="E83">
        <v>-1.6E-2</v>
      </c>
      <c r="F83" s="17">
        <v>4.3150000000000004</v>
      </c>
    </row>
    <row r="84" spans="1:6" x14ac:dyDescent="0.2">
      <c r="A84" s="16">
        <v>46843</v>
      </c>
      <c r="B84" s="17">
        <v>1.25</v>
      </c>
      <c r="C84" s="17">
        <v>95.116</v>
      </c>
      <c r="D84" s="17">
        <v>95.126000000000005</v>
      </c>
      <c r="E84">
        <v>-8.0000000000000002E-3</v>
      </c>
      <c r="F84" s="17">
        <v>4.3319999999999999</v>
      </c>
    </row>
    <row r="85" spans="1:6" x14ac:dyDescent="0.2">
      <c r="A85" s="16">
        <v>46843</v>
      </c>
      <c r="B85" s="17">
        <v>3.625</v>
      </c>
      <c r="C85" s="17">
        <v>98.292000000000002</v>
      </c>
      <c r="D85" s="17">
        <v>98.302000000000007</v>
      </c>
      <c r="E85">
        <v>-1.7999999999999999E-2</v>
      </c>
      <c r="F85" s="17">
        <v>4.33</v>
      </c>
    </row>
    <row r="86" spans="1:6" x14ac:dyDescent="0.2">
      <c r="A86" s="16">
        <v>46843</v>
      </c>
      <c r="B86" s="17">
        <v>3.875</v>
      </c>
      <c r="C86" s="17">
        <v>99.091999999999999</v>
      </c>
      <c r="D86" s="17">
        <v>99.102000000000004</v>
      </c>
      <c r="E86">
        <v>-1.4E-2</v>
      </c>
      <c r="F86" s="17">
        <v>4.3289999999999997</v>
      </c>
    </row>
    <row r="87" spans="1:6" x14ac:dyDescent="0.2">
      <c r="A87" s="16">
        <v>46858</v>
      </c>
      <c r="B87" s="17">
        <v>3.75</v>
      </c>
      <c r="C87" s="17">
        <v>99.022000000000006</v>
      </c>
      <c r="D87" s="17">
        <v>99.031999999999996</v>
      </c>
      <c r="E87">
        <v>-1.4E-2</v>
      </c>
      <c r="F87" s="17">
        <v>4.335</v>
      </c>
    </row>
    <row r="88" spans="1:6" x14ac:dyDescent="0.2">
      <c r="A88" s="16">
        <v>46873</v>
      </c>
      <c r="B88" s="17">
        <v>1.25</v>
      </c>
      <c r="C88" s="17">
        <v>95.03</v>
      </c>
      <c r="D88" s="17">
        <v>95.04</v>
      </c>
      <c r="E88">
        <v>-1.4E-2</v>
      </c>
      <c r="F88" s="17">
        <v>4.3540000000000001</v>
      </c>
    </row>
    <row r="89" spans="1:6" x14ac:dyDescent="0.2">
      <c r="A89" s="16">
        <v>46873</v>
      </c>
      <c r="B89" s="17">
        <v>3.5</v>
      </c>
      <c r="C89" s="17">
        <v>98.203999999999994</v>
      </c>
      <c r="D89" s="17">
        <v>98.213999999999999</v>
      </c>
      <c r="E89">
        <v>-1.7999999999999999E-2</v>
      </c>
      <c r="F89" s="17">
        <v>4.343</v>
      </c>
    </row>
    <row r="90" spans="1:6" x14ac:dyDescent="0.2">
      <c r="A90" s="16">
        <v>46873</v>
      </c>
      <c r="B90" s="17">
        <v>3.75</v>
      </c>
      <c r="C90" s="17">
        <v>99.007000000000005</v>
      </c>
      <c r="D90" s="17">
        <v>99.016999999999996</v>
      </c>
      <c r="E90">
        <v>-1.7999999999999999E-2</v>
      </c>
      <c r="F90" s="17">
        <v>4.3470000000000004</v>
      </c>
    </row>
    <row r="91" spans="1:6" x14ac:dyDescent="0.2">
      <c r="A91" s="16">
        <v>46888</v>
      </c>
      <c r="B91" s="17">
        <v>2.875</v>
      </c>
      <c r="C91" s="17">
        <v>97.19</v>
      </c>
      <c r="D91" s="17">
        <v>97.2</v>
      </c>
      <c r="E91">
        <v>-1.4E-2</v>
      </c>
      <c r="F91" s="17">
        <v>4.3499999999999996</v>
      </c>
    </row>
    <row r="92" spans="1:6" x14ac:dyDescent="0.2">
      <c r="A92" s="16">
        <v>46888</v>
      </c>
      <c r="B92" s="17">
        <v>3.75</v>
      </c>
      <c r="C92" s="17">
        <v>99.006</v>
      </c>
      <c r="D92" s="17">
        <v>99.016000000000005</v>
      </c>
      <c r="E92">
        <v>-1.6E-2</v>
      </c>
      <c r="F92" s="17">
        <v>4.335</v>
      </c>
    </row>
    <row r="93" spans="1:6" x14ac:dyDescent="0.2">
      <c r="A93" s="16">
        <v>46904</v>
      </c>
      <c r="B93" s="17">
        <v>1.25</v>
      </c>
      <c r="C93" s="17">
        <v>94.272000000000006</v>
      </c>
      <c r="D93" s="17">
        <v>94.281999999999996</v>
      </c>
      <c r="E93">
        <v>-1.4E-2</v>
      </c>
      <c r="F93" s="17">
        <v>4.3570000000000002</v>
      </c>
    </row>
    <row r="94" spans="1:6" x14ac:dyDescent="0.2">
      <c r="A94" s="16">
        <v>46904</v>
      </c>
      <c r="B94" s="17">
        <v>3.625</v>
      </c>
      <c r="C94" s="17">
        <v>98.245999999999995</v>
      </c>
      <c r="D94" s="17">
        <v>98.256</v>
      </c>
      <c r="E94">
        <v>-1.7999999999999999E-2</v>
      </c>
      <c r="F94" s="17">
        <v>4.3479999999999999</v>
      </c>
    </row>
    <row r="95" spans="1:6" x14ac:dyDescent="0.2">
      <c r="A95" s="16">
        <v>46904</v>
      </c>
      <c r="B95" s="17">
        <v>4</v>
      </c>
      <c r="C95" s="17">
        <v>99.126000000000005</v>
      </c>
      <c r="D95" s="17">
        <v>99.135999999999996</v>
      </c>
      <c r="E95">
        <v>-0.02</v>
      </c>
      <c r="F95" s="17">
        <v>4.343</v>
      </c>
    </row>
    <row r="96" spans="1:6" x14ac:dyDescent="0.2">
      <c r="A96" s="16">
        <v>46919</v>
      </c>
      <c r="B96" s="17">
        <v>3.875</v>
      </c>
      <c r="C96" s="17">
        <v>99.05</v>
      </c>
      <c r="D96" s="17">
        <v>99.06</v>
      </c>
      <c r="E96">
        <v>-0.02</v>
      </c>
      <c r="F96" s="17">
        <v>4.3540000000000001</v>
      </c>
    </row>
    <row r="97" spans="1:6" x14ac:dyDescent="0.2">
      <c r="A97" s="16">
        <v>46934</v>
      </c>
      <c r="B97" s="17">
        <v>1.25</v>
      </c>
      <c r="C97" s="17">
        <v>94.191999999999993</v>
      </c>
      <c r="D97" s="17">
        <v>94.201999999999998</v>
      </c>
      <c r="E97">
        <v>-1.2E-2</v>
      </c>
      <c r="F97" s="17">
        <v>4.3659999999999997</v>
      </c>
    </row>
    <row r="98" spans="1:6" x14ac:dyDescent="0.2">
      <c r="A98" s="16">
        <v>46934</v>
      </c>
      <c r="B98" s="17">
        <v>4</v>
      </c>
      <c r="C98" s="17">
        <v>99.11</v>
      </c>
      <c r="D98" s="17">
        <v>99.12</v>
      </c>
      <c r="E98">
        <v>-2.4E-2</v>
      </c>
      <c r="F98" s="17">
        <v>4.3600000000000003</v>
      </c>
    </row>
    <row r="99" spans="1:6" x14ac:dyDescent="0.2">
      <c r="A99" s="16">
        <v>46934</v>
      </c>
      <c r="B99" s="17">
        <v>4.125</v>
      </c>
      <c r="C99" s="17">
        <v>99.176000000000002</v>
      </c>
      <c r="D99" s="17">
        <v>99.186000000000007</v>
      </c>
      <c r="E99">
        <v>-2.5999999999999999E-2</v>
      </c>
      <c r="F99" s="17">
        <v>4.3620000000000001</v>
      </c>
    </row>
    <row r="100" spans="1:6" x14ac:dyDescent="0.2">
      <c r="A100" s="16">
        <v>46949</v>
      </c>
      <c r="B100" s="17">
        <v>3.875</v>
      </c>
      <c r="C100" s="17">
        <v>99.03</v>
      </c>
      <c r="D100" s="17">
        <v>99.04</v>
      </c>
      <c r="E100">
        <v>-2.4E-2</v>
      </c>
      <c r="F100" s="17">
        <v>4.37</v>
      </c>
    </row>
    <row r="101" spans="1:6" x14ac:dyDescent="0.2">
      <c r="A101" s="16">
        <v>46965</v>
      </c>
      <c r="B101" s="17">
        <v>1</v>
      </c>
      <c r="C101" s="17">
        <v>93.286000000000001</v>
      </c>
      <c r="D101" s="17">
        <v>93.296000000000006</v>
      </c>
      <c r="E101">
        <v>-1.6E-2</v>
      </c>
      <c r="F101" s="17">
        <v>4.3739999999999997</v>
      </c>
    </row>
    <row r="102" spans="1:6" x14ac:dyDescent="0.2">
      <c r="A102" s="16">
        <v>46965</v>
      </c>
      <c r="B102" s="17">
        <v>4.125</v>
      </c>
      <c r="C102" s="17">
        <v>99.171999999999997</v>
      </c>
      <c r="D102" s="17">
        <v>99.182000000000002</v>
      </c>
      <c r="E102">
        <v>-2.1999999999999999E-2</v>
      </c>
      <c r="F102" s="17">
        <v>4.3620000000000001</v>
      </c>
    </row>
    <row r="103" spans="1:6" x14ac:dyDescent="0.2">
      <c r="A103" s="16">
        <v>46965</v>
      </c>
      <c r="B103" s="17">
        <v>4.25</v>
      </c>
      <c r="C103" s="17">
        <v>99.242000000000004</v>
      </c>
      <c r="D103" s="17">
        <v>99.251999999999995</v>
      </c>
      <c r="E103">
        <v>-2.3E-2</v>
      </c>
      <c r="F103" s="17">
        <v>4.3650000000000002</v>
      </c>
    </row>
    <row r="104" spans="1:6" x14ac:dyDescent="0.2">
      <c r="A104" s="16">
        <v>46980</v>
      </c>
      <c r="B104" s="17">
        <v>2.875</v>
      </c>
      <c r="C104" s="17">
        <v>97.073999999999998</v>
      </c>
      <c r="D104" s="17">
        <v>97.084000000000003</v>
      </c>
      <c r="E104">
        <v>-0.02</v>
      </c>
      <c r="F104" s="17">
        <v>4.3630000000000004</v>
      </c>
    </row>
    <row r="105" spans="1:6" x14ac:dyDescent="0.2">
      <c r="A105" s="16">
        <v>46980</v>
      </c>
      <c r="B105" s="17">
        <v>3.625</v>
      </c>
      <c r="C105" s="17">
        <v>98.19</v>
      </c>
      <c r="D105" s="17">
        <v>98.2</v>
      </c>
      <c r="E105">
        <v>-2.4E-2</v>
      </c>
      <c r="F105" s="17">
        <v>4.3730000000000002</v>
      </c>
    </row>
    <row r="106" spans="1:6" x14ac:dyDescent="0.2">
      <c r="A106" s="16">
        <v>46980</v>
      </c>
      <c r="B106" s="17">
        <v>5.5</v>
      </c>
      <c r="C106" s="17">
        <v>101.316</v>
      </c>
      <c r="D106" s="17">
        <v>102.006</v>
      </c>
      <c r="E106">
        <v>-0.71599999999999997</v>
      </c>
      <c r="F106" s="17">
        <v>4.3959999999999999</v>
      </c>
    </row>
    <row r="107" spans="1:6" x14ac:dyDescent="0.2">
      <c r="A107" s="16">
        <v>46996</v>
      </c>
      <c r="B107" s="17">
        <v>1.125</v>
      </c>
      <c r="C107" s="17">
        <v>93.275999999999996</v>
      </c>
      <c r="D107" s="17">
        <v>93.286000000000001</v>
      </c>
      <c r="E107">
        <v>-1.7999999999999999E-2</v>
      </c>
      <c r="F107" s="17">
        <v>4.3789999999999996</v>
      </c>
    </row>
    <row r="108" spans="1:6" x14ac:dyDescent="0.2">
      <c r="A108" s="16">
        <v>46996</v>
      </c>
      <c r="B108" s="17">
        <v>4.125</v>
      </c>
      <c r="C108" s="17">
        <v>99.162999999999997</v>
      </c>
      <c r="D108" s="17">
        <v>99.173000000000002</v>
      </c>
      <c r="E108">
        <v>-2.7E-2</v>
      </c>
      <c r="F108" s="17">
        <v>4.3680000000000003</v>
      </c>
    </row>
    <row r="109" spans="1:6" x14ac:dyDescent="0.2">
      <c r="A109" s="16">
        <v>46996</v>
      </c>
      <c r="B109" s="17">
        <v>4.375</v>
      </c>
      <c r="C109" s="17">
        <v>99.311999999999998</v>
      </c>
      <c r="D109" s="17">
        <v>100.002</v>
      </c>
      <c r="E109">
        <v>-0.70399999999999996</v>
      </c>
      <c r="F109" s="17">
        <v>4.37</v>
      </c>
    </row>
    <row r="110" spans="1:6" x14ac:dyDescent="0.2">
      <c r="A110" s="16">
        <v>47011</v>
      </c>
      <c r="B110" s="17">
        <v>3.375</v>
      </c>
      <c r="C110" s="17">
        <v>98.013999999999996</v>
      </c>
      <c r="D110" s="17">
        <v>98.024000000000001</v>
      </c>
      <c r="E110">
        <v>-2.5999999999999999E-2</v>
      </c>
      <c r="F110" s="17">
        <v>4.38</v>
      </c>
    </row>
    <row r="111" spans="1:6" x14ac:dyDescent="0.2">
      <c r="A111" s="16">
        <v>47026</v>
      </c>
      <c r="B111" s="17">
        <v>1.25</v>
      </c>
      <c r="C111" s="17">
        <v>93.275999999999996</v>
      </c>
      <c r="D111" s="17">
        <v>93.286000000000001</v>
      </c>
      <c r="E111">
        <v>-1.6E-2</v>
      </c>
      <c r="F111" s="17">
        <v>4.3789999999999996</v>
      </c>
    </row>
    <row r="112" spans="1:6" x14ac:dyDescent="0.2">
      <c r="A112" s="16">
        <v>47026</v>
      </c>
      <c r="B112" s="17">
        <v>4.625</v>
      </c>
      <c r="C112" s="17">
        <v>100.136</v>
      </c>
      <c r="D112" s="17">
        <v>100.146</v>
      </c>
      <c r="E112">
        <v>-0.03</v>
      </c>
      <c r="F112" s="17">
        <v>4.3869999999999996</v>
      </c>
    </row>
    <row r="113" spans="1:6" x14ac:dyDescent="0.2">
      <c r="A113" s="16">
        <v>47041</v>
      </c>
      <c r="B113" s="17">
        <v>3.5</v>
      </c>
      <c r="C113" s="17">
        <v>98.061999999999998</v>
      </c>
      <c r="D113" s="17">
        <v>98.072000000000003</v>
      </c>
      <c r="E113">
        <v>-2.8000000000000001E-2</v>
      </c>
      <c r="F113" s="17">
        <v>4.391</v>
      </c>
    </row>
    <row r="114" spans="1:6" x14ac:dyDescent="0.2">
      <c r="A114" s="16">
        <v>47057</v>
      </c>
      <c r="B114" s="17">
        <v>1.375</v>
      </c>
      <c r="C114" s="17">
        <v>93.275999999999996</v>
      </c>
      <c r="D114" s="17">
        <v>93.286000000000001</v>
      </c>
      <c r="E114">
        <v>-1.7999999999999999E-2</v>
      </c>
      <c r="F114" s="17">
        <v>4.3869999999999996</v>
      </c>
    </row>
    <row r="115" spans="1:6" x14ac:dyDescent="0.2">
      <c r="A115" s="16">
        <v>47057</v>
      </c>
      <c r="B115" s="17">
        <v>4.875</v>
      </c>
      <c r="C115" s="17">
        <v>100.304</v>
      </c>
      <c r="D115" s="17">
        <v>100.31399999999999</v>
      </c>
      <c r="E115">
        <v>-0.71199999999999997</v>
      </c>
      <c r="F115" s="17">
        <v>4.3860000000000001</v>
      </c>
    </row>
    <row r="116" spans="1:6" x14ac:dyDescent="0.2">
      <c r="A116" s="16">
        <v>47072</v>
      </c>
      <c r="B116" s="17">
        <v>3.125</v>
      </c>
      <c r="C116" s="17">
        <v>97.111999999999995</v>
      </c>
      <c r="D116" s="17">
        <v>97.122</v>
      </c>
      <c r="E116">
        <v>-2.8000000000000001E-2</v>
      </c>
      <c r="F116" s="17">
        <v>4.3920000000000003</v>
      </c>
    </row>
    <row r="117" spans="1:6" x14ac:dyDescent="0.2">
      <c r="A117" s="16">
        <v>47072</v>
      </c>
      <c r="B117" s="17">
        <v>3.5</v>
      </c>
      <c r="C117" s="17">
        <v>98.04</v>
      </c>
      <c r="D117" s="17">
        <v>98.05</v>
      </c>
      <c r="E117">
        <v>-2.5999999999999999E-2</v>
      </c>
      <c r="F117" s="17">
        <v>4.3920000000000003</v>
      </c>
    </row>
    <row r="118" spans="1:6" x14ac:dyDescent="0.2">
      <c r="A118" s="16">
        <v>47072</v>
      </c>
      <c r="B118" s="17">
        <v>5.25</v>
      </c>
      <c r="C118" s="17">
        <v>101.232</v>
      </c>
      <c r="D118" s="17">
        <v>101.242</v>
      </c>
      <c r="E118">
        <v>-3.4000000000000002E-2</v>
      </c>
      <c r="F118" s="17">
        <v>4.3940000000000001</v>
      </c>
    </row>
    <row r="119" spans="1:6" x14ac:dyDescent="0.2">
      <c r="A119" s="16">
        <v>47087</v>
      </c>
      <c r="B119" s="17">
        <v>1.5</v>
      </c>
      <c r="C119" s="17">
        <v>93.281999999999996</v>
      </c>
      <c r="D119" s="17">
        <v>93.292000000000002</v>
      </c>
      <c r="E119">
        <v>-0.02</v>
      </c>
      <c r="F119" s="17">
        <v>4.3979999999999997</v>
      </c>
    </row>
    <row r="120" spans="1:6" x14ac:dyDescent="0.2">
      <c r="A120" s="16">
        <v>47087</v>
      </c>
      <c r="B120" s="17">
        <v>4.375</v>
      </c>
      <c r="C120" s="17">
        <v>99.292000000000002</v>
      </c>
      <c r="D120" s="17">
        <v>99.302000000000007</v>
      </c>
      <c r="E120">
        <v>-0.71199999999999997</v>
      </c>
      <c r="F120" s="17">
        <v>4.3979999999999997</v>
      </c>
    </row>
    <row r="121" spans="1:6" x14ac:dyDescent="0.2">
      <c r="A121" s="16">
        <v>47102</v>
      </c>
      <c r="B121" s="17">
        <v>3.5</v>
      </c>
      <c r="C121" s="17">
        <v>98.013999999999996</v>
      </c>
      <c r="D121" s="17">
        <v>98.024000000000001</v>
      </c>
      <c r="E121">
        <v>-0.03</v>
      </c>
      <c r="F121" s="17">
        <v>4.3970000000000002</v>
      </c>
    </row>
    <row r="122" spans="1:6" x14ac:dyDescent="0.2">
      <c r="A122" s="16">
        <v>47118</v>
      </c>
      <c r="B122" s="17">
        <v>1.375</v>
      </c>
      <c r="C122" s="17">
        <v>93.122</v>
      </c>
      <c r="D122" s="17">
        <v>93.132000000000005</v>
      </c>
      <c r="E122">
        <v>-0.02</v>
      </c>
      <c r="F122" s="17">
        <v>4.4039999999999999</v>
      </c>
    </row>
    <row r="123" spans="1:6" x14ac:dyDescent="0.2">
      <c r="A123" s="16">
        <v>47118</v>
      </c>
      <c r="B123" s="17">
        <v>3.75</v>
      </c>
      <c r="C123" s="17">
        <v>98.174000000000007</v>
      </c>
      <c r="D123" s="17">
        <v>98.183999999999997</v>
      </c>
      <c r="E123">
        <v>-0.03</v>
      </c>
      <c r="F123" s="17">
        <v>4.4020000000000001</v>
      </c>
    </row>
    <row r="124" spans="1:6" x14ac:dyDescent="0.2">
      <c r="A124" s="16">
        <v>47133</v>
      </c>
      <c r="B124" s="17">
        <v>3.5</v>
      </c>
      <c r="C124" s="17">
        <v>97.302000000000007</v>
      </c>
      <c r="D124" s="17">
        <v>97.311999999999998</v>
      </c>
      <c r="E124">
        <v>-0.71</v>
      </c>
      <c r="F124" s="17">
        <v>4.4139999999999997</v>
      </c>
    </row>
    <row r="125" spans="1:6" x14ac:dyDescent="0.2">
      <c r="A125" s="16">
        <v>47149</v>
      </c>
      <c r="B125" s="17">
        <v>1.75</v>
      </c>
      <c r="C125" s="17">
        <v>93.311999999999998</v>
      </c>
      <c r="D125" s="17">
        <v>94.001999999999995</v>
      </c>
      <c r="E125">
        <v>-0.70199999999999996</v>
      </c>
      <c r="F125" s="17">
        <v>4.4139999999999997</v>
      </c>
    </row>
    <row r="126" spans="1:6" x14ac:dyDescent="0.2">
      <c r="A126" s="16">
        <v>47149</v>
      </c>
      <c r="B126" s="17">
        <v>4</v>
      </c>
      <c r="C126" s="17">
        <v>99.012</v>
      </c>
      <c r="D126" s="17">
        <v>99.022000000000006</v>
      </c>
      <c r="E126">
        <v>-3.2000000000000001E-2</v>
      </c>
      <c r="F126" s="17">
        <v>4.4119999999999999</v>
      </c>
    </row>
    <row r="127" spans="1:6" x14ac:dyDescent="0.2">
      <c r="A127" s="16">
        <v>47164</v>
      </c>
      <c r="B127" s="17">
        <v>2.625</v>
      </c>
      <c r="C127" s="17">
        <v>95.28</v>
      </c>
      <c r="D127" s="17">
        <v>95.29</v>
      </c>
      <c r="E127">
        <v>-2.4E-2</v>
      </c>
      <c r="F127" s="17">
        <v>4.4160000000000004</v>
      </c>
    </row>
    <row r="128" spans="1:6" x14ac:dyDescent="0.2">
      <c r="A128" s="16">
        <v>47164</v>
      </c>
      <c r="B128" s="17">
        <v>3.5</v>
      </c>
      <c r="C128" s="17">
        <v>97.275999999999996</v>
      </c>
      <c r="D128" s="17">
        <v>97.286000000000001</v>
      </c>
      <c r="E128">
        <v>-3.4000000000000002E-2</v>
      </c>
      <c r="F128" s="17">
        <v>4.4189999999999996</v>
      </c>
    </row>
    <row r="129" spans="1:6" x14ac:dyDescent="0.2">
      <c r="A129" s="16">
        <v>47164</v>
      </c>
      <c r="B129" s="17">
        <v>5.25</v>
      </c>
      <c r="C129" s="17">
        <v>102.03400000000001</v>
      </c>
      <c r="D129" s="17">
        <v>102.044</v>
      </c>
      <c r="E129">
        <v>-3.7999999999999999E-2</v>
      </c>
      <c r="F129" s="17">
        <v>4.3129999999999997</v>
      </c>
    </row>
    <row r="130" spans="1:6" x14ac:dyDescent="0.2">
      <c r="A130" s="16">
        <v>47177</v>
      </c>
      <c r="B130" s="17">
        <v>1.875</v>
      </c>
      <c r="C130" s="17">
        <v>94.024000000000001</v>
      </c>
      <c r="D130" s="17">
        <v>94.034000000000006</v>
      </c>
      <c r="E130">
        <v>-2.5999999999999999E-2</v>
      </c>
      <c r="F130" s="17">
        <v>4.41</v>
      </c>
    </row>
    <row r="131" spans="1:6" x14ac:dyDescent="0.2">
      <c r="A131" s="16">
        <v>47177</v>
      </c>
      <c r="B131" s="17">
        <v>4.25</v>
      </c>
      <c r="C131" s="17">
        <v>99.191999999999993</v>
      </c>
      <c r="D131" s="17">
        <v>99.201999999999998</v>
      </c>
      <c r="E131">
        <v>-3.4000000000000002E-2</v>
      </c>
      <c r="F131" s="17">
        <v>4.4080000000000004</v>
      </c>
    </row>
    <row r="132" spans="1:6" x14ac:dyDescent="0.2">
      <c r="A132" s="16">
        <v>47192</v>
      </c>
      <c r="B132" s="17">
        <v>3.5</v>
      </c>
      <c r="C132" s="17">
        <v>97.263999999999996</v>
      </c>
      <c r="D132" s="17">
        <v>97.274000000000001</v>
      </c>
      <c r="E132">
        <v>-3.2000000000000001E-2</v>
      </c>
      <c r="F132" s="17">
        <v>4.407</v>
      </c>
    </row>
    <row r="133" spans="1:6" x14ac:dyDescent="0.2">
      <c r="A133" s="16">
        <v>47208</v>
      </c>
      <c r="B133" s="17">
        <v>2.375</v>
      </c>
      <c r="C133" s="17">
        <v>95.016000000000005</v>
      </c>
      <c r="D133" s="17">
        <v>95.025999999999996</v>
      </c>
      <c r="E133">
        <v>-2.8000000000000001E-2</v>
      </c>
      <c r="F133" s="17">
        <v>4.4260000000000002</v>
      </c>
    </row>
    <row r="134" spans="1:6" x14ac:dyDescent="0.2">
      <c r="A134" s="16">
        <v>47208</v>
      </c>
      <c r="B134" s="17">
        <v>4.125</v>
      </c>
      <c r="C134" s="17">
        <v>99.084000000000003</v>
      </c>
      <c r="D134" s="17">
        <v>99.093999999999994</v>
      </c>
      <c r="E134">
        <v>-3.2000000000000001E-2</v>
      </c>
      <c r="F134" s="17">
        <v>4.4169999999999998</v>
      </c>
    </row>
    <row r="135" spans="1:6" x14ac:dyDescent="0.2">
      <c r="A135" s="16">
        <v>47223</v>
      </c>
      <c r="B135" s="17">
        <v>3.875</v>
      </c>
      <c r="C135" s="17">
        <v>98.2</v>
      </c>
      <c r="D135" s="17">
        <v>98.21</v>
      </c>
      <c r="E135">
        <v>-3.2000000000000001E-2</v>
      </c>
      <c r="F135" s="17">
        <v>4.4260000000000002</v>
      </c>
    </row>
    <row r="136" spans="1:6" x14ac:dyDescent="0.2">
      <c r="A136" s="16">
        <v>47238</v>
      </c>
      <c r="B136" s="17">
        <v>2.875</v>
      </c>
      <c r="C136" s="17">
        <v>96.042000000000002</v>
      </c>
      <c r="D136" s="17">
        <v>96.052000000000007</v>
      </c>
      <c r="E136">
        <v>-0.03</v>
      </c>
      <c r="F136" s="17">
        <v>4.4269999999999996</v>
      </c>
    </row>
    <row r="137" spans="1:6" x14ac:dyDescent="0.2">
      <c r="A137" s="16">
        <v>47238</v>
      </c>
      <c r="B137" s="17">
        <v>4.625</v>
      </c>
      <c r="C137" s="17">
        <v>100.15</v>
      </c>
      <c r="D137" s="17">
        <v>100.16</v>
      </c>
      <c r="E137">
        <v>-3.5999999999999997E-2</v>
      </c>
      <c r="F137" s="17">
        <v>4.42</v>
      </c>
    </row>
    <row r="138" spans="1:6" x14ac:dyDescent="0.2">
      <c r="A138" s="16">
        <v>47253</v>
      </c>
      <c r="B138" s="17">
        <v>2.375</v>
      </c>
      <c r="C138" s="17">
        <v>94.266000000000005</v>
      </c>
      <c r="D138" s="17">
        <v>94.275999999999996</v>
      </c>
      <c r="E138">
        <v>-2.8000000000000001E-2</v>
      </c>
      <c r="F138" s="17">
        <v>4.4219999999999997</v>
      </c>
    </row>
    <row r="139" spans="1:6" x14ac:dyDescent="0.2">
      <c r="A139" s="16">
        <v>47253</v>
      </c>
      <c r="B139" s="17">
        <v>3.875</v>
      </c>
      <c r="C139" s="17">
        <v>98.185000000000002</v>
      </c>
      <c r="D139" s="17">
        <v>98.194999999999993</v>
      </c>
      <c r="E139">
        <v>-3.5999999999999997E-2</v>
      </c>
      <c r="F139" s="17">
        <v>4.4269999999999996</v>
      </c>
    </row>
    <row r="140" spans="1:6" x14ac:dyDescent="0.2">
      <c r="A140" s="16">
        <v>47269</v>
      </c>
      <c r="B140" s="17">
        <v>2.75</v>
      </c>
      <c r="C140" s="17">
        <v>95.22</v>
      </c>
      <c r="D140" s="17">
        <v>95.23</v>
      </c>
      <c r="E140">
        <v>-0.03</v>
      </c>
      <c r="F140" s="17">
        <v>4.4329999999999998</v>
      </c>
    </row>
    <row r="141" spans="1:6" x14ac:dyDescent="0.2">
      <c r="A141" s="16">
        <v>47269</v>
      </c>
      <c r="B141" s="17">
        <v>4.5</v>
      </c>
      <c r="C141" s="17">
        <v>100.044</v>
      </c>
      <c r="D141" s="17">
        <v>100.054</v>
      </c>
      <c r="E141">
        <v>-3.7999999999999999E-2</v>
      </c>
      <c r="F141" s="17">
        <v>4.43</v>
      </c>
    </row>
    <row r="142" spans="1:6" x14ac:dyDescent="0.2">
      <c r="A142" s="16">
        <v>47284</v>
      </c>
      <c r="B142" s="17">
        <v>4.125</v>
      </c>
      <c r="C142" s="17">
        <v>99.054000000000002</v>
      </c>
      <c r="D142" s="17">
        <v>99.063999999999993</v>
      </c>
      <c r="E142">
        <v>-3.7999999999999999E-2</v>
      </c>
      <c r="F142" s="17">
        <v>4.4320000000000004</v>
      </c>
    </row>
    <row r="143" spans="1:6" x14ac:dyDescent="0.2">
      <c r="A143" s="16">
        <v>47299</v>
      </c>
      <c r="B143" s="17">
        <v>3.25</v>
      </c>
      <c r="C143" s="17">
        <v>96.27</v>
      </c>
      <c r="D143" s="17">
        <v>96.28</v>
      </c>
      <c r="E143">
        <v>-3.4000000000000002E-2</v>
      </c>
      <c r="F143" s="17">
        <v>4.444</v>
      </c>
    </row>
    <row r="144" spans="1:6" x14ac:dyDescent="0.2">
      <c r="A144" s="16">
        <v>47299</v>
      </c>
      <c r="B144" s="17">
        <v>4.25</v>
      </c>
      <c r="C144" s="17">
        <v>99.152000000000001</v>
      </c>
      <c r="D144" s="17">
        <v>99.162000000000006</v>
      </c>
      <c r="E144">
        <v>-3.7999999999999999E-2</v>
      </c>
      <c r="F144" s="17">
        <v>4.4359999999999999</v>
      </c>
    </row>
    <row r="145" spans="1:6" x14ac:dyDescent="0.2">
      <c r="A145" s="16">
        <v>47314</v>
      </c>
      <c r="B145" s="17">
        <v>4.125</v>
      </c>
      <c r="C145" s="17">
        <v>99.04</v>
      </c>
      <c r="D145" s="17">
        <v>99.05</v>
      </c>
      <c r="E145">
        <v>-3.6999999999999998E-2</v>
      </c>
      <c r="F145" s="17">
        <v>4.4420000000000002</v>
      </c>
    </row>
    <row r="146" spans="1:6" x14ac:dyDescent="0.2">
      <c r="A146" s="16">
        <v>47330</v>
      </c>
      <c r="B146" s="17">
        <v>2.625</v>
      </c>
      <c r="C146" s="17">
        <v>95.024000000000001</v>
      </c>
      <c r="D146" s="17">
        <v>95.034000000000006</v>
      </c>
      <c r="E146">
        <v>-0.03</v>
      </c>
      <c r="F146" s="17">
        <v>4.444</v>
      </c>
    </row>
    <row r="147" spans="1:6" x14ac:dyDescent="0.2">
      <c r="A147" s="16">
        <v>47330</v>
      </c>
      <c r="B147" s="17">
        <v>4</v>
      </c>
      <c r="C147" s="17">
        <v>98.244</v>
      </c>
      <c r="D147" s="17">
        <v>98.254000000000005</v>
      </c>
      <c r="E147">
        <v>-3.5999999999999997E-2</v>
      </c>
      <c r="F147" s="17">
        <v>4.4459999999999997</v>
      </c>
    </row>
    <row r="148" spans="1:6" x14ac:dyDescent="0.2">
      <c r="A148" s="16">
        <v>47345</v>
      </c>
      <c r="B148" s="17">
        <v>1.625</v>
      </c>
      <c r="C148" s="17">
        <v>92.103999999999999</v>
      </c>
      <c r="D148" s="17">
        <v>92.114000000000004</v>
      </c>
      <c r="E148">
        <v>-0.03</v>
      </c>
      <c r="F148" s="17">
        <v>4.43</v>
      </c>
    </row>
    <row r="149" spans="1:6" x14ac:dyDescent="0.2">
      <c r="A149" s="16">
        <v>47345</v>
      </c>
      <c r="B149" s="17">
        <v>4.25</v>
      </c>
      <c r="C149" s="17">
        <v>99.14</v>
      </c>
      <c r="D149" s="17">
        <v>99.15</v>
      </c>
      <c r="E149">
        <v>-3.6999999999999998E-2</v>
      </c>
      <c r="F149" s="17">
        <v>4.444</v>
      </c>
    </row>
    <row r="150" spans="1:6" x14ac:dyDescent="0.2">
      <c r="A150" s="16">
        <v>47345</v>
      </c>
      <c r="B150" s="17">
        <v>6.125</v>
      </c>
      <c r="C150" s="17">
        <v>104.17</v>
      </c>
      <c r="D150" s="17">
        <v>104.18</v>
      </c>
      <c r="E150">
        <v>-5.1999999999999998E-2</v>
      </c>
      <c r="F150" s="17">
        <v>4.4480000000000004</v>
      </c>
    </row>
    <row r="151" spans="1:6" x14ac:dyDescent="0.2">
      <c r="A151" s="16">
        <v>47361</v>
      </c>
      <c r="B151" s="17">
        <v>3.125</v>
      </c>
      <c r="C151" s="17">
        <v>96.096000000000004</v>
      </c>
      <c r="D151" s="17">
        <v>96.111999999999995</v>
      </c>
      <c r="E151">
        <v>-3.5999999999999997E-2</v>
      </c>
      <c r="F151" s="17">
        <v>4.4459999999999997</v>
      </c>
    </row>
    <row r="152" spans="1:6" x14ac:dyDescent="0.2">
      <c r="A152" s="16">
        <v>47361</v>
      </c>
      <c r="B152" s="17">
        <v>3.625</v>
      </c>
      <c r="C152" s="17">
        <v>97.213999999999999</v>
      </c>
      <c r="D152" s="17">
        <v>97.23</v>
      </c>
      <c r="E152">
        <v>-3.7999999999999999E-2</v>
      </c>
      <c r="F152" s="17">
        <v>4.4509999999999996</v>
      </c>
    </row>
    <row r="153" spans="1:6" x14ac:dyDescent="0.2">
      <c r="A153" s="16">
        <v>47391</v>
      </c>
      <c r="B153" s="17">
        <v>3.5</v>
      </c>
      <c r="C153" s="17">
        <v>97.075999999999993</v>
      </c>
      <c r="D153" s="17">
        <v>97.091999999999999</v>
      </c>
      <c r="E153">
        <v>-3.7999999999999999E-2</v>
      </c>
      <c r="F153" s="17">
        <v>4.4569999999999999</v>
      </c>
    </row>
    <row r="154" spans="1:6" x14ac:dyDescent="0.2">
      <c r="A154" s="16">
        <v>47391</v>
      </c>
      <c r="B154" s="17">
        <v>3.875</v>
      </c>
      <c r="C154" s="17">
        <v>98.1</v>
      </c>
      <c r="D154" s="17">
        <v>98.114000000000004</v>
      </c>
      <c r="E154">
        <v>-0.04</v>
      </c>
      <c r="F154" s="17">
        <v>4.4539999999999997</v>
      </c>
    </row>
    <row r="155" spans="1:6" x14ac:dyDescent="0.2">
      <c r="A155" s="16">
        <v>47422</v>
      </c>
      <c r="B155" s="17">
        <v>4</v>
      </c>
      <c r="C155" s="17">
        <v>98.191999999999993</v>
      </c>
      <c r="D155" s="17">
        <v>98.206000000000003</v>
      </c>
      <c r="E155">
        <v>-4.2000000000000003E-2</v>
      </c>
      <c r="F155" s="17">
        <v>4.4640000000000004</v>
      </c>
    </row>
    <row r="156" spans="1:6" x14ac:dyDescent="0.2">
      <c r="A156" s="16">
        <v>47422</v>
      </c>
      <c r="B156" s="17">
        <v>4.125</v>
      </c>
      <c r="C156" s="17">
        <v>98.31</v>
      </c>
      <c r="D156" s="17">
        <v>99.004000000000005</v>
      </c>
      <c r="E156">
        <v>-0.72</v>
      </c>
      <c r="F156" s="17">
        <v>4.4619999999999997</v>
      </c>
    </row>
    <row r="157" spans="1:6" x14ac:dyDescent="0.2">
      <c r="A157" s="16">
        <v>47437</v>
      </c>
      <c r="B157" s="17">
        <v>1.75</v>
      </c>
      <c r="C157" s="17">
        <v>92</v>
      </c>
      <c r="D157" s="17">
        <v>92.013999999999996</v>
      </c>
      <c r="E157">
        <v>-0.04</v>
      </c>
      <c r="F157" s="17">
        <v>4.4550000000000001</v>
      </c>
    </row>
    <row r="158" spans="1:6" x14ac:dyDescent="0.2">
      <c r="A158" s="16">
        <v>47452</v>
      </c>
      <c r="B158" s="17">
        <v>3.875</v>
      </c>
      <c r="C158" s="17">
        <v>98.061999999999998</v>
      </c>
      <c r="D158" s="17">
        <v>98.075999999999993</v>
      </c>
      <c r="E158">
        <v>-0.04</v>
      </c>
      <c r="F158" s="17">
        <v>4.4640000000000004</v>
      </c>
    </row>
    <row r="159" spans="1:6" x14ac:dyDescent="0.2">
      <c r="A159" s="16">
        <v>47452</v>
      </c>
      <c r="B159" s="17">
        <v>4.125</v>
      </c>
      <c r="C159" s="17">
        <v>98.296000000000006</v>
      </c>
      <c r="D159" s="17">
        <v>98.311999999999998</v>
      </c>
      <c r="E159">
        <v>-0.72</v>
      </c>
      <c r="F159" s="17">
        <v>4.4669999999999996</v>
      </c>
    </row>
    <row r="160" spans="1:6" x14ac:dyDescent="0.2">
      <c r="A160" s="16">
        <v>47483</v>
      </c>
      <c r="B160" s="17">
        <v>3.875</v>
      </c>
      <c r="C160" s="17">
        <v>98.036000000000001</v>
      </c>
      <c r="D160" s="17">
        <v>98.052000000000007</v>
      </c>
      <c r="E160">
        <v>-0.04</v>
      </c>
      <c r="F160" s="17">
        <v>4.476</v>
      </c>
    </row>
    <row r="161" spans="1:6" x14ac:dyDescent="0.2">
      <c r="A161" s="16">
        <v>47483</v>
      </c>
      <c r="B161" s="17">
        <v>4.375</v>
      </c>
      <c r="C161" s="17">
        <v>99.206000000000003</v>
      </c>
      <c r="D161" s="17">
        <v>99.221999999999994</v>
      </c>
      <c r="E161">
        <v>-0.05</v>
      </c>
      <c r="F161" s="17">
        <v>4.4729999999999999</v>
      </c>
    </row>
    <row r="162" spans="1:6" x14ac:dyDescent="0.2">
      <c r="A162" s="16">
        <v>47514</v>
      </c>
      <c r="B162" s="17">
        <v>3.5</v>
      </c>
      <c r="C162" s="17">
        <v>96.28</v>
      </c>
      <c r="D162" s="17">
        <v>96.293999999999997</v>
      </c>
      <c r="E162">
        <v>-0.72399999999999998</v>
      </c>
      <c r="F162" s="17">
        <v>4.4870000000000001</v>
      </c>
    </row>
    <row r="163" spans="1:6" x14ac:dyDescent="0.2">
      <c r="A163" s="16">
        <v>47514</v>
      </c>
      <c r="B163" s="17">
        <v>4.25</v>
      </c>
      <c r="C163" s="17">
        <v>99.073999999999998</v>
      </c>
      <c r="D163" s="17">
        <v>99.09</v>
      </c>
      <c r="E163">
        <v>-4.5999999999999999E-2</v>
      </c>
      <c r="F163" s="17">
        <v>4.4790000000000001</v>
      </c>
    </row>
    <row r="164" spans="1:6" x14ac:dyDescent="0.2">
      <c r="A164" s="16">
        <v>47529</v>
      </c>
      <c r="B164" s="17">
        <v>1.5</v>
      </c>
      <c r="C164" s="17">
        <v>90.186000000000007</v>
      </c>
      <c r="D164" s="17">
        <v>90.201999999999998</v>
      </c>
      <c r="E164">
        <v>-3.5999999999999997E-2</v>
      </c>
      <c r="F164" s="17">
        <v>4.4720000000000004</v>
      </c>
    </row>
    <row r="165" spans="1:6" x14ac:dyDescent="0.2">
      <c r="A165" s="16">
        <v>47542</v>
      </c>
      <c r="B165" s="17">
        <v>4</v>
      </c>
      <c r="C165" s="17">
        <v>98.14</v>
      </c>
      <c r="D165" s="17">
        <v>98.153999999999996</v>
      </c>
      <c r="E165">
        <v>-4.3999999999999997E-2</v>
      </c>
      <c r="F165" s="17">
        <v>4.4749999999999996</v>
      </c>
    </row>
    <row r="166" spans="1:6" x14ac:dyDescent="0.2">
      <c r="A166" s="16">
        <v>47573</v>
      </c>
      <c r="B166" s="17">
        <v>3.625</v>
      </c>
      <c r="C166" s="17">
        <v>97.046000000000006</v>
      </c>
      <c r="D166" s="17">
        <v>97.061999999999998</v>
      </c>
      <c r="E166">
        <v>-4.3999999999999997E-2</v>
      </c>
      <c r="F166" s="17">
        <v>4.4859999999999998</v>
      </c>
    </row>
    <row r="167" spans="1:6" x14ac:dyDescent="0.2">
      <c r="A167" s="16">
        <v>47573</v>
      </c>
      <c r="B167" s="17">
        <v>4</v>
      </c>
      <c r="C167" s="17">
        <v>98.116</v>
      </c>
      <c r="D167" s="17">
        <v>98.132000000000005</v>
      </c>
      <c r="E167">
        <v>-4.5999999999999999E-2</v>
      </c>
      <c r="F167" s="17">
        <v>4.4859999999999998</v>
      </c>
    </row>
    <row r="168" spans="1:6" x14ac:dyDescent="0.2">
      <c r="A168" s="16">
        <v>47603</v>
      </c>
      <c r="B168" s="17">
        <v>3.5</v>
      </c>
      <c r="C168" s="17">
        <v>96.206000000000003</v>
      </c>
      <c r="D168" s="17">
        <v>96.221999999999994</v>
      </c>
      <c r="E168">
        <v>-4.5999999999999999E-2</v>
      </c>
      <c r="F168" s="17">
        <v>4.492</v>
      </c>
    </row>
    <row r="169" spans="1:6" x14ac:dyDescent="0.2">
      <c r="A169" s="16">
        <v>47603</v>
      </c>
      <c r="B169" s="17">
        <v>3.875</v>
      </c>
      <c r="C169" s="17">
        <v>97.293999999999997</v>
      </c>
      <c r="D169" s="17">
        <v>97.31</v>
      </c>
      <c r="E169">
        <v>-0.72199999999999998</v>
      </c>
      <c r="F169" s="17">
        <v>4.484</v>
      </c>
    </row>
    <row r="170" spans="1:6" x14ac:dyDescent="0.2">
      <c r="A170" s="16">
        <v>47618</v>
      </c>
      <c r="B170" s="17">
        <v>0.625</v>
      </c>
      <c r="C170" s="17">
        <v>86.304000000000002</v>
      </c>
      <c r="D170" s="17">
        <v>87</v>
      </c>
      <c r="E170">
        <v>-0.71199999999999997</v>
      </c>
      <c r="F170" s="17">
        <v>4.492</v>
      </c>
    </row>
    <row r="171" spans="1:6" x14ac:dyDescent="0.2">
      <c r="A171" s="16">
        <v>47618</v>
      </c>
      <c r="B171" s="17">
        <v>6.25</v>
      </c>
      <c r="C171" s="17">
        <v>105.276</v>
      </c>
      <c r="D171" s="17">
        <v>105.292</v>
      </c>
      <c r="E171">
        <v>-0.73799999999999999</v>
      </c>
      <c r="F171" s="17">
        <v>4.4880000000000004</v>
      </c>
    </row>
    <row r="172" spans="1:6" x14ac:dyDescent="0.2">
      <c r="A172" s="16">
        <v>47634</v>
      </c>
      <c r="B172" s="17">
        <v>3.75</v>
      </c>
      <c r="C172" s="17">
        <v>97.126000000000005</v>
      </c>
      <c r="D172" s="17">
        <v>97.141999999999996</v>
      </c>
      <c r="E172">
        <v>-4.8000000000000001E-2</v>
      </c>
      <c r="F172" s="17">
        <v>4.5010000000000003</v>
      </c>
    </row>
    <row r="173" spans="1:6" x14ac:dyDescent="0.2">
      <c r="A173" s="16">
        <v>47634</v>
      </c>
      <c r="B173" s="17">
        <v>4</v>
      </c>
      <c r="C173" s="17">
        <v>98.081999999999994</v>
      </c>
      <c r="D173" s="17">
        <v>98.096000000000004</v>
      </c>
      <c r="E173">
        <v>-4.8000000000000001E-2</v>
      </c>
      <c r="F173" s="17">
        <v>4.4980000000000002</v>
      </c>
    </row>
    <row r="174" spans="1:6" x14ac:dyDescent="0.2">
      <c r="A174" s="16">
        <v>47664</v>
      </c>
      <c r="B174" s="17">
        <v>3.75</v>
      </c>
      <c r="C174" s="17">
        <v>97.105999999999995</v>
      </c>
      <c r="D174" s="17">
        <v>97.122</v>
      </c>
      <c r="E174">
        <v>-4.5999999999999999E-2</v>
      </c>
      <c r="F174" s="17">
        <v>4.5039999999999996</v>
      </c>
    </row>
    <row r="175" spans="1:6" x14ac:dyDescent="0.2">
      <c r="A175" s="16">
        <v>47664</v>
      </c>
      <c r="B175" s="17">
        <v>3.875</v>
      </c>
      <c r="C175" s="17">
        <v>97.254000000000005</v>
      </c>
      <c r="D175" s="17">
        <v>97.27</v>
      </c>
      <c r="E175">
        <v>-4.5999999999999999E-2</v>
      </c>
      <c r="F175" s="17">
        <v>4.4960000000000004</v>
      </c>
    </row>
    <row r="176" spans="1:6" x14ac:dyDescent="0.2">
      <c r="A176" s="16">
        <v>47695</v>
      </c>
      <c r="B176" s="17">
        <v>3.875</v>
      </c>
      <c r="C176" s="17">
        <v>97.231999999999999</v>
      </c>
      <c r="D176" s="17">
        <v>97.245999999999995</v>
      </c>
      <c r="E176">
        <v>-4.8000000000000001E-2</v>
      </c>
      <c r="F176" s="17">
        <v>4.5039999999999996</v>
      </c>
    </row>
    <row r="177" spans="1:6" x14ac:dyDescent="0.2">
      <c r="A177" s="16">
        <v>47695</v>
      </c>
      <c r="B177" s="17">
        <v>4</v>
      </c>
      <c r="C177" s="17">
        <v>98.054000000000002</v>
      </c>
      <c r="D177" s="17">
        <v>98.07</v>
      </c>
      <c r="E177">
        <v>-4.8000000000000001E-2</v>
      </c>
      <c r="F177" s="17">
        <v>4.5030000000000001</v>
      </c>
    </row>
    <row r="178" spans="1:6" x14ac:dyDescent="0.2">
      <c r="A178" s="16">
        <v>47710</v>
      </c>
      <c r="B178" s="17">
        <v>0.625</v>
      </c>
      <c r="C178" s="17">
        <v>86.034000000000006</v>
      </c>
      <c r="D178" s="17">
        <v>86.05</v>
      </c>
      <c r="E178">
        <v>-3.2000000000000001E-2</v>
      </c>
      <c r="F178" s="17">
        <v>4.5030000000000001</v>
      </c>
    </row>
    <row r="179" spans="1:6" x14ac:dyDescent="0.2">
      <c r="A179" s="16">
        <v>47726</v>
      </c>
      <c r="B179" s="17">
        <v>3.625</v>
      </c>
      <c r="C179" s="17">
        <v>96.242000000000004</v>
      </c>
      <c r="D179" s="17">
        <v>96.256</v>
      </c>
      <c r="E179">
        <v>-4.3999999999999997E-2</v>
      </c>
      <c r="F179" s="17">
        <v>4.5110000000000001</v>
      </c>
    </row>
    <row r="180" spans="1:6" x14ac:dyDescent="0.2">
      <c r="A180" s="16">
        <v>47726</v>
      </c>
      <c r="B180" s="17">
        <v>4.125</v>
      </c>
      <c r="C180" s="17">
        <v>98.183999999999997</v>
      </c>
      <c r="D180" s="17">
        <v>98.2</v>
      </c>
      <c r="E180">
        <v>-4.8000000000000001E-2</v>
      </c>
      <c r="F180" s="17">
        <v>4.5060000000000002</v>
      </c>
    </row>
    <row r="181" spans="1:6" x14ac:dyDescent="0.2">
      <c r="A181" s="16">
        <v>47756</v>
      </c>
      <c r="B181" s="17">
        <v>3.625</v>
      </c>
      <c r="C181" s="17">
        <v>96.224000000000004</v>
      </c>
      <c r="D181" s="17">
        <v>96.24</v>
      </c>
      <c r="E181">
        <v>-4.5999999999999999E-2</v>
      </c>
      <c r="F181" s="17">
        <v>4.5090000000000003</v>
      </c>
    </row>
    <row r="182" spans="1:6" x14ac:dyDescent="0.2">
      <c r="A182" s="16">
        <v>47756</v>
      </c>
      <c r="B182" s="17">
        <v>4.625</v>
      </c>
      <c r="C182" s="17">
        <v>100.12</v>
      </c>
      <c r="D182" s="17">
        <v>100.134</v>
      </c>
      <c r="E182">
        <v>-0.05</v>
      </c>
      <c r="F182" s="17">
        <v>4.5090000000000003</v>
      </c>
    </row>
    <row r="183" spans="1:6" x14ac:dyDescent="0.2">
      <c r="A183" s="16">
        <v>47787</v>
      </c>
      <c r="B183" s="17">
        <v>3.625</v>
      </c>
      <c r="C183" s="17">
        <v>96.194000000000003</v>
      </c>
      <c r="D183" s="17">
        <v>96.21</v>
      </c>
      <c r="E183">
        <v>-4.8000000000000001E-2</v>
      </c>
      <c r="F183" s="17">
        <v>4.5179999999999998</v>
      </c>
    </row>
    <row r="184" spans="1:6" x14ac:dyDescent="0.2">
      <c r="A184" s="16">
        <v>47787</v>
      </c>
      <c r="B184" s="17">
        <v>4.875</v>
      </c>
      <c r="C184" s="17">
        <v>101.096</v>
      </c>
      <c r="D184" s="17">
        <v>101.11199999999999</v>
      </c>
      <c r="E184">
        <v>-0.05</v>
      </c>
      <c r="F184" s="17">
        <v>4.5119999999999996</v>
      </c>
    </row>
    <row r="185" spans="1:6" x14ac:dyDescent="0.2">
      <c r="A185" s="16">
        <v>47802</v>
      </c>
      <c r="B185" s="17">
        <v>0.875</v>
      </c>
      <c r="C185" s="17">
        <v>86.063999999999993</v>
      </c>
      <c r="D185" s="17">
        <v>86.08</v>
      </c>
      <c r="E185">
        <v>-0.03</v>
      </c>
      <c r="F185" s="17">
        <v>4.5179999999999998</v>
      </c>
    </row>
    <row r="186" spans="1:6" x14ac:dyDescent="0.2">
      <c r="A186" s="16">
        <v>47817</v>
      </c>
      <c r="B186" s="17">
        <v>3.5</v>
      </c>
      <c r="C186" s="17">
        <v>96.013999999999996</v>
      </c>
      <c r="D186" s="17">
        <v>96.03</v>
      </c>
      <c r="E186">
        <v>-4.8000000000000001E-2</v>
      </c>
      <c r="F186" s="17">
        <v>4.524</v>
      </c>
    </row>
    <row r="187" spans="1:6" x14ac:dyDescent="0.2">
      <c r="A187" s="16">
        <v>47817</v>
      </c>
      <c r="B187" s="17">
        <v>4.375</v>
      </c>
      <c r="C187" s="17">
        <v>99.123999999999995</v>
      </c>
      <c r="D187" s="17">
        <v>99.14</v>
      </c>
      <c r="E187">
        <v>-0.05</v>
      </c>
      <c r="F187" s="17">
        <v>4.5209999999999999</v>
      </c>
    </row>
    <row r="188" spans="1:6" x14ac:dyDescent="0.2">
      <c r="A188" s="16">
        <v>47848</v>
      </c>
      <c r="B188" s="17">
        <v>3.625</v>
      </c>
      <c r="C188" s="17">
        <v>96.146000000000001</v>
      </c>
      <c r="D188" s="17">
        <v>96.162000000000006</v>
      </c>
      <c r="E188">
        <v>-4.8000000000000001E-2</v>
      </c>
      <c r="F188" s="17">
        <v>4.5250000000000004</v>
      </c>
    </row>
    <row r="189" spans="1:6" x14ac:dyDescent="0.2">
      <c r="A189" s="16">
        <v>47848</v>
      </c>
      <c r="B189" s="17">
        <v>3.75</v>
      </c>
      <c r="C189" s="17">
        <v>96.3</v>
      </c>
      <c r="D189" s="17">
        <v>96.313999999999993</v>
      </c>
      <c r="E189">
        <v>-0.72599999999999998</v>
      </c>
      <c r="F189" s="17">
        <v>4.5270000000000001</v>
      </c>
    </row>
    <row r="190" spans="1:6" x14ac:dyDescent="0.2">
      <c r="A190" s="16">
        <v>47879</v>
      </c>
      <c r="B190" s="17">
        <v>3.75</v>
      </c>
      <c r="C190" s="17">
        <v>96.281999999999996</v>
      </c>
      <c r="D190" s="17">
        <v>96.296000000000006</v>
      </c>
      <c r="E190">
        <v>-0.72799999999999998</v>
      </c>
      <c r="F190" s="17">
        <v>4.5279999999999996</v>
      </c>
    </row>
    <row r="191" spans="1:6" x14ac:dyDescent="0.2">
      <c r="A191" s="16">
        <v>47879</v>
      </c>
      <c r="B191" s="17">
        <v>4</v>
      </c>
      <c r="C191" s="17">
        <v>97.275999999999996</v>
      </c>
      <c r="D191" s="17">
        <v>97.292000000000002</v>
      </c>
      <c r="E191">
        <v>-0.73</v>
      </c>
      <c r="F191" s="17">
        <v>4.5279999999999996</v>
      </c>
    </row>
    <row r="192" spans="1:6" x14ac:dyDescent="0.2">
      <c r="A192" s="16">
        <v>47894</v>
      </c>
      <c r="B192" s="17">
        <v>1.125</v>
      </c>
      <c r="C192" s="17">
        <v>86.164000000000001</v>
      </c>
      <c r="D192" s="17">
        <v>86.18</v>
      </c>
      <c r="E192">
        <v>-3.7999999999999999E-2</v>
      </c>
      <c r="F192" s="17">
        <v>4.5010000000000003</v>
      </c>
    </row>
    <row r="193" spans="1:6" x14ac:dyDescent="0.2">
      <c r="A193" s="16">
        <v>47894</v>
      </c>
      <c r="B193" s="17">
        <v>5.375</v>
      </c>
      <c r="C193" s="17">
        <v>103.124</v>
      </c>
      <c r="D193" s="17">
        <v>103.14</v>
      </c>
      <c r="E193">
        <v>-0.06</v>
      </c>
      <c r="F193" s="17">
        <v>4.51</v>
      </c>
    </row>
    <row r="194" spans="1:6" x14ac:dyDescent="0.2">
      <c r="A194" s="16">
        <v>47907</v>
      </c>
      <c r="B194" s="17">
        <v>3.5</v>
      </c>
      <c r="C194" s="17">
        <v>95.27</v>
      </c>
      <c r="D194" s="17">
        <v>95.284000000000006</v>
      </c>
      <c r="E194">
        <v>-0.73</v>
      </c>
      <c r="F194" s="17">
        <v>4.524</v>
      </c>
    </row>
    <row r="195" spans="1:6" x14ac:dyDescent="0.2">
      <c r="A195" s="16">
        <v>47907</v>
      </c>
      <c r="B195" s="17">
        <v>4.25</v>
      </c>
      <c r="C195" s="17">
        <v>98.263999999999996</v>
      </c>
      <c r="D195" s="17">
        <v>98.28</v>
      </c>
      <c r="E195">
        <v>-5.1999999999999998E-2</v>
      </c>
      <c r="F195" s="17">
        <v>4.53</v>
      </c>
    </row>
    <row r="196" spans="1:6" x14ac:dyDescent="0.2">
      <c r="A196" s="16">
        <v>47938</v>
      </c>
      <c r="B196" s="17">
        <v>3.875</v>
      </c>
      <c r="C196" s="17">
        <v>97.091999999999999</v>
      </c>
      <c r="D196" s="17">
        <v>97.105999999999995</v>
      </c>
      <c r="E196">
        <v>-4.8000000000000001E-2</v>
      </c>
      <c r="F196" s="17">
        <v>4.5279999999999996</v>
      </c>
    </row>
    <row r="197" spans="1:6" x14ac:dyDescent="0.2">
      <c r="A197" s="16">
        <v>47938</v>
      </c>
      <c r="B197" s="17">
        <v>4.125</v>
      </c>
      <c r="C197" s="17">
        <v>98.09</v>
      </c>
      <c r="D197" s="17">
        <v>98.103999999999999</v>
      </c>
      <c r="E197">
        <v>-0.05</v>
      </c>
      <c r="F197" s="17">
        <v>4.5339999999999998</v>
      </c>
    </row>
    <row r="198" spans="1:6" x14ac:dyDescent="0.2">
      <c r="A198" s="16">
        <v>47968</v>
      </c>
      <c r="B198" s="17">
        <v>3.875</v>
      </c>
      <c r="C198" s="17">
        <v>97.075999999999993</v>
      </c>
      <c r="D198" s="17">
        <v>97.091999999999999</v>
      </c>
      <c r="E198">
        <v>-4.9000000000000002E-2</v>
      </c>
      <c r="F198" s="17">
        <v>4.5279999999999996</v>
      </c>
    </row>
    <row r="199" spans="1:6" x14ac:dyDescent="0.2">
      <c r="A199" s="16">
        <v>47968</v>
      </c>
      <c r="B199" s="17">
        <v>4.625</v>
      </c>
      <c r="C199" s="17">
        <v>100.102</v>
      </c>
      <c r="D199" s="17">
        <v>100.116</v>
      </c>
      <c r="E199">
        <v>-5.1999999999999998E-2</v>
      </c>
      <c r="F199" s="17">
        <v>4.5350000000000001</v>
      </c>
    </row>
    <row r="200" spans="1:6" x14ac:dyDescent="0.2">
      <c r="A200" s="16">
        <v>47983</v>
      </c>
      <c r="B200" s="17">
        <v>1.625</v>
      </c>
      <c r="C200" s="17">
        <v>87.25</v>
      </c>
      <c r="D200" s="17">
        <v>87.263999999999996</v>
      </c>
      <c r="E200">
        <v>-0.04</v>
      </c>
      <c r="F200" s="17">
        <v>4.5380000000000003</v>
      </c>
    </row>
    <row r="201" spans="1:6" x14ac:dyDescent="0.2">
      <c r="A201" s="16">
        <v>47999</v>
      </c>
      <c r="B201" s="17">
        <v>4.125</v>
      </c>
      <c r="C201" s="17">
        <v>98.066000000000003</v>
      </c>
      <c r="D201" s="17">
        <v>98.081999999999994</v>
      </c>
      <c r="E201">
        <v>-5.0999999999999997E-2</v>
      </c>
      <c r="F201" s="17">
        <v>4.5369999999999999</v>
      </c>
    </row>
    <row r="202" spans="1:6" x14ac:dyDescent="0.2">
      <c r="A202" s="16">
        <v>47999</v>
      </c>
      <c r="B202" s="17">
        <v>4.625</v>
      </c>
      <c r="C202" s="17">
        <v>100.092</v>
      </c>
      <c r="D202" s="17">
        <v>100.10599999999999</v>
      </c>
      <c r="E202">
        <v>-5.1999999999999998E-2</v>
      </c>
      <c r="F202" s="17">
        <v>4.5439999999999996</v>
      </c>
    </row>
    <row r="203" spans="1:6" x14ac:dyDescent="0.2">
      <c r="A203" s="16">
        <v>48029</v>
      </c>
      <c r="B203" s="17">
        <v>4.125</v>
      </c>
      <c r="C203" s="17">
        <v>98.06</v>
      </c>
      <c r="D203" s="17">
        <v>98.073999999999998</v>
      </c>
      <c r="E203">
        <v>-5.0999999999999997E-2</v>
      </c>
      <c r="F203" s="17">
        <v>4.5359999999999996</v>
      </c>
    </row>
    <row r="204" spans="1:6" x14ac:dyDescent="0.2">
      <c r="A204" s="16">
        <v>48029</v>
      </c>
      <c r="B204" s="17">
        <v>4.25</v>
      </c>
      <c r="C204" s="17">
        <v>98.215999999999994</v>
      </c>
      <c r="D204" s="17">
        <v>98.231999999999999</v>
      </c>
      <c r="E204">
        <v>-5.3999999999999999E-2</v>
      </c>
      <c r="F204" s="17">
        <v>4.5460000000000003</v>
      </c>
    </row>
    <row r="205" spans="1:6" x14ac:dyDescent="0.2">
      <c r="A205" s="16">
        <v>48060</v>
      </c>
      <c r="B205" s="17">
        <v>4.125</v>
      </c>
      <c r="C205" s="17">
        <v>98.031999999999996</v>
      </c>
      <c r="D205" s="17">
        <v>98.046000000000006</v>
      </c>
      <c r="E205">
        <v>-5.1999999999999998E-2</v>
      </c>
      <c r="F205" s="17">
        <v>4.55</v>
      </c>
    </row>
    <row r="206" spans="1:6" x14ac:dyDescent="0.2">
      <c r="A206" s="16">
        <v>48060</v>
      </c>
      <c r="B206" s="17">
        <v>4.375</v>
      </c>
      <c r="C206" s="17">
        <v>99.070999999999998</v>
      </c>
      <c r="D206" s="17">
        <v>99.084999999999994</v>
      </c>
      <c r="E206">
        <v>-5.1999999999999998E-2</v>
      </c>
      <c r="F206" s="17">
        <v>4.5419999999999998</v>
      </c>
    </row>
    <row r="207" spans="1:6" x14ac:dyDescent="0.2">
      <c r="A207" s="16">
        <v>48075</v>
      </c>
      <c r="B207" s="17">
        <v>1.25</v>
      </c>
      <c r="C207" s="17">
        <v>85.153999999999996</v>
      </c>
      <c r="D207" s="17">
        <v>85.17</v>
      </c>
      <c r="E207">
        <v>-3.5999999999999997E-2</v>
      </c>
      <c r="F207" s="17">
        <v>4.5570000000000004</v>
      </c>
    </row>
    <row r="208" spans="1:6" x14ac:dyDescent="0.2">
      <c r="A208" s="16">
        <v>48091</v>
      </c>
      <c r="B208" s="17">
        <v>3.75</v>
      </c>
      <c r="C208" s="17">
        <v>96.126000000000005</v>
      </c>
      <c r="D208" s="17">
        <v>96.141999999999996</v>
      </c>
      <c r="E208">
        <v>-0.05</v>
      </c>
      <c r="F208" s="17">
        <v>4.556</v>
      </c>
    </row>
    <row r="209" spans="1:6" x14ac:dyDescent="0.2">
      <c r="A209" s="16">
        <v>48091</v>
      </c>
      <c r="B209" s="17">
        <v>4.375</v>
      </c>
      <c r="C209" s="17">
        <v>99.07</v>
      </c>
      <c r="D209" s="17">
        <v>99.084000000000003</v>
      </c>
      <c r="E209">
        <v>-5.2999999999999999E-2</v>
      </c>
      <c r="F209" s="17">
        <v>4.5410000000000004</v>
      </c>
    </row>
    <row r="210" spans="1:6" x14ac:dyDescent="0.2">
      <c r="A210" s="16">
        <v>48121</v>
      </c>
      <c r="B210" s="17">
        <v>3.625</v>
      </c>
      <c r="C210" s="17">
        <v>95.254000000000005</v>
      </c>
      <c r="D210" s="17">
        <v>95.27</v>
      </c>
      <c r="E210">
        <v>-5.1999999999999998E-2</v>
      </c>
      <c r="F210" s="17">
        <v>4.5529999999999999</v>
      </c>
    </row>
    <row r="211" spans="1:6" x14ac:dyDescent="0.2">
      <c r="A211" s="16">
        <v>48152</v>
      </c>
      <c r="B211" s="17">
        <v>4.125</v>
      </c>
      <c r="C211" s="17">
        <v>97.311999999999998</v>
      </c>
      <c r="D211" s="17">
        <v>98.006</v>
      </c>
      <c r="E211">
        <v>-0.73199999999999998</v>
      </c>
      <c r="F211" s="17">
        <v>4.5590000000000002</v>
      </c>
    </row>
    <row r="212" spans="1:6" x14ac:dyDescent="0.2">
      <c r="A212" s="16">
        <v>48167</v>
      </c>
      <c r="B212" s="17">
        <v>1.375</v>
      </c>
      <c r="C212" s="17">
        <v>85.103999999999999</v>
      </c>
      <c r="D212" s="17">
        <v>85.12</v>
      </c>
      <c r="E212">
        <v>-0.04</v>
      </c>
      <c r="F212" s="17">
        <v>4.5750000000000002</v>
      </c>
    </row>
    <row r="213" spans="1:6" x14ac:dyDescent="0.2">
      <c r="A213" s="16">
        <v>48182</v>
      </c>
      <c r="B213" s="17">
        <v>4.125</v>
      </c>
      <c r="C213" s="17">
        <v>97.293999999999997</v>
      </c>
      <c r="D213" s="17">
        <v>97.31</v>
      </c>
      <c r="E213">
        <v>-0.73</v>
      </c>
      <c r="F213" s="17">
        <v>4.5650000000000004</v>
      </c>
    </row>
    <row r="214" spans="1:6" x14ac:dyDescent="0.2">
      <c r="A214" s="16">
        <v>48213</v>
      </c>
      <c r="B214" s="17">
        <v>4.5</v>
      </c>
      <c r="C214" s="17">
        <v>99.201999999999998</v>
      </c>
      <c r="D214" s="17">
        <v>99.215999999999994</v>
      </c>
      <c r="E214">
        <v>-5.1999999999999998E-2</v>
      </c>
      <c r="F214" s="17">
        <v>4.5670000000000002</v>
      </c>
    </row>
    <row r="215" spans="1:6" x14ac:dyDescent="0.2">
      <c r="A215" s="16">
        <v>48244</v>
      </c>
      <c r="B215" s="17">
        <v>4.375</v>
      </c>
      <c r="C215" s="17">
        <v>99</v>
      </c>
      <c r="D215" s="17">
        <v>99.013999999999996</v>
      </c>
      <c r="E215">
        <v>-5.3999999999999999E-2</v>
      </c>
      <c r="F215" s="17">
        <v>4.5759999999999996</v>
      </c>
    </row>
    <row r="216" spans="1:6" x14ac:dyDescent="0.2">
      <c r="A216" s="16">
        <v>48259</v>
      </c>
      <c r="B216" s="17">
        <v>1.875</v>
      </c>
      <c r="C216" s="17">
        <v>87.006</v>
      </c>
      <c r="D216" s="17">
        <v>87.022000000000006</v>
      </c>
      <c r="E216">
        <v>-4.5999999999999999E-2</v>
      </c>
      <c r="F216" s="17">
        <v>4.59</v>
      </c>
    </row>
    <row r="217" spans="1:6" x14ac:dyDescent="0.2">
      <c r="A217" s="16">
        <v>48273</v>
      </c>
      <c r="B217" s="17">
        <v>4.125</v>
      </c>
      <c r="C217" s="17">
        <v>97.251999999999995</v>
      </c>
      <c r="D217" s="17">
        <v>97.266000000000005</v>
      </c>
      <c r="E217">
        <v>-5.3999999999999999E-2</v>
      </c>
      <c r="F217" s="17">
        <v>4.5759999999999996</v>
      </c>
    </row>
    <row r="218" spans="1:6" x14ac:dyDescent="0.2">
      <c r="A218" s="16">
        <v>48304</v>
      </c>
      <c r="B218" s="17">
        <v>4.125</v>
      </c>
      <c r="C218" s="17">
        <v>97.233999999999995</v>
      </c>
      <c r="D218" s="17">
        <v>97.25</v>
      </c>
      <c r="E218">
        <v>-5.6000000000000001E-2</v>
      </c>
      <c r="F218" s="17">
        <v>4.5810000000000004</v>
      </c>
    </row>
    <row r="219" spans="1:6" x14ac:dyDescent="0.2">
      <c r="A219" s="16">
        <v>48334</v>
      </c>
      <c r="B219" s="17">
        <v>4</v>
      </c>
      <c r="C219" s="17">
        <v>97.022000000000006</v>
      </c>
      <c r="D219" s="17">
        <v>97.036000000000001</v>
      </c>
      <c r="E219">
        <v>-5.3999999999999999E-2</v>
      </c>
      <c r="F219" s="17">
        <v>4.585</v>
      </c>
    </row>
    <row r="220" spans="1:6" x14ac:dyDescent="0.2">
      <c r="A220" s="16">
        <v>48349</v>
      </c>
      <c r="B220" s="17">
        <v>2.875</v>
      </c>
      <c r="C220" s="17">
        <v>91.134</v>
      </c>
      <c r="D220" s="17">
        <v>91.15</v>
      </c>
      <c r="E220">
        <v>-5.6000000000000001E-2</v>
      </c>
      <c r="F220" s="17">
        <v>4.5970000000000004</v>
      </c>
    </row>
    <row r="221" spans="1:6" x14ac:dyDescent="0.2">
      <c r="A221" s="16">
        <v>48365</v>
      </c>
      <c r="B221" s="17">
        <v>4.125</v>
      </c>
      <c r="C221" s="17">
        <v>97.2</v>
      </c>
      <c r="D221" s="17">
        <v>97.213999999999999</v>
      </c>
      <c r="E221">
        <v>-5.3999999999999999E-2</v>
      </c>
      <c r="F221" s="17">
        <v>4.5910000000000002</v>
      </c>
    </row>
    <row r="222" spans="1:6" x14ac:dyDescent="0.2">
      <c r="A222" s="16">
        <v>48395</v>
      </c>
      <c r="B222" s="17">
        <v>4</v>
      </c>
      <c r="C222" s="17">
        <v>96.305999999999997</v>
      </c>
      <c r="D222" s="17">
        <v>97.001999999999995</v>
      </c>
      <c r="E222">
        <v>-0.73</v>
      </c>
      <c r="F222" s="17">
        <v>4.5919999999999996</v>
      </c>
    </row>
    <row r="223" spans="1:6" x14ac:dyDescent="0.2">
      <c r="A223" s="16">
        <v>48426</v>
      </c>
      <c r="B223" s="17">
        <v>4</v>
      </c>
      <c r="C223" s="17">
        <v>96.281999999999996</v>
      </c>
      <c r="D223" s="17">
        <v>96.296000000000006</v>
      </c>
      <c r="E223">
        <v>-0.73799999999999999</v>
      </c>
      <c r="F223" s="17">
        <v>4.5999999999999996</v>
      </c>
    </row>
    <row r="224" spans="1:6" x14ac:dyDescent="0.2">
      <c r="A224" s="16">
        <v>48441</v>
      </c>
      <c r="B224" s="17">
        <v>2.75</v>
      </c>
      <c r="C224" s="17">
        <v>90.134</v>
      </c>
      <c r="D224" s="17">
        <v>90.15</v>
      </c>
      <c r="E224">
        <v>-4.5999999999999999E-2</v>
      </c>
      <c r="F224" s="17">
        <v>4.6029999999999998</v>
      </c>
    </row>
    <row r="225" spans="1:6" x14ac:dyDescent="0.2">
      <c r="A225" s="16">
        <v>48457</v>
      </c>
      <c r="B225" s="17">
        <v>3.875</v>
      </c>
      <c r="C225" s="17">
        <v>96.061999999999998</v>
      </c>
      <c r="D225" s="17">
        <v>96.075999999999993</v>
      </c>
      <c r="E225">
        <v>-0.05</v>
      </c>
      <c r="F225" s="17">
        <v>4.601</v>
      </c>
    </row>
    <row r="226" spans="1:6" x14ac:dyDescent="0.2">
      <c r="A226" s="16">
        <v>48487</v>
      </c>
      <c r="B226" s="17">
        <v>3.875</v>
      </c>
      <c r="C226" s="17">
        <v>96.031999999999996</v>
      </c>
      <c r="D226" s="17">
        <v>96.046000000000006</v>
      </c>
      <c r="E226">
        <v>-5.1999999999999998E-2</v>
      </c>
      <c r="F226" s="17">
        <v>4.6100000000000003</v>
      </c>
    </row>
    <row r="227" spans="1:6" x14ac:dyDescent="0.2">
      <c r="A227" s="16">
        <v>48518</v>
      </c>
      <c r="B227" s="17">
        <v>3.75</v>
      </c>
      <c r="C227" s="17">
        <v>95.116</v>
      </c>
      <c r="D227" s="17">
        <v>95.132000000000005</v>
      </c>
      <c r="E227">
        <v>-0.05</v>
      </c>
      <c r="F227" s="17">
        <v>4.6150000000000002</v>
      </c>
    </row>
    <row r="228" spans="1:6" x14ac:dyDescent="0.2">
      <c r="A228" s="16">
        <v>48533</v>
      </c>
      <c r="B228" s="17">
        <v>4.125</v>
      </c>
      <c r="C228" s="17">
        <v>97.11</v>
      </c>
      <c r="D228" s="17">
        <v>97.123999999999995</v>
      </c>
      <c r="E228">
        <v>-5.1999999999999998E-2</v>
      </c>
      <c r="F228" s="17">
        <v>4.6139999999999999</v>
      </c>
    </row>
    <row r="229" spans="1:6" x14ac:dyDescent="0.2">
      <c r="A229" s="16">
        <v>48548</v>
      </c>
      <c r="B229" s="17">
        <v>3.75</v>
      </c>
      <c r="C229" s="17">
        <v>95.091999999999999</v>
      </c>
      <c r="D229" s="17">
        <v>95.105999999999995</v>
      </c>
      <c r="E229">
        <v>-5.1999999999999998E-2</v>
      </c>
      <c r="F229" s="17">
        <v>4.6189999999999998</v>
      </c>
    </row>
    <row r="230" spans="1:6" x14ac:dyDescent="0.2">
      <c r="A230" s="16">
        <v>48579</v>
      </c>
      <c r="B230" s="17">
        <v>3.875</v>
      </c>
      <c r="C230" s="17">
        <v>95.29</v>
      </c>
      <c r="D230" s="17">
        <v>95.304000000000002</v>
      </c>
      <c r="E230">
        <v>-0.73199999999999998</v>
      </c>
      <c r="F230" s="17">
        <v>4.6210000000000004</v>
      </c>
    </row>
    <row r="231" spans="1:6" x14ac:dyDescent="0.2">
      <c r="A231" s="16">
        <v>48610</v>
      </c>
      <c r="B231" s="17">
        <v>4</v>
      </c>
      <c r="C231" s="17">
        <v>96.164000000000001</v>
      </c>
      <c r="D231" s="17">
        <v>96.18</v>
      </c>
      <c r="E231">
        <v>-4.8000000000000001E-2</v>
      </c>
      <c r="F231" s="17">
        <v>4.6260000000000003</v>
      </c>
    </row>
    <row r="232" spans="1:6" x14ac:dyDescent="0.2">
      <c r="A232" s="16">
        <v>48625</v>
      </c>
      <c r="B232" s="17">
        <v>3.5</v>
      </c>
      <c r="C232" s="17">
        <v>93.224000000000004</v>
      </c>
      <c r="D232" s="17">
        <v>93.24</v>
      </c>
      <c r="E232">
        <v>-0.05</v>
      </c>
      <c r="F232" s="17">
        <v>4.6340000000000003</v>
      </c>
    </row>
    <row r="233" spans="1:6" x14ac:dyDescent="0.2">
      <c r="A233" s="16">
        <v>48638</v>
      </c>
      <c r="B233" s="17">
        <v>3.75</v>
      </c>
      <c r="C233" s="17">
        <v>95.031999999999996</v>
      </c>
      <c r="D233" s="17">
        <v>95.046000000000006</v>
      </c>
      <c r="E233">
        <v>-0.05</v>
      </c>
      <c r="F233" s="17">
        <v>4.625</v>
      </c>
    </row>
    <row r="234" spans="1:6" x14ac:dyDescent="0.2">
      <c r="A234" s="16">
        <v>48669</v>
      </c>
      <c r="B234" s="17">
        <v>4.25</v>
      </c>
      <c r="C234" s="17">
        <v>97.262</v>
      </c>
      <c r="D234" s="17">
        <v>97.275999999999996</v>
      </c>
      <c r="E234">
        <v>-5.1999999999999998E-2</v>
      </c>
      <c r="F234" s="17">
        <v>4.63</v>
      </c>
    </row>
    <row r="235" spans="1:6" x14ac:dyDescent="0.2">
      <c r="A235" s="16">
        <v>48699</v>
      </c>
      <c r="B235" s="17">
        <v>4.125</v>
      </c>
      <c r="C235" s="17">
        <v>97.012</v>
      </c>
      <c r="D235" s="17">
        <v>97.025999999999996</v>
      </c>
      <c r="E235">
        <v>-5.0999999999999997E-2</v>
      </c>
      <c r="F235" s="17">
        <v>4.6390000000000002</v>
      </c>
    </row>
    <row r="236" spans="1:6" x14ac:dyDescent="0.2">
      <c r="A236" s="16">
        <v>48714</v>
      </c>
      <c r="B236" s="17">
        <v>3.375</v>
      </c>
      <c r="C236" s="17">
        <v>92.231999999999999</v>
      </c>
      <c r="D236" s="17">
        <v>92.245999999999995</v>
      </c>
      <c r="E236">
        <v>-0.05</v>
      </c>
      <c r="F236" s="17">
        <v>4.6440000000000001</v>
      </c>
    </row>
    <row r="237" spans="1:6" x14ac:dyDescent="0.2">
      <c r="A237" s="16">
        <v>48730</v>
      </c>
      <c r="B237" s="17">
        <v>4.25</v>
      </c>
      <c r="C237" s="17">
        <v>97.224999999999994</v>
      </c>
      <c r="D237" s="17">
        <v>97.241</v>
      </c>
      <c r="E237">
        <v>-5.1999999999999998E-2</v>
      </c>
      <c r="F237" s="17">
        <v>4.6420000000000003</v>
      </c>
    </row>
    <row r="238" spans="1:6" x14ac:dyDescent="0.2">
      <c r="A238" s="16">
        <v>48760</v>
      </c>
      <c r="B238" s="17">
        <v>4.25</v>
      </c>
      <c r="C238" s="17">
        <v>97.212999999999994</v>
      </c>
      <c r="D238" s="17">
        <v>97.227000000000004</v>
      </c>
      <c r="E238">
        <v>-5.0999999999999997E-2</v>
      </c>
      <c r="F238" s="17">
        <v>4.6440000000000001</v>
      </c>
    </row>
    <row r="239" spans="1:6" x14ac:dyDescent="0.2">
      <c r="A239" s="16">
        <v>48791</v>
      </c>
      <c r="B239" s="17">
        <v>4.375</v>
      </c>
      <c r="C239" s="17">
        <v>98.11</v>
      </c>
      <c r="D239" s="17">
        <v>98.123999999999995</v>
      </c>
      <c r="E239">
        <v>-5.0999999999999997E-2</v>
      </c>
      <c r="F239" s="17">
        <v>4.6500000000000004</v>
      </c>
    </row>
    <row r="240" spans="1:6" x14ac:dyDescent="0.2">
      <c r="A240" s="16">
        <v>48806</v>
      </c>
      <c r="B240" s="17">
        <v>3.875</v>
      </c>
      <c r="C240" s="17">
        <v>95.114000000000004</v>
      </c>
      <c r="D240" s="17">
        <v>95.13</v>
      </c>
      <c r="E240">
        <v>-5.6000000000000001E-2</v>
      </c>
      <c r="F240" s="17">
        <v>4.657</v>
      </c>
    </row>
    <row r="241" spans="1:6" x14ac:dyDescent="0.2">
      <c r="A241" s="16">
        <v>48822</v>
      </c>
      <c r="B241" s="17">
        <v>4.5</v>
      </c>
      <c r="C241" s="17">
        <v>99.016000000000005</v>
      </c>
      <c r="D241" s="17">
        <v>99.031999999999996</v>
      </c>
      <c r="E241">
        <v>-5.5E-2</v>
      </c>
      <c r="F241" s="17">
        <v>4.6520000000000001</v>
      </c>
    </row>
    <row r="242" spans="1:6" x14ac:dyDescent="0.2">
      <c r="A242" s="16">
        <v>48898</v>
      </c>
      <c r="B242" s="17">
        <v>4.5</v>
      </c>
      <c r="C242" s="17">
        <v>98.293999999999997</v>
      </c>
      <c r="D242" s="17">
        <v>98.313999999999993</v>
      </c>
      <c r="E242">
        <v>-0.73</v>
      </c>
      <c r="F242" s="17">
        <v>4.6669999999999998</v>
      </c>
    </row>
    <row r="243" spans="1:6" x14ac:dyDescent="0.2">
      <c r="A243" s="16">
        <v>48990</v>
      </c>
      <c r="B243" s="17">
        <v>4</v>
      </c>
      <c r="C243" s="17">
        <v>95.22</v>
      </c>
      <c r="D243" s="17">
        <v>95.24</v>
      </c>
      <c r="E243">
        <v>-5.6000000000000001E-2</v>
      </c>
      <c r="F243" s="17">
        <v>4.6829999999999998</v>
      </c>
    </row>
    <row r="244" spans="1:6" x14ac:dyDescent="0.2">
      <c r="A244" s="16">
        <v>49079</v>
      </c>
      <c r="B244" s="17">
        <v>4.375</v>
      </c>
      <c r="C244" s="17">
        <v>97.302000000000007</v>
      </c>
      <c r="D244" s="17">
        <v>98.001999999999995</v>
      </c>
      <c r="E244">
        <v>-0.73</v>
      </c>
      <c r="F244" s="17">
        <v>4.6859999999999999</v>
      </c>
    </row>
    <row r="245" spans="1:6" x14ac:dyDescent="0.2">
      <c r="A245" s="16">
        <v>49171</v>
      </c>
      <c r="B245" s="17">
        <v>3.875</v>
      </c>
      <c r="C245" s="17">
        <v>94.16</v>
      </c>
      <c r="D245" s="17">
        <v>94.18</v>
      </c>
      <c r="E245">
        <v>-0.05</v>
      </c>
      <c r="F245" s="17">
        <v>4.7039999999999997</v>
      </c>
    </row>
    <row r="246" spans="1:6" x14ac:dyDescent="0.2">
      <c r="A246" s="16">
        <v>49263</v>
      </c>
      <c r="B246" s="17">
        <v>4.25</v>
      </c>
      <c r="C246" s="17">
        <v>96.256</v>
      </c>
      <c r="D246" s="17">
        <v>96.275999999999996</v>
      </c>
      <c r="E246">
        <v>-0.05</v>
      </c>
      <c r="F246" s="17">
        <v>4.7149999999999999</v>
      </c>
    </row>
    <row r="247" spans="1:6" x14ac:dyDescent="0.2">
      <c r="A247" s="16">
        <v>49355</v>
      </c>
      <c r="B247" s="17">
        <v>4.625</v>
      </c>
      <c r="C247" s="17">
        <v>99.08</v>
      </c>
      <c r="D247" s="17">
        <v>99.1</v>
      </c>
      <c r="E247">
        <v>-5.1999999999999998E-2</v>
      </c>
      <c r="F247" s="17">
        <v>4.7240000000000002</v>
      </c>
    </row>
    <row r="248" spans="1:6" x14ac:dyDescent="0.2">
      <c r="A248" s="16">
        <v>49444</v>
      </c>
      <c r="B248" s="17">
        <v>4.25</v>
      </c>
      <c r="C248" s="17">
        <v>96.164000000000001</v>
      </c>
      <c r="D248" s="17">
        <v>96.183999999999997</v>
      </c>
      <c r="E248">
        <v>-0.05</v>
      </c>
      <c r="F248" s="17">
        <v>4.734</v>
      </c>
    </row>
    <row r="249" spans="1:6" x14ac:dyDescent="0.2">
      <c r="A249" s="16">
        <v>49536</v>
      </c>
      <c r="B249" s="17">
        <v>4.25</v>
      </c>
      <c r="C249" s="17">
        <v>96.11</v>
      </c>
      <c r="D249" s="17">
        <v>96.13</v>
      </c>
      <c r="E249">
        <v>-5.1999999999999998E-2</v>
      </c>
      <c r="F249" s="17">
        <v>4.7480000000000002</v>
      </c>
    </row>
    <row r="250" spans="1:6" x14ac:dyDescent="0.2">
      <c r="A250" s="16">
        <v>49628</v>
      </c>
      <c r="B250" s="17">
        <v>4</v>
      </c>
      <c r="C250" s="17">
        <v>94.116</v>
      </c>
      <c r="D250" s="17">
        <v>94.135999999999996</v>
      </c>
      <c r="E250">
        <v>-4.8000000000000001E-2</v>
      </c>
      <c r="F250" s="17">
        <v>4.7549999999999999</v>
      </c>
    </row>
    <row r="251" spans="1:6" x14ac:dyDescent="0.2">
      <c r="A251" s="16">
        <v>49720</v>
      </c>
      <c r="B251" s="17">
        <v>4.125</v>
      </c>
      <c r="C251" s="17">
        <v>95.042000000000002</v>
      </c>
      <c r="D251" s="17">
        <v>95.061999999999998</v>
      </c>
      <c r="E251">
        <v>-4.8000000000000001E-2</v>
      </c>
      <c r="F251" s="17">
        <v>4.7629999999999999</v>
      </c>
    </row>
    <row r="252" spans="1:6" x14ac:dyDescent="0.2">
      <c r="A252" s="16">
        <v>49720</v>
      </c>
      <c r="B252" s="17">
        <v>4.5</v>
      </c>
      <c r="C252" s="17">
        <v>98.22</v>
      </c>
      <c r="D252" s="17">
        <v>98.24</v>
      </c>
      <c r="E252">
        <v>-4.3999999999999997E-2</v>
      </c>
      <c r="F252" s="17">
        <v>4.665</v>
      </c>
    </row>
    <row r="253" spans="1:6" x14ac:dyDescent="0.2">
      <c r="A253" s="16">
        <v>49810</v>
      </c>
      <c r="B253" s="17">
        <v>4.375</v>
      </c>
      <c r="C253" s="17">
        <v>96.281000000000006</v>
      </c>
      <c r="D253" s="17">
        <v>96.301000000000002</v>
      </c>
      <c r="E253">
        <v>-0.72899999999999998</v>
      </c>
      <c r="F253" s="17">
        <v>4.7720000000000002</v>
      </c>
    </row>
    <row r="254" spans="1:6" x14ac:dyDescent="0.2">
      <c r="A254" s="16">
        <v>49902</v>
      </c>
      <c r="B254" s="17">
        <v>4.625</v>
      </c>
      <c r="C254" s="17">
        <v>98.236999999999995</v>
      </c>
      <c r="D254" s="17">
        <v>98.257000000000005</v>
      </c>
      <c r="E254">
        <v>-4.7E-2</v>
      </c>
      <c r="F254" s="17">
        <v>4.7770000000000001</v>
      </c>
    </row>
    <row r="255" spans="1:6" x14ac:dyDescent="0.2">
      <c r="A255" s="16">
        <v>50086</v>
      </c>
      <c r="B255" s="17">
        <v>4.75</v>
      </c>
      <c r="C255" s="17">
        <v>100.01600000000001</v>
      </c>
      <c r="D255" s="17">
        <v>100.036</v>
      </c>
      <c r="E255">
        <v>-4.8000000000000001E-2</v>
      </c>
      <c r="F255" s="17">
        <v>4.7350000000000003</v>
      </c>
    </row>
    <row r="256" spans="1:6" x14ac:dyDescent="0.2">
      <c r="A256" s="16">
        <v>50175</v>
      </c>
      <c r="B256" s="17">
        <v>5</v>
      </c>
      <c r="C256" s="17">
        <v>102.05</v>
      </c>
      <c r="D256" s="17">
        <v>102.07</v>
      </c>
      <c r="E256">
        <v>-0.05</v>
      </c>
      <c r="F256" s="17">
        <v>4.7320000000000002</v>
      </c>
    </row>
    <row r="257" spans="1:6" x14ac:dyDescent="0.2">
      <c r="A257" s="16">
        <v>50451</v>
      </c>
      <c r="B257" s="17">
        <v>4.375</v>
      </c>
      <c r="C257" s="17">
        <v>96.18</v>
      </c>
      <c r="D257" s="17">
        <v>96.2</v>
      </c>
      <c r="E257">
        <v>-3.4000000000000002E-2</v>
      </c>
      <c r="F257" s="17">
        <v>4.7610000000000001</v>
      </c>
    </row>
    <row r="258" spans="1:6" x14ac:dyDescent="0.2">
      <c r="A258" s="16">
        <v>50540</v>
      </c>
      <c r="B258" s="17">
        <v>4.5</v>
      </c>
      <c r="C258" s="17">
        <v>97.091999999999999</v>
      </c>
      <c r="D258" s="17">
        <v>97.111999999999995</v>
      </c>
      <c r="E258">
        <v>-3.4000000000000002E-2</v>
      </c>
      <c r="F258" s="17">
        <v>4.798</v>
      </c>
    </row>
    <row r="259" spans="1:6" x14ac:dyDescent="0.2">
      <c r="A259" s="16">
        <v>50816</v>
      </c>
      <c r="B259" s="17">
        <v>3.5</v>
      </c>
      <c r="C259" s="17">
        <v>87.12</v>
      </c>
      <c r="D259" s="17">
        <v>87.14</v>
      </c>
      <c r="E259">
        <v>-0.03</v>
      </c>
      <c r="F259" s="17">
        <v>4.8579999999999997</v>
      </c>
    </row>
    <row r="260" spans="1:6" x14ac:dyDescent="0.2">
      <c r="A260" s="16">
        <v>50905</v>
      </c>
      <c r="B260" s="17">
        <v>4.25</v>
      </c>
      <c r="C260" s="17">
        <v>93.263999999999996</v>
      </c>
      <c r="D260" s="17">
        <v>93.284000000000006</v>
      </c>
      <c r="E260">
        <v>-2.8000000000000001E-2</v>
      </c>
      <c r="F260" s="17">
        <v>4.9020000000000001</v>
      </c>
    </row>
    <row r="261" spans="1:6" x14ac:dyDescent="0.2">
      <c r="A261" s="16">
        <v>50997</v>
      </c>
      <c r="B261" s="17">
        <v>4.5</v>
      </c>
      <c r="C261" s="17">
        <v>95.263999999999996</v>
      </c>
      <c r="D261" s="17">
        <v>95.284000000000006</v>
      </c>
      <c r="E261">
        <v>-2.8000000000000001E-2</v>
      </c>
      <c r="F261" s="17">
        <v>4.9329999999999998</v>
      </c>
    </row>
    <row r="262" spans="1:6" x14ac:dyDescent="0.2">
      <c r="A262" s="16">
        <v>51089</v>
      </c>
      <c r="B262" s="17">
        <v>4.375</v>
      </c>
      <c r="C262" s="17">
        <v>94.11</v>
      </c>
      <c r="D262" s="17">
        <v>94.13</v>
      </c>
      <c r="E262">
        <v>-0.03</v>
      </c>
      <c r="F262" s="17">
        <v>4.9569999999999999</v>
      </c>
    </row>
    <row r="263" spans="1:6" x14ac:dyDescent="0.2">
      <c r="A263" s="16">
        <v>51181</v>
      </c>
      <c r="B263" s="17">
        <v>4.625</v>
      </c>
      <c r="C263" s="17">
        <v>96.201999999999998</v>
      </c>
      <c r="D263" s="17">
        <v>96.221999999999994</v>
      </c>
      <c r="E263">
        <v>-0.02</v>
      </c>
      <c r="F263" s="17">
        <v>4.9649999999999999</v>
      </c>
    </row>
    <row r="264" spans="1:6" x14ac:dyDescent="0.2">
      <c r="A264" s="16">
        <v>51271</v>
      </c>
      <c r="B264" s="17">
        <v>1.125</v>
      </c>
      <c r="C264" s="17">
        <v>61.155999999999999</v>
      </c>
      <c r="D264" s="17">
        <v>61.176000000000002</v>
      </c>
      <c r="E264">
        <v>-0.01</v>
      </c>
      <c r="F264" s="17">
        <v>5.05</v>
      </c>
    </row>
    <row r="265" spans="1:6" x14ac:dyDescent="0.2">
      <c r="A265" s="16">
        <v>51271</v>
      </c>
      <c r="B265" s="17">
        <v>4.375</v>
      </c>
      <c r="C265" s="17">
        <v>93.305999999999997</v>
      </c>
      <c r="D265" s="17">
        <v>94.006</v>
      </c>
      <c r="E265">
        <v>-0.69799999999999995</v>
      </c>
      <c r="F265" s="17">
        <v>4.9820000000000002</v>
      </c>
    </row>
    <row r="266" spans="1:6" x14ac:dyDescent="0.2">
      <c r="A266" s="16">
        <v>51363</v>
      </c>
      <c r="B266" s="17">
        <v>1.125</v>
      </c>
      <c r="C266" s="17">
        <v>60.274000000000001</v>
      </c>
      <c r="D266" s="17">
        <v>60.293999999999997</v>
      </c>
      <c r="E266" t="s">
        <v>54</v>
      </c>
      <c r="F266" s="17">
        <v>5.069</v>
      </c>
    </row>
    <row r="267" spans="1:6" x14ac:dyDescent="0.2">
      <c r="A267" s="16">
        <v>51363</v>
      </c>
      <c r="B267" s="17">
        <v>3.875</v>
      </c>
      <c r="C267" s="17">
        <v>88.221999999999994</v>
      </c>
      <c r="D267" s="17">
        <v>88.242000000000004</v>
      </c>
      <c r="E267">
        <v>-1.4E-2</v>
      </c>
      <c r="F267" s="17">
        <v>5.0049999999999999</v>
      </c>
    </row>
    <row r="268" spans="1:6" x14ac:dyDescent="0.2">
      <c r="A268" s="16">
        <v>51455</v>
      </c>
      <c r="B268" s="17">
        <v>1.375</v>
      </c>
      <c r="C268" s="17">
        <v>62.241999999999997</v>
      </c>
      <c r="D268" s="17">
        <v>62.262</v>
      </c>
      <c r="E268">
        <v>-2E-3</v>
      </c>
      <c r="F268" s="17">
        <v>5.0860000000000003</v>
      </c>
    </row>
    <row r="269" spans="1:6" x14ac:dyDescent="0.2">
      <c r="A269" s="16">
        <v>51455</v>
      </c>
      <c r="B269" s="17">
        <v>4.25</v>
      </c>
      <c r="C269" s="17">
        <v>92.061999999999998</v>
      </c>
      <c r="D269" s="17">
        <v>92.081999999999994</v>
      </c>
      <c r="E269">
        <v>-1.4E-2</v>
      </c>
      <c r="F269" s="17">
        <v>5.0190000000000001</v>
      </c>
    </row>
    <row r="270" spans="1:6" x14ac:dyDescent="0.2">
      <c r="A270" s="16">
        <v>51547</v>
      </c>
      <c r="B270" s="17">
        <v>1.875</v>
      </c>
      <c r="C270" s="17">
        <v>67.11</v>
      </c>
      <c r="D270" s="17">
        <v>67.13</v>
      </c>
      <c r="E270">
        <v>6.0000000000000001E-3</v>
      </c>
      <c r="F270" s="17">
        <v>5.0910000000000002</v>
      </c>
    </row>
    <row r="271" spans="1:6" x14ac:dyDescent="0.2">
      <c r="A271" s="16">
        <v>51547</v>
      </c>
      <c r="B271" s="17">
        <v>4.75</v>
      </c>
      <c r="C271" s="17">
        <v>97.004000000000005</v>
      </c>
      <c r="D271" s="17">
        <v>97.024000000000001</v>
      </c>
      <c r="E271">
        <v>-2.1999999999999999E-2</v>
      </c>
      <c r="F271" s="17">
        <v>5.0369999999999999</v>
      </c>
    </row>
    <row r="272" spans="1:6" x14ac:dyDescent="0.2">
      <c r="A272" s="16">
        <v>51636</v>
      </c>
      <c r="B272" s="17">
        <v>2.25</v>
      </c>
      <c r="C272" s="17">
        <v>70.22</v>
      </c>
      <c r="D272" s="17">
        <v>70.239999999999995</v>
      </c>
      <c r="E272">
        <v>-6.0000000000000001E-3</v>
      </c>
      <c r="F272" s="17">
        <v>5.1050000000000004</v>
      </c>
    </row>
    <row r="273" spans="1:6" x14ac:dyDescent="0.2">
      <c r="A273" s="16">
        <v>51636</v>
      </c>
      <c r="B273" s="17">
        <v>4.375</v>
      </c>
      <c r="C273" s="17">
        <v>92.3</v>
      </c>
      <c r="D273" s="17">
        <v>93</v>
      </c>
      <c r="E273">
        <v>-0.01</v>
      </c>
      <c r="F273" s="17">
        <v>5.0549999999999997</v>
      </c>
    </row>
    <row r="274" spans="1:6" x14ac:dyDescent="0.2">
      <c r="A274" s="16">
        <v>51728</v>
      </c>
      <c r="B274" s="17">
        <v>1.75</v>
      </c>
      <c r="C274" s="17">
        <v>64.304000000000002</v>
      </c>
      <c r="D274" s="17">
        <v>65.004000000000005</v>
      </c>
      <c r="E274">
        <v>-8.0000000000000002E-3</v>
      </c>
      <c r="F274" s="17">
        <v>5.1319999999999997</v>
      </c>
    </row>
    <row r="275" spans="1:6" x14ac:dyDescent="0.2">
      <c r="A275" s="16">
        <v>51728</v>
      </c>
      <c r="B275" s="17">
        <v>3.75</v>
      </c>
      <c r="C275" s="17">
        <v>86.036000000000001</v>
      </c>
      <c r="D275" s="17">
        <v>86.055999999999997</v>
      </c>
      <c r="E275">
        <v>-1.6E-2</v>
      </c>
      <c r="F275" s="17">
        <v>5.0810000000000004</v>
      </c>
    </row>
    <row r="276" spans="1:6" x14ac:dyDescent="0.2">
      <c r="A276" s="16">
        <v>51820</v>
      </c>
      <c r="B276" s="17">
        <v>3.125</v>
      </c>
      <c r="C276" s="17">
        <v>79.043999999999997</v>
      </c>
      <c r="D276" s="17">
        <v>79.063999999999993</v>
      </c>
      <c r="E276" t="s">
        <v>54</v>
      </c>
      <c r="F276" s="17">
        <v>5.1100000000000003</v>
      </c>
    </row>
    <row r="277" spans="1:6" x14ac:dyDescent="0.2">
      <c r="A277" s="16">
        <v>51835</v>
      </c>
      <c r="B277" s="17">
        <v>2</v>
      </c>
      <c r="C277" s="17">
        <v>67.016000000000005</v>
      </c>
      <c r="D277" s="17">
        <v>67.036000000000001</v>
      </c>
      <c r="E277">
        <v>-8.0000000000000002E-3</v>
      </c>
      <c r="F277" s="17">
        <v>5.1470000000000002</v>
      </c>
    </row>
    <row r="278" spans="1:6" x14ac:dyDescent="0.2">
      <c r="A278" s="16">
        <v>51912</v>
      </c>
      <c r="B278" s="17">
        <v>2.375</v>
      </c>
      <c r="C278" s="17">
        <v>70.191999999999993</v>
      </c>
      <c r="D278" s="17">
        <v>70.212000000000003</v>
      </c>
      <c r="E278">
        <v>2E-3</v>
      </c>
      <c r="F278" s="17">
        <v>5.1539999999999999</v>
      </c>
    </row>
    <row r="279" spans="1:6" x14ac:dyDescent="0.2">
      <c r="A279" s="16">
        <v>51912</v>
      </c>
      <c r="B279" s="17">
        <v>3.125</v>
      </c>
      <c r="C279" s="17">
        <v>78.225999999999999</v>
      </c>
      <c r="D279" s="17">
        <v>78.245999999999995</v>
      </c>
      <c r="E279">
        <v>-4.0000000000000001E-3</v>
      </c>
      <c r="F279" s="17">
        <v>5.133</v>
      </c>
    </row>
    <row r="280" spans="1:6" x14ac:dyDescent="0.2">
      <c r="A280" s="16">
        <v>52001</v>
      </c>
      <c r="B280" s="17">
        <v>3</v>
      </c>
      <c r="C280" s="17">
        <v>76.311999999999998</v>
      </c>
      <c r="D280" s="17">
        <v>77.012</v>
      </c>
      <c r="E280">
        <v>-4.0000000000000001E-3</v>
      </c>
      <c r="F280" s="17">
        <v>5.1509999999999998</v>
      </c>
    </row>
    <row r="281" spans="1:6" x14ac:dyDescent="0.2">
      <c r="A281" s="16">
        <v>52001</v>
      </c>
      <c r="B281" s="17">
        <v>3.25</v>
      </c>
      <c r="C281" s="17">
        <v>79.209999999999994</v>
      </c>
      <c r="D281" s="17">
        <v>79.23</v>
      </c>
      <c r="E281">
        <v>-2E-3</v>
      </c>
      <c r="F281" s="17">
        <v>5.15</v>
      </c>
    </row>
    <row r="282" spans="1:6" x14ac:dyDescent="0.2">
      <c r="A282" s="16">
        <v>52093</v>
      </c>
      <c r="B282" s="17">
        <v>2.75</v>
      </c>
      <c r="C282" s="17">
        <v>73.272000000000006</v>
      </c>
      <c r="D282" s="17">
        <v>73.292000000000002</v>
      </c>
      <c r="E282">
        <v>-4.0000000000000001E-3</v>
      </c>
      <c r="F282" s="17">
        <v>5.173</v>
      </c>
    </row>
    <row r="283" spans="1:6" x14ac:dyDescent="0.2">
      <c r="A283" s="16">
        <v>52093</v>
      </c>
      <c r="B283" s="17">
        <v>3.375</v>
      </c>
      <c r="C283" s="17">
        <v>80.224000000000004</v>
      </c>
      <c r="D283" s="17">
        <v>80.244</v>
      </c>
      <c r="E283" t="s">
        <v>54</v>
      </c>
      <c r="F283" s="17">
        <v>5.16</v>
      </c>
    </row>
    <row r="284" spans="1:6" x14ac:dyDescent="0.2">
      <c r="A284" s="16">
        <v>52185</v>
      </c>
      <c r="B284" s="17">
        <v>2.75</v>
      </c>
      <c r="C284" s="17">
        <v>73.144000000000005</v>
      </c>
      <c r="D284" s="17">
        <v>73.164000000000001</v>
      </c>
      <c r="E284" t="s">
        <v>54</v>
      </c>
      <c r="F284" s="17">
        <v>5.1879999999999997</v>
      </c>
    </row>
    <row r="285" spans="1:6" x14ac:dyDescent="0.2">
      <c r="A285" s="16">
        <v>52185</v>
      </c>
      <c r="B285" s="17">
        <v>4</v>
      </c>
      <c r="C285" s="17">
        <v>87.072000000000003</v>
      </c>
      <c r="D285" s="17">
        <v>87.091999999999999</v>
      </c>
      <c r="E285">
        <v>-8.0000000000000002E-3</v>
      </c>
      <c r="F285" s="17">
        <v>5.1680000000000001</v>
      </c>
    </row>
    <row r="286" spans="1:6" x14ac:dyDescent="0.2">
      <c r="A286" s="16">
        <v>52277</v>
      </c>
      <c r="B286" s="17">
        <v>3.125</v>
      </c>
      <c r="C286" s="17">
        <v>77.075999999999993</v>
      </c>
      <c r="D286" s="17">
        <v>77.096000000000004</v>
      </c>
      <c r="E286">
        <v>-8.0000000000000002E-3</v>
      </c>
      <c r="F286" s="17">
        <v>5.1950000000000003</v>
      </c>
    </row>
    <row r="287" spans="1:6" x14ac:dyDescent="0.2">
      <c r="A287" s="16">
        <v>52277</v>
      </c>
      <c r="B287" s="17">
        <v>3.875</v>
      </c>
      <c r="C287" s="17">
        <v>85.194000000000003</v>
      </c>
      <c r="D287" s="17">
        <v>85.213999999999999</v>
      </c>
      <c r="E287">
        <v>-2E-3</v>
      </c>
      <c r="F287" s="17">
        <v>5.18</v>
      </c>
    </row>
    <row r="288" spans="1:6" x14ac:dyDescent="0.2">
      <c r="A288" s="16">
        <v>52366</v>
      </c>
      <c r="B288" s="17">
        <v>2.875</v>
      </c>
      <c r="C288" s="17">
        <v>74.042000000000002</v>
      </c>
      <c r="D288" s="17">
        <v>74.061999999999998</v>
      </c>
      <c r="E288">
        <v>-4.0000000000000001E-3</v>
      </c>
      <c r="F288" s="17">
        <v>5.2080000000000002</v>
      </c>
    </row>
    <row r="289" spans="1:6" x14ac:dyDescent="0.2">
      <c r="A289" s="16">
        <v>52366</v>
      </c>
      <c r="B289" s="17">
        <v>3.875</v>
      </c>
      <c r="C289" s="17">
        <v>85.116</v>
      </c>
      <c r="D289" s="17">
        <v>85.135999999999996</v>
      </c>
      <c r="E289" t="s">
        <v>54</v>
      </c>
      <c r="F289" s="17">
        <v>5.19</v>
      </c>
    </row>
    <row r="290" spans="1:6" x14ac:dyDescent="0.2">
      <c r="A290" s="16">
        <v>52458</v>
      </c>
      <c r="B290" s="17">
        <v>3.625</v>
      </c>
      <c r="C290" s="17">
        <v>82.073999999999998</v>
      </c>
      <c r="D290" s="17">
        <v>82.093999999999994</v>
      </c>
      <c r="E290">
        <v>-8.0000000000000002E-3</v>
      </c>
      <c r="F290" s="17">
        <v>5.2110000000000003</v>
      </c>
    </row>
    <row r="291" spans="1:6" x14ac:dyDescent="0.2">
      <c r="A291" s="16">
        <v>52458</v>
      </c>
      <c r="B291" s="17">
        <v>4.375</v>
      </c>
      <c r="C291" s="17">
        <v>90.25</v>
      </c>
      <c r="D291" s="17">
        <v>90.27</v>
      </c>
      <c r="E291">
        <v>-1.2E-2</v>
      </c>
      <c r="F291" s="17">
        <v>5.194</v>
      </c>
    </row>
    <row r="292" spans="1:6" x14ac:dyDescent="0.2">
      <c r="A292" s="16">
        <v>52550</v>
      </c>
      <c r="B292" s="17">
        <v>3.75</v>
      </c>
      <c r="C292" s="17">
        <v>83.144000000000005</v>
      </c>
      <c r="D292" s="17">
        <v>83.164000000000001</v>
      </c>
      <c r="E292">
        <v>-2E-3</v>
      </c>
      <c r="F292" s="17">
        <v>5.2130000000000001</v>
      </c>
    </row>
    <row r="293" spans="1:6" x14ac:dyDescent="0.2">
      <c r="A293" s="16">
        <v>52550</v>
      </c>
      <c r="B293" s="17">
        <v>4.75</v>
      </c>
      <c r="C293" s="17">
        <v>94.296000000000006</v>
      </c>
      <c r="D293" s="17">
        <v>94.316000000000003</v>
      </c>
      <c r="E293">
        <v>-8.0000000000000002E-3</v>
      </c>
      <c r="F293" s="17">
        <v>5.1929999999999996</v>
      </c>
    </row>
    <row r="294" spans="1:6" x14ac:dyDescent="0.2">
      <c r="A294" s="16">
        <v>52642</v>
      </c>
      <c r="B294" s="17">
        <v>3.625</v>
      </c>
      <c r="C294" s="17">
        <v>81.242000000000004</v>
      </c>
      <c r="D294" s="17">
        <v>81.262</v>
      </c>
      <c r="E294">
        <v>-8.0000000000000002E-3</v>
      </c>
      <c r="F294" s="17">
        <v>5.226</v>
      </c>
    </row>
    <row r="295" spans="1:6" x14ac:dyDescent="0.2">
      <c r="A295" s="16">
        <v>52642</v>
      </c>
      <c r="B295" s="17">
        <v>4.5</v>
      </c>
      <c r="C295" s="17">
        <v>91.274000000000001</v>
      </c>
      <c r="D295" s="17">
        <v>91.293999999999997</v>
      </c>
      <c r="E295">
        <v>-0.01</v>
      </c>
      <c r="F295" s="17">
        <v>5.2110000000000003</v>
      </c>
    </row>
    <row r="296" spans="1:6" x14ac:dyDescent="0.2">
      <c r="A296" s="16">
        <v>52732</v>
      </c>
      <c r="B296" s="17">
        <v>3.375</v>
      </c>
      <c r="C296" s="17">
        <v>78.2</v>
      </c>
      <c r="D296" s="17">
        <v>78.22</v>
      </c>
      <c r="E296">
        <v>-1.4E-2</v>
      </c>
      <c r="F296" s="17">
        <v>5.2370000000000001</v>
      </c>
    </row>
    <row r="297" spans="1:6" x14ac:dyDescent="0.2">
      <c r="A297" s="16">
        <v>52732</v>
      </c>
      <c r="B297" s="17">
        <v>4.625</v>
      </c>
      <c r="C297" s="17">
        <v>93.06</v>
      </c>
      <c r="D297" s="17">
        <v>93.08</v>
      </c>
      <c r="E297">
        <v>-0.01</v>
      </c>
      <c r="F297" s="17">
        <v>5.2130000000000001</v>
      </c>
    </row>
    <row r="298" spans="1:6" x14ac:dyDescent="0.2">
      <c r="A298" s="16">
        <v>52824</v>
      </c>
      <c r="B298" s="17">
        <v>3.125</v>
      </c>
      <c r="C298" s="17">
        <v>75.13</v>
      </c>
      <c r="D298" s="17">
        <v>75.150000000000006</v>
      </c>
      <c r="E298">
        <v>-1.4E-2</v>
      </c>
      <c r="F298" s="17">
        <v>5.2530000000000001</v>
      </c>
    </row>
    <row r="299" spans="1:6" x14ac:dyDescent="0.2">
      <c r="A299" s="16">
        <v>52824</v>
      </c>
      <c r="B299" s="17">
        <v>4.125</v>
      </c>
      <c r="C299" s="17">
        <v>87.05</v>
      </c>
      <c r="D299" s="17">
        <v>87.07</v>
      </c>
      <c r="E299">
        <v>-6.0000000000000001E-3</v>
      </c>
      <c r="F299" s="17">
        <v>5.2320000000000002</v>
      </c>
    </row>
    <row r="300" spans="1:6" x14ac:dyDescent="0.2">
      <c r="A300" s="16">
        <v>52916</v>
      </c>
      <c r="B300" s="17">
        <v>3</v>
      </c>
      <c r="C300" s="17">
        <v>73.212000000000003</v>
      </c>
      <c r="D300" s="17">
        <v>73.231999999999999</v>
      </c>
      <c r="E300">
        <v>-4.0000000000000001E-3</v>
      </c>
      <c r="F300" s="17">
        <v>5.2619999999999996</v>
      </c>
    </row>
    <row r="301" spans="1:6" x14ac:dyDescent="0.2">
      <c r="A301" s="16">
        <v>52916</v>
      </c>
      <c r="B301" s="17">
        <v>4.625</v>
      </c>
      <c r="C301" s="17">
        <v>92.29</v>
      </c>
      <c r="D301" s="17">
        <v>92.31</v>
      </c>
      <c r="E301">
        <v>-0.01</v>
      </c>
      <c r="F301" s="17">
        <v>5.2279999999999998</v>
      </c>
    </row>
    <row r="302" spans="1:6" x14ac:dyDescent="0.2">
      <c r="A302" s="16">
        <v>53008</v>
      </c>
      <c r="B302" s="17">
        <v>2.5</v>
      </c>
      <c r="C302" s="17">
        <v>67.134</v>
      </c>
      <c r="D302" s="17">
        <v>67.153999999999996</v>
      </c>
      <c r="E302">
        <v>-2E-3</v>
      </c>
      <c r="F302" s="17">
        <v>5.2809999999999997</v>
      </c>
    </row>
    <row r="303" spans="1:6" x14ac:dyDescent="0.2">
      <c r="A303" s="16">
        <v>53008</v>
      </c>
      <c r="B303" s="17">
        <v>4.75</v>
      </c>
      <c r="C303" s="17">
        <v>94.085999999999999</v>
      </c>
      <c r="D303" s="17">
        <v>94.105999999999995</v>
      </c>
      <c r="E303">
        <v>-0.01</v>
      </c>
      <c r="F303" s="17">
        <v>5.2320000000000002</v>
      </c>
    </row>
    <row r="304" spans="1:6" x14ac:dyDescent="0.2">
      <c r="A304" s="16">
        <v>53097</v>
      </c>
      <c r="B304" s="17">
        <v>3</v>
      </c>
      <c r="C304" s="17">
        <v>73.040000000000006</v>
      </c>
      <c r="D304" s="17">
        <v>73.06</v>
      </c>
      <c r="E304">
        <v>-4.0000000000000001E-3</v>
      </c>
      <c r="F304" s="17">
        <v>5.2729999999999997</v>
      </c>
    </row>
    <row r="305" spans="1:6" x14ac:dyDescent="0.2">
      <c r="A305" s="16">
        <v>53097</v>
      </c>
      <c r="B305" s="17">
        <v>5</v>
      </c>
      <c r="C305" s="17">
        <v>97.055999999999997</v>
      </c>
      <c r="D305" s="17">
        <v>97.075999999999993</v>
      </c>
      <c r="E305">
        <v>-0.01</v>
      </c>
      <c r="F305" s="17">
        <v>5.2320000000000002</v>
      </c>
    </row>
    <row r="306" spans="1:6" x14ac:dyDescent="0.2">
      <c r="A306" s="16">
        <v>53189</v>
      </c>
      <c r="B306" s="17">
        <v>2.875</v>
      </c>
      <c r="C306" s="17">
        <v>71.103999999999999</v>
      </c>
      <c r="D306" s="17">
        <v>71.123999999999995</v>
      </c>
      <c r="E306">
        <v>-2E-3</v>
      </c>
      <c r="F306" s="17">
        <v>5.2839999999999998</v>
      </c>
    </row>
    <row r="307" spans="1:6" x14ac:dyDescent="0.2">
      <c r="A307" s="16">
        <v>53189</v>
      </c>
      <c r="B307" s="17">
        <v>4.875</v>
      </c>
      <c r="C307" s="17">
        <v>95.182000000000002</v>
      </c>
      <c r="D307" s="17">
        <v>95.201999999999998</v>
      </c>
      <c r="E307">
        <v>-1.7999999999999999E-2</v>
      </c>
      <c r="F307" s="17">
        <v>5.2409999999999997</v>
      </c>
    </row>
    <row r="308" spans="1:6" x14ac:dyDescent="0.2">
      <c r="A308" s="16">
        <v>53281</v>
      </c>
      <c r="B308" s="17">
        <v>3</v>
      </c>
      <c r="C308" s="17">
        <v>72.2</v>
      </c>
      <c r="D308" s="17">
        <v>72.22</v>
      </c>
      <c r="E308">
        <v>-2E-3</v>
      </c>
      <c r="F308" s="17">
        <v>5.282</v>
      </c>
    </row>
    <row r="309" spans="1:6" x14ac:dyDescent="0.2">
      <c r="A309" s="16">
        <v>53281</v>
      </c>
      <c r="B309" s="17">
        <v>4.625</v>
      </c>
      <c r="C309" s="17">
        <v>92.144000000000005</v>
      </c>
      <c r="D309" s="17">
        <v>92.164000000000001</v>
      </c>
      <c r="E309">
        <v>-2.1999999999999999E-2</v>
      </c>
      <c r="F309" s="17">
        <v>5.2480000000000002</v>
      </c>
    </row>
    <row r="310" spans="1:6" x14ac:dyDescent="0.2">
      <c r="A310" s="16">
        <v>53373</v>
      </c>
      <c r="B310" s="17">
        <v>2.5</v>
      </c>
      <c r="C310" s="17">
        <v>66.073999999999998</v>
      </c>
      <c r="D310" s="17">
        <v>66.093999999999994</v>
      </c>
      <c r="E310">
        <v>-6.0000000000000001E-3</v>
      </c>
      <c r="F310" s="17">
        <v>5.298</v>
      </c>
    </row>
    <row r="311" spans="1:6" x14ac:dyDescent="0.2">
      <c r="A311" s="16">
        <v>53373</v>
      </c>
      <c r="B311" s="17">
        <v>4.625</v>
      </c>
      <c r="C311" s="17">
        <v>92.122</v>
      </c>
      <c r="D311" s="17">
        <v>92.141999999999996</v>
      </c>
      <c r="E311">
        <v>-1.2E-2</v>
      </c>
      <c r="F311" s="17">
        <v>5.25</v>
      </c>
    </row>
    <row r="312" spans="1:6" x14ac:dyDescent="0.2">
      <c r="A312" s="16">
        <v>53462</v>
      </c>
      <c r="B312" s="17">
        <v>2.5</v>
      </c>
      <c r="C312" s="17">
        <v>65.304000000000002</v>
      </c>
      <c r="D312" s="17">
        <v>66.004000000000005</v>
      </c>
      <c r="E312">
        <v>-0.01</v>
      </c>
      <c r="F312" s="17">
        <v>5.3019999999999996</v>
      </c>
    </row>
    <row r="313" spans="1:6" x14ac:dyDescent="0.2">
      <c r="A313" s="16">
        <v>53462</v>
      </c>
      <c r="B313" s="17">
        <v>5</v>
      </c>
      <c r="C313" s="17">
        <v>96.293000000000006</v>
      </c>
      <c r="D313" s="17">
        <v>96.313000000000002</v>
      </c>
      <c r="E313">
        <v>-1.2999999999999999E-2</v>
      </c>
      <c r="F313" s="17">
        <v>5.2469999999999999</v>
      </c>
    </row>
    <row r="314" spans="1:6" x14ac:dyDescent="0.2">
      <c r="A314" s="16">
        <v>53554</v>
      </c>
      <c r="B314" s="17">
        <v>2.25</v>
      </c>
      <c r="C314" s="17">
        <v>62.182000000000002</v>
      </c>
      <c r="D314" s="17">
        <v>62.201999999999998</v>
      </c>
      <c r="E314">
        <v>-4.0000000000000001E-3</v>
      </c>
      <c r="F314" s="17">
        <v>5.3109999999999999</v>
      </c>
    </row>
    <row r="315" spans="1:6" x14ac:dyDescent="0.2">
      <c r="A315" s="16">
        <v>53554</v>
      </c>
      <c r="B315" s="17">
        <v>5.125</v>
      </c>
      <c r="C315" s="17">
        <v>98.152000000000001</v>
      </c>
      <c r="D315" s="17">
        <v>98.171999999999997</v>
      </c>
      <c r="E315">
        <v>-0.01</v>
      </c>
      <c r="F315" s="17">
        <v>5.2439999999999998</v>
      </c>
    </row>
    <row r="316" spans="1:6" x14ac:dyDescent="0.2">
      <c r="A316" s="16">
        <v>53646</v>
      </c>
      <c r="B316" s="17">
        <v>2.875</v>
      </c>
      <c r="C316" s="17">
        <v>70.025999999999996</v>
      </c>
      <c r="D316" s="17">
        <v>70.046000000000006</v>
      </c>
      <c r="E316">
        <v>-6.0000000000000001E-3</v>
      </c>
      <c r="F316" s="17">
        <v>5.3010000000000002</v>
      </c>
    </row>
    <row r="317" spans="1:6" x14ac:dyDescent="0.2">
      <c r="A317" s="16">
        <v>53738</v>
      </c>
      <c r="B317" s="17">
        <v>3</v>
      </c>
      <c r="C317" s="17">
        <v>71.135999999999996</v>
      </c>
      <c r="D317" s="17">
        <v>71.156000000000006</v>
      </c>
      <c r="E317">
        <v>-0.01</v>
      </c>
      <c r="F317" s="17">
        <v>5.3010000000000002</v>
      </c>
    </row>
    <row r="318" spans="1:6" x14ac:dyDescent="0.2">
      <c r="A318" s="16">
        <v>53827</v>
      </c>
      <c r="B318" s="17">
        <v>3</v>
      </c>
      <c r="C318" s="17">
        <v>71.073999999999998</v>
      </c>
      <c r="D318" s="17">
        <v>71.093999999999994</v>
      </c>
      <c r="E318">
        <v>-8.0000000000000002E-3</v>
      </c>
      <c r="F318" s="17">
        <v>5.3010000000000002</v>
      </c>
    </row>
    <row r="319" spans="1:6" x14ac:dyDescent="0.2">
      <c r="A319" s="16">
        <v>53919</v>
      </c>
      <c r="B319" s="17">
        <v>2.75</v>
      </c>
      <c r="C319" s="17">
        <v>67.254000000000005</v>
      </c>
      <c r="D319" s="17">
        <v>67.274000000000001</v>
      </c>
      <c r="E319">
        <v>-6.0000000000000001E-3</v>
      </c>
      <c r="F319" s="17">
        <v>5.3120000000000003</v>
      </c>
    </row>
    <row r="320" spans="1:6" x14ac:dyDescent="0.2">
      <c r="A320" s="16">
        <v>54011</v>
      </c>
      <c r="B320" s="17">
        <v>2.75</v>
      </c>
      <c r="C320" s="17">
        <v>67.186000000000007</v>
      </c>
      <c r="D320" s="17">
        <v>67.206000000000003</v>
      </c>
      <c r="E320">
        <v>-4.0000000000000001E-3</v>
      </c>
      <c r="F320" s="17">
        <v>5.3120000000000003</v>
      </c>
    </row>
    <row r="321" spans="1:6" x14ac:dyDescent="0.2">
      <c r="A321" s="16">
        <v>54103</v>
      </c>
      <c r="B321" s="17">
        <v>3</v>
      </c>
      <c r="C321" s="17">
        <v>70.171999999999997</v>
      </c>
      <c r="D321" s="17">
        <v>70.191999999999993</v>
      </c>
      <c r="E321">
        <v>-8.0000000000000002E-3</v>
      </c>
      <c r="F321" s="17">
        <v>5.3140000000000001</v>
      </c>
    </row>
    <row r="322" spans="1:6" x14ac:dyDescent="0.2">
      <c r="A322" s="16">
        <v>54193</v>
      </c>
      <c r="B322" s="17">
        <v>3.125</v>
      </c>
      <c r="C322" s="17">
        <v>71.311999999999998</v>
      </c>
      <c r="D322" s="17">
        <v>72.012</v>
      </c>
      <c r="E322">
        <v>-2E-3</v>
      </c>
      <c r="F322" s="17">
        <v>5.3109999999999999</v>
      </c>
    </row>
    <row r="323" spans="1:6" x14ac:dyDescent="0.2">
      <c r="A323" s="16">
        <v>54285</v>
      </c>
      <c r="B323" s="17">
        <v>3</v>
      </c>
      <c r="C323" s="17">
        <v>70.046000000000006</v>
      </c>
      <c r="D323" s="17">
        <v>70.066000000000003</v>
      </c>
      <c r="E323">
        <v>-8.0000000000000002E-3</v>
      </c>
      <c r="F323" s="17">
        <v>5.3159999999999998</v>
      </c>
    </row>
    <row r="324" spans="1:6" x14ac:dyDescent="0.2">
      <c r="A324" s="16">
        <v>54377</v>
      </c>
      <c r="B324" s="17">
        <v>3.375</v>
      </c>
      <c r="C324" s="17">
        <v>74.292000000000002</v>
      </c>
      <c r="D324" s="17">
        <v>74.311999999999998</v>
      </c>
      <c r="E324">
        <v>-4.0000000000000001E-3</v>
      </c>
      <c r="F324" s="17">
        <v>5.3070000000000004</v>
      </c>
    </row>
    <row r="325" spans="1:6" x14ac:dyDescent="0.2">
      <c r="A325" s="16">
        <v>54469</v>
      </c>
      <c r="B325" s="17">
        <v>3</v>
      </c>
      <c r="C325" s="17">
        <v>69.256</v>
      </c>
      <c r="D325" s="17">
        <v>69.275999999999996</v>
      </c>
      <c r="E325">
        <v>2E-3</v>
      </c>
      <c r="F325" s="17">
        <v>5.3150000000000004</v>
      </c>
    </row>
    <row r="326" spans="1:6" x14ac:dyDescent="0.2">
      <c r="A326" s="16">
        <v>54558</v>
      </c>
      <c r="B326" s="17">
        <v>2.875</v>
      </c>
      <c r="C326" s="17">
        <v>67.293999999999997</v>
      </c>
      <c r="D326" s="17">
        <v>67.313999999999993</v>
      </c>
      <c r="E326">
        <v>-0.01</v>
      </c>
      <c r="F326" s="17">
        <v>5.3220000000000001</v>
      </c>
    </row>
    <row r="327" spans="1:6" x14ac:dyDescent="0.2">
      <c r="A327" s="16">
        <v>54650</v>
      </c>
      <c r="B327" s="17">
        <v>2.25</v>
      </c>
      <c r="C327" s="17">
        <v>59.12</v>
      </c>
      <c r="D327" s="17">
        <v>59.14</v>
      </c>
      <c r="E327">
        <v>-4.0000000000000001E-3</v>
      </c>
      <c r="F327" s="17">
        <v>5.3369999999999997</v>
      </c>
    </row>
    <row r="328" spans="1:6" x14ac:dyDescent="0.2">
      <c r="A328" s="16">
        <v>54742</v>
      </c>
      <c r="B328" s="17">
        <v>2.375</v>
      </c>
      <c r="C328" s="17">
        <v>60.276000000000003</v>
      </c>
      <c r="D328" s="17">
        <v>60.295999999999999</v>
      </c>
      <c r="E328">
        <v>2E-3</v>
      </c>
      <c r="F328" s="17">
        <v>5.33</v>
      </c>
    </row>
    <row r="329" spans="1:6" x14ac:dyDescent="0.2">
      <c r="A329" s="16">
        <v>54834</v>
      </c>
      <c r="B329" s="17">
        <v>2</v>
      </c>
      <c r="C329" s="17">
        <v>55.194000000000003</v>
      </c>
      <c r="D329" s="17">
        <v>55.213999999999999</v>
      </c>
      <c r="E329">
        <v>0.01</v>
      </c>
      <c r="F329" s="17">
        <v>5.3369999999999997</v>
      </c>
    </row>
    <row r="330" spans="1:6" x14ac:dyDescent="0.2">
      <c r="A330" s="16">
        <v>54923</v>
      </c>
      <c r="B330" s="17">
        <v>1.25</v>
      </c>
      <c r="C330" s="17">
        <v>45.106000000000002</v>
      </c>
      <c r="D330" s="17">
        <v>45.125999999999998</v>
      </c>
      <c r="E330">
        <v>4.0000000000000001E-3</v>
      </c>
      <c r="F330" s="17">
        <v>5.3390000000000004</v>
      </c>
    </row>
    <row r="331" spans="1:6" x14ac:dyDescent="0.2">
      <c r="A331" s="16">
        <v>55015</v>
      </c>
      <c r="B331" s="17">
        <v>1.375</v>
      </c>
      <c r="C331" s="17">
        <v>46.213999999999999</v>
      </c>
      <c r="D331" s="17">
        <v>46.234000000000002</v>
      </c>
      <c r="E331">
        <v>0.01</v>
      </c>
      <c r="F331" s="17">
        <v>5.3460000000000001</v>
      </c>
    </row>
    <row r="332" spans="1:6" x14ac:dyDescent="0.2">
      <c r="A332" s="16">
        <v>55107</v>
      </c>
      <c r="B332" s="17">
        <v>1.625</v>
      </c>
      <c r="C332" s="17">
        <v>49.244</v>
      </c>
      <c r="D332" s="17">
        <v>49.264000000000003</v>
      </c>
      <c r="E332">
        <v>8.0000000000000002E-3</v>
      </c>
      <c r="F332" s="17">
        <v>5.3460000000000001</v>
      </c>
    </row>
    <row r="333" spans="1:6" x14ac:dyDescent="0.2">
      <c r="A333" s="16">
        <v>55199</v>
      </c>
      <c r="B333" s="17">
        <v>1.875</v>
      </c>
      <c r="C333" s="17">
        <v>52.293999999999997</v>
      </c>
      <c r="D333" s="17">
        <v>52.314</v>
      </c>
      <c r="E333" t="s">
        <v>54</v>
      </c>
      <c r="F333" s="17">
        <v>5.343</v>
      </c>
    </row>
    <row r="334" spans="1:6" x14ac:dyDescent="0.2">
      <c r="A334" s="16">
        <v>55288</v>
      </c>
      <c r="B334" s="17">
        <v>2.375</v>
      </c>
      <c r="C334" s="17">
        <v>59.194000000000003</v>
      </c>
      <c r="D334" s="17">
        <v>59.213999999999999</v>
      </c>
      <c r="E334">
        <v>-6.0000000000000001E-3</v>
      </c>
      <c r="F334" s="17">
        <v>5.3319999999999999</v>
      </c>
    </row>
    <row r="335" spans="1:6" x14ac:dyDescent="0.2">
      <c r="A335" s="16">
        <v>55380</v>
      </c>
      <c r="B335" s="17">
        <v>2</v>
      </c>
      <c r="C335" s="17">
        <v>54.064</v>
      </c>
      <c r="D335" s="17">
        <v>54.084000000000003</v>
      </c>
      <c r="E335">
        <v>0.01</v>
      </c>
      <c r="F335" s="17">
        <v>5.3390000000000004</v>
      </c>
    </row>
    <row r="336" spans="1:6" x14ac:dyDescent="0.2">
      <c r="A336" s="16">
        <v>55472</v>
      </c>
      <c r="B336" s="17">
        <v>1.875</v>
      </c>
      <c r="C336" s="17">
        <v>52.09</v>
      </c>
      <c r="D336" s="17">
        <v>52.11</v>
      </c>
      <c r="E336">
        <v>1.4E-2</v>
      </c>
      <c r="F336" s="17">
        <v>5.3369999999999997</v>
      </c>
    </row>
    <row r="337" spans="1:6" x14ac:dyDescent="0.2">
      <c r="A337" s="16">
        <v>55564</v>
      </c>
      <c r="B337" s="17">
        <v>2.25</v>
      </c>
      <c r="C337" s="17">
        <v>57.103999999999999</v>
      </c>
      <c r="D337" s="17">
        <v>57.124000000000002</v>
      </c>
      <c r="E337">
        <v>8.0000000000000002E-3</v>
      </c>
      <c r="F337" s="17">
        <v>5.3280000000000003</v>
      </c>
    </row>
    <row r="338" spans="1:6" x14ac:dyDescent="0.2">
      <c r="A338" s="16">
        <v>55654</v>
      </c>
      <c r="B338" s="17">
        <v>2.875</v>
      </c>
      <c r="C338" s="17">
        <v>65.316000000000003</v>
      </c>
      <c r="D338" s="17">
        <v>66.016000000000005</v>
      </c>
      <c r="E338">
        <v>6.0000000000000001E-3</v>
      </c>
      <c r="F338" s="17">
        <v>5.3120000000000003</v>
      </c>
    </row>
    <row r="339" spans="1:6" x14ac:dyDescent="0.2">
      <c r="A339" s="16">
        <v>55746</v>
      </c>
      <c r="B339" s="17">
        <v>3</v>
      </c>
      <c r="C339" s="17">
        <v>67.19</v>
      </c>
      <c r="D339" s="17">
        <v>67.209999999999994</v>
      </c>
      <c r="E339" t="s">
        <v>54</v>
      </c>
      <c r="F339" s="17">
        <v>5.3109999999999999</v>
      </c>
    </row>
    <row r="340" spans="1:6" x14ac:dyDescent="0.2">
      <c r="A340" s="16">
        <v>55838</v>
      </c>
      <c r="B340" s="17">
        <v>4</v>
      </c>
      <c r="C340" s="17">
        <v>81.225999999999999</v>
      </c>
      <c r="D340" s="17">
        <v>81.245999999999995</v>
      </c>
      <c r="E340">
        <v>4.0000000000000001E-3</v>
      </c>
      <c r="F340" s="17">
        <v>5.2939999999999996</v>
      </c>
    </row>
    <row r="341" spans="1:6" x14ac:dyDescent="0.2">
      <c r="A341" s="16">
        <v>55930</v>
      </c>
      <c r="B341" s="17">
        <v>3.625</v>
      </c>
      <c r="C341" s="17">
        <v>76.096000000000004</v>
      </c>
      <c r="D341" s="17">
        <v>76.116</v>
      </c>
      <c r="E341">
        <v>4.0000000000000001E-3</v>
      </c>
      <c r="F341" s="17">
        <v>5.2960000000000003</v>
      </c>
    </row>
    <row r="342" spans="1:6" x14ac:dyDescent="0.2">
      <c r="A342" s="16">
        <v>56019</v>
      </c>
      <c r="B342" s="17">
        <v>3.625</v>
      </c>
      <c r="C342" s="17">
        <v>76.069999999999993</v>
      </c>
      <c r="D342" s="17">
        <v>76.09</v>
      </c>
      <c r="E342">
        <v>4.0000000000000001E-3</v>
      </c>
      <c r="F342" s="17">
        <v>5.2939999999999996</v>
      </c>
    </row>
    <row r="343" spans="1:6" x14ac:dyDescent="0.2">
      <c r="A343" s="16">
        <v>56111</v>
      </c>
      <c r="B343" s="17">
        <v>4.125</v>
      </c>
      <c r="C343" s="17">
        <v>83.12</v>
      </c>
      <c r="D343" s="17">
        <v>83.14</v>
      </c>
      <c r="E343" t="s">
        <v>54</v>
      </c>
      <c r="F343" s="17">
        <v>5.2850000000000001</v>
      </c>
    </row>
    <row r="344" spans="1:6" x14ac:dyDescent="0.2">
      <c r="A344" s="16">
        <v>56203</v>
      </c>
      <c r="B344" s="17">
        <v>4.75</v>
      </c>
      <c r="C344" s="17">
        <v>92.126000000000005</v>
      </c>
      <c r="D344" s="17">
        <v>92.146000000000001</v>
      </c>
      <c r="E344">
        <v>-4.0000000000000001E-3</v>
      </c>
      <c r="F344" s="17">
        <v>5.2750000000000004</v>
      </c>
    </row>
    <row r="345" spans="1:6" x14ac:dyDescent="0.2">
      <c r="A345" s="16">
        <v>56295</v>
      </c>
      <c r="B345" s="17">
        <v>4.25</v>
      </c>
      <c r="C345" s="17">
        <v>85.034000000000006</v>
      </c>
      <c r="D345" s="17">
        <v>85.054000000000002</v>
      </c>
      <c r="E345">
        <v>2E-3</v>
      </c>
      <c r="F345" s="17">
        <v>5.2789999999999999</v>
      </c>
    </row>
    <row r="346" spans="1:6" x14ac:dyDescent="0.2">
      <c r="A346" s="16">
        <v>56384</v>
      </c>
      <c r="B346" s="17">
        <v>4.625</v>
      </c>
      <c r="C346" s="17">
        <v>90.194000000000003</v>
      </c>
      <c r="D346" s="17">
        <v>90.213999999999999</v>
      </c>
      <c r="E346">
        <v>-6.0000000000000001E-3</v>
      </c>
      <c r="F346" s="17">
        <v>5.2690000000000001</v>
      </c>
    </row>
    <row r="347" spans="1:6" x14ac:dyDescent="0.2">
      <c r="A347" s="16">
        <v>56476</v>
      </c>
      <c r="B347" s="17">
        <v>4.25</v>
      </c>
      <c r="C347" s="17">
        <v>85.025999999999996</v>
      </c>
      <c r="D347" s="17">
        <v>85.046000000000006</v>
      </c>
      <c r="E347">
        <v>-4.0000000000000001E-3</v>
      </c>
      <c r="F347" s="17">
        <v>5.2720000000000002</v>
      </c>
    </row>
    <row r="348" spans="1:6" x14ac:dyDescent="0.2">
      <c r="A348" s="16">
        <v>56568</v>
      </c>
      <c r="B348" s="17">
        <v>4.5</v>
      </c>
      <c r="C348" s="17">
        <v>88.233999999999995</v>
      </c>
      <c r="D348" s="17">
        <v>88.254000000000005</v>
      </c>
      <c r="E348">
        <v>-2E-3</v>
      </c>
      <c r="F348" s="17">
        <v>5.2670000000000003</v>
      </c>
    </row>
    <row r="349" spans="1:6" x14ac:dyDescent="0.2">
      <c r="A349" s="16">
        <v>56660</v>
      </c>
      <c r="B349" s="17">
        <v>4.625</v>
      </c>
      <c r="C349" s="17">
        <v>90.191999999999993</v>
      </c>
      <c r="D349" s="17">
        <v>90.212000000000003</v>
      </c>
      <c r="E349">
        <v>8.0000000000000002E-3</v>
      </c>
      <c r="F349" s="17">
        <v>5.2610000000000001</v>
      </c>
    </row>
    <row r="350" spans="1:6" x14ac:dyDescent="0.2">
      <c r="A350" s="16">
        <v>56749</v>
      </c>
      <c r="B350" s="17">
        <v>4.75</v>
      </c>
      <c r="C350" s="17">
        <v>92.135999999999996</v>
      </c>
      <c r="D350" s="17">
        <v>92.156000000000006</v>
      </c>
      <c r="E350" t="s">
        <v>54</v>
      </c>
      <c r="F350" s="17">
        <v>5.2590000000000003</v>
      </c>
    </row>
    <row r="351" spans="1:6" x14ac:dyDescent="0.2">
      <c r="A351" s="16">
        <v>56841</v>
      </c>
      <c r="B351" s="17">
        <v>4.75</v>
      </c>
      <c r="C351" s="17">
        <v>92.134</v>
      </c>
      <c r="D351" s="17">
        <v>92.153999999999996</v>
      </c>
      <c r="E351">
        <v>-8.0000000000000002E-3</v>
      </c>
      <c r="F351" s="17">
        <v>5.258</v>
      </c>
    </row>
    <row r="352" spans="1:6" x14ac:dyDescent="0.2">
      <c r="A352" s="16">
        <v>56933</v>
      </c>
      <c r="B352" s="17">
        <v>4.625</v>
      </c>
      <c r="C352" s="17">
        <v>90.183999999999997</v>
      </c>
      <c r="D352" s="17">
        <v>90.203999999999994</v>
      </c>
      <c r="E352">
        <v>-0.01</v>
      </c>
      <c r="F352" s="17">
        <v>5.2549999999999999</v>
      </c>
    </row>
    <row r="353" spans="1:6" x14ac:dyDescent="0.2">
      <c r="A353" s="16">
        <v>57025</v>
      </c>
      <c r="B353" s="17">
        <v>4.75</v>
      </c>
      <c r="C353" s="17">
        <v>92.156000000000006</v>
      </c>
      <c r="D353" s="17">
        <v>92.176000000000002</v>
      </c>
      <c r="E353">
        <v>-8.0000000000000002E-3</v>
      </c>
      <c r="F353" s="17">
        <v>5.2489999999999997</v>
      </c>
    </row>
    <row r="354" spans="1:6" x14ac:dyDescent="0.2">
      <c r="A354" s="16">
        <v>57115</v>
      </c>
      <c r="B354" s="17">
        <v>5</v>
      </c>
      <c r="C354" s="17">
        <v>96.09</v>
      </c>
      <c r="D354" s="17">
        <v>96.11</v>
      </c>
      <c r="E354">
        <v>-4.0000000000000001E-3</v>
      </c>
      <c r="F354" s="17">
        <v>5.2439999999999998</v>
      </c>
    </row>
    <row r="355" spans="1:6" x14ac:dyDescent="0.2">
      <c r="A355" s="16">
        <v>57207</v>
      </c>
      <c r="B355" s="17">
        <v>5.125</v>
      </c>
      <c r="C355" s="17">
        <v>98.06</v>
      </c>
      <c r="D355" s="17">
        <v>98.08</v>
      </c>
      <c r="E355" t="s">
        <v>54</v>
      </c>
      <c r="F355" s="17">
        <v>5.2409999999999997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356"/>
  <sheetViews>
    <sheetView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5" customWidth="1"/>
    <col min="2" max="2" width="11" customWidth="1"/>
    <col min="3" max="3" width="8" customWidth="1"/>
    <col min="4" max="5" width="9" customWidth="1"/>
    <col min="6" max="6" width="10" customWidth="1"/>
    <col min="7" max="7" width="12" customWidth="1"/>
    <col min="8" max="9" width="11" customWidth="1"/>
    <col min="10" max="11" width="8" customWidth="1"/>
    <col min="12" max="12" width="10" customWidth="1"/>
    <col min="13" max="14" width="11" customWidth="1"/>
    <col min="15" max="16" width="9" customWidth="1"/>
    <col min="17" max="17" width="8" customWidth="1"/>
    <col min="18" max="18" width="9" customWidth="1"/>
    <col min="19" max="19" width="6" customWidth="1"/>
    <col min="20" max="21" width="11" customWidth="1"/>
    <col min="22" max="23" width="10" customWidth="1"/>
    <col min="24" max="25" width="9" customWidth="1"/>
    <col min="26" max="26" width="10" customWidth="1"/>
    <col min="27" max="27" width="11" customWidth="1"/>
  </cols>
  <sheetData>
    <row r="1" spans="1:27" x14ac:dyDescent="0.2">
      <c r="A1" t="s">
        <v>55</v>
      </c>
    </row>
    <row r="3" spans="1:27" ht="45" customHeight="1" x14ac:dyDescent="0.2">
      <c r="A3" s="15" t="s">
        <v>56</v>
      </c>
      <c r="B3" s="15" t="s">
        <v>48</v>
      </c>
      <c r="C3" s="15" t="s">
        <v>57</v>
      </c>
      <c r="D3" s="15" t="s">
        <v>58</v>
      </c>
      <c r="E3" s="15" t="s">
        <v>59</v>
      </c>
      <c r="F3" s="15" t="s">
        <v>60</v>
      </c>
      <c r="G3" s="15" t="s">
        <v>61</v>
      </c>
      <c r="H3" s="15" t="s">
        <v>62</v>
      </c>
      <c r="I3" s="15" t="s">
        <v>63</v>
      </c>
      <c r="J3" s="15" t="s">
        <v>64</v>
      </c>
      <c r="K3" s="15" t="s">
        <v>65</v>
      </c>
      <c r="L3" s="15" t="s">
        <v>66</v>
      </c>
      <c r="M3" s="15" t="s">
        <v>67</v>
      </c>
      <c r="N3" s="15" t="s">
        <v>68</v>
      </c>
      <c r="O3" s="15" t="s">
        <v>69</v>
      </c>
      <c r="P3" s="15" t="s">
        <v>70</v>
      </c>
      <c r="Q3" s="15" t="s">
        <v>71</v>
      </c>
      <c r="R3" s="15" t="s">
        <v>72</v>
      </c>
      <c r="S3" s="15" t="s">
        <v>73</v>
      </c>
      <c r="T3" s="15" t="s">
        <v>74</v>
      </c>
      <c r="U3" s="15" t="s">
        <v>75</v>
      </c>
      <c r="V3" s="15" t="s">
        <v>76</v>
      </c>
      <c r="W3" s="15" t="s">
        <v>77</v>
      </c>
      <c r="X3" s="15" t="s">
        <v>78</v>
      </c>
      <c r="Y3" s="15" t="s">
        <v>79</v>
      </c>
      <c r="Z3" s="15" t="s">
        <v>80</v>
      </c>
      <c r="AA3" s="15" t="s">
        <v>81</v>
      </c>
    </row>
    <row r="4" spans="1:27" x14ac:dyDescent="0.2">
      <c r="A4">
        <v>1</v>
      </c>
      <c r="B4" s="16">
        <f>Data!A3</f>
        <v>46280</v>
      </c>
      <c r="C4" s="17">
        <f>Data!B3</f>
        <v>4.625</v>
      </c>
      <c r="D4" s="17">
        <f>Data!C3</f>
        <v>100</v>
      </c>
      <c r="E4" s="17">
        <f>Data!D3</f>
        <v>100.01</v>
      </c>
      <c r="F4" s="17">
        <f>Data!F3</f>
        <v>2.9369999999999998</v>
      </c>
      <c r="G4" s="18">
        <f t="shared" ref="G4:G67" si="0">INT(E4)+(VALUE(MID(TEXT(E4,"0.000"),FIND(".",TEXT(E4,"0.000"))+1,2))+VALUE(RIGHT(TEXT(E4,"0.000"),1))/8)/32</f>
        <v>100.03125</v>
      </c>
      <c r="H4" s="16">
        <f t="shared" ref="H4:H67" si="1">COUPPCD(Settle,B4,2,1)</f>
        <v>46096</v>
      </c>
      <c r="I4" s="16">
        <f t="shared" ref="I4:I67" si="2">COUPNCD(Settle,B4,2,1)</f>
        <v>46280</v>
      </c>
      <c r="J4">
        <f t="shared" ref="J4:J67" si="3">Settle-H4</f>
        <v>177</v>
      </c>
      <c r="K4">
        <f t="shared" ref="K4:K67" si="4">I4-H4</f>
        <v>184</v>
      </c>
      <c r="L4" s="18">
        <f t="shared" ref="L4:L67" si="5">C4/2*J4/K4</f>
        <v>2.2245244565217392</v>
      </c>
      <c r="M4" s="18">
        <f t="shared" ref="M4:M67" si="6">G4+L4</f>
        <v>102.25577445652173</v>
      </c>
      <c r="N4" s="17">
        <f t="shared" ref="N4:N67" si="7">YIELD(Settle,B4,C4/100,G4,100,2,1)*100</f>
        <v>2.9163564336515968</v>
      </c>
      <c r="O4" s="19">
        <f t="shared" ref="O4:O67" si="8">(N4-F4)*100</f>
        <v>-2.0643566348403031</v>
      </c>
      <c r="P4" s="18">
        <f t="shared" ref="P4:P67" si="9">MDURATION(Settle,B4,C4/100,N4/100,2,1)</f>
        <v>1.8748354706097266E-2</v>
      </c>
      <c r="Q4">
        <f t="shared" ref="Q4:Q67" si="10">COUPNUM(Settle,B4,2,1)</f>
        <v>1</v>
      </c>
      <c r="R4" s="18">
        <f t="shared" ref="R4:R67" si="11">(B4-Settle)/365</f>
        <v>1.9178082191780823E-2</v>
      </c>
      <c r="S4">
        <f t="shared" ref="S4:S67" si="12">IF(R4&gt;=MinYears,1,0)</f>
        <v>0</v>
      </c>
      <c r="T4" s="18">
        <f>SUM(CashFlows!DX4:GE4)</f>
        <v>102.24106645973673</v>
      </c>
      <c r="U4" s="18">
        <f t="shared" ref="U4:U67" si="13">T4-L4</f>
        <v>100.01654200321499</v>
      </c>
      <c r="V4" s="18">
        <f t="shared" ref="V4:V67" si="14">U4-G4</f>
        <v>-1.4707996785006117E-2</v>
      </c>
      <c r="W4" s="17">
        <f t="shared" ref="W4:W67" si="15">YIELD(Settle,B4,C4/100,U4,100,2,1)*100</f>
        <v>3.6730478168803558</v>
      </c>
      <c r="X4" s="19">
        <f t="shared" ref="X4:X67" si="16">(W4-N4)*100</f>
        <v>75.669138322875895</v>
      </c>
      <c r="Y4" s="18">
        <f t="shared" ref="Y4:Y67" si="17">1/P4</f>
        <v>53.338013691131195</v>
      </c>
      <c r="Z4" s="20">
        <f t="shared" ref="Z4:Z67" si="18">Y4*(T4-M4)</f>
        <v>-0.78449533388776982</v>
      </c>
      <c r="AA4" s="21">
        <f t="shared" ref="AA4:AA67" si="19">S4*Z4^2</f>
        <v>0</v>
      </c>
    </row>
    <row r="5" spans="1:27" x14ac:dyDescent="0.2">
      <c r="A5">
        <v>2</v>
      </c>
      <c r="B5" s="16">
        <f>Data!A4</f>
        <v>46295</v>
      </c>
      <c r="C5" s="17">
        <f>Data!B4</f>
        <v>0.875</v>
      </c>
      <c r="D5" s="17">
        <f>Data!C4</f>
        <v>99.256</v>
      </c>
      <c r="E5" s="17">
        <f>Data!D4</f>
        <v>99.266000000000005</v>
      </c>
      <c r="F5" s="17">
        <f>Data!F4</f>
        <v>3.625</v>
      </c>
      <c r="G5" s="18">
        <f t="shared" si="0"/>
        <v>99.8359375</v>
      </c>
      <c r="H5" s="16">
        <f t="shared" si="1"/>
        <v>46112</v>
      </c>
      <c r="I5" s="16">
        <f t="shared" si="2"/>
        <v>46295</v>
      </c>
      <c r="J5">
        <f t="shared" si="3"/>
        <v>161</v>
      </c>
      <c r="K5">
        <f t="shared" si="4"/>
        <v>183</v>
      </c>
      <c r="L5" s="18">
        <f t="shared" si="5"/>
        <v>0.38490437158469948</v>
      </c>
      <c r="M5" s="18">
        <f t="shared" si="6"/>
        <v>100.2208418715847</v>
      </c>
      <c r="N5" s="17">
        <f t="shared" si="7"/>
        <v>3.5964609174897766</v>
      </c>
      <c r="O5" s="19">
        <f t="shared" si="8"/>
        <v>-2.8539082510223412</v>
      </c>
      <c r="P5" s="18">
        <f t="shared" si="9"/>
        <v>5.9047479849707582E-2</v>
      </c>
      <c r="Q5">
        <f t="shared" si="10"/>
        <v>1</v>
      </c>
      <c r="R5" s="18">
        <f t="shared" si="11"/>
        <v>6.0273972602739728E-2</v>
      </c>
      <c r="S5">
        <f t="shared" si="12"/>
        <v>0</v>
      </c>
      <c r="T5" s="18">
        <f>SUM(CashFlows!DX5:GE5)</f>
        <v>100.21547985329259</v>
      </c>
      <c r="U5" s="18">
        <f t="shared" si="13"/>
        <v>99.830575481707896</v>
      </c>
      <c r="V5" s="18">
        <f t="shared" si="14"/>
        <v>-5.3620182921036985E-3</v>
      </c>
      <c r="W5" s="17">
        <f t="shared" si="15"/>
        <v>3.6856660274742916</v>
      </c>
      <c r="X5" s="19">
        <f t="shared" si="16"/>
        <v>8.920510998451503</v>
      </c>
      <c r="Y5" s="18">
        <f t="shared" si="17"/>
        <v>16.935523794500305</v>
      </c>
      <c r="Z5" s="20">
        <f t="shared" si="18"/>
        <v>-9.080858837246808E-2</v>
      </c>
      <c r="AA5" s="21">
        <f t="shared" si="19"/>
        <v>0</v>
      </c>
    </row>
    <row r="6" spans="1:27" x14ac:dyDescent="0.2">
      <c r="A6">
        <v>3</v>
      </c>
      <c r="B6" s="16">
        <f>Data!A5</f>
        <v>46295</v>
      </c>
      <c r="C6" s="17">
        <f>Data!B5</f>
        <v>1.625</v>
      </c>
      <c r="D6" s="17">
        <f>Data!C5</f>
        <v>99.275999999999996</v>
      </c>
      <c r="E6" s="17">
        <f>Data!D5</f>
        <v>99.286000000000001</v>
      </c>
      <c r="F6" s="17">
        <f>Data!F5</f>
        <v>3.3180000000000001</v>
      </c>
      <c r="G6" s="18">
        <f t="shared" si="0"/>
        <v>99.8984375</v>
      </c>
      <c r="H6" s="16">
        <f t="shared" si="1"/>
        <v>46112</v>
      </c>
      <c r="I6" s="16">
        <f t="shared" si="2"/>
        <v>46295</v>
      </c>
      <c r="J6">
        <f t="shared" si="3"/>
        <v>161</v>
      </c>
      <c r="K6">
        <f t="shared" si="4"/>
        <v>183</v>
      </c>
      <c r="L6" s="18">
        <f t="shared" si="5"/>
        <v>0.71482240437158473</v>
      </c>
      <c r="M6" s="18">
        <f t="shared" si="6"/>
        <v>100.61325990437159</v>
      </c>
      <c r="N6" s="17">
        <f t="shared" si="7"/>
        <v>3.2944272802295109</v>
      </c>
      <c r="O6" s="19">
        <f t="shared" si="8"/>
        <v>-2.3572719770489137</v>
      </c>
      <c r="P6" s="18">
        <f t="shared" si="9"/>
        <v>5.9135206431044113E-2</v>
      </c>
      <c r="Q6">
        <f t="shared" si="10"/>
        <v>1</v>
      </c>
      <c r="R6" s="18">
        <f t="shared" si="11"/>
        <v>6.0273972602739728E-2</v>
      </c>
      <c r="S6">
        <f t="shared" si="12"/>
        <v>0</v>
      </c>
      <c r="T6" s="18">
        <f>SUM(CashFlows!DX6:GE6)</f>
        <v>100.58965090439386</v>
      </c>
      <c r="U6" s="18">
        <f t="shared" si="13"/>
        <v>99.874828500022275</v>
      </c>
      <c r="V6" s="18">
        <f t="shared" si="14"/>
        <v>-2.360899997772492E-2</v>
      </c>
      <c r="W6" s="17">
        <f t="shared" si="15"/>
        <v>3.6856660274743338</v>
      </c>
      <c r="X6" s="19">
        <f t="shared" si="16"/>
        <v>39.123874724482292</v>
      </c>
      <c r="Y6" s="18">
        <f t="shared" si="17"/>
        <v>16.910400087400923</v>
      </c>
      <c r="Z6" s="20">
        <f t="shared" si="18"/>
        <v>-0.39923763528676787</v>
      </c>
      <c r="AA6" s="21">
        <f t="shared" si="19"/>
        <v>0</v>
      </c>
    </row>
    <row r="7" spans="1:27" x14ac:dyDescent="0.2">
      <c r="A7">
        <v>4</v>
      </c>
      <c r="B7" s="16">
        <f>Data!A6</f>
        <v>46295</v>
      </c>
      <c r="C7" s="17">
        <f>Data!B6</f>
        <v>3.5</v>
      </c>
      <c r="D7" s="17">
        <f>Data!C6</f>
        <v>99.305999999999997</v>
      </c>
      <c r="E7" s="17">
        <f>Data!D6</f>
        <v>99.316000000000003</v>
      </c>
      <c r="F7" s="17">
        <f>Data!F6</f>
        <v>3.6030000000000002</v>
      </c>
      <c r="G7" s="18">
        <f t="shared" si="0"/>
        <v>99.9921875</v>
      </c>
      <c r="H7" s="16">
        <f t="shared" si="1"/>
        <v>46112</v>
      </c>
      <c r="I7" s="16">
        <f t="shared" si="2"/>
        <v>46295</v>
      </c>
      <c r="J7">
        <f t="shared" si="3"/>
        <v>161</v>
      </c>
      <c r="K7">
        <f t="shared" si="4"/>
        <v>183</v>
      </c>
      <c r="L7" s="18">
        <f t="shared" si="5"/>
        <v>1.5396174863387979</v>
      </c>
      <c r="M7" s="18">
        <f t="shared" si="6"/>
        <v>101.5318049863388</v>
      </c>
      <c r="N7" s="17">
        <f t="shared" si="7"/>
        <v>3.5752064009869051</v>
      </c>
      <c r="O7" s="19">
        <f t="shared" si="8"/>
        <v>-2.7793599013095083</v>
      </c>
      <c r="P7" s="18">
        <f t="shared" si="9"/>
        <v>5.9053644773507039E-2</v>
      </c>
      <c r="Q7">
        <f t="shared" si="10"/>
        <v>1</v>
      </c>
      <c r="R7" s="18">
        <f t="shared" si="11"/>
        <v>6.0273972602739728E-2</v>
      </c>
      <c r="S7">
        <f t="shared" si="12"/>
        <v>0</v>
      </c>
      <c r="T7" s="18">
        <f>SUM(CashFlows!DX7:GE7)</f>
        <v>101.52507853214706</v>
      </c>
      <c r="U7" s="18">
        <f t="shared" si="13"/>
        <v>99.985461045808265</v>
      </c>
      <c r="V7" s="18">
        <f t="shared" si="14"/>
        <v>-6.7264541917353426E-3</v>
      </c>
      <c r="W7" s="17">
        <f t="shared" si="15"/>
        <v>3.6856660274744386</v>
      </c>
      <c r="X7" s="19">
        <f t="shared" si="16"/>
        <v>11.045962648753349</v>
      </c>
      <c r="Y7" s="18">
        <f t="shared" si="17"/>
        <v>16.933755805173018</v>
      </c>
      <c r="Z7" s="20">
        <f t="shared" si="18"/>
        <v>-0.11390413271752874</v>
      </c>
      <c r="AA7" s="21">
        <f t="shared" si="19"/>
        <v>0</v>
      </c>
    </row>
    <row r="8" spans="1:27" x14ac:dyDescent="0.2">
      <c r="A8">
        <v>5</v>
      </c>
      <c r="B8" s="16">
        <f>Data!A7</f>
        <v>46310</v>
      </c>
      <c r="C8" s="17">
        <f>Data!B7</f>
        <v>4.625</v>
      </c>
      <c r="D8" s="17">
        <f>Data!C7</f>
        <v>100.02200000000001</v>
      </c>
      <c r="E8" s="17">
        <f>Data!D7</f>
        <v>100.032</v>
      </c>
      <c r="F8" s="17">
        <f>Data!F7</f>
        <v>3.5760000000000001</v>
      </c>
      <c r="G8" s="18">
        <f t="shared" si="0"/>
        <v>100.1015625</v>
      </c>
      <c r="H8" s="16">
        <f t="shared" si="1"/>
        <v>46127</v>
      </c>
      <c r="I8" s="16">
        <f t="shared" si="2"/>
        <v>46310</v>
      </c>
      <c r="J8">
        <f t="shared" si="3"/>
        <v>146</v>
      </c>
      <c r="K8">
        <f t="shared" si="4"/>
        <v>183</v>
      </c>
      <c r="L8" s="18">
        <f t="shared" si="5"/>
        <v>1.8449453551912569</v>
      </c>
      <c r="M8" s="18">
        <f t="shared" si="6"/>
        <v>101.94650785519126</v>
      </c>
      <c r="N8" s="17">
        <f t="shared" si="7"/>
        <v>3.5512297634287338</v>
      </c>
      <c r="O8" s="19">
        <f t="shared" si="8"/>
        <v>-2.4770236571266313</v>
      </c>
      <c r="P8" s="18">
        <f t="shared" si="9"/>
        <v>9.9329192255291771E-2</v>
      </c>
      <c r="Q8">
        <f t="shared" si="10"/>
        <v>1</v>
      </c>
      <c r="R8" s="18">
        <f t="shared" si="11"/>
        <v>0.10136986301369863</v>
      </c>
      <c r="S8">
        <f t="shared" si="12"/>
        <v>0</v>
      </c>
      <c r="T8" s="18">
        <f>SUM(CashFlows!DX8:GE8)</f>
        <v>101.92945180134848</v>
      </c>
      <c r="U8" s="18">
        <f t="shared" si="13"/>
        <v>100.08450644615722</v>
      </c>
      <c r="V8" s="18">
        <f t="shared" si="14"/>
        <v>-1.7056053842779306E-2</v>
      </c>
      <c r="W8" s="17">
        <f t="shared" si="15"/>
        <v>3.7173469527034007</v>
      </c>
      <c r="X8" s="19">
        <f t="shared" si="16"/>
        <v>16.61171892746669</v>
      </c>
      <c r="Y8" s="18">
        <f t="shared" si="17"/>
        <v>10.067533796407419</v>
      </c>
      <c r="Z8" s="20">
        <f t="shared" si="18"/>
        <v>-0.1717123984955253</v>
      </c>
      <c r="AA8" s="21">
        <f t="shared" si="19"/>
        <v>0</v>
      </c>
    </row>
    <row r="9" spans="1:27" x14ac:dyDescent="0.2">
      <c r="A9">
        <v>6</v>
      </c>
      <c r="B9" s="16">
        <f>Data!A8</f>
        <v>46326</v>
      </c>
      <c r="C9" s="17">
        <f>Data!B8</f>
        <v>1.125</v>
      </c>
      <c r="D9" s="17">
        <f>Data!C8</f>
        <v>99.186000000000007</v>
      </c>
      <c r="E9" s="17">
        <f>Data!D8</f>
        <v>99.195999999999998</v>
      </c>
      <c r="F9" s="17">
        <f>Data!F8</f>
        <v>3.8079999999999998</v>
      </c>
      <c r="G9" s="18">
        <f t="shared" si="0"/>
        <v>99.6171875</v>
      </c>
      <c r="H9" s="16">
        <f t="shared" si="1"/>
        <v>46142</v>
      </c>
      <c r="I9" s="16">
        <f t="shared" si="2"/>
        <v>46326</v>
      </c>
      <c r="J9">
        <f t="shared" si="3"/>
        <v>131</v>
      </c>
      <c r="K9">
        <f t="shared" si="4"/>
        <v>184</v>
      </c>
      <c r="L9" s="18">
        <f t="shared" si="5"/>
        <v>0.40047554347826086</v>
      </c>
      <c r="M9" s="18">
        <f t="shared" si="6"/>
        <v>100.01766304347827</v>
      </c>
      <c r="N9" s="17">
        <f t="shared" si="7"/>
        <v>3.7823507896600819</v>
      </c>
      <c r="O9" s="19">
        <f t="shared" si="8"/>
        <v>-2.5649210339917961</v>
      </c>
      <c r="P9" s="18">
        <f t="shared" si="9"/>
        <v>0.14134858938700834</v>
      </c>
      <c r="Q9">
        <f t="shared" si="10"/>
        <v>1</v>
      </c>
      <c r="R9" s="18">
        <f t="shared" si="11"/>
        <v>0.14520547945205478</v>
      </c>
      <c r="S9">
        <f t="shared" si="12"/>
        <v>0</v>
      </c>
      <c r="T9" s="18">
        <f>SUM(CashFlows!DX9:GE9)</f>
        <v>100.0193364094464</v>
      </c>
      <c r="U9" s="18">
        <f t="shared" si="13"/>
        <v>99.618860865968131</v>
      </c>
      <c r="V9" s="18">
        <f t="shared" si="14"/>
        <v>1.6733659681307245E-3</v>
      </c>
      <c r="W9" s="17">
        <f t="shared" si="15"/>
        <v>3.7706709126095346</v>
      </c>
      <c r="X9" s="19">
        <f t="shared" si="16"/>
        <v>-1.1679877050547294</v>
      </c>
      <c r="Y9" s="18">
        <f t="shared" si="17"/>
        <v>7.0747080274146139</v>
      </c>
      <c r="Z9" s="20">
        <f t="shared" si="18"/>
        <v>1.1838575647536863E-2</v>
      </c>
      <c r="AA9" s="21">
        <f t="shared" si="19"/>
        <v>0</v>
      </c>
    </row>
    <row r="10" spans="1:27" x14ac:dyDescent="0.2">
      <c r="A10">
        <v>7</v>
      </c>
      <c r="B10" s="16">
        <f>Data!A9</f>
        <v>46326</v>
      </c>
      <c r="C10" s="17">
        <f>Data!B9</f>
        <v>1.625</v>
      </c>
      <c r="D10" s="17">
        <f>Data!C9</f>
        <v>99.212000000000003</v>
      </c>
      <c r="E10" s="17">
        <f>Data!D9</f>
        <v>99.221999999999994</v>
      </c>
      <c r="F10" s="17">
        <f>Data!F9</f>
        <v>3.7549999999999999</v>
      </c>
      <c r="G10" s="18">
        <f t="shared" si="0"/>
        <v>99.6953125</v>
      </c>
      <c r="H10" s="16">
        <f t="shared" si="1"/>
        <v>46142</v>
      </c>
      <c r="I10" s="16">
        <f t="shared" si="2"/>
        <v>46326</v>
      </c>
      <c r="J10">
        <f t="shared" si="3"/>
        <v>131</v>
      </c>
      <c r="K10">
        <f t="shared" si="4"/>
        <v>184</v>
      </c>
      <c r="L10" s="18">
        <f t="shared" si="5"/>
        <v>0.57846467391304346</v>
      </c>
      <c r="M10" s="18">
        <f t="shared" si="6"/>
        <v>100.27377717391305</v>
      </c>
      <c r="N10" s="17">
        <f t="shared" si="7"/>
        <v>3.7303531822166049</v>
      </c>
      <c r="O10" s="19">
        <f t="shared" si="8"/>
        <v>-2.4646817783394948</v>
      </c>
      <c r="P10" s="18">
        <f t="shared" si="9"/>
        <v>0.14138466544709874</v>
      </c>
      <c r="Q10">
        <f t="shared" si="10"/>
        <v>1</v>
      </c>
      <c r="R10" s="18">
        <f t="shared" si="11"/>
        <v>0.14520547945205478</v>
      </c>
      <c r="S10">
        <f t="shared" si="12"/>
        <v>0</v>
      </c>
      <c r="T10" s="18">
        <f>SUM(CashFlows!DX10:GE10)</f>
        <v>100.26798609598325</v>
      </c>
      <c r="U10" s="18">
        <f t="shared" si="13"/>
        <v>99.6895214220702</v>
      </c>
      <c r="V10" s="18">
        <f t="shared" si="14"/>
        <v>-5.7910779297998261E-3</v>
      </c>
      <c r="W10" s="17">
        <f t="shared" si="15"/>
        <v>3.7706709126093916</v>
      </c>
      <c r="X10" s="19">
        <f t="shared" si="16"/>
        <v>4.0317730392786633</v>
      </c>
      <c r="Y10" s="18">
        <f t="shared" si="17"/>
        <v>7.0729028274580843</v>
      </c>
      <c r="Z10" s="20">
        <f t="shared" si="18"/>
        <v>-4.0959731463711298E-2</v>
      </c>
      <c r="AA10" s="21">
        <f t="shared" si="19"/>
        <v>0</v>
      </c>
    </row>
    <row r="11" spans="1:27" x14ac:dyDescent="0.2">
      <c r="A11">
        <v>8</v>
      </c>
      <c r="B11" s="16">
        <f>Data!A10</f>
        <v>46326</v>
      </c>
      <c r="C11" s="17">
        <f>Data!B10</f>
        <v>4.125</v>
      </c>
      <c r="D11" s="17">
        <f>Data!C10</f>
        <v>100</v>
      </c>
      <c r="E11" s="17">
        <f>Data!D10</f>
        <v>100.01</v>
      </c>
      <c r="F11" s="17">
        <f>Data!F10</f>
        <v>3.8769999999999998</v>
      </c>
      <c r="G11" s="18">
        <f t="shared" si="0"/>
        <v>100.03125</v>
      </c>
      <c r="H11" s="16">
        <f t="shared" si="1"/>
        <v>46142</v>
      </c>
      <c r="I11" s="16">
        <f t="shared" si="2"/>
        <v>46326</v>
      </c>
      <c r="J11">
        <f t="shared" si="3"/>
        <v>131</v>
      </c>
      <c r="K11">
        <f t="shared" si="4"/>
        <v>184</v>
      </c>
      <c r="L11" s="18">
        <f t="shared" si="5"/>
        <v>1.4684103260869565</v>
      </c>
      <c r="M11" s="18">
        <f t="shared" si="6"/>
        <v>101.49966032608695</v>
      </c>
      <c r="N11" s="17">
        <f t="shared" si="7"/>
        <v>3.8502777796194128</v>
      </c>
      <c r="O11" s="19">
        <f t="shared" si="8"/>
        <v>-2.6722220380587025</v>
      </c>
      <c r="P11" s="18">
        <f t="shared" si="9"/>
        <v>0.14130148920977711</v>
      </c>
      <c r="Q11">
        <f t="shared" si="10"/>
        <v>1</v>
      </c>
      <c r="R11" s="18">
        <f t="shared" si="11"/>
        <v>0.14520547945205478</v>
      </c>
      <c r="S11">
        <f t="shared" si="12"/>
        <v>0</v>
      </c>
      <c r="T11" s="18">
        <f>SUM(CashFlows!DX11:GE11)</f>
        <v>101.51123452866747</v>
      </c>
      <c r="U11" s="18">
        <f t="shared" si="13"/>
        <v>100.04282420258052</v>
      </c>
      <c r="V11" s="18">
        <f t="shared" si="14"/>
        <v>1.1574202580519E-2</v>
      </c>
      <c r="W11" s="17">
        <f t="shared" si="15"/>
        <v>3.7706709126092952</v>
      </c>
      <c r="X11" s="19">
        <f t="shared" si="16"/>
        <v>-7.9606867010117544</v>
      </c>
      <c r="Y11" s="18">
        <f t="shared" si="17"/>
        <v>7.0770662474433905</v>
      </c>
      <c r="Z11" s="20">
        <f t="shared" si="18"/>
        <v>8.1911398423663198E-2</v>
      </c>
      <c r="AA11" s="21">
        <f t="shared" si="19"/>
        <v>0</v>
      </c>
    </row>
    <row r="12" spans="1:27" x14ac:dyDescent="0.2">
      <c r="A12">
        <v>9</v>
      </c>
      <c r="B12" s="16">
        <f>Data!A11</f>
        <v>46341</v>
      </c>
      <c r="C12" s="17">
        <f>Data!B11</f>
        <v>2</v>
      </c>
      <c r="D12" s="17">
        <f>Data!C11</f>
        <v>99.203999999999994</v>
      </c>
      <c r="E12" s="17">
        <f>Data!D11</f>
        <v>99.213999999999999</v>
      </c>
      <c r="F12" s="17">
        <f>Data!F11</f>
        <v>3.7869999999999999</v>
      </c>
      <c r="G12" s="18">
        <f t="shared" si="0"/>
        <v>99.671875</v>
      </c>
      <c r="H12" s="16">
        <f t="shared" si="1"/>
        <v>46157</v>
      </c>
      <c r="I12" s="16">
        <f t="shared" si="2"/>
        <v>46341</v>
      </c>
      <c r="J12">
        <f t="shared" si="3"/>
        <v>116</v>
      </c>
      <c r="K12">
        <f t="shared" si="4"/>
        <v>184</v>
      </c>
      <c r="L12" s="18">
        <f t="shared" si="5"/>
        <v>0.63043478260869568</v>
      </c>
      <c r="M12" s="18">
        <f t="shared" si="6"/>
        <v>100.3023097826087</v>
      </c>
      <c r="N12" s="17">
        <f t="shared" si="7"/>
        <v>3.7643552798544775</v>
      </c>
      <c r="O12" s="19">
        <f t="shared" si="8"/>
        <v>-2.2644720145522435</v>
      </c>
      <c r="P12" s="18">
        <f t="shared" si="9"/>
        <v>0.18136892337412749</v>
      </c>
      <c r="Q12">
        <f t="shared" si="10"/>
        <v>1</v>
      </c>
      <c r="R12" s="18">
        <f t="shared" si="11"/>
        <v>0.18630136986301371</v>
      </c>
      <c r="S12">
        <f t="shared" si="12"/>
        <v>0</v>
      </c>
      <c r="T12" s="18">
        <f>SUM(CashFlows!DX12:GE12)</f>
        <v>100.29561343453359</v>
      </c>
      <c r="U12" s="18">
        <f t="shared" si="13"/>
        <v>99.66517865192489</v>
      </c>
      <c r="V12" s="18">
        <f t="shared" si="14"/>
        <v>-6.6963480751098814E-3</v>
      </c>
      <c r="W12" s="17">
        <f t="shared" si="15"/>
        <v>3.800738859608257</v>
      </c>
      <c r="X12" s="19">
        <f t="shared" si="16"/>
        <v>3.6383579753779483</v>
      </c>
      <c r="Y12" s="18">
        <f t="shared" si="17"/>
        <v>5.5136237311019469</v>
      </c>
      <c r="Z12" s="20">
        <f t="shared" si="18"/>
        <v>-3.6921143658644684E-2</v>
      </c>
      <c r="AA12" s="21">
        <f t="shared" si="19"/>
        <v>0</v>
      </c>
    </row>
    <row r="13" spans="1:27" x14ac:dyDescent="0.2">
      <c r="A13">
        <v>10</v>
      </c>
      <c r="B13" s="16">
        <f>Data!A12</f>
        <v>46341</v>
      </c>
      <c r="C13" s="17">
        <f>Data!B12</f>
        <v>4.625</v>
      </c>
      <c r="D13" s="17">
        <f>Data!C12</f>
        <v>100.04</v>
      </c>
      <c r="E13" s="17">
        <f>Data!D12</f>
        <v>100.05</v>
      </c>
      <c r="F13" s="17">
        <f>Data!F12</f>
        <v>3.7410000000000001</v>
      </c>
      <c r="G13" s="18">
        <f t="shared" si="0"/>
        <v>100.15625</v>
      </c>
      <c r="H13" s="16">
        <f t="shared" si="1"/>
        <v>46157</v>
      </c>
      <c r="I13" s="16">
        <f t="shared" si="2"/>
        <v>46341</v>
      </c>
      <c r="J13">
        <f t="shared" si="3"/>
        <v>116</v>
      </c>
      <c r="K13">
        <f t="shared" si="4"/>
        <v>184</v>
      </c>
      <c r="L13" s="18">
        <f t="shared" si="5"/>
        <v>1.4578804347826086</v>
      </c>
      <c r="M13" s="18">
        <f t="shared" si="6"/>
        <v>101.61413043478261</v>
      </c>
      <c r="N13" s="17">
        <f t="shared" si="7"/>
        <v>3.7193761817719202</v>
      </c>
      <c r="O13" s="19">
        <f t="shared" si="8"/>
        <v>-2.1623818228079905</v>
      </c>
      <c r="P13" s="18">
        <f t="shared" si="9"/>
        <v>0.18140896772703333</v>
      </c>
      <c r="Q13">
        <f t="shared" si="10"/>
        <v>1</v>
      </c>
      <c r="R13" s="18">
        <f t="shared" si="11"/>
        <v>0.18630136986301371</v>
      </c>
      <c r="S13">
        <f t="shared" si="12"/>
        <v>0</v>
      </c>
      <c r="T13" s="18">
        <f>SUM(CashFlows!DX13:GE13)</f>
        <v>101.59895989624472</v>
      </c>
      <c r="U13" s="18">
        <f t="shared" si="13"/>
        <v>100.14107946146211</v>
      </c>
      <c r="V13" s="18">
        <f t="shared" si="14"/>
        <v>-1.5170538537887523E-2</v>
      </c>
      <c r="W13" s="17">
        <f t="shared" si="15"/>
        <v>3.8007388596083498</v>
      </c>
      <c r="X13" s="19">
        <f t="shared" si="16"/>
        <v>8.1362677836429587</v>
      </c>
      <c r="Y13" s="18">
        <f t="shared" si="17"/>
        <v>5.5124066496244186</v>
      </c>
      <c r="Z13" s="20">
        <f t="shared" si="18"/>
        <v>-8.3626177514634692E-2</v>
      </c>
      <c r="AA13" s="21">
        <f t="shared" si="19"/>
        <v>0</v>
      </c>
    </row>
    <row r="14" spans="1:27" x14ac:dyDescent="0.2">
      <c r="A14">
        <v>11</v>
      </c>
      <c r="B14" s="16">
        <f>Data!A13</f>
        <v>46341</v>
      </c>
      <c r="C14" s="17">
        <f>Data!B13</f>
        <v>6.5</v>
      </c>
      <c r="D14" s="17">
        <f>Data!C13</f>
        <v>100.13</v>
      </c>
      <c r="E14" s="17">
        <f>Data!D13</f>
        <v>100.14</v>
      </c>
      <c r="F14" s="17">
        <f>Data!F13</f>
        <v>4.0579999999999998</v>
      </c>
      <c r="G14" s="18">
        <f t="shared" si="0"/>
        <v>100.4375</v>
      </c>
      <c r="H14" s="16">
        <f t="shared" si="1"/>
        <v>46157</v>
      </c>
      <c r="I14" s="16">
        <f t="shared" si="2"/>
        <v>46341</v>
      </c>
      <c r="J14">
        <f t="shared" si="3"/>
        <v>116</v>
      </c>
      <c r="K14">
        <f t="shared" si="4"/>
        <v>184</v>
      </c>
      <c r="L14" s="18">
        <f t="shared" si="5"/>
        <v>2.0489130434782608</v>
      </c>
      <c r="M14" s="18">
        <f t="shared" si="6"/>
        <v>102.48641304347827</v>
      </c>
      <c r="N14" s="17">
        <f t="shared" si="7"/>
        <v>4.0320983225585367</v>
      </c>
      <c r="O14" s="19">
        <f t="shared" si="8"/>
        <v>-2.59016774414631</v>
      </c>
      <c r="P14" s="18">
        <f t="shared" si="9"/>
        <v>0.18113092029620309</v>
      </c>
      <c r="Q14">
        <f t="shared" si="10"/>
        <v>1</v>
      </c>
      <c r="R14" s="18">
        <f t="shared" si="11"/>
        <v>0.18630136986301371</v>
      </c>
      <c r="S14">
        <f t="shared" si="12"/>
        <v>0</v>
      </c>
      <c r="T14" s="18">
        <f>SUM(CashFlows!DX14:GE14)</f>
        <v>102.52992165460982</v>
      </c>
      <c r="U14" s="18">
        <f t="shared" si="13"/>
        <v>100.48100861113156</v>
      </c>
      <c r="V14" s="18">
        <f t="shared" si="14"/>
        <v>4.3508611131557018E-2</v>
      </c>
      <c r="W14" s="17">
        <f t="shared" si="15"/>
        <v>3.8007388596083636</v>
      </c>
      <c r="X14" s="19">
        <f t="shared" si="16"/>
        <v>-23.13594629501732</v>
      </c>
      <c r="Y14" s="18">
        <f t="shared" si="17"/>
        <v>5.5208685428457036</v>
      </c>
      <c r="Z14" s="20">
        <f t="shared" si="18"/>
        <v>0.24020532253911955</v>
      </c>
      <c r="AA14" s="21">
        <f t="shared" si="19"/>
        <v>0</v>
      </c>
    </row>
    <row r="15" spans="1:27" x14ac:dyDescent="0.2">
      <c r="A15">
        <v>12</v>
      </c>
      <c r="B15" s="16">
        <f>Data!A14</f>
        <v>46356</v>
      </c>
      <c r="C15" s="17">
        <f>Data!B14</f>
        <v>1.25</v>
      </c>
      <c r="D15" s="17">
        <f>Data!C14</f>
        <v>99.126000000000005</v>
      </c>
      <c r="E15" s="17">
        <f>Data!D14</f>
        <v>99.135999999999996</v>
      </c>
      <c r="F15" s="17">
        <f>Data!F14</f>
        <v>3.7930000000000001</v>
      </c>
      <c r="G15" s="18">
        <f t="shared" si="0"/>
        <v>99.4296875</v>
      </c>
      <c r="H15" s="16">
        <f t="shared" si="1"/>
        <v>46173</v>
      </c>
      <c r="I15" s="16">
        <f t="shared" si="2"/>
        <v>46356</v>
      </c>
      <c r="J15">
        <f t="shared" si="3"/>
        <v>100</v>
      </c>
      <c r="K15">
        <f t="shared" si="4"/>
        <v>183</v>
      </c>
      <c r="L15" s="18">
        <f t="shared" si="5"/>
        <v>0.34153005464480873</v>
      </c>
      <c r="M15" s="18">
        <f t="shared" si="6"/>
        <v>99.771217554644807</v>
      </c>
      <c r="N15" s="17">
        <f t="shared" si="7"/>
        <v>3.7735051052071413</v>
      </c>
      <c r="O15" s="19">
        <f t="shared" si="8"/>
        <v>-1.9494894792858819</v>
      </c>
      <c r="P15" s="18">
        <f t="shared" si="9"/>
        <v>0.22257648870207128</v>
      </c>
      <c r="Q15">
        <f t="shared" si="10"/>
        <v>1</v>
      </c>
      <c r="R15" s="18">
        <f t="shared" si="11"/>
        <v>0.22739726027397261</v>
      </c>
      <c r="S15">
        <f t="shared" si="12"/>
        <v>0</v>
      </c>
      <c r="T15" s="18">
        <f>SUM(CashFlows!DX15:GE15)</f>
        <v>99.763218103870486</v>
      </c>
      <c r="U15" s="18">
        <f t="shared" si="13"/>
        <v>99.421688049225679</v>
      </c>
      <c r="V15" s="18">
        <f t="shared" si="14"/>
        <v>-7.9994507743208487E-3</v>
      </c>
      <c r="W15" s="17">
        <f t="shared" si="15"/>
        <v>3.8091660901939348</v>
      </c>
      <c r="X15" s="19">
        <f t="shared" si="16"/>
        <v>3.5660984986793487</v>
      </c>
      <c r="Y15" s="18">
        <f t="shared" si="17"/>
        <v>4.492837522199145</v>
      </c>
      <c r="Z15" s="20">
        <f t="shared" si="18"/>
        <v>-3.5940232595853716E-2</v>
      </c>
      <c r="AA15" s="21">
        <f t="shared" si="19"/>
        <v>0</v>
      </c>
    </row>
    <row r="16" spans="1:27" x14ac:dyDescent="0.2">
      <c r="A16">
        <v>13</v>
      </c>
      <c r="B16" s="16">
        <f>Data!A15</f>
        <v>46356</v>
      </c>
      <c r="C16" s="17">
        <f>Data!B15</f>
        <v>1.625</v>
      </c>
      <c r="D16" s="17">
        <f>Data!C15</f>
        <v>99.156000000000006</v>
      </c>
      <c r="E16" s="17">
        <f>Data!D15</f>
        <v>99.165999999999997</v>
      </c>
      <c r="F16" s="17">
        <f>Data!F15</f>
        <v>3.7469999999999999</v>
      </c>
      <c r="G16" s="18">
        <f t="shared" si="0"/>
        <v>99.5234375</v>
      </c>
      <c r="H16" s="16">
        <f t="shared" si="1"/>
        <v>46173</v>
      </c>
      <c r="I16" s="16">
        <f t="shared" si="2"/>
        <v>46356</v>
      </c>
      <c r="J16">
        <f t="shared" si="3"/>
        <v>100</v>
      </c>
      <c r="K16">
        <f t="shared" si="4"/>
        <v>183</v>
      </c>
      <c r="L16" s="18">
        <f t="shared" si="5"/>
        <v>0.44398907103825136</v>
      </c>
      <c r="M16" s="18">
        <f t="shared" si="6"/>
        <v>99.967426571038246</v>
      </c>
      <c r="N16" s="17">
        <f t="shared" si="7"/>
        <v>3.7276826075400247</v>
      </c>
      <c r="O16" s="19">
        <f t="shared" si="8"/>
        <v>-1.9317392459975213</v>
      </c>
      <c r="P16" s="18">
        <f t="shared" si="9"/>
        <v>0.22262655067943127</v>
      </c>
      <c r="Q16">
        <f t="shared" si="10"/>
        <v>1</v>
      </c>
      <c r="R16" s="18">
        <f t="shared" si="11"/>
        <v>0.22739726027397261</v>
      </c>
      <c r="S16">
        <f t="shared" si="12"/>
        <v>0</v>
      </c>
      <c r="T16" s="18">
        <f>SUM(CashFlows!DX16:GE16)</f>
        <v>99.949112299095091</v>
      </c>
      <c r="U16" s="18">
        <f t="shared" si="13"/>
        <v>99.505123228056846</v>
      </c>
      <c r="V16" s="18">
        <f t="shared" si="14"/>
        <v>-1.8314271943154381E-2</v>
      </c>
      <c r="W16" s="17">
        <f t="shared" si="15"/>
        <v>3.80916609019383</v>
      </c>
      <c r="X16" s="19">
        <f t="shared" si="16"/>
        <v>8.1483482653805339</v>
      </c>
      <c r="Y16" s="18">
        <f t="shared" si="17"/>
        <v>4.4918272189373285</v>
      </c>
      <c r="Z16" s="20">
        <f t="shared" si="18"/>
        <v>-8.2264545209281087E-2</v>
      </c>
      <c r="AA16" s="21">
        <f t="shared" si="19"/>
        <v>0</v>
      </c>
    </row>
    <row r="17" spans="1:27" x14ac:dyDescent="0.2">
      <c r="A17">
        <v>14</v>
      </c>
      <c r="B17" s="16">
        <f>Data!A16</f>
        <v>46356</v>
      </c>
      <c r="C17" s="17">
        <f>Data!B16</f>
        <v>4.25</v>
      </c>
      <c r="D17" s="17">
        <f>Data!C16</f>
        <v>100.02200000000001</v>
      </c>
      <c r="E17" s="17">
        <f>Data!D16</f>
        <v>100.032</v>
      </c>
      <c r="F17" s="17">
        <f>Data!F16</f>
        <v>3.774</v>
      </c>
      <c r="G17" s="18">
        <f t="shared" si="0"/>
        <v>100.1015625</v>
      </c>
      <c r="H17" s="16">
        <f t="shared" si="1"/>
        <v>46173</v>
      </c>
      <c r="I17" s="16">
        <f t="shared" si="2"/>
        <v>46356</v>
      </c>
      <c r="J17">
        <f t="shared" si="3"/>
        <v>100</v>
      </c>
      <c r="K17">
        <f t="shared" si="4"/>
        <v>183</v>
      </c>
      <c r="L17" s="18">
        <f t="shared" si="5"/>
        <v>1.1612021857923498</v>
      </c>
      <c r="M17" s="18">
        <f t="shared" si="6"/>
        <v>101.26276468579235</v>
      </c>
      <c r="N17" s="17">
        <f t="shared" si="7"/>
        <v>3.7547326464323278</v>
      </c>
      <c r="O17" s="19">
        <f t="shared" si="8"/>
        <v>-1.9267353567672174</v>
      </c>
      <c r="P17" s="18">
        <f t="shared" si="9"/>
        <v>0.22259699525867563</v>
      </c>
      <c r="Q17">
        <f t="shared" si="10"/>
        <v>1</v>
      </c>
      <c r="R17" s="18">
        <f t="shared" si="11"/>
        <v>0.22739726027397261</v>
      </c>
      <c r="S17">
        <f t="shared" si="12"/>
        <v>0</v>
      </c>
      <c r="T17" s="18">
        <f>SUM(CashFlows!DX17:GE17)</f>
        <v>101.2503716656673</v>
      </c>
      <c r="U17" s="18">
        <f t="shared" si="13"/>
        <v>100.08916947987495</v>
      </c>
      <c r="V17" s="18">
        <f t="shared" si="14"/>
        <v>-1.239302012504595E-2</v>
      </c>
      <c r="W17" s="17">
        <f t="shared" si="15"/>
        <v>3.8091660901939375</v>
      </c>
      <c r="X17" s="19">
        <f t="shared" si="16"/>
        <v>5.4433443761609634</v>
      </c>
      <c r="Y17" s="18">
        <f t="shared" si="17"/>
        <v>4.4924236234092891</v>
      </c>
      <c r="Z17" s="20">
        <f t="shared" si="18"/>
        <v>-5.5674696375143169E-2</v>
      </c>
      <c r="AA17" s="21">
        <f t="shared" si="19"/>
        <v>0</v>
      </c>
    </row>
    <row r="18" spans="1:27" x14ac:dyDescent="0.2">
      <c r="A18">
        <v>15</v>
      </c>
      <c r="B18" s="16">
        <f>Data!A17</f>
        <v>46371</v>
      </c>
      <c r="C18" s="17">
        <f>Data!B17</f>
        <v>4.375</v>
      </c>
      <c r="D18" s="17">
        <f>Data!C17</f>
        <v>100.044</v>
      </c>
      <c r="E18" s="17">
        <f>Data!D17</f>
        <v>100.054</v>
      </c>
      <c r="F18" s="17">
        <f>Data!F17</f>
        <v>3.7050000000000001</v>
      </c>
      <c r="G18" s="18">
        <f t="shared" si="0"/>
        <v>100.171875</v>
      </c>
      <c r="H18" s="16">
        <f t="shared" si="1"/>
        <v>46188</v>
      </c>
      <c r="I18" s="16">
        <f t="shared" si="2"/>
        <v>46371</v>
      </c>
      <c r="J18">
        <f t="shared" si="3"/>
        <v>85</v>
      </c>
      <c r="K18">
        <f t="shared" si="4"/>
        <v>183</v>
      </c>
      <c r="L18" s="18">
        <f t="shared" si="5"/>
        <v>1.0160519125683061</v>
      </c>
      <c r="M18" s="18">
        <f t="shared" si="6"/>
        <v>101.1879269125683</v>
      </c>
      <c r="N18" s="17">
        <f t="shared" si="7"/>
        <v>3.689273615637517</v>
      </c>
      <c r="O18" s="19">
        <f t="shared" si="8"/>
        <v>-1.5726384362483081</v>
      </c>
      <c r="P18" s="18">
        <f t="shared" si="9"/>
        <v>0.26290983132159768</v>
      </c>
      <c r="Q18">
        <f t="shared" si="10"/>
        <v>1</v>
      </c>
      <c r="R18" s="18">
        <f t="shared" si="11"/>
        <v>0.26849315068493151</v>
      </c>
      <c r="S18">
        <f t="shared" si="12"/>
        <v>1</v>
      </c>
      <c r="T18" s="18">
        <f>SUM(CashFlows!DX18:GE18)</f>
        <v>101.14818759959307</v>
      </c>
      <c r="U18" s="18">
        <f t="shared" si="13"/>
        <v>100.13213568702477</v>
      </c>
      <c r="V18" s="18">
        <f t="shared" si="14"/>
        <v>-3.9739312975228813E-2</v>
      </c>
      <c r="W18" s="17">
        <f t="shared" si="15"/>
        <v>3.8374525048615342</v>
      </c>
      <c r="X18" s="19">
        <f t="shared" si="16"/>
        <v>14.817888922401723</v>
      </c>
      <c r="Y18" s="18">
        <f t="shared" si="17"/>
        <v>3.8035854154756796</v>
      </c>
      <c r="Z18" s="20">
        <f t="shared" si="18"/>
        <v>-0.15115187125360374</v>
      </c>
      <c r="AA18" s="21">
        <f t="shared" si="19"/>
        <v>2.2846888183466002E-2</v>
      </c>
    </row>
    <row r="19" spans="1:27" x14ac:dyDescent="0.2">
      <c r="A19">
        <v>16</v>
      </c>
      <c r="B19" s="16">
        <f>Data!A18</f>
        <v>46387</v>
      </c>
      <c r="C19" s="17">
        <f>Data!B18</f>
        <v>1.25</v>
      </c>
      <c r="D19" s="17">
        <f>Data!C18</f>
        <v>99.052000000000007</v>
      </c>
      <c r="E19" s="17">
        <f>Data!D18</f>
        <v>99.061999999999998</v>
      </c>
      <c r="F19" s="17">
        <f>Data!F18</f>
        <v>3.8839999999999999</v>
      </c>
      <c r="G19" s="18">
        <f t="shared" si="0"/>
        <v>99.1953125</v>
      </c>
      <c r="H19" s="16">
        <f t="shared" si="1"/>
        <v>46203</v>
      </c>
      <c r="I19" s="16">
        <f t="shared" si="2"/>
        <v>46387</v>
      </c>
      <c r="J19">
        <f t="shared" si="3"/>
        <v>70</v>
      </c>
      <c r="K19">
        <f t="shared" si="4"/>
        <v>184</v>
      </c>
      <c r="L19" s="18">
        <f t="shared" si="5"/>
        <v>0.23777173913043478</v>
      </c>
      <c r="M19" s="18">
        <f t="shared" si="6"/>
        <v>99.433084239130437</v>
      </c>
      <c r="N19" s="17">
        <f t="shared" si="7"/>
        <v>3.8695246644920251</v>
      </c>
      <c r="O19" s="19">
        <f t="shared" si="8"/>
        <v>-1.4475335507974751</v>
      </c>
      <c r="P19" s="18">
        <f t="shared" si="9"/>
        <v>0.30390281157074478</v>
      </c>
      <c r="Q19">
        <f t="shared" si="10"/>
        <v>1</v>
      </c>
      <c r="R19" s="18">
        <f t="shared" si="11"/>
        <v>0.31232876712328766</v>
      </c>
      <c r="S19">
        <f t="shared" si="12"/>
        <v>1</v>
      </c>
      <c r="T19" s="18">
        <f>SUM(CashFlows!DX19:GE19)</f>
        <v>99.427490748783214</v>
      </c>
      <c r="U19" s="18">
        <f t="shared" si="13"/>
        <v>99.189719009652777</v>
      </c>
      <c r="V19" s="18">
        <f t="shared" si="14"/>
        <v>-5.593490347223451E-3</v>
      </c>
      <c r="W19" s="17">
        <f t="shared" si="15"/>
        <v>3.8879025001564407</v>
      </c>
      <c r="X19" s="19">
        <f t="shared" si="16"/>
        <v>1.8377835664415532</v>
      </c>
      <c r="Y19" s="18">
        <f t="shared" si="17"/>
        <v>3.2905256612514506</v>
      </c>
      <c r="Z19" s="20">
        <f t="shared" si="18"/>
        <v>-1.8405523523501052E-2</v>
      </c>
      <c r="AA19" s="21">
        <f t="shared" si="19"/>
        <v>3.3876329617415059E-4</v>
      </c>
    </row>
    <row r="20" spans="1:27" x14ac:dyDescent="0.2">
      <c r="A20">
        <v>17</v>
      </c>
      <c r="B20" s="16">
        <f>Data!A19</f>
        <v>46387</v>
      </c>
      <c r="C20" s="17">
        <f>Data!B19</f>
        <v>1.75</v>
      </c>
      <c r="D20" s="17">
        <f>Data!C19</f>
        <v>99.102000000000004</v>
      </c>
      <c r="E20" s="17">
        <f>Data!D19</f>
        <v>99.111999999999995</v>
      </c>
      <c r="F20" s="17">
        <f>Data!F19</f>
        <v>3.8690000000000002</v>
      </c>
      <c r="G20" s="18">
        <f t="shared" si="0"/>
        <v>99.3515625</v>
      </c>
      <c r="H20" s="16">
        <f t="shared" si="1"/>
        <v>46203</v>
      </c>
      <c r="I20" s="16">
        <f t="shared" si="2"/>
        <v>46387</v>
      </c>
      <c r="J20">
        <f t="shared" si="3"/>
        <v>70</v>
      </c>
      <c r="K20">
        <f t="shared" si="4"/>
        <v>184</v>
      </c>
      <c r="L20" s="18">
        <f t="shared" si="5"/>
        <v>0.3328804347826087</v>
      </c>
      <c r="M20" s="18">
        <f t="shared" si="6"/>
        <v>99.684442934782609</v>
      </c>
      <c r="N20" s="17">
        <f t="shared" si="7"/>
        <v>3.8553676393620728</v>
      </c>
      <c r="O20" s="19">
        <f t="shared" si="8"/>
        <v>-1.3632360637927388</v>
      </c>
      <c r="P20" s="18">
        <f t="shared" si="9"/>
        <v>0.30392391653251399</v>
      </c>
      <c r="Q20">
        <f t="shared" si="10"/>
        <v>1</v>
      </c>
      <c r="R20" s="18">
        <f t="shared" si="11"/>
        <v>0.31232876712328766</v>
      </c>
      <c r="S20">
        <f t="shared" si="12"/>
        <v>1</v>
      </c>
      <c r="T20" s="18">
        <f>SUM(CashFlows!DX20:GE20)</f>
        <v>99.674515570519333</v>
      </c>
      <c r="U20" s="18">
        <f t="shared" si="13"/>
        <v>99.341635135736723</v>
      </c>
      <c r="V20" s="18">
        <f t="shared" si="14"/>
        <v>-9.9273642632766723E-3</v>
      </c>
      <c r="W20" s="17">
        <f t="shared" si="15"/>
        <v>3.8879025001563474</v>
      </c>
      <c r="X20" s="19">
        <f t="shared" si="16"/>
        <v>3.2534860794274589</v>
      </c>
      <c r="Y20" s="18">
        <f t="shared" si="17"/>
        <v>3.2902971618984758</v>
      </c>
      <c r="Z20" s="20">
        <f t="shared" si="18"/>
        <v>-3.2663978460591589E-2</v>
      </c>
      <c r="AA20" s="21">
        <f t="shared" si="19"/>
        <v>1.0669354888739912E-3</v>
      </c>
    </row>
    <row r="21" spans="1:27" x14ac:dyDescent="0.2">
      <c r="A21">
        <v>18</v>
      </c>
      <c r="B21" s="16">
        <f>Data!A20</f>
        <v>46387</v>
      </c>
      <c r="C21" s="17">
        <f>Data!B20</f>
        <v>4.25</v>
      </c>
      <c r="D21" s="17">
        <f>Data!C20</f>
        <v>100.024</v>
      </c>
      <c r="E21" s="17">
        <f>Data!D20</f>
        <v>100.03400000000001</v>
      </c>
      <c r="F21" s="17">
        <f>Data!F20</f>
        <v>3.8759999999999999</v>
      </c>
      <c r="G21" s="18">
        <f t="shared" si="0"/>
        <v>100.109375</v>
      </c>
      <c r="H21" s="16">
        <f t="shared" si="1"/>
        <v>46203</v>
      </c>
      <c r="I21" s="16">
        <f t="shared" si="2"/>
        <v>46387</v>
      </c>
      <c r="J21">
        <f t="shared" si="3"/>
        <v>70</v>
      </c>
      <c r="K21">
        <f t="shared" si="4"/>
        <v>184</v>
      </c>
      <c r="L21" s="18">
        <f t="shared" si="5"/>
        <v>0.80842391304347827</v>
      </c>
      <c r="M21" s="18">
        <f t="shared" si="6"/>
        <v>100.91779891304348</v>
      </c>
      <c r="N21" s="17">
        <f t="shared" si="7"/>
        <v>3.861489119396329</v>
      </c>
      <c r="O21" s="19">
        <f t="shared" si="8"/>
        <v>-1.4510880603670895</v>
      </c>
      <c r="P21" s="18">
        <f t="shared" si="9"/>
        <v>0.30391479041362301</v>
      </c>
      <c r="Q21">
        <f t="shared" si="10"/>
        <v>1</v>
      </c>
      <c r="R21" s="18">
        <f t="shared" si="11"/>
        <v>0.31232876712328766</v>
      </c>
      <c r="S21">
        <f t="shared" si="12"/>
        <v>1</v>
      </c>
      <c r="T21" s="18">
        <f>SUM(CashFlows!DX21:GE21)</f>
        <v>100.90963967919986</v>
      </c>
      <c r="U21" s="18">
        <f t="shared" si="13"/>
        <v>100.10121576615637</v>
      </c>
      <c r="V21" s="18">
        <f t="shared" si="14"/>
        <v>-8.1592338436280443E-3</v>
      </c>
      <c r="W21" s="17">
        <f t="shared" si="15"/>
        <v>3.8879025001563927</v>
      </c>
      <c r="X21" s="19">
        <f t="shared" si="16"/>
        <v>2.641338076006372</v>
      </c>
      <c r="Y21" s="18">
        <f t="shared" si="17"/>
        <v>3.2903959647341168</v>
      </c>
      <c r="Z21" s="20">
        <f t="shared" si="18"/>
        <v>-2.6847110114395754E-2</v>
      </c>
      <c r="AA21" s="21">
        <f t="shared" si="19"/>
        <v>7.2076732149449073E-4</v>
      </c>
    </row>
    <row r="22" spans="1:27" x14ac:dyDescent="0.2">
      <c r="A22">
        <v>19</v>
      </c>
      <c r="B22" s="16">
        <f>Data!A21</f>
        <v>46402</v>
      </c>
      <c r="C22" s="17">
        <f>Data!B21</f>
        <v>4</v>
      </c>
      <c r="D22" s="17">
        <f>Data!C21</f>
        <v>100.01</v>
      </c>
      <c r="E22" s="17">
        <f>Data!D21</f>
        <v>100.02</v>
      </c>
      <c r="F22" s="17">
        <f>Data!F21</f>
        <v>3.8069999999999999</v>
      </c>
      <c r="G22" s="18">
        <f t="shared" si="0"/>
        <v>100.0625</v>
      </c>
      <c r="H22" s="16">
        <f t="shared" si="1"/>
        <v>46218</v>
      </c>
      <c r="I22" s="16">
        <f t="shared" si="2"/>
        <v>46402</v>
      </c>
      <c r="J22">
        <f t="shared" si="3"/>
        <v>55</v>
      </c>
      <c r="K22">
        <f t="shared" si="4"/>
        <v>184</v>
      </c>
      <c r="L22" s="18">
        <f t="shared" si="5"/>
        <v>0.59782608695652173</v>
      </c>
      <c r="M22" s="18">
        <f t="shared" si="6"/>
        <v>100.66032608695652</v>
      </c>
      <c r="N22" s="17">
        <f t="shared" si="7"/>
        <v>3.7966352533520644</v>
      </c>
      <c r="O22" s="19">
        <f t="shared" si="8"/>
        <v>-1.0364746647935519</v>
      </c>
      <c r="P22" s="18">
        <f t="shared" si="9"/>
        <v>0.34401301849276128</v>
      </c>
      <c r="Q22">
        <f t="shared" si="10"/>
        <v>1</v>
      </c>
      <c r="R22" s="18">
        <f t="shared" si="11"/>
        <v>0.35342465753424657</v>
      </c>
      <c r="S22">
        <f t="shared" si="12"/>
        <v>1</v>
      </c>
      <c r="T22" s="18">
        <f>SUM(CashFlows!DX22:GE22)</f>
        <v>100.619208605414</v>
      </c>
      <c r="U22" s="18">
        <f t="shared" si="13"/>
        <v>100.02138251845749</v>
      </c>
      <c r="V22" s="18">
        <f t="shared" si="14"/>
        <v>-4.1117481542514156E-2</v>
      </c>
      <c r="W22" s="17">
        <f t="shared" si="15"/>
        <v>3.9147612691511644</v>
      </c>
      <c r="X22" s="19">
        <f t="shared" si="16"/>
        <v>11.812601579909998</v>
      </c>
      <c r="Y22" s="18">
        <f t="shared" si="17"/>
        <v>2.9068667353966489</v>
      </c>
      <c r="Z22" s="20">
        <f t="shared" si="18"/>
        <v>-0.11952303933922009</v>
      </c>
      <c r="AA22" s="21">
        <f t="shared" si="19"/>
        <v>1.4285756932884754E-2</v>
      </c>
    </row>
    <row r="23" spans="1:27" x14ac:dyDescent="0.2">
      <c r="A23">
        <v>20</v>
      </c>
      <c r="B23" s="16">
        <f>Data!A22</f>
        <v>46418</v>
      </c>
      <c r="C23" s="17">
        <f>Data!B22</f>
        <v>1.5</v>
      </c>
      <c r="D23" s="17">
        <f>Data!C22</f>
        <v>99.004000000000005</v>
      </c>
      <c r="E23" s="17">
        <f>Data!D22</f>
        <v>99.013999999999996</v>
      </c>
      <c r="F23" s="17">
        <f>Data!F22</f>
        <v>3.9590000000000001</v>
      </c>
      <c r="G23" s="18">
        <f t="shared" si="0"/>
        <v>99.046875</v>
      </c>
      <c r="H23" s="16">
        <f t="shared" si="1"/>
        <v>46234</v>
      </c>
      <c r="I23" s="16">
        <f t="shared" si="2"/>
        <v>46418</v>
      </c>
      <c r="J23">
        <f t="shared" si="3"/>
        <v>39</v>
      </c>
      <c r="K23">
        <f t="shared" si="4"/>
        <v>184</v>
      </c>
      <c r="L23" s="18">
        <f t="shared" si="5"/>
        <v>0.15896739130434784</v>
      </c>
      <c r="M23" s="18">
        <f t="shared" si="6"/>
        <v>99.205842391304344</v>
      </c>
      <c r="N23" s="17">
        <f t="shared" si="7"/>
        <v>3.9503374224509509</v>
      </c>
      <c r="O23" s="19">
        <f t="shared" si="8"/>
        <v>-0.86625775490491996</v>
      </c>
      <c r="P23" s="18">
        <f t="shared" si="9"/>
        <v>0.38638988697947668</v>
      </c>
      <c r="Q23">
        <f t="shared" si="10"/>
        <v>1</v>
      </c>
      <c r="R23" s="18">
        <f t="shared" si="11"/>
        <v>0.39726027397260272</v>
      </c>
      <c r="S23">
        <f t="shared" si="12"/>
        <v>1</v>
      </c>
      <c r="T23" s="18">
        <f>SUM(CashFlows!DX23:GE23)</f>
        <v>99.208818601829307</v>
      </c>
      <c r="U23" s="18">
        <f t="shared" si="13"/>
        <v>99.049851210524963</v>
      </c>
      <c r="V23" s="18">
        <f t="shared" si="14"/>
        <v>2.9762105249631077E-3</v>
      </c>
      <c r="W23" s="17">
        <f t="shared" si="15"/>
        <v>3.9426052596022187</v>
      </c>
      <c r="X23" s="19">
        <f t="shared" si="16"/>
        <v>-0.7732162848732127</v>
      </c>
      <c r="Y23" s="18">
        <f t="shared" si="17"/>
        <v>2.5880594541883433</v>
      </c>
      <c r="Z23" s="20">
        <f t="shared" si="18"/>
        <v>7.7026097867856228E-3</v>
      </c>
      <c r="AA23" s="21">
        <f t="shared" si="19"/>
        <v>5.9330197527485656E-5</v>
      </c>
    </row>
    <row r="24" spans="1:27" x14ac:dyDescent="0.2">
      <c r="A24">
        <v>21</v>
      </c>
      <c r="B24" s="16">
        <f>Data!A23</f>
        <v>46418</v>
      </c>
      <c r="C24" s="17">
        <f>Data!B23</f>
        <v>4.125</v>
      </c>
      <c r="D24" s="17">
        <f>Data!C23</f>
        <v>100.01</v>
      </c>
      <c r="E24" s="17">
        <f>Data!D23</f>
        <v>100.02</v>
      </c>
      <c r="F24" s="17">
        <f>Data!F23</f>
        <v>3.9550000000000001</v>
      </c>
      <c r="G24" s="18">
        <f t="shared" si="0"/>
        <v>100.0625</v>
      </c>
      <c r="H24" s="16">
        <f t="shared" si="1"/>
        <v>46234</v>
      </c>
      <c r="I24" s="16">
        <f t="shared" si="2"/>
        <v>46418</v>
      </c>
      <c r="J24">
        <f t="shared" si="3"/>
        <v>39</v>
      </c>
      <c r="K24">
        <f t="shared" si="4"/>
        <v>184</v>
      </c>
      <c r="L24" s="18">
        <f t="shared" si="5"/>
        <v>0.43716032608695654</v>
      </c>
      <c r="M24" s="18">
        <f t="shared" si="6"/>
        <v>100.49966032608695</v>
      </c>
      <c r="N24" s="17">
        <f t="shared" si="7"/>
        <v>3.9466594190221382</v>
      </c>
      <c r="O24" s="19">
        <f t="shared" si="8"/>
        <v>-0.83405809778618334</v>
      </c>
      <c r="P24" s="18">
        <f t="shared" si="9"/>
        <v>0.38639685519034728</v>
      </c>
      <c r="Q24">
        <f t="shared" si="10"/>
        <v>1</v>
      </c>
      <c r="R24" s="18">
        <f t="shared" si="11"/>
        <v>0.39726027397260272</v>
      </c>
      <c r="S24">
        <f t="shared" si="12"/>
        <v>1</v>
      </c>
      <c r="T24" s="18">
        <f>SUM(CashFlows!DX24:GE24)</f>
        <v>100.50124117666702</v>
      </c>
      <c r="U24" s="18">
        <f t="shared" si="13"/>
        <v>100.06408085058007</v>
      </c>
      <c r="V24" s="18">
        <f t="shared" si="14"/>
        <v>1.5808505800691819E-3</v>
      </c>
      <c r="W24" s="17">
        <f t="shared" si="15"/>
        <v>3.9426052596021774</v>
      </c>
      <c r="X24" s="19">
        <f t="shared" si="16"/>
        <v>-0.405415941996079</v>
      </c>
      <c r="Y24" s="18">
        <f t="shared" si="17"/>
        <v>2.588012781593108</v>
      </c>
      <c r="Z24" s="20">
        <f t="shared" si="18"/>
        <v>4.0912615070079214E-3</v>
      </c>
      <c r="AA24" s="21">
        <f t="shared" si="19"/>
        <v>1.6738420718724729E-5</v>
      </c>
    </row>
    <row r="25" spans="1:27" x14ac:dyDescent="0.2">
      <c r="A25">
        <v>22</v>
      </c>
      <c r="B25" s="16">
        <f>Data!A24</f>
        <v>46433</v>
      </c>
      <c r="C25" s="17">
        <f>Data!B24</f>
        <v>2.25</v>
      </c>
      <c r="D25" s="17">
        <f>Data!C24</f>
        <v>99.081999999999994</v>
      </c>
      <c r="E25" s="17">
        <f>Data!D24</f>
        <v>99.091999999999999</v>
      </c>
      <c r="F25" s="17">
        <f>Data!F24</f>
        <v>3.9119999999999999</v>
      </c>
      <c r="G25" s="18">
        <f t="shared" si="0"/>
        <v>99.2890625</v>
      </c>
      <c r="H25" s="16">
        <f t="shared" si="1"/>
        <v>46249</v>
      </c>
      <c r="I25" s="16">
        <f t="shared" si="2"/>
        <v>46433</v>
      </c>
      <c r="J25">
        <f t="shared" si="3"/>
        <v>24</v>
      </c>
      <c r="K25">
        <f t="shared" si="4"/>
        <v>184</v>
      </c>
      <c r="L25" s="18">
        <f t="shared" si="5"/>
        <v>0.14673913043478262</v>
      </c>
      <c r="M25" s="18">
        <f t="shared" si="6"/>
        <v>99.435801630434781</v>
      </c>
      <c r="N25" s="17">
        <f t="shared" si="7"/>
        <v>3.9072006121493823</v>
      </c>
      <c r="O25" s="19">
        <f t="shared" si="8"/>
        <v>-0.47993878506176202</v>
      </c>
      <c r="P25" s="18">
        <f t="shared" si="9"/>
        <v>0.42645145182749028</v>
      </c>
      <c r="Q25">
        <f t="shared" si="10"/>
        <v>1</v>
      </c>
      <c r="R25" s="18">
        <f t="shared" si="11"/>
        <v>0.43835616438356162</v>
      </c>
      <c r="S25">
        <f t="shared" si="12"/>
        <v>1</v>
      </c>
      <c r="T25" s="18">
        <f>SUM(CashFlows!DX25:GE25)</f>
        <v>99.409971909036514</v>
      </c>
      <c r="U25" s="18">
        <f t="shared" si="13"/>
        <v>99.263232778601733</v>
      </c>
      <c r="V25" s="18">
        <f t="shared" si="14"/>
        <v>-2.5829721398267225E-2</v>
      </c>
      <c r="W25" s="17">
        <f t="shared" si="15"/>
        <v>3.9679767869016529</v>
      </c>
      <c r="X25" s="19">
        <f t="shared" si="16"/>
        <v>6.0776174752270595</v>
      </c>
      <c r="Y25" s="18">
        <f t="shared" si="17"/>
        <v>2.3449328070397182</v>
      </c>
      <c r="Z25" s="20">
        <f t="shared" si="18"/>
        <v>-6.0568961103492636E-2</v>
      </c>
      <c r="AA25" s="21">
        <f t="shared" si="19"/>
        <v>3.668599049156404E-3</v>
      </c>
    </row>
    <row r="26" spans="1:27" x14ac:dyDescent="0.2">
      <c r="A26">
        <v>23</v>
      </c>
      <c r="B26" s="16">
        <f>Data!A25</f>
        <v>46433</v>
      </c>
      <c r="C26" s="17">
        <f>Data!B25</f>
        <v>4.125</v>
      </c>
      <c r="D26" s="17">
        <f>Data!C25</f>
        <v>100.012</v>
      </c>
      <c r="E26" s="17">
        <f>Data!D25</f>
        <v>100.02200000000001</v>
      </c>
      <c r="F26" s="17">
        <f>Data!F25</f>
        <v>3.9550000000000001</v>
      </c>
      <c r="G26" s="18">
        <f t="shared" si="0"/>
        <v>100.0703125</v>
      </c>
      <c r="H26" s="16">
        <f t="shared" si="1"/>
        <v>46249</v>
      </c>
      <c r="I26" s="16">
        <f t="shared" si="2"/>
        <v>46433</v>
      </c>
      <c r="J26">
        <f t="shared" si="3"/>
        <v>24</v>
      </c>
      <c r="K26">
        <f t="shared" si="4"/>
        <v>184</v>
      </c>
      <c r="L26" s="18">
        <f t="shared" si="5"/>
        <v>0.26902173913043476</v>
      </c>
      <c r="M26" s="18">
        <f t="shared" si="6"/>
        <v>100.33933423913044</v>
      </c>
      <c r="N26" s="17">
        <f t="shared" si="7"/>
        <v>3.9498779616721422</v>
      </c>
      <c r="O26" s="19">
        <f t="shared" si="8"/>
        <v>-0.51220383278578474</v>
      </c>
      <c r="P26" s="18">
        <f t="shared" si="9"/>
        <v>0.42636221510989075</v>
      </c>
      <c r="Q26">
        <f t="shared" si="10"/>
        <v>1</v>
      </c>
      <c r="R26" s="18">
        <f t="shared" si="11"/>
        <v>0.43835616438356162</v>
      </c>
      <c r="S26">
        <f t="shared" si="12"/>
        <v>1</v>
      </c>
      <c r="T26" s="18">
        <f>SUM(CashFlows!DX26:GE26)</f>
        <v>100.33157239026986</v>
      </c>
      <c r="U26" s="18">
        <f t="shared" si="13"/>
        <v>100.06255065113942</v>
      </c>
      <c r="V26" s="18">
        <f t="shared" si="14"/>
        <v>-7.7618488605821767E-3</v>
      </c>
      <c r="W26" s="17">
        <f t="shared" si="15"/>
        <v>3.9679767869016072</v>
      </c>
      <c r="X26" s="19">
        <f t="shared" si="16"/>
        <v>1.8098825229464932</v>
      </c>
      <c r="Y26" s="18">
        <f t="shared" si="17"/>
        <v>2.3454235965592298</v>
      </c>
      <c r="Z26" s="20">
        <f t="shared" si="18"/>
        <v>-1.820482347053581E-2</v>
      </c>
      <c r="AA26" s="21">
        <f t="shared" si="19"/>
        <v>3.3141559759337149E-4</v>
      </c>
    </row>
    <row r="27" spans="1:27" x14ac:dyDescent="0.2">
      <c r="A27">
        <v>24</v>
      </c>
      <c r="B27" s="16">
        <f>Data!A26</f>
        <v>46433</v>
      </c>
      <c r="C27" s="17">
        <f>Data!B26</f>
        <v>6.625</v>
      </c>
      <c r="D27" s="17">
        <f>Data!C26</f>
        <v>101.03</v>
      </c>
      <c r="E27" s="17">
        <f>Data!D26</f>
        <v>101.04</v>
      </c>
      <c r="F27" s="17">
        <f>Data!F26</f>
        <v>3.9809999999999999</v>
      </c>
      <c r="G27" s="18">
        <f t="shared" si="0"/>
        <v>101.125</v>
      </c>
      <c r="H27" s="16">
        <f t="shared" si="1"/>
        <v>46249</v>
      </c>
      <c r="I27" s="16">
        <f t="shared" si="2"/>
        <v>46433</v>
      </c>
      <c r="J27">
        <f t="shared" si="3"/>
        <v>24</v>
      </c>
      <c r="K27">
        <f t="shared" si="4"/>
        <v>184</v>
      </c>
      <c r="L27" s="18">
        <f t="shared" si="5"/>
        <v>0.43206521739130432</v>
      </c>
      <c r="M27" s="18">
        <f t="shared" si="6"/>
        <v>101.5570652173913</v>
      </c>
      <c r="N27" s="17">
        <f t="shared" si="7"/>
        <v>3.9755973563803102</v>
      </c>
      <c r="O27" s="19">
        <f t="shared" si="8"/>
        <v>-0.54026436196896732</v>
      </c>
      <c r="P27" s="18">
        <f t="shared" si="9"/>
        <v>0.42630845486483598</v>
      </c>
      <c r="Q27">
        <f t="shared" si="10"/>
        <v>1</v>
      </c>
      <c r="R27" s="18">
        <f t="shared" si="11"/>
        <v>0.43835616438356162</v>
      </c>
      <c r="S27">
        <f t="shared" si="12"/>
        <v>1</v>
      </c>
      <c r="T27" s="18">
        <f>SUM(CashFlows!DX27:GE27)</f>
        <v>101.56037303191431</v>
      </c>
      <c r="U27" s="18">
        <f t="shared" si="13"/>
        <v>101.12830781452301</v>
      </c>
      <c r="V27" s="18">
        <f t="shared" si="14"/>
        <v>3.3078145230120981E-3</v>
      </c>
      <c r="W27" s="17">
        <f t="shared" si="15"/>
        <v>3.9679767869016476</v>
      </c>
      <c r="X27" s="19">
        <f t="shared" si="16"/>
        <v>-0.7620569478662631</v>
      </c>
      <c r="Y27" s="18">
        <f t="shared" si="17"/>
        <v>2.345719369598374</v>
      </c>
      <c r="Z27" s="20">
        <f t="shared" si="18"/>
        <v>7.7592045976682851E-3</v>
      </c>
      <c r="AA27" s="21">
        <f t="shared" si="19"/>
        <v>6.0205255988476656E-5</v>
      </c>
    </row>
    <row r="28" spans="1:27" x14ac:dyDescent="0.2">
      <c r="A28">
        <v>25</v>
      </c>
      <c r="B28" s="16">
        <f>Data!A27</f>
        <v>46446</v>
      </c>
      <c r="C28" s="17">
        <f>Data!B27</f>
        <v>1.125</v>
      </c>
      <c r="D28" s="17">
        <f>Data!C27</f>
        <v>98.201999999999998</v>
      </c>
      <c r="E28" s="17">
        <f>Data!D27</f>
        <v>98.212000000000003</v>
      </c>
      <c r="F28" s="17">
        <f>Data!F27</f>
        <v>3.9740000000000002</v>
      </c>
      <c r="G28" s="18">
        <f t="shared" si="0"/>
        <v>98.6640625</v>
      </c>
      <c r="H28" s="16">
        <f t="shared" si="1"/>
        <v>46265</v>
      </c>
      <c r="I28" s="16">
        <f t="shared" si="2"/>
        <v>46446</v>
      </c>
      <c r="J28">
        <f t="shared" si="3"/>
        <v>8</v>
      </c>
      <c r="K28">
        <f t="shared" si="4"/>
        <v>181</v>
      </c>
      <c r="L28" s="18">
        <f t="shared" si="5"/>
        <v>2.4861878453038673E-2</v>
      </c>
      <c r="M28" s="18">
        <f t="shared" si="6"/>
        <v>98.688924378453038</v>
      </c>
      <c r="N28" s="17">
        <f t="shared" si="7"/>
        <v>3.9725125569923976</v>
      </c>
      <c r="O28" s="19">
        <f t="shared" si="8"/>
        <v>-0.14874430076026179</v>
      </c>
      <c r="P28" s="18">
        <f t="shared" si="9"/>
        <v>0.46859309276063038</v>
      </c>
      <c r="Q28">
        <f t="shared" si="10"/>
        <v>1</v>
      </c>
      <c r="R28" s="18">
        <f t="shared" si="11"/>
        <v>0.47397260273972602</v>
      </c>
      <c r="S28">
        <f t="shared" si="12"/>
        <v>1</v>
      </c>
      <c r="T28" s="18">
        <f>SUM(CashFlows!DX28:GE28)</f>
        <v>98.711214786843229</v>
      </c>
      <c r="U28" s="18">
        <f t="shared" si="13"/>
        <v>98.686352908390191</v>
      </c>
      <c r="V28" s="18">
        <f t="shared" si="14"/>
        <v>2.2290408390190919E-2</v>
      </c>
      <c r="W28" s="17">
        <f t="shared" si="15"/>
        <v>3.9243641811308674</v>
      </c>
      <c r="X28" s="19">
        <f t="shared" si="16"/>
        <v>-4.8148375861530202</v>
      </c>
      <c r="Y28" s="18">
        <f t="shared" si="17"/>
        <v>2.1340476747292265</v>
      </c>
      <c r="Z28" s="20">
        <f t="shared" si="18"/>
        <v>4.7568794193851772E-2</v>
      </c>
      <c r="AA28" s="21">
        <f t="shared" si="19"/>
        <v>2.2627901810570259E-3</v>
      </c>
    </row>
    <row r="29" spans="1:27" x14ac:dyDescent="0.2">
      <c r="A29">
        <v>26</v>
      </c>
      <c r="B29" s="16">
        <f>Data!A28</f>
        <v>46446</v>
      </c>
      <c r="C29" s="17">
        <f>Data!B28</f>
        <v>1.875</v>
      </c>
      <c r="D29" s="17">
        <f>Data!C28</f>
        <v>99.001999999999995</v>
      </c>
      <c r="E29" s="17">
        <f>Data!D28</f>
        <v>99.012</v>
      </c>
      <c r="F29" s="17">
        <f>Data!F28</f>
        <v>3.923</v>
      </c>
      <c r="G29" s="18">
        <f t="shared" si="0"/>
        <v>99.0390625</v>
      </c>
      <c r="H29" s="16">
        <f t="shared" si="1"/>
        <v>46265</v>
      </c>
      <c r="I29" s="16">
        <f t="shared" si="2"/>
        <v>46446</v>
      </c>
      <c r="J29">
        <f t="shared" si="3"/>
        <v>8</v>
      </c>
      <c r="K29">
        <f t="shared" si="4"/>
        <v>181</v>
      </c>
      <c r="L29" s="18">
        <f t="shared" si="5"/>
        <v>4.1436464088397788E-2</v>
      </c>
      <c r="M29" s="18">
        <f t="shared" si="6"/>
        <v>99.080498964088392</v>
      </c>
      <c r="N29" s="17">
        <f t="shared" si="7"/>
        <v>3.9218089058860301</v>
      </c>
      <c r="O29" s="19">
        <f t="shared" si="8"/>
        <v>-0.11910941139698927</v>
      </c>
      <c r="P29" s="18">
        <f t="shared" si="9"/>
        <v>0.46870960497094116</v>
      </c>
      <c r="Q29">
        <f t="shared" si="10"/>
        <v>1</v>
      </c>
      <c r="R29" s="18">
        <f t="shared" si="11"/>
        <v>0.47397260273972602</v>
      </c>
      <c r="S29">
        <f t="shared" si="12"/>
        <v>1</v>
      </c>
      <c r="T29" s="18">
        <f>SUM(CashFlows!DX29:GE29)</f>
        <v>99.079311299410705</v>
      </c>
      <c r="U29" s="18">
        <f t="shared" si="13"/>
        <v>99.037874835322313</v>
      </c>
      <c r="V29" s="18">
        <f t="shared" si="14"/>
        <v>-1.1876646776869393E-3</v>
      </c>
      <c r="W29" s="17">
        <f t="shared" si="15"/>
        <v>3.9243641811308447</v>
      </c>
      <c r="X29" s="19">
        <f t="shared" si="16"/>
        <v>0.2555275244814581</v>
      </c>
      <c r="Y29" s="18">
        <f t="shared" si="17"/>
        <v>2.1335171914430844</v>
      </c>
      <c r="Z29" s="20">
        <f t="shared" si="18"/>
        <v>-2.5339030075147949E-3</v>
      </c>
      <c r="AA29" s="21">
        <f t="shared" si="19"/>
        <v>6.4206644514925227E-6</v>
      </c>
    </row>
    <row r="30" spans="1:27" x14ac:dyDescent="0.2">
      <c r="A30">
        <v>27</v>
      </c>
      <c r="B30" s="16">
        <f>Data!A29</f>
        <v>46446</v>
      </c>
      <c r="C30" s="17">
        <f>Data!B29</f>
        <v>4.125</v>
      </c>
      <c r="D30" s="17">
        <f>Data!C29</f>
        <v>100.01600000000001</v>
      </c>
      <c r="E30" s="17">
        <f>Data!D29</f>
        <v>100.026</v>
      </c>
      <c r="F30" s="17">
        <f>Data!F29</f>
        <v>3.94</v>
      </c>
      <c r="G30" s="18">
        <f t="shared" si="0"/>
        <v>100.0859375</v>
      </c>
      <c r="H30" s="16">
        <f t="shared" si="1"/>
        <v>46265</v>
      </c>
      <c r="I30" s="16">
        <f t="shared" si="2"/>
        <v>46446</v>
      </c>
      <c r="J30">
        <f t="shared" si="3"/>
        <v>8</v>
      </c>
      <c r="K30">
        <f t="shared" si="4"/>
        <v>181</v>
      </c>
      <c r="L30" s="18">
        <f t="shared" si="5"/>
        <v>9.1160220994475141E-2</v>
      </c>
      <c r="M30" s="18">
        <f t="shared" si="6"/>
        <v>100.17709772099448</v>
      </c>
      <c r="N30" s="17">
        <f t="shared" si="7"/>
        <v>3.9382025561462752</v>
      </c>
      <c r="O30" s="19">
        <f t="shared" si="8"/>
        <v>-0.17974438537247117</v>
      </c>
      <c r="P30" s="18">
        <f t="shared" si="9"/>
        <v>0.46867192757042847</v>
      </c>
      <c r="Q30">
        <f t="shared" si="10"/>
        <v>1</v>
      </c>
      <c r="R30" s="18">
        <f t="shared" si="11"/>
        <v>0.47397260273972602</v>
      </c>
      <c r="S30">
        <f t="shared" si="12"/>
        <v>1</v>
      </c>
      <c r="T30" s="18">
        <f>SUM(CashFlows!DX30:GE30)</f>
        <v>100.1836008371131</v>
      </c>
      <c r="U30" s="18">
        <f t="shared" si="13"/>
        <v>100.09244061611862</v>
      </c>
      <c r="V30" s="18">
        <f t="shared" si="14"/>
        <v>6.5031161186226427E-3</v>
      </c>
      <c r="W30" s="17">
        <f t="shared" si="15"/>
        <v>3.924364181130918</v>
      </c>
      <c r="X30" s="19">
        <f t="shared" si="16"/>
        <v>-1.3838375015357229</v>
      </c>
      <c r="Y30" s="18">
        <f t="shared" si="17"/>
        <v>2.1336887088244207</v>
      </c>
      <c r="Z30" s="20">
        <f t="shared" si="18"/>
        <v>1.3875625434479224E-2</v>
      </c>
      <c r="AA30" s="21">
        <f t="shared" si="19"/>
        <v>1.9253298119796677E-4</v>
      </c>
    </row>
    <row r="31" spans="1:27" x14ac:dyDescent="0.2">
      <c r="A31">
        <v>28</v>
      </c>
      <c r="B31" s="16">
        <f>Data!A30</f>
        <v>46461</v>
      </c>
      <c r="C31" s="17">
        <f>Data!B30</f>
        <v>4.25</v>
      </c>
      <c r="D31" s="17">
        <f>Data!C30</f>
        <v>100.042</v>
      </c>
      <c r="E31" s="17">
        <f>Data!D30</f>
        <v>100.05200000000001</v>
      </c>
      <c r="F31" s="17">
        <f>Data!F30</f>
        <v>3.9260000000000002</v>
      </c>
      <c r="G31" s="18">
        <f t="shared" si="0"/>
        <v>100.1640625</v>
      </c>
      <c r="H31" s="16">
        <f t="shared" si="1"/>
        <v>46096</v>
      </c>
      <c r="I31" s="16">
        <f t="shared" si="2"/>
        <v>46280</v>
      </c>
      <c r="J31">
        <f t="shared" si="3"/>
        <v>177</v>
      </c>
      <c r="K31">
        <f t="shared" si="4"/>
        <v>184</v>
      </c>
      <c r="L31" s="18">
        <f t="shared" si="5"/>
        <v>2.0441576086956523</v>
      </c>
      <c r="M31" s="18">
        <f t="shared" si="6"/>
        <v>102.20822010869566</v>
      </c>
      <c r="N31" s="17">
        <f t="shared" si="7"/>
        <v>3.9260865544423913</v>
      </c>
      <c r="O31" s="19">
        <f t="shared" si="8"/>
        <v>8.6554442391140185E-3</v>
      </c>
      <c r="P31" s="18">
        <f t="shared" si="9"/>
        <v>0.49884150420326157</v>
      </c>
      <c r="Q31">
        <f t="shared" si="10"/>
        <v>2</v>
      </c>
      <c r="R31" s="18">
        <f t="shared" si="11"/>
        <v>0.51506849315068493</v>
      </c>
      <c r="S31">
        <f t="shared" si="12"/>
        <v>1</v>
      </c>
      <c r="T31" s="18">
        <f>SUM(CashFlows!DX31:GE31)</f>
        <v>102.19663483029679</v>
      </c>
      <c r="U31" s="18">
        <f t="shared" si="13"/>
        <v>100.15247722160113</v>
      </c>
      <c r="V31" s="18">
        <f t="shared" si="14"/>
        <v>-1.1585278398868581E-2</v>
      </c>
      <c r="W31" s="17">
        <f t="shared" si="15"/>
        <v>3.9488117377525049</v>
      </c>
      <c r="X31" s="19">
        <f t="shared" si="16"/>
        <v>2.2725183310113639</v>
      </c>
      <c r="Y31" s="18">
        <f t="shared" si="17"/>
        <v>2.0046447450221239</v>
      </c>
      <c r="Z31" s="20">
        <f t="shared" si="18"/>
        <v>-2.3224367461910228E-2</v>
      </c>
      <c r="AA31" s="21">
        <f t="shared" si="19"/>
        <v>5.393712440058345E-4</v>
      </c>
    </row>
    <row r="32" spans="1:27" x14ac:dyDescent="0.2">
      <c r="A32">
        <v>29</v>
      </c>
      <c r="B32" s="16">
        <f>Data!A31</f>
        <v>46477</v>
      </c>
      <c r="C32" s="17">
        <f>Data!B31</f>
        <v>0.625</v>
      </c>
      <c r="D32" s="17">
        <f>Data!C31</f>
        <v>98.042000000000002</v>
      </c>
      <c r="E32" s="17">
        <f>Data!D31</f>
        <v>98.052000000000007</v>
      </c>
      <c r="F32" s="17">
        <f>Data!F31</f>
        <v>3.9710000000000001</v>
      </c>
      <c r="G32" s="18">
        <f t="shared" si="0"/>
        <v>98.1640625</v>
      </c>
      <c r="H32" s="16">
        <f t="shared" si="1"/>
        <v>46112</v>
      </c>
      <c r="I32" s="16">
        <f t="shared" si="2"/>
        <v>46295</v>
      </c>
      <c r="J32">
        <f t="shared" si="3"/>
        <v>161</v>
      </c>
      <c r="K32">
        <f t="shared" si="4"/>
        <v>183</v>
      </c>
      <c r="L32" s="18">
        <f t="shared" si="5"/>
        <v>0.27493169398907102</v>
      </c>
      <c r="M32" s="18">
        <f t="shared" si="6"/>
        <v>98.438994193989075</v>
      </c>
      <c r="N32" s="17">
        <f t="shared" si="7"/>
        <v>3.9712509576708492</v>
      </c>
      <c r="O32" s="19">
        <f t="shared" si="8"/>
        <v>2.5095767084915011E-2</v>
      </c>
      <c r="P32" s="18">
        <f t="shared" si="9"/>
        <v>0.54765145276043214</v>
      </c>
      <c r="Q32">
        <f t="shared" si="10"/>
        <v>2</v>
      </c>
      <c r="R32" s="18">
        <f t="shared" si="11"/>
        <v>0.55890410958904113</v>
      </c>
      <c r="S32">
        <f t="shared" si="12"/>
        <v>1</v>
      </c>
      <c r="T32" s="18">
        <f>SUM(CashFlows!DX32:GE32)</f>
        <v>98.427748440551611</v>
      </c>
      <c r="U32" s="18">
        <f t="shared" si="13"/>
        <v>98.152816746562536</v>
      </c>
      <c r="V32" s="18">
        <f t="shared" si="14"/>
        <v>-1.1245753437464145E-2</v>
      </c>
      <c r="W32" s="17">
        <f t="shared" si="15"/>
        <v>3.9921133556466022</v>
      </c>
      <c r="X32" s="19">
        <f t="shared" si="16"/>
        <v>2.0862397975752955</v>
      </c>
      <c r="Y32" s="18">
        <f t="shared" si="17"/>
        <v>1.825978904939463</v>
      </c>
      <c r="Z32" s="20">
        <f t="shared" si="18"/>
        <v>-2.0534508546959981E-2</v>
      </c>
      <c r="AA32" s="21">
        <f t="shared" si="19"/>
        <v>4.216660412651725E-4</v>
      </c>
    </row>
    <row r="33" spans="1:27" x14ac:dyDescent="0.2">
      <c r="A33">
        <v>30</v>
      </c>
      <c r="B33" s="16">
        <f>Data!A32</f>
        <v>46477</v>
      </c>
      <c r="C33" s="17">
        <f>Data!B32</f>
        <v>2.5</v>
      </c>
      <c r="D33" s="17">
        <f>Data!C32</f>
        <v>99.052000000000007</v>
      </c>
      <c r="E33" s="17">
        <f>Data!D32</f>
        <v>99.061999999999998</v>
      </c>
      <c r="F33" s="17">
        <f>Data!F32</f>
        <v>3.964</v>
      </c>
      <c r="G33" s="18">
        <f t="shared" si="0"/>
        <v>99.1953125</v>
      </c>
      <c r="H33" s="16">
        <f t="shared" si="1"/>
        <v>46112</v>
      </c>
      <c r="I33" s="16">
        <f t="shared" si="2"/>
        <v>46295</v>
      </c>
      <c r="J33">
        <f t="shared" si="3"/>
        <v>161</v>
      </c>
      <c r="K33">
        <f t="shared" si="4"/>
        <v>183</v>
      </c>
      <c r="L33" s="18">
        <f t="shared" si="5"/>
        <v>1.0997267759562841</v>
      </c>
      <c r="M33" s="18">
        <f t="shared" si="6"/>
        <v>100.29503927595628</v>
      </c>
      <c r="N33" s="17">
        <f t="shared" si="7"/>
        <v>3.9644923103001593</v>
      </c>
      <c r="O33" s="19">
        <f t="shared" si="8"/>
        <v>4.9231030015928212E-2</v>
      </c>
      <c r="P33" s="18">
        <f t="shared" si="9"/>
        <v>0.54312626336405345</v>
      </c>
      <c r="Q33">
        <f t="shared" si="10"/>
        <v>2</v>
      </c>
      <c r="R33" s="18">
        <f t="shared" si="11"/>
        <v>0.55890410958904113</v>
      </c>
      <c r="S33">
        <f t="shared" si="12"/>
        <v>1</v>
      </c>
      <c r="T33" s="18">
        <f>SUM(CashFlows!DX33:GE33)</f>
        <v>100.28014746298986</v>
      </c>
      <c r="U33" s="18">
        <f t="shared" si="13"/>
        <v>99.180420687033575</v>
      </c>
      <c r="V33" s="18">
        <f t="shared" si="14"/>
        <v>-1.4891812966425277E-2</v>
      </c>
      <c r="W33" s="17">
        <f t="shared" si="15"/>
        <v>3.9918342291778131</v>
      </c>
      <c r="X33" s="19">
        <f t="shared" si="16"/>
        <v>2.7341918877653804</v>
      </c>
      <c r="Y33" s="18">
        <f t="shared" si="17"/>
        <v>1.8411924951044165</v>
      </c>
      <c r="Z33" s="20">
        <f t="shared" si="18"/>
        <v>-2.7418694272280858E-2</v>
      </c>
      <c r="AA33" s="21">
        <f t="shared" si="19"/>
        <v>7.517847955968071E-4</v>
      </c>
    </row>
    <row r="34" spans="1:27" x14ac:dyDescent="0.2">
      <c r="A34">
        <v>31</v>
      </c>
      <c r="B34" s="16">
        <f>Data!A33</f>
        <v>46477</v>
      </c>
      <c r="C34" s="17">
        <f>Data!B33</f>
        <v>3.875</v>
      </c>
      <c r="D34" s="17">
        <f>Data!C33</f>
        <v>99.293999999999997</v>
      </c>
      <c r="E34" s="17">
        <f>Data!D33</f>
        <v>99.304000000000002</v>
      </c>
      <c r="F34" s="17">
        <f>Data!F33</f>
        <v>3.9569999999999999</v>
      </c>
      <c r="G34" s="18">
        <f t="shared" si="0"/>
        <v>99.953125</v>
      </c>
      <c r="H34" s="16">
        <f t="shared" si="1"/>
        <v>46112</v>
      </c>
      <c r="I34" s="16">
        <f t="shared" si="2"/>
        <v>46295</v>
      </c>
      <c r="J34">
        <f t="shared" si="3"/>
        <v>161</v>
      </c>
      <c r="K34">
        <f t="shared" si="4"/>
        <v>183</v>
      </c>
      <c r="L34" s="18">
        <f t="shared" si="5"/>
        <v>1.7045765027322404</v>
      </c>
      <c r="M34" s="18">
        <f t="shared" si="6"/>
        <v>101.65770150273224</v>
      </c>
      <c r="N34" s="17">
        <f t="shared" si="7"/>
        <v>3.9567769417019978</v>
      </c>
      <c r="O34" s="19">
        <f t="shared" si="8"/>
        <v>-2.2305829800206567E-2</v>
      </c>
      <c r="P34" s="18">
        <f t="shared" si="9"/>
        <v>0.5399204539929835</v>
      </c>
      <c r="Q34">
        <f t="shared" si="10"/>
        <v>2</v>
      </c>
      <c r="R34" s="18">
        <f t="shared" si="11"/>
        <v>0.55890410958904113</v>
      </c>
      <c r="S34">
        <f t="shared" si="12"/>
        <v>1</v>
      </c>
      <c r="T34" s="18">
        <f>SUM(CashFlows!DX34:GE34)</f>
        <v>101.6385734127779</v>
      </c>
      <c r="U34" s="18">
        <f t="shared" si="13"/>
        <v>99.933996910045664</v>
      </c>
      <c r="V34" s="18">
        <f t="shared" si="14"/>
        <v>-1.9128089954335792E-2</v>
      </c>
      <c r="W34" s="17">
        <f t="shared" si="15"/>
        <v>3.9916331496240618</v>
      </c>
      <c r="X34" s="19">
        <f t="shared" si="16"/>
        <v>3.4856207922064009</v>
      </c>
      <c r="Y34" s="18">
        <f t="shared" si="17"/>
        <v>1.8521246835612482</v>
      </c>
      <c r="Z34" s="20">
        <f t="shared" si="18"/>
        <v>-3.5427607553805265E-2</v>
      </c>
      <c r="AA34" s="21">
        <f t="shared" si="19"/>
        <v>1.2551153769864399E-3</v>
      </c>
    </row>
    <row r="35" spans="1:27" x14ac:dyDescent="0.2">
      <c r="A35">
        <v>32</v>
      </c>
      <c r="B35" s="16">
        <f>Data!A34</f>
        <v>46492</v>
      </c>
      <c r="C35" s="17">
        <f>Data!B34</f>
        <v>4.5</v>
      </c>
      <c r="D35" s="17">
        <f>Data!C34</f>
        <v>100.08199999999999</v>
      </c>
      <c r="E35" s="17">
        <f>Data!D34</f>
        <v>100.092</v>
      </c>
      <c r="F35" s="17">
        <f>Data!F34</f>
        <v>4.0019999999999998</v>
      </c>
      <c r="G35" s="18">
        <f t="shared" si="0"/>
        <v>100.2890625</v>
      </c>
      <c r="H35" s="16">
        <f t="shared" si="1"/>
        <v>46127</v>
      </c>
      <c r="I35" s="16">
        <f t="shared" si="2"/>
        <v>46310</v>
      </c>
      <c r="J35">
        <f t="shared" si="3"/>
        <v>146</v>
      </c>
      <c r="K35">
        <f t="shared" si="4"/>
        <v>183</v>
      </c>
      <c r="L35" s="18">
        <f t="shared" si="5"/>
        <v>1.7950819672131149</v>
      </c>
      <c r="M35" s="18">
        <f t="shared" si="6"/>
        <v>102.08414446721312</v>
      </c>
      <c r="N35" s="17">
        <f t="shared" si="7"/>
        <v>4.0023757248986129</v>
      </c>
      <c r="O35" s="19">
        <f t="shared" si="8"/>
        <v>3.7572489861315006E-2</v>
      </c>
      <c r="P35" s="18">
        <f t="shared" si="9"/>
        <v>0.57853898453907715</v>
      </c>
      <c r="Q35">
        <f t="shared" si="10"/>
        <v>2</v>
      </c>
      <c r="R35" s="18">
        <f t="shared" si="11"/>
        <v>0.6</v>
      </c>
      <c r="S35">
        <f t="shared" si="12"/>
        <v>1</v>
      </c>
      <c r="T35" s="18">
        <f>SUM(CashFlows!DX35:GE35)</f>
        <v>102.0786026536432</v>
      </c>
      <c r="U35" s="18">
        <f t="shared" si="13"/>
        <v>100.28352068643008</v>
      </c>
      <c r="V35" s="18">
        <f t="shared" si="14"/>
        <v>-5.5418135699198956E-3</v>
      </c>
      <c r="W35" s="17">
        <f t="shared" si="15"/>
        <v>4.0117596157545927</v>
      </c>
      <c r="X35" s="19">
        <f t="shared" si="16"/>
        <v>0.93838908559797929</v>
      </c>
      <c r="Y35" s="18">
        <f t="shared" si="17"/>
        <v>1.7284919888271686</v>
      </c>
      <c r="Z35" s="20">
        <f t="shared" si="18"/>
        <v>-9.5789803591802315E-3</v>
      </c>
      <c r="AA35" s="21">
        <f t="shared" si="19"/>
        <v>9.1756864721560639E-5</v>
      </c>
    </row>
    <row r="36" spans="1:27" x14ac:dyDescent="0.2">
      <c r="A36">
        <v>33</v>
      </c>
      <c r="B36" s="16">
        <f>Data!A35</f>
        <v>46507</v>
      </c>
      <c r="C36" s="17">
        <f>Data!B35</f>
        <v>0.5</v>
      </c>
      <c r="D36" s="17">
        <f>Data!C35</f>
        <v>97.24</v>
      </c>
      <c r="E36" s="17">
        <f>Data!D35</f>
        <v>97.25</v>
      </c>
      <c r="F36" s="17">
        <f>Data!F35</f>
        <v>4.024</v>
      </c>
      <c r="G36" s="18">
        <f t="shared" si="0"/>
        <v>97.78125</v>
      </c>
      <c r="H36" s="16">
        <f t="shared" si="1"/>
        <v>46142</v>
      </c>
      <c r="I36" s="16">
        <f t="shared" si="2"/>
        <v>46326</v>
      </c>
      <c r="J36">
        <f t="shared" si="3"/>
        <v>131</v>
      </c>
      <c r="K36">
        <f t="shared" si="4"/>
        <v>184</v>
      </c>
      <c r="L36" s="18">
        <f t="shared" si="5"/>
        <v>0.17798913043478262</v>
      </c>
      <c r="M36" s="18">
        <f t="shared" si="6"/>
        <v>97.959239130434781</v>
      </c>
      <c r="N36" s="17">
        <f t="shared" si="7"/>
        <v>4.0237048825022912</v>
      </c>
      <c r="O36" s="19">
        <f t="shared" si="8"/>
        <v>-2.9511749770883E-2</v>
      </c>
      <c r="P36" s="18">
        <f t="shared" si="9"/>
        <v>0.63007678334363404</v>
      </c>
      <c r="Q36">
        <f t="shared" si="10"/>
        <v>2</v>
      </c>
      <c r="R36" s="18">
        <f t="shared" si="11"/>
        <v>0.64109589041095894</v>
      </c>
      <c r="S36">
        <f t="shared" si="12"/>
        <v>1</v>
      </c>
      <c r="T36" s="18">
        <f>SUM(CashFlows!DX36:GE36)</f>
        <v>97.961482672049357</v>
      </c>
      <c r="U36" s="18">
        <f t="shared" si="13"/>
        <v>97.783493541614575</v>
      </c>
      <c r="V36" s="18">
        <f t="shared" si="14"/>
        <v>2.2435416145754061E-3</v>
      </c>
      <c r="W36" s="17">
        <f t="shared" si="15"/>
        <v>4.0200700332891124</v>
      </c>
      <c r="X36" s="19">
        <f t="shared" si="16"/>
        <v>-0.36348492131788035</v>
      </c>
      <c r="Y36" s="18">
        <f t="shared" si="17"/>
        <v>1.5871081532210902</v>
      </c>
      <c r="Z36" s="20">
        <f t="shared" si="18"/>
        <v>3.5607431885834357E-3</v>
      </c>
      <c r="AA36" s="21">
        <f t="shared" si="19"/>
        <v>1.2678892055043333E-5</v>
      </c>
    </row>
    <row r="37" spans="1:27" x14ac:dyDescent="0.2">
      <c r="A37">
        <v>34</v>
      </c>
      <c r="B37" s="16">
        <f>Data!A36</f>
        <v>46507</v>
      </c>
      <c r="C37" s="17">
        <f>Data!B36</f>
        <v>2.75</v>
      </c>
      <c r="D37" s="17">
        <f>Data!C36</f>
        <v>99.043999999999997</v>
      </c>
      <c r="E37" s="17">
        <f>Data!D36</f>
        <v>99.054000000000002</v>
      </c>
      <c r="F37" s="17">
        <f>Data!F36</f>
        <v>4.0609999999999999</v>
      </c>
      <c r="G37" s="18">
        <f t="shared" si="0"/>
        <v>99.171875</v>
      </c>
      <c r="H37" s="16">
        <f t="shared" si="1"/>
        <v>46142</v>
      </c>
      <c r="I37" s="16">
        <f t="shared" si="2"/>
        <v>46326</v>
      </c>
      <c r="J37">
        <f t="shared" si="3"/>
        <v>131</v>
      </c>
      <c r="K37">
        <f t="shared" si="4"/>
        <v>184</v>
      </c>
      <c r="L37" s="18">
        <f t="shared" si="5"/>
        <v>0.97894021739130432</v>
      </c>
      <c r="M37" s="18">
        <f t="shared" si="6"/>
        <v>100.1508152173913</v>
      </c>
      <c r="N37" s="17">
        <f t="shared" si="7"/>
        <v>4.0612559120496678</v>
      </c>
      <c r="O37" s="19">
        <f t="shared" si="8"/>
        <v>2.5591204966790571E-2</v>
      </c>
      <c r="P37" s="18">
        <f t="shared" si="9"/>
        <v>0.6245151477356794</v>
      </c>
      <c r="Q37">
        <f t="shared" si="10"/>
        <v>2</v>
      </c>
      <c r="R37" s="18">
        <f t="shared" si="11"/>
        <v>0.64109589041095894</v>
      </c>
      <c r="S37">
        <f t="shared" si="12"/>
        <v>1</v>
      </c>
      <c r="T37" s="18">
        <f>SUM(CashFlows!DX37:GE37)</f>
        <v>100.17693431242478</v>
      </c>
      <c r="U37" s="18">
        <f t="shared" si="13"/>
        <v>99.197994095033479</v>
      </c>
      <c r="V37" s="18">
        <f t="shared" si="14"/>
        <v>2.6119095033479311E-2</v>
      </c>
      <c r="W37" s="17">
        <f t="shared" si="15"/>
        <v>4.0195056568987271</v>
      </c>
      <c r="X37" s="19">
        <f t="shared" si="16"/>
        <v>-4.1750255150940774</v>
      </c>
      <c r="Y37" s="18">
        <f t="shared" si="17"/>
        <v>1.6012421854389371</v>
      </c>
      <c r="Z37" s="20">
        <f t="shared" si="18"/>
        <v>4.1822996813095703E-2</v>
      </c>
      <c r="AA37" s="21">
        <f t="shared" si="19"/>
        <v>1.7491630624282134E-3</v>
      </c>
    </row>
    <row r="38" spans="1:27" x14ac:dyDescent="0.2">
      <c r="A38">
        <v>35</v>
      </c>
      <c r="B38" s="16">
        <f>Data!A37</f>
        <v>46507</v>
      </c>
      <c r="C38" s="17">
        <f>Data!B37</f>
        <v>3.75</v>
      </c>
      <c r="D38" s="17">
        <f>Data!C37</f>
        <v>99.254000000000005</v>
      </c>
      <c r="E38" s="17">
        <f>Data!D37</f>
        <v>99.263999999999996</v>
      </c>
      <c r="F38" s="17">
        <f>Data!F37</f>
        <v>4.0170000000000003</v>
      </c>
      <c r="G38" s="18">
        <f t="shared" si="0"/>
        <v>99.828125</v>
      </c>
      <c r="H38" s="16">
        <f t="shared" si="1"/>
        <v>46142</v>
      </c>
      <c r="I38" s="16">
        <f t="shared" si="2"/>
        <v>46326</v>
      </c>
      <c r="J38">
        <f t="shared" si="3"/>
        <v>131</v>
      </c>
      <c r="K38">
        <f t="shared" si="4"/>
        <v>184</v>
      </c>
      <c r="L38" s="18">
        <f t="shared" si="5"/>
        <v>1.3349184782608696</v>
      </c>
      <c r="M38" s="18">
        <f t="shared" si="6"/>
        <v>101.16304347826087</v>
      </c>
      <c r="N38" s="17">
        <f t="shared" si="7"/>
        <v>4.0169342149696696</v>
      </c>
      <c r="O38" s="19">
        <f t="shared" si="8"/>
        <v>-6.5785030330722805E-3</v>
      </c>
      <c r="P38" s="18">
        <f t="shared" si="9"/>
        <v>0.62230858783206955</v>
      </c>
      <c r="Q38">
        <f t="shared" si="10"/>
        <v>2</v>
      </c>
      <c r="R38" s="18">
        <f t="shared" si="11"/>
        <v>0.64109589041095894</v>
      </c>
      <c r="S38">
        <f t="shared" si="12"/>
        <v>1</v>
      </c>
      <c r="T38" s="18">
        <f>SUM(CashFlows!DX38:GE38)</f>
        <v>101.16157948592497</v>
      </c>
      <c r="U38" s="18">
        <f t="shared" si="13"/>
        <v>99.8266610076641</v>
      </c>
      <c r="V38" s="18">
        <f t="shared" si="14"/>
        <v>-1.4639923358998885E-3</v>
      </c>
      <c r="W38" s="17">
        <f t="shared" si="15"/>
        <v>4.0192597172796631</v>
      </c>
      <c r="X38" s="19">
        <f t="shared" si="16"/>
        <v>0.23255023099935102</v>
      </c>
      <c r="Y38" s="18">
        <f t="shared" si="17"/>
        <v>1.6069198136630098</v>
      </c>
      <c r="Z38" s="20">
        <f t="shared" si="18"/>
        <v>-2.3525182916083235E-3</v>
      </c>
      <c r="AA38" s="21">
        <f t="shared" si="19"/>
        <v>5.5343423123517447E-6</v>
      </c>
    </row>
    <row r="39" spans="1:27" x14ac:dyDescent="0.2">
      <c r="A39">
        <v>36</v>
      </c>
      <c r="B39" s="16">
        <f>Data!A38</f>
        <v>46522</v>
      </c>
      <c r="C39" s="17">
        <f>Data!B38</f>
        <v>2.375</v>
      </c>
      <c r="D39" s="17">
        <f>Data!C38</f>
        <v>98.262</v>
      </c>
      <c r="E39" s="17">
        <f>Data!D38</f>
        <v>98.272000000000006</v>
      </c>
      <c r="F39" s="17">
        <f>Data!F38</f>
        <v>4.0890000000000004</v>
      </c>
      <c r="G39" s="18">
        <f t="shared" si="0"/>
        <v>98.8515625</v>
      </c>
      <c r="H39" s="16">
        <f t="shared" si="1"/>
        <v>46157</v>
      </c>
      <c r="I39" s="16">
        <f t="shared" si="2"/>
        <v>46341</v>
      </c>
      <c r="J39">
        <f t="shared" si="3"/>
        <v>116</v>
      </c>
      <c r="K39">
        <f t="shared" si="4"/>
        <v>184</v>
      </c>
      <c r="L39" s="18">
        <f t="shared" si="5"/>
        <v>0.74864130434782605</v>
      </c>
      <c r="M39" s="18">
        <f t="shared" si="6"/>
        <v>99.600203804347828</v>
      </c>
      <c r="N39" s="17">
        <f t="shared" si="7"/>
        <v>4.0885625208119931</v>
      </c>
      <c r="O39" s="19">
        <f t="shared" si="8"/>
        <v>-4.3747918800729479E-2</v>
      </c>
      <c r="P39" s="18">
        <f t="shared" si="9"/>
        <v>0.66526578878141829</v>
      </c>
      <c r="Q39">
        <f t="shared" si="10"/>
        <v>2</v>
      </c>
      <c r="R39" s="18">
        <f t="shared" si="11"/>
        <v>0.68219178082191778</v>
      </c>
      <c r="S39">
        <f t="shared" si="12"/>
        <v>1</v>
      </c>
      <c r="T39" s="18">
        <f>SUM(CashFlows!DX39:GE39)</f>
        <v>99.632087405626393</v>
      </c>
      <c r="U39" s="18">
        <f t="shared" si="13"/>
        <v>98.883446101278565</v>
      </c>
      <c r="V39" s="18">
        <f t="shared" si="14"/>
        <v>3.1883601278565266E-2</v>
      </c>
      <c r="W39" s="17">
        <f t="shared" si="15"/>
        <v>4.0404574542523646</v>
      </c>
      <c r="X39" s="19">
        <f t="shared" si="16"/>
        <v>-4.810506655962854</v>
      </c>
      <c r="Y39" s="18">
        <f t="shared" si="17"/>
        <v>1.5031586124873813</v>
      </c>
      <c r="Z39" s="20">
        <f t="shared" si="18"/>
        <v>4.7926109858989062E-2</v>
      </c>
      <c r="AA39" s="21">
        <f t="shared" si="19"/>
        <v>2.2969120062158884E-3</v>
      </c>
    </row>
    <row r="40" spans="1:27" x14ac:dyDescent="0.2">
      <c r="A40">
        <v>37</v>
      </c>
      <c r="B40" s="16">
        <f>Data!A39</f>
        <v>46522</v>
      </c>
      <c r="C40" s="17">
        <f>Data!B39</f>
        <v>4.5</v>
      </c>
      <c r="D40" s="17">
        <f>Data!C39</f>
        <v>100.074</v>
      </c>
      <c r="E40" s="17">
        <f>Data!D39</f>
        <v>100.084</v>
      </c>
      <c r="F40" s="17">
        <f>Data!F39</f>
        <v>4.0949999999999998</v>
      </c>
      <c r="G40" s="18">
        <f t="shared" si="0"/>
        <v>100.265625</v>
      </c>
      <c r="H40" s="16">
        <f t="shared" si="1"/>
        <v>46157</v>
      </c>
      <c r="I40" s="16">
        <f t="shared" si="2"/>
        <v>46341</v>
      </c>
      <c r="J40">
        <f t="shared" si="3"/>
        <v>116</v>
      </c>
      <c r="K40">
        <f t="shared" si="4"/>
        <v>184</v>
      </c>
      <c r="L40" s="18">
        <f t="shared" si="5"/>
        <v>1.4184782608695652</v>
      </c>
      <c r="M40" s="18">
        <f t="shared" si="6"/>
        <v>101.68410326086956</v>
      </c>
      <c r="N40" s="17">
        <f t="shared" si="7"/>
        <v>4.0947295099176131</v>
      </c>
      <c r="O40" s="19">
        <f t="shared" si="8"/>
        <v>-2.7049008238666516E-2</v>
      </c>
      <c r="P40" s="18">
        <f t="shared" si="9"/>
        <v>0.66028308589060014</v>
      </c>
      <c r="Q40">
        <f t="shared" si="10"/>
        <v>2</v>
      </c>
      <c r="R40" s="18">
        <f t="shared" si="11"/>
        <v>0.68219178082191778</v>
      </c>
      <c r="S40">
        <f t="shared" si="12"/>
        <v>1</v>
      </c>
      <c r="T40" s="18">
        <f>SUM(CashFlows!DX40:GE40)</f>
        <v>101.72096293026981</v>
      </c>
      <c r="U40" s="18">
        <f t="shared" si="13"/>
        <v>100.30248466940024</v>
      </c>
      <c r="V40" s="18">
        <f t="shared" si="14"/>
        <v>3.6859669400243433E-2</v>
      </c>
      <c r="W40" s="17">
        <f t="shared" si="15"/>
        <v>4.0398474796664159</v>
      </c>
      <c r="X40" s="19">
        <f t="shared" si="16"/>
        <v>-5.48820302511972</v>
      </c>
      <c r="Y40" s="18">
        <f t="shared" si="17"/>
        <v>1.5145019179935291</v>
      </c>
      <c r="Z40" s="20">
        <f t="shared" si="18"/>
        <v>5.5824040003276072E-2</v>
      </c>
      <c r="AA40" s="21">
        <f t="shared" si="19"/>
        <v>3.1163234422873672E-3</v>
      </c>
    </row>
    <row r="41" spans="1:27" x14ac:dyDescent="0.2">
      <c r="A41">
        <v>38</v>
      </c>
      <c r="B41" s="16">
        <f>Data!A40</f>
        <v>46538</v>
      </c>
      <c r="C41" s="17">
        <f>Data!B40</f>
        <v>0.5</v>
      </c>
      <c r="D41" s="17">
        <f>Data!C40</f>
        <v>97.14</v>
      </c>
      <c r="E41" s="17">
        <f>Data!D40</f>
        <v>97.15</v>
      </c>
      <c r="F41" s="17">
        <f>Data!F40</f>
        <v>4.069</v>
      </c>
      <c r="G41" s="18">
        <f t="shared" si="0"/>
        <v>97.46875</v>
      </c>
      <c r="H41" s="16">
        <f t="shared" si="1"/>
        <v>46173</v>
      </c>
      <c r="I41" s="16">
        <f t="shared" si="2"/>
        <v>46356</v>
      </c>
      <c r="J41">
        <f t="shared" si="3"/>
        <v>100</v>
      </c>
      <c r="K41">
        <f t="shared" si="4"/>
        <v>183</v>
      </c>
      <c r="L41" s="18">
        <f t="shared" si="5"/>
        <v>0.13661202185792351</v>
      </c>
      <c r="M41" s="18">
        <f t="shared" si="6"/>
        <v>97.605362021857928</v>
      </c>
      <c r="N41" s="17">
        <f t="shared" si="7"/>
        <v>4.0690279590898175</v>
      </c>
      <c r="O41" s="19">
        <f t="shared" si="8"/>
        <v>2.795908981756412E-3</v>
      </c>
      <c r="P41" s="18">
        <f t="shared" si="9"/>
        <v>0.71104071183184647</v>
      </c>
      <c r="Q41">
        <f t="shared" si="10"/>
        <v>2</v>
      </c>
      <c r="R41" s="18">
        <f t="shared" si="11"/>
        <v>0.72602739726027399</v>
      </c>
      <c r="S41">
        <f t="shared" si="12"/>
        <v>1</v>
      </c>
      <c r="T41" s="18">
        <f>SUM(CashFlows!DX41:GE41)</f>
        <v>97.604225628893602</v>
      </c>
      <c r="U41" s="18">
        <f t="shared" si="13"/>
        <v>97.467613607035673</v>
      </c>
      <c r="V41" s="18">
        <f t="shared" si="14"/>
        <v>-1.1363929643266601E-3</v>
      </c>
      <c r="W41" s="17">
        <f t="shared" si="15"/>
        <v>4.0706653963384012</v>
      </c>
      <c r="X41" s="19">
        <f t="shared" si="16"/>
        <v>0.1637437248583673</v>
      </c>
      <c r="Y41" s="18">
        <f t="shared" si="17"/>
        <v>1.4063892311084563</v>
      </c>
      <c r="Z41" s="20">
        <f t="shared" si="18"/>
        <v>-1.598210827336431E-3</v>
      </c>
      <c r="AA41" s="21">
        <f t="shared" si="19"/>
        <v>2.5542778486153995E-6</v>
      </c>
    </row>
    <row r="42" spans="1:27" x14ac:dyDescent="0.2">
      <c r="A42">
        <v>39</v>
      </c>
      <c r="B42" s="16">
        <f>Data!A41</f>
        <v>46538</v>
      </c>
      <c r="C42" s="17">
        <f>Data!B41</f>
        <v>2.625</v>
      </c>
      <c r="D42" s="17">
        <f>Data!C41</f>
        <v>98.302000000000007</v>
      </c>
      <c r="E42" s="17">
        <f>Data!D41</f>
        <v>98.311999999999998</v>
      </c>
      <c r="F42" s="17">
        <f>Data!F41</f>
        <v>4.0640000000000001</v>
      </c>
      <c r="G42" s="18">
        <f t="shared" si="0"/>
        <v>98.9765625</v>
      </c>
      <c r="H42" s="16">
        <f t="shared" si="1"/>
        <v>46173</v>
      </c>
      <c r="I42" s="16">
        <f t="shared" si="2"/>
        <v>46356</v>
      </c>
      <c r="J42">
        <f t="shared" si="3"/>
        <v>100</v>
      </c>
      <c r="K42">
        <f t="shared" si="4"/>
        <v>183</v>
      </c>
      <c r="L42" s="18">
        <f t="shared" si="5"/>
        <v>0.71721311475409832</v>
      </c>
      <c r="M42" s="18">
        <f t="shared" si="6"/>
        <v>99.693775614754102</v>
      </c>
      <c r="N42" s="17">
        <f t="shared" si="7"/>
        <v>4.0637275549969285</v>
      </c>
      <c r="O42" s="19">
        <f t="shared" si="8"/>
        <v>-2.7244500307155306E-2</v>
      </c>
      <c r="P42" s="18">
        <f t="shared" si="9"/>
        <v>0.70590995164473436</v>
      </c>
      <c r="Q42">
        <f t="shared" si="10"/>
        <v>2</v>
      </c>
      <c r="R42" s="18">
        <f t="shared" si="11"/>
        <v>0.72602739726027399</v>
      </c>
      <c r="S42">
        <f t="shared" si="12"/>
        <v>1</v>
      </c>
      <c r="T42" s="18">
        <f>SUM(CashFlows!DX42:GE42)</f>
        <v>99.689457885166007</v>
      </c>
      <c r="U42" s="18">
        <f t="shared" si="13"/>
        <v>98.972244770411905</v>
      </c>
      <c r="V42" s="18">
        <f t="shared" si="14"/>
        <v>-4.317729588095176E-3</v>
      </c>
      <c r="W42" s="17">
        <f t="shared" si="15"/>
        <v>4.0698631132434393</v>
      </c>
      <c r="X42" s="19">
        <f t="shared" si="16"/>
        <v>0.61355582465107972</v>
      </c>
      <c r="Y42" s="18">
        <f t="shared" si="17"/>
        <v>1.4166112797674133</v>
      </c>
      <c r="Z42" s="20">
        <f t="shared" si="18"/>
        <v>-6.1165444374811336E-3</v>
      </c>
      <c r="AA42" s="21">
        <f t="shared" si="19"/>
        <v>3.7412115855681399E-5</v>
      </c>
    </row>
    <row r="43" spans="1:27" x14ac:dyDescent="0.2">
      <c r="A43">
        <v>40</v>
      </c>
      <c r="B43" s="16">
        <f>Data!A42</f>
        <v>46538</v>
      </c>
      <c r="C43" s="17">
        <f>Data!B42</f>
        <v>3.875</v>
      </c>
      <c r="D43" s="17">
        <f>Data!C42</f>
        <v>99.262</v>
      </c>
      <c r="E43" s="17">
        <f>Data!D42</f>
        <v>99.272000000000006</v>
      </c>
      <c r="F43" s="17">
        <f>Data!F42</f>
        <v>4.0780000000000003</v>
      </c>
      <c r="G43" s="18">
        <f t="shared" si="0"/>
        <v>99.8515625</v>
      </c>
      <c r="H43" s="16">
        <f t="shared" si="1"/>
        <v>46173</v>
      </c>
      <c r="I43" s="16">
        <f t="shared" si="2"/>
        <v>46356</v>
      </c>
      <c r="J43">
        <f t="shared" si="3"/>
        <v>100</v>
      </c>
      <c r="K43">
        <f t="shared" si="4"/>
        <v>183</v>
      </c>
      <c r="L43" s="18">
        <f t="shared" si="5"/>
        <v>1.0587431693989071</v>
      </c>
      <c r="M43" s="18">
        <f t="shared" si="6"/>
        <v>100.91030566939891</v>
      </c>
      <c r="N43" s="17">
        <f t="shared" si="7"/>
        <v>4.0775205447718186</v>
      </c>
      <c r="O43" s="19">
        <f t="shared" si="8"/>
        <v>-4.7945522818171327E-2</v>
      </c>
      <c r="P43" s="18">
        <f t="shared" si="9"/>
        <v>0.70293222063084371</v>
      </c>
      <c r="Q43">
        <f t="shared" si="10"/>
        <v>2</v>
      </c>
      <c r="R43" s="18">
        <f t="shared" si="11"/>
        <v>0.72602739726027399</v>
      </c>
      <c r="S43">
        <f t="shared" si="12"/>
        <v>1</v>
      </c>
      <c r="T43" s="18">
        <f>SUM(CashFlows!DX43:GE43)</f>
        <v>100.916065094738</v>
      </c>
      <c r="U43" s="18">
        <f t="shared" si="13"/>
        <v>99.857321925339093</v>
      </c>
      <c r="V43" s="18">
        <f t="shared" si="14"/>
        <v>5.7594253390931271E-3</v>
      </c>
      <c r="W43" s="17">
        <f t="shared" si="15"/>
        <v>4.069401423367923</v>
      </c>
      <c r="X43" s="19">
        <f t="shared" si="16"/>
        <v>-0.81191214038955906</v>
      </c>
      <c r="Y43" s="18">
        <f t="shared" si="17"/>
        <v>1.4226122670867953</v>
      </c>
      <c r="Z43" s="20">
        <f t="shared" si="18"/>
        <v>8.1934291387644083E-3</v>
      </c>
      <c r="AA43" s="21">
        <f t="shared" si="19"/>
        <v>6.7132281051953676E-5</v>
      </c>
    </row>
    <row r="44" spans="1:27" x14ac:dyDescent="0.2">
      <c r="A44">
        <v>41</v>
      </c>
      <c r="B44" s="16">
        <f>Data!A43</f>
        <v>46553</v>
      </c>
      <c r="C44" s="17">
        <f>Data!B43</f>
        <v>4.625</v>
      </c>
      <c r="D44" s="17">
        <f>Data!C43</f>
        <v>100.114</v>
      </c>
      <c r="E44" s="17">
        <f>Data!D43</f>
        <v>100.124</v>
      </c>
      <c r="F44" s="17">
        <f>Data!F43</f>
        <v>4.0949999999999998</v>
      </c>
      <c r="G44" s="18">
        <f t="shared" si="0"/>
        <v>100.390625</v>
      </c>
      <c r="H44" s="16">
        <f t="shared" si="1"/>
        <v>46188</v>
      </c>
      <c r="I44" s="16">
        <f t="shared" si="2"/>
        <v>46371</v>
      </c>
      <c r="J44">
        <f t="shared" si="3"/>
        <v>85</v>
      </c>
      <c r="K44">
        <f t="shared" si="4"/>
        <v>183</v>
      </c>
      <c r="L44" s="18">
        <f t="shared" si="5"/>
        <v>1.0741120218579234</v>
      </c>
      <c r="M44" s="18">
        <f t="shared" si="6"/>
        <v>101.46473702185793</v>
      </c>
      <c r="N44" s="17">
        <f t="shared" si="7"/>
        <v>4.0951947774742345</v>
      </c>
      <c r="O44" s="19">
        <f t="shared" si="8"/>
        <v>1.9477747423479741E-2</v>
      </c>
      <c r="P44" s="18">
        <f t="shared" si="9"/>
        <v>0.74130799968052119</v>
      </c>
      <c r="Q44">
        <f t="shared" si="10"/>
        <v>2</v>
      </c>
      <c r="R44" s="18">
        <f t="shared" si="11"/>
        <v>0.76712328767123283</v>
      </c>
      <c r="S44">
        <f t="shared" si="12"/>
        <v>1</v>
      </c>
      <c r="T44" s="18">
        <f>SUM(CashFlows!DX44:GE44)</f>
        <v>101.47130631404299</v>
      </c>
      <c r="U44" s="18">
        <f t="shared" si="13"/>
        <v>100.39719429218506</v>
      </c>
      <c r="V44" s="18">
        <f t="shared" si="14"/>
        <v>6.5692921850626362E-3</v>
      </c>
      <c r="W44" s="17">
        <f t="shared" si="15"/>
        <v>4.0864614193050279</v>
      </c>
      <c r="X44" s="19">
        <f t="shared" si="16"/>
        <v>-0.87333581692066176</v>
      </c>
      <c r="Y44" s="18">
        <f t="shared" si="17"/>
        <v>1.3489669616825481</v>
      </c>
      <c r="Z44" s="20">
        <f t="shared" si="18"/>
        <v>8.8617581192888522E-3</v>
      </c>
      <c r="AA44" s="21">
        <f t="shared" si="19"/>
        <v>7.8530756964781894E-5</v>
      </c>
    </row>
    <row r="45" spans="1:27" x14ac:dyDescent="0.2">
      <c r="A45">
        <v>42</v>
      </c>
      <c r="B45" s="16">
        <f>Data!A44</f>
        <v>46568</v>
      </c>
      <c r="C45" s="17">
        <f>Data!B44</f>
        <v>0.5</v>
      </c>
      <c r="D45" s="17">
        <f>Data!C44</f>
        <v>97.034000000000006</v>
      </c>
      <c r="E45" s="17">
        <f>Data!D44</f>
        <v>97.043999999999997</v>
      </c>
      <c r="F45" s="17">
        <f>Data!F44</f>
        <v>4.1260000000000003</v>
      </c>
      <c r="G45" s="18">
        <f t="shared" si="0"/>
        <v>97.140625</v>
      </c>
      <c r="H45" s="16">
        <f t="shared" si="1"/>
        <v>46203</v>
      </c>
      <c r="I45" s="16">
        <f t="shared" si="2"/>
        <v>46387</v>
      </c>
      <c r="J45">
        <f t="shared" si="3"/>
        <v>70</v>
      </c>
      <c r="K45">
        <f t="shared" si="4"/>
        <v>184</v>
      </c>
      <c r="L45" s="18">
        <f t="shared" si="5"/>
        <v>9.5108695652173919E-2</v>
      </c>
      <c r="M45" s="18">
        <f t="shared" si="6"/>
        <v>97.235733695652172</v>
      </c>
      <c r="N45" s="17">
        <f t="shared" si="7"/>
        <v>4.1258880027104778</v>
      </c>
      <c r="O45" s="19">
        <f t="shared" si="8"/>
        <v>-1.1199728952249188E-2</v>
      </c>
      <c r="P45" s="18">
        <f t="shared" si="9"/>
        <v>0.79217118626660188</v>
      </c>
      <c r="Q45">
        <f t="shared" si="10"/>
        <v>2</v>
      </c>
      <c r="R45" s="18">
        <f t="shared" si="11"/>
        <v>0.80821917808219179</v>
      </c>
      <c r="S45">
        <f t="shared" si="12"/>
        <v>1</v>
      </c>
      <c r="T45" s="18">
        <f>SUM(CashFlows!DX45:GE45)</f>
        <v>97.25597092697241</v>
      </c>
      <c r="U45" s="18">
        <f t="shared" si="13"/>
        <v>97.160862231320237</v>
      </c>
      <c r="V45" s="18">
        <f t="shared" si="14"/>
        <v>2.023723132023747E-2</v>
      </c>
      <c r="W45" s="17">
        <f t="shared" si="15"/>
        <v>4.0996196415093848</v>
      </c>
      <c r="X45" s="19">
        <f t="shared" si="16"/>
        <v>-2.6268361201092993</v>
      </c>
      <c r="Y45" s="18">
        <f t="shared" si="17"/>
        <v>1.2623534121619191</v>
      </c>
      <c r="Z45" s="20">
        <f t="shared" si="18"/>
        <v>2.5546538009811829E-2</v>
      </c>
      <c r="AA45" s="21">
        <f t="shared" si="19"/>
        <v>6.5262560428676049E-4</v>
      </c>
    </row>
    <row r="46" spans="1:27" x14ac:dyDescent="0.2">
      <c r="A46">
        <v>43</v>
      </c>
      <c r="B46" s="16">
        <f>Data!A45</f>
        <v>46568</v>
      </c>
      <c r="C46" s="17">
        <f>Data!B45</f>
        <v>3.25</v>
      </c>
      <c r="D46" s="17">
        <f>Data!C45</f>
        <v>99.091999999999999</v>
      </c>
      <c r="E46" s="17">
        <f>Data!D45</f>
        <v>99.102000000000004</v>
      </c>
      <c r="F46" s="17">
        <f>Data!F45</f>
        <v>4.1070000000000002</v>
      </c>
      <c r="G46" s="18">
        <f t="shared" si="0"/>
        <v>99.3203125</v>
      </c>
      <c r="H46" s="16">
        <f t="shared" si="1"/>
        <v>46203</v>
      </c>
      <c r="I46" s="16">
        <f t="shared" si="2"/>
        <v>46387</v>
      </c>
      <c r="J46">
        <f t="shared" si="3"/>
        <v>70</v>
      </c>
      <c r="K46">
        <f t="shared" si="4"/>
        <v>184</v>
      </c>
      <c r="L46" s="18">
        <f t="shared" si="5"/>
        <v>0.61820652173913049</v>
      </c>
      <c r="M46" s="18">
        <f t="shared" si="6"/>
        <v>99.938519021739125</v>
      </c>
      <c r="N46" s="17">
        <f t="shared" si="7"/>
        <v>4.1070357744845483</v>
      </c>
      <c r="O46" s="19">
        <f t="shared" si="8"/>
        <v>3.5774484548056762E-3</v>
      </c>
      <c r="P46" s="18">
        <f t="shared" si="9"/>
        <v>0.78562147991468023</v>
      </c>
      <c r="Q46">
        <f t="shared" si="10"/>
        <v>2</v>
      </c>
      <c r="R46" s="18">
        <f t="shared" si="11"/>
        <v>0.80821917808219179</v>
      </c>
      <c r="S46">
        <f t="shared" si="12"/>
        <v>1</v>
      </c>
      <c r="T46" s="18">
        <f>SUM(CashFlows!DX46:GE46)</f>
        <v>99.945154088862139</v>
      </c>
      <c r="U46" s="18">
        <f t="shared" si="13"/>
        <v>99.326947567123014</v>
      </c>
      <c r="V46" s="18">
        <f t="shared" si="14"/>
        <v>6.6350671230139824E-3</v>
      </c>
      <c r="W46" s="17">
        <f t="shared" si="15"/>
        <v>4.098585407560452</v>
      </c>
      <c r="X46" s="19">
        <f t="shared" si="16"/>
        <v>-0.84503669240962864</v>
      </c>
      <c r="Y46" s="18">
        <f t="shared" si="17"/>
        <v>1.2728776205413854</v>
      </c>
      <c r="Z46" s="20">
        <f t="shared" si="18"/>
        <v>8.4456284516744133E-3</v>
      </c>
      <c r="AA46" s="21">
        <f t="shared" si="19"/>
        <v>7.1328639943732343E-5</v>
      </c>
    </row>
    <row r="47" spans="1:27" x14ac:dyDescent="0.2">
      <c r="A47">
        <v>44</v>
      </c>
      <c r="B47" s="16">
        <f>Data!A46</f>
        <v>46568</v>
      </c>
      <c r="C47" s="17">
        <f>Data!B46</f>
        <v>3.75</v>
      </c>
      <c r="D47" s="17">
        <f>Data!C46</f>
        <v>99.212000000000003</v>
      </c>
      <c r="E47" s="17">
        <f>Data!D46</f>
        <v>99.221999999999994</v>
      </c>
      <c r="F47" s="17">
        <f>Data!F46</f>
        <v>4.1310000000000002</v>
      </c>
      <c r="G47" s="18">
        <f t="shared" si="0"/>
        <v>99.6953125</v>
      </c>
      <c r="H47" s="16">
        <f t="shared" si="1"/>
        <v>46203</v>
      </c>
      <c r="I47" s="16">
        <f t="shared" si="2"/>
        <v>46387</v>
      </c>
      <c r="J47">
        <f t="shared" si="3"/>
        <v>70</v>
      </c>
      <c r="K47">
        <f t="shared" si="4"/>
        <v>184</v>
      </c>
      <c r="L47" s="18">
        <f t="shared" si="5"/>
        <v>0.71331521739130432</v>
      </c>
      <c r="M47" s="18">
        <f t="shared" si="6"/>
        <v>100.4086277173913</v>
      </c>
      <c r="N47" s="17">
        <f t="shared" si="7"/>
        <v>4.1307332952758982</v>
      </c>
      <c r="O47" s="19">
        <f t="shared" si="8"/>
        <v>-2.6670472410206258E-2</v>
      </c>
      <c r="P47" s="18">
        <f t="shared" si="9"/>
        <v>0.78436329785015446</v>
      </c>
      <c r="Q47">
        <f t="shared" si="10"/>
        <v>2</v>
      </c>
      <c r="R47" s="18">
        <f t="shared" si="11"/>
        <v>0.80821917808219179</v>
      </c>
      <c r="S47">
        <f t="shared" si="12"/>
        <v>1</v>
      </c>
      <c r="T47" s="18">
        <f>SUM(CashFlows!DX47:GE47)</f>
        <v>100.43409648193301</v>
      </c>
      <c r="U47" s="18">
        <f t="shared" si="13"/>
        <v>99.720781264541714</v>
      </c>
      <c r="V47" s="18">
        <f t="shared" si="14"/>
        <v>2.546876454171354E-2</v>
      </c>
      <c r="W47" s="17">
        <f t="shared" si="15"/>
        <v>4.0984015071169679</v>
      </c>
      <c r="X47" s="19">
        <f t="shared" si="16"/>
        <v>-3.233178815893023</v>
      </c>
      <c r="Y47" s="18">
        <f t="shared" si="17"/>
        <v>1.2749194190254438</v>
      </c>
      <c r="Z47" s="20">
        <f t="shared" si="18"/>
        <v>3.247062249281725E-2</v>
      </c>
      <c r="AA47" s="21">
        <f t="shared" si="19"/>
        <v>1.0543413250710496E-3</v>
      </c>
    </row>
    <row r="48" spans="1:27" x14ac:dyDescent="0.2">
      <c r="A48">
        <v>45</v>
      </c>
      <c r="B48" s="16">
        <f>Data!A47</f>
        <v>46583</v>
      </c>
      <c r="C48" s="17">
        <f>Data!B47</f>
        <v>4.375</v>
      </c>
      <c r="D48" s="17">
        <f>Data!C47</f>
        <v>100.05</v>
      </c>
      <c r="E48" s="17">
        <f>Data!D47</f>
        <v>100.06</v>
      </c>
      <c r="F48" s="17">
        <f>Data!F47</f>
        <v>4.1429999999999998</v>
      </c>
      <c r="G48" s="18">
        <f t="shared" si="0"/>
        <v>100.1875</v>
      </c>
      <c r="H48" s="16">
        <f t="shared" si="1"/>
        <v>46218</v>
      </c>
      <c r="I48" s="16">
        <f t="shared" si="2"/>
        <v>46402</v>
      </c>
      <c r="J48">
        <f t="shared" si="3"/>
        <v>55</v>
      </c>
      <c r="K48">
        <f t="shared" si="4"/>
        <v>184</v>
      </c>
      <c r="L48" s="18">
        <f t="shared" si="5"/>
        <v>0.65387228260869568</v>
      </c>
      <c r="M48" s="18">
        <f t="shared" si="6"/>
        <v>100.8413722826087</v>
      </c>
      <c r="N48" s="17">
        <f t="shared" si="7"/>
        <v>4.1426989651348576</v>
      </c>
      <c r="O48" s="19">
        <f t="shared" si="8"/>
        <v>-3.0103486514221345E-2</v>
      </c>
      <c r="P48" s="18">
        <f t="shared" si="9"/>
        <v>0.82280877478916503</v>
      </c>
      <c r="Q48">
        <f t="shared" si="10"/>
        <v>2</v>
      </c>
      <c r="R48" s="18">
        <f t="shared" si="11"/>
        <v>0.84931506849315064</v>
      </c>
      <c r="S48">
        <f t="shared" si="12"/>
        <v>1</v>
      </c>
      <c r="T48" s="18">
        <f>SUM(CashFlows!DX48:GE48)</f>
        <v>100.86385993354926</v>
      </c>
      <c r="U48" s="18">
        <f t="shared" si="13"/>
        <v>100.20998765094056</v>
      </c>
      <c r="V48" s="18">
        <f t="shared" si="14"/>
        <v>2.2487650940561821E-2</v>
      </c>
      <c r="W48" s="17">
        <f t="shared" si="15"/>
        <v>4.1156014900246385</v>
      </c>
      <c r="X48" s="19">
        <f t="shared" si="16"/>
        <v>-2.7097475110219094</v>
      </c>
      <c r="Y48" s="18">
        <f t="shared" si="17"/>
        <v>1.2153492167803366</v>
      </c>
      <c r="Z48" s="20">
        <f t="shared" si="18"/>
        <v>2.7330348957841408E-2</v>
      </c>
      <c r="AA48" s="21">
        <f t="shared" si="19"/>
        <v>7.4694797415738288E-4</v>
      </c>
    </row>
    <row r="49" spans="1:27" x14ac:dyDescent="0.2">
      <c r="A49">
        <v>46</v>
      </c>
      <c r="B49" s="16">
        <f>Data!A48</f>
        <v>46599</v>
      </c>
      <c r="C49" s="17">
        <f>Data!B48</f>
        <v>0.375</v>
      </c>
      <c r="D49" s="17">
        <f>Data!C48</f>
        <v>96.213999999999999</v>
      </c>
      <c r="E49" s="17">
        <f>Data!D48</f>
        <v>96.224000000000004</v>
      </c>
      <c r="F49" s="17">
        <f>Data!F48</f>
        <v>4.17</v>
      </c>
      <c r="G49" s="18">
        <f t="shared" si="0"/>
        <v>96.703125</v>
      </c>
      <c r="H49" s="16">
        <f t="shared" si="1"/>
        <v>46234</v>
      </c>
      <c r="I49" s="16">
        <f t="shared" si="2"/>
        <v>46418</v>
      </c>
      <c r="J49">
        <f t="shared" si="3"/>
        <v>39</v>
      </c>
      <c r="K49">
        <f t="shared" si="4"/>
        <v>184</v>
      </c>
      <c r="L49" s="18">
        <f t="shared" si="5"/>
        <v>3.974184782608696E-2</v>
      </c>
      <c r="M49" s="18">
        <f t="shared" si="6"/>
        <v>96.742866847826093</v>
      </c>
      <c r="N49" s="17">
        <f t="shared" si="7"/>
        <v>4.169787771714998</v>
      </c>
      <c r="O49" s="19">
        <f t="shared" si="8"/>
        <v>-2.1222828500189195E-2</v>
      </c>
      <c r="P49" s="18">
        <f t="shared" si="9"/>
        <v>0.87482904855131494</v>
      </c>
      <c r="Q49">
        <f t="shared" si="10"/>
        <v>2</v>
      </c>
      <c r="R49" s="18">
        <f t="shared" si="11"/>
        <v>0.89315068493150684</v>
      </c>
      <c r="S49">
        <f t="shared" si="12"/>
        <v>1</v>
      </c>
      <c r="T49" s="18">
        <f>SUM(CashFlows!DX49:GE49)</f>
        <v>96.772296665967161</v>
      </c>
      <c r="U49" s="18">
        <f t="shared" si="13"/>
        <v>96.732554818141068</v>
      </c>
      <c r="V49" s="18">
        <f t="shared" si="14"/>
        <v>2.9429818141068154E-2</v>
      </c>
      <c r="W49" s="17">
        <f t="shared" si="15"/>
        <v>4.1350227612756374</v>
      </c>
      <c r="X49" s="19">
        <f t="shared" si="16"/>
        <v>-3.4765010439360644</v>
      </c>
      <c r="Y49" s="18">
        <f t="shared" si="17"/>
        <v>1.1430804700140715</v>
      </c>
      <c r="Z49" s="20">
        <f t="shared" si="18"/>
        <v>3.3640650353120832E-2</v>
      </c>
      <c r="AA49" s="21">
        <f t="shared" si="19"/>
        <v>1.1316933561809287E-3</v>
      </c>
    </row>
    <row r="50" spans="1:27" x14ac:dyDescent="0.2">
      <c r="A50">
        <v>47</v>
      </c>
      <c r="B50" s="16">
        <f>Data!A49</f>
        <v>46599</v>
      </c>
      <c r="C50" s="17">
        <f>Data!B49</f>
        <v>2.75</v>
      </c>
      <c r="D50" s="17">
        <f>Data!C49</f>
        <v>98.231999999999999</v>
      </c>
      <c r="E50" s="17">
        <f>Data!D49</f>
        <v>98.242000000000004</v>
      </c>
      <c r="F50" s="17">
        <f>Data!F49</f>
        <v>4.1769999999999996</v>
      </c>
      <c r="G50" s="18">
        <f t="shared" si="0"/>
        <v>98.7578125</v>
      </c>
      <c r="H50" s="16">
        <f t="shared" si="1"/>
        <v>46234</v>
      </c>
      <c r="I50" s="16">
        <f t="shared" si="2"/>
        <v>46418</v>
      </c>
      <c r="J50">
        <f t="shared" si="3"/>
        <v>39</v>
      </c>
      <c r="K50">
        <f t="shared" si="4"/>
        <v>184</v>
      </c>
      <c r="L50" s="18">
        <f t="shared" si="5"/>
        <v>0.29144021739130432</v>
      </c>
      <c r="M50" s="18">
        <f t="shared" si="6"/>
        <v>99.049252717391298</v>
      </c>
      <c r="N50" s="17">
        <f t="shared" si="7"/>
        <v>4.177275253068081</v>
      </c>
      <c r="O50" s="19">
        <f t="shared" si="8"/>
        <v>2.7525306808140471E-2</v>
      </c>
      <c r="P50" s="18">
        <f t="shared" si="9"/>
        <v>0.86904176622128526</v>
      </c>
      <c r="Q50">
        <f t="shared" si="10"/>
        <v>2</v>
      </c>
      <c r="R50" s="18">
        <f t="shared" si="11"/>
        <v>0.89315068493150684</v>
      </c>
      <c r="S50">
        <f t="shared" si="12"/>
        <v>1</v>
      </c>
      <c r="T50" s="18">
        <f>SUM(CashFlows!DX50:GE50)</f>
        <v>99.086463336934926</v>
      </c>
      <c r="U50" s="18">
        <f t="shared" si="13"/>
        <v>98.795023119543629</v>
      </c>
      <c r="V50" s="18">
        <f t="shared" si="14"/>
        <v>3.7210619543628809E-2</v>
      </c>
      <c r="W50" s="17">
        <f t="shared" si="15"/>
        <v>4.134058994104099</v>
      </c>
      <c r="X50" s="19">
        <f t="shared" si="16"/>
        <v>-4.3216258963981957</v>
      </c>
      <c r="Y50" s="18">
        <f t="shared" si="17"/>
        <v>1.1506926811448193</v>
      </c>
      <c r="Z50" s="20">
        <f t="shared" si="18"/>
        <v>4.2817987569718045E-2</v>
      </c>
      <c r="AA50" s="21">
        <f t="shared" si="19"/>
        <v>1.833380059520529E-3</v>
      </c>
    </row>
    <row r="51" spans="1:27" x14ac:dyDescent="0.2">
      <c r="A51">
        <v>48</v>
      </c>
      <c r="B51" s="16">
        <f>Data!A50</f>
        <v>46599</v>
      </c>
      <c r="C51" s="17">
        <f>Data!B50</f>
        <v>3.875</v>
      </c>
      <c r="D51" s="17">
        <f>Data!C50</f>
        <v>99.225999999999999</v>
      </c>
      <c r="E51" s="17">
        <f>Data!D50</f>
        <v>99.236000000000004</v>
      </c>
      <c r="F51" s="17">
        <f>Data!F50</f>
        <v>4.1680000000000001</v>
      </c>
      <c r="G51" s="18">
        <f t="shared" si="0"/>
        <v>99.7421875</v>
      </c>
      <c r="H51" s="16">
        <f t="shared" si="1"/>
        <v>46234</v>
      </c>
      <c r="I51" s="16">
        <f t="shared" si="2"/>
        <v>46418</v>
      </c>
      <c r="J51">
        <f t="shared" si="3"/>
        <v>39</v>
      </c>
      <c r="K51">
        <f t="shared" si="4"/>
        <v>184</v>
      </c>
      <c r="L51" s="18">
        <f t="shared" si="5"/>
        <v>0.41066576086956524</v>
      </c>
      <c r="M51" s="18">
        <f t="shared" si="6"/>
        <v>100.15285326086956</v>
      </c>
      <c r="N51" s="17">
        <f t="shared" si="7"/>
        <v>4.167939923895025</v>
      </c>
      <c r="O51" s="19">
        <f t="shared" si="8"/>
        <v>-6.0076104975159694E-3</v>
      </c>
      <c r="P51" s="18">
        <f t="shared" si="9"/>
        <v>0.86644844648922126</v>
      </c>
      <c r="Q51">
        <f t="shared" si="10"/>
        <v>2</v>
      </c>
      <c r="R51" s="18">
        <f t="shared" si="11"/>
        <v>0.89315068493150684</v>
      </c>
      <c r="S51">
        <f t="shared" si="12"/>
        <v>1</v>
      </c>
      <c r="T51" s="18">
        <f>SUM(CashFlows!DX51:GE51)</f>
        <v>100.1826475494986</v>
      </c>
      <c r="U51" s="18">
        <f t="shared" si="13"/>
        <v>99.771981788629034</v>
      </c>
      <c r="V51" s="18">
        <f t="shared" si="14"/>
        <v>2.9794288629034327E-2</v>
      </c>
      <c r="W51" s="17">
        <f t="shared" si="15"/>
        <v>4.1336137435548599</v>
      </c>
      <c r="X51" s="19">
        <f t="shared" si="16"/>
        <v>-3.4326180340165102</v>
      </c>
      <c r="Y51" s="18">
        <f t="shared" si="17"/>
        <v>1.1541367568398544</v>
      </c>
      <c r="Z51" s="20">
        <f t="shared" si="18"/>
        <v>3.4386683650664232E-2</v>
      </c>
      <c r="AA51" s="21">
        <f t="shared" si="19"/>
        <v>1.1824440124908588E-3</v>
      </c>
    </row>
    <row r="52" spans="1:27" x14ac:dyDescent="0.2">
      <c r="A52">
        <v>49</v>
      </c>
      <c r="B52" s="16">
        <f>Data!A51</f>
        <v>46614</v>
      </c>
      <c r="C52" s="17">
        <f>Data!B51</f>
        <v>2.25</v>
      </c>
      <c r="D52" s="17">
        <f>Data!C51</f>
        <v>98.072000000000003</v>
      </c>
      <c r="E52" s="17">
        <f>Data!D51</f>
        <v>98.081999999999994</v>
      </c>
      <c r="F52" s="17">
        <f>Data!F51</f>
        <v>4.1680000000000001</v>
      </c>
      <c r="G52" s="18">
        <f t="shared" si="0"/>
        <v>98.2578125</v>
      </c>
      <c r="H52" s="16">
        <f t="shared" si="1"/>
        <v>46249</v>
      </c>
      <c r="I52" s="16">
        <f t="shared" si="2"/>
        <v>46433</v>
      </c>
      <c r="J52">
        <f t="shared" si="3"/>
        <v>24</v>
      </c>
      <c r="K52">
        <f t="shared" si="4"/>
        <v>184</v>
      </c>
      <c r="L52" s="18">
        <f t="shared" si="5"/>
        <v>0.14673913043478262</v>
      </c>
      <c r="M52" s="18">
        <f t="shared" si="6"/>
        <v>98.404551630434781</v>
      </c>
      <c r="N52" s="17">
        <f t="shared" si="7"/>
        <v>4.1681855276329616</v>
      </c>
      <c r="O52" s="19">
        <f t="shared" si="8"/>
        <v>1.8552763296142416E-2</v>
      </c>
      <c r="P52" s="18">
        <f t="shared" si="9"/>
        <v>0.91019863907943732</v>
      </c>
      <c r="Q52">
        <f t="shared" si="10"/>
        <v>2</v>
      </c>
      <c r="R52" s="18">
        <f t="shared" si="11"/>
        <v>0.9342465753424658</v>
      </c>
      <c r="S52">
        <f t="shared" si="12"/>
        <v>1</v>
      </c>
      <c r="T52" s="18">
        <f>SUM(CashFlows!DX52:GE52)</f>
        <v>98.420580825645018</v>
      </c>
      <c r="U52" s="18">
        <f t="shared" si="13"/>
        <v>98.273841695210237</v>
      </c>
      <c r="V52" s="18">
        <f t="shared" si="14"/>
        <v>1.6029195210236935E-2</v>
      </c>
      <c r="W52" s="17">
        <f t="shared" si="15"/>
        <v>4.1502915934945008</v>
      </c>
      <c r="X52" s="19">
        <f t="shared" si="16"/>
        <v>-1.7893934138460743</v>
      </c>
      <c r="Y52" s="18">
        <f t="shared" si="17"/>
        <v>1.0986612779506972</v>
      </c>
      <c r="Z52" s="20">
        <f t="shared" si="18"/>
        <v>1.7610656094200105E-2</v>
      </c>
      <c r="AA52" s="21">
        <f t="shared" si="19"/>
        <v>3.1013520806818731E-4</v>
      </c>
    </row>
    <row r="53" spans="1:27" x14ac:dyDescent="0.2">
      <c r="A53">
        <v>50</v>
      </c>
      <c r="B53" s="16">
        <f>Data!A52</f>
        <v>46614</v>
      </c>
      <c r="C53" s="17">
        <f>Data!B52</f>
        <v>3.75</v>
      </c>
      <c r="D53" s="17">
        <f>Data!C52</f>
        <v>99.186000000000007</v>
      </c>
      <c r="E53" s="17">
        <f>Data!D52</f>
        <v>99.195999999999998</v>
      </c>
      <c r="F53" s="17">
        <f>Data!F52</f>
        <v>4.1689999999999996</v>
      </c>
      <c r="G53" s="18">
        <f t="shared" si="0"/>
        <v>99.6171875</v>
      </c>
      <c r="H53" s="16">
        <f t="shared" si="1"/>
        <v>46249</v>
      </c>
      <c r="I53" s="16">
        <f t="shared" si="2"/>
        <v>46433</v>
      </c>
      <c r="J53">
        <f t="shared" si="3"/>
        <v>24</v>
      </c>
      <c r="K53">
        <f t="shared" si="4"/>
        <v>184</v>
      </c>
      <c r="L53" s="18">
        <f t="shared" si="5"/>
        <v>0.24456521739130435</v>
      </c>
      <c r="M53" s="18">
        <f t="shared" si="6"/>
        <v>99.861752717391298</v>
      </c>
      <c r="N53" s="17">
        <f t="shared" si="7"/>
        <v>4.1693948414090309</v>
      </c>
      <c r="O53" s="19">
        <f t="shared" si="8"/>
        <v>3.9484140903134346E-2</v>
      </c>
      <c r="P53" s="18">
        <f t="shared" si="9"/>
        <v>0.90666043519028061</v>
      </c>
      <c r="Q53">
        <f t="shared" si="10"/>
        <v>2</v>
      </c>
      <c r="R53" s="18">
        <f t="shared" si="11"/>
        <v>0.9342465753424658</v>
      </c>
      <c r="S53">
        <f t="shared" si="12"/>
        <v>1</v>
      </c>
      <c r="T53" s="18">
        <f>SUM(CashFlows!DX53:GE53)</f>
        <v>99.879601583300399</v>
      </c>
      <c r="U53" s="18">
        <f t="shared" si="13"/>
        <v>99.635036365909102</v>
      </c>
      <c r="V53" s="18">
        <f t="shared" si="14"/>
        <v>1.7848865909101619E-2</v>
      </c>
      <c r="W53" s="17">
        <f t="shared" si="15"/>
        <v>4.1496839257596907</v>
      </c>
      <c r="X53" s="19">
        <f t="shared" si="16"/>
        <v>-1.9710915649340244</v>
      </c>
      <c r="Y53" s="18">
        <f t="shared" si="17"/>
        <v>1.1029487569843393</v>
      </c>
      <c r="Z53" s="20">
        <f t="shared" si="18"/>
        <v>1.9686384468023777E-2</v>
      </c>
      <c r="AA53" s="21">
        <f t="shared" si="19"/>
        <v>3.875537334228478E-4</v>
      </c>
    </row>
    <row r="54" spans="1:27" x14ac:dyDescent="0.2">
      <c r="A54">
        <v>51</v>
      </c>
      <c r="B54" s="16">
        <f>Data!A53</f>
        <v>46614</v>
      </c>
      <c r="C54" s="17">
        <f>Data!B53</f>
        <v>6.375</v>
      </c>
      <c r="D54" s="17">
        <f>Data!C53</f>
        <v>101.29600000000001</v>
      </c>
      <c r="E54" s="17">
        <f>Data!D53</f>
        <v>101.306</v>
      </c>
      <c r="F54" s="17">
        <f>Data!F53</f>
        <v>4.21</v>
      </c>
      <c r="G54" s="18">
        <f t="shared" si="0"/>
        <v>101.9609375</v>
      </c>
      <c r="H54" s="16">
        <f t="shared" si="1"/>
        <v>46249</v>
      </c>
      <c r="I54" s="16">
        <f t="shared" si="2"/>
        <v>46433</v>
      </c>
      <c r="J54">
        <f t="shared" si="3"/>
        <v>24</v>
      </c>
      <c r="K54">
        <f t="shared" si="4"/>
        <v>184</v>
      </c>
      <c r="L54" s="18">
        <f t="shared" si="5"/>
        <v>0.41576086956521741</v>
      </c>
      <c r="M54" s="18">
        <f t="shared" si="6"/>
        <v>102.37669836956522</v>
      </c>
      <c r="N54" s="17">
        <f t="shared" si="7"/>
        <v>4.2095723138292955</v>
      </c>
      <c r="O54" s="19">
        <f t="shared" si="8"/>
        <v>-4.2768617070443327E-2</v>
      </c>
      <c r="P54" s="18">
        <f t="shared" si="9"/>
        <v>0.90054008709694933</v>
      </c>
      <c r="Q54">
        <f t="shared" si="10"/>
        <v>2</v>
      </c>
      <c r="R54" s="18">
        <f t="shared" si="11"/>
        <v>0.9342465753424658</v>
      </c>
      <c r="S54">
        <f t="shared" si="12"/>
        <v>1</v>
      </c>
      <c r="T54" s="18">
        <f>SUM(CashFlows!DX54:GE54)</f>
        <v>102.43288790919733</v>
      </c>
      <c r="U54" s="18">
        <f t="shared" si="13"/>
        <v>102.01712703963211</v>
      </c>
      <c r="V54" s="18">
        <f t="shared" si="14"/>
        <v>5.6189539632114816E-2</v>
      </c>
      <c r="W54" s="17">
        <f t="shared" si="15"/>
        <v>4.1486514128871139</v>
      </c>
      <c r="X54" s="19">
        <f t="shared" si="16"/>
        <v>-6.0920900942181611</v>
      </c>
      <c r="Y54" s="18">
        <f t="shared" si="17"/>
        <v>1.1104447368064172</v>
      </c>
      <c r="Z54" s="20">
        <f t="shared" si="18"/>
        <v>6.2395378548057483E-2</v>
      </c>
      <c r="AA54" s="21">
        <f t="shared" si="19"/>
        <v>3.8931832641553917E-3</v>
      </c>
    </row>
    <row r="55" spans="1:27" x14ac:dyDescent="0.2">
      <c r="A55">
        <v>52</v>
      </c>
      <c r="B55" s="16">
        <f>Data!A54</f>
        <v>46630</v>
      </c>
      <c r="C55" s="17">
        <f>Data!B54</f>
        <v>0.5</v>
      </c>
      <c r="D55" s="17">
        <f>Data!C54</f>
        <v>96.144000000000005</v>
      </c>
      <c r="E55" s="17">
        <f>Data!D54</f>
        <v>96.153999999999996</v>
      </c>
      <c r="F55" s="17">
        <f>Data!F54</f>
        <v>4.2069999999999999</v>
      </c>
      <c r="G55" s="18">
        <f t="shared" si="0"/>
        <v>96.484375</v>
      </c>
      <c r="H55" s="16">
        <f t="shared" si="1"/>
        <v>46265</v>
      </c>
      <c r="I55" s="16">
        <f t="shared" si="2"/>
        <v>46446</v>
      </c>
      <c r="J55">
        <f t="shared" si="3"/>
        <v>8</v>
      </c>
      <c r="K55">
        <f t="shared" si="4"/>
        <v>181</v>
      </c>
      <c r="L55" s="18">
        <f t="shared" si="5"/>
        <v>1.1049723756906077E-2</v>
      </c>
      <c r="M55" s="18">
        <f t="shared" si="6"/>
        <v>96.495424723756912</v>
      </c>
      <c r="N55" s="17">
        <f t="shared" si="7"/>
        <v>4.2070940780155341</v>
      </c>
      <c r="O55" s="19">
        <f t="shared" si="8"/>
        <v>9.4078015534293513E-3</v>
      </c>
      <c r="P55" s="18">
        <f t="shared" si="9"/>
        <v>0.95651003578468052</v>
      </c>
      <c r="Q55">
        <f t="shared" si="10"/>
        <v>2</v>
      </c>
      <c r="R55" s="18">
        <f t="shared" si="11"/>
        <v>0.9780821917808219</v>
      </c>
      <c r="S55">
        <f t="shared" si="12"/>
        <v>1</v>
      </c>
      <c r="T55" s="18">
        <f>SUM(CashFlows!DX55:GE55)</f>
        <v>96.530697540465411</v>
      </c>
      <c r="U55" s="18">
        <f t="shared" si="13"/>
        <v>96.519647816708499</v>
      </c>
      <c r="V55" s="18">
        <f t="shared" si="14"/>
        <v>3.5272816708499022E-2</v>
      </c>
      <c r="W55" s="17">
        <f t="shared" si="15"/>
        <v>4.1688887581410414</v>
      </c>
      <c r="X55" s="19">
        <f t="shared" si="16"/>
        <v>-3.8205319874492716</v>
      </c>
      <c r="Y55" s="18">
        <f t="shared" si="17"/>
        <v>1.0454673370777987</v>
      </c>
      <c r="Z55" s="20">
        <f t="shared" si="18"/>
        <v>3.6876577755467758E-2</v>
      </c>
      <c r="AA55" s="21">
        <f t="shared" si="19"/>
        <v>1.3598819869550594E-3</v>
      </c>
    </row>
    <row r="56" spans="1:27" x14ac:dyDescent="0.2">
      <c r="A56">
        <v>53</v>
      </c>
      <c r="B56" s="16">
        <f>Data!A55</f>
        <v>46630</v>
      </c>
      <c r="C56" s="17">
        <f>Data!B55</f>
        <v>3.125</v>
      </c>
      <c r="D56" s="17">
        <f>Data!C55</f>
        <v>98.304000000000002</v>
      </c>
      <c r="E56" s="17">
        <f>Data!D55</f>
        <v>98.313999999999993</v>
      </c>
      <c r="F56" s="17">
        <f>Data!F55</f>
        <v>4.1950000000000003</v>
      </c>
      <c r="G56" s="18">
        <f t="shared" si="0"/>
        <v>98.984375</v>
      </c>
      <c r="H56" s="16">
        <f t="shared" si="1"/>
        <v>46265</v>
      </c>
      <c r="I56" s="16">
        <f t="shared" si="2"/>
        <v>46446</v>
      </c>
      <c r="J56">
        <f t="shared" si="3"/>
        <v>8</v>
      </c>
      <c r="K56">
        <f t="shared" si="4"/>
        <v>181</v>
      </c>
      <c r="L56" s="18">
        <f t="shared" si="5"/>
        <v>6.9060773480662987E-2</v>
      </c>
      <c r="M56" s="18">
        <f t="shared" si="6"/>
        <v>99.053435773480658</v>
      </c>
      <c r="N56" s="17">
        <f t="shared" si="7"/>
        <v>4.1951593516245591</v>
      </c>
      <c r="O56" s="19">
        <f t="shared" si="8"/>
        <v>1.5935162455882335E-2</v>
      </c>
      <c r="P56" s="18">
        <f t="shared" si="9"/>
        <v>0.95023637960093543</v>
      </c>
      <c r="Q56">
        <f t="shared" si="10"/>
        <v>2</v>
      </c>
      <c r="R56" s="18">
        <f t="shared" si="11"/>
        <v>0.9780821917808219</v>
      </c>
      <c r="S56">
        <f t="shared" si="12"/>
        <v>1</v>
      </c>
      <c r="T56" s="18">
        <f>SUM(CashFlows!DX56:GE56)</f>
        <v>99.079628412490109</v>
      </c>
      <c r="U56" s="18">
        <f t="shared" si="13"/>
        <v>99.010567639009452</v>
      </c>
      <c r="V56" s="18">
        <f t="shared" si="14"/>
        <v>2.6192639009451568E-2</v>
      </c>
      <c r="W56" s="17">
        <f t="shared" si="15"/>
        <v>4.1673371927692742</v>
      </c>
      <c r="X56" s="19">
        <f t="shared" si="16"/>
        <v>-2.782215885528494</v>
      </c>
      <c r="Y56" s="18">
        <f t="shared" si="17"/>
        <v>1.0523697276460446</v>
      </c>
      <c r="Z56" s="20">
        <f t="shared" si="18"/>
        <v>2.7564340380707712E-2</v>
      </c>
      <c r="AA56" s="21">
        <f t="shared" si="19"/>
        <v>7.5979286062351377E-4</v>
      </c>
    </row>
    <row r="57" spans="1:27" x14ac:dyDescent="0.2">
      <c r="A57">
        <v>54</v>
      </c>
      <c r="B57" s="16">
        <f>Data!A56</f>
        <v>46630</v>
      </c>
      <c r="C57" s="17">
        <f>Data!B56</f>
        <v>3.625</v>
      </c>
      <c r="D57" s="17">
        <f>Data!C56</f>
        <v>99.135999999999996</v>
      </c>
      <c r="E57" s="17">
        <f>Data!D56</f>
        <v>99.146000000000001</v>
      </c>
      <c r="F57" s="17">
        <f>Data!F56</f>
        <v>4.1929999999999996</v>
      </c>
      <c r="G57" s="18">
        <f t="shared" si="0"/>
        <v>99.4609375</v>
      </c>
      <c r="H57" s="16">
        <f t="shared" si="1"/>
        <v>46265</v>
      </c>
      <c r="I57" s="16">
        <f t="shared" si="2"/>
        <v>46446</v>
      </c>
      <c r="J57">
        <f t="shared" si="3"/>
        <v>8</v>
      </c>
      <c r="K57">
        <f t="shared" si="4"/>
        <v>181</v>
      </c>
      <c r="L57" s="18">
        <f t="shared" si="5"/>
        <v>8.0110497237569064E-2</v>
      </c>
      <c r="M57" s="18">
        <f t="shared" si="6"/>
        <v>99.54104799723757</v>
      </c>
      <c r="N57" s="17">
        <f t="shared" si="7"/>
        <v>4.1925443371446827</v>
      </c>
      <c r="O57" s="19">
        <f t="shared" si="8"/>
        <v>-4.5566285531695172E-2</v>
      </c>
      <c r="P57" s="18">
        <f t="shared" si="9"/>
        <v>0.94907972549383757</v>
      </c>
      <c r="Q57">
        <f t="shared" si="10"/>
        <v>2</v>
      </c>
      <c r="R57" s="18">
        <f t="shared" si="11"/>
        <v>0.9780821917808219</v>
      </c>
      <c r="S57">
        <f t="shared" si="12"/>
        <v>1</v>
      </c>
      <c r="T57" s="18">
        <f>SUM(CashFlows!DX57:GE57)</f>
        <v>99.565139054780516</v>
      </c>
      <c r="U57" s="18">
        <f t="shared" si="13"/>
        <v>99.485028557542947</v>
      </c>
      <c r="V57" s="18">
        <f t="shared" si="14"/>
        <v>2.4091057542946714E-2</v>
      </c>
      <c r="W57" s="17">
        <f t="shared" si="15"/>
        <v>4.1670483957939641</v>
      </c>
      <c r="X57" s="19">
        <f t="shared" si="16"/>
        <v>-2.5495941350718532</v>
      </c>
      <c r="Y57" s="18">
        <f t="shared" si="17"/>
        <v>1.053652262437349</v>
      </c>
      <c r="Z57" s="20">
        <f t="shared" si="18"/>
        <v>2.5383597284634168E-2</v>
      </c>
      <c r="AA57" s="21">
        <f t="shared" si="19"/>
        <v>6.4432701110848705E-4</v>
      </c>
    </row>
    <row r="58" spans="1:27" x14ac:dyDescent="0.2">
      <c r="A58">
        <v>55</v>
      </c>
      <c r="B58" s="16">
        <f>Data!A57</f>
        <v>46645</v>
      </c>
      <c r="C58" s="17">
        <f>Data!B57</f>
        <v>3.375</v>
      </c>
      <c r="D58" s="17">
        <f>Data!C57</f>
        <v>99.054000000000002</v>
      </c>
      <c r="E58" s="17">
        <f>Data!D57</f>
        <v>99.063999999999993</v>
      </c>
      <c r="F58" s="17">
        <f>Data!F57</f>
        <v>4.181</v>
      </c>
      <c r="G58" s="18">
        <f t="shared" si="0"/>
        <v>99.203125</v>
      </c>
      <c r="H58" s="16">
        <f t="shared" si="1"/>
        <v>46096</v>
      </c>
      <c r="I58" s="16">
        <f t="shared" si="2"/>
        <v>46280</v>
      </c>
      <c r="J58">
        <f t="shared" si="3"/>
        <v>177</v>
      </c>
      <c r="K58">
        <f t="shared" si="4"/>
        <v>184</v>
      </c>
      <c r="L58" s="18">
        <f t="shared" si="5"/>
        <v>1.6233016304347827</v>
      </c>
      <c r="M58" s="18">
        <f t="shared" si="6"/>
        <v>100.82642663043478</v>
      </c>
      <c r="N58" s="17">
        <f t="shared" si="7"/>
        <v>4.18127403945563</v>
      </c>
      <c r="O58" s="19">
        <f t="shared" si="8"/>
        <v>2.7403945562998189E-2</v>
      </c>
      <c r="P58" s="18">
        <f t="shared" si="9"/>
        <v>0.97375012101979719</v>
      </c>
      <c r="Q58">
        <f t="shared" si="10"/>
        <v>3</v>
      </c>
      <c r="R58" s="18">
        <f t="shared" si="11"/>
        <v>1.0191780821917809</v>
      </c>
      <c r="S58">
        <f t="shared" si="12"/>
        <v>1</v>
      </c>
      <c r="T58" s="18">
        <f>SUM(CashFlows!DX58:GE58)</f>
        <v>100.82743893067119</v>
      </c>
      <c r="U58" s="18">
        <f t="shared" si="13"/>
        <v>99.204137300236411</v>
      </c>
      <c r="V58" s="18">
        <f t="shared" si="14"/>
        <v>1.0123002364110789E-3</v>
      </c>
      <c r="W58" s="17">
        <f t="shared" si="15"/>
        <v>4.1802429790322222</v>
      </c>
      <c r="X58" s="19">
        <f t="shared" si="16"/>
        <v>-0.10310604234078369</v>
      </c>
      <c r="Y58" s="18">
        <f t="shared" si="17"/>
        <v>1.0269575103648887</v>
      </c>
      <c r="Z58" s="20">
        <f t="shared" si="18"/>
        <v>1.0395893305265099E-3</v>
      </c>
      <c r="AA58" s="21">
        <f t="shared" si="19"/>
        <v>1.080745976144557E-6</v>
      </c>
    </row>
    <row r="59" spans="1:27" x14ac:dyDescent="0.2">
      <c r="A59">
        <v>56</v>
      </c>
      <c r="B59" s="16">
        <f>Data!A58</f>
        <v>46660</v>
      </c>
      <c r="C59" s="17">
        <f>Data!B58</f>
        <v>0.375</v>
      </c>
      <c r="D59" s="17">
        <f>Data!C58</f>
        <v>96.012</v>
      </c>
      <c r="E59" s="17">
        <f>Data!D58</f>
        <v>96.022000000000006</v>
      </c>
      <c r="F59" s="17">
        <f>Data!F58</f>
        <v>4.2039999999999997</v>
      </c>
      <c r="G59" s="18">
        <f t="shared" si="0"/>
        <v>96.0703125</v>
      </c>
      <c r="H59" s="16">
        <f t="shared" si="1"/>
        <v>46112</v>
      </c>
      <c r="I59" s="16">
        <f t="shared" si="2"/>
        <v>46295</v>
      </c>
      <c r="J59">
        <f t="shared" si="3"/>
        <v>161</v>
      </c>
      <c r="K59">
        <f t="shared" si="4"/>
        <v>183</v>
      </c>
      <c r="L59" s="18">
        <f t="shared" si="5"/>
        <v>0.16495901639344263</v>
      </c>
      <c r="M59" s="18">
        <f t="shared" si="6"/>
        <v>96.235271516393439</v>
      </c>
      <c r="N59" s="17">
        <f t="shared" si="7"/>
        <v>4.2036930700230668</v>
      </c>
      <c r="O59" s="19">
        <f t="shared" si="8"/>
        <v>-3.0692997693293478E-2</v>
      </c>
      <c r="P59" s="18">
        <f t="shared" si="9"/>
        <v>1.0354504873621315</v>
      </c>
      <c r="Q59">
        <f t="shared" si="10"/>
        <v>3</v>
      </c>
      <c r="R59" s="18">
        <f t="shared" si="11"/>
        <v>1.0602739726027397</v>
      </c>
      <c r="S59">
        <f t="shared" si="12"/>
        <v>1</v>
      </c>
      <c r="T59" s="18">
        <f>SUM(CashFlows!DX59:GE59)</f>
        <v>96.243932200932193</v>
      </c>
      <c r="U59" s="18">
        <f t="shared" si="13"/>
        <v>96.078973184538754</v>
      </c>
      <c r="V59" s="18">
        <f t="shared" si="14"/>
        <v>8.6606845387535714E-3</v>
      </c>
      <c r="W59" s="17">
        <f t="shared" si="15"/>
        <v>4.1950022695556584</v>
      </c>
      <c r="X59" s="19">
        <f t="shared" si="16"/>
        <v>-0.86908004674084438</v>
      </c>
      <c r="Y59" s="18">
        <f t="shared" si="17"/>
        <v>0.96576322306589124</v>
      </c>
      <c r="Z59" s="20">
        <f t="shared" si="18"/>
        <v>8.3641706141035811E-3</v>
      </c>
      <c r="AA59" s="21">
        <f t="shared" si="19"/>
        <v>6.9959350061833876E-5</v>
      </c>
    </row>
    <row r="60" spans="1:27" x14ac:dyDescent="0.2">
      <c r="A60">
        <v>57</v>
      </c>
      <c r="B60" s="16">
        <f>Data!A59</f>
        <v>46660</v>
      </c>
      <c r="C60" s="17">
        <f>Data!B59</f>
        <v>3.5</v>
      </c>
      <c r="D60" s="17">
        <f>Data!C59</f>
        <v>99.075999999999993</v>
      </c>
      <c r="E60" s="17">
        <f>Data!D59</f>
        <v>99.085999999999999</v>
      </c>
      <c r="F60" s="17">
        <f>Data!F59</f>
        <v>4.2060000000000004</v>
      </c>
      <c r="G60" s="18">
        <f t="shared" si="0"/>
        <v>99.2734375</v>
      </c>
      <c r="H60" s="16">
        <f t="shared" si="1"/>
        <v>46112</v>
      </c>
      <c r="I60" s="16">
        <f t="shared" si="2"/>
        <v>46295</v>
      </c>
      <c r="J60">
        <f t="shared" si="3"/>
        <v>161</v>
      </c>
      <c r="K60">
        <f t="shared" si="4"/>
        <v>183</v>
      </c>
      <c r="L60" s="18">
        <f t="shared" si="5"/>
        <v>1.5396174863387979</v>
      </c>
      <c r="M60" s="18">
        <f t="shared" si="6"/>
        <v>100.8130549863388</v>
      </c>
      <c r="N60" s="17">
        <f t="shared" si="7"/>
        <v>4.2060579275530516</v>
      </c>
      <c r="O60" s="19">
        <f t="shared" si="8"/>
        <v>5.7927553051229097E-3</v>
      </c>
      <c r="P60" s="18">
        <f t="shared" si="9"/>
        <v>1.0130104827622468</v>
      </c>
      <c r="Q60">
        <f t="shared" si="10"/>
        <v>3</v>
      </c>
      <c r="R60" s="18">
        <f t="shared" si="11"/>
        <v>1.0602739726027397</v>
      </c>
      <c r="S60">
        <f t="shared" si="12"/>
        <v>1</v>
      </c>
      <c r="T60" s="18">
        <f>SUM(CashFlows!DX60:GE60)</f>
        <v>100.82648306276957</v>
      </c>
      <c r="U60" s="18">
        <f t="shared" si="13"/>
        <v>99.28686557643077</v>
      </c>
      <c r="V60" s="18">
        <f t="shared" si="14"/>
        <v>1.3428076430770375E-2</v>
      </c>
      <c r="W60" s="17">
        <f t="shared" si="15"/>
        <v>4.1929105352545744</v>
      </c>
      <c r="X60" s="19">
        <f t="shared" si="16"/>
        <v>-1.3147392298477278</v>
      </c>
      <c r="Y60" s="18">
        <f t="shared" si="17"/>
        <v>0.98715661586564218</v>
      </c>
      <c r="Z60" s="20">
        <f t="shared" si="18"/>
        <v>1.3255614486984474E-2</v>
      </c>
      <c r="AA60" s="21">
        <f t="shared" si="19"/>
        <v>1.7571131542755267E-4</v>
      </c>
    </row>
    <row r="61" spans="1:27" x14ac:dyDescent="0.2">
      <c r="A61">
        <v>58</v>
      </c>
      <c r="B61" s="16">
        <f>Data!A60</f>
        <v>46660</v>
      </c>
      <c r="C61" s="17">
        <f>Data!B60</f>
        <v>4.125</v>
      </c>
      <c r="D61" s="17">
        <f>Data!C60</f>
        <v>99.284000000000006</v>
      </c>
      <c r="E61" s="17">
        <f>Data!D60</f>
        <v>99.293999999999997</v>
      </c>
      <c r="F61" s="17">
        <f>Data!F60</f>
        <v>4.1989999999999998</v>
      </c>
      <c r="G61" s="18">
        <f t="shared" si="0"/>
        <v>99.921875</v>
      </c>
      <c r="H61" s="16">
        <f t="shared" si="1"/>
        <v>46112</v>
      </c>
      <c r="I61" s="16">
        <f t="shared" si="2"/>
        <v>46295</v>
      </c>
      <c r="J61">
        <f t="shared" si="3"/>
        <v>161</v>
      </c>
      <c r="K61">
        <f t="shared" si="4"/>
        <v>183</v>
      </c>
      <c r="L61" s="18">
        <f t="shared" si="5"/>
        <v>1.8145491803278688</v>
      </c>
      <c r="M61" s="18">
        <f t="shared" si="6"/>
        <v>101.73642418032787</v>
      </c>
      <c r="N61" s="17">
        <f t="shared" si="7"/>
        <v>4.1989046047768541</v>
      </c>
      <c r="O61" s="19">
        <f t="shared" si="8"/>
        <v>-9.5395223145722241E-3</v>
      </c>
      <c r="P61" s="18">
        <f t="shared" si="9"/>
        <v>1.0088042398430588</v>
      </c>
      <c r="Q61">
        <f t="shared" si="10"/>
        <v>3</v>
      </c>
      <c r="R61" s="18">
        <f t="shared" si="11"/>
        <v>1.0602739726027397</v>
      </c>
      <c r="S61">
        <f t="shared" si="12"/>
        <v>1</v>
      </c>
      <c r="T61" s="18">
        <f>SUM(CashFlows!DX61:GE61)</f>
        <v>101.74299323513705</v>
      </c>
      <c r="U61" s="18">
        <f t="shared" si="13"/>
        <v>99.928444054809177</v>
      </c>
      <c r="V61" s="18">
        <f t="shared" si="14"/>
        <v>6.5690548091765777E-3</v>
      </c>
      <c r="W61" s="17">
        <f t="shared" si="15"/>
        <v>4.192504333677709</v>
      </c>
      <c r="X61" s="19">
        <f t="shared" si="16"/>
        <v>-0.6400271099145094</v>
      </c>
      <c r="Y61" s="18">
        <f t="shared" si="17"/>
        <v>0.99127259829476089</v>
      </c>
      <c r="Z61" s="20">
        <f t="shared" si="18"/>
        <v>6.5117240290331604E-3</v>
      </c>
      <c r="AA61" s="21">
        <f t="shared" si="19"/>
        <v>4.2402549830287858E-5</v>
      </c>
    </row>
    <row r="62" spans="1:27" x14ac:dyDescent="0.2">
      <c r="A62">
        <v>59</v>
      </c>
      <c r="B62" s="16">
        <f>Data!A61</f>
        <v>46675</v>
      </c>
      <c r="C62" s="17">
        <f>Data!B61</f>
        <v>3.875</v>
      </c>
      <c r="D62" s="17">
        <f>Data!C61</f>
        <v>99.186000000000007</v>
      </c>
      <c r="E62" s="17">
        <f>Data!D61</f>
        <v>99.195999999999998</v>
      </c>
      <c r="F62" s="17">
        <f>Data!F61</f>
        <v>4.2309999999999999</v>
      </c>
      <c r="G62" s="18">
        <f t="shared" si="0"/>
        <v>99.6171875</v>
      </c>
      <c r="H62" s="16">
        <f t="shared" si="1"/>
        <v>46127</v>
      </c>
      <c r="I62" s="16">
        <f t="shared" si="2"/>
        <v>46310</v>
      </c>
      <c r="J62">
        <f t="shared" si="3"/>
        <v>146</v>
      </c>
      <c r="K62">
        <f t="shared" si="4"/>
        <v>183</v>
      </c>
      <c r="L62" s="18">
        <f t="shared" si="5"/>
        <v>1.5457650273224044</v>
      </c>
      <c r="M62" s="18">
        <f t="shared" si="6"/>
        <v>101.1629525273224</v>
      </c>
      <c r="N62" s="17">
        <f t="shared" si="7"/>
        <v>4.2314136254978552</v>
      </c>
      <c r="O62" s="19">
        <f t="shared" si="8"/>
        <v>4.1362549785528557E-2</v>
      </c>
      <c r="P62" s="18">
        <f t="shared" si="9"/>
        <v>1.0504587842825734</v>
      </c>
      <c r="Q62">
        <f t="shared" si="10"/>
        <v>3</v>
      </c>
      <c r="R62" s="18">
        <f t="shared" si="11"/>
        <v>1.1013698630136985</v>
      </c>
      <c r="S62">
        <f t="shared" si="12"/>
        <v>1</v>
      </c>
      <c r="T62" s="18">
        <f>SUM(CashFlows!DX62:GE62)</f>
        <v>101.19083273610391</v>
      </c>
      <c r="U62" s="18">
        <f t="shared" si="13"/>
        <v>99.645067708781511</v>
      </c>
      <c r="V62" s="18">
        <f t="shared" si="14"/>
        <v>2.7880208781510873E-2</v>
      </c>
      <c r="W62" s="17">
        <f t="shared" si="15"/>
        <v>4.2051831244279771</v>
      </c>
      <c r="X62" s="19">
        <f t="shared" si="16"/>
        <v>-2.6230501069878009</v>
      </c>
      <c r="Y62" s="18">
        <f t="shared" si="17"/>
        <v>0.9519650032561392</v>
      </c>
      <c r="Z62" s="20">
        <f t="shared" si="18"/>
        <v>2.6540983043472841E-2</v>
      </c>
      <c r="AA62" s="21">
        <f t="shared" si="19"/>
        <v>7.0442378091391288E-4</v>
      </c>
    </row>
    <row r="63" spans="1:27" x14ac:dyDescent="0.2">
      <c r="A63">
        <v>60</v>
      </c>
      <c r="B63" s="16">
        <f>Data!A62</f>
        <v>46691</v>
      </c>
      <c r="C63" s="17">
        <f>Data!B62</f>
        <v>0.5</v>
      </c>
      <c r="D63" s="17">
        <f>Data!C62</f>
        <v>95.26</v>
      </c>
      <c r="E63" s="17">
        <f>Data!D62</f>
        <v>95.27</v>
      </c>
      <c r="F63" s="17">
        <f>Data!F62</f>
        <v>4.26</v>
      </c>
      <c r="G63" s="18">
        <f t="shared" si="0"/>
        <v>95.84375</v>
      </c>
      <c r="H63" s="16">
        <f t="shared" si="1"/>
        <v>46142</v>
      </c>
      <c r="I63" s="16">
        <f t="shared" si="2"/>
        <v>46326</v>
      </c>
      <c r="J63">
        <f t="shared" si="3"/>
        <v>131</v>
      </c>
      <c r="K63">
        <f t="shared" si="4"/>
        <v>184</v>
      </c>
      <c r="L63" s="18">
        <f t="shared" si="5"/>
        <v>0.17798913043478262</v>
      </c>
      <c r="M63" s="18">
        <f t="shared" si="6"/>
        <v>96.021739130434781</v>
      </c>
      <c r="N63" s="17">
        <f t="shared" si="7"/>
        <v>4.2603323405969142</v>
      </c>
      <c r="O63" s="19">
        <f t="shared" si="8"/>
        <v>3.3234059691444884E-2</v>
      </c>
      <c r="P63" s="18">
        <f t="shared" si="9"/>
        <v>1.116386120629403</v>
      </c>
      <c r="Q63">
        <f t="shared" si="10"/>
        <v>3</v>
      </c>
      <c r="R63" s="18">
        <f t="shared" si="11"/>
        <v>1.1452054794520548</v>
      </c>
      <c r="S63">
        <f t="shared" si="12"/>
        <v>1</v>
      </c>
      <c r="T63" s="18">
        <f>SUM(CashFlows!DX63:GE63)</f>
        <v>96.061026114120367</v>
      </c>
      <c r="U63" s="18">
        <f t="shared" si="13"/>
        <v>95.883036983685585</v>
      </c>
      <c r="V63" s="18">
        <f t="shared" si="14"/>
        <v>3.9286983685585142E-2</v>
      </c>
      <c r="W63" s="17">
        <f t="shared" si="15"/>
        <v>4.2236939246717187</v>
      </c>
      <c r="X63" s="19">
        <f t="shared" si="16"/>
        <v>-3.6638415925195567</v>
      </c>
      <c r="Y63" s="18">
        <f t="shared" si="17"/>
        <v>0.89574743139606028</v>
      </c>
      <c r="Z63" s="20">
        <f t="shared" si="18"/>
        <v>3.5191214723661816E-2</v>
      </c>
      <c r="AA63" s="21">
        <f t="shared" si="19"/>
        <v>1.2384215937268723E-3</v>
      </c>
    </row>
    <row r="64" spans="1:27" x14ac:dyDescent="0.2">
      <c r="A64">
        <v>61</v>
      </c>
      <c r="B64" s="16">
        <f>Data!A63</f>
        <v>46691</v>
      </c>
      <c r="C64" s="17">
        <f>Data!B63</f>
        <v>3.5</v>
      </c>
      <c r="D64" s="17">
        <f>Data!C63</f>
        <v>99.043999999999997</v>
      </c>
      <c r="E64" s="17">
        <f>Data!D63</f>
        <v>99.054000000000002</v>
      </c>
      <c r="F64" s="17">
        <f>Data!F63</f>
        <v>4.2460000000000004</v>
      </c>
      <c r="G64" s="18">
        <f t="shared" si="0"/>
        <v>99.171875</v>
      </c>
      <c r="H64" s="16">
        <f t="shared" si="1"/>
        <v>46142</v>
      </c>
      <c r="I64" s="16">
        <f t="shared" si="2"/>
        <v>46326</v>
      </c>
      <c r="J64">
        <f t="shared" si="3"/>
        <v>131</v>
      </c>
      <c r="K64">
        <f t="shared" si="4"/>
        <v>184</v>
      </c>
      <c r="L64" s="18">
        <f t="shared" si="5"/>
        <v>1.2459239130434783</v>
      </c>
      <c r="M64" s="18">
        <f t="shared" si="6"/>
        <v>100.41779891304348</v>
      </c>
      <c r="N64" s="17">
        <f t="shared" si="7"/>
        <v>4.2458341643593664</v>
      </c>
      <c r="O64" s="19">
        <f t="shared" si="8"/>
        <v>-1.6583564063399336E-2</v>
      </c>
      <c r="P64" s="18">
        <f t="shared" si="9"/>
        <v>1.0949733218430362</v>
      </c>
      <c r="Q64">
        <f t="shared" si="10"/>
        <v>3</v>
      </c>
      <c r="R64" s="18">
        <f t="shared" si="11"/>
        <v>1.1452054794520548</v>
      </c>
      <c r="S64">
        <f t="shared" si="12"/>
        <v>1</v>
      </c>
      <c r="T64" s="18">
        <f>SUM(CashFlows!DX64:GE64)</f>
        <v>100.44491729837212</v>
      </c>
      <c r="U64" s="18">
        <f t="shared" si="13"/>
        <v>99.198993385328635</v>
      </c>
      <c r="V64" s="18">
        <f t="shared" si="14"/>
        <v>2.7118385328634531E-2</v>
      </c>
      <c r="W64" s="17">
        <f t="shared" si="15"/>
        <v>4.2211758287415497</v>
      </c>
      <c r="X64" s="19">
        <f t="shared" si="16"/>
        <v>-2.4658335617816718</v>
      </c>
      <c r="Y64" s="18">
        <f t="shared" si="17"/>
        <v>0.91326425955001433</v>
      </c>
      <c r="Z64" s="20">
        <f t="shared" si="18"/>
        <v>2.4766252097347386E-2</v>
      </c>
      <c r="AA64" s="21">
        <f t="shared" si="19"/>
        <v>6.1336724294936383E-4</v>
      </c>
    </row>
    <row r="65" spans="1:27" x14ac:dyDescent="0.2">
      <c r="A65">
        <v>62</v>
      </c>
      <c r="B65" s="16">
        <f>Data!A64</f>
        <v>46691</v>
      </c>
      <c r="C65" s="17">
        <f>Data!B64</f>
        <v>4.125</v>
      </c>
      <c r="D65" s="17">
        <f>Data!C64</f>
        <v>99.263999999999996</v>
      </c>
      <c r="E65" s="17">
        <f>Data!D64</f>
        <v>99.274000000000001</v>
      </c>
      <c r="F65" s="17">
        <f>Data!F64</f>
        <v>4.2480000000000002</v>
      </c>
      <c r="G65" s="18">
        <f t="shared" si="0"/>
        <v>99.859375</v>
      </c>
      <c r="H65" s="16">
        <f t="shared" si="1"/>
        <v>46142</v>
      </c>
      <c r="I65" s="16">
        <f t="shared" si="2"/>
        <v>46326</v>
      </c>
      <c r="J65">
        <f t="shared" si="3"/>
        <v>131</v>
      </c>
      <c r="K65">
        <f t="shared" si="4"/>
        <v>184</v>
      </c>
      <c r="L65" s="18">
        <f t="shared" si="5"/>
        <v>1.4684103260869565</v>
      </c>
      <c r="M65" s="18">
        <f t="shared" si="6"/>
        <v>101.32778532608695</v>
      </c>
      <c r="N65" s="17">
        <f t="shared" si="7"/>
        <v>4.2482057757654585</v>
      </c>
      <c r="O65" s="19">
        <f t="shared" si="8"/>
        <v>2.0577576545832699E-2</v>
      </c>
      <c r="P65" s="18">
        <f t="shared" si="9"/>
        <v>1.0907163960997222</v>
      </c>
      <c r="Q65">
        <f t="shared" si="10"/>
        <v>3</v>
      </c>
      <c r="R65" s="18">
        <f t="shared" si="11"/>
        <v>1.1452054794520548</v>
      </c>
      <c r="S65">
        <f t="shared" si="12"/>
        <v>1</v>
      </c>
      <c r="T65" s="18">
        <f>SUM(CashFlows!DX65:GE65)</f>
        <v>101.35822796175789</v>
      </c>
      <c r="U65" s="18">
        <f t="shared" si="13"/>
        <v>99.889817635670937</v>
      </c>
      <c r="V65" s="18">
        <f t="shared" si="14"/>
        <v>3.0442635670937079E-2</v>
      </c>
      <c r="W65" s="17">
        <f t="shared" si="15"/>
        <v>4.2206669086065283</v>
      </c>
      <c r="X65" s="19">
        <f t="shared" si="16"/>
        <v>-2.753886715893028</v>
      </c>
      <c r="Y65" s="18">
        <f t="shared" si="17"/>
        <v>0.9168286124384728</v>
      </c>
      <c r="Z65" s="20">
        <f t="shared" si="18"/>
        <v>2.7910679421155198E-2</v>
      </c>
      <c r="AA65" s="21">
        <f t="shared" si="19"/>
        <v>7.790060257504963E-4</v>
      </c>
    </row>
    <row r="66" spans="1:27" x14ac:dyDescent="0.2">
      <c r="A66">
        <v>63</v>
      </c>
      <c r="B66" s="16">
        <f>Data!A65</f>
        <v>46706</v>
      </c>
      <c r="C66" s="17">
        <f>Data!B65</f>
        <v>2.25</v>
      </c>
      <c r="D66" s="17">
        <f>Data!C65</f>
        <v>97.212000000000003</v>
      </c>
      <c r="E66" s="17">
        <f>Data!D65</f>
        <v>97.221999999999994</v>
      </c>
      <c r="F66" s="17">
        <f>Data!F65</f>
        <v>4.2629999999999999</v>
      </c>
      <c r="G66" s="18">
        <f t="shared" si="0"/>
        <v>97.6953125</v>
      </c>
      <c r="H66" s="16">
        <f t="shared" si="1"/>
        <v>46157</v>
      </c>
      <c r="I66" s="16">
        <f t="shared" si="2"/>
        <v>46341</v>
      </c>
      <c r="J66">
        <f t="shared" si="3"/>
        <v>116</v>
      </c>
      <c r="K66">
        <f t="shared" si="4"/>
        <v>184</v>
      </c>
      <c r="L66" s="18">
        <f t="shared" si="5"/>
        <v>0.70923913043478259</v>
      </c>
      <c r="M66" s="18">
        <f t="shared" si="6"/>
        <v>98.404551630434781</v>
      </c>
      <c r="N66" s="17">
        <f t="shared" si="7"/>
        <v>4.2630137818938172</v>
      </c>
      <c r="O66" s="19">
        <f t="shared" si="8"/>
        <v>1.3781893817288449E-3</v>
      </c>
      <c r="P66" s="18">
        <f t="shared" si="9"/>
        <v>1.1435115029338543</v>
      </c>
      <c r="Q66">
        <f t="shared" si="10"/>
        <v>3</v>
      </c>
      <c r="R66" s="18">
        <f t="shared" si="11"/>
        <v>1.1863013698630136</v>
      </c>
      <c r="S66">
        <f t="shared" si="12"/>
        <v>1</v>
      </c>
      <c r="T66" s="18">
        <f>SUM(CashFlows!DX66:GE66)</f>
        <v>98.436469552203505</v>
      </c>
      <c r="U66" s="18">
        <f t="shared" si="13"/>
        <v>97.727230421768724</v>
      </c>
      <c r="V66" s="18">
        <f t="shared" si="14"/>
        <v>3.1917921768723545E-2</v>
      </c>
      <c r="W66" s="17">
        <f t="shared" si="15"/>
        <v>4.2346556516741085</v>
      </c>
      <c r="X66" s="19">
        <f t="shared" si="16"/>
        <v>-2.8358130219708677</v>
      </c>
      <c r="Y66" s="18">
        <f t="shared" si="17"/>
        <v>0.874499292254032</v>
      </c>
      <c r="Z66" s="20">
        <f t="shared" si="18"/>
        <v>2.7912199996968302E-2</v>
      </c>
      <c r="AA66" s="21">
        <f t="shared" si="19"/>
        <v>7.7909090867075731E-4</v>
      </c>
    </row>
    <row r="67" spans="1:27" x14ac:dyDescent="0.2">
      <c r="A67">
        <v>64</v>
      </c>
      <c r="B67" s="16">
        <f>Data!A66</f>
        <v>46706</v>
      </c>
      <c r="C67" s="17">
        <f>Data!B66</f>
        <v>4.125</v>
      </c>
      <c r="D67" s="17">
        <f>Data!C66</f>
        <v>99.26</v>
      </c>
      <c r="E67" s="17">
        <f>Data!D66</f>
        <v>99.27</v>
      </c>
      <c r="F67" s="17">
        <f>Data!F66</f>
        <v>4.2569999999999997</v>
      </c>
      <c r="G67" s="18">
        <f t="shared" si="0"/>
        <v>99.84375</v>
      </c>
      <c r="H67" s="16">
        <f t="shared" si="1"/>
        <v>46157</v>
      </c>
      <c r="I67" s="16">
        <f t="shared" si="2"/>
        <v>46341</v>
      </c>
      <c r="J67">
        <f t="shared" si="3"/>
        <v>116</v>
      </c>
      <c r="K67">
        <f t="shared" si="4"/>
        <v>184</v>
      </c>
      <c r="L67" s="18">
        <f t="shared" si="5"/>
        <v>1.3002717391304348</v>
      </c>
      <c r="M67" s="18">
        <f t="shared" si="6"/>
        <v>101.14402173913044</v>
      </c>
      <c r="N67" s="17">
        <f t="shared" si="7"/>
        <v>4.2572036966089337</v>
      </c>
      <c r="O67" s="19">
        <f t="shared" si="8"/>
        <v>2.0369660893404529E-2</v>
      </c>
      <c r="P67" s="18">
        <f t="shared" si="9"/>
        <v>1.1305775701109768</v>
      </c>
      <c r="Q67">
        <f t="shared" si="10"/>
        <v>3</v>
      </c>
      <c r="R67" s="18">
        <f t="shared" si="11"/>
        <v>1.1863013698630136</v>
      </c>
      <c r="S67">
        <f t="shared" si="12"/>
        <v>1</v>
      </c>
      <c r="T67" s="18">
        <f>SUM(CashFlows!DX67:GE67)</f>
        <v>101.1716659576152</v>
      </c>
      <c r="U67" s="18">
        <f t="shared" si="13"/>
        <v>99.871394218484767</v>
      </c>
      <c r="V67" s="18">
        <f t="shared" si="14"/>
        <v>2.7644218484766725E-2</v>
      </c>
      <c r="W67" s="17">
        <f t="shared" si="15"/>
        <v>4.2330336430230737</v>
      </c>
      <c r="X67" s="19">
        <f t="shared" si="16"/>
        <v>-2.4170053585859996</v>
      </c>
      <c r="Y67" s="18">
        <f t="shared" si="17"/>
        <v>0.88450366117014034</v>
      </c>
      <c r="Z67" s="20">
        <f t="shared" si="18"/>
        <v>2.4451412459963438E-2</v>
      </c>
      <c r="AA67" s="21">
        <f t="shared" si="19"/>
        <v>5.9787157128725528E-4</v>
      </c>
    </row>
    <row r="68" spans="1:27" x14ac:dyDescent="0.2">
      <c r="A68">
        <v>65</v>
      </c>
      <c r="B68" s="16">
        <f>Data!A67</f>
        <v>46706</v>
      </c>
      <c r="C68" s="17">
        <f>Data!B67</f>
        <v>6.125</v>
      </c>
      <c r="D68" s="17">
        <f>Data!C67</f>
        <v>102.026</v>
      </c>
      <c r="E68" s="17">
        <f>Data!D67</f>
        <v>102.036</v>
      </c>
      <c r="F68" s="17">
        <f>Data!F67</f>
        <v>4.2670000000000003</v>
      </c>
      <c r="G68" s="18">
        <f t="shared" ref="G68:G131" si="20">INT(E68)+(VALUE(MID(TEXT(E68,"0.000"),FIND(".",TEXT(E68,"0.000"))+1,2))+VALUE(RIGHT(TEXT(E68,"0.000"),1))/8)/32</f>
        <v>102.1171875</v>
      </c>
      <c r="H68" s="16">
        <f t="shared" ref="H68:H131" si="21">COUPPCD(Settle,B68,2,1)</f>
        <v>46157</v>
      </c>
      <c r="I68" s="16">
        <f t="shared" ref="I68:I131" si="22">COUPNCD(Settle,B68,2,1)</f>
        <v>46341</v>
      </c>
      <c r="J68">
        <f t="shared" ref="J68:J131" si="23">Settle-H68</f>
        <v>116</v>
      </c>
      <c r="K68">
        <f t="shared" ref="K68:K131" si="24">I68-H68</f>
        <v>184</v>
      </c>
      <c r="L68" s="18">
        <f t="shared" ref="L68:L131" si="25">C68/2*J68/K68</f>
        <v>1.9307065217391304</v>
      </c>
      <c r="M68" s="18">
        <f t="shared" ref="M68:M131" si="26">G68+L68</f>
        <v>104.04789402173913</v>
      </c>
      <c r="N68" s="17">
        <f t="shared" ref="N68:N131" si="27">YIELD(Settle,B68,C68/100,G68,100,2,1)*100</f>
        <v>4.2668832696548149</v>
      </c>
      <c r="O68" s="19">
        <f t="shared" ref="O68:O131" si="28">(N68-F68)*100</f>
        <v>-1.1673034518544512E-2</v>
      </c>
      <c r="P68" s="18">
        <f t="shared" ref="P68:P131" si="29">MDURATION(Settle,B68,C68/100,N68/100,2,1)</f>
        <v>1.1174404543594763</v>
      </c>
      <c r="Q68">
        <f t="shared" ref="Q68:Q131" si="30">COUPNUM(Settle,B68,2,1)</f>
        <v>3</v>
      </c>
      <c r="R68" s="18">
        <f t="shared" ref="R68:R131" si="31">(B68-Settle)/365</f>
        <v>1.1863013698630136</v>
      </c>
      <c r="S68">
        <f t="shared" ref="S68:S131" si="32">IF(R68&gt;=MinYears,1,0)</f>
        <v>1</v>
      </c>
      <c r="T68" s="18">
        <f>SUM(CashFlows!DX68:GE68)</f>
        <v>104.08920879005434</v>
      </c>
      <c r="U68" s="18">
        <f t="shared" ref="U68:U131" si="33">T68-L68</f>
        <v>102.15850226831522</v>
      </c>
      <c r="V68" s="18">
        <f t="shared" ref="V68:V131" si="34">U68-G68</f>
        <v>4.131476831521752E-2</v>
      </c>
      <c r="W68" s="17">
        <f t="shared" ref="W68:W131" si="35">YIELD(Settle,B68,C68/100,U68,100,2,1)*100</f>
        <v>4.231359308967944</v>
      </c>
      <c r="X68" s="19">
        <f t="shared" ref="X68:X131" si="36">(W68-N68)*100</f>
        <v>-3.5523960686870915</v>
      </c>
      <c r="Y68" s="18">
        <f t="shared" ref="Y68:Y131" si="37">1/P68</f>
        <v>0.89490227071938799</v>
      </c>
      <c r="Z68" s="20">
        <f t="shared" ref="Z68:Z131" si="38">Y68*(T68-M68)</f>
        <v>3.6972679979533581E-2</v>
      </c>
      <c r="AA68" s="21">
        <f t="shared" ref="AA68:AA131" si="39">S68*Z68^2</f>
        <v>1.3669790648690033E-3</v>
      </c>
    </row>
    <row r="69" spans="1:27" x14ac:dyDescent="0.2">
      <c r="A69">
        <v>66</v>
      </c>
      <c r="B69" s="16">
        <f>Data!A68</f>
        <v>46721</v>
      </c>
      <c r="C69" s="17">
        <f>Data!B68</f>
        <v>0.625</v>
      </c>
      <c r="D69" s="17">
        <f>Data!C68</f>
        <v>95.212000000000003</v>
      </c>
      <c r="E69" s="17">
        <f>Data!D68</f>
        <v>95.221999999999994</v>
      </c>
      <c r="F69" s="17">
        <f>Data!F68</f>
        <v>4.2629999999999999</v>
      </c>
      <c r="G69" s="18">
        <f t="shared" si="20"/>
        <v>95.6953125</v>
      </c>
      <c r="H69" s="16">
        <f t="shared" si="21"/>
        <v>46173</v>
      </c>
      <c r="I69" s="16">
        <f t="shared" si="22"/>
        <v>46356</v>
      </c>
      <c r="J69">
        <f t="shared" si="23"/>
        <v>100</v>
      </c>
      <c r="K69">
        <f t="shared" si="24"/>
        <v>183</v>
      </c>
      <c r="L69" s="18">
        <f t="shared" si="25"/>
        <v>0.17076502732240437</v>
      </c>
      <c r="M69" s="18">
        <f t="shared" si="26"/>
        <v>95.866077527322403</v>
      </c>
      <c r="N69" s="17">
        <f t="shared" si="27"/>
        <v>4.2630656995853178</v>
      </c>
      <c r="O69" s="19">
        <f t="shared" si="28"/>
        <v>6.5699585317879894E-3</v>
      </c>
      <c r="P69" s="18">
        <f t="shared" si="29"/>
        <v>1.1964635527206204</v>
      </c>
      <c r="Q69">
        <f t="shared" si="30"/>
        <v>3</v>
      </c>
      <c r="R69" s="18">
        <f t="shared" si="31"/>
        <v>1.2273972602739727</v>
      </c>
      <c r="S69">
        <f t="shared" si="32"/>
        <v>1</v>
      </c>
      <c r="T69" s="18">
        <f>SUM(CashFlows!DX69:GE69)</f>
        <v>95.888127927710215</v>
      </c>
      <c r="U69" s="18">
        <f t="shared" si="33"/>
        <v>95.717362900387812</v>
      </c>
      <c r="V69" s="18">
        <f t="shared" si="34"/>
        <v>2.2050400387811919E-2</v>
      </c>
      <c r="W69" s="17">
        <f t="shared" si="35"/>
        <v>4.2438444535269522</v>
      </c>
      <c r="X69" s="19">
        <f t="shared" si="36"/>
        <v>-1.9221246058365615</v>
      </c>
      <c r="Y69" s="18">
        <f t="shared" si="37"/>
        <v>0.83579645842626382</v>
      </c>
      <c r="Z69" s="20">
        <f t="shared" si="38"/>
        <v>1.8429646551014315E-2</v>
      </c>
      <c r="AA69" s="21">
        <f t="shared" si="39"/>
        <v>3.3965187199531385E-4</v>
      </c>
    </row>
    <row r="70" spans="1:27" x14ac:dyDescent="0.2">
      <c r="A70">
        <v>67</v>
      </c>
      <c r="B70" s="16">
        <f>Data!A69</f>
        <v>46721</v>
      </c>
      <c r="C70" s="17">
        <f>Data!B69</f>
        <v>3.375</v>
      </c>
      <c r="D70" s="17">
        <f>Data!C69</f>
        <v>98.29</v>
      </c>
      <c r="E70" s="17">
        <f>Data!D69</f>
        <v>98.3</v>
      </c>
      <c r="F70" s="17">
        <f>Data!F69</f>
        <v>4.2690000000000001</v>
      </c>
      <c r="G70" s="18">
        <f t="shared" si="20"/>
        <v>98.9375</v>
      </c>
      <c r="H70" s="16">
        <f t="shared" si="21"/>
        <v>46173</v>
      </c>
      <c r="I70" s="16">
        <f t="shared" si="22"/>
        <v>46356</v>
      </c>
      <c r="J70">
        <f t="shared" si="23"/>
        <v>100</v>
      </c>
      <c r="K70">
        <f t="shared" si="24"/>
        <v>183</v>
      </c>
      <c r="L70" s="18">
        <f t="shared" si="25"/>
        <v>0.92213114754098358</v>
      </c>
      <c r="M70" s="18">
        <f t="shared" si="26"/>
        <v>99.859631147540981</v>
      </c>
      <c r="N70" s="17">
        <f t="shared" si="27"/>
        <v>4.2694452667812151</v>
      </c>
      <c r="O70" s="19">
        <f t="shared" si="28"/>
        <v>4.452667812149258E-2</v>
      </c>
      <c r="P70" s="18">
        <f t="shared" si="29"/>
        <v>1.1767246640920677</v>
      </c>
      <c r="Q70">
        <f t="shared" si="30"/>
        <v>3</v>
      </c>
      <c r="R70" s="18">
        <f t="shared" si="31"/>
        <v>1.2273972602739727</v>
      </c>
      <c r="S70">
        <f t="shared" si="32"/>
        <v>1</v>
      </c>
      <c r="T70" s="18">
        <f>SUM(CashFlows!DX70:GE70)</f>
        <v>99.892611536497185</v>
      </c>
      <c r="U70" s="18">
        <f t="shared" si="33"/>
        <v>98.970480388956204</v>
      </c>
      <c r="V70" s="18">
        <f t="shared" si="34"/>
        <v>3.2980388956204365E-2</v>
      </c>
      <c r="W70" s="17">
        <f t="shared" si="35"/>
        <v>4.2413852182116445</v>
      </c>
      <c r="X70" s="19">
        <f t="shared" si="36"/>
        <v>-2.8060048569570561</v>
      </c>
      <c r="Y70" s="18">
        <f t="shared" si="37"/>
        <v>0.84981646982947867</v>
      </c>
      <c r="Z70" s="20">
        <f t="shared" si="38"/>
        <v>2.8027277716364717E-2</v>
      </c>
      <c r="AA70" s="21">
        <f t="shared" si="39"/>
        <v>7.855282961902342E-4</v>
      </c>
    </row>
    <row r="71" spans="1:27" x14ac:dyDescent="0.2">
      <c r="A71">
        <v>68</v>
      </c>
      <c r="B71" s="16">
        <f>Data!A70</f>
        <v>46721</v>
      </c>
      <c r="C71" s="17">
        <f>Data!B70</f>
        <v>3.875</v>
      </c>
      <c r="D71" s="17">
        <f>Data!C70</f>
        <v>99.16</v>
      </c>
      <c r="E71" s="17">
        <f>Data!D70</f>
        <v>99.17</v>
      </c>
      <c r="F71" s="17">
        <f>Data!F70</f>
        <v>4.2670000000000003</v>
      </c>
      <c r="G71" s="18">
        <f t="shared" si="20"/>
        <v>99.53125</v>
      </c>
      <c r="H71" s="16">
        <f t="shared" si="21"/>
        <v>46173</v>
      </c>
      <c r="I71" s="16">
        <f t="shared" si="22"/>
        <v>46356</v>
      </c>
      <c r="J71">
        <f t="shared" si="23"/>
        <v>100</v>
      </c>
      <c r="K71">
        <f t="shared" si="24"/>
        <v>183</v>
      </c>
      <c r="L71" s="18">
        <f t="shared" si="25"/>
        <v>1.0587431693989071</v>
      </c>
      <c r="M71" s="18">
        <f t="shared" si="26"/>
        <v>100.58999316939891</v>
      </c>
      <c r="N71" s="17">
        <f t="shared" si="27"/>
        <v>4.2669618371869538</v>
      </c>
      <c r="O71" s="19">
        <f t="shared" si="28"/>
        <v>-3.8162813046582755E-3</v>
      </c>
      <c r="P71" s="18">
        <f t="shared" si="29"/>
        <v>1.1733258063027143</v>
      </c>
      <c r="Q71">
        <f t="shared" si="30"/>
        <v>3</v>
      </c>
      <c r="R71" s="18">
        <f t="shared" si="31"/>
        <v>1.2273972602739727</v>
      </c>
      <c r="S71">
        <f t="shared" si="32"/>
        <v>1</v>
      </c>
      <c r="T71" s="18">
        <f>SUM(CashFlows!DX71:GE71)</f>
        <v>100.62069946536754</v>
      </c>
      <c r="U71" s="18">
        <f t="shared" si="33"/>
        <v>99.561956295968628</v>
      </c>
      <c r="V71" s="18">
        <f t="shared" si="34"/>
        <v>3.0706295968627728E-2</v>
      </c>
      <c r="W71" s="17">
        <f t="shared" si="35"/>
        <v>4.2409507179147932</v>
      </c>
      <c r="X71" s="19">
        <f t="shared" si="36"/>
        <v>-2.6011119272160599</v>
      </c>
      <c r="Y71" s="18">
        <f t="shared" si="37"/>
        <v>0.85227819470801203</v>
      </c>
      <c r="Z71" s="20">
        <f t="shared" si="38"/>
        <v>2.6170306494311946E-2</v>
      </c>
      <c r="AA71" s="21">
        <f t="shared" si="39"/>
        <v>6.8488494200622603E-4</v>
      </c>
    </row>
    <row r="72" spans="1:27" x14ac:dyDescent="0.2">
      <c r="A72">
        <v>69</v>
      </c>
      <c r="B72" s="16">
        <f>Data!A71</f>
        <v>46736</v>
      </c>
      <c r="C72" s="17">
        <f>Data!B71</f>
        <v>4</v>
      </c>
      <c r="D72" s="17">
        <f>Data!C71</f>
        <v>99.2</v>
      </c>
      <c r="E72" s="17">
        <f>Data!D71</f>
        <v>99.21</v>
      </c>
      <c r="F72" s="17">
        <f>Data!F71</f>
        <v>4.2770000000000001</v>
      </c>
      <c r="G72" s="18">
        <f t="shared" si="20"/>
        <v>99.65625</v>
      </c>
      <c r="H72" s="16">
        <f t="shared" si="21"/>
        <v>46188</v>
      </c>
      <c r="I72" s="16">
        <f t="shared" si="22"/>
        <v>46371</v>
      </c>
      <c r="J72">
        <f t="shared" si="23"/>
        <v>85</v>
      </c>
      <c r="K72">
        <f t="shared" si="24"/>
        <v>183</v>
      </c>
      <c r="L72" s="18">
        <f t="shared" si="25"/>
        <v>0.92896174863387981</v>
      </c>
      <c r="M72" s="18">
        <f t="shared" si="26"/>
        <v>100.58521174863388</v>
      </c>
      <c r="N72" s="17">
        <f t="shared" si="27"/>
        <v>4.2771454310545192</v>
      </c>
      <c r="O72" s="19">
        <f t="shared" si="28"/>
        <v>1.454310545190296E-2</v>
      </c>
      <c r="P72" s="18">
        <f t="shared" si="29"/>
        <v>1.2125448339589955</v>
      </c>
      <c r="Q72">
        <f t="shared" si="30"/>
        <v>3</v>
      </c>
      <c r="R72" s="18">
        <f t="shared" si="31"/>
        <v>1.2684931506849315</v>
      </c>
      <c r="S72">
        <f t="shared" si="32"/>
        <v>1</v>
      </c>
      <c r="T72" s="18">
        <f>SUM(CashFlows!DX72:GE72)</f>
        <v>100.61626866724119</v>
      </c>
      <c r="U72" s="18">
        <f t="shared" si="33"/>
        <v>99.687306918607305</v>
      </c>
      <c r="V72" s="18">
        <f t="shared" si="34"/>
        <v>3.1056918607305306E-2</v>
      </c>
      <c r="W72" s="17">
        <f t="shared" si="35"/>
        <v>4.2516870202744945</v>
      </c>
      <c r="X72" s="19">
        <f t="shared" si="36"/>
        <v>-2.5458410780024643</v>
      </c>
      <c r="Y72" s="18">
        <f t="shared" si="37"/>
        <v>0.82471177311849975</v>
      </c>
      <c r="Z72" s="20">
        <f t="shared" si="38"/>
        <v>2.5613006412227687E-2</v>
      </c>
      <c r="AA72" s="21">
        <f t="shared" si="39"/>
        <v>6.5602609747281659E-4</v>
      </c>
    </row>
    <row r="73" spans="1:27" x14ac:dyDescent="0.2">
      <c r="A73">
        <v>70</v>
      </c>
      <c r="B73" s="16">
        <f>Data!A72</f>
        <v>46752</v>
      </c>
      <c r="C73" s="17">
        <f>Data!B72</f>
        <v>0.625</v>
      </c>
      <c r="D73" s="17">
        <f>Data!C72</f>
        <v>95.111999999999995</v>
      </c>
      <c r="E73" s="17">
        <f>Data!D72</f>
        <v>95.122</v>
      </c>
      <c r="F73" s="17">
        <f>Data!F72</f>
        <v>4.2869999999999999</v>
      </c>
      <c r="G73" s="18">
        <f t="shared" si="20"/>
        <v>95.3828125</v>
      </c>
      <c r="H73" s="16">
        <f t="shared" si="21"/>
        <v>46203</v>
      </c>
      <c r="I73" s="16">
        <f t="shared" si="22"/>
        <v>46387</v>
      </c>
      <c r="J73">
        <f t="shared" si="23"/>
        <v>70</v>
      </c>
      <c r="K73">
        <f t="shared" si="24"/>
        <v>184</v>
      </c>
      <c r="L73" s="18">
        <f t="shared" si="25"/>
        <v>0.11888586956521739</v>
      </c>
      <c r="M73" s="18">
        <f t="shared" si="26"/>
        <v>95.501698369565219</v>
      </c>
      <c r="N73" s="17">
        <f t="shared" si="27"/>
        <v>4.287071913748977</v>
      </c>
      <c r="O73" s="19">
        <f t="shared" si="28"/>
        <v>7.1913748977081582E-3</v>
      </c>
      <c r="P73" s="18">
        <f t="shared" si="29"/>
        <v>1.277586748173462</v>
      </c>
      <c r="Q73">
        <f t="shared" si="30"/>
        <v>3</v>
      </c>
      <c r="R73" s="18">
        <f t="shared" si="31"/>
        <v>1.3123287671232877</v>
      </c>
      <c r="S73">
        <f t="shared" si="32"/>
        <v>1</v>
      </c>
      <c r="T73" s="18">
        <f>SUM(CashFlows!DX73:GE73)</f>
        <v>95.520596192981998</v>
      </c>
      <c r="U73" s="18">
        <f t="shared" si="33"/>
        <v>95.401710323416779</v>
      </c>
      <c r="V73" s="18">
        <f t="shared" si="34"/>
        <v>1.8897823416779147E-2</v>
      </c>
      <c r="W73" s="17">
        <f t="shared" si="35"/>
        <v>4.2715855033164249</v>
      </c>
      <c r="X73" s="19">
        <f t="shared" si="36"/>
        <v>-1.5486410432552056</v>
      </c>
      <c r="Y73" s="18">
        <f t="shared" si="37"/>
        <v>0.78272571426533522</v>
      </c>
      <c r="Z73" s="20">
        <f t="shared" si="38"/>
        <v>1.4791812331958636E-2</v>
      </c>
      <c r="AA73" s="21">
        <f t="shared" si="39"/>
        <v>2.1879771206388356E-4</v>
      </c>
    </row>
    <row r="74" spans="1:27" x14ac:dyDescent="0.2">
      <c r="A74">
        <v>71</v>
      </c>
      <c r="B74" s="16">
        <f>Data!A73</f>
        <v>46752</v>
      </c>
      <c r="C74" s="17">
        <f>Data!B73</f>
        <v>3.375</v>
      </c>
      <c r="D74" s="17">
        <f>Data!C73</f>
        <v>98.26</v>
      </c>
      <c r="E74" s="17">
        <f>Data!D73</f>
        <v>98.27</v>
      </c>
      <c r="F74" s="17">
        <f>Data!F73</f>
        <v>4.2889999999999997</v>
      </c>
      <c r="G74" s="18">
        <f t="shared" si="20"/>
        <v>98.84375</v>
      </c>
      <c r="H74" s="16">
        <f t="shared" si="21"/>
        <v>46203</v>
      </c>
      <c r="I74" s="16">
        <f t="shared" si="22"/>
        <v>46387</v>
      </c>
      <c r="J74">
        <f t="shared" si="23"/>
        <v>70</v>
      </c>
      <c r="K74">
        <f t="shared" si="24"/>
        <v>184</v>
      </c>
      <c r="L74" s="18">
        <f t="shared" si="25"/>
        <v>0.64198369565217395</v>
      </c>
      <c r="M74" s="18">
        <f t="shared" si="26"/>
        <v>99.485733695652172</v>
      </c>
      <c r="N74" s="17">
        <f t="shared" si="27"/>
        <v>4.2888922592875272</v>
      </c>
      <c r="O74" s="19">
        <f t="shared" si="28"/>
        <v>-1.0774071247254824E-2</v>
      </c>
      <c r="P74" s="18">
        <f t="shared" si="29"/>
        <v>1.257872869392048</v>
      </c>
      <c r="Q74">
        <f t="shared" si="30"/>
        <v>3</v>
      </c>
      <c r="R74" s="18">
        <f t="shared" si="31"/>
        <v>1.3123287671232877</v>
      </c>
      <c r="S74">
        <f t="shared" si="32"/>
        <v>1</v>
      </c>
      <c r="T74" s="18">
        <f>SUM(CashFlows!DX74:GE74)</f>
        <v>99.510718420564032</v>
      </c>
      <c r="U74" s="18">
        <f t="shared" si="33"/>
        <v>98.86873472491186</v>
      </c>
      <c r="V74" s="18">
        <f t="shared" si="34"/>
        <v>2.4984724911860212E-2</v>
      </c>
      <c r="W74" s="17">
        <f t="shared" si="35"/>
        <v>4.2689304179379031</v>
      </c>
      <c r="X74" s="19">
        <f t="shared" si="36"/>
        <v>-1.9961841349624088</v>
      </c>
      <c r="Y74" s="18">
        <f t="shared" si="37"/>
        <v>0.79499289978590404</v>
      </c>
      <c r="Z74" s="20">
        <f t="shared" si="38"/>
        <v>1.9862678908032866E-2</v>
      </c>
      <c r="AA74" s="21">
        <f t="shared" si="39"/>
        <v>3.9452601340361369E-4</v>
      </c>
    </row>
    <row r="75" spans="1:27" x14ac:dyDescent="0.2">
      <c r="A75">
        <v>72</v>
      </c>
      <c r="B75" s="16">
        <f>Data!A74</f>
        <v>46752</v>
      </c>
      <c r="C75" s="17">
        <f>Data!B74</f>
        <v>3.875</v>
      </c>
      <c r="D75" s="17">
        <f>Data!C74</f>
        <v>99.14</v>
      </c>
      <c r="E75" s="17">
        <f>Data!D74</f>
        <v>99.15</v>
      </c>
      <c r="F75" s="17">
        <f>Data!F74</f>
        <v>4.2930000000000001</v>
      </c>
      <c r="G75" s="18">
        <f t="shared" si="20"/>
        <v>99.46875</v>
      </c>
      <c r="H75" s="16">
        <f t="shared" si="21"/>
        <v>46203</v>
      </c>
      <c r="I75" s="16">
        <f t="shared" si="22"/>
        <v>46387</v>
      </c>
      <c r="J75">
        <f t="shared" si="23"/>
        <v>70</v>
      </c>
      <c r="K75">
        <f t="shared" si="24"/>
        <v>184</v>
      </c>
      <c r="L75" s="18">
        <f t="shared" si="25"/>
        <v>0.73709239130434778</v>
      </c>
      <c r="M75" s="18">
        <f t="shared" si="26"/>
        <v>100.20584239130434</v>
      </c>
      <c r="N75" s="17">
        <f t="shared" si="27"/>
        <v>4.2926034477589532</v>
      </c>
      <c r="O75" s="19">
        <f t="shared" si="28"/>
        <v>-3.9655224104695463E-2</v>
      </c>
      <c r="P75" s="18">
        <f t="shared" si="29"/>
        <v>1.2544354124371477</v>
      </c>
      <c r="Q75">
        <f t="shared" si="30"/>
        <v>3</v>
      </c>
      <c r="R75" s="18">
        <f t="shared" si="31"/>
        <v>1.3123287671232877</v>
      </c>
      <c r="S75">
        <f t="shared" si="32"/>
        <v>1</v>
      </c>
      <c r="T75" s="18">
        <f>SUM(CashFlows!DX75:GE75)</f>
        <v>100.23619518921532</v>
      </c>
      <c r="U75" s="18">
        <f t="shared" si="33"/>
        <v>99.499102797910979</v>
      </c>
      <c r="V75" s="18">
        <f t="shared" si="34"/>
        <v>3.0352797910978779E-2</v>
      </c>
      <c r="W75" s="17">
        <f t="shared" si="35"/>
        <v>4.2684619042240799</v>
      </c>
      <c r="X75" s="19">
        <f t="shared" si="36"/>
        <v>-2.41415435348733</v>
      </c>
      <c r="Y75" s="18">
        <f t="shared" si="37"/>
        <v>0.79717137294233076</v>
      </c>
      <c r="Z75" s="20">
        <f t="shared" si="38"/>
        <v>2.4196381583336063E-2</v>
      </c>
      <c r="AA75" s="21">
        <f t="shared" si="39"/>
        <v>5.8546488172640462E-4</v>
      </c>
    </row>
    <row r="76" spans="1:27" x14ac:dyDescent="0.2">
      <c r="A76">
        <v>73</v>
      </c>
      <c r="B76" s="16">
        <f>Data!A75</f>
        <v>46767</v>
      </c>
      <c r="C76" s="17">
        <f>Data!B75</f>
        <v>4.25</v>
      </c>
      <c r="D76" s="17">
        <f>Data!C75</f>
        <v>99.284000000000006</v>
      </c>
      <c r="E76" s="17">
        <f>Data!D75</f>
        <v>99.293999999999997</v>
      </c>
      <c r="F76" s="17">
        <f>Data!F75</f>
        <v>4.3070000000000004</v>
      </c>
      <c r="G76" s="18">
        <f t="shared" si="20"/>
        <v>99.921875</v>
      </c>
      <c r="H76" s="16">
        <f t="shared" si="21"/>
        <v>46218</v>
      </c>
      <c r="I76" s="16">
        <f t="shared" si="22"/>
        <v>46402</v>
      </c>
      <c r="J76">
        <f t="shared" si="23"/>
        <v>55</v>
      </c>
      <c r="K76">
        <f t="shared" si="24"/>
        <v>184</v>
      </c>
      <c r="L76" s="18">
        <f t="shared" si="25"/>
        <v>0.63519021739130432</v>
      </c>
      <c r="M76" s="18">
        <f t="shared" si="26"/>
        <v>100.5570652173913</v>
      </c>
      <c r="N76" s="17">
        <f t="shared" si="27"/>
        <v>4.3065181192461788</v>
      </c>
      <c r="O76" s="19">
        <f t="shared" si="28"/>
        <v>-4.8188075382160633E-2</v>
      </c>
      <c r="P76" s="18">
        <f t="shared" si="29"/>
        <v>1.2917203219716018</v>
      </c>
      <c r="Q76">
        <f t="shared" si="30"/>
        <v>3</v>
      </c>
      <c r="R76" s="18">
        <f t="shared" si="31"/>
        <v>1.3534246575342466</v>
      </c>
      <c r="S76">
        <f t="shared" si="32"/>
        <v>1</v>
      </c>
      <c r="T76" s="18">
        <f>SUM(CashFlows!DX76:GE76)</f>
        <v>100.59314370272487</v>
      </c>
      <c r="U76" s="18">
        <f t="shared" si="33"/>
        <v>99.957953485333576</v>
      </c>
      <c r="V76" s="18">
        <f t="shared" si="34"/>
        <v>3.6078485333575827E-2</v>
      </c>
      <c r="W76" s="17">
        <f t="shared" si="35"/>
        <v>4.278749218731968</v>
      </c>
      <c r="X76" s="19">
        <f t="shared" si="36"/>
        <v>-2.776890051421077</v>
      </c>
      <c r="Y76" s="18">
        <f t="shared" si="37"/>
        <v>0.77416139003965034</v>
      </c>
      <c r="Z76" s="20">
        <f t="shared" si="38"/>
        <v>2.7930570356366199E-2</v>
      </c>
      <c r="AA76" s="21">
        <f t="shared" si="39"/>
        <v>7.8011676043192226E-4</v>
      </c>
    </row>
    <row r="77" spans="1:27" x14ac:dyDescent="0.2">
      <c r="A77">
        <v>74</v>
      </c>
      <c r="B77" s="16">
        <f>Data!A76</f>
        <v>46783</v>
      </c>
      <c r="C77" s="17">
        <f>Data!B76</f>
        <v>0.75</v>
      </c>
      <c r="D77" s="17">
        <f>Data!C76</f>
        <v>95.063999999999993</v>
      </c>
      <c r="E77" s="17">
        <f>Data!D76</f>
        <v>95.073999999999998</v>
      </c>
      <c r="F77" s="17">
        <f>Data!F76</f>
        <v>4.3079999999999998</v>
      </c>
      <c r="G77" s="18">
        <f t="shared" si="20"/>
        <v>95.234375</v>
      </c>
      <c r="H77" s="16">
        <f t="shared" si="21"/>
        <v>46234</v>
      </c>
      <c r="I77" s="16">
        <f t="shared" si="22"/>
        <v>46418</v>
      </c>
      <c r="J77">
        <f t="shared" si="23"/>
        <v>39</v>
      </c>
      <c r="K77">
        <f t="shared" si="24"/>
        <v>184</v>
      </c>
      <c r="L77" s="18">
        <f t="shared" si="25"/>
        <v>7.9483695652173919E-2</v>
      </c>
      <c r="M77" s="18">
        <f t="shared" si="26"/>
        <v>95.313858695652172</v>
      </c>
      <c r="N77" s="17">
        <f t="shared" si="27"/>
        <v>4.308490345804759</v>
      </c>
      <c r="O77" s="19">
        <f t="shared" si="28"/>
        <v>4.9034580475915135E-2</v>
      </c>
      <c r="P77" s="18">
        <f t="shared" si="29"/>
        <v>1.3589834375759</v>
      </c>
      <c r="Q77">
        <f t="shared" si="30"/>
        <v>3</v>
      </c>
      <c r="R77" s="18">
        <f t="shared" si="31"/>
        <v>1.3972602739726028</v>
      </c>
      <c r="S77">
        <f t="shared" si="32"/>
        <v>1</v>
      </c>
      <c r="T77" s="18">
        <f>SUM(CashFlows!DX77:GE77)</f>
        <v>95.333806572747037</v>
      </c>
      <c r="U77" s="18">
        <f t="shared" si="33"/>
        <v>95.254322877094864</v>
      </c>
      <c r="V77" s="18">
        <f t="shared" si="34"/>
        <v>1.9947877094864452E-2</v>
      </c>
      <c r="W77" s="17">
        <f t="shared" si="35"/>
        <v>4.2930923375861898</v>
      </c>
      <c r="X77" s="19">
        <f t="shared" si="36"/>
        <v>-1.5398008218569181</v>
      </c>
      <c r="Y77" s="18">
        <f t="shared" si="37"/>
        <v>0.73584414081142868</v>
      </c>
      <c r="Z77" s="20">
        <f t="shared" si="38"/>
        <v>1.4678528481882511E-2</v>
      </c>
      <c r="AA77" s="21">
        <f t="shared" si="39"/>
        <v>2.154591983934361E-4</v>
      </c>
    </row>
    <row r="78" spans="1:27" x14ac:dyDescent="0.2">
      <c r="A78">
        <v>75</v>
      </c>
      <c r="B78" s="16">
        <f>Data!A77</f>
        <v>46783</v>
      </c>
      <c r="C78" s="17">
        <f>Data!B77</f>
        <v>3.5</v>
      </c>
      <c r="D78" s="17">
        <f>Data!C77</f>
        <v>98.284000000000006</v>
      </c>
      <c r="E78" s="17">
        <f>Data!D77</f>
        <v>98.293999999999997</v>
      </c>
      <c r="F78" s="17">
        <f>Data!F77</f>
        <v>4.3029999999999999</v>
      </c>
      <c r="G78" s="18">
        <f t="shared" si="20"/>
        <v>98.921875</v>
      </c>
      <c r="H78" s="16">
        <f t="shared" si="21"/>
        <v>46234</v>
      </c>
      <c r="I78" s="16">
        <f t="shared" si="22"/>
        <v>46418</v>
      </c>
      <c r="J78">
        <f t="shared" si="23"/>
        <v>39</v>
      </c>
      <c r="K78">
        <f t="shared" si="24"/>
        <v>184</v>
      </c>
      <c r="L78" s="18">
        <f t="shared" si="25"/>
        <v>0.37092391304347827</v>
      </c>
      <c r="M78" s="18">
        <f t="shared" si="26"/>
        <v>99.292798913043484</v>
      </c>
      <c r="N78" s="17">
        <f t="shared" si="27"/>
        <v>4.3027873665083467</v>
      </c>
      <c r="O78" s="19">
        <f t="shared" si="28"/>
        <v>-2.1263349165323575E-2</v>
      </c>
      <c r="P78" s="18">
        <f t="shared" si="29"/>
        <v>1.3393914591808525</v>
      </c>
      <c r="Q78">
        <f t="shared" si="30"/>
        <v>3</v>
      </c>
      <c r="R78" s="18">
        <f t="shared" si="31"/>
        <v>1.3972602739726028</v>
      </c>
      <c r="S78">
        <f t="shared" si="32"/>
        <v>1</v>
      </c>
      <c r="T78" s="18">
        <f>SUM(CashFlows!DX78:GE78)</f>
        <v>99.309299722300466</v>
      </c>
      <c r="U78" s="18">
        <f t="shared" si="33"/>
        <v>98.938375809256982</v>
      </c>
      <c r="V78" s="18">
        <f t="shared" si="34"/>
        <v>1.6500809256982052E-2</v>
      </c>
      <c r="W78" s="17">
        <f t="shared" si="35"/>
        <v>4.2903814086283445</v>
      </c>
      <c r="X78" s="19">
        <f t="shared" si="36"/>
        <v>-1.2405957880002205</v>
      </c>
      <c r="Y78" s="18">
        <f t="shared" si="37"/>
        <v>0.74660771736709586</v>
      </c>
      <c r="Z78" s="20">
        <f t="shared" si="38"/>
        <v>1.2319631534065215E-2</v>
      </c>
      <c r="AA78" s="21">
        <f t="shared" si="39"/>
        <v>1.5177332113513404E-4</v>
      </c>
    </row>
    <row r="79" spans="1:27" x14ac:dyDescent="0.2">
      <c r="A79">
        <v>76</v>
      </c>
      <c r="B79" s="16">
        <f>Data!A78</f>
        <v>46798</v>
      </c>
      <c r="C79" s="17">
        <f>Data!B78</f>
        <v>2.75</v>
      </c>
      <c r="D79" s="17">
        <f>Data!C78</f>
        <v>97.263999999999996</v>
      </c>
      <c r="E79" s="17">
        <f>Data!D78</f>
        <v>97.274000000000001</v>
      </c>
      <c r="F79" s="17">
        <f>Data!F78</f>
        <v>4.3029999999999999</v>
      </c>
      <c r="G79" s="18">
        <f t="shared" si="20"/>
        <v>97.859375</v>
      </c>
      <c r="H79" s="16">
        <f t="shared" si="21"/>
        <v>46249</v>
      </c>
      <c r="I79" s="16">
        <f t="shared" si="22"/>
        <v>46433</v>
      </c>
      <c r="J79">
        <f t="shared" si="23"/>
        <v>24</v>
      </c>
      <c r="K79">
        <f t="shared" si="24"/>
        <v>184</v>
      </c>
      <c r="L79" s="18">
        <f t="shared" si="25"/>
        <v>0.17934782608695651</v>
      </c>
      <c r="M79" s="18">
        <f t="shared" si="26"/>
        <v>98.038722826086953</v>
      </c>
      <c r="N79" s="17">
        <f t="shared" si="27"/>
        <v>4.303269531016916</v>
      </c>
      <c r="O79" s="19">
        <f t="shared" si="28"/>
        <v>2.6953101691606918E-2</v>
      </c>
      <c r="P79" s="18">
        <f t="shared" si="29"/>
        <v>1.3844867552322202</v>
      </c>
      <c r="Q79">
        <f t="shared" si="30"/>
        <v>3</v>
      </c>
      <c r="R79" s="18">
        <f t="shared" si="31"/>
        <v>1.4383561643835616</v>
      </c>
      <c r="S79">
        <f t="shared" si="32"/>
        <v>1</v>
      </c>
      <c r="T79" s="18">
        <f>SUM(CashFlows!DX79:GE79)</f>
        <v>98.041858656079341</v>
      </c>
      <c r="U79" s="18">
        <f t="shared" si="33"/>
        <v>97.862510829992388</v>
      </c>
      <c r="V79" s="18">
        <f t="shared" si="34"/>
        <v>3.1358299923880395E-3</v>
      </c>
      <c r="W79" s="17">
        <f t="shared" si="35"/>
        <v>4.300959293670668</v>
      </c>
      <c r="X79" s="19">
        <f t="shared" si="36"/>
        <v>-0.2310237346248023</v>
      </c>
      <c r="Y79" s="18">
        <f t="shared" si="37"/>
        <v>0.72228932217720621</v>
      </c>
      <c r="Z79" s="20">
        <f t="shared" si="38"/>
        <v>2.2649765196649106E-3</v>
      </c>
      <c r="AA79" s="21">
        <f t="shared" si="39"/>
        <v>5.1301186346333713E-6</v>
      </c>
    </row>
    <row r="80" spans="1:27" x14ac:dyDescent="0.2">
      <c r="A80">
        <v>77</v>
      </c>
      <c r="B80" s="16">
        <f>Data!A79</f>
        <v>46798</v>
      </c>
      <c r="C80" s="17">
        <f>Data!B79</f>
        <v>4.25</v>
      </c>
      <c r="D80" s="17">
        <f>Data!C79</f>
        <v>99.284000000000006</v>
      </c>
      <c r="E80" s="17">
        <f>Data!D79</f>
        <v>99.293999999999997</v>
      </c>
      <c r="F80" s="17">
        <f>Data!F79</f>
        <v>4.3049999999999997</v>
      </c>
      <c r="G80" s="18">
        <f t="shared" si="20"/>
        <v>99.921875</v>
      </c>
      <c r="H80" s="16">
        <f t="shared" si="21"/>
        <v>46249</v>
      </c>
      <c r="I80" s="16">
        <f t="shared" si="22"/>
        <v>46433</v>
      </c>
      <c r="J80">
        <f t="shared" si="23"/>
        <v>24</v>
      </c>
      <c r="K80">
        <f t="shared" si="24"/>
        <v>184</v>
      </c>
      <c r="L80" s="18">
        <f t="shared" si="25"/>
        <v>0.27717391304347827</v>
      </c>
      <c r="M80" s="18">
        <f t="shared" si="26"/>
        <v>100.19904891304348</v>
      </c>
      <c r="N80" s="17">
        <f t="shared" si="27"/>
        <v>4.3048746219931431</v>
      </c>
      <c r="O80" s="19">
        <f t="shared" si="28"/>
        <v>-1.2537800685663569E-2</v>
      </c>
      <c r="P80" s="18">
        <f t="shared" si="29"/>
        <v>1.3741952474793604</v>
      </c>
      <c r="Q80">
        <f t="shared" si="30"/>
        <v>3</v>
      </c>
      <c r="R80" s="18">
        <f t="shared" si="31"/>
        <v>1.4383561643835616</v>
      </c>
      <c r="S80">
        <f t="shared" si="32"/>
        <v>1</v>
      </c>
      <c r="T80" s="18">
        <f>SUM(CashFlows!DX80:GE80)</f>
        <v>100.20643049092618</v>
      </c>
      <c r="U80" s="18">
        <f t="shared" si="33"/>
        <v>99.929256577882697</v>
      </c>
      <c r="V80" s="18">
        <f t="shared" si="34"/>
        <v>7.3815778826968881E-3</v>
      </c>
      <c r="W80" s="17">
        <f t="shared" si="35"/>
        <v>4.2995139989597249</v>
      </c>
      <c r="X80" s="19">
        <f t="shared" si="36"/>
        <v>-0.53606230334182214</v>
      </c>
      <c r="Y80" s="18">
        <f t="shared" si="37"/>
        <v>0.72769863076900165</v>
      </c>
      <c r="Z80" s="20">
        <f t="shared" si="38"/>
        <v>5.3715641181532716E-3</v>
      </c>
      <c r="AA80" s="21">
        <f t="shared" si="39"/>
        <v>2.8853701075431734E-5</v>
      </c>
    </row>
    <row r="81" spans="1:27" x14ac:dyDescent="0.2">
      <c r="A81">
        <v>78</v>
      </c>
      <c r="B81" s="16">
        <f>Data!A80</f>
        <v>46812</v>
      </c>
      <c r="C81" s="17">
        <f>Data!B80</f>
        <v>1.125</v>
      </c>
      <c r="D81" s="17">
        <f>Data!C80</f>
        <v>95.146000000000001</v>
      </c>
      <c r="E81" s="17">
        <f>Data!D80</f>
        <v>95.156000000000006</v>
      </c>
      <c r="F81" s="17">
        <f>Data!F80</f>
        <v>4.306</v>
      </c>
      <c r="G81" s="18">
        <f t="shared" si="20"/>
        <v>95.4921875</v>
      </c>
      <c r="H81" s="16">
        <f t="shared" si="21"/>
        <v>46265</v>
      </c>
      <c r="I81" s="16">
        <f t="shared" si="22"/>
        <v>46446</v>
      </c>
      <c r="J81">
        <f t="shared" si="23"/>
        <v>8</v>
      </c>
      <c r="K81">
        <f t="shared" si="24"/>
        <v>181</v>
      </c>
      <c r="L81" s="18">
        <f t="shared" si="25"/>
        <v>2.4861878453038673E-2</v>
      </c>
      <c r="M81" s="18">
        <f t="shared" si="26"/>
        <v>95.517049378453038</v>
      </c>
      <c r="N81" s="17">
        <f t="shared" si="27"/>
        <v>4.3057502302258115</v>
      </c>
      <c r="O81" s="19">
        <f t="shared" si="28"/>
        <v>-2.4976977418855739E-2</v>
      </c>
      <c r="P81" s="18">
        <f t="shared" si="29"/>
        <v>1.4383402088577324</v>
      </c>
      <c r="Q81">
        <f t="shared" si="30"/>
        <v>3</v>
      </c>
      <c r="R81" s="18">
        <f t="shared" si="31"/>
        <v>1.4767123287671233</v>
      </c>
      <c r="S81">
        <f t="shared" si="32"/>
        <v>1</v>
      </c>
      <c r="T81" s="18">
        <f>SUM(CashFlows!DX81:GE81)</f>
        <v>95.529843642095912</v>
      </c>
      <c r="U81" s="18">
        <f t="shared" si="33"/>
        <v>95.504981763642874</v>
      </c>
      <c r="V81" s="18">
        <f t="shared" si="34"/>
        <v>1.2794263642874171E-2</v>
      </c>
      <c r="W81" s="17">
        <f t="shared" si="35"/>
        <v>4.2964384289638256</v>
      </c>
      <c r="X81" s="19">
        <f t="shared" si="36"/>
        <v>-0.93118012619859414</v>
      </c>
      <c r="Y81" s="18">
        <f t="shared" si="37"/>
        <v>0.69524580752293419</v>
      </c>
      <c r="Z81" s="20">
        <f t="shared" si="38"/>
        <v>8.8951581580513708E-3</v>
      </c>
      <c r="AA81" s="21">
        <f t="shared" si="39"/>
        <v>7.9123838656747856E-5</v>
      </c>
    </row>
    <row r="82" spans="1:27" x14ac:dyDescent="0.2">
      <c r="A82">
        <v>79</v>
      </c>
      <c r="B82" s="16">
        <f>Data!A81</f>
        <v>46812</v>
      </c>
      <c r="C82" s="17">
        <f>Data!B81</f>
        <v>3.375</v>
      </c>
      <c r="D82" s="17">
        <f>Data!C81</f>
        <v>98.212000000000003</v>
      </c>
      <c r="E82" s="17">
        <f>Data!D81</f>
        <v>98.221999999999994</v>
      </c>
      <c r="F82" s="17">
        <f>Data!F81</f>
        <v>4.2949999999999999</v>
      </c>
      <c r="G82" s="18">
        <f t="shared" si="20"/>
        <v>98.6953125</v>
      </c>
      <c r="H82" s="16">
        <f t="shared" si="21"/>
        <v>46265</v>
      </c>
      <c r="I82" s="16">
        <f t="shared" si="22"/>
        <v>46446</v>
      </c>
      <c r="J82">
        <f t="shared" si="23"/>
        <v>8</v>
      </c>
      <c r="K82">
        <f t="shared" si="24"/>
        <v>181</v>
      </c>
      <c r="L82" s="18">
        <f t="shared" si="25"/>
        <v>7.4585635359116026E-2</v>
      </c>
      <c r="M82" s="18">
        <f t="shared" si="26"/>
        <v>98.769898135359114</v>
      </c>
      <c r="N82" s="17">
        <f t="shared" si="27"/>
        <v>4.2950223362562303</v>
      </c>
      <c r="O82" s="19">
        <f t="shared" si="28"/>
        <v>2.2336256230381935E-3</v>
      </c>
      <c r="P82" s="18">
        <f t="shared" si="29"/>
        <v>1.422417432753337</v>
      </c>
      <c r="Q82">
        <f t="shared" si="30"/>
        <v>3</v>
      </c>
      <c r="R82" s="18">
        <f t="shared" si="31"/>
        <v>1.4767123287671233</v>
      </c>
      <c r="S82">
        <f t="shared" si="32"/>
        <v>1</v>
      </c>
      <c r="T82" s="18">
        <f>SUM(CashFlows!DX82:GE82)</f>
        <v>98.771120093338141</v>
      </c>
      <c r="U82" s="18">
        <f t="shared" si="33"/>
        <v>98.696534457979027</v>
      </c>
      <c r="V82" s="18">
        <f t="shared" si="34"/>
        <v>1.2219579790269108E-3</v>
      </c>
      <c r="W82" s="17">
        <f t="shared" si="35"/>
        <v>4.2941525731880352</v>
      </c>
      <c r="X82" s="19">
        <f t="shared" si="36"/>
        <v>-8.6976306819508409E-2</v>
      </c>
      <c r="Y82" s="18">
        <f t="shared" si="37"/>
        <v>0.70302850413209972</v>
      </c>
      <c r="Z82" s="20">
        <f t="shared" si="38"/>
        <v>8.5907129010757283E-4</v>
      </c>
      <c r="AA82" s="21">
        <f t="shared" si="39"/>
        <v>7.3800348148708957E-7</v>
      </c>
    </row>
    <row r="83" spans="1:27" x14ac:dyDescent="0.2">
      <c r="A83">
        <v>80</v>
      </c>
      <c r="B83" s="16">
        <f>Data!A82</f>
        <v>46812</v>
      </c>
      <c r="C83" s="17">
        <f>Data!B82</f>
        <v>4</v>
      </c>
      <c r="D83" s="17">
        <f>Data!C82</f>
        <v>99.164000000000001</v>
      </c>
      <c r="E83" s="17">
        <f>Data!D82</f>
        <v>99.174000000000007</v>
      </c>
      <c r="F83" s="17">
        <f>Data!F82</f>
        <v>4.319</v>
      </c>
      <c r="G83" s="18">
        <f t="shared" si="20"/>
        <v>99.546875</v>
      </c>
      <c r="H83" s="16">
        <f t="shared" si="21"/>
        <v>46265</v>
      </c>
      <c r="I83" s="16">
        <f t="shared" si="22"/>
        <v>46446</v>
      </c>
      <c r="J83">
        <f t="shared" si="23"/>
        <v>8</v>
      </c>
      <c r="K83">
        <f t="shared" si="24"/>
        <v>181</v>
      </c>
      <c r="L83" s="18">
        <f t="shared" si="25"/>
        <v>8.8397790055248615E-2</v>
      </c>
      <c r="M83" s="18">
        <f t="shared" si="26"/>
        <v>99.635272790055254</v>
      </c>
      <c r="N83" s="17">
        <f t="shared" si="27"/>
        <v>4.3191529492939935</v>
      </c>
      <c r="O83" s="19">
        <f t="shared" si="28"/>
        <v>1.5294929399356505E-2</v>
      </c>
      <c r="P83" s="18">
        <f t="shared" si="29"/>
        <v>1.4179847978070241</v>
      </c>
      <c r="Q83">
        <f t="shared" si="30"/>
        <v>3</v>
      </c>
      <c r="R83" s="18">
        <f t="shared" si="31"/>
        <v>1.4767123287671233</v>
      </c>
      <c r="S83">
        <f t="shared" si="32"/>
        <v>1</v>
      </c>
      <c r="T83" s="18">
        <f>SUM(CashFlows!DX83:GE83)</f>
        <v>99.67147466312764</v>
      </c>
      <c r="U83" s="18">
        <f t="shared" si="33"/>
        <v>99.583076873072386</v>
      </c>
      <c r="V83" s="18">
        <f t="shared" si="34"/>
        <v>3.6201873072386093E-2</v>
      </c>
      <c r="W83" s="17">
        <f t="shared" si="35"/>
        <v>4.2935352956403667</v>
      </c>
      <c r="X83" s="19">
        <f t="shared" si="36"/>
        <v>-2.5617653653626782</v>
      </c>
      <c r="Y83" s="18">
        <f t="shared" si="37"/>
        <v>0.7052261784093482</v>
      </c>
      <c r="Z83" s="20">
        <f t="shared" si="38"/>
        <v>2.5530508598099133E-2</v>
      </c>
      <c r="AA83" s="21">
        <f t="shared" si="39"/>
        <v>6.5180686927761376E-4</v>
      </c>
    </row>
    <row r="84" spans="1:27" x14ac:dyDescent="0.2">
      <c r="A84">
        <v>81</v>
      </c>
      <c r="B84" s="16">
        <f>Data!A83</f>
        <v>46827</v>
      </c>
      <c r="C84" s="17">
        <f>Data!B83</f>
        <v>3.875</v>
      </c>
      <c r="D84" s="17">
        <f>Data!C83</f>
        <v>99.103999999999999</v>
      </c>
      <c r="E84" s="17">
        <f>Data!D83</f>
        <v>99.114000000000004</v>
      </c>
      <c r="F84" s="17">
        <f>Data!F83</f>
        <v>4.3150000000000004</v>
      </c>
      <c r="G84" s="18">
        <f t="shared" si="20"/>
        <v>99.359375</v>
      </c>
      <c r="H84" s="16">
        <f t="shared" si="21"/>
        <v>46096</v>
      </c>
      <c r="I84" s="16">
        <f t="shared" si="22"/>
        <v>46280</v>
      </c>
      <c r="J84">
        <f t="shared" si="23"/>
        <v>177</v>
      </c>
      <c r="K84">
        <f t="shared" si="24"/>
        <v>184</v>
      </c>
      <c r="L84" s="18">
        <f t="shared" si="25"/>
        <v>1.8637907608695652</v>
      </c>
      <c r="M84" s="18">
        <f t="shared" si="26"/>
        <v>101.22316576086956</v>
      </c>
      <c r="N84" s="17">
        <f t="shared" si="27"/>
        <v>4.3147164421264872</v>
      </c>
      <c r="O84" s="19">
        <f t="shared" si="28"/>
        <v>-2.8355787351319606E-2</v>
      </c>
      <c r="P84" s="18">
        <f t="shared" si="29"/>
        <v>1.4315652439997555</v>
      </c>
      <c r="Q84">
        <f t="shared" si="30"/>
        <v>4</v>
      </c>
      <c r="R84" s="18">
        <f t="shared" si="31"/>
        <v>1.5178082191780822</v>
      </c>
      <c r="S84">
        <f t="shared" si="32"/>
        <v>1</v>
      </c>
      <c r="T84" s="18">
        <f>SUM(CashFlows!DX84:GE84)</f>
        <v>101.24159884492163</v>
      </c>
      <c r="U84" s="18">
        <f t="shared" si="33"/>
        <v>99.377808084052063</v>
      </c>
      <c r="V84" s="18">
        <f t="shared" si="34"/>
        <v>1.8433084052063009E-2</v>
      </c>
      <c r="W84" s="17">
        <f t="shared" si="35"/>
        <v>4.301997449482025</v>
      </c>
      <c r="X84" s="19">
        <f t="shared" si="36"/>
        <v>-1.271899264446219</v>
      </c>
      <c r="Y84" s="18">
        <f t="shared" si="37"/>
        <v>0.69853609829617436</v>
      </c>
      <c r="Z84" s="20">
        <f t="shared" si="38"/>
        <v>1.2876174613293529E-2</v>
      </c>
      <c r="AA84" s="21">
        <f t="shared" si="39"/>
        <v>1.6579587267202478E-4</v>
      </c>
    </row>
    <row r="85" spans="1:27" x14ac:dyDescent="0.2">
      <c r="A85">
        <v>82</v>
      </c>
      <c r="B85" s="16">
        <f>Data!A84</f>
        <v>46843</v>
      </c>
      <c r="C85" s="17">
        <f>Data!B84</f>
        <v>1.25</v>
      </c>
      <c r="D85" s="17">
        <f>Data!C84</f>
        <v>95.116</v>
      </c>
      <c r="E85" s="17">
        <f>Data!D84</f>
        <v>95.126000000000005</v>
      </c>
      <c r="F85" s="17">
        <f>Data!F84</f>
        <v>4.3319999999999999</v>
      </c>
      <c r="G85" s="18">
        <f t="shared" si="20"/>
        <v>95.3984375</v>
      </c>
      <c r="H85" s="16">
        <f t="shared" si="21"/>
        <v>46112</v>
      </c>
      <c r="I85" s="16">
        <f t="shared" si="22"/>
        <v>46295</v>
      </c>
      <c r="J85">
        <f t="shared" si="23"/>
        <v>161</v>
      </c>
      <c r="K85">
        <f t="shared" si="24"/>
        <v>183</v>
      </c>
      <c r="L85" s="18">
        <f t="shared" si="25"/>
        <v>0.54986338797814205</v>
      </c>
      <c r="M85" s="18">
        <f t="shared" si="26"/>
        <v>95.948300887978135</v>
      </c>
      <c r="N85" s="17">
        <f t="shared" si="27"/>
        <v>4.3316356373190663</v>
      </c>
      <c r="O85" s="19">
        <f t="shared" si="28"/>
        <v>-3.6436268093353874E-2</v>
      </c>
      <c r="P85" s="18">
        <f t="shared" si="29"/>
        <v>1.5082263612925633</v>
      </c>
      <c r="Q85">
        <f t="shared" si="30"/>
        <v>4</v>
      </c>
      <c r="R85" s="18">
        <f t="shared" si="31"/>
        <v>1.5616438356164384</v>
      </c>
      <c r="S85">
        <f t="shared" si="32"/>
        <v>1</v>
      </c>
      <c r="T85" s="18">
        <f>SUM(CashFlows!DX85:GE85)</f>
        <v>95.963553037399521</v>
      </c>
      <c r="U85" s="18">
        <f t="shared" si="33"/>
        <v>95.413689649421386</v>
      </c>
      <c r="V85" s="18">
        <f t="shared" si="34"/>
        <v>1.5252149421385752E-2</v>
      </c>
      <c r="W85" s="17">
        <f t="shared" si="35"/>
        <v>4.3210970792085286</v>
      </c>
      <c r="X85" s="19">
        <f t="shared" si="36"/>
        <v>-1.0538558110537721</v>
      </c>
      <c r="Y85" s="18">
        <f t="shared" si="37"/>
        <v>0.663030447991236</v>
      </c>
      <c r="Z85" s="20">
        <f t="shared" si="38"/>
        <v>1.0112639463690667E-2</v>
      </c>
      <c r="AA85" s="21">
        <f t="shared" si="39"/>
        <v>1.0226547692259386E-4</v>
      </c>
    </row>
    <row r="86" spans="1:27" x14ac:dyDescent="0.2">
      <c r="A86">
        <v>83</v>
      </c>
      <c r="B86" s="16">
        <f>Data!A85</f>
        <v>46843</v>
      </c>
      <c r="C86" s="17">
        <f>Data!B85</f>
        <v>3.625</v>
      </c>
      <c r="D86" s="17">
        <f>Data!C85</f>
        <v>98.292000000000002</v>
      </c>
      <c r="E86" s="17">
        <f>Data!D85</f>
        <v>98.302000000000007</v>
      </c>
      <c r="F86" s="17">
        <f>Data!F85</f>
        <v>4.33</v>
      </c>
      <c r="G86" s="18">
        <f t="shared" si="20"/>
        <v>98.9453125</v>
      </c>
      <c r="H86" s="16">
        <f t="shared" si="21"/>
        <v>46112</v>
      </c>
      <c r="I86" s="16">
        <f t="shared" si="22"/>
        <v>46295</v>
      </c>
      <c r="J86">
        <f t="shared" si="23"/>
        <v>161</v>
      </c>
      <c r="K86">
        <f t="shared" si="24"/>
        <v>183</v>
      </c>
      <c r="L86" s="18">
        <f t="shared" si="25"/>
        <v>1.5946038251366119</v>
      </c>
      <c r="M86" s="18">
        <f t="shared" si="26"/>
        <v>100.53991632513662</v>
      </c>
      <c r="N86" s="17">
        <f t="shared" si="27"/>
        <v>4.3300360599484744</v>
      </c>
      <c r="O86" s="19">
        <f t="shared" si="28"/>
        <v>3.6059948474331804E-3</v>
      </c>
      <c r="P86" s="18">
        <f t="shared" si="29"/>
        <v>1.4749896441988575</v>
      </c>
      <c r="Q86">
        <f t="shared" si="30"/>
        <v>4</v>
      </c>
      <c r="R86" s="18">
        <f t="shared" si="31"/>
        <v>1.5616438356164384</v>
      </c>
      <c r="S86">
        <f t="shared" si="32"/>
        <v>1</v>
      </c>
      <c r="T86" s="18">
        <f>SUM(CashFlows!DX86:GE86)</f>
        <v>100.5571489105081</v>
      </c>
      <c r="U86" s="18">
        <f t="shared" si="33"/>
        <v>98.962545085371488</v>
      </c>
      <c r="V86" s="18">
        <f t="shared" si="34"/>
        <v>1.7232585371488085E-2</v>
      </c>
      <c r="W86" s="17">
        <f t="shared" si="35"/>
        <v>4.318416962136852</v>
      </c>
      <c r="X86" s="19">
        <f t="shared" si="36"/>
        <v>-1.1619097811622403</v>
      </c>
      <c r="Y86" s="18">
        <f t="shared" si="37"/>
        <v>0.6779708616484228</v>
      </c>
      <c r="Z86" s="20">
        <f t="shared" si="38"/>
        <v>1.1683190752737783E-2</v>
      </c>
      <c r="AA86" s="21">
        <f t="shared" si="39"/>
        <v>1.3649694616485765E-4</v>
      </c>
    </row>
    <row r="87" spans="1:27" x14ac:dyDescent="0.2">
      <c r="A87">
        <v>84</v>
      </c>
      <c r="B87" s="16">
        <f>Data!A86</f>
        <v>46843</v>
      </c>
      <c r="C87" s="17">
        <f>Data!B86</f>
        <v>3.875</v>
      </c>
      <c r="D87" s="17">
        <f>Data!C86</f>
        <v>99.091999999999999</v>
      </c>
      <c r="E87" s="17">
        <f>Data!D86</f>
        <v>99.102000000000004</v>
      </c>
      <c r="F87" s="17">
        <f>Data!F86</f>
        <v>4.3289999999999997</v>
      </c>
      <c r="G87" s="18">
        <f t="shared" si="20"/>
        <v>99.3203125</v>
      </c>
      <c r="H87" s="16">
        <f t="shared" si="21"/>
        <v>46112</v>
      </c>
      <c r="I87" s="16">
        <f t="shared" si="22"/>
        <v>46295</v>
      </c>
      <c r="J87">
        <f t="shared" si="23"/>
        <v>161</v>
      </c>
      <c r="K87">
        <f t="shared" si="24"/>
        <v>183</v>
      </c>
      <c r="L87" s="18">
        <f t="shared" si="25"/>
        <v>1.7045765027322404</v>
      </c>
      <c r="M87" s="18">
        <f t="shared" si="26"/>
        <v>101.02488900273224</v>
      </c>
      <c r="N87" s="17">
        <f t="shared" si="27"/>
        <v>4.3287658967269032</v>
      </c>
      <c r="O87" s="19">
        <f t="shared" si="28"/>
        <v>-2.3410327309658641E-2</v>
      </c>
      <c r="P87" s="18">
        <f t="shared" si="29"/>
        <v>1.4716754101867753</v>
      </c>
      <c r="Q87">
        <f t="shared" si="30"/>
        <v>4</v>
      </c>
      <c r="R87" s="18">
        <f t="shared" si="31"/>
        <v>1.5616438356164384</v>
      </c>
      <c r="S87">
        <f t="shared" si="32"/>
        <v>1</v>
      </c>
      <c r="T87" s="18">
        <f>SUM(CashFlows!DX87:GE87)</f>
        <v>101.04068531820376</v>
      </c>
      <c r="U87" s="18">
        <f t="shared" si="33"/>
        <v>99.336108815471519</v>
      </c>
      <c r="V87" s="18">
        <f t="shared" si="34"/>
        <v>1.5796315471519051E-2</v>
      </c>
      <c r="W87" s="17">
        <f t="shared" si="35"/>
        <v>4.3181423582900935</v>
      </c>
      <c r="X87" s="19">
        <f t="shared" si="36"/>
        <v>-1.0623538436809632</v>
      </c>
      <c r="Y87" s="18">
        <f t="shared" si="37"/>
        <v>0.67949766169775616</v>
      </c>
      <c r="Z87" s="20">
        <f t="shared" si="38"/>
        <v>1.0733559426337283E-2</v>
      </c>
      <c r="AA87" s="21">
        <f t="shared" si="39"/>
        <v>1.1520929795871395E-4</v>
      </c>
    </row>
    <row r="88" spans="1:27" x14ac:dyDescent="0.2">
      <c r="A88">
        <v>85</v>
      </c>
      <c r="B88" s="16">
        <f>Data!A87</f>
        <v>46858</v>
      </c>
      <c r="C88" s="17">
        <f>Data!B87</f>
        <v>3.75</v>
      </c>
      <c r="D88" s="17">
        <f>Data!C87</f>
        <v>99.022000000000006</v>
      </c>
      <c r="E88" s="17">
        <f>Data!D87</f>
        <v>99.031999999999996</v>
      </c>
      <c r="F88" s="17">
        <f>Data!F87</f>
        <v>4.335</v>
      </c>
      <c r="G88" s="18">
        <f t="shared" si="20"/>
        <v>99.1015625</v>
      </c>
      <c r="H88" s="16">
        <f t="shared" si="21"/>
        <v>46127</v>
      </c>
      <c r="I88" s="16">
        <f t="shared" si="22"/>
        <v>46310</v>
      </c>
      <c r="J88">
        <f t="shared" si="23"/>
        <v>146</v>
      </c>
      <c r="K88">
        <f t="shared" si="24"/>
        <v>183</v>
      </c>
      <c r="L88" s="18">
        <f t="shared" si="25"/>
        <v>1.4959016393442623</v>
      </c>
      <c r="M88" s="18">
        <f t="shared" si="26"/>
        <v>100.59746413934427</v>
      </c>
      <c r="N88" s="17">
        <f t="shared" si="27"/>
        <v>4.3347721804484465</v>
      </c>
      <c r="O88" s="19">
        <f t="shared" si="28"/>
        <v>-2.2781955155348754E-2</v>
      </c>
      <c r="P88" s="18">
        <f t="shared" si="29"/>
        <v>1.5134008301028037</v>
      </c>
      <c r="Q88">
        <f t="shared" si="30"/>
        <v>4</v>
      </c>
      <c r="R88" s="18">
        <f t="shared" si="31"/>
        <v>1.6027397260273972</v>
      </c>
      <c r="S88">
        <f t="shared" si="32"/>
        <v>1</v>
      </c>
      <c r="T88" s="18">
        <f>SUM(CashFlows!DX88:GE88)</f>
        <v>100.61069964972</v>
      </c>
      <c r="U88" s="18">
        <f t="shared" si="33"/>
        <v>99.114798010375736</v>
      </c>
      <c r="V88" s="18">
        <f t="shared" si="34"/>
        <v>1.3235510375736226E-2</v>
      </c>
      <c r="W88" s="17">
        <f t="shared" si="35"/>
        <v>4.3260793511311331</v>
      </c>
      <c r="X88" s="19">
        <f t="shared" si="36"/>
        <v>-0.86928293173134108</v>
      </c>
      <c r="Y88" s="18">
        <f t="shared" si="37"/>
        <v>0.66076348057247403</v>
      </c>
      <c r="Z88" s="20">
        <f t="shared" si="38"/>
        <v>8.7455419030245621E-3</v>
      </c>
      <c r="AA88" s="21">
        <f t="shared" si="39"/>
        <v>7.6484503177558479E-5</v>
      </c>
    </row>
    <row r="89" spans="1:27" x14ac:dyDescent="0.2">
      <c r="A89">
        <v>86</v>
      </c>
      <c r="B89" s="16">
        <f>Data!A88</f>
        <v>46873</v>
      </c>
      <c r="C89" s="17">
        <f>Data!B88</f>
        <v>1.25</v>
      </c>
      <c r="D89" s="17">
        <f>Data!C88</f>
        <v>95.03</v>
      </c>
      <c r="E89" s="17">
        <f>Data!D88</f>
        <v>95.04</v>
      </c>
      <c r="F89" s="17">
        <f>Data!F88</f>
        <v>4.3540000000000001</v>
      </c>
      <c r="G89" s="18">
        <f t="shared" si="20"/>
        <v>95.125</v>
      </c>
      <c r="H89" s="16">
        <f t="shared" si="21"/>
        <v>46142</v>
      </c>
      <c r="I89" s="16">
        <f t="shared" si="22"/>
        <v>46326</v>
      </c>
      <c r="J89">
        <f t="shared" si="23"/>
        <v>131</v>
      </c>
      <c r="K89">
        <f t="shared" si="24"/>
        <v>184</v>
      </c>
      <c r="L89" s="18">
        <f t="shared" si="25"/>
        <v>0.44497282608695654</v>
      </c>
      <c r="M89" s="18">
        <f t="shared" si="26"/>
        <v>95.569972826086953</v>
      </c>
      <c r="N89" s="17">
        <f t="shared" si="27"/>
        <v>4.3539498025289207</v>
      </c>
      <c r="O89" s="19">
        <f t="shared" si="28"/>
        <v>-5.019747107937178E-3</v>
      </c>
      <c r="P89" s="18">
        <f t="shared" si="29"/>
        <v>1.5901815513640092</v>
      </c>
      <c r="Q89">
        <f t="shared" si="30"/>
        <v>4</v>
      </c>
      <c r="R89" s="18">
        <f t="shared" si="31"/>
        <v>1.6438356164383561</v>
      </c>
      <c r="S89">
        <f t="shared" si="32"/>
        <v>1</v>
      </c>
      <c r="T89" s="18">
        <f>SUM(CashFlows!DX89:GE89)</f>
        <v>95.604020988815392</v>
      </c>
      <c r="U89" s="18">
        <f t="shared" si="33"/>
        <v>95.159048162728439</v>
      </c>
      <c r="V89" s="18">
        <f t="shared" si="34"/>
        <v>3.4048162728439024E-2</v>
      </c>
      <c r="W89" s="17">
        <f t="shared" si="35"/>
        <v>4.3315510564289479</v>
      </c>
      <c r="X89" s="19">
        <f t="shared" si="36"/>
        <v>-2.2398746099972833</v>
      </c>
      <c r="Y89" s="18">
        <f t="shared" si="37"/>
        <v>0.62885901244561071</v>
      </c>
      <c r="Z89" s="20">
        <f t="shared" si="38"/>
        <v>2.1411493988993616E-2</v>
      </c>
      <c r="AA89" s="21">
        <f t="shared" si="39"/>
        <v>4.5845207484070978E-4</v>
      </c>
    </row>
    <row r="90" spans="1:27" x14ac:dyDescent="0.2">
      <c r="A90">
        <v>87</v>
      </c>
      <c r="B90" s="16">
        <f>Data!A89</f>
        <v>46873</v>
      </c>
      <c r="C90" s="17">
        <f>Data!B89</f>
        <v>3.5</v>
      </c>
      <c r="D90" s="17">
        <f>Data!C89</f>
        <v>98.203999999999994</v>
      </c>
      <c r="E90" s="17">
        <f>Data!D89</f>
        <v>98.213999999999999</v>
      </c>
      <c r="F90" s="17">
        <f>Data!F89</f>
        <v>4.343</v>
      </c>
      <c r="G90" s="18">
        <f t="shared" si="20"/>
        <v>98.671875</v>
      </c>
      <c r="H90" s="16">
        <f t="shared" si="21"/>
        <v>46142</v>
      </c>
      <c r="I90" s="16">
        <f t="shared" si="22"/>
        <v>46326</v>
      </c>
      <c r="J90">
        <f t="shared" si="23"/>
        <v>131</v>
      </c>
      <c r="K90">
        <f t="shared" si="24"/>
        <v>184</v>
      </c>
      <c r="L90" s="18">
        <f t="shared" si="25"/>
        <v>1.2459239130434783</v>
      </c>
      <c r="M90" s="18">
        <f t="shared" si="26"/>
        <v>99.917798913043484</v>
      </c>
      <c r="N90" s="17">
        <f t="shared" si="27"/>
        <v>4.3433148696525494</v>
      </c>
      <c r="O90" s="19">
        <f t="shared" si="28"/>
        <v>3.1486965254945432E-2</v>
      </c>
      <c r="P90" s="18">
        <f t="shared" si="29"/>
        <v>1.5586893194113816</v>
      </c>
      <c r="Q90">
        <f t="shared" si="30"/>
        <v>4</v>
      </c>
      <c r="R90" s="18">
        <f t="shared" si="31"/>
        <v>1.6438356164383561</v>
      </c>
      <c r="S90">
        <f t="shared" si="32"/>
        <v>1</v>
      </c>
      <c r="T90" s="18">
        <f>SUM(CashFlows!DX90:GE90)</f>
        <v>99.940382354592273</v>
      </c>
      <c r="U90" s="18">
        <f t="shared" si="33"/>
        <v>98.69445844154879</v>
      </c>
      <c r="V90" s="18">
        <f t="shared" si="34"/>
        <v>2.2583441548789551E-2</v>
      </c>
      <c r="W90" s="17">
        <f t="shared" si="35"/>
        <v>4.3288164018385205</v>
      </c>
      <c r="X90" s="19">
        <f t="shared" si="36"/>
        <v>-1.449846781402897</v>
      </c>
      <c r="Y90" s="18">
        <f t="shared" si="37"/>
        <v>0.64156467074377388</v>
      </c>
      <c r="Z90" s="20">
        <f t="shared" si="38"/>
        <v>1.4488738241510431E-2</v>
      </c>
      <c r="AA90" s="21">
        <f t="shared" si="39"/>
        <v>2.0992353583100678E-4</v>
      </c>
    </row>
    <row r="91" spans="1:27" x14ac:dyDescent="0.2">
      <c r="A91">
        <v>88</v>
      </c>
      <c r="B91" s="16">
        <f>Data!A90</f>
        <v>46873</v>
      </c>
      <c r="C91" s="17">
        <f>Data!B90</f>
        <v>3.75</v>
      </c>
      <c r="D91" s="17">
        <f>Data!C90</f>
        <v>99.007000000000005</v>
      </c>
      <c r="E91" s="17">
        <f>Data!D90</f>
        <v>99.016999999999996</v>
      </c>
      <c r="F91" s="17">
        <f>Data!F90</f>
        <v>4.3470000000000004</v>
      </c>
      <c r="G91" s="18">
        <f t="shared" si="20"/>
        <v>99.05859375</v>
      </c>
      <c r="H91" s="16">
        <f t="shared" si="21"/>
        <v>46142</v>
      </c>
      <c r="I91" s="16">
        <f t="shared" si="22"/>
        <v>46326</v>
      </c>
      <c r="J91">
        <f t="shared" si="23"/>
        <v>131</v>
      </c>
      <c r="K91">
        <f t="shared" si="24"/>
        <v>184</v>
      </c>
      <c r="L91" s="18">
        <f t="shared" si="25"/>
        <v>1.3349184782608696</v>
      </c>
      <c r="M91" s="18">
        <f t="shared" si="26"/>
        <v>100.39351222826087</v>
      </c>
      <c r="N91" s="17">
        <f t="shared" si="27"/>
        <v>4.3468899378235379</v>
      </c>
      <c r="O91" s="19">
        <f t="shared" si="28"/>
        <v>-1.1006217646247762E-2</v>
      </c>
      <c r="P91" s="18">
        <f t="shared" si="29"/>
        <v>1.5553196191095537</v>
      </c>
      <c r="Q91">
        <f t="shared" si="30"/>
        <v>4</v>
      </c>
      <c r="R91" s="18">
        <f t="shared" si="31"/>
        <v>1.6438356164383561</v>
      </c>
      <c r="S91">
        <f t="shared" si="32"/>
        <v>1</v>
      </c>
      <c r="T91" s="18">
        <f>SUM(CashFlows!DX91:GE91)</f>
        <v>100.42220028412304</v>
      </c>
      <c r="U91" s="18">
        <f t="shared" si="33"/>
        <v>99.087281805862162</v>
      </c>
      <c r="V91" s="18">
        <f t="shared" si="34"/>
        <v>2.8688055862161832E-2</v>
      </c>
      <c r="W91" s="17">
        <f t="shared" si="35"/>
        <v>4.328520631873312</v>
      </c>
      <c r="X91" s="19">
        <f t="shared" si="36"/>
        <v>-1.83693059502259</v>
      </c>
      <c r="Y91" s="18">
        <f t="shared" si="37"/>
        <v>0.64295466199578744</v>
      </c>
      <c r="Z91" s="20">
        <f t="shared" si="38"/>
        <v>1.8445119260172529E-2</v>
      </c>
      <c r="AA91" s="21">
        <f t="shared" si="39"/>
        <v>3.402224245219876E-4</v>
      </c>
    </row>
    <row r="92" spans="1:27" x14ac:dyDescent="0.2">
      <c r="A92">
        <v>89</v>
      </c>
      <c r="B92" s="16">
        <f>Data!A91</f>
        <v>46888</v>
      </c>
      <c r="C92" s="17">
        <f>Data!B91</f>
        <v>2.875</v>
      </c>
      <c r="D92" s="17">
        <f>Data!C91</f>
        <v>97.19</v>
      </c>
      <c r="E92" s="17">
        <f>Data!D91</f>
        <v>97.2</v>
      </c>
      <c r="F92" s="17">
        <f>Data!F91</f>
        <v>4.3499999999999996</v>
      </c>
      <c r="G92" s="18">
        <f t="shared" si="20"/>
        <v>97.625</v>
      </c>
      <c r="H92" s="16">
        <f t="shared" si="21"/>
        <v>46157</v>
      </c>
      <c r="I92" s="16">
        <f t="shared" si="22"/>
        <v>46341</v>
      </c>
      <c r="J92">
        <f t="shared" si="23"/>
        <v>116</v>
      </c>
      <c r="K92">
        <f t="shared" si="24"/>
        <v>184</v>
      </c>
      <c r="L92" s="18">
        <f t="shared" si="25"/>
        <v>0.90625</v>
      </c>
      <c r="M92" s="18">
        <f t="shared" si="26"/>
        <v>98.53125</v>
      </c>
      <c r="N92" s="17">
        <f t="shared" si="27"/>
        <v>4.3499896874554533</v>
      </c>
      <c r="O92" s="19">
        <f t="shared" si="28"/>
        <v>-1.0312544546309255E-3</v>
      </c>
      <c r="P92" s="18">
        <f t="shared" si="29"/>
        <v>1.6070217088173555</v>
      </c>
      <c r="Q92">
        <f t="shared" si="30"/>
        <v>4</v>
      </c>
      <c r="R92" s="18">
        <f t="shared" si="31"/>
        <v>1.6849315068493151</v>
      </c>
      <c r="S92">
        <f t="shared" si="32"/>
        <v>1</v>
      </c>
      <c r="T92" s="18">
        <f>SUM(CashFlows!DX92:GE92)</f>
        <v>98.550883095515616</v>
      </c>
      <c r="U92" s="18">
        <f t="shared" si="33"/>
        <v>97.644633095515616</v>
      </c>
      <c r="V92" s="18">
        <f t="shared" si="34"/>
        <v>1.9633095515615651E-2</v>
      </c>
      <c r="W92" s="17">
        <f t="shared" si="35"/>
        <v>4.3375921385980796</v>
      </c>
      <c r="X92" s="19">
        <f t="shared" si="36"/>
        <v>-1.2397548857373764</v>
      </c>
      <c r="Y92" s="18">
        <f t="shared" si="37"/>
        <v>0.62226912960368352</v>
      </c>
      <c r="Z92" s="20">
        <f t="shared" si="38"/>
        <v>1.2217069257928133E-2</v>
      </c>
      <c r="AA92" s="21">
        <f t="shared" si="39"/>
        <v>1.4925678125301265E-4</v>
      </c>
    </row>
    <row r="93" spans="1:27" x14ac:dyDescent="0.2">
      <c r="A93">
        <v>90</v>
      </c>
      <c r="B93" s="16">
        <f>Data!A92</f>
        <v>46888</v>
      </c>
      <c r="C93" s="17">
        <f>Data!B92</f>
        <v>3.75</v>
      </c>
      <c r="D93" s="17">
        <f>Data!C92</f>
        <v>99.006</v>
      </c>
      <c r="E93" s="17">
        <f>Data!D92</f>
        <v>99.016000000000005</v>
      </c>
      <c r="F93" s="17">
        <f>Data!F92</f>
        <v>4.335</v>
      </c>
      <c r="G93" s="18">
        <f t="shared" si="20"/>
        <v>99.0546875</v>
      </c>
      <c r="H93" s="16">
        <f t="shared" si="21"/>
        <v>46157</v>
      </c>
      <c r="I93" s="16">
        <f t="shared" si="22"/>
        <v>46341</v>
      </c>
      <c r="J93">
        <f t="shared" si="23"/>
        <v>116</v>
      </c>
      <c r="K93">
        <f t="shared" si="24"/>
        <v>184</v>
      </c>
      <c r="L93" s="18">
        <f t="shared" si="25"/>
        <v>1.1820652173913044</v>
      </c>
      <c r="M93" s="18">
        <f t="shared" si="26"/>
        <v>100.2367527173913</v>
      </c>
      <c r="N93" s="17">
        <f t="shared" si="27"/>
        <v>4.3349684685351431</v>
      </c>
      <c r="O93" s="19">
        <f t="shared" si="28"/>
        <v>-3.1531464856904279E-3</v>
      </c>
      <c r="P93" s="18">
        <f t="shared" si="29"/>
        <v>1.5953134953348407</v>
      </c>
      <c r="Q93">
        <f t="shared" si="30"/>
        <v>4</v>
      </c>
      <c r="R93" s="18">
        <f t="shared" si="31"/>
        <v>1.6849315068493151</v>
      </c>
      <c r="S93">
        <f t="shared" si="32"/>
        <v>1</v>
      </c>
      <c r="T93" s="18">
        <f>SUM(CashFlows!DX93:GE93)</f>
        <v>100.23426951842134</v>
      </c>
      <c r="U93" s="18">
        <f t="shared" si="33"/>
        <v>99.052204301030045</v>
      </c>
      <c r="V93" s="18">
        <f t="shared" si="34"/>
        <v>-2.4831989699549695E-3</v>
      </c>
      <c r="W93" s="17">
        <f t="shared" si="35"/>
        <v>4.3365213762431996</v>
      </c>
      <c r="X93" s="19">
        <f t="shared" si="36"/>
        <v>0.15529077080564946</v>
      </c>
      <c r="Y93" s="18">
        <f t="shared" si="37"/>
        <v>0.62683604377715729</v>
      </c>
      <c r="Z93" s="20">
        <f t="shared" si="38"/>
        <v>-1.5565586182380851E-3</v>
      </c>
      <c r="AA93" s="21">
        <f t="shared" si="39"/>
        <v>2.4228747320112566E-6</v>
      </c>
    </row>
    <row r="94" spans="1:27" x14ac:dyDescent="0.2">
      <c r="A94">
        <v>91</v>
      </c>
      <c r="B94" s="16">
        <f>Data!A93</f>
        <v>46904</v>
      </c>
      <c r="C94" s="17">
        <f>Data!B93</f>
        <v>1.25</v>
      </c>
      <c r="D94" s="17">
        <f>Data!C93</f>
        <v>94.272000000000006</v>
      </c>
      <c r="E94" s="17">
        <f>Data!D93</f>
        <v>94.281999999999996</v>
      </c>
      <c r="F94" s="17">
        <f>Data!F93</f>
        <v>4.3570000000000002</v>
      </c>
      <c r="G94" s="18">
        <f t="shared" si="20"/>
        <v>94.8828125</v>
      </c>
      <c r="H94" s="16">
        <f t="shared" si="21"/>
        <v>46173</v>
      </c>
      <c r="I94" s="16">
        <f t="shared" si="22"/>
        <v>46356</v>
      </c>
      <c r="J94">
        <f t="shared" si="23"/>
        <v>100</v>
      </c>
      <c r="K94">
        <f t="shared" si="24"/>
        <v>183</v>
      </c>
      <c r="L94" s="18">
        <f t="shared" si="25"/>
        <v>0.34153005464480873</v>
      </c>
      <c r="M94" s="18">
        <f t="shared" si="26"/>
        <v>95.224342554644807</v>
      </c>
      <c r="N94" s="17">
        <f t="shared" si="27"/>
        <v>4.3574595022960763</v>
      </c>
      <c r="O94" s="19">
        <f t="shared" si="28"/>
        <v>4.5950229607605309E-2</v>
      </c>
      <c r="P94" s="18">
        <f t="shared" si="29"/>
        <v>1.6711431668495877</v>
      </c>
      <c r="Q94">
        <f t="shared" si="30"/>
        <v>4</v>
      </c>
      <c r="R94" s="18">
        <f t="shared" si="31"/>
        <v>1.7287671232876711</v>
      </c>
      <c r="S94">
        <f t="shared" si="32"/>
        <v>1</v>
      </c>
      <c r="T94" s="18">
        <f>SUM(CashFlows!DX94:GE94)</f>
        <v>95.233570723546293</v>
      </c>
      <c r="U94" s="18">
        <f t="shared" si="33"/>
        <v>94.892040668901487</v>
      </c>
      <c r="V94" s="18">
        <f t="shared" si="34"/>
        <v>9.2281689014868107E-3</v>
      </c>
      <c r="W94" s="17">
        <f t="shared" si="35"/>
        <v>4.3516608572096134</v>
      </c>
      <c r="X94" s="19">
        <f t="shared" si="36"/>
        <v>-0.57986450864628836</v>
      </c>
      <c r="Y94" s="18">
        <f t="shared" si="37"/>
        <v>0.59839277677518432</v>
      </c>
      <c r="Z94" s="20">
        <f t="shared" si="38"/>
        <v>5.5220696135110953E-3</v>
      </c>
      <c r="AA94" s="21">
        <f t="shared" si="39"/>
        <v>3.0493252816462576E-5</v>
      </c>
    </row>
    <row r="95" spans="1:27" x14ac:dyDescent="0.2">
      <c r="A95">
        <v>92</v>
      </c>
      <c r="B95" s="16">
        <f>Data!A94</f>
        <v>46904</v>
      </c>
      <c r="C95" s="17">
        <f>Data!B94</f>
        <v>3.625</v>
      </c>
      <c r="D95" s="17">
        <f>Data!C94</f>
        <v>98.245999999999995</v>
      </c>
      <c r="E95" s="17">
        <f>Data!D94</f>
        <v>98.256</v>
      </c>
      <c r="F95" s="17">
        <f>Data!F94</f>
        <v>4.3479999999999999</v>
      </c>
      <c r="G95" s="18">
        <f t="shared" si="20"/>
        <v>98.8046875</v>
      </c>
      <c r="H95" s="16">
        <f t="shared" si="21"/>
        <v>46173</v>
      </c>
      <c r="I95" s="16">
        <f t="shared" si="22"/>
        <v>46356</v>
      </c>
      <c r="J95">
        <f t="shared" si="23"/>
        <v>100</v>
      </c>
      <c r="K95">
        <f t="shared" si="24"/>
        <v>183</v>
      </c>
      <c r="L95" s="18">
        <f t="shared" si="25"/>
        <v>0.9904371584699454</v>
      </c>
      <c r="M95" s="18">
        <f t="shared" si="26"/>
        <v>99.795124658469945</v>
      </c>
      <c r="N95" s="17">
        <f t="shared" si="27"/>
        <v>4.3480929536780151</v>
      </c>
      <c r="O95" s="19">
        <f t="shared" si="28"/>
        <v>9.2953678015206265E-3</v>
      </c>
      <c r="P95" s="18">
        <f t="shared" si="29"/>
        <v>1.6379693641232298</v>
      </c>
      <c r="Q95">
        <f t="shared" si="30"/>
        <v>4</v>
      </c>
      <c r="R95" s="18">
        <f t="shared" si="31"/>
        <v>1.7287671232876711</v>
      </c>
      <c r="S95">
        <f t="shared" si="32"/>
        <v>1</v>
      </c>
      <c r="T95" s="18">
        <f>SUM(CashFlows!DX95:GE95)</f>
        <v>99.794381967746347</v>
      </c>
      <c r="U95" s="18">
        <f t="shared" si="33"/>
        <v>98.803944809276402</v>
      </c>
      <c r="V95" s="18">
        <f t="shared" si="34"/>
        <v>-7.4269072359811616E-4</v>
      </c>
      <c r="W95" s="17">
        <f t="shared" si="35"/>
        <v>4.3485473083865509</v>
      </c>
      <c r="X95" s="19">
        <f t="shared" si="36"/>
        <v>4.5435470853583126E-2</v>
      </c>
      <c r="Y95" s="18">
        <f t="shared" si="37"/>
        <v>0.61051202904230062</v>
      </c>
      <c r="Z95" s="20">
        <f t="shared" si="38"/>
        <v>-4.5342162061478035E-4</v>
      </c>
      <c r="AA95" s="21">
        <f t="shared" si="39"/>
        <v>2.0559116604093379E-7</v>
      </c>
    </row>
    <row r="96" spans="1:27" x14ac:dyDescent="0.2">
      <c r="A96">
        <v>93</v>
      </c>
      <c r="B96" s="16">
        <f>Data!A95</f>
        <v>46904</v>
      </c>
      <c r="C96" s="17">
        <f>Data!B95</f>
        <v>4</v>
      </c>
      <c r="D96" s="17">
        <f>Data!C95</f>
        <v>99.126000000000005</v>
      </c>
      <c r="E96" s="17">
        <f>Data!D95</f>
        <v>99.135999999999996</v>
      </c>
      <c r="F96" s="17">
        <f>Data!F95</f>
        <v>4.343</v>
      </c>
      <c r="G96" s="18">
        <f t="shared" si="20"/>
        <v>99.4296875</v>
      </c>
      <c r="H96" s="16">
        <f t="shared" si="21"/>
        <v>46173</v>
      </c>
      <c r="I96" s="16">
        <f t="shared" si="22"/>
        <v>46356</v>
      </c>
      <c r="J96">
        <f t="shared" si="23"/>
        <v>100</v>
      </c>
      <c r="K96">
        <f t="shared" si="24"/>
        <v>183</v>
      </c>
      <c r="L96" s="18">
        <f t="shared" si="25"/>
        <v>1.0928961748633881</v>
      </c>
      <c r="M96" s="18">
        <f t="shared" si="26"/>
        <v>100.52258367486338</v>
      </c>
      <c r="N96" s="17">
        <f t="shared" si="27"/>
        <v>4.3431521242253979</v>
      </c>
      <c r="O96" s="19">
        <f t="shared" si="28"/>
        <v>1.5212422539789827E-2</v>
      </c>
      <c r="P96" s="18">
        <f t="shared" si="29"/>
        <v>1.6330370960960685</v>
      </c>
      <c r="Q96">
        <f t="shared" si="30"/>
        <v>4</v>
      </c>
      <c r="R96" s="18">
        <f t="shared" si="31"/>
        <v>1.7287671232876711</v>
      </c>
      <c r="S96">
        <f t="shared" si="32"/>
        <v>1</v>
      </c>
      <c r="T96" s="18">
        <f>SUM(CashFlows!DX96:GE96)</f>
        <v>100.51451005893583</v>
      </c>
      <c r="U96" s="18">
        <f t="shared" si="33"/>
        <v>99.421613884072443</v>
      </c>
      <c r="V96" s="18">
        <f t="shared" si="34"/>
        <v>-8.0736159275573982E-3</v>
      </c>
      <c r="W96" s="17">
        <f t="shared" si="35"/>
        <v>4.3480706105406757</v>
      </c>
      <c r="X96" s="19">
        <f t="shared" si="36"/>
        <v>0.49184863152778036</v>
      </c>
      <c r="Y96" s="18">
        <f t="shared" si="37"/>
        <v>0.61235596079880594</v>
      </c>
      <c r="Z96" s="20">
        <f t="shared" si="38"/>
        <v>-4.9439268384399533E-3</v>
      </c>
      <c r="AA96" s="21">
        <f t="shared" si="39"/>
        <v>2.4442412583846872E-5</v>
      </c>
    </row>
    <row r="97" spans="1:27" x14ac:dyDescent="0.2">
      <c r="A97">
        <v>94</v>
      </c>
      <c r="B97" s="16">
        <f>Data!A96</f>
        <v>46919</v>
      </c>
      <c r="C97" s="17">
        <f>Data!B96</f>
        <v>3.875</v>
      </c>
      <c r="D97" s="17">
        <f>Data!C96</f>
        <v>99.05</v>
      </c>
      <c r="E97" s="17">
        <f>Data!D96</f>
        <v>99.06</v>
      </c>
      <c r="F97" s="17">
        <f>Data!F96</f>
        <v>4.3540000000000001</v>
      </c>
      <c r="G97" s="18">
        <f t="shared" si="20"/>
        <v>99.1875</v>
      </c>
      <c r="H97" s="16">
        <f t="shared" si="21"/>
        <v>46188</v>
      </c>
      <c r="I97" s="16">
        <f t="shared" si="22"/>
        <v>46371</v>
      </c>
      <c r="J97">
        <f t="shared" si="23"/>
        <v>85</v>
      </c>
      <c r="K97">
        <f t="shared" si="24"/>
        <v>183</v>
      </c>
      <c r="L97" s="18">
        <f t="shared" si="25"/>
        <v>0.89993169398907102</v>
      </c>
      <c r="M97" s="18">
        <f t="shared" si="26"/>
        <v>100.08743169398907</v>
      </c>
      <c r="N97" s="17">
        <f t="shared" si="27"/>
        <v>4.3544398459438227</v>
      </c>
      <c r="O97" s="19">
        <f t="shared" si="28"/>
        <v>4.3984594382262543E-2</v>
      </c>
      <c r="P97" s="18">
        <f t="shared" si="29"/>
        <v>1.6747005904628729</v>
      </c>
      <c r="Q97">
        <f t="shared" si="30"/>
        <v>4</v>
      </c>
      <c r="R97" s="18">
        <f t="shared" si="31"/>
        <v>1.7698630136986302</v>
      </c>
      <c r="S97">
        <f t="shared" si="32"/>
        <v>1</v>
      </c>
      <c r="T97" s="18">
        <f>SUM(CashFlows!DX97:GE97)</f>
        <v>100.08649530476164</v>
      </c>
      <c r="U97" s="18">
        <f t="shared" si="33"/>
        <v>99.186563610772566</v>
      </c>
      <c r="V97" s="18">
        <f t="shared" si="34"/>
        <v>-9.3638922743366493E-4</v>
      </c>
      <c r="W97" s="17">
        <f t="shared" si="35"/>
        <v>4.3549984992318596</v>
      </c>
      <c r="X97" s="19">
        <f t="shared" si="36"/>
        <v>5.5865328803683667E-2</v>
      </c>
      <c r="Y97" s="18">
        <f t="shared" si="37"/>
        <v>0.59712166204205408</v>
      </c>
      <c r="Z97" s="20">
        <f t="shared" si="38"/>
        <v>-5.59138291803465E-4</v>
      </c>
      <c r="AA97" s="21">
        <f t="shared" si="39"/>
        <v>3.1263562936089676E-7</v>
      </c>
    </row>
    <row r="98" spans="1:27" x14ac:dyDescent="0.2">
      <c r="A98">
        <v>95</v>
      </c>
      <c r="B98" s="16">
        <f>Data!A97</f>
        <v>46934</v>
      </c>
      <c r="C98" s="17">
        <f>Data!B97</f>
        <v>1.25</v>
      </c>
      <c r="D98" s="17">
        <f>Data!C97</f>
        <v>94.191999999999993</v>
      </c>
      <c r="E98" s="17">
        <f>Data!D97</f>
        <v>94.201999999999998</v>
      </c>
      <c r="F98" s="17">
        <f>Data!F97</f>
        <v>4.3659999999999997</v>
      </c>
      <c r="G98" s="18">
        <f t="shared" si="20"/>
        <v>94.6328125</v>
      </c>
      <c r="H98" s="16">
        <f t="shared" si="21"/>
        <v>46203</v>
      </c>
      <c r="I98" s="16">
        <f t="shared" si="22"/>
        <v>46387</v>
      </c>
      <c r="J98">
        <f t="shared" si="23"/>
        <v>70</v>
      </c>
      <c r="K98">
        <f t="shared" si="24"/>
        <v>184</v>
      </c>
      <c r="L98" s="18">
        <f t="shared" si="25"/>
        <v>0.23777173913043478</v>
      </c>
      <c r="M98" s="18">
        <f t="shared" si="26"/>
        <v>94.870584239130437</v>
      </c>
      <c r="N98" s="17">
        <f t="shared" si="27"/>
        <v>4.3656641860588756</v>
      </c>
      <c r="O98" s="19">
        <f t="shared" si="28"/>
        <v>-3.3581394112403018E-2</v>
      </c>
      <c r="P98" s="18">
        <f t="shared" si="29"/>
        <v>1.7523077952959987</v>
      </c>
      <c r="Q98">
        <f t="shared" si="30"/>
        <v>4</v>
      </c>
      <c r="R98" s="18">
        <f t="shared" si="31"/>
        <v>1.810958904109589</v>
      </c>
      <c r="S98">
        <f t="shared" si="32"/>
        <v>1</v>
      </c>
      <c r="T98" s="18">
        <f>SUM(CashFlows!DX98:GE98)</f>
        <v>94.875692409850231</v>
      </c>
      <c r="U98" s="18">
        <f t="shared" si="33"/>
        <v>94.637920670719794</v>
      </c>
      <c r="V98" s="18">
        <f t="shared" si="34"/>
        <v>5.1081707197937476E-3</v>
      </c>
      <c r="W98" s="17">
        <f t="shared" si="35"/>
        <v>4.362591569279239</v>
      </c>
      <c r="X98" s="19">
        <f t="shared" si="36"/>
        <v>-0.3072616779636661</v>
      </c>
      <c r="Y98" s="18">
        <f t="shared" si="37"/>
        <v>0.57067599806635605</v>
      </c>
      <c r="Z98" s="20">
        <f t="shared" si="38"/>
        <v>2.9151104238116332E-3</v>
      </c>
      <c r="AA98" s="21">
        <f t="shared" si="39"/>
        <v>8.4978687830152402E-6</v>
      </c>
    </row>
    <row r="99" spans="1:27" x14ac:dyDescent="0.2">
      <c r="A99">
        <v>96</v>
      </c>
      <c r="B99" s="16">
        <f>Data!A98</f>
        <v>46934</v>
      </c>
      <c r="C99" s="17">
        <f>Data!B98</f>
        <v>4</v>
      </c>
      <c r="D99" s="17">
        <f>Data!C98</f>
        <v>99.11</v>
      </c>
      <c r="E99" s="17">
        <f>Data!D98</f>
        <v>99.12</v>
      </c>
      <c r="F99" s="17">
        <f>Data!F98</f>
        <v>4.3600000000000003</v>
      </c>
      <c r="G99" s="18">
        <f t="shared" si="20"/>
        <v>99.375</v>
      </c>
      <c r="H99" s="16">
        <f t="shared" si="21"/>
        <v>46203</v>
      </c>
      <c r="I99" s="16">
        <f t="shared" si="22"/>
        <v>46387</v>
      </c>
      <c r="J99">
        <f t="shared" si="23"/>
        <v>70</v>
      </c>
      <c r="K99">
        <f t="shared" si="24"/>
        <v>184</v>
      </c>
      <c r="L99" s="18">
        <f t="shared" si="25"/>
        <v>0.76086956521739135</v>
      </c>
      <c r="M99" s="18">
        <f t="shared" si="26"/>
        <v>100.13586956521739</v>
      </c>
      <c r="N99" s="17">
        <f t="shared" si="27"/>
        <v>4.3599492505505735</v>
      </c>
      <c r="O99" s="19">
        <f t="shared" si="28"/>
        <v>-5.0749449426845672E-3</v>
      </c>
      <c r="P99" s="18">
        <f t="shared" si="29"/>
        <v>1.7141281557193357</v>
      </c>
      <c r="Q99">
        <f t="shared" si="30"/>
        <v>4</v>
      </c>
      <c r="R99" s="18">
        <f t="shared" si="31"/>
        <v>1.810958904109589</v>
      </c>
      <c r="S99">
        <f t="shared" si="32"/>
        <v>1</v>
      </c>
      <c r="T99" s="18">
        <f>SUM(CashFlows!DX99:GE99)</f>
        <v>100.13746930248873</v>
      </c>
      <c r="U99" s="18">
        <f t="shared" si="33"/>
        <v>99.376599737271334</v>
      </c>
      <c r="V99" s="18">
        <f t="shared" si="34"/>
        <v>1.5997372713343339E-3</v>
      </c>
      <c r="W99" s="17">
        <f t="shared" si="35"/>
        <v>4.3590172607310542</v>
      </c>
      <c r="X99" s="19">
        <f t="shared" si="36"/>
        <v>-9.3198981951925219E-2</v>
      </c>
      <c r="Y99" s="18">
        <f t="shared" si="37"/>
        <v>0.58338695194021184</v>
      </c>
      <c r="Z99" s="20">
        <f t="shared" si="38"/>
        <v>9.3326585062888869E-4</v>
      </c>
      <c r="AA99" s="21">
        <f t="shared" si="39"/>
        <v>8.7098514795006319E-7</v>
      </c>
    </row>
    <row r="100" spans="1:27" x14ac:dyDescent="0.2">
      <c r="A100">
        <v>97</v>
      </c>
      <c r="B100" s="16">
        <f>Data!A99</f>
        <v>46934</v>
      </c>
      <c r="C100" s="17">
        <f>Data!B99</f>
        <v>4.125</v>
      </c>
      <c r="D100" s="17">
        <f>Data!C99</f>
        <v>99.176000000000002</v>
      </c>
      <c r="E100" s="17">
        <f>Data!D99</f>
        <v>99.186000000000007</v>
      </c>
      <c r="F100" s="17">
        <f>Data!F99</f>
        <v>4.3620000000000001</v>
      </c>
      <c r="G100" s="18">
        <f t="shared" si="20"/>
        <v>99.5859375</v>
      </c>
      <c r="H100" s="16">
        <f t="shared" si="21"/>
        <v>46203</v>
      </c>
      <c r="I100" s="16">
        <f t="shared" si="22"/>
        <v>46387</v>
      </c>
      <c r="J100">
        <f t="shared" si="23"/>
        <v>70</v>
      </c>
      <c r="K100">
        <f t="shared" si="24"/>
        <v>184</v>
      </c>
      <c r="L100" s="18">
        <f t="shared" si="25"/>
        <v>0.78464673913043481</v>
      </c>
      <c r="M100" s="18">
        <f t="shared" si="26"/>
        <v>100.37058423913044</v>
      </c>
      <c r="N100" s="17">
        <f t="shared" si="27"/>
        <v>4.3623837769764942</v>
      </c>
      <c r="O100" s="19">
        <f t="shared" si="28"/>
        <v>3.8377697649405462E-2</v>
      </c>
      <c r="P100" s="18">
        <f t="shared" si="29"/>
        <v>1.7124636044656503</v>
      </c>
      <c r="Q100">
        <f t="shared" si="30"/>
        <v>4</v>
      </c>
      <c r="R100" s="18">
        <f t="shared" si="31"/>
        <v>1.810958904109589</v>
      </c>
      <c r="S100">
        <f t="shared" si="32"/>
        <v>1</v>
      </c>
      <c r="T100" s="18">
        <f>SUM(CashFlows!DX100:GE100)</f>
        <v>100.37664097942684</v>
      </c>
      <c r="U100" s="18">
        <f t="shared" si="33"/>
        <v>99.591994240296401</v>
      </c>
      <c r="V100" s="18">
        <f t="shared" si="34"/>
        <v>6.0567402964011308E-3</v>
      </c>
      <c r="W100" s="17">
        <f t="shared" si="35"/>
        <v>4.3588601168079961</v>
      </c>
      <c r="X100" s="19">
        <f t="shared" si="36"/>
        <v>-0.35236601684980329</v>
      </c>
      <c r="Y100" s="18">
        <f t="shared" si="37"/>
        <v>0.58395401653633139</v>
      </c>
      <c r="Z100" s="20">
        <f t="shared" si="38"/>
        <v>3.5368578232008907E-3</v>
      </c>
      <c r="AA100" s="21">
        <f t="shared" si="39"/>
        <v>1.2509363261537343E-5</v>
      </c>
    </row>
    <row r="101" spans="1:27" x14ac:dyDescent="0.2">
      <c r="A101">
        <v>98</v>
      </c>
      <c r="B101" s="16">
        <f>Data!A100</f>
        <v>46949</v>
      </c>
      <c r="C101" s="17">
        <f>Data!B100</f>
        <v>3.875</v>
      </c>
      <c r="D101" s="17">
        <f>Data!C100</f>
        <v>99.03</v>
      </c>
      <c r="E101" s="17">
        <f>Data!D100</f>
        <v>99.04</v>
      </c>
      <c r="F101" s="17">
        <f>Data!F100</f>
        <v>4.37</v>
      </c>
      <c r="G101" s="18">
        <f t="shared" si="20"/>
        <v>99.125</v>
      </c>
      <c r="H101" s="16">
        <f t="shared" si="21"/>
        <v>46218</v>
      </c>
      <c r="I101" s="16">
        <f t="shared" si="22"/>
        <v>46402</v>
      </c>
      <c r="J101">
        <f t="shared" si="23"/>
        <v>55</v>
      </c>
      <c r="K101">
        <f t="shared" si="24"/>
        <v>184</v>
      </c>
      <c r="L101" s="18">
        <f t="shared" si="25"/>
        <v>0.57914402173913049</v>
      </c>
      <c r="M101" s="18">
        <f t="shared" si="26"/>
        <v>99.704144021739125</v>
      </c>
      <c r="N101" s="17">
        <f t="shared" si="27"/>
        <v>4.369863517093834</v>
      </c>
      <c r="O101" s="19">
        <f t="shared" si="28"/>
        <v>-1.3648290616607994E-2</v>
      </c>
      <c r="P101" s="18">
        <f t="shared" si="29"/>
        <v>1.7555786894116234</v>
      </c>
      <c r="Q101">
        <f t="shared" si="30"/>
        <v>4</v>
      </c>
      <c r="R101" s="18">
        <f t="shared" si="31"/>
        <v>1.8520547945205479</v>
      </c>
      <c r="S101">
        <f t="shared" si="32"/>
        <v>1</v>
      </c>
      <c r="T101" s="18">
        <f>SUM(CashFlows!DX101:GE101)</f>
        <v>99.71076526352121</v>
      </c>
      <c r="U101" s="18">
        <f t="shared" si="33"/>
        <v>99.131621241782085</v>
      </c>
      <c r="V101" s="18">
        <f t="shared" si="34"/>
        <v>6.6212417820850078E-3</v>
      </c>
      <c r="W101" s="17">
        <f t="shared" si="35"/>
        <v>4.3660809449938247</v>
      </c>
      <c r="X101" s="19">
        <f t="shared" si="36"/>
        <v>-0.37825721000093182</v>
      </c>
      <c r="Y101" s="18">
        <f t="shared" si="37"/>
        <v>0.56961274708520571</v>
      </c>
      <c r="Z101" s="20">
        <f t="shared" si="38"/>
        <v>3.771543720608784E-3</v>
      </c>
      <c r="AA101" s="21">
        <f t="shared" si="39"/>
        <v>1.4224542036463549E-5</v>
      </c>
    </row>
    <row r="102" spans="1:27" x14ac:dyDescent="0.2">
      <c r="A102">
        <v>99</v>
      </c>
      <c r="B102" s="16">
        <f>Data!A101</f>
        <v>46965</v>
      </c>
      <c r="C102" s="17">
        <f>Data!B101</f>
        <v>1</v>
      </c>
      <c r="D102" s="17">
        <f>Data!C101</f>
        <v>93.286000000000001</v>
      </c>
      <c r="E102" s="17">
        <f>Data!D101</f>
        <v>93.296000000000006</v>
      </c>
      <c r="F102" s="17">
        <f>Data!F101</f>
        <v>4.3739999999999997</v>
      </c>
      <c r="G102" s="18">
        <f t="shared" si="20"/>
        <v>93.9296875</v>
      </c>
      <c r="H102" s="16">
        <f t="shared" si="21"/>
        <v>46234</v>
      </c>
      <c r="I102" s="16">
        <f t="shared" si="22"/>
        <v>46418</v>
      </c>
      <c r="J102">
        <f t="shared" si="23"/>
        <v>39</v>
      </c>
      <c r="K102">
        <f t="shared" si="24"/>
        <v>184</v>
      </c>
      <c r="L102" s="18">
        <f t="shared" si="25"/>
        <v>0.10597826086956522</v>
      </c>
      <c r="M102" s="18">
        <f t="shared" si="26"/>
        <v>94.035665760869563</v>
      </c>
      <c r="N102" s="17">
        <f t="shared" si="27"/>
        <v>4.3739744727045515</v>
      </c>
      <c r="O102" s="19">
        <f t="shared" si="28"/>
        <v>-2.552729544813559E-3</v>
      </c>
      <c r="P102" s="18">
        <f t="shared" si="29"/>
        <v>1.8383578852684797</v>
      </c>
      <c r="Q102">
        <f t="shared" si="30"/>
        <v>4</v>
      </c>
      <c r="R102" s="18">
        <f t="shared" si="31"/>
        <v>1.8958904109589041</v>
      </c>
      <c r="S102">
        <f t="shared" si="32"/>
        <v>1</v>
      </c>
      <c r="T102" s="18">
        <f>SUM(CashFlows!DX102:GE102)</f>
        <v>94.030516758203063</v>
      </c>
      <c r="U102" s="18">
        <f t="shared" si="33"/>
        <v>93.924538497333501</v>
      </c>
      <c r="V102" s="18">
        <f t="shared" si="34"/>
        <v>-5.1490026664993138E-3</v>
      </c>
      <c r="W102" s="17">
        <f t="shared" si="35"/>
        <v>4.3769530958810181</v>
      </c>
      <c r="X102" s="19">
        <f t="shared" si="36"/>
        <v>0.29786231764665771</v>
      </c>
      <c r="Y102" s="18">
        <f t="shared" si="37"/>
        <v>0.54396372328446629</v>
      </c>
      <c r="Z102" s="20">
        <f t="shared" si="38"/>
        <v>-2.800870661670612E-3</v>
      </c>
      <c r="AA102" s="21">
        <f t="shared" si="39"/>
        <v>7.8448764634071712E-6</v>
      </c>
    </row>
    <row r="103" spans="1:27" x14ac:dyDescent="0.2">
      <c r="A103">
        <v>100</v>
      </c>
      <c r="B103" s="16">
        <f>Data!A102</f>
        <v>46965</v>
      </c>
      <c r="C103" s="17">
        <f>Data!B102</f>
        <v>4.125</v>
      </c>
      <c r="D103" s="17">
        <f>Data!C102</f>
        <v>99.171999999999997</v>
      </c>
      <c r="E103" s="17">
        <f>Data!D102</f>
        <v>99.182000000000002</v>
      </c>
      <c r="F103" s="17">
        <f>Data!F102</f>
        <v>4.3620000000000001</v>
      </c>
      <c r="G103" s="18">
        <f t="shared" si="20"/>
        <v>99.5703125</v>
      </c>
      <c r="H103" s="16">
        <f t="shared" si="21"/>
        <v>46234</v>
      </c>
      <c r="I103" s="16">
        <f t="shared" si="22"/>
        <v>46418</v>
      </c>
      <c r="J103">
        <f t="shared" si="23"/>
        <v>39</v>
      </c>
      <c r="K103">
        <f t="shared" si="24"/>
        <v>184</v>
      </c>
      <c r="L103" s="18">
        <f t="shared" si="25"/>
        <v>0.43716032608695654</v>
      </c>
      <c r="M103" s="18">
        <f t="shared" si="26"/>
        <v>100.00747282608695</v>
      </c>
      <c r="N103" s="17">
        <f t="shared" si="27"/>
        <v>4.3617674348405275</v>
      </c>
      <c r="O103" s="19">
        <f t="shared" si="28"/>
        <v>-2.3256515947256418E-2</v>
      </c>
      <c r="P103" s="18">
        <f t="shared" si="29"/>
        <v>1.7949103470945658</v>
      </c>
      <c r="Q103">
        <f t="shared" si="30"/>
        <v>4</v>
      </c>
      <c r="R103" s="18">
        <f t="shared" si="31"/>
        <v>1.8958904109589041</v>
      </c>
      <c r="S103">
        <f t="shared" si="32"/>
        <v>1</v>
      </c>
      <c r="T103" s="18">
        <f>SUM(CashFlows!DX103:GE103)</f>
        <v>99.987564197120662</v>
      </c>
      <c r="U103" s="18">
        <f t="shared" si="33"/>
        <v>99.550403871033708</v>
      </c>
      <c r="V103" s="18">
        <f t="shared" si="34"/>
        <v>-1.9908628966291531E-2</v>
      </c>
      <c r="W103" s="17">
        <f t="shared" si="35"/>
        <v>4.3728597452327396</v>
      </c>
      <c r="X103" s="19">
        <f t="shared" si="36"/>
        <v>1.1092310392212035</v>
      </c>
      <c r="Y103" s="18">
        <f t="shared" si="37"/>
        <v>0.55713089047523023</v>
      </c>
      <c r="Z103" s="20">
        <f t="shared" si="38"/>
        <v>-1.1091712184130962E-2</v>
      </c>
      <c r="AA103" s="21">
        <f t="shared" si="39"/>
        <v>1.2302607917559925E-4</v>
      </c>
    </row>
    <row r="104" spans="1:27" x14ac:dyDescent="0.2">
      <c r="A104">
        <v>101</v>
      </c>
      <c r="B104" s="16">
        <f>Data!A103</f>
        <v>46965</v>
      </c>
      <c r="C104" s="17">
        <f>Data!B103</f>
        <v>4.25</v>
      </c>
      <c r="D104" s="17">
        <f>Data!C103</f>
        <v>99.242000000000004</v>
      </c>
      <c r="E104" s="17">
        <f>Data!D103</f>
        <v>99.251999999999995</v>
      </c>
      <c r="F104" s="17">
        <f>Data!F103</f>
        <v>4.3650000000000002</v>
      </c>
      <c r="G104" s="18">
        <f t="shared" si="20"/>
        <v>99.7890625</v>
      </c>
      <c r="H104" s="16">
        <f t="shared" si="21"/>
        <v>46234</v>
      </c>
      <c r="I104" s="16">
        <f t="shared" si="22"/>
        <v>46418</v>
      </c>
      <c r="J104">
        <f t="shared" si="23"/>
        <v>39</v>
      </c>
      <c r="K104">
        <f t="shared" si="24"/>
        <v>184</v>
      </c>
      <c r="L104" s="18">
        <f t="shared" si="25"/>
        <v>0.45040760869565216</v>
      </c>
      <c r="M104" s="18">
        <f t="shared" si="26"/>
        <v>100.23947010869566</v>
      </c>
      <c r="N104" s="17">
        <f t="shared" si="27"/>
        <v>4.3651223270245145</v>
      </c>
      <c r="O104" s="19">
        <f t="shared" si="28"/>
        <v>1.2232702451431265E-2</v>
      </c>
      <c r="P104" s="18">
        <f t="shared" si="29"/>
        <v>1.7932438974384215</v>
      </c>
      <c r="Q104">
        <f t="shared" si="30"/>
        <v>4</v>
      </c>
      <c r="R104" s="18">
        <f t="shared" si="31"/>
        <v>1.8958904109589041</v>
      </c>
      <c r="S104">
        <f t="shared" si="32"/>
        <v>1</v>
      </c>
      <c r="T104" s="18">
        <f>SUM(CashFlows!DX104:GE104)</f>
        <v>100.22584609467738</v>
      </c>
      <c r="U104" s="18">
        <f t="shared" si="33"/>
        <v>99.775438485981724</v>
      </c>
      <c r="V104" s="18">
        <f t="shared" si="34"/>
        <v>-1.3624014018276398E-2</v>
      </c>
      <c r="W104" s="17">
        <f t="shared" si="35"/>
        <v>4.3727022558749118</v>
      </c>
      <c r="X104" s="19">
        <f t="shared" si="36"/>
        <v>0.75799288503972662</v>
      </c>
      <c r="Y104" s="18">
        <f t="shared" si="37"/>
        <v>0.55764862851531838</v>
      </c>
      <c r="Z104" s="20">
        <f t="shared" si="38"/>
        <v>-7.5974127321653054E-3</v>
      </c>
      <c r="AA104" s="21">
        <f t="shared" si="39"/>
        <v>5.772068022286749E-5</v>
      </c>
    </row>
    <row r="105" spans="1:27" x14ac:dyDescent="0.2">
      <c r="A105">
        <v>102</v>
      </c>
      <c r="B105" s="16">
        <f>Data!A104</f>
        <v>46980</v>
      </c>
      <c r="C105" s="17">
        <f>Data!B104</f>
        <v>2.875</v>
      </c>
      <c r="D105" s="17">
        <f>Data!C104</f>
        <v>97.073999999999998</v>
      </c>
      <c r="E105" s="17">
        <f>Data!D104</f>
        <v>97.084000000000003</v>
      </c>
      <c r="F105" s="17">
        <f>Data!F104</f>
        <v>4.3630000000000004</v>
      </c>
      <c r="G105" s="18">
        <f t="shared" si="20"/>
        <v>97.265625</v>
      </c>
      <c r="H105" s="16">
        <f t="shared" si="21"/>
        <v>46249</v>
      </c>
      <c r="I105" s="16">
        <f t="shared" si="22"/>
        <v>46433</v>
      </c>
      <c r="J105">
        <f t="shared" si="23"/>
        <v>24</v>
      </c>
      <c r="K105">
        <f t="shared" si="24"/>
        <v>184</v>
      </c>
      <c r="L105" s="18">
        <f t="shared" si="25"/>
        <v>0.1875</v>
      </c>
      <c r="M105" s="18">
        <f t="shared" si="26"/>
        <v>97.453125</v>
      </c>
      <c r="N105" s="17">
        <f t="shared" si="27"/>
        <v>4.3631600336223579</v>
      </c>
      <c r="O105" s="19">
        <f t="shared" si="28"/>
        <v>1.6003362235750274E-2</v>
      </c>
      <c r="P105" s="18">
        <f t="shared" si="29"/>
        <v>1.8515745335741602</v>
      </c>
      <c r="Q105">
        <f t="shared" si="30"/>
        <v>4</v>
      </c>
      <c r="R105" s="18">
        <f t="shared" si="31"/>
        <v>1.9369863013698629</v>
      </c>
      <c r="S105">
        <f t="shared" si="32"/>
        <v>1</v>
      </c>
      <c r="T105" s="18">
        <f>SUM(CashFlows!DX105:GE105)</f>
        <v>97.421187424554361</v>
      </c>
      <c r="U105" s="18">
        <f t="shared" si="33"/>
        <v>97.233687424554361</v>
      </c>
      <c r="V105" s="18">
        <f t="shared" si="34"/>
        <v>-3.1937575445638799E-2</v>
      </c>
      <c r="W105" s="17">
        <f t="shared" si="35"/>
        <v>4.3808634026525874</v>
      </c>
      <c r="X105" s="19">
        <f t="shared" si="36"/>
        <v>1.770336903022951</v>
      </c>
      <c r="Y105" s="18">
        <f t="shared" si="37"/>
        <v>0.5400808781214248</v>
      </c>
      <c r="Z105" s="20">
        <f t="shared" si="38"/>
        <v>-1.7248873791749858E-2</v>
      </c>
      <c r="AA105" s="21">
        <f t="shared" si="39"/>
        <v>2.9752364708371512E-4</v>
      </c>
    </row>
    <row r="106" spans="1:27" x14ac:dyDescent="0.2">
      <c r="A106">
        <v>103</v>
      </c>
      <c r="B106" s="16">
        <f>Data!A105</f>
        <v>46980</v>
      </c>
      <c r="C106" s="17">
        <f>Data!B105</f>
        <v>3.625</v>
      </c>
      <c r="D106" s="17">
        <f>Data!C105</f>
        <v>98.19</v>
      </c>
      <c r="E106" s="17">
        <f>Data!D105</f>
        <v>98.2</v>
      </c>
      <c r="F106" s="17">
        <f>Data!F105</f>
        <v>4.3730000000000002</v>
      </c>
      <c r="G106" s="18">
        <f t="shared" si="20"/>
        <v>98.625</v>
      </c>
      <c r="H106" s="16">
        <f t="shared" si="21"/>
        <v>46249</v>
      </c>
      <c r="I106" s="16">
        <f t="shared" si="22"/>
        <v>46433</v>
      </c>
      <c r="J106">
        <f t="shared" si="23"/>
        <v>24</v>
      </c>
      <c r="K106">
        <f t="shared" si="24"/>
        <v>184</v>
      </c>
      <c r="L106" s="18">
        <f t="shared" si="25"/>
        <v>0.23641304347826086</v>
      </c>
      <c r="M106" s="18">
        <f t="shared" si="26"/>
        <v>98.861413043478265</v>
      </c>
      <c r="N106" s="17">
        <f t="shared" si="27"/>
        <v>4.372688974220944</v>
      </c>
      <c r="O106" s="19">
        <f t="shared" si="28"/>
        <v>-3.1102577905617323E-2</v>
      </c>
      <c r="P106" s="18">
        <f t="shared" si="29"/>
        <v>1.8413144193179731</v>
      </c>
      <c r="Q106">
        <f t="shared" si="30"/>
        <v>4</v>
      </c>
      <c r="R106" s="18">
        <f t="shared" si="31"/>
        <v>1.9369863013698629</v>
      </c>
      <c r="S106">
        <f t="shared" si="32"/>
        <v>1</v>
      </c>
      <c r="T106" s="18">
        <f>SUM(CashFlows!DX106:GE106)</f>
        <v>98.848288220872789</v>
      </c>
      <c r="U106" s="18">
        <f t="shared" si="33"/>
        <v>98.611875177394523</v>
      </c>
      <c r="V106" s="18">
        <f t="shared" si="34"/>
        <v>-1.3124822605476538E-2</v>
      </c>
      <c r="W106" s="17">
        <f t="shared" si="35"/>
        <v>4.3798996447279874</v>
      </c>
      <c r="X106" s="19">
        <f t="shared" si="36"/>
        <v>0.72106705070433819</v>
      </c>
      <c r="Y106" s="18">
        <f t="shared" si="37"/>
        <v>0.54309029979268952</v>
      </c>
      <c r="Z106" s="20">
        <f t="shared" si="38"/>
        <v>-7.1279638435341212E-3</v>
      </c>
      <c r="AA106" s="21">
        <f t="shared" si="39"/>
        <v>5.0807868554729722E-5</v>
      </c>
    </row>
    <row r="107" spans="1:27" x14ac:dyDescent="0.2">
      <c r="A107">
        <v>104</v>
      </c>
      <c r="B107" s="16">
        <f>Data!A106</f>
        <v>46980</v>
      </c>
      <c r="C107" s="17">
        <f>Data!B106</f>
        <v>5.5</v>
      </c>
      <c r="D107" s="17">
        <f>Data!C106</f>
        <v>101.316</v>
      </c>
      <c r="E107" s="17">
        <f>Data!D106</f>
        <v>102.006</v>
      </c>
      <c r="F107" s="17">
        <f>Data!F106</f>
        <v>4.3959999999999999</v>
      </c>
      <c r="G107" s="18">
        <f t="shared" si="20"/>
        <v>102.0234375</v>
      </c>
      <c r="H107" s="16">
        <f t="shared" si="21"/>
        <v>46249</v>
      </c>
      <c r="I107" s="16">
        <f t="shared" si="22"/>
        <v>46433</v>
      </c>
      <c r="J107">
        <f t="shared" si="23"/>
        <v>24</v>
      </c>
      <c r="K107">
        <f t="shared" si="24"/>
        <v>184</v>
      </c>
      <c r="L107" s="18">
        <f t="shared" si="25"/>
        <v>0.35869565217391303</v>
      </c>
      <c r="M107" s="18">
        <f t="shared" si="26"/>
        <v>102.38213315217391</v>
      </c>
      <c r="N107" s="17">
        <f t="shared" si="27"/>
        <v>4.3957882392569045</v>
      </c>
      <c r="O107" s="19">
        <f t="shared" si="28"/>
        <v>-2.117607430953683E-2</v>
      </c>
      <c r="P107" s="18">
        <f t="shared" si="29"/>
        <v>1.8169051558911442</v>
      </c>
      <c r="Q107">
        <f t="shared" si="30"/>
        <v>4</v>
      </c>
      <c r="R107" s="18">
        <f t="shared" si="31"/>
        <v>1.9369863013698629</v>
      </c>
      <c r="S107">
        <f t="shared" si="32"/>
        <v>1</v>
      </c>
      <c r="T107" s="18">
        <f>SUM(CashFlows!DX107:GE107)</f>
        <v>102.41604021166884</v>
      </c>
      <c r="U107" s="18">
        <f t="shared" si="33"/>
        <v>102.05734455949494</v>
      </c>
      <c r="V107" s="18">
        <f t="shared" si="34"/>
        <v>3.390705949493622E-2</v>
      </c>
      <c r="W107" s="17">
        <f t="shared" si="35"/>
        <v>4.3775643674818356</v>
      </c>
      <c r="X107" s="19">
        <f t="shared" si="36"/>
        <v>-1.8223871775068901</v>
      </c>
      <c r="Y107" s="18">
        <f t="shared" si="37"/>
        <v>0.55038646170252414</v>
      </c>
      <c r="Z107" s="20">
        <f t="shared" si="38"/>
        <v>1.866198650215492E-2</v>
      </c>
      <c r="AA107" s="21">
        <f t="shared" si="39"/>
        <v>3.4826974020661243E-4</v>
      </c>
    </row>
    <row r="108" spans="1:27" x14ac:dyDescent="0.2">
      <c r="A108">
        <v>105</v>
      </c>
      <c r="B108" s="16">
        <f>Data!A107</f>
        <v>46996</v>
      </c>
      <c r="C108" s="17">
        <f>Data!B107</f>
        <v>1.125</v>
      </c>
      <c r="D108" s="17">
        <f>Data!C107</f>
        <v>93.275999999999996</v>
      </c>
      <c r="E108" s="17">
        <f>Data!D107</f>
        <v>93.286000000000001</v>
      </c>
      <c r="F108" s="17">
        <f>Data!F107</f>
        <v>4.3789999999999996</v>
      </c>
      <c r="G108" s="18">
        <f t="shared" si="20"/>
        <v>93.8984375</v>
      </c>
      <c r="H108" s="16">
        <f t="shared" si="21"/>
        <v>46265</v>
      </c>
      <c r="I108" s="16">
        <f t="shared" si="22"/>
        <v>46446</v>
      </c>
      <c r="J108">
        <f t="shared" si="23"/>
        <v>8</v>
      </c>
      <c r="K108">
        <f t="shared" si="24"/>
        <v>181</v>
      </c>
      <c r="L108" s="18">
        <f t="shared" si="25"/>
        <v>2.4861878453038673E-2</v>
      </c>
      <c r="M108" s="18">
        <f t="shared" si="26"/>
        <v>93.923299378453038</v>
      </c>
      <c r="N108" s="17">
        <f t="shared" si="27"/>
        <v>4.3788774546272649</v>
      </c>
      <c r="O108" s="19">
        <f t="shared" si="28"/>
        <v>-1.2254537273470589E-2</v>
      </c>
      <c r="P108" s="18">
        <f t="shared" si="29"/>
        <v>1.9185464946324111</v>
      </c>
      <c r="Q108">
        <f t="shared" si="30"/>
        <v>4</v>
      </c>
      <c r="R108" s="18">
        <f t="shared" si="31"/>
        <v>1.9808219178082191</v>
      </c>
      <c r="S108">
        <f t="shared" si="32"/>
        <v>1</v>
      </c>
      <c r="T108" s="18">
        <f>SUM(CashFlows!DX108:GE108)</f>
        <v>93.902575170456444</v>
      </c>
      <c r="U108" s="18">
        <f t="shared" si="33"/>
        <v>93.877713292003406</v>
      </c>
      <c r="V108" s="18">
        <f t="shared" si="34"/>
        <v>-2.0724207996593691E-2</v>
      </c>
      <c r="W108" s="17">
        <f t="shared" si="35"/>
        <v>4.3903799657630094</v>
      </c>
      <c r="X108" s="19">
        <f t="shared" si="36"/>
        <v>1.150251113574452</v>
      </c>
      <c r="Y108" s="18">
        <f t="shared" si="37"/>
        <v>0.52122792061476597</v>
      </c>
      <c r="Z108" s="20">
        <f t="shared" si="38"/>
        <v>-1.0802035840452435E-2</v>
      </c>
      <c r="AA108" s="21">
        <f t="shared" si="39"/>
        <v>1.1668397829841894E-4</v>
      </c>
    </row>
    <row r="109" spans="1:27" x14ac:dyDescent="0.2">
      <c r="A109">
        <v>106</v>
      </c>
      <c r="B109" s="16">
        <f>Data!A108</f>
        <v>46996</v>
      </c>
      <c r="C109" s="17">
        <f>Data!B108</f>
        <v>4.125</v>
      </c>
      <c r="D109" s="17">
        <f>Data!C108</f>
        <v>99.162999999999997</v>
      </c>
      <c r="E109" s="17">
        <f>Data!D108</f>
        <v>99.173000000000002</v>
      </c>
      <c r="F109" s="17">
        <f>Data!F108</f>
        <v>4.3680000000000003</v>
      </c>
      <c r="G109" s="18">
        <f t="shared" si="20"/>
        <v>99.54296875</v>
      </c>
      <c r="H109" s="16">
        <f t="shared" si="21"/>
        <v>46265</v>
      </c>
      <c r="I109" s="16">
        <f t="shared" si="22"/>
        <v>46446</v>
      </c>
      <c r="J109">
        <f t="shared" si="23"/>
        <v>8</v>
      </c>
      <c r="K109">
        <f t="shared" si="24"/>
        <v>181</v>
      </c>
      <c r="L109" s="18">
        <f t="shared" si="25"/>
        <v>9.1160220994475141E-2</v>
      </c>
      <c r="M109" s="18">
        <f t="shared" si="26"/>
        <v>99.634128970994482</v>
      </c>
      <c r="N109" s="17">
        <f t="shared" si="27"/>
        <v>4.3682071099585631</v>
      </c>
      <c r="O109" s="19">
        <f t="shared" si="28"/>
        <v>2.0710995856276782E-2</v>
      </c>
      <c r="P109" s="18">
        <f t="shared" si="29"/>
        <v>1.8769356447178751</v>
      </c>
      <c r="Q109">
        <f t="shared" si="30"/>
        <v>4</v>
      </c>
      <c r="R109" s="18">
        <f t="shared" si="31"/>
        <v>1.9808219178082191</v>
      </c>
      <c r="S109">
        <f t="shared" si="32"/>
        <v>1</v>
      </c>
      <c r="T109" s="18">
        <f>SUM(CashFlows!DX109:GE109)</f>
        <v>99.60076342407632</v>
      </c>
      <c r="U109" s="18">
        <f t="shared" si="33"/>
        <v>99.509603203081838</v>
      </c>
      <c r="V109" s="18">
        <f t="shared" si="34"/>
        <v>-3.3365546918162181E-2</v>
      </c>
      <c r="W109" s="17">
        <f t="shared" si="35"/>
        <v>4.3860528165632084</v>
      </c>
      <c r="X109" s="19">
        <f t="shared" si="36"/>
        <v>1.7845706604645351</v>
      </c>
      <c r="Y109" s="18">
        <f t="shared" si="37"/>
        <v>0.53278331775211796</v>
      </c>
      <c r="Z109" s="20">
        <f t="shared" si="38"/>
        <v>-1.7776606785672402E-2</v>
      </c>
      <c r="AA109" s="21">
        <f t="shared" si="39"/>
        <v>3.1600774881241408E-4</v>
      </c>
    </row>
    <row r="110" spans="1:27" x14ac:dyDescent="0.2">
      <c r="A110">
        <v>107</v>
      </c>
      <c r="B110" s="16">
        <f>Data!A109</f>
        <v>46996</v>
      </c>
      <c r="C110" s="17">
        <f>Data!B109</f>
        <v>4.375</v>
      </c>
      <c r="D110" s="17">
        <f>Data!C109</f>
        <v>99.311999999999998</v>
      </c>
      <c r="E110" s="17">
        <f>Data!D109</f>
        <v>100.002</v>
      </c>
      <c r="F110" s="17">
        <f>Data!F109</f>
        <v>4.37</v>
      </c>
      <c r="G110" s="18">
        <f t="shared" si="20"/>
        <v>100.0078125</v>
      </c>
      <c r="H110" s="16">
        <f t="shared" si="21"/>
        <v>46265</v>
      </c>
      <c r="I110" s="16">
        <f t="shared" si="22"/>
        <v>46446</v>
      </c>
      <c r="J110">
        <f t="shared" si="23"/>
        <v>8</v>
      </c>
      <c r="K110">
        <f t="shared" si="24"/>
        <v>181</v>
      </c>
      <c r="L110" s="18">
        <f t="shared" si="25"/>
        <v>9.668508287292818E-2</v>
      </c>
      <c r="M110" s="18">
        <f t="shared" si="26"/>
        <v>100.10449758287292</v>
      </c>
      <c r="N110" s="17">
        <f t="shared" si="27"/>
        <v>4.370303092905603</v>
      </c>
      <c r="O110" s="19">
        <f t="shared" si="28"/>
        <v>3.0309290560293078E-2</v>
      </c>
      <c r="P110" s="18">
        <f t="shared" si="29"/>
        <v>1.873653030041422</v>
      </c>
      <c r="Q110">
        <f t="shared" si="30"/>
        <v>4</v>
      </c>
      <c r="R110" s="18">
        <f t="shared" si="31"/>
        <v>1.9808219178082191</v>
      </c>
      <c r="S110">
        <f t="shared" si="32"/>
        <v>1</v>
      </c>
      <c r="T110" s="18">
        <f>SUM(CashFlows!DX110:GE110)</f>
        <v>100.07561244521129</v>
      </c>
      <c r="U110" s="18">
        <f t="shared" si="33"/>
        <v>99.978927362338368</v>
      </c>
      <c r="V110" s="18">
        <f t="shared" si="34"/>
        <v>-2.8885137661632143E-2</v>
      </c>
      <c r="W110" s="17">
        <f t="shared" si="35"/>
        <v>4.3857063270181822</v>
      </c>
      <c r="X110" s="19">
        <f t="shared" si="36"/>
        <v>1.5403234112579156</v>
      </c>
      <c r="Y110" s="18">
        <f t="shared" si="37"/>
        <v>0.5337167468930426</v>
      </c>
      <c r="Z110" s="20">
        <f t="shared" si="38"/>
        <v>-1.5416481706324016E-2</v>
      </c>
      <c r="AA110" s="21">
        <f t="shared" si="39"/>
        <v>2.3766790820142303E-4</v>
      </c>
    </row>
    <row r="111" spans="1:27" x14ac:dyDescent="0.2">
      <c r="A111">
        <v>108</v>
      </c>
      <c r="B111" s="16">
        <f>Data!A110</f>
        <v>47011</v>
      </c>
      <c r="C111" s="17">
        <f>Data!B110</f>
        <v>3.375</v>
      </c>
      <c r="D111" s="17">
        <f>Data!C110</f>
        <v>98.013999999999996</v>
      </c>
      <c r="E111" s="17">
        <f>Data!D110</f>
        <v>98.024000000000001</v>
      </c>
      <c r="F111" s="17">
        <f>Data!F110</f>
        <v>4.38</v>
      </c>
      <c r="G111" s="18">
        <f t="shared" si="20"/>
        <v>98.078125</v>
      </c>
      <c r="H111" s="16">
        <f t="shared" si="21"/>
        <v>46096</v>
      </c>
      <c r="I111" s="16">
        <f t="shared" si="22"/>
        <v>46280</v>
      </c>
      <c r="J111">
        <f t="shared" si="23"/>
        <v>177</v>
      </c>
      <c r="K111">
        <f t="shared" si="24"/>
        <v>184</v>
      </c>
      <c r="L111" s="18">
        <f t="shared" si="25"/>
        <v>1.6233016304347827</v>
      </c>
      <c r="M111" s="18">
        <f t="shared" si="26"/>
        <v>99.701426630434781</v>
      </c>
      <c r="N111" s="17">
        <f t="shared" si="27"/>
        <v>4.3796167638173138</v>
      </c>
      <c r="O111" s="19">
        <f t="shared" si="28"/>
        <v>-3.8323618268609749E-2</v>
      </c>
      <c r="P111" s="18">
        <f t="shared" si="29"/>
        <v>1.894764706497212</v>
      </c>
      <c r="Q111">
        <f t="shared" si="30"/>
        <v>5</v>
      </c>
      <c r="R111" s="18">
        <f t="shared" si="31"/>
        <v>2.021917808219178</v>
      </c>
      <c r="S111">
        <f t="shared" si="32"/>
        <v>1</v>
      </c>
      <c r="T111" s="18">
        <f>SUM(CashFlows!DX111:GE111)</f>
        <v>99.67783694790019</v>
      </c>
      <c r="U111" s="18">
        <f t="shared" si="33"/>
        <v>98.054535317465408</v>
      </c>
      <c r="V111" s="18">
        <f t="shared" si="34"/>
        <v>-2.3589682534591816E-2</v>
      </c>
      <c r="W111" s="17">
        <f t="shared" si="35"/>
        <v>4.3921058800165316</v>
      </c>
      <c r="X111" s="19">
        <f t="shared" si="36"/>
        <v>1.2489116199217776</v>
      </c>
      <c r="Y111" s="18">
        <f t="shared" si="37"/>
        <v>0.52777001628274278</v>
      </c>
      <c r="Z111" s="20">
        <f t="shared" si="38"/>
        <v>-1.2449927135386256E-2</v>
      </c>
      <c r="AA111" s="21">
        <f t="shared" si="39"/>
        <v>1.5500068567642701E-4</v>
      </c>
    </row>
    <row r="112" spans="1:27" x14ac:dyDescent="0.2">
      <c r="A112">
        <v>109</v>
      </c>
      <c r="B112" s="16">
        <f>Data!A111</f>
        <v>47026</v>
      </c>
      <c r="C112" s="17">
        <f>Data!B111</f>
        <v>1.25</v>
      </c>
      <c r="D112" s="17">
        <f>Data!C111</f>
        <v>93.275999999999996</v>
      </c>
      <c r="E112" s="17">
        <f>Data!D111</f>
        <v>93.286000000000001</v>
      </c>
      <c r="F112" s="17">
        <f>Data!F111</f>
        <v>4.3789999999999996</v>
      </c>
      <c r="G112" s="18">
        <f t="shared" si="20"/>
        <v>93.8984375</v>
      </c>
      <c r="H112" s="16">
        <f t="shared" si="21"/>
        <v>46112</v>
      </c>
      <c r="I112" s="16">
        <f t="shared" si="22"/>
        <v>46295</v>
      </c>
      <c r="J112">
        <f t="shared" si="23"/>
        <v>161</v>
      </c>
      <c r="K112">
        <f t="shared" si="24"/>
        <v>183</v>
      </c>
      <c r="L112" s="18">
        <f t="shared" si="25"/>
        <v>0.54986338797814205</v>
      </c>
      <c r="M112" s="18">
        <f t="shared" si="26"/>
        <v>94.448300887978135</v>
      </c>
      <c r="N112" s="17">
        <f t="shared" si="27"/>
        <v>4.3792970072901305</v>
      </c>
      <c r="O112" s="19">
        <f t="shared" si="28"/>
        <v>2.9700729013093508E-2</v>
      </c>
      <c r="P112" s="18">
        <f t="shared" si="29"/>
        <v>1.9843575699239187</v>
      </c>
      <c r="Q112">
        <f t="shared" si="30"/>
        <v>5</v>
      </c>
      <c r="R112" s="18">
        <f t="shared" si="31"/>
        <v>2.0630136986301371</v>
      </c>
      <c r="S112">
        <f t="shared" si="32"/>
        <v>1</v>
      </c>
      <c r="T112" s="18">
        <f>SUM(CashFlows!DX112:GE112)</f>
        <v>94.409094882909613</v>
      </c>
      <c r="U112" s="18">
        <f t="shared" si="33"/>
        <v>93.859231494931478</v>
      </c>
      <c r="V112" s="18">
        <f t="shared" si="34"/>
        <v>-3.9206005068521677E-2</v>
      </c>
      <c r="W112" s="17">
        <f t="shared" si="35"/>
        <v>4.4002213556800891</v>
      </c>
      <c r="X112" s="19">
        <f t="shared" si="36"/>
        <v>2.0924348389958602</v>
      </c>
      <c r="Y112" s="18">
        <f t="shared" si="37"/>
        <v>0.50394143432443006</v>
      </c>
      <c r="Z112" s="20">
        <f t="shared" si="38"/>
        <v>-1.9757530428361689E-2</v>
      </c>
      <c r="AA112" s="21">
        <f t="shared" si="39"/>
        <v>3.9036000862763802E-4</v>
      </c>
    </row>
    <row r="113" spans="1:27" x14ac:dyDescent="0.2">
      <c r="A113">
        <v>110</v>
      </c>
      <c r="B113" s="16">
        <f>Data!A112</f>
        <v>47026</v>
      </c>
      <c r="C113" s="17">
        <f>Data!B112</f>
        <v>4.625</v>
      </c>
      <c r="D113" s="17">
        <f>Data!C112</f>
        <v>100.136</v>
      </c>
      <c r="E113" s="17">
        <f>Data!D112</f>
        <v>100.146</v>
      </c>
      <c r="F113" s="17">
        <f>Data!F112</f>
        <v>4.3869999999999996</v>
      </c>
      <c r="G113" s="18">
        <f t="shared" si="20"/>
        <v>100.4609375</v>
      </c>
      <c r="H113" s="16">
        <f t="shared" si="21"/>
        <v>46112</v>
      </c>
      <c r="I113" s="16">
        <f t="shared" si="22"/>
        <v>46295</v>
      </c>
      <c r="J113">
        <f t="shared" si="23"/>
        <v>161</v>
      </c>
      <c r="K113">
        <f t="shared" si="24"/>
        <v>183</v>
      </c>
      <c r="L113" s="18">
        <f t="shared" si="25"/>
        <v>2.0344945355191255</v>
      </c>
      <c r="M113" s="18">
        <f t="shared" si="26"/>
        <v>102.49543203551913</v>
      </c>
      <c r="N113" s="17">
        <f t="shared" si="27"/>
        <v>4.3871839625251186</v>
      </c>
      <c r="O113" s="19">
        <f t="shared" si="28"/>
        <v>1.8396252511898581E-2</v>
      </c>
      <c r="P113" s="18">
        <f t="shared" si="29"/>
        <v>1.9081261284250444</v>
      </c>
      <c r="Q113">
        <f t="shared" si="30"/>
        <v>5</v>
      </c>
      <c r="R113" s="18">
        <f t="shared" si="31"/>
        <v>2.0630136986301371</v>
      </c>
      <c r="S113">
        <f t="shared" si="32"/>
        <v>1</v>
      </c>
      <c r="T113" s="18">
        <f>SUM(CashFlows!DX113:GE113)</f>
        <v>102.47954952145895</v>
      </c>
      <c r="U113" s="18">
        <f t="shared" si="33"/>
        <v>100.44505498593982</v>
      </c>
      <c r="V113" s="18">
        <f t="shared" si="34"/>
        <v>-1.5882514060180597E-2</v>
      </c>
      <c r="W113" s="17">
        <f t="shared" si="35"/>
        <v>4.395305744078672</v>
      </c>
      <c r="X113" s="19">
        <f t="shared" si="36"/>
        <v>0.81217815535534754</v>
      </c>
      <c r="Y113" s="18">
        <f t="shared" si="37"/>
        <v>0.52407437071541696</v>
      </c>
      <c r="Z113" s="20">
        <f t="shared" si="38"/>
        <v>-8.3236185614679083E-3</v>
      </c>
      <c r="AA113" s="21">
        <f t="shared" si="39"/>
        <v>6.9282625956813094E-5</v>
      </c>
    </row>
    <row r="114" spans="1:27" x14ac:dyDescent="0.2">
      <c r="A114">
        <v>111</v>
      </c>
      <c r="B114" s="16">
        <f>Data!A113</f>
        <v>47041</v>
      </c>
      <c r="C114" s="17">
        <f>Data!B113</f>
        <v>3.5</v>
      </c>
      <c r="D114" s="17">
        <f>Data!C113</f>
        <v>98.061999999999998</v>
      </c>
      <c r="E114" s="17">
        <f>Data!D113</f>
        <v>98.072000000000003</v>
      </c>
      <c r="F114" s="17">
        <f>Data!F113</f>
        <v>4.391</v>
      </c>
      <c r="G114" s="18">
        <f t="shared" si="20"/>
        <v>98.2265625</v>
      </c>
      <c r="H114" s="16">
        <f t="shared" si="21"/>
        <v>46127</v>
      </c>
      <c r="I114" s="16">
        <f t="shared" si="22"/>
        <v>46310</v>
      </c>
      <c r="J114">
        <f t="shared" si="23"/>
        <v>146</v>
      </c>
      <c r="K114">
        <f t="shared" si="24"/>
        <v>183</v>
      </c>
      <c r="L114" s="18">
        <f t="shared" si="25"/>
        <v>1.3961748633879782</v>
      </c>
      <c r="M114" s="18">
        <f t="shared" si="26"/>
        <v>99.622737363387984</v>
      </c>
      <c r="N114" s="17">
        <f t="shared" si="27"/>
        <v>4.3912712650923957</v>
      </c>
      <c r="O114" s="19">
        <f t="shared" si="28"/>
        <v>2.7126509239572272E-2</v>
      </c>
      <c r="P114" s="18">
        <f t="shared" si="29"/>
        <v>1.9722026597352853</v>
      </c>
      <c r="Q114">
        <f t="shared" si="30"/>
        <v>5</v>
      </c>
      <c r="R114" s="18">
        <f t="shared" si="31"/>
        <v>2.1041095890410957</v>
      </c>
      <c r="S114">
        <f t="shared" si="32"/>
        <v>1</v>
      </c>
      <c r="T114" s="18">
        <f>SUM(CashFlows!DX114:GE114)</f>
        <v>99.602182595939112</v>
      </c>
      <c r="U114" s="18">
        <f t="shared" si="33"/>
        <v>98.206007732551129</v>
      </c>
      <c r="V114" s="18">
        <f t="shared" si="34"/>
        <v>-2.0554767448871303E-2</v>
      </c>
      <c r="W114" s="17">
        <f t="shared" si="35"/>
        <v>4.4017343518178116</v>
      </c>
      <c r="X114" s="19">
        <f t="shared" si="36"/>
        <v>1.0463086725415849</v>
      </c>
      <c r="Y114" s="18">
        <f t="shared" si="37"/>
        <v>0.50704728292690915</v>
      </c>
      <c r="Z114" s="20">
        <f t="shared" si="38"/>
        <v>-1.042223898614467E-2</v>
      </c>
      <c r="AA114" s="21">
        <f t="shared" si="39"/>
        <v>1.0862306548431387E-4</v>
      </c>
    </row>
    <row r="115" spans="1:27" x14ac:dyDescent="0.2">
      <c r="A115">
        <v>112</v>
      </c>
      <c r="B115" s="16">
        <f>Data!A114</f>
        <v>47057</v>
      </c>
      <c r="C115" s="17">
        <f>Data!B114</f>
        <v>1.375</v>
      </c>
      <c r="D115" s="17">
        <f>Data!C114</f>
        <v>93.275999999999996</v>
      </c>
      <c r="E115" s="17">
        <f>Data!D114</f>
        <v>93.286000000000001</v>
      </c>
      <c r="F115" s="17">
        <f>Data!F114</f>
        <v>4.3869999999999996</v>
      </c>
      <c r="G115" s="18">
        <f t="shared" si="20"/>
        <v>93.8984375</v>
      </c>
      <c r="H115" s="16">
        <f t="shared" si="21"/>
        <v>46142</v>
      </c>
      <c r="I115" s="16">
        <f t="shared" si="22"/>
        <v>46326</v>
      </c>
      <c r="J115">
        <f t="shared" si="23"/>
        <v>131</v>
      </c>
      <c r="K115">
        <f t="shared" si="24"/>
        <v>184</v>
      </c>
      <c r="L115" s="18">
        <f t="shared" si="25"/>
        <v>0.48947010869565216</v>
      </c>
      <c r="M115" s="18">
        <f t="shared" si="26"/>
        <v>94.387907608695656</v>
      </c>
      <c r="N115" s="17">
        <f t="shared" si="27"/>
        <v>4.3871087758102236</v>
      </c>
      <c r="O115" s="19">
        <f t="shared" si="28"/>
        <v>1.0877581022405991E-2</v>
      </c>
      <c r="P115" s="18">
        <f t="shared" si="29"/>
        <v>2.0633378991272369</v>
      </c>
      <c r="Q115">
        <f t="shared" si="30"/>
        <v>5</v>
      </c>
      <c r="R115" s="18">
        <f t="shared" si="31"/>
        <v>2.1479452054794521</v>
      </c>
      <c r="S115">
        <f t="shared" si="32"/>
        <v>1</v>
      </c>
      <c r="T115" s="18">
        <f>SUM(CashFlows!DX115:GE115)</f>
        <v>94.340191251918611</v>
      </c>
      <c r="U115" s="18">
        <f t="shared" si="33"/>
        <v>93.850721143222955</v>
      </c>
      <c r="V115" s="18">
        <f t="shared" si="34"/>
        <v>-4.7716356777044666E-2</v>
      </c>
      <c r="W115" s="17">
        <f t="shared" si="35"/>
        <v>4.4116173298747094</v>
      </c>
      <c r="X115" s="19">
        <f t="shared" si="36"/>
        <v>2.4508554064485821</v>
      </c>
      <c r="Y115" s="18">
        <f t="shared" si="37"/>
        <v>0.48465159314089373</v>
      </c>
      <c r="Z115" s="20">
        <f t="shared" si="38"/>
        <v>-2.3125808330873979E-2</v>
      </c>
      <c r="AA115" s="21">
        <f t="shared" si="39"/>
        <v>5.3480301095632031E-4</v>
      </c>
    </row>
    <row r="116" spans="1:27" x14ac:dyDescent="0.2">
      <c r="A116">
        <v>113</v>
      </c>
      <c r="B116" s="16">
        <f>Data!A115</f>
        <v>47057</v>
      </c>
      <c r="C116" s="17">
        <f>Data!B115</f>
        <v>4.875</v>
      </c>
      <c r="D116" s="17">
        <f>Data!C115</f>
        <v>100.304</v>
      </c>
      <c r="E116" s="17">
        <f>Data!D115</f>
        <v>100.31399999999999</v>
      </c>
      <c r="F116" s="17">
        <f>Data!F115</f>
        <v>4.3860000000000001</v>
      </c>
      <c r="G116" s="18">
        <f t="shared" si="20"/>
        <v>100.984375</v>
      </c>
      <c r="H116" s="16">
        <f t="shared" si="21"/>
        <v>46142</v>
      </c>
      <c r="I116" s="16">
        <f t="shared" si="22"/>
        <v>46326</v>
      </c>
      <c r="J116">
        <f t="shared" si="23"/>
        <v>131</v>
      </c>
      <c r="K116">
        <f t="shared" si="24"/>
        <v>184</v>
      </c>
      <c r="L116" s="18">
        <f t="shared" si="25"/>
        <v>1.7353940217391304</v>
      </c>
      <c r="M116" s="18">
        <f t="shared" si="26"/>
        <v>102.71976902173913</v>
      </c>
      <c r="N116" s="17">
        <f t="shared" si="27"/>
        <v>4.3862534399635749</v>
      </c>
      <c r="O116" s="19">
        <f t="shared" si="28"/>
        <v>2.5343996357474197E-2</v>
      </c>
      <c r="P116" s="18">
        <f t="shared" si="29"/>
        <v>1.985080822398773</v>
      </c>
      <c r="Q116">
        <f t="shared" si="30"/>
        <v>5</v>
      </c>
      <c r="R116" s="18">
        <f t="shared" si="31"/>
        <v>2.1479452054794521</v>
      </c>
      <c r="S116">
        <f t="shared" si="32"/>
        <v>1</v>
      </c>
      <c r="T116" s="18">
        <f>SUM(CashFlows!DX116:GE116)</f>
        <v>102.67926448378877</v>
      </c>
      <c r="U116" s="18">
        <f t="shared" si="33"/>
        <v>100.94387046204965</v>
      </c>
      <c r="V116" s="18">
        <f t="shared" si="34"/>
        <v>-4.0504537950354802E-2</v>
      </c>
      <c r="W116" s="17">
        <f t="shared" si="35"/>
        <v>4.4061226936502562</v>
      </c>
      <c r="X116" s="19">
        <f t="shared" si="36"/>
        <v>1.9869253686681354</v>
      </c>
      <c r="Y116" s="18">
        <f t="shared" si="37"/>
        <v>0.50375782623883258</v>
      </c>
      <c r="Z116" s="20">
        <f t="shared" si="38"/>
        <v>-2.0404477990679036E-2</v>
      </c>
      <c r="AA116" s="21">
        <f t="shared" si="39"/>
        <v>4.1634272207210517E-4</v>
      </c>
    </row>
    <row r="117" spans="1:27" x14ac:dyDescent="0.2">
      <c r="A117">
        <v>114</v>
      </c>
      <c r="B117" s="16">
        <f>Data!A116</f>
        <v>47072</v>
      </c>
      <c r="C117" s="17">
        <f>Data!B116</f>
        <v>3.125</v>
      </c>
      <c r="D117" s="17">
        <f>Data!C116</f>
        <v>97.111999999999995</v>
      </c>
      <c r="E117" s="17">
        <f>Data!D116</f>
        <v>97.122</v>
      </c>
      <c r="F117" s="17">
        <f>Data!F116</f>
        <v>4.3920000000000003</v>
      </c>
      <c r="G117" s="18">
        <f t="shared" si="20"/>
        <v>97.3828125</v>
      </c>
      <c r="H117" s="16">
        <f t="shared" si="21"/>
        <v>46157</v>
      </c>
      <c r="I117" s="16">
        <f t="shared" si="22"/>
        <v>46341</v>
      </c>
      <c r="J117">
        <f t="shared" si="23"/>
        <v>116</v>
      </c>
      <c r="K117">
        <f t="shared" si="24"/>
        <v>184</v>
      </c>
      <c r="L117" s="18">
        <f t="shared" si="25"/>
        <v>0.98505434782608692</v>
      </c>
      <c r="M117" s="18">
        <f t="shared" si="26"/>
        <v>98.367866847826093</v>
      </c>
      <c r="N117" s="17">
        <f t="shared" si="27"/>
        <v>4.3924930185705708</v>
      </c>
      <c r="O117" s="19">
        <f t="shared" si="28"/>
        <v>4.9301857057049148E-2</v>
      </c>
      <c r="P117" s="18">
        <f t="shared" si="29"/>
        <v>2.0623766090225883</v>
      </c>
      <c r="Q117">
        <f t="shared" si="30"/>
        <v>5</v>
      </c>
      <c r="R117" s="18">
        <f t="shared" si="31"/>
        <v>2.1890410958904107</v>
      </c>
      <c r="S117">
        <f t="shared" si="32"/>
        <v>1</v>
      </c>
      <c r="T117" s="18">
        <f>SUM(CashFlows!DX117:GE117)</f>
        <v>98.324701221090521</v>
      </c>
      <c r="U117" s="18">
        <f t="shared" si="33"/>
        <v>97.339646873264428</v>
      </c>
      <c r="V117" s="18">
        <f t="shared" si="34"/>
        <v>-4.3165626735572005E-2</v>
      </c>
      <c r="W117" s="17">
        <f t="shared" si="35"/>
        <v>4.4137762279257506</v>
      </c>
      <c r="X117" s="19">
        <f t="shared" si="36"/>
        <v>2.12832093551798</v>
      </c>
      <c r="Y117" s="18">
        <f t="shared" si="37"/>
        <v>0.48487749309468986</v>
      </c>
      <c r="Z117" s="20">
        <f t="shared" si="38"/>
        <v>-2.0930040879405275E-2</v>
      </c>
      <c r="AA117" s="21">
        <f t="shared" si="39"/>
        <v>4.3806661121357593E-4</v>
      </c>
    </row>
    <row r="118" spans="1:27" x14ac:dyDescent="0.2">
      <c r="A118">
        <v>115</v>
      </c>
      <c r="B118" s="16">
        <f>Data!A117</f>
        <v>47072</v>
      </c>
      <c r="C118" s="17">
        <f>Data!B117</f>
        <v>3.5</v>
      </c>
      <c r="D118" s="17">
        <f>Data!C117</f>
        <v>98.04</v>
      </c>
      <c r="E118" s="17">
        <f>Data!D117</f>
        <v>98.05</v>
      </c>
      <c r="F118" s="17">
        <f>Data!F117</f>
        <v>4.3920000000000003</v>
      </c>
      <c r="G118" s="18">
        <f t="shared" si="20"/>
        <v>98.15625</v>
      </c>
      <c r="H118" s="16">
        <f t="shared" si="21"/>
        <v>46157</v>
      </c>
      <c r="I118" s="16">
        <f t="shared" si="22"/>
        <v>46341</v>
      </c>
      <c r="J118">
        <f t="shared" si="23"/>
        <v>116</v>
      </c>
      <c r="K118">
        <f t="shared" si="24"/>
        <v>184</v>
      </c>
      <c r="L118" s="18">
        <f t="shared" si="25"/>
        <v>1.1032608695652173</v>
      </c>
      <c r="M118" s="18">
        <f t="shared" si="26"/>
        <v>99.259510869565219</v>
      </c>
      <c r="N118" s="17">
        <f t="shared" si="27"/>
        <v>4.3921185948624997</v>
      </c>
      <c r="O118" s="19">
        <f t="shared" si="28"/>
        <v>1.1859486249932161E-2</v>
      </c>
      <c r="P118" s="18">
        <f t="shared" si="29"/>
        <v>2.0540848244648138</v>
      </c>
      <c r="Q118">
        <f t="shared" si="30"/>
        <v>5</v>
      </c>
      <c r="R118" s="18">
        <f t="shared" si="31"/>
        <v>2.1890410958904107</v>
      </c>
      <c r="S118">
        <f t="shared" si="32"/>
        <v>1</v>
      </c>
      <c r="T118" s="18">
        <f>SUM(CashFlows!DX118:GE118)</f>
        <v>99.21657581938419</v>
      </c>
      <c r="U118" s="18">
        <f t="shared" si="33"/>
        <v>98.113314949818971</v>
      </c>
      <c r="V118" s="18">
        <f t="shared" si="34"/>
        <v>-4.2935050181029055E-2</v>
      </c>
      <c r="W118" s="17">
        <f t="shared" si="35"/>
        <v>4.4131825728959875</v>
      </c>
      <c r="X118" s="19">
        <f t="shared" si="36"/>
        <v>2.1063978033487807</v>
      </c>
      <c r="Y118" s="18">
        <f t="shared" si="37"/>
        <v>0.48683481231625736</v>
      </c>
      <c r="Z118" s="20">
        <f t="shared" si="38"/>
        <v>-2.090227709667037E-2</v>
      </c>
      <c r="AA118" s="21">
        <f t="shared" si="39"/>
        <v>4.3690518782599073E-4</v>
      </c>
    </row>
    <row r="119" spans="1:27" x14ac:dyDescent="0.2">
      <c r="A119">
        <v>116</v>
      </c>
      <c r="B119" s="16">
        <f>Data!A118</f>
        <v>47072</v>
      </c>
      <c r="C119" s="17">
        <f>Data!B118</f>
        <v>5.25</v>
      </c>
      <c r="D119" s="17">
        <f>Data!C118</f>
        <v>101.232</v>
      </c>
      <c r="E119" s="17">
        <f>Data!D118</f>
        <v>101.242</v>
      </c>
      <c r="F119" s="17">
        <f>Data!F118</f>
        <v>4.3940000000000001</v>
      </c>
      <c r="G119" s="18">
        <f t="shared" si="20"/>
        <v>101.7578125</v>
      </c>
      <c r="H119" s="16">
        <f t="shared" si="21"/>
        <v>46157</v>
      </c>
      <c r="I119" s="16">
        <f t="shared" si="22"/>
        <v>46341</v>
      </c>
      <c r="J119">
        <f t="shared" si="23"/>
        <v>116</v>
      </c>
      <c r="K119">
        <f t="shared" si="24"/>
        <v>184</v>
      </c>
      <c r="L119" s="18">
        <f t="shared" si="25"/>
        <v>1.6548913043478262</v>
      </c>
      <c r="M119" s="18">
        <f t="shared" si="26"/>
        <v>103.41270380434783</v>
      </c>
      <c r="N119" s="17">
        <f t="shared" si="27"/>
        <v>4.3941643185931269</v>
      </c>
      <c r="O119" s="19">
        <f t="shared" si="28"/>
        <v>1.6431859312682207E-2</v>
      </c>
      <c r="P119" s="18">
        <f t="shared" si="29"/>
        <v>2.017236674327036</v>
      </c>
      <c r="Q119">
        <f t="shared" si="30"/>
        <v>5</v>
      </c>
      <c r="R119" s="18">
        <f t="shared" si="31"/>
        <v>2.1890410958904107</v>
      </c>
      <c r="S119">
        <f t="shared" si="32"/>
        <v>1</v>
      </c>
      <c r="T119" s="18">
        <f>SUM(CashFlows!DX119:GE119)</f>
        <v>103.37865727808796</v>
      </c>
      <c r="U119" s="18">
        <f t="shared" si="33"/>
        <v>101.72376597374013</v>
      </c>
      <c r="V119" s="18">
        <f t="shared" si="34"/>
        <v>-3.4046526259871257E-2</v>
      </c>
      <c r="W119" s="17">
        <f t="shared" si="35"/>
        <v>4.4104885889794474</v>
      </c>
      <c r="X119" s="19">
        <f t="shared" si="36"/>
        <v>1.632427038632045</v>
      </c>
      <c r="Y119" s="18">
        <f t="shared" si="37"/>
        <v>0.49572765195417978</v>
      </c>
      <c r="Z119" s="20">
        <f t="shared" si="38"/>
        <v>-1.6877804520002301E-2</v>
      </c>
      <c r="AA119" s="21">
        <f t="shared" si="39"/>
        <v>2.8486028541541012E-4</v>
      </c>
    </row>
    <row r="120" spans="1:27" x14ac:dyDescent="0.2">
      <c r="A120">
        <v>117</v>
      </c>
      <c r="B120" s="16">
        <f>Data!A119</f>
        <v>47087</v>
      </c>
      <c r="C120" s="17">
        <f>Data!B119</f>
        <v>1.5</v>
      </c>
      <c r="D120" s="17">
        <f>Data!C119</f>
        <v>93.281999999999996</v>
      </c>
      <c r="E120" s="17">
        <f>Data!D119</f>
        <v>93.292000000000002</v>
      </c>
      <c r="F120" s="17">
        <f>Data!F119</f>
        <v>4.3979999999999997</v>
      </c>
      <c r="G120" s="18">
        <f t="shared" si="20"/>
        <v>93.9140625</v>
      </c>
      <c r="H120" s="16">
        <f t="shared" si="21"/>
        <v>46173</v>
      </c>
      <c r="I120" s="16">
        <f t="shared" si="22"/>
        <v>46356</v>
      </c>
      <c r="J120">
        <f t="shared" si="23"/>
        <v>100</v>
      </c>
      <c r="K120">
        <f t="shared" si="24"/>
        <v>183</v>
      </c>
      <c r="L120" s="18">
        <f t="shared" si="25"/>
        <v>0.4098360655737705</v>
      </c>
      <c r="M120" s="18">
        <f t="shared" si="26"/>
        <v>94.323898565573771</v>
      </c>
      <c r="N120" s="17">
        <f t="shared" si="27"/>
        <v>4.3980409089904846</v>
      </c>
      <c r="O120" s="19">
        <f t="shared" si="28"/>
        <v>4.0908990484922469E-3</v>
      </c>
      <c r="P120" s="18">
        <f t="shared" si="29"/>
        <v>2.141162986305432</v>
      </c>
      <c r="Q120">
        <f t="shared" si="30"/>
        <v>5</v>
      </c>
      <c r="R120" s="18">
        <f t="shared" si="31"/>
        <v>2.2301369863013698</v>
      </c>
      <c r="S120">
        <f t="shared" si="32"/>
        <v>1</v>
      </c>
      <c r="T120" s="18">
        <f>SUM(CashFlows!DX120:GE120)</f>
        <v>94.281952729219256</v>
      </c>
      <c r="U120" s="18">
        <f t="shared" si="33"/>
        <v>93.872116663645485</v>
      </c>
      <c r="V120" s="18">
        <f t="shared" si="34"/>
        <v>-4.1945836354514654E-2</v>
      </c>
      <c r="W120" s="17">
        <f t="shared" si="35"/>
        <v>4.4188157249738573</v>
      </c>
      <c r="X120" s="19">
        <f t="shared" si="36"/>
        <v>2.0774815983372719</v>
      </c>
      <c r="Y120" s="18">
        <f t="shared" si="37"/>
        <v>0.46703590824045388</v>
      </c>
      <c r="Z120" s="20">
        <f t="shared" si="38"/>
        <v>-1.95902117787362E-2</v>
      </c>
      <c r="AA120" s="21">
        <f t="shared" si="39"/>
        <v>3.8377639753573453E-4</v>
      </c>
    </row>
    <row r="121" spans="1:27" x14ac:dyDescent="0.2">
      <c r="A121">
        <v>118</v>
      </c>
      <c r="B121" s="16">
        <f>Data!A120</f>
        <v>47087</v>
      </c>
      <c r="C121" s="17">
        <f>Data!B120</f>
        <v>4.375</v>
      </c>
      <c r="D121" s="17">
        <f>Data!C120</f>
        <v>99.292000000000002</v>
      </c>
      <c r="E121" s="17">
        <f>Data!D120</f>
        <v>99.302000000000007</v>
      </c>
      <c r="F121" s="17">
        <f>Data!F120</f>
        <v>4.3979999999999997</v>
      </c>
      <c r="G121" s="18">
        <f t="shared" si="20"/>
        <v>99.9453125</v>
      </c>
      <c r="H121" s="16">
        <f t="shared" si="21"/>
        <v>46173</v>
      </c>
      <c r="I121" s="16">
        <f t="shared" si="22"/>
        <v>46356</v>
      </c>
      <c r="J121">
        <f t="shared" si="23"/>
        <v>100</v>
      </c>
      <c r="K121">
        <f t="shared" si="24"/>
        <v>183</v>
      </c>
      <c r="L121" s="18">
        <f t="shared" si="25"/>
        <v>1.1953551912568305</v>
      </c>
      <c r="M121" s="18">
        <f t="shared" si="26"/>
        <v>101.14066769125684</v>
      </c>
      <c r="N121" s="17">
        <f t="shared" si="27"/>
        <v>4.3982403712700364</v>
      </c>
      <c r="O121" s="19">
        <f t="shared" si="28"/>
        <v>2.403712700367322E-2</v>
      </c>
      <c r="P121" s="18">
        <f t="shared" si="29"/>
        <v>2.0763149724402461</v>
      </c>
      <c r="Q121">
        <f t="shared" si="30"/>
        <v>5</v>
      </c>
      <c r="R121" s="18">
        <f t="shared" si="31"/>
        <v>2.2301369863013698</v>
      </c>
      <c r="S121">
        <f t="shared" si="32"/>
        <v>1</v>
      </c>
      <c r="T121" s="18">
        <f>SUM(CashFlows!DX121:GE121)</f>
        <v>101.10704960558175</v>
      </c>
      <c r="U121" s="18">
        <f t="shared" si="33"/>
        <v>99.911694414324913</v>
      </c>
      <c r="V121" s="18">
        <f t="shared" si="34"/>
        <v>-3.3618085675087173E-2</v>
      </c>
      <c r="W121" s="17">
        <f t="shared" si="35"/>
        <v>4.4142523678156813</v>
      </c>
      <c r="X121" s="19">
        <f t="shared" si="36"/>
        <v>1.6011996545644891</v>
      </c>
      <c r="Y121" s="18">
        <f t="shared" si="37"/>
        <v>0.48162249623655251</v>
      </c>
      <c r="Z121" s="20">
        <f t="shared" si="38"/>
        <v>-1.6191226341529773E-2</v>
      </c>
      <c r="AA121" s="21">
        <f t="shared" si="39"/>
        <v>2.6215581044264759E-4</v>
      </c>
    </row>
    <row r="122" spans="1:27" x14ac:dyDescent="0.2">
      <c r="A122">
        <v>119</v>
      </c>
      <c r="B122" s="16">
        <f>Data!A121</f>
        <v>47102</v>
      </c>
      <c r="C122" s="17">
        <f>Data!B121</f>
        <v>3.5</v>
      </c>
      <c r="D122" s="17">
        <f>Data!C121</f>
        <v>98.013999999999996</v>
      </c>
      <c r="E122" s="17">
        <f>Data!D121</f>
        <v>98.024000000000001</v>
      </c>
      <c r="F122" s="17">
        <f>Data!F121</f>
        <v>4.3970000000000002</v>
      </c>
      <c r="G122" s="18">
        <f t="shared" si="20"/>
        <v>98.078125</v>
      </c>
      <c r="H122" s="16">
        <f t="shared" si="21"/>
        <v>46188</v>
      </c>
      <c r="I122" s="16">
        <f t="shared" si="22"/>
        <v>46371</v>
      </c>
      <c r="J122">
        <f t="shared" si="23"/>
        <v>85</v>
      </c>
      <c r="K122">
        <f t="shared" si="24"/>
        <v>183</v>
      </c>
      <c r="L122" s="18">
        <f t="shared" si="25"/>
        <v>0.81284153005464477</v>
      </c>
      <c r="M122" s="18">
        <f t="shared" si="26"/>
        <v>98.890966530054641</v>
      </c>
      <c r="N122" s="17">
        <f t="shared" si="27"/>
        <v>4.3974969802358643</v>
      </c>
      <c r="O122" s="19">
        <f t="shared" si="28"/>
        <v>4.9698023586408624E-2</v>
      </c>
      <c r="P122" s="18">
        <f t="shared" si="29"/>
        <v>2.1352162446174821</v>
      </c>
      <c r="Q122">
        <f t="shared" si="30"/>
        <v>5</v>
      </c>
      <c r="R122" s="18">
        <f t="shared" si="31"/>
        <v>2.2712328767123289</v>
      </c>
      <c r="S122">
        <f t="shared" si="32"/>
        <v>1</v>
      </c>
      <c r="T122" s="18">
        <f>SUM(CashFlows!DX122:GE122)</f>
        <v>98.843829874545705</v>
      </c>
      <c r="U122" s="18">
        <f t="shared" si="33"/>
        <v>98.030988344491064</v>
      </c>
      <c r="V122" s="18">
        <f t="shared" si="34"/>
        <v>-4.7136655508936087E-2</v>
      </c>
      <c r="W122" s="17">
        <f t="shared" si="35"/>
        <v>4.4198270549991587</v>
      </c>
      <c r="X122" s="19">
        <f t="shared" si="36"/>
        <v>2.2330074763294405</v>
      </c>
      <c r="Y122" s="18">
        <f t="shared" si="37"/>
        <v>0.46833663921433266</v>
      </c>
      <c r="Z122" s="20">
        <f t="shared" si="38"/>
        <v>-2.2075822824858888E-2</v>
      </c>
      <c r="AA122" s="21">
        <f t="shared" si="39"/>
        <v>4.8734195339456064E-4</v>
      </c>
    </row>
    <row r="123" spans="1:27" x14ac:dyDescent="0.2">
      <c r="A123">
        <v>120</v>
      </c>
      <c r="B123" s="16">
        <f>Data!A122</f>
        <v>47118</v>
      </c>
      <c r="C123" s="17">
        <f>Data!B122</f>
        <v>1.375</v>
      </c>
      <c r="D123" s="17">
        <f>Data!C122</f>
        <v>93.122</v>
      </c>
      <c r="E123" s="17">
        <f>Data!D122</f>
        <v>93.132000000000005</v>
      </c>
      <c r="F123" s="17">
        <f>Data!F122</f>
        <v>4.4039999999999999</v>
      </c>
      <c r="G123" s="18">
        <f t="shared" si="20"/>
        <v>93.4140625</v>
      </c>
      <c r="H123" s="16">
        <f t="shared" si="21"/>
        <v>46203</v>
      </c>
      <c r="I123" s="16">
        <f t="shared" si="22"/>
        <v>46387</v>
      </c>
      <c r="J123">
        <f t="shared" si="23"/>
        <v>70</v>
      </c>
      <c r="K123">
        <f t="shared" si="24"/>
        <v>184</v>
      </c>
      <c r="L123" s="18">
        <f t="shared" si="25"/>
        <v>0.26154891304347827</v>
      </c>
      <c r="M123" s="18">
        <f t="shared" si="26"/>
        <v>93.675611413043484</v>
      </c>
      <c r="N123" s="17">
        <f t="shared" si="27"/>
        <v>4.4042558164108261</v>
      </c>
      <c r="O123" s="19">
        <f t="shared" si="28"/>
        <v>2.5581641082617068E-2</v>
      </c>
      <c r="P123" s="18">
        <f t="shared" si="29"/>
        <v>2.2253454839011688</v>
      </c>
      <c r="Q123">
        <f t="shared" si="30"/>
        <v>5</v>
      </c>
      <c r="R123" s="18">
        <f t="shared" si="31"/>
        <v>2.3150684931506849</v>
      </c>
      <c r="S123">
        <f t="shared" si="32"/>
        <v>1</v>
      </c>
      <c r="T123" s="18">
        <f>SUM(CashFlows!DX123:GE123)</f>
        <v>93.620089037996706</v>
      </c>
      <c r="U123" s="18">
        <f t="shared" si="33"/>
        <v>93.358540124953223</v>
      </c>
      <c r="V123" s="18">
        <f t="shared" si="34"/>
        <v>-5.5522375046777483E-2</v>
      </c>
      <c r="W123" s="17">
        <f t="shared" si="35"/>
        <v>4.4308999987047031</v>
      </c>
      <c r="X123" s="19">
        <f t="shared" si="36"/>
        <v>2.6644182293876995</v>
      </c>
      <c r="Y123" s="18">
        <f t="shared" si="37"/>
        <v>0.44936842716526781</v>
      </c>
      <c r="Z123" s="20">
        <f t="shared" si="38"/>
        <v>-2.4950002347250512E-2</v>
      </c>
      <c r="AA123" s="21">
        <f t="shared" si="39"/>
        <v>6.2250261712780604E-4</v>
      </c>
    </row>
    <row r="124" spans="1:27" x14ac:dyDescent="0.2">
      <c r="A124">
        <v>121</v>
      </c>
      <c r="B124" s="16">
        <f>Data!A123</f>
        <v>47118</v>
      </c>
      <c r="C124" s="17">
        <f>Data!B123</f>
        <v>3.75</v>
      </c>
      <c r="D124" s="17">
        <f>Data!C123</f>
        <v>98.174000000000007</v>
      </c>
      <c r="E124" s="17">
        <f>Data!D123</f>
        <v>98.183999999999997</v>
      </c>
      <c r="F124" s="17">
        <f>Data!F123</f>
        <v>4.4020000000000001</v>
      </c>
      <c r="G124" s="18">
        <f t="shared" si="20"/>
        <v>98.578125</v>
      </c>
      <c r="H124" s="16">
        <f t="shared" si="21"/>
        <v>46203</v>
      </c>
      <c r="I124" s="16">
        <f t="shared" si="22"/>
        <v>46387</v>
      </c>
      <c r="J124">
        <f t="shared" si="23"/>
        <v>70</v>
      </c>
      <c r="K124">
        <f t="shared" si="24"/>
        <v>184</v>
      </c>
      <c r="L124" s="18">
        <f t="shared" si="25"/>
        <v>0.71331521739130432</v>
      </c>
      <c r="M124" s="18">
        <f t="shared" si="26"/>
        <v>99.291440217391298</v>
      </c>
      <c r="N124" s="17">
        <f t="shared" si="27"/>
        <v>4.401946342202141</v>
      </c>
      <c r="O124" s="19">
        <f t="shared" si="28"/>
        <v>-5.3657797859152367E-3</v>
      </c>
      <c r="P124" s="18">
        <f t="shared" si="29"/>
        <v>2.170833781282866</v>
      </c>
      <c r="Q124">
        <f t="shared" si="30"/>
        <v>5</v>
      </c>
      <c r="R124" s="18">
        <f t="shared" si="31"/>
        <v>2.3150684931506849</v>
      </c>
      <c r="S124">
        <f t="shared" si="32"/>
        <v>1</v>
      </c>
      <c r="T124" s="18">
        <f>SUM(CashFlows!DX124:GE124)</f>
        <v>99.237469963285719</v>
      </c>
      <c r="U124" s="18">
        <f t="shared" si="33"/>
        <v>98.524154745894421</v>
      </c>
      <c r="V124" s="18">
        <f t="shared" si="34"/>
        <v>-5.3970254105578874E-2</v>
      </c>
      <c r="W124" s="17">
        <f t="shared" si="35"/>
        <v>4.426993811457903</v>
      </c>
      <c r="X124" s="19">
        <f t="shared" si="36"/>
        <v>2.5047469255762067</v>
      </c>
      <c r="Y124" s="18">
        <f t="shared" si="37"/>
        <v>0.46065249611559139</v>
      </c>
      <c r="Z124" s="20">
        <f t="shared" si="38"/>
        <v>-2.4861532269727652E-2</v>
      </c>
      <c r="AA124" s="21">
        <f t="shared" si="39"/>
        <v>6.1809578679870934E-4</v>
      </c>
    </row>
    <row r="125" spans="1:27" x14ac:dyDescent="0.2">
      <c r="A125">
        <v>122</v>
      </c>
      <c r="B125" s="16">
        <f>Data!A124</f>
        <v>47133</v>
      </c>
      <c r="C125" s="17">
        <f>Data!B124</f>
        <v>3.5</v>
      </c>
      <c r="D125" s="17">
        <f>Data!C124</f>
        <v>97.302000000000007</v>
      </c>
      <c r="E125" s="17">
        <f>Data!D124</f>
        <v>97.311999999999998</v>
      </c>
      <c r="F125" s="17">
        <f>Data!F124</f>
        <v>4.4139999999999997</v>
      </c>
      <c r="G125" s="18">
        <f t="shared" si="20"/>
        <v>97.9765625</v>
      </c>
      <c r="H125" s="16">
        <f t="shared" si="21"/>
        <v>46218</v>
      </c>
      <c r="I125" s="16">
        <f t="shared" si="22"/>
        <v>46402</v>
      </c>
      <c r="J125">
        <f t="shared" si="23"/>
        <v>55</v>
      </c>
      <c r="K125">
        <f t="shared" si="24"/>
        <v>184</v>
      </c>
      <c r="L125" s="18">
        <f t="shared" si="25"/>
        <v>0.52309782608695654</v>
      </c>
      <c r="M125" s="18">
        <f t="shared" si="26"/>
        <v>98.499660326086953</v>
      </c>
      <c r="N125" s="17">
        <f t="shared" si="27"/>
        <v>4.4139139498314757</v>
      </c>
      <c r="O125" s="19">
        <f t="shared" si="28"/>
        <v>-8.6050168524032244E-3</v>
      </c>
      <c r="P125" s="18">
        <f t="shared" si="29"/>
        <v>2.2160219461164097</v>
      </c>
      <c r="Q125">
        <f t="shared" si="30"/>
        <v>5</v>
      </c>
      <c r="R125" s="18">
        <f t="shared" si="31"/>
        <v>2.3561643835616439</v>
      </c>
      <c r="S125">
        <f t="shared" si="32"/>
        <v>1</v>
      </c>
      <c r="T125" s="18">
        <f>SUM(CashFlows!DX125:GE125)</f>
        <v>98.460810214887374</v>
      </c>
      <c r="U125" s="18">
        <f t="shared" si="33"/>
        <v>97.937712388800421</v>
      </c>
      <c r="V125" s="18">
        <f t="shared" si="34"/>
        <v>-3.8850111199579374E-2</v>
      </c>
      <c r="W125" s="17">
        <f t="shared" si="35"/>
        <v>4.4317168225241996</v>
      </c>
      <c r="X125" s="19">
        <f t="shared" si="36"/>
        <v>1.7802872692723959</v>
      </c>
      <c r="Y125" s="18">
        <f t="shared" si="37"/>
        <v>0.45125906887001066</v>
      </c>
      <c r="Z125" s="20">
        <f t="shared" si="38"/>
        <v>-1.7531465005418561E-2</v>
      </c>
      <c r="AA125" s="21">
        <f t="shared" si="39"/>
        <v>3.0735226523621563E-4</v>
      </c>
    </row>
    <row r="126" spans="1:27" x14ac:dyDescent="0.2">
      <c r="A126">
        <v>123</v>
      </c>
      <c r="B126" s="16">
        <f>Data!A125</f>
        <v>47149</v>
      </c>
      <c r="C126" s="17">
        <f>Data!B125</f>
        <v>1.75</v>
      </c>
      <c r="D126" s="17">
        <f>Data!C125</f>
        <v>93.311999999999998</v>
      </c>
      <c r="E126" s="17">
        <f>Data!D125</f>
        <v>94.001999999999995</v>
      </c>
      <c r="F126" s="17">
        <f>Data!F125</f>
        <v>4.4139999999999997</v>
      </c>
      <c r="G126" s="18">
        <f t="shared" si="20"/>
        <v>94.0078125</v>
      </c>
      <c r="H126" s="16">
        <f t="shared" si="21"/>
        <v>46234</v>
      </c>
      <c r="I126" s="16">
        <f t="shared" si="22"/>
        <v>46418</v>
      </c>
      <c r="J126">
        <f t="shared" si="23"/>
        <v>39</v>
      </c>
      <c r="K126">
        <f t="shared" si="24"/>
        <v>184</v>
      </c>
      <c r="L126" s="18">
        <f t="shared" si="25"/>
        <v>0.18546195652173914</v>
      </c>
      <c r="M126" s="18">
        <f t="shared" si="26"/>
        <v>94.193274456521735</v>
      </c>
      <c r="N126" s="17">
        <f t="shared" si="27"/>
        <v>4.4143556033158884</v>
      </c>
      <c r="O126" s="19">
        <f t="shared" si="28"/>
        <v>3.5560331588868621E-2</v>
      </c>
      <c r="P126" s="18">
        <f t="shared" si="29"/>
        <v>2.2986079013297482</v>
      </c>
      <c r="Q126">
        <f t="shared" si="30"/>
        <v>5</v>
      </c>
      <c r="R126" s="18">
        <f t="shared" si="31"/>
        <v>2.4</v>
      </c>
      <c r="S126">
        <f t="shared" si="32"/>
        <v>1</v>
      </c>
      <c r="T126" s="18">
        <f>SUM(CashFlows!DX126:GE126)</f>
        <v>94.139869716513829</v>
      </c>
      <c r="U126" s="18">
        <f t="shared" si="33"/>
        <v>93.954407759992094</v>
      </c>
      <c r="V126" s="18">
        <f t="shared" si="34"/>
        <v>-5.3404740007906071E-2</v>
      </c>
      <c r="W126" s="17">
        <f t="shared" si="35"/>
        <v>4.439029959639039</v>
      </c>
      <c r="X126" s="19">
        <f t="shared" si="36"/>
        <v>2.4674356323150626</v>
      </c>
      <c r="Y126" s="18">
        <f t="shared" si="37"/>
        <v>0.43504592471882586</v>
      </c>
      <c r="Z126" s="20">
        <f t="shared" si="38"/>
        <v>-2.3233514501107971E-2</v>
      </c>
      <c r="AA126" s="21">
        <f t="shared" si="39"/>
        <v>5.397961960731944E-4</v>
      </c>
    </row>
    <row r="127" spans="1:27" x14ac:dyDescent="0.2">
      <c r="A127">
        <v>124</v>
      </c>
      <c r="B127" s="16">
        <f>Data!A126</f>
        <v>47149</v>
      </c>
      <c r="C127" s="17">
        <f>Data!B126</f>
        <v>4</v>
      </c>
      <c r="D127" s="17">
        <f>Data!C126</f>
        <v>99.012</v>
      </c>
      <c r="E127" s="17">
        <f>Data!D126</f>
        <v>99.022000000000006</v>
      </c>
      <c r="F127" s="17">
        <f>Data!F126</f>
        <v>4.4119999999999999</v>
      </c>
      <c r="G127" s="18">
        <f t="shared" si="20"/>
        <v>99.0703125</v>
      </c>
      <c r="H127" s="16">
        <f t="shared" si="21"/>
        <v>46234</v>
      </c>
      <c r="I127" s="16">
        <f t="shared" si="22"/>
        <v>46418</v>
      </c>
      <c r="J127">
        <f t="shared" si="23"/>
        <v>39</v>
      </c>
      <c r="K127">
        <f t="shared" si="24"/>
        <v>184</v>
      </c>
      <c r="L127" s="18">
        <f t="shared" si="25"/>
        <v>0.42391304347826086</v>
      </c>
      <c r="M127" s="18">
        <f t="shared" si="26"/>
        <v>99.494225543478265</v>
      </c>
      <c r="N127" s="17">
        <f t="shared" si="27"/>
        <v>4.4118525311230412</v>
      </c>
      <c r="O127" s="19">
        <f t="shared" si="28"/>
        <v>-1.474688769587118E-2</v>
      </c>
      <c r="P127" s="18">
        <f t="shared" si="29"/>
        <v>2.2477524630410741</v>
      </c>
      <c r="Q127">
        <f t="shared" si="30"/>
        <v>5</v>
      </c>
      <c r="R127" s="18">
        <f t="shared" si="31"/>
        <v>2.4</v>
      </c>
      <c r="S127">
        <f t="shared" si="32"/>
        <v>1</v>
      </c>
      <c r="T127" s="18">
        <f>SUM(CashFlows!DX127:GE127)</f>
        <v>99.441627030349224</v>
      </c>
      <c r="U127" s="18">
        <f t="shared" si="33"/>
        <v>99.017713986870959</v>
      </c>
      <c r="V127" s="18">
        <f t="shared" si="34"/>
        <v>-5.259851312904118E-2</v>
      </c>
      <c r="W127" s="17">
        <f t="shared" si="35"/>
        <v>4.4353797132895352</v>
      </c>
      <c r="X127" s="19">
        <f t="shared" si="36"/>
        <v>2.3527182166493965</v>
      </c>
      <c r="Y127" s="18">
        <f t="shared" si="37"/>
        <v>0.44488884627761016</v>
      </c>
      <c r="Z127" s="20">
        <f t="shared" si="38"/>
        <v>-2.3400491821896862E-2</v>
      </c>
      <c r="AA127" s="21">
        <f t="shared" si="39"/>
        <v>5.4758301750666195E-4</v>
      </c>
    </row>
    <row r="128" spans="1:27" x14ac:dyDescent="0.2">
      <c r="A128">
        <v>125</v>
      </c>
      <c r="B128" s="16">
        <f>Data!A127</f>
        <v>47164</v>
      </c>
      <c r="C128" s="17">
        <f>Data!B127</f>
        <v>2.625</v>
      </c>
      <c r="D128" s="17">
        <f>Data!C127</f>
        <v>95.28</v>
      </c>
      <c r="E128" s="17">
        <f>Data!D127</f>
        <v>95.29</v>
      </c>
      <c r="F128" s="17">
        <f>Data!F127</f>
        <v>4.4160000000000004</v>
      </c>
      <c r="G128" s="18">
        <f t="shared" si="20"/>
        <v>95.90625</v>
      </c>
      <c r="H128" s="16">
        <f t="shared" si="21"/>
        <v>46249</v>
      </c>
      <c r="I128" s="16">
        <f t="shared" si="22"/>
        <v>46433</v>
      </c>
      <c r="J128">
        <f t="shared" si="23"/>
        <v>24</v>
      </c>
      <c r="K128">
        <f t="shared" si="24"/>
        <v>184</v>
      </c>
      <c r="L128" s="18">
        <f t="shared" si="25"/>
        <v>0.17119565217391305</v>
      </c>
      <c r="M128" s="18">
        <f t="shared" si="26"/>
        <v>96.077445652173907</v>
      </c>
      <c r="N128" s="17">
        <f t="shared" si="27"/>
        <v>4.4161421058803132</v>
      </c>
      <c r="O128" s="19">
        <f t="shared" si="28"/>
        <v>1.4210588031282612E-2</v>
      </c>
      <c r="P128" s="18">
        <f t="shared" si="29"/>
        <v>2.318012245047159</v>
      </c>
      <c r="Q128">
        <f t="shared" si="30"/>
        <v>5</v>
      </c>
      <c r="R128" s="18">
        <f t="shared" si="31"/>
        <v>2.441095890410959</v>
      </c>
      <c r="S128">
        <f t="shared" si="32"/>
        <v>1</v>
      </c>
      <c r="T128" s="18">
        <f>SUM(CashFlows!DX128:GE128)</f>
        <v>96.020756511147212</v>
      </c>
      <c r="U128" s="18">
        <f t="shared" si="33"/>
        <v>95.849560858973305</v>
      </c>
      <c r="V128" s="18">
        <f t="shared" si="34"/>
        <v>-5.6689141026694756E-2</v>
      </c>
      <c r="W128" s="17">
        <f t="shared" si="35"/>
        <v>4.4416057215831826</v>
      </c>
      <c r="X128" s="19">
        <f t="shared" si="36"/>
        <v>2.5463615702869369</v>
      </c>
      <c r="Y128" s="18">
        <f t="shared" si="37"/>
        <v>0.43140410588282091</v>
      </c>
      <c r="Z128" s="20">
        <f t="shared" si="38"/>
        <v>-2.4455928197886393E-2</v>
      </c>
      <c r="AA128" s="21">
        <f t="shared" si="39"/>
        <v>5.9809242402017481E-4</v>
      </c>
    </row>
    <row r="129" spans="1:27" x14ac:dyDescent="0.2">
      <c r="A129">
        <v>126</v>
      </c>
      <c r="B129" s="16">
        <f>Data!A128</f>
        <v>47164</v>
      </c>
      <c r="C129" s="17">
        <f>Data!B128</f>
        <v>3.5</v>
      </c>
      <c r="D129" s="17">
        <f>Data!C128</f>
        <v>97.275999999999996</v>
      </c>
      <c r="E129" s="17">
        <f>Data!D128</f>
        <v>97.286000000000001</v>
      </c>
      <c r="F129" s="17">
        <f>Data!F128</f>
        <v>4.4189999999999996</v>
      </c>
      <c r="G129" s="18">
        <f t="shared" si="20"/>
        <v>97.8984375</v>
      </c>
      <c r="H129" s="16">
        <f t="shared" si="21"/>
        <v>46249</v>
      </c>
      <c r="I129" s="16">
        <f t="shared" si="22"/>
        <v>46433</v>
      </c>
      <c r="J129">
        <f t="shared" si="23"/>
        <v>24</v>
      </c>
      <c r="K129">
        <f t="shared" si="24"/>
        <v>184</v>
      </c>
      <c r="L129" s="18">
        <f t="shared" si="25"/>
        <v>0.22826086956521738</v>
      </c>
      <c r="M129" s="18">
        <f t="shared" si="26"/>
        <v>98.126698369565219</v>
      </c>
      <c r="N129" s="17">
        <f t="shared" si="27"/>
        <v>4.4189526029979502</v>
      </c>
      <c r="O129" s="19">
        <f t="shared" si="28"/>
        <v>-4.7397002049365256E-3</v>
      </c>
      <c r="P129" s="18">
        <f t="shared" si="29"/>
        <v>2.2983795601643449</v>
      </c>
      <c r="Q129">
        <f t="shared" si="30"/>
        <v>5</v>
      </c>
      <c r="R129" s="18">
        <f t="shared" si="31"/>
        <v>2.441095890410959</v>
      </c>
      <c r="S129">
        <f t="shared" si="32"/>
        <v>1</v>
      </c>
      <c r="T129" s="18">
        <f>SUM(CashFlows!DX129:GE129)</f>
        <v>98.078786604940603</v>
      </c>
      <c r="U129" s="18">
        <f t="shared" si="33"/>
        <v>97.850525735375385</v>
      </c>
      <c r="V129" s="18">
        <f t="shared" si="34"/>
        <v>-4.7911764624615216E-2</v>
      </c>
      <c r="W129" s="17">
        <f t="shared" si="35"/>
        <v>4.4402028603431916</v>
      </c>
      <c r="X129" s="19">
        <f t="shared" si="36"/>
        <v>2.125025734524133</v>
      </c>
      <c r="Y129" s="18">
        <f t="shared" si="37"/>
        <v>0.4350891459931428</v>
      </c>
      <c r="Z129" s="20">
        <f t="shared" si="38"/>
        <v>-2.0845888753548304E-2</v>
      </c>
      <c r="AA129" s="21">
        <f t="shared" si="39"/>
        <v>4.3455107792531164E-4</v>
      </c>
    </row>
    <row r="130" spans="1:27" x14ac:dyDescent="0.2">
      <c r="A130">
        <v>127</v>
      </c>
      <c r="B130" s="16">
        <f>Data!A129</f>
        <v>47164</v>
      </c>
      <c r="C130" s="17">
        <f>Data!B129</f>
        <v>5.25</v>
      </c>
      <c r="D130" s="17">
        <f>Data!C129</f>
        <v>102.03400000000001</v>
      </c>
      <c r="E130" s="17">
        <f>Data!D129</f>
        <v>102.044</v>
      </c>
      <c r="F130" s="17">
        <f>Data!F129</f>
        <v>4.3129999999999997</v>
      </c>
      <c r="G130" s="18">
        <f t="shared" si="20"/>
        <v>102.140625</v>
      </c>
      <c r="H130" s="16">
        <f t="shared" si="21"/>
        <v>46249</v>
      </c>
      <c r="I130" s="16">
        <f t="shared" si="22"/>
        <v>46433</v>
      </c>
      <c r="J130">
        <f t="shared" si="23"/>
        <v>24</v>
      </c>
      <c r="K130">
        <f t="shared" si="24"/>
        <v>184</v>
      </c>
      <c r="L130" s="18">
        <f t="shared" si="25"/>
        <v>0.34239130434782611</v>
      </c>
      <c r="M130" s="18">
        <f t="shared" si="26"/>
        <v>102.48301630434783</v>
      </c>
      <c r="N130" s="17">
        <f t="shared" si="27"/>
        <v>4.3130220052228445</v>
      </c>
      <c r="O130" s="19">
        <f t="shared" si="28"/>
        <v>2.2005222844789785E-3</v>
      </c>
      <c r="P130" s="18">
        <f t="shared" si="29"/>
        <v>2.262893187771096</v>
      </c>
      <c r="Q130">
        <f t="shared" si="30"/>
        <v>5</v>
      </c>
      <c r="R130" s="18">
        <f t="shared" si="31"/>
        <v>2.441095890410959</v>
      </c>
      <c r="S130">
        <f t="shared" si="32"/>
        <v>1</v>
      </c>
      <c r="T130" s="18">
        <f>SUM(CashFlows!DX130:GE130)</f>
        <v>102.19484679252739</v>
      </c>
      <c r="U130" s="18">
        <f t="shared" si="33"/>
        <v>101.85245548817956</v>
      </c>
      <c r="V130" s="18">
        <f t="shared" si="34"/>
        <v>-0.28816951182044193</v>
      </c>
      <c r="W130" s="17">
        <f t="shared" si="35"/>
        <v>4.4375007507875264</v>
      </c>
      <c r="X130" s="19">
        <f t="shared" si="36"/>
        <v>12.447874556468186</v>
      </c>
      <c r="Y130" s="18">
        <f t="shared" si="37"/>
        <v>0.44191215272735862</v>
      </c>
      <c r="Z130" s="20">
        <f t="shared" si="38"/>
        <v>-0.12734560931896352</v>
      </c>
      <c r="AA130" s="21">
        <f t="shared" si="39"/>
        <v>1.621690421281809E-2</v>
      </c>
    </row>
    <row r="131" spans="1:27" x14ac:dyDescent="0.2">
      <c r="A131">
        <v>128</v>
      </c>
      <c r="B131" s="16">
        <f>Data!A130</f>
        <v>47177</v>
      </c>
      <c r="C131" s="17">
        <f>Data!B130</f>
        <v>1.875</v>
      </c>
      <c r="D131" s="17">
        <f>Data!C130</f>
        <v>94.024000000000001</v>
      </c>
      <c r="E131" s="17">
        <f>Data!D130</f>
        <v>94.034000000000006</v>
      </c>
      <c r="F131" s="17">
        <f>Data!F130</f>
        <v>4.41</v>
      </c>
      <c r="G131" s="18">
        <f t="shared" si="20"/>
        <v>94.109375</v>
      </c>
      <c r="H131" s="16">
        <f t="shared" si="21"/>
        <v>46265</v>
      </c>
      <c r="I131" s="16">
        <f t="shared" si="22"/>
        <v>46446</v>
      </c>
      <c r="J131">
        <f t="shared" si="23"/>
        <v>8</v>
      </c>
      <c r="K131">
        <f t="shared" si="24"/>
        <v>181</v>
      </c>
      <c r="L131" s="18">
        <f t="shared" si="25"/>
        <v>4.1436464088397788E-2</v>
      </c>
      <c r="M131" s="18">
        <f t="shared" si="26"/>
        <v>94.150811464088392</v>
      </c>
      <c r="N131" s="17">
        <f t="shared" si="27"/>
        <v>4.4104368755079584</v>
      </c>
      <c r="O131" s="19">
        <f t="shared" si="28"/>
        <v>4.3687550795823427E-2</v>
      </c>
      <c r="P131" s="18">
        <f t="shared" si="29"/>
        <v>2.377746896785109</v>
      </c>
      <c r="Q131">
        <f t="shared" si="30"/>
        <v>5</v>
      </c>
      <c r="R131" s="18">
        <f t="shared" si="31"/>
        <v>2.4767123287671233</v>
      </c>
      <c r="S131">
        <f t="shared" si="32"/>
        <v>1</v>
      </c>
      <c r="T131" s="18">
        <f>SUM(CashFlows!DX131:GE131)</f>
        <v>94.102255129604345</v>
      </c>
      <c r="U131" s="18">
        <f t="shared" si="33"/>
        <v>94.060818665515953</v>
      </c>
      <c r="V131" s="18">
        <f t="shared" si="34"/>
        <v>-4.855633448404717E-2</v>
      </c>
      <c r="W131" s="17">
        <f t="shared" si="35"/>
        <v>4.4321335207856833</v>
      </c>
      <c r="X131" s="19">
        <f t="shared" si="36"/>
        <v>2.1696645277724969</v>
      </c>
      <c r="Y131" s="18">
        <f t="shared" si="37"/>
        <v>0.42056620969711894</v>
      </c>
      <c r="Z131" s="20">
        <f t="shared" si="38"/>
        <v>-2.0421153550741231E-2</v>
      </c>
      <c r="AA131" s="21">
        <f t="shared" si="39"/>
        <v>4.1702351234295119E-4</v>
      </c>
    </row>
    <row r="132" spans="1:27" x14ac:dyDescent="0.2">
      <c r="A132">
        <v>129</v>
      </c>
      <c r="B132" s="16">
        <f>Data!A131</f>
        <v>47177</v>
      </c>
      <c r="C132" s="17">
        <f>Data!B131</f>
        <v>4.25</v>
      </c>
      <c r="D132" s="17">
        <f>Data!C131</f>
        <v>99.191999999999993</v>
      </c>
      <c r="E132" s="17">
        <f>Data!D131</f>
        <v>99.201999999999998</v>
      </c>
      <c r="F132" s="17">
        <f>Data!F131</f>
        <v>4.4080000000000004</v>
      </c>
      <c r="G132" s="18">
        <f t="shared" ref="G132:G195" si="40">INT(E132)+(VALUE(MID(TEXT(E132,"0.000"),FIND(".",TEXT(E132,"0.000"))+1,2))+VALUE(RIGHT(TEXT(E132,"0.000"),1))/8)/32</f>
        <v>99.6328125</v>
      </c>
      <c r="H132" s="16">
        <f t="shared" ref="H132:H195" si="41">COUPPCD(Settle,B132,2,1)</f>
        <v>46265</v>
      </c>
      <c r="I132" s="16">
        <f t="shared" ref="I132:I195" si="42">COUPNCD(Settle,B132,2,1)</f>
        <v>46446</v>
      </c>
      <c r="J132">
        <f t="shared" ref="J132:J195" si="43">Settle-H132</f>
        <v>8</v>
      </c>
      <c r="K132">
        <f t="shared" ref="K132:K195" si="44">I132-H132</f>
        <v>181</v>
      </c>
      <c r="L132" s="18">
        <f t="shared" ref="L132:L195" si="45">C132/2*J132/K132</f>
        <v>9.3922651933701654E-2</v>
      </c>
      <c r="M132" s="18">
        <f t="shared" ref="M132:M195" si="46">G132+L132</f>
        <v>99.726735151933696</v>
      </c>
      <c r="N132" s="17">
        <f t="shared" ref="N132:N195" si="47">YIELD(Settle,B132,C132/100,G132,100,2,1)*100</f>
        <v>4.4076298869600326</v>
      </c>
      <c r="O132" s="19">
        <f t="shared" ref="O132:O195" si="48">(N132-F132)*100</f>
        <v>-3.7011303996781209E-2</v>
      </c>
      <c r="P132" s="18">
        <f t="shared" ref="P132:P195" si="49">MDURATION(Settle,B132,C132/100,N132/100,2,1)</f>
        <v>2.3245532327167231</v>
      </c>
      <c r="Q132">
        <f t="shared" ref="Q132:Q195" si="50">COUPNUM(Settle,B132,2,1)</f>
        <v>5</v>
      </c>
      <c r="R132" s="18">
        <f t="shared" ref="R132:R195" si="51">(B132-Settle)/365</f>
        <v>2.4767123287671233</v>
      </c>
      <c r="S132">
        <f t="shared" ref="S132:S195" si="52">IF(R132&gt;=MinYears,1,0)</f>
        <v>1</v>
      </c>
      <c r="T132" s="18">
        <f>SUM(CashFlows!DX132:GE132)</f>
        <v>99.678507741811345</v>
      </c>
      <c r="U132" s="18">
        <f t="shared" ref="U132:U195" si="53">T132-L132</f>
        <v>99.584585089877649</v>
      </c>
      <c r="V132" s="18">
        <f t="shared" ref="V132:V195" si="54">U132-G132</f>
        <v>-4.8227410122350989E-2</v>
      </c>
      <c r="W132" s="17">
        <f t="shared" ref="W132:W195" si="55">YIELD(Settle,B132,C132/100,U132,100,2,1)*100</f>
        <v>4.4284399144844224</v>
      </c>
      <c r="X132" s="19">
        <f t="shared" ref="X132:X195" si="56">(W132-N132)*100</f>
        <v>2.0810027524389874</v>
      </c>
      <c r="Y132" s="18">
        <f t="shared" ref="Y132:Y195" si="57">1/P132</f>
        <v>0.43019019135616543</v>
      </c>
      <c r="Z132" s="20">
        <f t="shared" ref="Z132:Z195" si="58">Y132*(T132-M132)</f>
        <v>-2.0746958789146442E-2</v>
      </c>
      <c r="AA132" s="21">
        <f t="shared" ref="AA132:AA195" si="59">S132*Z132^2</f>
        <v>4.3043629899854079E-4</v>
      </c>
    </row>
    <row r="133" spans="1:27" x14ac:dyDescent="0.2">
      <c r="A133">
        <v>130</v>
      </c>
      <c r="B133" s="16">
        <f>Data!A132</f>
        <v>47192</v>
      </c>
      <c r="C133" s="17">
        <f>Data!B132</f>
        <v>3.5</v>
      </c>
      <c r="D133" s="17">
        <f>Data!C132</f>
        <v>97.263999999999996</v>
      </c>
      <c r="E133" s="17">
        <f>Data!D132</f>
        <v>97.274000000000001</v>
      </c>
      <c r="F133" s="17">
        <f>Data!F132</f>
        <v>4.407</v>
      </c>
      <c r="G133" s="18">
        <f t="shared" si="40"/>
        <v>97.859375</v>
      </c>
      <c r="H133" s="16">
        <f t="shared" si="41"/>
        <v>46096</v>
      </c>
      <c r="I133" s="16">
        <f t="shared" si="42"/>
        <v>46280</v>
      </c>
      <c r="J133">
        <f t="shared" si="43"/>
        <v>177</v>
      </c>
      <c r="K133">
        <f t="shared" si="44"/>
        <v>184</v>
      </c>
      <c r="L133" s="18">
        <f t="shared" si="45"/>
        <v>1.6834239130434783</v>
      </c>
      <c r="M133" s="18">
        <f t="shared" si="46"/>
        <v>99.542798913043484</v>
      </c>
      <c r="N133" s="17">
        <f t="shared" si="47"/>
        <v>4.4068456988645384</v>
      </c>
      <c r="O133" s="19">
        <f t="shared" si="48"/>
        <v>-1.5430113546166524E-2</v>
      </c>
      <c r="P133" s="18">
        <f t="shared" si="49"/>
        <v>2.3394564082146454</v>
      </c>
      <c r="Q133">
        <f t="shared" si="50"/>
        <v>6</v>
      </c>
      <c r="R133" s="18">
        <f t="shared" si="51"/>
        <v>2.5178082191780824</v>
      </c>
      <c r="S133">
        <f t="shared" si="52"/>
        <v>1</v>
      </c>
      <c r="T133" s="18">
        <f>SUM(CashFlows!DX133:GE133)</f>
        <v>99.4823267949144</v>
      </c>
      <c r="U133" s="18">
        <f t="shared" si="53"/>
        <v>97.798902881870916</v>
      </c>
      <c r="V133" s="18">
        <f t="shared" si="54"/>
        <v>-6.0472118129084151E-2</v>
      </c>
      <c r="W133" s="17">
        <f t="shared" si="55"/>
        <v>4.4328230586970978</v>
      </c>
      <c r="X133" s="19">
        <f t="shared" si="56"/>
        <v>2.5977359832559443</v>
      </c>
      <c r="Y133" s="18">
        <f t="shared" si="57"/>
        <v>0.42744972570920836</v>
      </c>
      <c r="Z133" s="20">
        <f t="shared" si="58"/>
        <v>-2.5848790307331868E-2</v>
      </c>
      <c r="AA133" s="21">
        <f t="shared" si="59"/>
        <v>6.681599603524139E-4</v>
      </c>
    </row>
    <row r="134" spans="1:27" x14ac:dyDescent="0.2">
      <c r="A134">
        <v>131</v>
      </c>
      <c r="B134" s="16">
        <f>Data!A133</f>
        <v>47208</v>
      </c>
      <c r="C134" s="17">
        <f>Data!B133</f>
        <v>2.375</v>
      </c>
      <c r="D134" s="17">
        <f>Data!C133</f>
        <v>95.016000000000005</v>
      </c>
      <c r="E134" s="17">
        <f>Data!D133</f>
        <v>95.025999999999996</v>
      </c>
      <c r="F134" s="17">
        <f>Data!F133</f>
        <v>4.4260000000000002</v>
      </c>
      <c r="G134" s="18">
        <f t="shared" si="40"/>
        <v>95.0859375</v>
      </c>
      <c r="H134" s="16">
        <f t="shared" si="41"/>
        <v>46112</v>
      </c>
      <c r="I134" s="16">
        <f t="shared" si="42"/>
        <v>46295</v>
      </c>
      <c r="J134">
        <f t="shared" si="43"/>
        <v>161</v>
      </c>
      <c r="K134">
        <f t="shared" si="44"/>
        <v>183</v>
      </c>
      <c r="L134" s="18">
        <f t="shared" si="45"/>
        <v>1.0447404371584699</v>
      </c>
      <c r="M134" s="18">
        <f t="shared" si="46"/>
        <v>96.130677937158467</v>
      </c>
      <c r="N134" s="17">
        <f t="shared" si="47"/>
        <v>4.4258338944945752</v>
      </c>
      <c r="O134" s="19">
        <f t="shared" si="48"/>
        <v>-1.6610550542495162E-2</v>
      </c>
      <c r="P134" s="18">
        <f t="shared" si="49"/>
        <v>2.4168470747664501</v>
      </c>
      <c r="Q134">
        <f t="shared" si="50"/>
        <v>6</v>
      </c>
      <c r="R134" s="18">
        <f t="shared" si="51"/>
        <v>2.5616438356164384</v>
      </c>
      <c r="S134">
        <f t="shared" si="52"/>
        <v>1</v>
      </c>
      <c r="T134" s="18">
        <f>SUM(CashFlows!DX134:GE134)</f>
        <v>96.091408861908135</v>
      </c>
      <c r="U134" s="18">
        <f t="shared" si="53"/>
        <v>95.046668424749669</v>
      </c>
      <c r="V134" s="18">
        <f t="shared" si="54"/>
        <v>-3.9269075250331298E-2</v>
      </c>
      <c r="W134" s="17">
        <f t="shared" si="55"/>
        <v>4.4427401903409232</v>
      </c>
      <c r="X134" s="19">
        <f t="shared" si="56"/>
        <v>1.6906295846347952</v>
      </c>
      <c r="Y134" s="18">
        <f t="shared" si="57"/>
        <v>0.41376221542549774</v>
      </c>
      <c r="Z134" s="20">
        <f t="shared" si="58"/>
        <v>-1.6248059573287659E-2</v>
      </c>
      <c r="AA134" s="21">
        <f t="shared" si="59"/>
        <v>2.6399943989710475E-4</v>
      </c>
    </row>
    <row r="135" spans="1:27" x14ac:dyDescent="0.2">
      <c r="A135">
        <v>132</v>
      </c>
      <c r="B135" s="16">
        <f>Data!A134</f>
        <v>47208</v>
      </c>
      <c r="C135" s="17">
        <f>Data!B134</f>
        <v>4.125</v>
      </c>
      <c r="D135" s="17">
        <f>Data!C134</f>
        <v>99.084000000000003</v>
      </c>
      <c r="E135" s="17">
        <f>Data!D134</f>
        <v>99.093999999999994</v>
      </c>
      <c r="F135" s="17">
        <f>Data!F134</f>
        <v>4.4169999999999998</v>
      </c>
      <c r="G135" s="18">
        <f t="shared" si="40"/>
        <v>99.296875</v>
      </c>
      <c r="H135" s="16">
        <f t="shared" si="41"/>
        <v>46112</v>
      </c>
      <c r="I135" s="16">
        <f t="shared" si="42"/>
        <v>46295</v>
      </c>
      <c r="J135">
        <f t="shared" si="43"/>
        <v>161</v>
      </c>
      <c r="K135">
        <f t="shared" si="44"/>
        <v>183</v>
      </c>
      <c r="L135" s="18">
        <f t="shared" si="45"/>
        <v>1.8145491803278688</v>
      </c>
      <c r="M135" s="18">
        <f t="shared" si="46"/>
        <v>101.11142418032787</v>
      </c>
      <c r="N135" s="17">
        <f t="shared" si="47"/>
        <v>4.4174908992318942</v>
      </c>
      <c r="O135" s="19">
        <f t="shared" si="48"/>
        <v>4.9089923189438167E-2</v>
      </c>
      <c r="P135" s="18">
        <f t="shared" si="49"/>
        <v>2.3597288961255263</v>
      </c>
      <c r="Q135">
        <f t="shared" si="50"/>
        <v>6</v>
      </c>
      <c r="R135" s="18">
        <f t="shared" si="51"/>
        <v>2.5616438356164384</v>
      </c>
      <c r="S135">
        <f t="shared" si="52"/>
        <v>1</v>
      </c>
      <c r="T135" s="18">
        <f>SUM(CashFlows!DX135:GE135)</f>
        <v>101.05791165177172</v>
      </c>
      <c r="U135" s="18">
        <f t="shared" si="53"/>
        <v>99.243362471443845</v>
      </c>
      <c r="V135" s="18">
        <f t="shared" si="54"/>
        <v>-5.3512528556154848E-2</v>
      </c>
      <c r="W135" s="17">
        <f t="shared" si="55"/>
        <v>4.4399264586084062</v>
      </c>
      <c r="X135" s="19">
        <f t="shared" si="56"/>
        <v>2.2435559376511982</v>
      </c>
      <c r="Y135" s="18">
        <f t="shared" si="57"/>
        <v>0.42377749479692978</v>
      </c>
      <c r="Z135" s="20">
        <f t="shared" si="58"/>
        <v>-2.2677405291776469E-2</v>
      </c>
      <c r="AA135" s="21">
        <f t="shared" si="59"/>
        <v>5.1426471076749137E-4</v>
      </c>
    </row>
    <row r="136" spans="1:27" x14ac:dyDescent="0.2">
      <c r="A136">
        <v>133</v>
      </c>
      <c r="B136" s="16">
        <f>Data!A135</f>
        <v>47223</v>
      </c>
      <c r="C136" s="17">
        <f>Data!B135</f>
        <v>3.875</v>
      </c>
      <c r="D136" s="17">
        <f>Data!C135</f>
        <v>98.2</v>
      </c>
      <c r="E136" s="17">
        <f>Data!D135</f>
        <v>98.21</v>
      </c>
      <c r="F136" s="17">
        <f>Data!F135</f>
        <v>4.4260000000000002</v>
      </c>
      <c r="G136" s="18">
        <f t="shared" si="40"/>
        <v>98.65625</v>
      </c>
      <c r="H136" s="16">
        <f t="shared" si="41"/>
        <v>46127</v>
      </c>
      <c r="I136" s="16">
        <f t="shared" si="42"/>
        <v>46310</v>
      </c>
      <c r="J136">
        <f t="shared" si="43"/>
        <v>146</v>
      </c>
      <c r="K136">
        <f t="shared" si="44"/>
        <v>183</v>
      </c>
      <c r="L136" s="18">
        <f t="shared" si="45"/>
        <v>1.5457650273224044</v>
      </c>
      <c r="M136" s="18">
        <f t="shared" si="46"/>
        <v>100.2020150273224</v>
      </c>
      <c r="N136" s="17">
        <f t="shared" si="47"/>
        <v>4.426198514830685</v>
      </c>
      <c r="O136" s="19">
        <f t="shared" si="48"/>
        <v>1.9851483068489273E-2</v>
      </c>
      <c r="P136" s="18">
        <f t="shared" si="49"/>
        <v>2.4075336471347293</v>
      </c>
      <c r="Q136">
        <f t="shared" si="50"/>
        <v>6</v>
      </c>
      <c r="R136" s="18">
        <f t="shared" si="51"/>
        <v>2.6027397260273974</v>
      </c>
      <c r="S136">
        <f t="shared" si="52"/>
        <v>1</v>
      </c>
      <c r="T136" s="18">
        <f>SUM(CashFlows!DX136:GE136)</f>
        <v>100.16050244724363</v>
      </c>
      <c r="U136" s="18">
        <f t="shared" si="53"/>
        <v>98.614737419921227</v>
      </c>
      <c r="V136" s="18">
        <f t="shared" si="54"/>
        <v>-4.1512580078773453E-2</v>
      </c>
      <c r="W136" s="17">
        <f t="shared" si="55"/>
        <v>4.4434109663696839</v>
      </c>
      <c r="X136" s="19">
        <f t="shared" si="56"/>
        <v>1.7212451538998863</v>
      </c>
      <c r="Y136" s="18">
        <f t="shared" si="57"/>
        <v>0.41536283457144074</v>
      </c>
      <c r="Z136" s="20">
        <f t="shared" si="58"/>
        <v>-1.7242782931893266E-2</v>
      </c>
      <c r="AA136" s="21">
        <f t="shared" si="59"/>
        <v>2.9731356323638972E-4</v>
      </c>
    </row>
    <row r="137" spans="1:27" x14ac:dyDescent="0.2">
      <c r="A137">
        <v>134</v>
      </c>
      <c r="B137" s="16">
        <f>Data!A136</f>
        <v>47238</v>
      </c>
      <c r="C137" s="17">
        <f>Data!B136</f>
        <v>2.875</v>
      </c>
      <c r="D137" s="17">
        <f>Data!C136</f>
        <v>96.042000000000002</v>
      </c>
      <c r="E137" s="17">
        <f>Data!D136</f>
        <v>96.052000000000007</v>
      </c>
      <c r="F137" s="17">
        <f>Data!F136</f>
        <v>4.4269999999999996</v>
      </c>
      <c r="G137" s="18">
        <f t="shared" si="40"/>
        <v>96.1640625</v>
      </c>
      <c r="H137" s="16">
        <f t="shared" si="41"/>
        <v>46142</v>
      </c>
      <c r="I137" s="16">
        <f t="shared" si="42"/>
        <v>46326</v>
      </c>
      <c r="J137">
        <f t="shared" si="43"/>
        <v>131</v>
      </c>
      <c r="K137">
        <f t="shared" si="44"/>
        <v>184</v>
      </c>
      <c r="L137" s="18">
        <f t="shared" si="45"/>
        <v>1.0234375</v>
      </c>
      <c r="M137" s="18">
        <f t="shared" si="46"/>
        <v>97.1875</v>
      </c>
      <c r="N137" s="17">
        <f t="shared" si="47"/>
        <v>4.4270330655337222</v>
      </c>
      <c r="O137" s="19">
        <f t="shared" si="48"/>
        <v>3.3065533722620444E-3</v>
      </c>
      <c r="P137" s="18">
        <f t="shared" si="49"/>
        <v>2.4819793404543034</v>
      </c>
      <c r="Q137">
        <f t="shared" si="50"/>
        <v>6</v>
      </c>
      <c r="R137" s="18">
        <f t="shared" si="51"/>
        <v>2.6438356164383561</v>
      </c>
      <c r="S137">
        <f t="shared" si="52"/>
        <v>1</v>
      </c>
      <c r="T137" s="18">
        <f>SUM(CashFlows!DX137:GE137)</f>
        <v>97.144586292361438</v>
      </c>
      <c r="U137" s="18">
        <f t="shared" si="53"/>
        <v>96.121148792361438</v>
      </c>
      <c r="V137" s="18">
        <f t="shared" si="54"/>
        <v>-4.2913707638561505E-2</v>
      </c>
      <c r="W137" s="17">
        <f t="shared" si="55"/>
        <v>4.4448283547079397</v>
      </c>
      <c r="X137" s="19">
        <f t="shared" si="56"/>
        <v>1.7795289174217466</v>
      </c>
      <c r="Y137" s="18">
        <f t="shared" si="57"/>
        <v>0.40290424005582548</v>
      </c>
      <c r="Z137" s="20">
        <f t="shared" si="58"/>
        <v>-1.7290114764092496E-2</v>
      </c>
      <c r="AA137" s="21">
        <f t="shared" si="59"/>
        <v>2.989480685554893E-4</v>
      </c>
    </row>
    <row r="138" spans="1:27" x14ac:dyDescent="0.2">
      <c r="A138">
        <v>135</v>
      </c>
      <c r="B138" s="16">
        <f>Data!A137</f>
        <v>47238</v>
      </c>
      <c r="C138" s="17">
        <f>Data!B137</f>
        <v>4.625</v>
      </c>
      <c r="D138" s="17">
        <f>Data!C137</f>
        <v>100.15</v>
      </c>
      <c r="E138" s="17">
        <f>Data!D137</f>
        <v>100.16</v>
      </c>
      <c r="F138" s="17">
        <f>Data!F137</f>
        <v>4.42</v>
      </c>
      <c r="G138" s="18">
        <f t="shared" si="40"/>
        <v>100.5</v>
      </c>
      <c r="H138" s="16">
        <f t="shared" si="41"/>
        <v>46142</v>
      </c>
      <c r="I138" s="16">
        <f t="shared" si="42"/>
        <v>46326</v>
      </c>
      <c r="J138">
        <f t="shared" si="43"/>
        <v>131</v>
      </c>
      <c r="K138">
        <f t="shared" si="44"/>
        <v>184</v>
      </c>
      <c r="L138" s="18">
        <f t="shared" si="45"/>
        <v>1.646399456521739</v>
      </c>
      <c r="M138" s="18">
        <f t="shared" si="46"/>
        <v>102.14639945652173</v>
      </c>
      <c r="N138" s="17">
        <f t="shared" si="47"/>
        <v>4.4204457880118042</v>
      </c>
      <c r="O138" s="19">
        <f t="shared" si="48"/>
        <v>4.4578801180428229E-2</v>
      </c>
      <c r="P138" s="18">
        <f t="shared" si="49"/>
        <v>2.4264511258521169</v>
      </c>
      <c r="Q138">
        <f t="shared" si="50"/>
        <v>6</v>
      </c>
      <c r="R138" s="18">
        <f t="shared" si="51"/>
        <v>2.6438356164383561</v>
      </c>
      <c r="S138">
        <f t="shared" si="52"/>
        <v>1</v>
      </c>
      <c r="T138" s="18">
        <f>SUM(CashFlows!DX138:GE138)</f>
        <v>102.09300452624265</v>
      </c>
      <c r="U138" s="18">
        <f t="shared" si="53"/>
        <v>100.44660506972092</v>
      </c>
      <c r="V138" s="18">
        <f t="shared" si="54"/>
        <v>-5.3394930279083042E-2</v>
      </c>
      <c r="W138" s="17">
        <f t="shared" si="55"/>
        <v>4.4419957714708369</v>
      </c>
      <c r="X138" s="19">
        <f t="shared" si="56"/>
        <v>2.1549983459032696</v>
      </c>
      <c r="Y138" s="18">
        <f t="shared" si="57"/>
        <v>0.41212451771466108</v>
      </c>
      <c r="Z138" s="20">
        <f t="shared" si="58"/>
        <v>-2.2005359889675051E-2</v>
      </c>
      <c r="AA138" s="21">
        <f t="shared" si="59"/>
        <v>4.8423586387411955E-4</v>
      </c>
    </row>
    <row r="139" spans="1:27" x14ac:dyDescent="0.2">
      <c r="A139">
        <v>136</v>
      </c>
      <c r="B139" s="16">
        <f>Data!A138</f>
        <v>47253</v>
      </c>
      <c r="C139" s="17">
        <f>Data!B138</f>
        <v>2.375</v>
      </c>
      <c r="D139" s="17">
        <f>Data!C138</f>
        <v>94.266000000000005</v>
      </c>
      <c r="E139" s="17">
        <f>Data!D138</f>
        <v>94.275999999999996</v>
      </c>
      <c r="F139" s="17">
        <f>Data!F138</f>
        <v>4.4219999999999997</v>
      </c>
      <c r="G139" s="18">
        <f t="shared" si="40"/>
        <v>94.8671875</v>
      </c>
      <c r="H139" s="16">
        <f t="shared" si="41"/>
        <v>46157</v>
      </c>
      <c r="I139" s="16">
        <f t="shared" si="42"/>
        <v>46341</v>
      </c>
      <c r="J139">
        <f t="shared" si="43"/>
        <v>116</v>
      </c>
      <c r="K139">
        <f t="shared" si="44"/>
        <v>184</v>
      </c>
      <c r="L139" s="18">
        <f t="shared" si="45"/>
        <v>0.74864130434782605</v>
      </c>
      <c r="M139" s="18">
        <f t="shared" si="46"/>
        <v>95.615828804347828</v>
      </c>
      <c r="N139" s="17">
        <f t="shared" si="47"/>
        <v>4.4223853713396704</v>
      </c>
      <c r="O139" s="19">
        <f t="shared" si="48"/>
        <v>3.8537133967064818E-2</v>
      </c>
      <c r="P139" s="18">
        <f t="shared" si="49"/>
        <v>2.5388692534263138</v>
      </c>
      <c r="Q139">
        <f t="shared" si="50"/>
        <v>6</v>
      </c>
      <c r="R139" s="18">
        <f t="shared" si="51"/>
        <v>2.6849315068493151</v>
      </c>
      <c r="S139">
        <f t="shared" si="52"/>
        <v>1</v>
      </c>
      <c r="T139" s="18">
        <f>SUM(CashFlows!DX139:GE139)</f>
        <v>95.551115773028727</v>
      </c>
      <c r="U139" s="18">
        <f t="shared" si="53"/>
        <v>94.802474468680899</v>
      </c>
      <c r="V139" s="18">
        <f t="shared" si="54"/>
        <v>-6.4713031319101333E-2</v>
      </c>
      <c r="W139" s="17">
        <f t="shared" si="55"/>
        <v>4.4490539824842452</v>
      </c>
      <c r="X139" s="19">
        <f t="shared" si="56"/>
        <v>2.6668611144574861</v>
      </c>
      <c r="Y139" s="18">
        <f t="shared" si="57"/>
        <v>0.39387613152999384</v>
      </c>
      <c r="Z139" s="20">
        <f t="shared" si="58"/>
        <v>-2.5488918435546969E-2</v>
      </c>
      <c r="AA139" s="21">
        <f t="shared" si="59"/>
        <v>6.4968496301396619E-4</v>
      </c>
    </row>
    <row r="140" spans="1:27" x14ac:dyDescent="0.2">
      <c r="A140">
        <v>137</v>
      </c>
      <c r="B140" s="16">
        <f>Data!A139</f>
        <v>47253</v>
      </c>
      <c r="C140" s="17">
        <f>Data!B139</f>
        <v>3.875</v>
      </c>
      <c r="D140" s="17">
        <f>Data!C139</f>
        <v>98.185000000000002</v>
      </c>
      <c r="E140" s="17">
        <f>Data!D139</f>
        <v>98.194999999999993</v>
      </c>
      <c r="F140" s="17">
        <f>Data!F139</f>
        <v>4.4269999999999996</v>
      </c>
      <c r="G140" s="18">
        <f t="shared" si="40"/>
        <v>98.61328125</v>
      </c>
      <c r="H140" s="16">
        <f t="shared" si="41"/>
        <v>46157</v>
      </c>
      <c r="I140" s="16">
        <f t="shared" si="42"/>
        <v>46341</v>
      </c>
      <c r="J140">
        <f t="shared" si="43"/>
        <v>116</v>
      </c>
      <c r="K140">
        <f t="shared" si="44"/>
        <v>184</v>
      </c>
      <c r="L140" s="18">
        <f t="shared" si="45"/>
        <v>1.2214673913043479</v>
      </c>
      <c r="M140" s="18">
        <f t="shared" si="46"/>
        <v>99.834748641304344</v>
      </c>
      <c r="N140" s="17">
        <f t="shared" si="47"/>
        <v>4.4265244923849414</v>
      </c>
      <c r="O140" s="19">
        <f t="shared" si="48"/>
        <v>-4.7550761505821271E-2</v>
      </c>
      <c r="P140" s="18">
        <f t="shared" si="49"/>
        <v>2.4894066073417469</v>
      </c>
      <c r="Q140">
        <f t="shared" si="50"/>
        <v>6</v>
      </c>
      <c r="R140" s="18">
        <f t="shared" si="51"/>
        <v>2.6849315068493151</v>
      </c>
      <c r="S140">
        <f t="shared" si="52"/>
        <v>1</v>
      </c>
      <c r="T140" s="18">
        <f>SUM(CashFlows!DX140:GE140)</f>
        <v>99.784970509505442</v>
      </c>
      <c r="U140" s="18">
        <f t="shared" si="53"/>
        <v>98.563503118201098</v>
      </c>
      <c r="V140" s="18">
        <f t="shared" si="54"/>
        <v>-4.9778131798902336E-2</v>
      </c>
      <c r="W140" s="17">
        <f t="shared" si="55"/>
        <v>4.4465597353595552</v>
      </c>
      <c r="X140" s="19">
        <f t="shared" si="56"/>
        <v>2.0035242974613787</v>
      </c>
      <c r="Y140" s="18">
        <f t="shared" si="57"/>
        <v>0.40170215546580634</v>
      </c>
      <c r="Z140" s="20">
        <f t="shared" si="58"/>
        <v>-1.9995982838680065E-2</v>
      </c>
      <c r="AA140" s="21">
        <f t="shared" si="59"/>
        <v>3.9983932968478769E-4</v>
      </c>
    </row>
    <row r="141" spans="1:27" x14ac:dyDescent="0.2">
      <c r="A141">
        <v>138</v>
      </c>
      <c r="B141" s="16">
        <f>Data!A140</f>
        <v>47269</v>
      </c>
      <c r="C141" s="17">
        <f>Data!B140</f>
        <v>2.75</v>
      </c>
      <c r="D141" s="17">
        <f>Data!C140</f>
        <v>95.22</v>
      </c>
      <c r="E141" s="17">
        <f>Data!D140</f>
        <v>95.23</v>
      </c>
      <c r="F141" s="17">
        <f>Data!F140</f>
        <v>4.4329999999999998</v>
      </c>
      <c r="G141" s="18">
        <f t="shared" si="40"/>
        <v>95.71875</v>
      </c>
      <c r="H141" s="16">
        <f t="shared" si="41"/>
        <v>46173</v>
      </c>
      <c r="I141" s="16">
        <f t="shared" si="42"/>
        <v>46356</v>
      </c>
      <c r="J141">
        <f t="shared" si="43"/>
        <v>100</v>
      </c>
      <c r="K141">
        <f t="shared" si="44"/>
        <v>183</v>
      </c>
      <c r="L141" s="18">
        <f t="shared" si="45"/>
        <v>0.75136612021857918</v>
      </c>
      <c r="M141" s="18">
        <f t="shared" si="46"/>
        <v>96.470116120218577</v>
      </c>
      <c r="N141" s="17">
        <f t="shared" si="47"/>
        <v>4.4327216370576421</v>
      </c>
      <c r="O141" s="19">
        <f t="shared" si="48"/>
        <v>-2.7836294235772385E-2</v>
      </c>
      <c r="P141" s="18">
        <f t="shared" si="49"/>
        <v>2.5670506426412745</v>
      </c>
      <c r="Q141">
        <f t="shared" si="50"/>
        <v>6</v>
      </c>
      <c r="R141" s="18">
        <f t="shared" si="51"/>
        <v>2.7287671232876711</v>
      </c>
      <c r="S141">
        <f t="shared" si="52"/>
        <v>1</v>
      </c>
      <c r="T141" s="18">
        <f>SUM(CashFlows!DX141:GE141)</f>
        <v>96.416755067044775</v>
      </c>
      <c r="U141" s="18">
        <f t="shared" si="53"/>
        <v>95.665388946826198</v>
      </c>
      <c r="V141" s="18">
        <f t="shared" si="54"/>
        <v>-5.336105317380202E-2</v>
      </c>
      <c r="W141" s="17">
        <f t="shared" si="55"/>
        <v>4.4542764037216473</v>
      </c>
      <c r="X141" s="19">
        <f t="shared" si="56"/>
        <v>2.1554766664005243</v>
      </c>
      <c r="Y141" s="18">
        <f t="shared" si="57"/>
        <v>0.38955211221352687</v>
      </c>
      <c r="Z141" s="20">
        <f t="shared" si="58"/>
        <v>-2.0786910973792899E-2</v>
      </c>
      <c r="AA141" s="21">
        <f t="shared" si="59"/>
        <v>4.3209566783239167E-4</v>
      </c>
    </row>
    <row r="142" spans="1:27" x14ac:dyDescent="0.2">
      <c r="A142">
        <v>139</v>
      </c>
      <c r="B142" s="16">
        <f>Data!A141</f>
        <v>47269</v>
      </c>
      <c r="C142" s="17">
        <f>Data!B141</f>
        <v>4.5</v>
      </c>
      <c r="D142" s="17">
        <f>Data!C141</f>
        <v>100.044</v>
      </c>
      <c r="E142" s="17">
        <f>Data!D141</f>
        <v>100.054</v>
      </c>
      <c r="F142" s="17">
        <f>Data!F141</f>
        <v>4.43</v>
      </c>
      <c r="G142" s="18">
        <f t="shared" si="40"/>
        <v>100.171875</v>
      </c>
      <c r="H142" s="16">
        <f t="shared" si="41"/>
        <v>46173</v>
      </c>
      <c r="I142" s="16">
        <f t="shared" si="42"/>
        <v>46356</v>
      </c>
      <c r="J142">
        <f t="shared" si="43"/>
        <v>100</v>
      </c>
      <c r="K142">
        <f t="shared" si="44"/>
        <v>183</v>
      </c>
      <c r="L142" s="18">
        <f t="shared" si="45"/>
        <v>1.2295081967213115</v>
      </c>
      <c r="M142" s="18">
        <f t="shared" si="46"/>
        <v>101.40138319672131</v>
      </c>
      <c r="N142" s="17">
        <f t="shared" si="47"/>
        <v>4.4299856443973971</v>
      </c>
      <c r="O142" s="19">
        <f t="shared" si="48"/>
        <v>-1.4355602602655892E-3</v>
      </c>
      <c r="P142" s="18">
        <f t="shared" si="49"/>
        <v>2.511067666604637</v>
      </c>
      <c r="Q142">
        <f t="shared" si="50"/>
        <v>6</v>
      </c>
      <c r="R142" s="18">
        <f t="shared" si="51"/>
        <v>2.7287671232876711</v>
      </c>
      <c r="S142">
        <f t="shared" si="52"/>
        <v>1</v>
      </c>
      <c r="T142" s="18">
        <f>SUM(CashFlows!DX142:GE142)</f>
        <v>101.34701736163838</v>
      </c>
      <c r="U142" s="18">
        <f t="shared" si="53"/>
        <v>100.11750916491707</v>
      </c>
      <c r="V142" s="18">
        <f t="shared" si="54"/>
        <v>-5.4365835082933245E-2</v>
      </c>
      <c r="W142" s="17">
        <f t="shared" si="55"/>
        <v>4.4513439937686101</v>
      </c>
      <c r="X142" s="19">
        <f t="shared" si="56"/>
        <v>2.1358349371213059</v>
      </c>
      <c r="Y142" s="18">
        <f t="shared" si="57"/>
        <v>0.39823697835756022</v>
      </c>
      <c r="Z142" s="20">
        <f t="shared" si="58"/>
        <v>-2.1650485889312773E-2</v>
      </c>
      <c r="AA142" s="21">
        <f t="shared" si="59"/>
        <v>4.687435392433315E-4</v>
      </c>
    </row>
    <row r="143" spans="1:27" x14ac:dyDescent="0.2">
      <c r="A143">
        <v>140</v>
      </c>
      <c r="B143" s="16">
        <f>Data!A142</f>
        <v>47284</v>
      </c>
      <c r="C143" s="17">
        <f>Data!B142</f>
        <v>4.125</v>
      </c>
      <c r="D143" s="17">
        <f>Data!C142</f>
        <v>99.054000000000002</v>
      </c>
      <c r="E143" s="17">
        <f>Data!D142</f>
        <v>99.063999999999993</v>
      </c>
      <c r="F143" s="17">
        <f>Data!F142</f>
        <v>4.4320000000000004</v>
      </c>
      <c r="G143" s="18">
        <f t="shared" si="40"/>
        <v>99.203125</v>
      </c>
      <c r="H143" s="16">
        <f t="shared" si="41"/>
        <v>46188</v>
      </c>
      <c r="I143" s="16">
        <f t="shared" si="42"/>
        <v>46371</v>
      </c>
      <c r="J143">
        <f t="shared" si="43"/>
        <v>85</v>
      </c>
      <c r="K143">
        <f t="shared" si="44"/>
        <v>183</v>
      </c>
      <c r="L143" s="18">
        <f t="shared" si="45"/>
        <v>0.95799180327868849</v>
      </c>
      <c r="M143" s="18">
        <f t="shared" si="46"/>
        <v>100.16111680327869</v>
      </c>
      <c r="N143" s="17">
        <f t="shared" si="47"/>
        <v>4.4319269586844543</v>
      </c>
      <c r="O143" s="19">
        <f t="shared" si="48"/>
        <v>-7.3041315546085173E-3</v>
      </c>
      <c r="P143" s="18">
        <f t="shared" si="49"/>
        <v>2.5626759681819227</v>
      </c>
      <c r="Q143">
        <f t="shared" si="50"/>
        <v>6</v>
      </c>
      <c r="R143" s="18">
        <f t="shared" si="51"/>
        <v>2.7698630136986302</v>
      </c>
      <c r="S143">
        <f t="shared" si="52"/>
        <v>1</v>
      </c>
      <c r="T143" s="18">
        <f>SUM(CashFlows!DX143:GE143)</f>
        <v>100.10263691683316</v>
      </c>
      <c r="U143" s="18">
        <f t="shared" si="53"/>
        <v>99.144645113554475</v>
      </c>
      <c r="V143" s="18">
        <f t="shared" si="54"/>
        <v>-5.8479886445525153E-2</v>
      </c>
      <c r="W143" s="17">
        <f t="shared" si="55"/>
        <v>4.4547182721030056</v>
      </c>
      <c r="X143" s="19">
        <f t="shared" si="56"/>
        <v>2.279131341855134</v>
      </c>
      <c r="Y143" s="18">
        <f t="shared" si="57"/>
        <v>0.39021710603133525</v>
      </c>
      <c r="Z143" s="20">
        <f t="shared" si="58"/>
        <v>-2.2819852049813932E-2</v>
      </c>
      <c r="AA143" s="21">
        <f t="shared" si="59"/>
        <v>5.2074564757539714E-4</v>
      </c>
    </row>
    <row r="144" spans="1:27" x14ac:dyDescent="0.2">
      <c r="A144">
        <v>141</v>
      </c>
      <c r="B144" s="16">
        <f>Data!A143</f>
        <v>47299</v>
      </c>
      <c r="C144" s="17">
        <f>Data!B143</f>
        <v>3.25</v>
      </c>
      <c r="D144" s="17">
        <f>Data!C143</f>
        <v>96.27</v>
      </c>
      <c r="E144" s="17">
        <f>Data!D143</f>
        <v>96.28</v>
      </c>
      <c r="F144" s="17">
        <f>Data!F143</f>
        <v>4.444</v>
      </c>
      <c r="G144" s="18">
        <f t="shared" si="40"/>
        <v>96.875</v>
      </c>
      <c r="H144" s="16">
        <f t="shared" si="41"/>
        <v>46203</v>
      </c>
      <c r="I144" s="16">
        <f t="shared" si="42"/>
        <v>46387</v>
      </c>
      <c r="J144">
        <f t="shared" si="43"/>
        <v>70</v>
      </c>
      <c r="K144">
        <f t="shared" si="44"/>
        <v>184</v>
      </c>
      <c r="L144" s="18">
        <f t="shared" si="45"/>
        <v>0.61820652173913049</v>
      </c>
      <c r="M144" s="18">
        <f t="shared" si="46"/>
        <v>97.493206521739125</v>
      </c>
      <c r="N144" s="17">
        <f t="shared" si="47"/>
        <v>4.4437500480212275</v>
      </c>
      <c r="O144" s="19">
        <f t="shared" si="48"/>
        <v>-2.4995197877242248E-2</v>
      </c>
      <c r="P144" s="18">
        <f t="shared" si="49"/>
        <v>2.6315116291783736</v>
      </c>
      <c r="Q144">
        <f t="shared" si="50"/>
        <v>6</v>
      </c>
      <c r="R144" s="18">
        <f t="shared" si="51"/>
        <v>2.8109589041095893</v>
      </c>
      <c r="S144">
        <f t="shared" si="52"/>
        <v>1</v>
      </c>
      <c r="T144" s="18">
        <f>SUM(CashFlows!DX144:GE144)</f>
        <v>97.458333278335076</v>
      </c>
      <c r="U144" s="18">
        <f t="shared" si="53"/>
        <v>96.84012675659595</v>
      </c>
      <c r="V144" s="18">
        <f t="shared" si="54"/>
        <v>-3.4873243404049958E-2</v>
      </c>
      <c r="W144" s="17">
        <f t="shared" si="55"/>
        <v>4.4573459193022789</v>
      </c>
      <c r="X144" s="19">
        <f t="shared" si="56"/>
        <v>1.359587128105133</v>
      </c>
      <c r="Y144" s="18">
        <f t="shared" si="57"/>
        <v>0.38000972099531477</v>
      </c>
      <c r="Z144" s="20">
        <f t="shared" si="58"/>
        <v>-1.3252171496174726E-2</v>
      </c>
      <c r="AA144" s="21">
        <f t="shared" si="59"/>
        <v>1.7562004936402589E-4</v>
      </c>
    </row>
    <row r="145" spans="1:27" x14ac:dyDescent="0.2">
      <c r="A145">
        <v>142</v>
      </c>
      <c r="B145" s="16">
        <f>Data!A144</f>
        <v>47299</v>
      </c>
      <c r="C145" s="17">
        <f>Data!B144</f>
        <v>4.25</v>
      </c>
      <c r="D145" s="17">
        <f>Data!C144</f>
        <v>99.152000000000001</v>
      </c>
      <c r="E145" s="17">
        <f>Data!D144</f>
        <v>99.162000000000006</v>
      </c>
      <c r="F145" s="17">
        <f>Data!F144</f>
        <v>4.4359999999999999</v>
      </c>
      <c r="G145" s="18">
        <f t="shared" si="40"/>
        <v>99.5078125</v>
      </c>
      <c r="H145" s="16">
        <f t="shared" si="41"/>
        <v>46203</v>
      </c>
      <c r="I145" s="16">
        <f t="shared" si="42"/>
        <v>46387</v>
      </c>
      <c r="J145">
        <f t="shared" si="43"/>
        <v>70</v>
      </c>
      <c r="K145">
        <f t="shared" si="44"/>
        <v>184</v>
      </c>
      <c r="L145" s="18">
        <f t="shared" si="45"/>
        <v>0.80842391304347827</v>
      </c>
      <c r="M145" s="18">
        <f t="shared" si="46"/>
        <v>100.31623641304348</v>
      </c>
      <c r="N145" s="17">
        <f t="shared" si="47"/>
        <v>4.436146696191881</v>
      </c>
      <c r="O145" s="19">
        <f t="shared" si="48"/>
        <v>1.4669619188101279E-2</v>
      </c>
      <c r="P145" s="18">
        <f t="shared" si="49"/>
        <v>2.5998496481217623</v>
      </c>
      <c r="Q145">
        <f t="shared" si="50"/>
        <v>6</v>
      </c>
      <c r="R145" s="18">
        <f t="shared" si="51"/>
        <v>2.8109589041095893</v>
      </c>
      <c r="S145">
        <f t="shared" si="52"/>
        <v>1</v>
      </c>
      <c r="T145" s="18">
        <f>SUM(CashFlows!DX145:GE145)</f>
        <v>100.26522595982682</v>
      </c>
      <c r="U145" s="18">
        <f t="shared" si="53"/>
        <v>99.456802046783338</v>
      </c>
      <c r="V145" s="18">
        <f t="shared" si="54"/>
        <v>-5.1010453216662199E-2</v>
      </c>
      <c r="W145" s="17">
        <f t="shared" si="55"/>
        <v>4.4557114769307846</v>
      </c>
      <c r="X145" s="19">
        <f t="shared" si="56"/>
        <v>1.9564780738903664</v>
      </c>
      <c r="Y145" s="18">
        <f t="shared" si="57"/>
        <v>0.38463762730373308</v>
      </c>
      <c r="Z145" s="20">
        <f t="shared" si="58"/>
        <v>-1.9620539692945027E-2</v>
      </c>
      <c r="AA145" s="21">
        <f t="shared" si="59"/>
        <v>3.8496557784243132E-4</v>
      </c>
    </row>
    <row r="146" spans="1:27" x14ac:dyDescent="0.2">
      <c r="A146">
        <v>143</v>
      </c>
      <c r="B146" s="16">
        <f>Data!A145</f>
        <v>47314</v>
      </c>
      <c r="C146" s="17">
        <f>Data!B145</f>
        <v>4.125</v>
      </c>
      <c r="D146" s="17">
        <f>Data!C145</f>
        <v>99.04</v>
      </c>
      <c r="E146" s="17">
        <f>Data!D145</f>
        <v>99.05</v>
      </c>
      <c r="F146" s="17">
        <f>Data!F145</f>
        <v>4.4420000000000002</v>
      </c>
      <c r="G146" s="18">
        <f t="shared" si="40"/>
        <v>99.15625</v>
      </c>
      <c r="H146" s="16">
        <f t="shared" si="41"/>
        <v>46218</v>
      </c>
      <c r="I146" s="16">
        <f t="shared" si="42"/>
        <v>46402</v>
      </c>
      <c r="J146">
        <f t="shared" si="43"/>
        <v>55</v>
      </c>
      <c r="K146">
        <f t="shared" si="44"/>
        <v>184</v>
      </c>
      <c r="L146" s="18">
        <f t="shared" si="45"/>
        <v>0.61650815217391308</v>
      </c>
      <c r="M146" s="18">
        <f t="shared" si="46"/>
        <v>99.772758152173907</v>
      </c>
      <c r="N146" s="17">
        <f t="shared" si="47"/>
        <v>4.4416112645994614</v>
      </c>
      <c r="O146" s="19">
        <f t="shared" si="48"/>
        <v>-3.8873540053874223E-2</v>
      </c>
      <c r="P146" s="18">
        <f t="shared" si="49"/>
        <v>2.6435165684150794</v>
      </c>
      <c r="Q146">
        <f t="shared" si="50"/>
        <v>6</v>
      </c>
      <c r="R146" s="18">
        <f t="shared" si="51"/>
        <v>2.8520547945205479</v>
      </c>
      <c r="S146">
        <f t="shared" si="52"/>
        <v>1</v>
      </c>
      <c r="T146" s="18">
        <f>SUM(CashFlows!DX146:GE146)</f>
        <v>99.727117555382677</v>
      </c>
      <c r="U146" s="18">
        <f t="shared" si="53"/>
        <v>99.11060940320877</v>
      </c>
      <c r="V146" s="18">
        <f t="shared" si="54"/>
        <v>-4.5640596791230337E-2</v>
      </c>
      <c r="W146" s="17">
        <f t="shared" si="55"/>
        <v>4.4589205233914333</v>
      </c>
      <c r="X146" s="19">
        <f t="shared" si="56"/>
        <v>1.7309258791971871</v>
      </c>
      <c r="Y146" s="18">
        <f t="shared" si="57"/>
        <v>0.37828399184180261</v>
      </c>
      <c r="Z146" s="20">
        <f t="shared" si="58"/>
        <v>-1.726510714422878E-2</v>
      </c>
      <c r="AA146" s="21">
        <f t="shared" si="59"/>
        <v>2.9808392470169964E-4</v>
      </c>
    </row>
    <row r="147" spans="1:27" x14ac:dyDescent="0.2">
      <c r="A147">
        <v>144</v>
      </c>
      <c r="B147" s="16">
        <f>Data!A146</f>
        <v>47330</v>
      </c>
      <c r="C147" s="17">
        <f>Data!B146</f>
        <v>2.625</v>
      </c>
      <c r="D147" s="17">
        <f>Data!C146</f>
        <v>95.024000000000001</v>
      </c>
      <c r="E147" s="17">
        <f>Data!D146</f>
        <v>95.034000000000006</v>
      </c>
      <c r="F147" s="17">
        <f>Data!F146</f>
        <v>4.444</v>
      </c>
      <c r="G147" s="18">
        <f t="shared" si="40"/>
        <v>95.109375</v>
      </c>
      <c r="H147" s="16">
        <f t="shared" si="41"/>
        <v>46234</v>
      </c>
      <c r="I147" s="16">
        <f t="shared" si="42"/>
        <v>46418</v>
      </c>
      <c r="J147">
        <f t="shared" si="43"/>
        <v>39</v>
      </c>
      <c r="K147">
        <f t="shared" si="44"/>
        <v>184</v>
      </c>
      <c r="L147" s="18">
        <f t="shared" si="45"/>
        <v>0.2781929347826087</v>
      </c>
      <c r="M147" s="18">
        <f t="shared" si="46"/>
        <v>95.387567934782609</v>
      </c>
      <c r="N147" s="17">
        <f t="shared" si="47"/>
        <v>4.443681338515634</v>
      </c>
      <c r="O147" s="19">
        <f t="shared" si="48"/>
        <v>-3.1866148436598962E-2</v>
      </c>
      <c r="P147" s="18">
        <f t="shared" si="49"/>
        <v>2.7347266640227406</v>
      </c>
      <c r="Q147">
        <f t="shared" si="50"/>
        <v>6</v>
      </c>
      <c r="R147" s="18">
        <f t="shared" si="51"/>
        <v>2.8958904109589043</v>
      </c>
      <c r="S147">
        <f t="shared" si="52"/>
        <v>1</v>
      </c>
      <c r="T147" s="18">
        <f>SUM(CashFlows!DX147:GE147)</f>
        <v>95.333297007278915</v>
      </c>
      <c r="U147" s="18">
        <f t="shared" si="53"/>
        <v>95.055104072496306</v>
      </c>
      <c r="V147" s="18">
        <f t="shared" si="54"/>
        <v>-5.4270927503694111E-2</v>
      </c>
      <c r="W147" s="17">
        <f t="shared" si="55"/>
        <v>4.4644931533139109</v>
      </c>
      <c r="X147" s="19">
        <f t="shared" si="56"/>
        <v>2.0811814798276984</v>
      </c>
      <c r="Y147" s="18">
        <f t="shared" si="57"/>
        <v>0.36566725777596198</v>
      </c>
      <c r="Z147" s="20">
        <f t="shared" si="58"/>
        <v>-1.9845101237233858E-2</v>
      </c>
      <c r="AA147" s="21">
        <f t="shared" si="59"/>
        <v>3.9382804311606078E-4</v>
      </c>
    </row>
    <row r="148" spans="1:27" x14ac:dyDescent="0.2">
      <c r="A148">
        <v>145</v>
      </c>
      <c r="B148" s="16">
        <f>Data!A147</f>
        <v>47330</v>
      </c>
      <c r="C148" s="17">
        <f>Data!B147</f>
        <v>4</v>
      </c>
      <c r="D148" s="17">
        <f>Data!C147</f>
        <v>98.244</v>
      </c>
      <c r="E148" s="17">
        <f>Data!D147</f>
        <v>98.254000000000005</v>
      </c>
      <c r="F148" s="17">
        <f>Data!F147</f>
        <v>4.4459999999999997</v>
      </c>
      <c r="G148" s="18">
        <f t="shared" si="40"/>
        <v>98.796875</v>
      </c>
      <c r="H148" s="16">
        <f t="shared" si="41"/>
        <v>46234</v>
      </c>
      <c r="I148" s="16">
        <f t="shared" si="42"/>
        <v>46418</v>
      </c>
      <c r="J148">
        <f t="shared" si="43"/>
        <v>39</v>
      </c>
      <c r="K148">
        <f t="shared" si="44"/>
        <v>184</v>
      </c>
      <c r="L148" s="18">
        <f t="shared" si="45"/>
        <v>0.42391304347826086</v>
      </c>
      <c r="M148" s="18">
        <f t="shared" si="46"/>
        <v>99.220788043478265</v>
      </c>
      <c r="N148" s="17">
        <f t="shared" si="47"/>
        <v>4.4462826352780569</v>
      </c>
      <c r="O148" s="19">
        <f t="shared" si="48"/>
        <v>2.8263527805716393E-2</v>
      </c>
      <c r="P148" s="18">
        <f t="shared" si="49"/>
        <v>2.6898796500934714</v>
      </c>
      <c r="Q148">
        <f t="shared" si="50"/>
        <v>6</v>
      </c>
      <c r="R148" s="18">
        <f t="shared" si="51"/>
        <v>2.8958904109589043</v>
      </c>
      <c r="S148">
        <f t="shared" si="52"/>
        <v>1</v>
      </c>
      <c r="T148" s="18">
        <f>SUM(CashFlows!DX148:GE148)</f>
        <v>99.178211721479499</v>
      </c>
      <c r="U148" s="18">
        <f t="shared" si="53"/>
        <v>98.754298678001234</v>
      </c>
      <c r="V148" s="18">
        <f t="shared" si="54"/>
        <v>-4.257632199876582E-2</v>
      </c>
      <c r="W148" s="17">
        <f t="shared" si="55"/>
        <v>4.4622394352015284</v>
      </c>
      <c r="X148" s="19">
        <f t="shared" si="56"/>
        <v>1.5956799923471543</v>
      </c>
      <c r="Y148" s="18">
        <f t="shared" si="57"/>
        <v>0.37176384451447508</v>
      </c>
      <c r="Z148" s="20">
        <f t="shared" si="58"/>
        <v>-1.5828337151547401E-2</v>
      </c>
      <c r="AA148" s="21">
        <f t="shared" si="59"/>
        <v>2.505362569830557E-4</v>
      </c>
    </row>
    <row r="149" spans="1:27" x14ac:dyDescent="0.2">
      <c r="A149">
        <v>146</v>
      </c>
      <c r="B149" s="16">
        <f>Data!A148</f>
        <v>47345</v>
      </c>
      <c r="C149" s="17">
        <f>Data!B148</f>
        <v>1.625</v>
      </c>
      <c r="D149" s="17">
        <f>Data!C148</f>
        <v>92.103999999999999</v>
      </c>
      <c r="E149" s="17">
        <f>Data!D148</f>
        <v>92.114000000000004</v>
      </c>
      <c r="F149" s="17">
        <f>Data!F148</f>
        <v>4.43</v>
      </c>
      <c r="G149" s="18">
        <f t="shared" si="40"/>
        <v>92.359375</v>
      </c>
      <c r="H149" s="16">
        <f t="shared" si="41"/>
        <v>46249</v>
      </c>
      <c r="I149" s="16">
        <f t="shared" si="42"/>
        <v>46433</v>
      </c>
      <c r="J149">
        <f t="shared" si="43"/>
        <v>24</v>
      </c>
      <c r="K149">
        <f t="shared" si="44"/>
        <v>184</v>
      </c>
      <c r="L149" s="18">
        <f t="shared" si="45"/>
        <v>0.10597826086956522</v>
      </c>
      <c r="M149" s="18">
        <f t="shared" si="46"/>
        <v>92.465353260869563</v>
      </c>
      <c r="N149" s="17">
        <f t="shared" si="47"/>
        <v>4.4296820953301737</v>
      </c>
      <c r="O149" s="19">
        <f t="shared" si="48"/>
        <v>-3.1790466982606347E-2</v>
      </c>
      <c r="P149" s="18">
        <f t="shared" si="49"/>
        <v>2.8097300197113122</v>
      </c>
      <c r="Q149">
        <f t="shared" si="50"/>
        <v>6</v>
      </c>
      <c r="R149" s="18">
        <f t="shared" si="51"/>
        <v>2.9369863013698629</v>
      </c>
      <c r="S149">
        <f t="shared" si="52"/>
        <v>1</v>
      </c>
      <c r="T149" s="18">
        <f>SUM(CashFlows!DX149:GE149)</f>
        <v>92.363251458104116</v>
      </c>
      <c r="U149" s="18">
        <f t="shared" si="53"/>
        <v>92.257273197234554</v>
      </c>
      <c r="V149" s="18">
        <f t="shared" si="54"/>
        <v>-0.10210180276544634</v>
      </c>
      <c r="W149" s="17">
        <f t="shared" si="55"/>
        <v>4.4690076366177705</v>
      </c>
      <c r="X149" s="19">
        <f t="shared" si="56"/>
        <v>3.9325541287596799</v>
      </c>
      <c r="Y149" s="18">
        <f t="shared" si="57"/>
        <v>0.35590608100587035</v>
      </c>
      <c r="Z149" s="20">
        <f t="shared" si="58"/>
        <v>-3.6338652485884339E-2</v>
      </c>
      <c r="AA149" s="21">
        <f t="shared" si="59"/>
        <v>1.320497664489868E-3</v>
      </c>
    </row>
    <row r="150" spans="1:27" x14ac:dyDescent="0.2">
      <c r="A150">
        <v>147</v>
      </c>
      <c r="B150" s="16">
        <f>Data!A149</f>
        <v>47345</v>
      </c>
      <c r="C150" s="17">
        <f>Data!B149</f>
        <v>4.25</v>
      </c>
      <c r="D150" s="17">
        <f>Data!C149</f>
        <v>99.14</v>
      </c>
      <c r="E150" s="17">
        <f>Data!D149</f>
        <v>99.15</v>
      </c>
      <c r="F150" s="17">
        <f>Data!F149</f>
        <v>4.444</v>
      </c>
      <c r="G150" s="18">
        <f t="shared" si="40"/>
        <v>99.46875</v>
      </c>
      <c r="H150" s="16">
        <f t="shared" si="41"/>
        <v>46249</v>
      </c>
      <c r="I150" s="16">
        <f t="shared" si="42"/>
        <v>46433</v>
      </c>
      <c r="J150">
        <f t="shared" si="43"/>
        <v>24</v>
      </c>
      <c r="K150">
        <f t="shared" si="44"/>
        <v>184</v>
      </c>
      <c r="L150" s="18">
        <f t="shared" si="45"/>
        <v>0.27717391304347827</v>
      </c>
      <c r="M150" s="18">
        <f t="shared" si="46"/>
        <v>99.745923913043484</v>
      </c>
      <c r="N150" s="17">
        <f t="shared" si="47"/>
        <v>4.4441107852133017</v>
      </c>
      <c r="O150" s="19">
        <f t="shared" si="48"/>
        <v>1.1078521330176727E-2</v>
      </c>
      <c r="P150" s="18">
        <f t="shared" si="49"/>
        <v>2.7220114724463489</v>
      </c>
      <c r="Q150">
        <f t="shared" si="50"/>
        <v>6</v>
      </c>
      <c r="R150" s="18">
        <f t="shared" si="51"/>
        <v>2.9369863013698629</v>
      </c>
      <c r="S150">
        <f t="shared" si="52"/>
        <v>1</v>
      </c>
      <c r="T150" s="18">
        <f>SUM(CashFlows!DX150:GE150)</f>
        <v>99.690078941568757</v>
      </c>
      <c r="U150" s="18">
        <f t="shared" si="53"/>
        <v>99.412905028525273</v>
      </c>
      <c r="V150" s="18">
        <f t="shared" si="54"/>
        <v>-5.584497147472689E-2</v>
      </c>
      <c r="W150" s="17">
        <f t="shared" si="55"/>
        <v>4.4646861002339797</v>
      </c>
      <c r="X150" s="19">
        <f t="shared" si="56"/>
        <v>2.0575315020677998</v>
      </c>
      <c r="Y150" s="18">
        <f t="shared" si="57"/>
        <v>0.36737538034741329</v>
      </c>
      <c r="Z150" s="20">
        <f t="shared" si="58"/>
        <v>-2.0516067636018237E-2</v>
      </c>
      <c r="AA150" s="21">
        <f t="shared" si="59"/>
        <v>4.2090903124567496E-4</v>
      </c>
    </row>
    <row r="151" spans="1:27" x14ac:dyDescent="0.2">
      <c r="A151">
        <v>148</v>
      </c>
      <c r="B151" s="16">
        <f>Data!A150</f>
        <v>47345</v>
      </c>
      <c r="C151" s="17">
        <f>Data!B150</f>
        <v>6.125</v>
      </c>
      <c r="D151" s="17">
        <f>Data!C150</f>
        <v>104.17</v>
      </c>
      <c r="E151" s="17">
        <f>Data!D150</f>
        <v>104.18</v>
      </c>
      <c r="F151" s="17">
        <f>Data!F150</f>
        <v>4.4480000000000004</v>
      </c>
      <c r="G151" s="18">
        <f t="shared" si="40"/>
        <v>104.5625</v>
      </c>
      <c r="H151" s="16">
        <f t="shared" si="41"/>
        <v>46249</v>
      </c>
      <c r="I151" s="16">
        <f t="shared" si="42"/>
        <v>46433</v>
      </c>
      <c r="J151">
        <f t="shared" si="43"/>
        <v>24</v>
      </c>
      <c r="K151">
        <f t="shared" si="44"/>
        <v>184</v>
      </c>
      <c r="L151" s="18">
        <f t="shared" si="45"/>
        <v>0.39945652173913043</v>
      </c>
      <c r="M151" s="18">
        <f t="shared" si="46"/>
        <v>104.96195652173913</v>
      </c>
      <c r="N151" s="17">
        <f t="shared" si="47"/>
        <v>4.4480917437537713</v>
      </c>
      <c r="O151" s="19">
        <f t="shared" si="48"/>
        <v>9.1743753770856529E-3</v>
      </c>
      <c r="P151" s="18">
        <f t="shared" si="49"/>
        <v>2.6669128247177833</v>
      </c>
      <c r="Q151">
        <f t="shared" si="50"/>
        <v>6</v>
      </c>
      <c r="R151" s="18">
        <f t="shared" si="51"/>
        <v>2.9369863013698629</v>
      </c>
      <c r="S151">
        <f t="shared" si="52"/>
        <v>1</v>
      </c>
      <c r="T151" s="18">
        <f>SUM(CashFlows!DX151:GE151)</f>
        <v>104.9235271440435</v>
      </c>
      <c r="U151" s="18">
        <f t="shared" si="53"/>
        <v>104.52407062230438</v>
      </c>
      <c r="V151" s="18">
        <f t="shared" si="54"/>
        <v>-3.842937769562127E-2</v>
      </c>
      <c r="W151" s="17">
        <f t="shared" si="55"/>
        <v>4.4618233195259114</v>
      </c>
      <c r="X151" s="19">
        <f t="shared" si="56"/>
        <v>1.3731575772140125</v>
      </c>
      <c r="Y151" s="18">
        <f t="shared" si="57"/>
        <v>0.37496538721914224</v>
      </c>
      <c r="Z151" s="20">
        <f t="shared" si="58"/>
        <v>-1.4409686488229297E-2</v>
      </c>
      <c r="AA151" s="21">
        <f t="shared" si="59"/>
        <v>2.0763906468905798E-4</v>
      </c>
    </row>
    <row r="152" spans="1:27" x14ac:dyDescent="0.2">
      <c r="A152">
        <v>149</v>
      </c>
      <c r="B152" s="16">
        <f>Data!A151</f>
        <v>47361</v>
      </c>
      <c r="C152" s="17">
        <f>Data!B151</f>
        <v>3.125</v>
      </c>
      <c r="D152" s="17">
        <f>Data!C151</f>
        <v>96.096000000000004</v>
      </c>
      <c r="E152" s="17">
        <f>Data!D151</f>
        <v>96.111999999999995</v>
      </c>
      <c r="F152" s="17">
        <f>Data!F151</f>
        <v>4.4459999999999997</v>
      </c>
      <c r="G152" s="18">
        <f t="shared" si="40"/>
        <v>96.3515625</v>
      </c>
      <c r="H152" s="16">
        <f t="shared" si="41"/>
        <v>46265</v>
      </c>
      <c r="I152" s="16">
        <f t="shared" si="42"/>
        <v>46446</v>
      </c>
      <c r="J152">
        <f t="shared" si="43"/>
        <v>8</v>
      </c>
      <c r="K152">
        <f t="shared" si="44"/>
        <v>181</v>
      </c>
      <c r="L152" s="18">
        <f t="shared" si="45"/>
        <v>6.9060773480662987E-2</v>
      </c>
      <c r="M152" s="18">
        <f t="shared" si="46"/>
        <v>96.420623273480658</v>
      </c>
      <c r="N152" s="17">
        <f t="shared" si="47"/>
        <v>4.4463591701916263</v>
      </c>
      <c r="O152" s="19">
        <f t="shared" si="48"/>
        <v>3.5917019162656771E-2</v>
      </c>
      <c r="P152" s="18">
        <f t="shared" si="49"/>
        <v>2.8000357888571203</v>
      </c>
      <c r="Q152">
        <f t="shared" si="50"/>
        <v>6</v>
      </c>
      <c r="R152" s="18">
        <f t="shared" si="51"/>
        <v>2.9808219178082194</v>
      </c>
      <c r="S152">
        <f t="shared" si="52"/>
        <v>1</v>
      </c>
      <c r="T152" s="18">
        <f>SUM(CashFlows!DX152:GE152)</f>
        <v>96.358262152053442</v>
      </c>
      <c r="U152" s="18">
        <f t="shared" si="53"/>
        <v>96.289201378572784</v>
      </c>
      <c r="V152" s="18">
        <f t="shared" si="54"/>
        <v>-6.2361121427215949E-2</v>
      </c>
      <c r="W152" s="17">
        <f t="shared" si="55"/>
        <v>4.4694664520129308</v>
      </c>
      <c r="X152" s="19">
        <f t="shared" si="56"/>
        <v>2.3107281821304504</v>
      </c>
      <c r="Y152" s="18">
        <f t="shared" si="57"/>
        <v>0.35713829229595884</v>
      </c>
      <c r="Z152" s="20">
        <f t="shared" si="58"/>
        <v>-2.2271544412176832E-2</v>
      </c>
      <c r="AA152" s="21">
        <f t="shared" si="59"/>
        <v>4.9602169050356505E-4</v>
      </c>
    </row>
    <row r="153" spans="1:27" x14ac:dyDescent="0.2">
      <c r="A153">
        <v>150</v>
      </c>
      <c r="B153" s="16">
        <f>Data!A152</f>
        <v>47361</v>
      </c>
      <c r="C153" s="17">
        <f>Data!B152</f>
        <v>3.625</v>
      </c>
      <c r="D153" s="17">
        <f>Data!C152</f>
        <v>97.213999999999999</v>
      </c>
      <c r="E153" s="17">
        <f>Data!D152</f>
        <v>97.23</v>
      </c>
      <c r="F153" s="17">
        <f>Data!F152</f>
        <v>4.4509999999999996</v>
      </c>
      <c r="G153" s="18">
        <f t="shared" si="40"/>
        <v>97.71875</v>
      </c>
      <c r="H153" s="16">
        <f t="shared" si="41"/>
        <v>46265</v>
      </c>
      <c r="I153" s="16">
        <f t="shared" si="42"/>
        <v>46446</v>
      </c>
      <c r="J153">
        <f t="shared" si="43"/>
        <v>8</v>
      </c>
      <c r="K153">
        <f t="shared" si="44"/>
        <v>181</v>
      </c>
      <c r="L153" s="18">
        <f t="shared" si="45"/>
        <v>8.0110497237569064E-2</v>
      </c>
      <c r="M153" s="18">
        <f t="shared" si="46"/>
        <v>97.79886049723757</v>
      </c>
      <c r="N153" s="17">
        <f t="shared" si="47"/>
        <v>4.4511285470366948</v>
      </c>
      <c r="O153" s="19">
        <f t="shared" si="48"/>
        <v>1.285470366951813E-2</v>
      </c>
      <c r="P153" s="18">
        <f t="shared" si="49"/>
        <v>2.7837304691286944</v>
      </c>
      <c r="Q153">
        <f t="shared" si="50"/>
        <v>6</v>
      </c>
      <c r="R153" s="18">
        <f t="shared" si="51"/>
        <v>2.9808219178082194</v>
      </c>
      <c r="S153">
        <f t="shared" si="52"/>
        <v>1</v>
      </c>
      <c r="T153" s="18">
        <f>SUM(CashFlows!DX153:GE153)</f>
        <v>97.751338901581576</v>
      </c>
      <c r="U153" s="18">
        <f t="shared" si="53"/>
        <v>97.671228404344006</v>
      </c>
      <c r="V153" s="18">
        <f t="shared" si="54"/>
        <v>-4.7521595655993565E-2</v>
      </c>
      <c r="W153" s="17">
        <f t="shared" si="55"/>
        <v>4.4685890631916942</v>
      </c>
      <c r="X153" s="19">
        <f t="shared" si="56"/>
        <v>1.7460516154999439</v>
      </c>
      <c r="Y153" s="18">
        <f t="shared" si="57"/>
        <v>0.35923018089930209</v>
      </c>
      <c r="Z153" s="20">
        <f t="shared" si="58"/>
        <v>-1.7071191404126055E-2</v>
      </c>
      <c r="AA153" s="21">
        <f t="shared" si="59"/>
        <v>2.9142557595630733E-4</v>
      </c>
    </row>
    <row r="154" spans="1:27" x14ac:dyDescent="0.2">
      <c r="A154">
        <v>151</v>
      </c>
      <c r="B154" s="16">
        <f>Data!A153</f>
        <v>47391</v>
      </c>
      <c r="C154" s="17">
        <f>Data!B153</f>
        <v>3.5</v>
      </c>
      <c r="D154" s="17">
        <f>Data!C153</f>
        <v>97.075999999999993</v>
      </c>
      <c r="E154" s="17">
        <f>Data!D153</f>
        <v>97.091999999999999</v>
      </c>
      <c r="F154" s="17">
        <f>Data!F153</f>
        <v>4.4569999999999999</v>
      </c>
      <c r="G154" s="18">
        <f t="shared" si="40"/>
        <v>97.2890625</v>
      </c>
      <c r="H154" s="16">
        <f t="shared" si="41"/>
        <v>46112</v>
      </c>
      <c r="I154" s="16">
        <f t="shared" si="42"/>
        <v>46295</v>
      </c>
      <c r="J154">
        <f t="shared" si="43"/>
        <v>161</v>
      </c>
      <c r="K154">
        <f t="shared" si="44"/>
        <v>183</v>
      </c>
      <c r="L154" s="18">
        <f t="shared" si="45"/>
        <v>1.5396174863387979</v>
      </c>
      <c r="M154" s="18">
        <f t="shared" si="46"/>
        <v>98.828679986338798</v>
      </c>
      <c r="N154" s="17">
        <f t="shared" si="47"/>
        <v>4.456775436273384</v>
      </c>
      <c r="O154" s="19">
        <f t="shared" si="48"/>
        <v>-2.2456372661583401E-2</v>
      </c>
      <c r="P154" s="18">
        <f t="shared" si="49"/>
        <v>2.8184592276389728</v>
      </c>
      <c r="Q154">
        <f t="shared" si="50"/>
        <v>7</v>
      </c>
      <c r="R154" s="18">
        <f t="shared" si="51"/>
        <v>3.0630136986301371</v>
      </c>
      <c r="S154">
        <f t="shared" si="52"/>
        <v>1</v>
      </c>
      <c r="T154" s="18">
        <f>SUM(CashFlows!DX154:GE154)</f>
        <v>98.78358471358824</v>
      </c>
      <c r="U154" s="18">
        <f t="shared" si="53"/>
        <v>97.243967227249442</v>
      </c>
      <c r="V154" s="18">
        <f t="shared" si="54"/>
        <v>-4.5095272750558024E-2</v>
      </c>
      <c r="W154" s="17">
        <f t="shared" si="55"/>
        <v>4.4729695373500933</v>
      </c>
      <c r="X154" s="19">
        <f t="shared" si="56"/>
        <v>1.6194101076709266</v>
      </c>
      <c r="Y154" s="18">
        <f t="shared" si="57"/>
        <v>0.35480378434911808</v>
      </c>
      <c r="Z154" s="20">
        <f t="shared" si="58"/>
        <v>-1.5999973428153649E-2</v>
      </c>
      <c r="AA154" s="21">
        <f t="shared" si="59"/>
        <v>2.5599914970162282E-4</v>
      </c>
    </row>
    <row r="155" spans="1:27" x14ac:dyDescent="0.2">
      <c r="A155">
        <v>152</v>
      </c>
      <c r="B155" s="16">
        <f>Data!A154</f>
        <v>47391</v>
      </c>
      <c r="C155" s="17">
        <f>Data!B154</f>
        <v>3.875</v>
      </c>
      <c r="D155" s="17">
        <f>Data!C154</f>
        <v>98.1</v>
      </c>
      <c r="E155" s="17">
        <f>Data!D154</f>
        <v>98.114000000000004</v>
      </c>
      <c r="F155" s="17">
        <f>Data!F154</f>
        <v>4.4539999999999997</v>
      </c>
      <c r="G155" s="18">
        <f t="shared" si="40"/>
        <v>98.359375</v>
      </c>
      <c r="H155" s="16">
        <f t="shared" si="41"/>
        <v>46112</v>
      </c>
      <c r="I155" s="16">
        <f t="shared" si="42"/>
        <v>46295</v>
      </c>
      <c r="J155">
        <f t="shared" si="43"/>
        <v>161</v>
      </c>
      <c r="K155">
        <f t="shared" si="44"/>
        <v>183</v>
      </c>
      <c r="L155" s="18">
        <f t="shared" si="45"/>
        <v>1.7045765027322404</v>
      </c>
      <c r="M155" s="18">
        <f t="shared" si="46"/>
        <v>100.06395150273224</v>
      </c>
      <c r="N155" s="17">
        <f t="shared" si="47"/>
        <v>4.4536352680006202</v>
      </c>
      <c r="O155" s="19">
        <f t="shared" si="48"/>
        <v>-3.6473199937958611E-2</v>
      </c>
      <c r="P155" s="18">
        <f t="shared" si="49"/>
        <v>2.8021440695694055</v>
      </c>
      <c r="Q155">
        <f t="shared" si="50"/>
        <v>7</v>
      </c>
      <c r="R155" s="18">
        <f t="shared" si="51"/>
        <v>3.0630136986301371</v>
      </c>
      <c r="S155">
        <f t="shared" si="52"/>
        <v>1</v>
      </c>
      <c r="T155" s="18">
        <f>SUM(CashFlows!DX155:GE155)</f>
        <v>100.01156487984464</v>
      </c>
      <c r="U155" s="18">
        <f t="shared" si="53"/>
        <v>98.306988377112404</v>
      </c>
      <c r="V155" s="18">
        <f t="shared" si="54"/>
        <v>-5.2386622887595991E-2</v>
      </c>
      <c r="W155" s="17">
        <f t="shared" si="55"/>
        <v>4.4723244914912463</v>
      </c>
      <c r="X155" s="19">
        <f t="shared" si="56"/>
        <v>1.8689223490626183</v>
      </c>
      <c r="Y155" s="18">
        <f t="shared" si="57"/>
        <v>0.35686958813422681</v>
      </c>
      <c r="Z155" s="20">
        <f t="shared" si="58"/>
        <v>-1.8695192533639441E-2</v>
      </c>
      <c r="AA155" s="21">
        <f t="shared" si="59"/>
        <v>3.4951022386984788E-4</v>
      </c>
    </row>
    <row r="156" spans="1:27" x14ac:dyDescent="0.2">
      <c r="A156">
        <v>153</v>
      </c>
      <c r="B156" s="16">
        <f>Data!A155</f>
        <v>47422</v>
      </c>
      <c r="C156" s="17">
        <f>Data!B155</f>
        <v>4</v>
      </c>
      <c r="D156" s="17">
        <f>Data!C155</f>
        <v>98.191999999999993</v>
      </c>
      <c r="E156" s="17">
        <f>Data!D155</f>
        <v>98.206000000000003</v>
      </c>
      <c r="F156" s="17">
        <f>Data!F155</f>
        <v>4.4640000000000004</v>
      </c>
      <c r="G156" s="18">
        <f t="shared" si="40"/>
        <v>98.6484375</v>
      </c>
      <c r="H156" s="16">
        <f t="shared" si="41"/>
        <v>46142</v>
      </c>
      <c r="I156" s="16">
        <f t="shared" si="42"/>
        <v>46326</v>
      </c>
      <c r="J156">
        <f t="shared" si="43"/>
        <v>131</v>
      </c>
      <c r="K156">
        <f t="shared" si="44"/>
        <v>184</v>
      </c>
      <c r="L156" s="18">
        <f t="shared" si="45"/>
        <v>1.423913043478261</v>
      </c>
      <c r="M156" s="18">
        <f t="shared" si="46"/>
        <v>100.07235054347827</v>
      </c>
      <c r="N156" s="17">
        <f t="shared" si="47"/>
        <v>4.463965773620056</v>
      </c>
      <c r="O156" s="19">
        <f t="shared" si="48"/>
        <v>-3.4226379944435337E-3</v>
      </c>
      <c r="P156" s="18">
        <f t="shared" si="49"/>
        <v>2.8786760352081759</v>
      </c>
      <c r="Q156">
        <f t="shared" si="50"/>
        <v>7</v>
      </c>
      <c r="R156" s="18">
        <f t="shared" si="51"/>
        <v>3.1479452054794521</v>
      </c>
      <c r="S156">
        <f t="shared" si="52"/>
        <v>1</v>
      </c>
      <c r="T156" s="18">
        <f>SUM(CashFlows!DX156:GE156)</f>
        <v>100.03409593915238</v>
      </c>
      <c r="U156" s="18">
        <f t="shared" si="53"/>
        <v>98.610182895674114</v>
      </c>
      <c r="V156" s="18">
        <f t="shared" si="54"/>
        <v>-3.8254604325885566E-2</v>
      </c>
      <c r="W156" s="17">
        <f t="shared" si="55"/>
        <v>4.4772482118332952</v>
      </c>
      <c r="X156" s="19">
        <f t="shared" si="56"/>
        <v>1.3282438213239267</v>
      </c>
      <c r="Y156" s="18">
        <f t="shared" si="57"/>
        <v>0.34738191716237476</v>
      </c>
      <c r="Z156" s="20">
        <f t="shared" si="58"/>
        <v>-1.3288957791014203E-2</v>
      </c>
      <c r="AA156" s="21">
        <f t="shared" si="59"/>
        <v>1.7659639917135708E-4</v>
      </c>
    </row>
    <row r="157" spans="1:27" x14ac:dyDescent="0.2">
      <c r="A157">
        <v>154</v>
      </c>
      <c r="B157" s="16">
        <f>Data!A156</f>
        <v>47422</v>
      </c>
      <c r="C157" s="17">
        <f>Data!B156</f>
        <v>4.125</v>
      </c>
      <c r="D157" s="17">
        <f>Data!C156</f>
        <v>98.31</v>
      </c>
      <c r="E157" s="17">
        <f>Data!D156</f>
        <v>99.004000000000005</v>
      </c>
      <c r="F157" s="17">
        <f>Data!F156</f>
        <v>4.4619999999999997</v>
      </c>
      <c r="G157" s="18">
        <f t="shared" si="40"/>
        <v>99.015625</v>
      </c>
      <c r="H157" s="16">
        <f t="shared" si="41"/>
        <v>46142</v>
      </c>
      <c r="I157" s="16">
        <f t="shared" si="42"/>
        <v>46326</v>
      </c>
      <c r="J157">
        <f t="shared" si="43"/>
        <v>131</v>
      </c>
      <c r="K157">
        <f t="shared" si="44"/>
        <v>184</v>
      </c>
      <c r="L157" s="18">
        <f t="shared" si="45"/>
        <v>1.4684103260869565</v>
      </c>
      <c r="M157" s="18">
        <f t="shared" si="46"/>
        <v>100.48403532608695</v>
      </c>
      <c r="N157" s="17">
        <f t="shared" si="47"/>
        <v>4.4624357358176532</v>
      </c>
      <c r="O157" s="19">
        <f t="shared" si="48"/>
        <v>4.3573581765343761E-2</v>
      </c>
      <c r="P157" s="18">
        <f t="shared" si="49"/>
        <v>2.8733787461185303</v>
      </c>
      <c r="Q157">
        <f t="shared" si="50"/>
        <v>7</v>
      </c>
      <c r="R157" s="18">
        <f t="shared" si="51"/>
        <v>3.1479452054794521</v>
      </c>
      <c r="S157">
        <f t="shared" si="52"/>
        <v>1</v>
      </c>
      <c r="T157" s="18">
        <f>SUM(CashFlows!DX157:GE157)</f>
        <v>100.44191922860257</v>
      </c>
      <c r="U157" s="18">
        <f t="shared" si="53"/>
        <v>98.973508902515619</v>
      </c>
      <c r="V157" s="18">
        <f t="shared" si="54"/>
        <v>-4.2116097484381498E-2</v>
      </c>
      <c r="W157" s="17">
        <f t="shared" si="55"/>
        <v>4.4770261973008463</v>
      </c>
      <c r="X157" s="19">
        <f t="shared" si="56"/>
        <v>1.4590461483193096</v>
      </c>
      <c r="Y157" s="18">
        <f t="shared" si="57"/>
        <v>0.34802234176432123</v>
      </c>
      <c r="Z157" s="20">
        <f t="shared" si="58"/>
        <v>-1.4657342872488887E-2</v>
      </c>
      <c r="AA157" s="21">
        <f t="shared" si="59"/>
        <v>2.1483770008170078E-4</v>
      </c>
    </row>
    <row r="158" spans="1:27" x14ac:dyDescent="0.2">
      <c r="A158">
        <v>155</v>
      </c>
      <c r="B158" s="16">
        <f>Data!A157</f>
        <v>47437</v>
      </c>
      <c r="C158" s="17">
        <f>Data!B157</f>
        <v>1.75</v>
      </c>
      <c r="D158" s="17">
        <f>Data!C157</f>
        <v>92</v>
      </c>
      <c r="E158" s="17">
        <f>Data!D157</f>
        <v>92.013999999999996</v>
      </c>
      <c r="F158" s="17">
        <f>Data!F157</f>
        <v>4.4550000000000001</v>
      </c>
      <c r="G158" s="18">
        <f t="shared" si="40"/>
        <v>92.046875</v>
      </c>
      <c r="H158" s="16">
        <f t="shared" si="41"/>
        <v>46157</v>
      </c>
      <c r="I158" s="16">
        <f t="shared" si="42"/>
        <v>46341</v>
      </c>
      <c r="J158">
        <f t="shared" si="43"/>
        <v>116</v>
      </c>
      <c r="K158">
        <f t="shared" si="44"/>
        <v>184</v>
      </c>
      <c r="L158" s="18">
        <f t="shared" si="45"/>
        <v>0.55163043478260865</v>
      </c>
      <c r="M158" s="18">
        <f t="shared" si="46"/>
        <v>92.598505434782609</v>
      </c>
      <c r="N158" s="17">
        <f t="shared" si="47"/>
        <v>4.4554941262388787</v>
      </c>
      <c r="O158" s="19">
        <f t="shared" si="48"/>
        <v>4.9412623887867824E-2</v>
      </c>
      <c r="P158" s="18">
        <f t="shared" si="49"/>
        <v>3.0225317179025089</v>
      </c>
      <c r="Q158">
        <f t="shared" si="50"/>
        <v>7</v>
      </c>
      <c r="R158" s="18">
        <f t="shared" si="51"/>
        <v>3.1890410958904107</v>
      </c>
      <c r="S158">
        <f t="shared" si="52"/>
        <v>1</v>
      </c>
      <c r="T158" s="18">
        <f>SUM(CashFlows!DX158:GE158)</f>
        <v>92.519540483995826</v>
      </c>
      <c r="U158" s="18">
        <f t="shared" si="53"/>
        <v>91.967910049213216</v>
      </c>
      <c r="V158" s="18">
        <f t="shared" si="54"/>
        <v>-7.8964950786783561E-2</v>
      </c>
      <c r="W158" s="17">
        <f t="shared" si="55"/>
        <v>4.4837220285910195</v>
      </c>
      <c r="X158" s="19">
        <f t="shared" si="56"/>
        <v>2.8227902352140788</v>
      </c>
      <c r="Y158" s="18">
        <f t="shared" si="57"/>
        <v>0.33084847185456562</v>
      </c>
      <c r="Z158" s="20">
        <f t="shared" si="58"/>
        <v>-2.6125433297878319E-2</v>
      </c>
      <c r="AA158" s="21">
        <f t="shared" si="59"/>
        <v>6.8253826500188925E-4</v>
      </c>
    </row>
    <row r="159" spans="1:27" x14ac:dyDescent="0.2">
      <c r="A159">
        <v>156</v>
      </c>
      <c r="B159" s="16">
        <f>Data!A158</f>
        <v>47452</v>
      </c>
      <c r="C159" s="17">
        <f>Data!B158</f>
        <v>3.875</v>
      </c>
      <c r="D159" s="17">
        <f>Data!C158</f>
        <v>98.061999999999998</v>
      </c>
      <c r="E159" s="17">
        <f>Data!D158</f>
        <v>98.075999999999993</v>
      </c>
      <c r="F159" s="17">
        <f>Data!F158</f>
        <v>4.4640000000000004</v>
      </c>
      <c r="G159" s="18">
        <f t="shared" si="40"/>
        <v>98.2421875</v>
      </c>
      <c r="H159" s="16">
        <f t="shared" si="41"/>
        <v>46173</v>
      </c>
      <c r="I159" s="16">
        <f t="shared" si="42"/>
        <v>46356</v>
      </c>
      <c r="J159">
        <f t="shared" si="43"/>
        <v>100</v>
      </c>
      <c r="K159">
        <f t="shared" si="44"/>
        <v>183</v>
      </c>
      <c r="L159" s="18">
        <f t="shared" si="45"/>
        <v>1.0587431693989071</v>
      </c>
      <c r="M159" s="18">
        <f t="shared" si="46"/>
        <v>99.300930669398909</v>
      </c>
      <c r="N159" s="17">
        <f t="shared" si="47"/>
        <v>4.4642004451485962</v>
      </c>
      <c r="O159" s="19">
        <f t="shared" si="48"/>
        <v>2.0044514859574036E-2</v>
      </c>
      <c r="P159" s="18">
        <f t="shared" si="49"/>
        <v>2.9649875481174819</v>
      </c>
      <c r="Q159">
        <f t="shared" si="50"/>
        <v>7</v>
      </c>
      <c r="R159" s="18">
        <f t="shared" si="51"/>
        <v>3.2301369863013698</v>
      </c>
      <c r="S159">
        <f t="shared" si="52"/>
        <v>1</v>
      </c>
      <c r="T159" s="18">
        <f>SUM(CashFlows!DX159:GE159)</f>
        <v>99.253291662840269</v>
      </c>
      <c r="U159" s="18">
        <f t="shared" si="53"/>
        <v>98.19454849344136</v>
      </c>
      <c r="V159" s="18">
        <f t="shared" si="54"/>
        <v>-4.7639006558640062E-2</v>
      </c>
      <c r="W159" s="17">
        <f t="shared" si="55"/>
        <v>4.4803854306579263</v>
      </c>
      <c r="X159" s="19">
        <f t="shared" si="56"/>
        <v>1.6184985509330119</v>
      </c>
      <c r="Y159" s="18">
        <f t="shared" si="57"/>
        <v>0.33726954456686203</v>
      </c>
      <c r="Z159" s="20">
        <f t="shared" si="58"/>
        <v>-1.6067186045650286E-2</v>
      </c>
      <c r="AA159" s="21">
        <f t="shared" si="59"/>
        <v>2.5815446742553927E-4</v>
      </c>
    </row>
    <row r="160" spans="1:27" x14ac:dyDescent="0.2">
      <c r="A160">
        <v>157</v>
      </c>
      <c r="B160" s="16">
        <f>Data!A159</f>
        <v>47452</v>
      </c>
      <c r="C160" s="17">
        <f>Data!B159</f>
        <v>4.125</v>
      </c>
      <c r="D160" s="17">
        <f>Data!C159</f>
        <v>98.296000000000006</v>
      </c>
      <c r="E160" s="17">
        <f>Data!D159</f>
        <v>98.311999999999998</v>
      </c>
      <c r="F160" s="17">
        <f>Data!F159</f>
        <v>4.4669999999999996</v>
      </c>
      <c r="G160" s="18">
        <f t="shared" si="40"/>
        <v>98.9765625</v>
      </c>
      <c r="H160" s="16">
        <f t="shared" si="41"/>
        <v>46173</v>
      </c>
      <c r="I160" s="16">
        <f t="shared" si="42"/>
        <v>46356</v>
      </c>
      <c r="J160">
        <f t="shared" si="43"/>
        <v>100</v>
      </c>
      <c r="K160">
        <f t="shared" si="44"/>
        <v>183</v>
      </c>
      <c r="L160" s="18">
        <f t="shared" si="45"/>
        <v>1.1270491803278688</v>
      </c>
      <c r="M160" s="18">
        <f t="shared" si="46"/>
        <v>100.10361168032787</v>
      </c>
      <c r="N160" s="17">
        <f t="shared" si="47"/>
        <v>4.4672029609881942</v>
      </c>
      <c r="O160" s="19">
        <f t="shared" si="48"/>
        <v>2.029609881946115E-2</v>
      </c>
      <c r="P160" s="18">
        <f t="shared" si="49"/>
        <v>2.9542392589528363</v>
      </c>
      <c r="Q160">
        <f t="shared" si="50"/>
        <v>7</v>
      </c>
      <c r="R160" s="18">
        <f t="shared" si="51"/>
        <v>3.2301369863013698</v>
      </c>
      <c r="S160">
        <f t="shared" si="52"/>
        <v>1</v>
      </c>
      <c r="T160" s="18">
        <f>SUM(CashFlows!DX160:GE160)</f>
        <v>100.06593646923682</v>
      </c>
      <c r="U160" s="18">
        <f t="shared" si="53"/>
        <v>98.938887288908944</v>
      </c>
      <c r="V160" s="18">
        <f t="shared" si="54"/>
        <v>-3.7675211091055871E-2</v>
      </c>
      <c r="W160" s="17">
        <f t="shared" si="55"/>
        <v>4.4799455955080649</v>
      </c>
      <c r="X160" s="19">
        <f t="shared" si="56"/>
        <v>1.2742634519870677</v>
      </c>
      <c r="Y160" s="18">
        <f t="shared" si="57"/>
        <v>0.33849661870462766</v>
      </c>
      <c r="Z160" s="20">
        <f t="shared" si="58"/>
        <v>-1.2752931563305498E-2</v>
      </c>
      <c r="AA160" s="21">
        <f t="shared" si="59"/>
        <v>1.6263726345835361E-4</v>
      </c>
    </row>
    <row r="161" spans="1:27" x14ac:dyDescent="0.2">
      <c r="A161">
        <v>158</v>
      </c>
      <c r="B161" s="16">
        <f>Data!A160</f>
        <v>47483</v>
      </c>
      <c r="C161" s="17">
        <f>Data!B160</f>
        <v>3.875</v>
      </c>
      <c r="D161" s="17">
        <f>Data!C160</f>
        <v>98.036000000000001</v>
      </c>
      <c r="E161" s="17">
        <f>Data!D160</f>
        <v>98.052000000000007</v>
      </c>
      <c r="F161" s="17">
        <f>Data!F160</f>
        <v>4.476</v>
      </c>
      <c r="G161" s="18">
        <f t="shared" si="40"/>
        <v>98.1640625</v>
      </c>
      <c r="H161" s="16">
        <f t="shared" si="41"/>
        <v>46203</v>
      </c>
      <c r="I161" s="16">
        <f t="shared" si="42"/>
        <v>46387</v>
      </c>
      <c r="J161">
        <f t="shared" si="43"/>
        <v>70</v>
      </c>
      <c r="K161">
        <f t="shared" si="44"/>
        <v>184</v>
      </c>
      <c r="L161" s="18">
        <f t="shared" si="45"/>
        <v>0.73709239130434778</v>
      </c>
      <c r="M161" s="18">
        <f t="shared" si="46"/>
        <v>98.901154891304344</v>
      </c>
      <c r="N161" s="17">
        <f t="shared" si="47"/>
        <v>4.4763208169936304</v>
      </c>
      <c r="O161" s="19">
        <f t="shared" si="48"/>
        <v>3.2081699363040173E-2</v>
      </c>
      <c r="P161" s="18">
        <f t="shared" si="49"/>
        <v>3.04595603438425</v>
      </c>
      <c r="Q161">
        <f t="shared" si="50"/>
        <v>7</v>
      </c>
      <c r="R161" s="18">
        <f t="shared" si="51"/>
        <v>3.3150684931506849</v>
      </c>
      <c r="S161">
        <f t="shared" si="52"/>
        <v>1</v>
      </c>
      <c r="T161" s="18">
        <f>SUM(CashFlows!DX161:GE161)</f>
        <v>98.870464113304166</v>
      </c>
      <c r="U161" s="18">
        <f t="shared" si="53"/>
        <v>98.133371721999822</v>
      </c>
      <c r="V161" s="18">
        <f t="shared" si="54"/>
        <v>-3.0690778000177943E-2</v>
      </c>
      <c r="W161" s="17">
        <f t="shared" si="55"/>
        <v>4.486510574315604</v>
      </c>
      <c r="X161" s="19">
        <f t="shared" si="56"/>
        <v>1.018975732197358</v>
      </c>
      <c r="Y161" s="18">
        <f t="shared" si="57"/>
        <v>0.32830414776559741</v>
      </c>
      <c r="Z161" s="20">
        <f t="shared" si="58"/>
        <v>-1.0075909715611566E-2</v>
      </c>
      <c r="AA161" s="21">
        <f t="shared" si="59"/>
        <v>1.0152395659715554E-4</v>
      </c>
    </row>
    <row r="162" spans="1:27" x14ac:dyDescent="0.2">
      <c r="A162">
        <v>159</v>
      </c>
      <c r="B162" s="16">
        <f>Data!A161</f>
        <v>47483</v>
      </c>
      <c r="C162" s="17">
        <f>Data!B161</f>
        <v>4.375</v>
      </c>
      <c r="D162" s="17">
        <f>Data!C161</f>
        <v>99.206000000000003</v>
      </c>
      <c r="E162" s="17">
        <f>Data!D161</f>
        <v>99.221999999999994</v>
      </c>
      <c r="F162" s="17">
        <f>Data!F161</f>
        <v>4.4729999999999999</v>
      </c>
      <c r="G162" s="18">
        <f t="shared" si="40"/>
        <v>99.6953125</v>
      </c>
      <c r="H162" s="16">
        <f t="shared" si="41"/>
        <v>46203</v>
      </c>
      <c r="I162" s="16">
        <f t="shared" si="42"/>
        <v>46387</v>
      </c>
      <c r="J162">
        <f t="shared" si="43"/>
        <v>70</v>
      </c>
      <c r="K162">
        <f t="shared" si="44"/>
        <v>184</v>
      </c>
      <c r="L162" s="18">
        <f t="shared" si="45"/>
        <v>0.83220108695652173</v>
      </c>
      <c r="M162" s="18">
        <f t="shared" si="46"/>
        <v>100.52751358695652</v>
      </c>
      <c r="N162" s="17">
        <f t="shared" si="47"/>
        <v>4.4731921091442244</v>
      </c>
      <c r="O162" s="19">
        <f t="shared" si="48"/>
        <v>1.9210914422451708E-2</v>
      </c>
      <c r="P162" s="18">
        <f t="shared" si="49"/>
        <v>3.0247976518186257</v>
      </c>
      <c r="Q162">
        <f t="shared" si="50"/>
        <v>7</v>
      </c>
      <c r="R162" s="18">
        <f t="shared" si="51"/>
        <v>3.3150684931506849</v>
      </c>
      <c r="S162">
        <f t="shared" si="52"/>
        <v>1</v>
      </c>
      <c r="T162" s="18">
        <f>SUM(CashFlows!DX162:GE162)</f>
        <v>100.48971365447315</v>
      </c>
      <c r="U162" s="18">
        <f t="shared" si="53"/>
        <v>99.657512567516633</v>
      </c>
      <c r="V162" s="18">
        <f t="shared" si="54"/>
        <v>-3.7799932483366661E-2</v>
      </c>
      <c r="W162" s="17">
        <f t="shared" si="55"/>
        <v>4.4856260353957751</v>
      </c>
      <c r="X162" s="19">
        <f t="shared" si="56"/>
        <v>1.2433926251550709</v>
      </c>
      <c r="Y162" s="18">
        <f t="shared" si="57"/>
        <v>0.33060062692086567</v>
      </c>
      <c r="Z162" s="20">
        <f t="shared" si="58"/>
        <v>-1.2496681376567413E-2</v>
      </c>
      <c r="AA162" s="21">
        <f t="shared" si="59"/>
        <v>1.5616704542744682E-4</v>
      </c>
    </row>
    <row r="163" spans="1:27" x14ac:dyDescent="0.2">
      <c r="A163">
        <v>160</v>
      </c>
      <c r="B163" s="16">
        <f>Data!A162</f>
        <v>47514</v>
      </c>
      <c r="C163" s="17">
        <f>Data!B162</f>
        <v>3.5</v>
      </c>
      <c r="D163" s="17">
        <f>Data!C162</f>
        <v>96.28</v>
      </c>
      <c r="E163" s="17">
        <f>Data!D162</f>
        <v>96.293999999999997</v>
      </c>
      <c r="F163" s="17">
        <f>Data!F162</f>
        <v>4.4870000000000001</v>
      </c>
      <c r="G163" s="18">
        <f t="shared" si="40"/>
        <v>96.921875</v>
      </c>
      <c r="H163" s="16">
        <f t="shared" si="41"/>
        <v>46234</v>
      </c>
      <c r="I163" s="16">
        <f t="shared" si="42"/>
        <v>46418</v>
      </c>
      <c r="J163">
        <f t="shared" si="43"/>
        <v>39</v>
      </c>
      <c r="K163">
        <f t="shared" si="44"/>
        <v>184</v>
      </c>
      <c r="L163" s="18">
        <f t="shared" si="45"/>
        <v>0.37092391304347827</v>
      </c>
      <c r="M163" s="18">
        <f t="shared" si="46"/>
        <v>97.292798913043484</v>
      </c>
      <c r="N163" s="17">
        <f t="shared" si="47"/>
        <v>4.4868099728427691</v>
      </c>
      <c r="O163" s="19">
        <f t="shared" si="48"/>
        <v>-1.9002715723104302E-2</v>
      </c>
      <c r="P163" s="18">
        <f t="shared" si="49"/>
        <v>3.1445276391541208</v>
      </c>
      <c r="Q163">
        <f t="shared" si="50"/>
        <v>7</v>
      </c>
      <c r="R163" s="18">
        <f t="shared" si="51"/>
        <v>3.4</v>
      </c>
      <c r="S163">
        <f t="shared" si="52"/>
        <v>1</v>
      </c>
      <c r="T163" s="18">
        <f>SUM(CashFlows!DX163:GE163)</f>
        <v>97.278388905244569</v>
      </c>
      <c r="U163" s="18">
        <f t="shared" si="53"/>
        <v>96.907464992201085</v>
      </c>
      <c r="V163" s="18">
        <f t="shared" si="54"/>
        <v>-1.4410007798915103E-2</v>
      </c>
      <c r="W163" s="17">
        <f t="shared" si="55"/>
        <v>4.4915204661199439</v>
      </c>
      <c r="X163" s="19">
        <f t="shared" si="56"/>
        <v>0.47104932771748764</v>
      </c>
      <c r="Y163" s="18">
        <f t="shared" si="57"/>
        <v>0.31801278753237494</v>
      </c>
      <c r="Z163" s="20">
        <f t="shared" si="58"/>
        <v>-4.5825667484962543E-3</v>
      </c>
      <c r="AA163" s="21">
        <f t="shared" si="59"/>
        <v>2.0999918004423533E-5</v>
      </c>
    </row>
    <row r="164" spans="1:27" x14ac:dyDescent="0.2">
      <c r="A164">
        <v>161</v>
      </c>
      <c r="B164" s="16">
        <f>Data!A163</f>
        <v>47514</v>
      </c>
      <c r="C164" s="17">
        <f>Data!B163</f>
        <v>4.25</v>
      </c>
      <c r="D164" s="17">
        <f>Data!C163</f>
        <v>99.073999999999998</v>
      </c>
      <c r="E164" s="17">
        <f>Data!D163</f>
        <v>99.09</v>
      </c>
      <c r="F164" s="17">
        <f>Data!F163</f>
        <v>4.4790000000000001</v>
      </c>
      <c r="G164" s="18">
        <f t="shared" si="40"/>
        <v>99.28125</v>
      </c>
      <c r="H164" s="16">
        <f t="shared" si="41"/>
        <v>46234</v>
      </c>
      <c r="I164" s="16">
        <f t="shared" si="42"/>
        <v>46418</v>
      </c>
      <c r="J164">
        <f t="shared" si="43"/>
        <v>39</v>
      </c>
      <c r="K164">
        <f t="shared" si="44"/>
        <v>184</v>
      </c>
      <c r="L164" s="18">
        <f t="shared" si="45"/>
        <v>0.45040760869565216</v>
      </c>
      <c r="M164" s="18">
        <f t="shared" si="46"/>
        <v>99.731657608695656</v>
      </c>
      <c r="N164" s="17">
        <f t="shared" si="47"/>
        <v>4.4793744639478081</v>
      </c>
      <c r="O164" s="19">
        <f t="shared" si="48"/>
        <v>3.7446394780804582E-2</v>
      </c>
      <c r="P164" s="18">
        <f t="shared" si="49"/>
        <v>3.112314918502924</v>
      </c>
      <c r="Q164">
        <f t="shared" si="50"/>
        <v>7</v>
      </c>
      <c r="R164" s="18">
        <f t="shared" si="51"/>
        <v>3.4</v>
      </c>
      <c r="S164">
        <f t="shared" si="52"/>
        <v>1</v>
      </c>
      <c r="T164" s="18">
        <f>SUM(CashFlows!DX164:GE164)</f>
        <v>99.698064744203222</v>
      </c>
      <c r="U164" s="18">
        <f t="shared" si="53"/>
        <v>99.247657135507566</v>
      </c>
      <c r="V164" s="18">
        <f t="shared" si="54"/>
        <v>-3.3592864492433705E-2</v>
      </c>
      <c r="W164" s="17">
        <f t="shared" si="55"/>
        <v>4.4901992213350939</v>
      </c>
      <c r="X164" s="19">
        <f t="shared" si="56"/>
        <v>1.0824757387285722</v>
      </c>
      <c r="Y164" s="18">
        <f t="shared" si="57"/>
        <v>0.32130424657701956</v>
      </c>
      <c r="Z164" s="20">
        <f t="shared" si="58"/>
        <v>-1.0793530016105325E-2</v>
      </c>
      <c r="AA164" s="21">
        <f t="shared" si="59"/>
        <v>1.1650029020856661E-4</v>
      </c>
    </row>
    <row r="165" spans="1:27" x14ac:dyDescent="0.2">
      <c r="A165">
        <v>162</v>
      </c>
      <c r="B165" s="16">
        <f>Data!A164</f>
        <v>47529</v>
      </c>
      <c r="C165" s="17">
        <f>Data!B164</f>
        <v>1.5</v>
      </c>
      <c r="D165" s="17">
        <f>Data!C164</f>
        <v>90.186000000000007</v>
      </c>
      <c r="E165" s="17">
        <f>Data!D164</f>
        <v>90.201999999999998</v>
      </c>
      <c r="F165" s="17">
        <f>Data!F164</f>
        <v>4.4720000000000004</v>
      </c>
      <c r="G165" s="18">
        <f t="shared" si="40"/>
        <v>90.6328125</v>
      </c>
      <c r="H165" s="16">
        <f t="shared" si="41"/>
        <v>46249</v>
      </c>
      <c r="I165" s="16">
        <f t="shared" si="42"/>
        <v>46433</v>
      </c>
      <c r="J165">
        <f t="shared" si="43"/>
        <v>24</v>
      </c>
      <c r="K165">
        <f t="shared" si="44"/>
        <v>184</v>
      </c>
      <c r="L165" s="18">
        <f t="shared" si="45"/>
        <v>9.7826086956521743E-2</v>
      </c>
      <c r="M165" s="18">
        <f t="shared" si="46"/>
        <v>90.730638586956516</v>
      </c>
      <c r="N165" s="17">
        <f t="shared" si="47"/>
        <v>4.4719859186759541</v>
      </c>
      <c r="O165" s="19">
        <f t="shared" si="48"/>
        <v>-1.4081324046344434E-3</v>
      </c>
      <c r="P165" s="18">
        <f t="shared" si="49"/>
        <v>3.2793508129846396</v>
      </c>
      <c r="Q165">
        <f t="shared" si="50"/>
        <v>7</v>
      </c>
      <c r="R165" s="18">
        <f t="shared" si="51"/>
        <v>3.441095890410959</v>
      </c>
      <c r="S165">
        <f t="shared" si="52"/>
        <v>1</v>
      </c>
      <c r="T165" s="18">
        <f>SUM(CashFlows!DX165:GE165)</f>
        <v>90.65551522677238</v>
      </c>
      <c r="U165" s="18">
        <f t="shared" si="53"/>
        <v>90.557689139815864</v>
      </c>
      <c r="V165" s="18">
        <f t="shared" si="54"/>
        <v>-7.5123360184136345E-2</v>
      </c>
      <c r="W165" s="17">
        <f t="shared" si="55"/>
        <v>4.4972464575948283</v>
      </c>
      <c r="X165" s="19">
        <f t="shared" si="56"/>
        <v>2.5260538918874254</v>
      </c>
      <c r="Y165" s="18">
        <f t="shared" si="57"/>
        <v>0.30493840306455922</v>
      </c>
      <c r="Z165" s="20">
        <f t="shared" si="58"/>
        <v>-2.2907997487394229E-2</v>
      </c>
      <c r="AA165" s="21">
        <f t="shared" si="59"/>
        <v>5.2477634888246027E-4</v>
      </c>
    </row>
    <row r="166" spans="1:27" x14ac:dyDescent="0.2">
      <c r="A166">
        <v>163</v>
      </c>
      <c r="B166" s="16">
        <f>Data!A165</f>
        <v>47542</v>
      </c>
      <c r="C166" s="17">
        <f>Data!B165</f>
        <v>4</v>
      </c>
      <c r="D166" s="17">
        <f>Data!C165</f>
        <v>98.14</v>
      </c>
      <c r="E166" s="17">
        <f>Data!D165</f>
        <v>98.153999999999996</v>
      </c>
      <c r="F166" s="17">
        <f>Data!F165</f>
        <v>4.4749999999999996</v>
      </c>
      <c r="G166" s="18">
        <f t="shared" si="40"/>
        <v>98.484375</v>
      </c>
      <c r="H166" s="16">
        <f t="shared" si="41"/>
        <v>46265</v>
      </c>
      <c r="I166" s="16">
        <f t="shared" si="42"/>
        <v>46446</v>
      </c>
      <c r="J166">
        <f t="shared" si="43"/>
        <v>8</v>
      </c>
      <c r="K166">
        <f t="shared" si="44"/>
        <v>181</v>
      </c>
      <c r="L166" s="18">
        <f t="shared" si="45"/>
        <v>8.8397790055248615E-2</v>
      </c>
      <c r="M166" s="18">
        <f t="shared" si="46"/>
        <v>98.572772790055254</v>
      </c>
      <c r="N166" s="17">
        <f t="shared" si="47"/>
        <v>4.4751354127462095</v>
      </c>
      <c r="O166" s="19">
        <f t="shared" si="48"/>
        <v>1.3541274620987309E-2</v>
      </c>
      <c r="P166" s="18">
        <f t="shared" si="49"/>
        <v>3.2050475723940086</v>
      </c>
      <c r="Q166">
        <f t="shared" si="50"/>
        <v>7</v>
      </c>
      <c r="R166" s="18">
        <f t="shared" si="51"/>
        <v>3.4767123287671233</v>
      </c>
      <c r="S166">
        <f t="shared" si="52"/>
        <v>1</v>
      </c>
      <c r="T166" s="18">
        <f>SUM(CashFlows!DX166:GE166)</f>
        <v>98.543659965812978</v>
      </c>
      <c r="U166" s="18">
        <f t="shared" si="53"/>
        <v>98.455262175757724</v>
      </c>
      <c r="V166" s="18">
        <f t="shared" si="54"/>
        <v>-2.9112824242275792E-2</v>
      </c>
      <c r="W166" s="17">
        <f t="shared" si="55"/>
        <v>4.4843519801522973</v>
      </c>
      <c r="X166" s="19">
        <f t="shared" si="56"/>
        <v>0.92165674060877834</v>
      </c>
      <c r="Y166" s="18">
        <f t="shared" si="57"/>
        <v>0.31200784931034597</v>
      </c>
      <c r="Z166" s="20">
        <f t="shared" si="58"/>
        <v>-9.0834296791825718E-3</v>
      </c>
      <c r="AA166" s="21">
        <f t="shared" si="59"/>
        <v>8.2508694736654805E-5</v>
      </c>
    </row>
    <row r="167" spans="1:27" x14ac:dyDescent="0.2">
      <c r="A167">
        <v>164</v>
      </c>
      <c r="B167" s="16">
        <f>Data!A166</f>
        <v>47573</v>
      </c>
      <c r="C167" s="17">
        <f>Data!B166</f>
        <v>3.625</v>
      </c>
      <c r="D167" s="17">
        <f>Data!C166</f>
        <v>97.046000000000006</v>
      </c>
      <c r="E167" s="17">
        <f>Data!D166</f>
        <v>97.061999999999998</v>
      </c>
      <c r="F167" s="17">
        <f>Data!F166</f>
        <v>4.4859999999999998</v>
      </c>
      <c r="G167" s="18">
        <f t="shared" si="40"/>
        <v>97.1953125</v>
      </c>
      <c r="H167" s="16">
        <f t="shared" si="41"/>
        <v>46112</v>
      </c>
      <c r="I167" s="16">
        <f t="shared" si="42"/>
        <v>46295</v>
      </c>
      <c r="J167">
        <f t="shared" si="43"/>
        <v>161</v>
      </c>
      <c r="K167">
        <f t="shared" si="44"/>
        <v>183</v>
      </c>
      <c r="L167" s="18">
        <f t="shared" si="45"/>
        <v>1.5946038251366119</v>
      </c>
      <c r="M167" s="18">
        <f t="shared" si="46"/>
        <v>98.789916325136616</v>
      </c>
      <c r="N167" s="17">
        <f t="shared" si="47"/>
        <v>4.4855137209024152</v>
      </c>
      <c r="O167" s="19">
        <f t="shared" si="48"/>
        <v>-4.8627909758458543E-2</v>
      </c>
      <c r="P167" s="18">
        <f t="shared" si="49"/>
        <v>3.2421572300036456</v>
      </c>
      <c r="Q167">
        <f t="shared" si="50"/>
        <v>8</v>
      </c>
      <c r="R167" s="18">
        <f t="shared" si="51"/>
        <v>3.5616438356164384</v>
      </c>
      <c r="S167">
        <f t="shared" si="52"/>
        <v>1</v>
      </c>
      <c r="T167" s="18">
        <f>SUM(CashFlows!DX167:GE167)</f>
        <v>98.770506880515242</v>
      </c>
      <c r="U167" s="18">
        <f t="shared" si="53"/>
        <v>97.175903055378626</v>
      </c>
      <c r="V167" s="18">
        <f t="shared" si="54"/>
        <v>-1.940944462137395E-2</v>
      </c>
      <c r="W167" s="17">
        <f t="shared" si="55"/>
        <v>4.4915743597101203</v>
      </c>
      <c r="X167" s="19">
        <f t="shared" si="56"/>
        <v>0.60606388077051321</v>
      </c>
      <c r="Y167" s="18">
        <f t="shared" si="57"/>
        <v>0.30843661459283256</v>
      </c>
      <c r="Z167" s="20">
        <f t="shared" si="58"/>
        <v>-5.9865833901436441E-3</v>
      </c>
      <c r="AA167" s="21">
        <f t="shared" si="59"/>
        <v>3.5839180687143768E-5</v>
      </c>
    </row>
    <row r="168" spans="1:27" x14ac:dyDescent="0.2">
      <c r="A168">
        <v>165</v>
      </c>
      <c r="B168" s="16">
        <f>Data!A167</f>
        <v>47573</v>
      </c>
      <c r="C168" s="17">
        <f>Data!B167</f>
        <v>4</v>
      </c>
      <c r="D168" s="17">
        <f>Data!C167</f>
        <v>98.116</v>
      </c>
      <c r="E168" s="17">
        <f>Data!D167</f>
        <v>98.132000000000005</v>
      </c>
      <c r="F168" s="17">
        <f>Data!F167</f>
        <v>4.4859999999999998</v>
      </c>
      <c r="G168" s="18">
        <f t="shared" si="40"/>
        <v>98.4140625</v>
      </c>
      <c r="H168" s="16">
        <f t="shared" si="41"/>
        <v>46112</v>
      </c>
      <c r="I168" s="16">
        <f t="shared" si="42"/>
        <v>46295</v>
      </c>
      <c r="J168">
        <f t="shared" si="43"/>
        <v>161</v>
      </c>
      <c r="K168">
        <f t="shared" si="44"/>
        <v>183</v>
      </c>
      <c r="L168" s="18">
        <f t="shared" si="45"/>
        <v>1.7595628415300546</v>
      </c>
      <c r="M168" s="18">
        <f t="shared" si="46"/>
        <v>100.17362534153006</v>
      </c>
      <c r="N168" s="17">
        <f t="shared" si="47"/>
        <v>4.4862403355796392</v>
      </c>
      <c r="O168" s="19">
        <f t="shared" si="48"/>
        <v>2.4033557963942798E-2</v>
      </c>
      <c r="P168" s="18">
        <f t="shared" si="49"/>
        <v>3.2209906411241569</v>
      </c>
      <c r="Q168">
        <f t="shared" si="50"/>
        <v>8</v>
      </c>
      <c r="R168" s="18">
        <f t="shared" si="51"/>
        <v>3.5616438356164384</v>
      </c>
      <c r="S168">
        <f t="shared" si="52"/>
        <v>1</v>
      </c>
      <c r="T168" s="18">
        <f>SUM(CashFlows!DX168:GE168)</f>
        <v>100.1585239380056</v>
      </c>
      <c r="U168" s="18">
        <f t="shared" si="53"/>
        <v>98.398961096475546</v>
      </c>
      <c r="V168" s="18">
        <f t="shared" si="54"/>
        <v>-1.5101403524454327E-2</v>
      </c>
      <c r="W168" s="17">
        <f t="shared" si="55"/>
        <v>4.4909210698895867</v>
      </c>
      <c r="X168" s="19">
        <f t="shared" si="56"/>
        <v>0.46807343099475318</v>
      </c>
      <c r="Y168" s="18">
        <f t="shared" si="57"/>
        <v>0.31046349133476225</v>
      </c>
      <c r="Z168" s="20">
        <f t="shared" si="58"/>
        <v>-4.6884344622571744E-3</v>
      </c>
      <c r="AA168" s="21">
        <f t="shared" si="59"/>
        <v>2.198141770688072E-5</v>
      </c>
    </row>
    <row r="169" spans="1:27" x14ac:dyDescent="0.2">
      <c r="A169">
        <v>166</v>
      </c>
      <c r="B169" s="16">
        <f>Data!A168</f>
        <v>47603</v>
      </c>
      <c r="C169" s="17">
        <f>Data!B168</f>
        <v>3.5</v>
      </c>
      <c r="D169" s="17">
        <f>Data!C168</f>
        <v>96.206000000000003</v>
      </c>
      <c r="E169" s="17">
        <f>Data!D168</f>
        <v>96.221999999999994</v>
      </c>
      <c r="F169" s="17">
        <f>Data!F168</f>
        <v>4.492</v>
      </c>
      <c r="G169" s="18">
        <f t="shared" si="40"/>
        <v>96.6953125</v>
      </c>
      <c r="H169" s="16">
        <f t="shared" si="41"/>
        <v>46142</v>
      </c>
      <c r="I169" s="16">
        <f t="shared" si="42"/>
        <v>46326</v>
      </c>
      <c r="J169">
        <f t="shared" si="43"/>
        <v>131</v>
      </c>
      <c r="K169">
        <f t="shared" si="44"/>
        <v>184</v>
      </c>
      <c r="L169" s="18">
        <f t="shared" si="45"/>
        <v>1.2459239130434783</v>
      </c>
      <c r="M169" s="18">
        <f t="shared" si="46"/>
        <v>97.941236413043484</v>
      </c>
      <c r="N169" s="17">
        <f t="shared" si="47"/>
        <v>4.4920518986909279</v>
      </c>
      <c r="O169" s="19">
        <f t="shared" si="48"/>
        <v>5.1898690927920654E-3</v>
      </c>
      <c r="P169" s="18">
        <f t="shared" si="49"/>
        <v>3.3312711700429518</v>
      </c>
      <c r="Q169">
        <f t="shared" si="50"/>
        <v>8</v>
      </c>
      <c r="R169" s="18">
        <f t="shared" si="51"/>
        <v>3.6438356164383561</v>
      </c>
      <c r="S169">
        <f t="shared" si="52"/>
        <v>1</v>
      </c>
      <c r="T169" s="18">
        <f>SUM(CashFlows!DX169:GE169)</f>
        <v>97.939658297221072</v>
      </c>
      <c r="U169" s="18">
        <f t="shared" si="53"/>
        <v>96.693734384177588</v>
      </c>
      <c r="V169" s="18">
        <f t="shared" si="54"/>
        <v>-1.5781158224115188E-3</v>
      </c>
      <c r="W169" s="17">
        <f t="shared" si="55"/>
        <v>4.4925355891065486</v>
      </c>
      <c r="X169" s="19">
        <f t="shared" si="56"/>
        <v>4.836904156206856E-2</v>
      </c>
      <c r="Y169" s="18">
        <f t="shared" si="57"/>
        <v>0.30018570958518109</v>
      </c>
      <c r="Z169" s="20">
        <f t="shared" si="58"/>
        <v>-4.7372781795820341E-4</v>
      </c>
      <c r="AA169" s="21">
        <f t="shared" si="59"/>
        <v>2.2441804550744071E-7</v>
      </c>
    </row>
    <row r="170" spans="1:27" x14ac:dyDescent="0.2">
      <c r="A170">
        <v>167</v>
      </c>
      <c r="B170" s="16">
        <f>Data!A169</f>
        <v>47603</v>
      </c>
      <c r="C170" s="17">
        <f>Data!B169</f>
        <v>3.875</v>
      </c>
      <c r="D170" s="17">
        <f>Data!C169</f>
        <v>97.293999999999997</v>
      </c>
      <c r="E170" s="17">
        <f>Data!D169</f>
        <v>97.31</v>
      </c>
      <c r="F170" s="17">
        <f>Data!F169</f>
        <v>4.484</v>
      </c>
      <c r="G170" s="18">
        <f t="shared" si="40"/>
        <v>97.96875</v>
      </c>
      <c r="H170" s="16">
        <f t="shared" si="41"/>
        <v>46142</v>
      </c>
      <c r="I170" s="16">
        <f t="shared" si="42"/>
        <v>46326</v>
      </c>
      <c r="J170">
        <f t="shared" si="43"/>
        <v>131</v>
      </c>
      <c r="K170">
        <f t="shared" si="44"/>
        <v>184</v>
      </c>
      <c r="L170" s="18">
        <f t="shared" si="45"/>
        <v>1.3794157608695652</v>
      </c>
      <c r="M170" s="18">
        <f t="shared" si="46"/>
        <v>99.348165760869563</v>
      </c>
      <c r="N170" s="17">
        <f t="shared" si="47"/>
        <v>4.484087262632432</v>
      </c>
      <c r="O170" s="19">
        <f t="shared" si="48"/>
        <v>8.726263243197252E-3</v>
      </c>
      <c r="P170" s="18">
        <f t="shared" si="49"/>
        <v>3.3100941949031335</v>
      </c>
      <c r="Q170">
        <f t="shared" si="50"/>
        <v>8</v>
      </c>
      <c r="R170" s="18">
        <f t="shared" si="51"/>
        <v>3.6438356164383561</v>
      </c>
      <c r="S170">
        <f t="shared" si="52"/>
        <v>1</v>
      </c>
      <c r="T170" s="18">
        <f>SUM(CashFlows!DX170:GE170)</f>
        <v>99.322564172069107</v>
      </c>
      <c r="U170" s="18">
        <f t="shared" si="53"/>
        <v>97.943148411199545</v>
      </c>
      <c r="V170" s="18">
        <f t="shared" si="54"/>
        <v>-2.5601588800455488E-2</v>
      </c>
      <c r="W170" s="17">
        <f t="shared" si="55"/>
        <v>4.4918736112350564</v>
      </c>
      <c r="X170" s="19">
        <f t="shared" si="56"/>
        <v>0.77863486026243933</v>
      </c>
      <c r="Y170" s="18">
        <f t="shared" si="57"/>
        <v>0.30210620638524277</v>
      </c>
      <c r="Z170" s="20">
        <f t="shared" si="58"/>
        <v>-7.7343988699405258E-3</v>
      </c>
      <c r="AA170" s="21">
        <f t="shared" si="59"/>
        <v>5.9820925879337283E-5</v>
      </c>
    </row>
    <row r="171" spans="1:27" x14ac:dyDescent="0.2">
      <c r="A171">
        <v>168</v>
      </c>
      <c r="B171" s="16">
        <f>Data!A170</f>
        <v>47618</v>
      </c>
      <c r="C171" s="17">
        <f>Data!B170</f>
        <v>0.625</v>
      </c>
      <c r="D171" s="17">
        <f>Data!C170</f>
        <v>86.304000000000002</v>
      </c>
      <c r="E171" s="17">
        <f>Data!D170</f>
        <v>87</v>
      </c>
      <c r="F171" s="17">
        <f>Data!F170</f>
        <v>4.492</v>
      </c>
      <c r="G171" s="18">
        <f t="shared" si="40"/>
        <v>87</v>
      </c>
      <c r="H171" s="16">
        <f t="shared" si="41"/>
        <v>46157</v>
      </c>
      <c r="I171" s="16">
        <f t="shared" si="42"/>
        <v>46341</v>
      </c>
      <c r="J171">
        <f t="shared" si="43"/>
        <v>116</v>
      </c>
      <c r="K171">
        <f t="shared" si="44"/>
        <v>184</v>
      </c>
      <c r="L171" s="18">
        <f t="shared" si="45"/>
        <v>0.19701086956521738</v>
      </c>
      <c r="M171" s="18">
        <f t="shared" si="46"/>
        <v>87.197010869565219</v>
      </c>
      <c r="N171" s="17">
        <f t="shared" si="47"/>
        <v>4.49221451756938</v>
      </c>
      <c r="O171" s="19">
        <f t="shared" si="48"/>
        <v>2.1451756937995725E-2</v>
      </c>
      <c r="P171" s="18">
        <f t="shared" si="49"/>
        <v>3.557246863387646</v>
      </c>
      <c r="Q171">
        <f t="shared" si="50"/>
        <v>8</v>
      </c>
      <c r="R171" s="18">
        <f t="shared" si="51"/>
        <v>3.6849315068493151</v>
      </c>
      <c r="S171">
        <f t="shared" si="52"/>
        <v>1</v>
      </c>
      <c r="T171" s="18">
        <f>SUM(CashFlows!DX171:GE171)</f>
        <v>87.173356403385469</v>
      </c>
      <c r="U171" s="18">
        <f t="shared" si="53"/>
        <v>86.97634553382025</v>
      </c>
      <c r="V171" s="18">
        <f t="shared" si="54"/>
        <v>-2.3654466179749534E-2</v>
      </c>
      <c r="W171" s="17">
        <f t="shared" si="55"/>
        <v>4.499841716766924</v>
      </c>
      <c r="X171" s="19">
        <f t="shared" si="56"/>
        <v>0.76271991975440656</v>
      </c>
      <c r="Y171" s="18">
        <f t="shared" si="57"/>
        <v>0.28111627851649229</v>
      </c>
      <c r="Z171" s="20">
        <f t="shared" si="58"/>
        <v>-6.6496555027454173E-3</v>
      </c>
      <c r="AA171" s="21">
        <f t="shared" si="59"/>
        <v>4.4217918305192406E-5</v>
      </c>
    </row>
    <row r="172" spans="1:27" x14ac:dyDescent="0.2">
      <c r="A172">
        <v>169</v>
      </c>
      <c r="B172" s="16">
        <f>Data!A171</f>
        <v>47618</v>
      </c>
      <c r="C172" s="17">
        <f>Data!B171</f>
        <v>6.25</v>
      </c>
      <c r="D172" s="17">
        <f>Data!C171</f>
        <v>105.276</v>
      </c>
      <c r="E172" s="17">
        <f>Data!D171</f>
        <v>105.292</v>
      </c>
      <c r="F172" s="17">
        <f>Data!F171</f>
        <v>4.4880000000000004</v>
      </c>
      <c r="G172" s="18">
        <f t="shared" si="40"/>
        <v>105.9140625</v>
      </c>
      <c r="H172" s="16">
        <f t="shared" si="41"/>
        <v>46157</v>
      </c>
      <c r="I172" s="16">
        <f t="shared" si="42"/>
        <v>46341</v>
      </c>
      <c r="J172">
        <f t="shared" si="43"/>
        <v>116</v>
      </c>
      <c r="K172">
        <f t="shared" si="44"/>
        <v>184</v>
      </c>
      <c r="L172" s="18">
        <f t="shared" si="45"/>
        <v>1.9701086956521738</v>
      </c>
      <c r="M172" s="18">
        <f t="shared" si="46"/>
        <v>107.88417119565217</v>
      </c>
      <c r="N172" s="17">
        <f t="shared" si="47"/>
        <v>4.4883180305457406</v>
      </c>
      <c r="O172" s="19">
        <f t="shared" si="48"/>
        <v>3.1803054574019995E-2</v>
      </c>
      <c r="P172" s="18">
        <f t="shared" si="49"/>
        <v>3.227321804189224</v>
      </c>
      <c r="Q172">
        <f t="shared" si="50"/>
        <v>8</v>
      </c>
      <c r="R172" s="18">
        <f t="shared" si="51"/>
        <v>3.6849315068493151</v>
      </c>
      <c r="S172">
        <f t="shared" si="52"/>
        <v>1</v>
      </c>
      <c r="T172" s="18">
        <f>SUM(CashFlows!DX172:GE172)</f>
        <v>107.87917938554777</v>
      </c>
      <c r="U172" s="18">
        <f t="shared" si="53"/>
        <v>105.9090706898956</v>
      </c>
      <c r="V172" s="18">
        <f t="shared" si="54"/>
        <v>-4.9918101043999741E-3</v>
      </c>
      <c r="W172" s="17">
        <f t="shared" si="55"/>
        <v>4.4897517704982342</v>
      </c>
      <c r="X172" s="19">
        <f t="shared" si="56"/>
        <v>0.14337399524935179</v>
      </c>
      <c r="Y172" s="18">
        <f t="shared" si="57"/>
        <v>0.30985444299417253</v>
      </c>
      <c r="Z172" s="20">
        <f t="shared" si="58"/>
        <v>-1.5467345394315362E-3</v>
      </c>
      <c r="AA172" s="21">
        <f t="shared" si="59"/>
        <v>2.3923877354704864E-6</v>
      </c>
    </row>
    <row r="173" spans="1:27" x14ac:dyDescent="0.2">
      <c r="A173">
        <v>170</v>
      </c>
      <c r="B173" s="16">
        <f>Data!A172</f>
        <v>47634</v>
      </c>
      <c r="C173" s="17">
        <f>Data!B172</f>
        <v>3.75</v>
      </c>
      <c r="D173" s="17">
        <f>Data!C172</f>
        <v>97.126000000000005</v>
      </c>
      <c r="E173" s="17">
        <f>Data!D172</f>
        <v>97.141999999999996</v>
      </c>
      <c r="F173" s="17">
        <f>Data!F172</f>
        <v>4.5010000000000003</v>
      </c>
      <c r="G173" s="18">
        <f t="shared" si="40"/>
        <v>97.4453125</v>
      </c>
      <c r="H173" s="16">
        <f t="shared" si="41"/>
        <v>46173</v>
      </c>
      <c r="I173" s="16">
        <f t="shared" si="42"/>
        <v>46356</v>
      </c>
      <c r="J173">
        <f t="shared" si="43"/>
        <v>100</v>
      </c>
      <c r="K173">
        <f t="shared" si="44"/>
        <v>183</v>
      </c>
      <c r="L173" s="18">
        <f t="shared" si="45"/>
        <v>1.0245901639344261</v>
      </c>
      <c r="M173" s="18">
        <f t="shared" si="46"/>
        <v>98.46990266393442</v>
      </c>
      <c r="N173" s="17">
        <f t="shared" si="47"/>
        <v>4.5007351476300723</v>
      </c>
      <c r="O173" s="19">
        <f t="shared" si="48"/>
        <v>-2.6485236992801475E-2</v>
      </c>
      <c r="P173" s="18">
        <f t="shared" si="49"/>
        <v>3.3977152347774484</v>
      </c>
      <c r="Q173">
        <f t="shared" si="50"/>
        <v>8</v>
      </c>
      <c r="R173" s="18">
        <f t="shared" si="51"/>
        <v>3.7287671232876711</v>
      </c>
      <c r="S173">
        <f t="shared" si="52"/>
        <v>1</v>
      </c>
      <c r="T173" s="18">
        <f>SUM(CashFlows!DX173:GE173)</f>
        <v>98.4803646565625</v>
      </c>
      <c r="U173" s="18">
        <f t="shared" si="53"/>
        <v>97.45577449262808</v>
      </c>
      <c r="V173" s="18">
        <f t="shared" si="54"/>
        <v>1.0461992628080452E-2</v>
      </c>
      <c r="W173" s="17">
        <f t="shared" si="55"/>
        <v>4.4976083740283661</v>
      </c>
      <c r="X173" s="19">
        <f t="shared" si="56"/>
        <v>-0.3126773601706212</v>
      </c>
      <c r="Y173" s="18">
        <f t="shared" si="57"/>
        <v>0.29431542401330768</v>
      </c>
      <c r="Z173" s="20">
        <f t="shared" si="58"/>
        <v>3.0791257963575973E-3</v>
      </c>
      <c r="AA173" s="21">
        <f t="shared" si="59"/>
        <v>9.4810156697948086E-6</v>
      </c>
    </row>
    <row r="174" spans="1:27" x14ac:dyDescent="0.2">
      <c r="A174">
        <v>171</v>
      </c>
      <c r="B174" s="16">
        <f>Data!A173</f>
        <v>47634</v>
      </c>
      <c r="C174" s="17">
        <f>Data!B173</f>
        <v>4</v>
      </c>
      <c r="D174" s="17">
        <f>Data!C173</f>
        <v>98.081999999999994</v>
      </c>
      <c r="E174" s="17">
        <f>Data!D173</f>
        <v>98.096000000000004</v>
      </c>
      <c r="F174" s="17">
        <f>Data!F173</f>
        <v>4.4980000000000002</v>
      </c>
      <c r="G174" s="18">
        <f t="shared" si="40"/>
        <v>98.3046875</v>
      </c>
      <c r="H174" s="16">
        <f t="shared" si="41"/>
        <v>46173</v>
      </c>
      <c r="I174" s="16">
        <f t="shared" si="42"/>
        <v>46356</v>
      </c>
      <c r="J174">
        <f t="shared" si="43"/>
        <v>100</v>
      </c>
      <c r="K174">
        <f t="shared" si="44"/>
        <v>183</v>
      </c>
      <c r="L174" s="18">
        <f t="shared" si="45"/>
        <v>1.0928961748633881</v>
      </c>
      <c r="M174" s="18">
        <f t="shared" si="46"/>
        <v>99.397583674863384</v>
      </c>
      <c r="N174" s="17">
        <f t="shared" si="47"/>
        <v>4.4975495174941678</v>
      </c>
      <c r="O174" s="19">
        <f t="shared" si="48"/>
        <v>-4.504825058324613E-2</v>
      </c>
      <c r="P174" s="18">
        <f t="shared" si="49"/>
        <v>3.3837482259473939</v>
      </c>
      <c r="Q174">
        <f t="shared" si="50"/>
        <v>8</v>
      </c>
      <c r="R174" s="18">
        <f t="shared" si="51"/>
        <v>3.7287671232876711</v>
      </c>
      <c r="S174">
        <f t="shared" si="52"/>
        <v>1</v>
      </c>
      <c r="T174" s="18">
        <f>SUM(CashFlows!DX174:GE174)</f>
        <v>99.398887613340179</v>
      </c>
      <c r="U174" s="18">
        <f t="shared" si="53"/>
        <v>98.305991438476795</v>
      </c>
      <c r="V174" s="18">
        <f t="shared" si="54"/>
        <v>1.3039384767949969E-3</v>
      </c>
      <c r="W174" s="17">
        <f t="shared" si="55"/>
        <v>4.4971618317318205</v>
      </c>
      <c r="X174" s="19">
        <f t="shared" si="56"/>
        <v>-3.8768576234726737E-2</v>
      </c>
      <c r="Y174" s="18">
        <f t="shared" si="57"/>
        <v>0.29553026207203004</v>
      </c>
      <c r="Z174" s="20">
        <f t="shared" si="58"/>
        <v>3.8535327977302908E-4</v>
      </c>
      <c r="AA174" s="21">
        <f t="shared" si="59"/>
        <v>1.4849715023183043E-7</v>
      </c>
    </row>
    <row r="175" spans="1:27" x14ac:dyDescent="0.2">
      <c r="A175">
        <v>172</v>
      </c>
      <c r="B175" s="16">
        <f>Data!A174</f>
        <v>47664</v>
      </c>
      <c r="C175" s="17">
        <f>Data!B174</f>
        <v>3.75</v>
      </c>
      <c r="D175" s="17">
        <f>Data!C174</f>
        <v>97.105999999999995</v>
      </c>
      <c r="E175" s="17">
        <f>Data!D174</f>
        <v>97.122</v>
      </c>
      <c r="F175" s="17">
        <f>Data!F174</f>
        <v>4.5039999999999996</v>
      </c>
      <c r="G175" s="18">
        <f t="shared" si="40"/>
        <v>97.3828125</v>
      </c>
      <c r="H175" s="16">
        <f t="shared" si="41"/>
        <v>46203</v>
      </c>
      <c r="I175" s="16">
        <f t="shared" si="42"/>
        <v>46387</v>
      </c>
      <c r="J175">
        <f t="shared" si="43"/>
        <v>70</v>
      </c>
      <c r="K175">
        <f t="shared" si="44"/>
        <v>184</v>
      </c>
      <c r="L175" s="18">
        <f t="shared" si="45"/>
        <v>0.71331521739130432</v>
      </c>
      <c r="M175" s="18">
        <f t="shared" si="46"/>
        <v>98.096127717391298</v>
      </c>
      <c r="N175" s="17">
        <f t="shared" si="47"/>
        <v>4.5038556492592505</v>
      </c>
      <c r="O175" s="19">
        <f t="shared" si="48"/>
        <v>-1.4435074074903298E-2</v>
      </c>
      <c r="P175" s="18">
        <f t="shared" si="49"/>
        <v>3.4788247662970742</v>
      </c>
      <c r="Q175">
        <f t="shared" si="50"/>
        <v>8</v>
      </c>
      <c r="R175" s="18">
        <f t="shared" si="51"/>
        <v>3.8109589041095893</v>
      </c>
      <c r="S175">
        <f t="shared" si="52"/>
        <v>1</v>
      </c>
      <c r="T175" s="18">
        <f>SUM(CashFlows!DX175:GE175)</f>
        <v>98.110788900002561</v>
      </c>
      <c r="U175" s="18">
        <f t="shared" si="53"/>
        <v>97.397473682611263</v>
      </c>
      <c r="V175" s="18">
        <f t="shared" si="54"/>
        <v>1.4661182611263257E-2</v>
      </c>
      <c r="W175" s="17">
        <f t="shared" si="55"/>
        <v>4.4995598290433918</v>
      </c>
      <c r="X175" s="19">
        <f t="shared" si="56"/>
        <v>-0.42958202158587255</v>
      </c>
      <c r="Y175" s="18">
        <f t="shared" si="57"/>
        <v>0.2874533979658937</v>
      </c>
      <c r="Z175" s="20">
        <f t="shared" si="58"/>
        <v>4.2144067598060978E-3</v>
      </c>
      <c r="AA175" s="21">
        <f t="shared" si="59"/>
        <v>1.7761224337099331E-5</v>
      </c>
    </row>
    <row r="176" spans="1:27" x14ac:dyDescent="0.2">
      <c r="A176">
        <v>173</v>
      </c>
      <c r="B176" s="16">
        <f>Data!A175</f>
        <v>47664</v>
      </c>
      <c r="C176" s="17">
        <f>Data!B175</f>
        <v>3.875</v>
      </c>
      <c r="D176" s="17">
        <f>Data!C175</f>
        <v>97.254000000000005</v>
      </c>
      <c r="E176" s="17">
        <f>Data!D175</f>
        <v>97.27</v>
      </c>
      <c r="F176" s="17">
        <f>Data!F175</f>
        <v>4.4960000000000004</v>
      </c>
      <c r="G176" s="18">
        <f t="shared" si="40"/>
        <v>97.84375</v>
      </c>
      <c r="H176" s="16">
        <f t="shared" si="41"/>
        <v>46203</v>
      </c>
      <c r="I176" s="16">
        <f t="shared" si="42"/>
        <v>46387</v>
      </c>
      <c r="J176">
        <f t="shared" si="43"/>
        <v>70</v>
      </c>
      <c r="K176">
        <f t="shared" si="44"/>
        <v>184</v>
      </c>
      <c r="L176" s="18">
        <f t="shared" si="45"/>
        <v>0.73709239130434778</v>
      </c>
      <c r="M176" s="18">
        <f t="shared" si="46"/>
        <v>98.580842391304344</v>
      </c>
      <c r="N176" s="17">
        <f t="shared" si="47"/>
        <v>4.4956882664910163</v>
      </c>
      <c r="O176" s="19">
        <f t="shared" si="48"/>
        <v>-3.1173350898416885E-2</v>
      </c>
      <c r="P176" s="18">
        <f t="shared" si="49"/>
        <v>3.4719576302585828</v>
      </c>
      <c r="Q176">
        <f t="shared" si="50"/>
        <v>8</v>
      </c>
      <c r="R176" s="18">
        <f t="shared" si="51"/>
        <v>3.8109589041095893</v>
      </c>
      <c r="S176">
        <f t="shared" si="52"/>
        <v>1</v>
      </c>
      <c r="T176" s="18">
        <f>SUM(CashFlows!DX176:GE176)</f>
        <v>98.568341418632997</v>
      </c>
      <c r="U176" s="18">
        <f t="shared" si="53"/>
        <v>97.831249027328653</v>
      </c>
      <c r="V176" s="18">
        <f t="shared" si="54"/>
        <v>-1.2500972671347199E-2</v>
      </c>
      <c r="W176" s="17">
        <f t="shared" si="55"/>
        <v>4.4993409293092217</v>
      </c>
      <c r="X176" s="19">
        <f t="shared" si="56"/>
        <v>0.3652662818205421</v>
      </c>
      <c r="Y176" s="18">
        <f t="shared" si="57"/>
        <v>0.28802194798832337</v>
      </c>
      <c r="Z176" s="20">
        <f t="shared" si="58"/>
        <v>-3.6005545005502147E-3</v>
      </c>
      <c r="AA176" s="21">
        <f t="shared" si="59"/>
        <v>1.2963992711432406E-5</v>
      </c>
    </row>
    <row r="177" spans="1:27" x14ac:dyDescent="0.2">
      <c r="A177">
        <v>174</v>
      </c>
      <c r="B177" s="16">
        <f>Data!A176</f>
        <v>47695</v>
      </c>
      <c r="C177" s="17">
        <f>Data!B176</f>
        <v>3.875</v>
      </c>
      <c r="D177" s="17">
        <f>Data!C176</f>
        <v>97.231999999999999</v>
      </c>
      <c r="E177" s="17">
        <f>Data!D176</f>
        <v>97.245999999999995</v>
      </c>
      <c r="F177" s="17">
        <f>Data!F176</f>
        <v>4.5039999999999996</v>
      </c>
      <c r="G177" s="18">
        <f t="shared" si="40"/>
        <v>97.7734375</v>
      </c>
      <c r="H177" s="16">
        <f t="shared" si="41"/>
        <v>46234</v>
      </c>
      <c r="I177" s="16">
        <f t="shared" si="42"/>
        <v>46418</v>
      </c>
      <c r="J177">
        <f t="shared" si="43"/>
        <v>39</v>
      </c>
      <c r="K177">
        <f t="shared" si="44"/>
        <v>184</v>
      </c>
      <c r="L177" s="18">
        <f t="shared" si="45"/>
        <v>0.41066576086956524</v>
      </c>
      <c r="M177" s="18">
        <f t="shared" si="46"/>
        <v>98.184103260869563</v>
      </c>
      <c r="N177" s="17">
        <f t="shared" si="47"/>
        <v>4.5037753107619327</v>
      </c>
      <c r="O177" s="19">
        <f t="shared" si="48"/>
        <v>-2.2468923806684415E-2</v>
      </c>
      <c r="P177" s="18">
        <f t="shared" si="49"/>
        <v>3.5541585881355222</v>
      </c>
      <c r="Q177">
        <f t="shared" si="50"/>
        <v>8</v>
      </c>
      <c r="R177" s="18">
        <f t="shared" si="51"/>
        <v>3.8958904109589043</v>
      </c>
      <c r="S177">
        <f t="shared" si="52"/>
        <v>1</v>
      </c>
      <c r="T177" s="18">
        <f>SUM(CashFlows!DX177:GE177)</f>
        <v>98.186606826431557</v>
      </c>
      <c r="U177" s="18">
        <f t="shared" si="53"/>
        <v>97.775941065561994</v>
      </c>
      <c r="V177" s="18">
        <f t="shared" si="54"/>
        <v>2.5035655619944919E-3</v>
      </c>
      <c r="W177" s="17">
        <f t="shared" si="55"/>
        <v>4.503057889192311</v>
      </c>
      <c r="X177" s="19">
        <f t="shared" si="56"/>
        <v>-7.1742156962173453E-2</v>
      </c>
      <c r="Y177" s="18">
        <f t="shared" si="57"/>
        <v>0.281360545738785</v>
      </c>
      <c r="Z177" s="20">
        <f t="shared" si="58"/>
        <v>7.0440457281559818E-4</v>
      </c>
      <c r="AA177" s="21">
        <f t="shared" si="59"/>
        <v>4.9618580220352536E-7</v>
      </c>
    </row>
    <row r="178" spans="1:27" x14ac:dyDescent="0.2">
      <c r="A178">
        <v>175</v>
      </c>
      <c r="B178" s="16">
        <f>Data!A177</f>
        <v>47695</v>
      </c>
      <c r="C178" s="17">
        <f>Data!B177</f>
        <v>4</v>
      </c>
      <c r="D178" s="17">
        <f>Data!C177</f>
        <v>98.054000000000002</v>
      </c>
      <c r="E178" s="17">
        <f>Data!D177</f>
        <v>98.07</v>
      </c>
      <c r="F178" s="17">
        <f>Data!F177</f>
        <v>4.5030000000000001</v>
      </c>
      <c r="G178" s="18">
        <f t="shared" si="40"/>
        <v>98.21875</v>
      </c>
      <c r="H178" s="16">
        <f t="shared" si="41"/>
        <v>46234</v>
      </c>
      <c r="I178" s="16">
        <f t="shared" si="42"/>
        <v>46418</v>
      </c>
      <c r="J178">
        <f t="shared" si="43"/>
        <v>39</v>
      </c>
      <c r="K178">
        <f t="shared" si="44"/>
        <v>184</v>
      </c>
      <c r="L178" s="18">
        <f t="shared" si="45"/>
        <v>0.42391304347826086</v>
      </c>
      <c r="M178" s="18">
        <f t="shared" si="46"/>
        <v>98.642663043478265</v>
      </c>
      <c r="N178" s="17">
        <f t="shared" si="47"/>
        <v>4.502773715472153</v>
      </c>
      <c r="O178" s="19">
        <f t="shared" si="48"/>
        <v>-2.2628452784712039E-2</v>
      </c>
      <c r="P178" s="18">
        <f t="shared" si="49"/>
        <v>3.5471948981111137</v>
      </c>
      <c r="Q178">
        <f t="shared" si="50"/>
        <v>8</v>
      </c>
      <c r="R178" s="18">
        <f t="shared" si="51"/>
        <v>3.8958904109589043</v>
      </c>
      <c r="S178">
        <f t="shared" si="52"/>
        <v>1</v>
      </c>
      <c r="T178" s="18">
        <f>SUM(CashFlows!DX178:GE178)</f>
        <v>98.642421355686864</v>
      </c>
      <c r="U178" s="18">
        <f t="shared" si="53"/>
        <v>98.218508312208598</v>
      </c>
      <c r="V178" s="18">
        <f t="shared" si="54"/>
        <v>-2.4168779140154584E-4</v>
      </c>
      <c r="W178" s="17">
        <f t="shared" si="55"/>
        <v>4.5028427880244317</v>
      </c>
      <c r="X178" s="19">
        <f t="shared" si="56"/>
        <v>6.9072552278726107E-3</v>
      </c>
      <c r="Y178" s="18">
        <f t="shared" si="57"/>
        <v>0.28191289983318973</v>
      </c>
      <c r="Z178" s="20">
        <f t="shared" si="58"/>
        <v>-6.8134906128288852E-5</v>
      </c>
      <c r="AA178" s="21">
        <f t="shared" si="59"/>
        <v>4.642365433110734E-9</v>
      </c>
    </row>
    <row r="179" spans="1:27" x14ac:dyDescent="0.2">
      <c r="A179">
        <v>176</v>
      </c>
      <c r="B179" s="16">
        <f>Data!A178</f>
        <v>47710</v>
      </c>
      <c r="C179" s="17">
        <f>Data!B178</f>
        <v>0.625</v>
      </c>
      <c r="D179" s="17">
        <f>Data!C178</f>
        <v>86.034000000000006</v>
      </c>
      <c r="E179" s="17">
        <f>Data!D178</f>
        <v>86.05</v>
      </c>
      <c r="F179" s="17">
        <f>Data!F178</f>
        <v>4.5030000000000001</v>
      </c>
      <c r="G179" s="18">
        <f t="shared" si="40"/>
        <v>86.15625</v>
      </c>
      <c r="H179" s="16">
        <f t="shared" si="41"/>
        <v>46249</v>
      </c>
      <c r="I179" s="16">
        <f t="shared" si="42"/>
        <v>46433</v>
      </c>
      <c r="J179">
        <f t="shared" si="43"/>
        <v>24</v>
      </c>
      <c r="K179">
        <f t="shared" si="44"/>
        <v>184</v>
      </c>
      <c r="L179" s="18">
        <f t="shared" si="45"/>
        <v>4.0760869565217392E-2</v>
      </c>
      <c r="M179" s="18">
        <f t="shared" si="46"/>
        <v>86.197010869565219</v>
      </c>
      <c r="N179" s="17">
        <f t="shared" si="47"/>
        <v>4.5034802291496865</v>
      </c>
      <c r="O179" s="19">
        <f t="shared" si="48"/>
        <v>4.8022914968637309E-2</v>
      </c>
      <c r="P179" s="18">
        <f t="shared" si="49"/>
        <v>3.8015327591489929</v>
      </c>
      <c r="Q179">
        <f t="shared" si="50"/>
        <v>8</v>
      </c>
      <c r="R179" s="18">
        <f t="shared" si="51"/>
        <v>3.9369863013698629</v>
      </c>
      <c r="S179">
        <f t="shared" si="52"/>
        <v>1</v>
      </c>
      <c r="T179" s="18">
        <f>SUM(CashFlows!DX179:GE179)</f>
        <v>86.172958713121844</v>
      </c>
      <c r="U179" s="18">
        <f t="shared" si="53"/>
        <v>86.132197843556625</v>
      </c>
      <c r="V179" s="18">
        <f t="shared" si="54"/>
        <v>-2.4052156443374884E-2</v>
      </c>
      <c r="W179" s="17">
        <f t="shared" si="55"/>
        <v>4.5108215118142416</v>
      </c>
      <c r="X179" s="19">
        <f t="shared" si="56"/>
        <v>0.73412826645551377</v>
      </c>
      <c r="Y179" s="18">
        <f t="shared" si="57"/>
        <v>0.26305179077921687</v>
      </c>
      <c r="Z179" s="20">
        <f t="shared" si="58"/>
        <v>-6.3269628245316428E-3</v>
      </c>
      <c r="AA179" s="21">
        <f t="shared" si="59"/>
        <v>4.0030458583005426E-5</v>
      </c>
    </row>
    <row r="180" spans="1:27" x14ac:dyDescent="0.2">
      <c r="A180">
        <v>177</v>
      </c>
      <c r="B180" s="16">
        <f>Data!A179</f>
        <v>47726</v>
      </c>
      <c r="C180" s="17">
        <f>Data!B179</f>
        <v>3.625</v>
      </c>
      <c r="D180" s="17">
        <f>Data!C179</f>
        <v>96.242000000000004</v>
      </c>
      <c r="E180" s="17">
        <f>Data!D179</f>
        <v>96.256</v>
      </c>
      <c r="F180" s="17">
        <f>Data!F179</f>
        <v>4.5110000000000001</v>
      </c>
      <c r="G180" s="18">
        <f t="shared" si="40"/>
        <v>96.8046875</v>
      </c>
      <c r="H180" s="16">
        <f t="shared" si="41"/>
        <v>46265</v>
      </c>
      <c r="I180" s="16">
        <f t="shared" si="42"/>
        <v>46446</v>
      </c>
      <c r="J180">
        <f t="shared" si="43"/>
        <v>8</v>
      </c>
      <c r="K180">
        <f t="shared" si="44"/>
        <v>181</v>
      </c>
      <c r="L180" s="18">
        <f t="shared" si="45"/>
        <v>8.0110497237569064E-2</v>
      </c>
      <c r="M180" s="18">
        <f t="shared" si="46"/>
        <v>96.88479799723757</v>
      </c>
      <c r="N180" s="17">
        <f t="shared" si="47"/>
        <v>4.5112606527206385</v>
      </c>
      <c r="O180" s="19">
        <f t="shared" si="48"/>
        <v>2.6065272063835465E-2</v>
      </c>
      <c r="P180" s="18">
        <f t="shared" si="49"/>
        <v>3.6501861797394302</v>
      </c>
      <c r="Q180">
        <f t="shared" si="50"/>
        <v>8</v>
      </c>
      <c r="R180" s="18">
        <f t="shared" si="51"/>
        <v>3.9808219178082194</v>
      </c>
      <c r="S180">
        <f t="shared" si="52"/>
        <v>1</v>
      </c>
      <c r="T180" s="18">
        <f>SUM(CashFlows!DX180:GE180)</f>
        <v>96.899988642199531</v>
      </c>
      <c r="U180" s="18">
        <f t="shared" si="53"/>
        <v>96.819878144961962</v>
      </c>
      <c r="V180" s="18">
        <f t="shared" si="54"/>
        <v>1.5190644961961652E-2</v>
      </c>
      <c r="W180" s="17">
        <f t="shared" si="55"/>
        <v>4.5069656288456486</v>
      </c>
      <c r="X180" s="19">
        <f t="shared" si="56"/>
        <v>-0.42950238749899228</v>
      </c>
      <c r="Y180" s="18">
        <f t="shared" si="57"/>
        <v>0.27395862861750941</v>
      </c>
      <c r="Z180" s="20">
        <f t="shared" si="58"/>
        <v>4.1616082615944924E-3</v>
      </c>
      <c r="AA180" s="21">
        <f t="shared" si="59"/>
        <v>1.7318983322971533E-5</v>
      </c>
    </row>
    <row r="181" spans="1:27" x14ac:dyDescent="0.2">
      <c r="A181">
        <v>178</v>
      </c>
      <c r="B181" s="16">
        <f>Data!A180</f>
        <v>47726</v>
      </c>
      <c r="C181" s="17">
        <f>Data!B180</f>
        <v>4.125</v>
      </c>
      <c r="D181" s="17">
        <f>Data!C180</f>
        <v>98.183999999999997</v>
      </c>
      <c r="E181" s="17">
        <f>Data!D180</f>
        <v>98.2</v>
      </c>
      <c r="F181" s="17">
        <f>Data!F180</f>
        <v>4.5060000000000002</v>
      </c>
      <c r="G181" s="18">
        <f t="shared" si="40"/>
        <v>98.625</v>
      </c>
      <c r="H181" s="16">
        <f t="shared" si="41"/>
        <v>46265</v>
      </c>
      <c r="I181" s="16">
        <f t="shared" si="42"/>
        <v>46446</v>
      </c>
      <c r="J181">
        <f t="shared" si="43"/>
        <v>8</v>
      </c>
      <c r="K181">
        <f t="shared" si="44"/>
        <v>181</v>
      </c>
      <c r="L181" s="18">
        <f t="shared" si="45"/>
        <v>9.1160220994475141E-2</v>
      </c>
      <c r="M181" s="18">
        <f t="shared" si="46"/>
        <v>98.716160220994482</v>
      </c>
      <c r="N181" s="17">
        <f t="shared" si="47"/>
        <v>4.5061655590184504</v>
      </c>
      <c r="O181" s="19">
        <f t="shared" si="48"/>
        <v>1.6555901845016763E-2</v>
      </c>
      <c r="P181" s="18">
        <f t="shared" si="49"/>
        <v>3.6222241057184239</v>
      </c>
      <c r="Q181">
        <f t="shared" si="50"/>
        <v>8</v>
      </c>
      <c r="R181" s="18">
        <f t="shared" si="51"/>
        <v>3.9808219178082194</v>
      </c>
      <c r="S181">
        <f t="shared" si="52"/>
        <v>1</v>
      </c>
      <c r="T181" s="18">
        <f>SUM(CashFlows!DX181:GE181)</f>
        <v>98.71660258360977</v>
      </c>
      <c r="U181" s="18">
        <f t="shared" si="53"/>
        <v>98.625442362615289</v>
      </c>
      <c r="V181" s="18">
        <f t="shared" si="54"/>
        <v>4.4236261528851628E-4</v>
      </c>
      <c r="W181" s="17">
        <f t="shared" si="55"/>
        <v>4.5060418464952683</v>
      </c>
      <c r="X181" s="19">
        <f t="shared" si="56"/>
        <v>-1.2371252318210679E-2</v>
      </c>
      <c r="Y181" s="18">
        <f t="shared" si="57"/>
        <v>0.27607347607821803</v>
      </c>
      <c r="Z181" s="20">
        <f t="shared" si="58"/>
        <v>1.2212458488975218E-4</v>
      </c>
      <c r="AA181" s="21">
        <f t="shared" si="59"/>
        <v>1.4914414234494285E-8</v>
      </c>
    </row>
    <row r="182" spans="1:27" x14ac:dyDescent="0.2">
      <c r="A182">
        <v>179</v>
      </c>
      <c r="B182" s="16">
        <f>Data!A181</f>
        <v>47756</v>
      </c>
      <c r="C182" s="17">
        <f>Data!B181</f>
        <v>3.625</v>
      </c>
      <c r="D182" s="17">
        <f>Data!C181</f>
        <v>96.224000000000004</v>
      </c>
      <c r="E182" s="17">
        <f>Data!D181</f>
        <v>96.24</v>
      </c>
      <c r="F182" s="17">
        <f>Data!F181</f>
        <v>4.5090000000000003</v>
      </c>
      <c r="G182" s="18">
        <f t="shared" si="40"/>
        <v>96.75</v>
      </c>
      <c r="H182" s="16">
        <f t="shared" si="41"/>
        <v>46112</v>
      </c>
      <c r="I182" s="16">
        <f t="shared" si="42"/>
        <v>46295</v>
      </c>
      <c r="J182">
        <f t="shared" si="43"/>
        <v>161</v>
      </c>
      <c r="K182">
        <f t="shared" si="44"/>
        <v>183</v>
      </c>
      <c r="L182" s="18">
        <f t="shared" si="45"/>
        <v>1.5946038251366119</v>
      </c>
      <c r="M182" s="18">
        <f t="shared" si="46"/>
        <v>98.344603825136616</v>
      </c>
      <c r="N182" s="17">
        <f t="shared" si="47"/>
        <v>4.5093651454535886</v>
      </c>
      <c r="O182" s="19">
        <f t="shared" si="48"/>
        <v>3.6514545358823369E-2</v>
      </c>
      <c r="P182" s="18">
        <f t="shared" si="49"/>
        <v>3.6631350093452948</v>
      </c>
      <c r="Q182">
        <f t="shared" si="50"/>
        <v>9</v>
      </c>
      <c r="R182" s="18">
        <f t="shared" si="51"/>
        <v>4.0630136986301366</v>
      </c>
      <c r="S182">
        <f t="shared" si="52"/>
        <v>1</v>
      </c>
      <c r="T182" s="18">
        <f>SUM(CashFlows!DX182:GE182)</f>
        <v>98.343593020130029</v>
      </c>
      <c r="U182" s="18">
        <f t="shared" si="53"/>
        <v>96.748989194993413</v>
      </c>
      <c r="V182" s="18">
        <f t="shared" si="54"/>
        <v>-1.0108050065866792E-3</v>
      </c>
      <c r="W182" s="17">
        <f t="shared" si="55"/>
        <v>4.5096457318308092</v>
      </c>
      <c r="X182" s="19">
        <f t="shared" si="56"/>
        <v>2.8058637722061519E-2</v>
      </c>
      <c r="Y182" s="18">
        <f t="shared" si="57"/>
        <v>0.27299021123950551</v>
      </c>
      <c r="Z182" s="20">
        <f t="shared" si="58"/>
        <v>-2.7593987227004732E-4</v>
      </c>
      <c r="AA182" s="21">
        <f t="shared" si="59"/>
        <v>7.6142813108410032E-8</v>
      </c>
    </row>
    <row r="183" spans="1:27" x14ac:dyDescent="0.2">
      <c r="A183">
        <v>180</v>
      </c>
      <c r="B183" s="16">
        <f>Data!A182</f>
        <v>47756</v>
      </c>
      <c r="C183" s="17">
        <f>Data!B182</f>
        <v>4.625</v>
      </c>
      <c r="D183" s="17">
        <f>Data!C182</f>
        <v>100.12</v>
      </c>
      <c r="E183" s="17">
        <f>Data!D182</f>
        <v>100.134</v>
      </c>
      <c r="F183" s="17">
        <f>Data!F182</f>
        <v>4.5090000000000003</v>
      </c>
      <c r="G183" s="18">
        <f t="shared" si="40"/>
        <v>100.421875</v>
      </c>
      <c r="H183" s="16">
        <f t="shared" si="41"/>
        <v>46112</v>
      </c>
      <c r="I183" s="16">
        <f t="shared" si="42"/>
        <v>46295</v>
      </c>
      <c r="J183">
        <f t="shared" si="43"/>
        <v>161</v>
      </c>
      <c r="K183">
        <f t="shared" si="44"/>
        <v>183</v>
      </c>
      <c r="L183" s="18">
        <f t="shared" si="45"/>
        <v>2.0344945355191255</v>
      </c>
      <c r="M183" s="18">
        <f t="shared" si="46"/>
        <v>102.45636953551913</v>
      </c>
      <c r="N183" s="17">
        <f t="shared" si="47"/>
        <v>4.5093822617231467</v>
      </c>
      <c r="O183" s="19">
        <f t="shared" si="48"/>
        <v>3.8226172314637097E-2</v>
      </c>
      <c r="P183" s="18">
        <f t="shared" si="49"/>
        <v>3.5940632274489221</v>
      </c>
      <c r="Q183">
        <f t="shared" si="50"/>
        <v>9</v>
      </c>
      <c r="R183" s="18">
        <f t="shared" si="51"/>
        <v>4.0630136986301366</v>
      </c>
      <c r="S183">
        <f t="shared" si="52"/>
        <v>1</v>
      </c>
      <c r="T183" s="18">
        <f>SUM(CashFlows!DX183:GE183)</f>
        <v>102.46204290111214</v>
      </c>
      <c r="U183" s="18">
        <f t="shared" si="53"/>
        <v>100.42754836559301</v>
      </c>
      <c r="V183" s="18">
        <f t="shared" si="54"/>
        <v>5.6733655930116811E-3</v>
      </c>
      <c r="W183" s="17">
        <f t="shared" si="55"/>
        <v>4.5078416202630294</v>
      </c>
      <c r="X183" s="19">
        <f t="shared" si="56"/>
        <v>-0.15406414601173424</v>
      </c>
      <c r="Y183" s="18">
        <f t="shared" si="57"/>
        <v>0.27823661875581507</v>
      </c>
      <c r="Z183" s="20">
        <f t="shared" si="58"/>
        <v>1.5785380595651497E-3</v>
      </c>
      <c r="AA183" s="21">
        <f t="shared" si="59"/>
        <v>2.4917824054957079E-6</v>
      </c>
    </row>
    <row r="184" spans="1:27" x14ac:dyDescent="0.2">
      <c r="A184">
        <v>181</v>
      </c>
      <c r="B184" s="16">
        <f>Data!A183</f>
        <v>47787</v>
      </c>
      <c r="C184" s="17">
        <f>Data!B183</f>
        <v>3.625</v>
      </c>
      <c r="D184" s="17">
        <f>Data!C183</f>
        <v>96.194000000000003</v>
      </c>
      <c r="E184" s="17">
        <f>Data!D183</f>
        <v>96.21</v>
      </c>
      <c r="F184" s="17">
        <f>Data!F183</f>
        <v>4.5179999999999998</v>
      </c>
      <c r="G184" s="18">
        <f t="shared" si="40"/>
        <v>96.65625</v>
      </c>
      <c r="H184" s="16">
        <f t="shared" si="41"/>
        <v>46142</v>
      </c>
      <c r="I184" s="16">
        <f t="shared" si="42"/>
        <v>46326</v>
      </c>
      <c r="J184">
        <f t="shared" si="43"/>
        <v>131</v>
      </c>
      <c r="K184">
        <f t="shared" si="44"/>
        <v>184</v>
      </c>
      <c r="L184" s="18">
        <f t="shared" si="45"/>
        <v>1.2904211956521738</v>
      </c>
      <c r="M184" s="18">
        <f t="shared" si="46"/>
        <v>97.946671195652172</v>
      </c>
      <c r="N184" s="17">
        <f t="shared" si="47"/>
        <v>4.5177127602616434</v>
      </c>
      <c r="O184" s="19">
        <f t="shared" si="48"/>
        <v>-2.8723973835642624E-2</v>
      </c>
      <c r="P184" s="18">
        <f t="shared" si="49"/>
        <v>3.7449800523402241</v>
      </c>
      <c r="Q184">
        <f t="shared" si="50"/>
        <v>9</v>
      </c>
      <c r="R184" s="18">
        <f t="shared" si="51"/>
        <v>4.1479452054794521</v>
      </c>
      <c r="S184">
        <f t="shared" si="52"/>
        <v>1</v>
      </c>
      <c r="T184" s="18">
        <f>SUM(CashFlows!DX184:GE184)</f>
        <v>97.963404439749098</v>
      </c>
      <c r="U184" s="18">
        <f t="shared" si="53"/>
        <v>96.672983244096926</v>
      </c>
      <c r="V184" s="18">
        <f t="shared" si="54"/>
        <v>1.6733244096926114E-2</v>
      </c>
      <c r="W184" s="17">
        <f t="shared" si="55"/>
        <v>4.5131513726202739</v>
      </c>
      <c r="X184" s="19">
        <f t="shared" si="56"/>
        <v>-0.45613876413694854</v>
      </c>
      <c r="Y184" s="18">
        <f t="shared" si="57"/>
        <v>0.26702411922731167</v>
      </c>
      <c r="Z184" s="20">
        <f t="shared" si="58"/>
        <v>4.468179766797308E-3</v>
      </c>
      <c r="AA184" s="21">
        <f t="shared" si="59"/>
        <v>1.9964630428416844E-5</v>
      </c>
    </row>
    <row r="185" spans="1:27" x14ac:dyDescent="0.2">
      <c r="A185">
        <v>182</v>
      </c>
      <c r="B185" s="16">
        <f>Data!A184</f>
        <v>47787</v>
      </c>
      <c r="C185" s="17">
        <f>Data!B184</f>
        <v>4.875</v>
      </c>
      <c r="D185" s="17">
        <f>Data!C184</f>
        <v>101.096</v>
      </c>
      <c r="E185" s="17">
        <f>Data!D184</f>
        <v>101.11199999999999</v>
      </c>
      <c r="F185" s="17">
        <f>Data!F184</f>
        <v>4.5119999999999996</v>
      </c>
      <c r="G185" s="18">
        <f t="shared" si="40"/>
        <v>101.3515625</v>
      </c>
      <c r="H185" s="16">
        <f t="shared" si="41"/>
        <v>46142</v>
      </c>
      <c r="I185" s="16">
        <f t="shared" si="42"/>
        <v>46326</v>
      </c>
      <c r="J185">
        <f t="shared" si="43"/>
        <v>131</v>
      </c>
      <c r="K185">
        <f t="shared" si="44"/>
        <v>184</v>
      </c>
      <c r="L185" s="18">
        <f t="shared" si="45"/>
        <v>1.7353940217391304</v>
      </c>
      <c r="M185" s="18">
        <f t="shared" si="46"/>
        <v>103.08695652173913</v>
      </c>
      <c r="N185" s="17">
        <f t="shared" si="47"/>
        <v>4.5122620108024067</v>
      </c>
      <c r="O185" s="19">
        <f t="shared" si="48"/>
        <v>2.6201080240717545E-2</v>
      </c>
      <c r="P185" s="18">
        <f t="shared" si="49"/>
        <v>3.6596363242973151</v>
      </c>
      <c r="Q185">
        <f t="shared" si="50"/>
        <v>9</v>
      </c>
      <c r="R185" s="18">
        <f t="shared" si="51"/>
        <v>4.1479452054794521</v>
      </c>
      <c r="S185">
        <f t="shared" si="52"/>
        <v>1</v>
      </c>
      <c r="T185" s="18">
        <f>SUM(CashFlows!DX185:GE185)</f>
        <v>103.09239894164412</v>
      </c>
      <c r="U185" s="18">
        <f t="shared" si="53"/>
        <v>101.35700491990499</v>
      </c>
      <c r="V185" s="18">
        <f t="shared" si="54"/>
        <v>5.4424199049947219E-3</v>
      </c>
      <c r="W185" s="17">
        <f t="shared" si="55"/>
        <v>4.5108194418221146</v>
      </c>
      <c r="X185" s="19">
        <f t="shared" si="56"/>
        <v>-0.14425689802921582</v>
      </c>
      <c r="Y185" s="18">
        <f t="shared" si="57"/>
        <v>0.27325119530613728</v>
      </c>
      <c r="Z185" s="20">
        <f t="shared" si="58"/>
        <v>1.4871477443977219E-3</v>
      </c>
      <c r="AA185" s="21">
        <f t="shared" si="59"/>
        <v>2.211608413667232E-6</v>
      </c>
    </row>
    <row r="186" spans="1:27" x14ac:dyDescent="0.2">
      <c r="A186">
        <v>183</v>
      </c>
      <c r="B186" s="16">
        <f>Data!A185</f>
        <v>47802</v>
      </c>
      <c r="C186" s="17">
        <f>Data!B185</f>
        <v>0.875</v>
      </c>
      <c r="D186" s="17">
        <f>Data!C185</f>
        <v>86.063999999999993</v>
      </c>
      <c r="E186" s="17">
        <f>Data!D185</f>
        <v>86.08</v>
      </c>
      <c r="F186" s="17">
        <f>Data!F185</f>
        <v>4.5179999999999998</v>
      </c>
      <c r="G186" s="18">
        <f t="shared" si="40"/>
        <v>86.25</v>
      </c>
      <c r="H186" s="16">
        <f t="shared" si="41"/>
        <v>46157</v>
      </c>
      <c r="I186" s="16">
        <f t="shared" si="42"/>
        <v>46341</v>
      </c>
      <c r="J186">
        <f t="shared" si="43"/>
        <v>116</v>
      </c>
      <c r="K186">
        <f t="shared" si="44"/>
        <v>184</v>
      </c>
      <c r="L186" s="18">
        <f t="shared" si="45"/>
        <v>0.27581521739130432</v>
      </c>
      <c r="M186" s="18">
        <f t="shared" si="46"/>
        <v>86.525815217391298</v>
      </c>
      <c r="N186" s="17">
        <f t="shared" si="47"/>
        <v>4.5176431822995102</v>
      </c>
      <c r="O186" s="19">
        <f t="shared" si="48"/>
        <v>-3.5681770048956452E-2</v>
      </c>
      <c r="P186" s="18">
        <f t="shared" si="49"/>
        <v>4.0084748399043182</v>
      </c>
      <c r="Q186">
        <f t="shared" si="50"/>
        <v>9</v>
      </c>
      <c r="R186" s="18">
        <f t="shared" si="51"/>
        <v>4.1890410958904107</v>
      </c>
      <c r="S186">
        <f t="shared" si="52"/>
        <v>1</v>
      </c>
      <c r="T186" s="18">
        <f>SUM(CashFlows!DX186:GE186)</f>
        <v>86.516183140652771</v>
      </c>
      <c r="U186" s="18">
        <f t="shared" si="53"/>
        <v>86.240367923261473</v>
      </c>
      <c r="V186" s="18">
        <f t="shared" si="54"/>
        <v>-9.6320767385265071E-3</v>
      </c>
      <c r="W186" s="17">
        <f t="shared" si="55"/>
        <v>4.5204204806698414</v>
      </c>
      <c r="X186" s="19">
        <f t="shared" si="56"/>
        <v>0.27772983703311382</v>
      </c>
      <c r="Y186" s="18">
        <f t="shared" si="57"/>
        <v>0.24947144236631155</v>
      </c>
      <c r="Z186" s="20">
        <f t="shared" si="58"/>
        <v>-2.4029280769432056E-3</v>
      </c>
      <c r="AA186" s="21">
        <f t="shared" si="59"/>
        <v>5.7740633429619725E-6</v>
      </c>
    </row>
    <row r="187" spans="1:27" x14ac:dyDescent="0.2">
      <c r="A187">
        <v>184</v>
      </c>
      <c r="B187" s="16">
        <f>Data!A186</f>
        <v>47817</v>
      </c>
      <c r="C187" s="17">
        <f>Data!B186</f>
        <v>3.5</v>
      </c>
      <c r="D187" s="17">
        <f>Data!C186</f>
        <v>96.013999999999996</v>
      </c>
      <c r="E187" s="17">
        <f>Data!D186</f>
        <v>96.03</v>
      </c>
      <c r="F187" s="17">
        <f>Data!F186</f>
        <v>4.524</v>
      </c>
      <c r="G187" s="18">
        <f t="shared" si="40"/>
        <v>96.09375</v>
      </c>
      <c r="H187" s="16">
        <f t="shared" si="41"/>
        <v>46173</v>
      </c>
      <c r="I187" s="16">
        <f t="shared" si="42"/>
        <v>46356</v>
      </c>
      <c r="J187">
        <f t="shared" si="43"/>
        <v>100</v>
      </c>
      <c r="K187">
        <f t="shared" si="44"/>
        <v>183</v>
      </c>
      <c r="L187" s="18">
        <f t="shared" si="45"/>
        <v>0.95628415300546443</v>
      </c>
      <c r="M187" s="18">
        <f t="shared" si="46"/>
        <v>97.05003415300547</v>
      </c>
      <c r="N187" s="17">
        <f t="shared" si="47"/>
        <v>4.5244597464288736</v>
      </c>
      <c r="O187" s="19">
        <f t="shared" si="48"/>
        <v>4.5974642887358641E-2</v>
      </c>
      <c r="P187" s="18">
        <f t="shared" si="49"/>
        <v>3.8347725791510214</v>
      </c>
      <c r="Q187">
        <f t="shared" si="50"/>
        <v>9</v>
      </c>
      <c r="R187" s="18">
        <f t="shared" si="51"/>
        <v>4.2301369863013702</v>
      </c>
      <c r="S187">
        <f t="shared" si="52"/>
        <v>1</v>
      </c>
      <c r="T187" s="18">
        <f>SUM(CashFlows!DX187:GE187)</f>
        <v>97.083684487432095</v>
      </c>
      <c r="U187" s="18">
        <f t="shared" si="53"/>
        <v>96.127400334426625</v>
      </c>
      <c r="V187" s="18">
        <f t="shared" si="54"/>
        <v>3.3650334426624795E-2</v>
      </c>
      <c r="W187" s="17">
        <f t="shared" si="55"/>
        <v>4.5154198103726078</v>
      </c>
      <c r="X187" s="19">
        <f t="shared" si="56"/>
        <v>-0.90399360562658515</v>
      </c>
      <c r="Y187" s="18">
        <f t="shared" si="57"/>
        <v>0.26077165708256667</v>
      </c>
      <c r="Z187" s="20">
        <f t="shared" si="58"/>
        <v>8.7750534698134881E-3</v>
      </c>
      <c r="AA187" s="21">
        <f t="shared" si="59"/>
        <v>7.7001563398085743E-5</v>
      </c>
    </row>
    <row r="188" spans="1:27" x14ac:dyDescent="0.2">
      <c r="A188">
        <v>185</v>
      </c>
      <c r="B188" s="16">
        <f>Data!A187</f>
        <v>47817</v>
      </c>
      <c r="C188" s="17">
        <f>Data!B187</f>
        <v>4.375</v>
      </c>
      <c r="D188" s="17">
        <f>Data!C187</f>
        <v>99.123999999999995</v>
      </c>
      <c r="E188" s="17">
        <f>Data!D187</f>
        <v>99.14</v>
      </c>
      <c r="F188" s="17">
        <f>Data!F187</f>
        <v>4.5209999999999999</v>
      </c>
      <c r="G188" s="18">
        <f t="shared" si="40"/>
        <v>99.4375</v>
      </c>
      <c r="H188" s="16">
        <f t="shared" si="41"/>
        <v>46173</v>
      </c>
      <c r="I188" s="16">
        <f t="shared" si="42"/>
        <v>46356</v>
      </c>
      <c r="J188">
        <f t="shared" si="43"/>
        <v>100</v>
      </c>
      <c r="K188">
        <f t="shared" si="44"/>
        <v>183</v>
      </c>
      <c r="L188" s="18">
        <f t="shared" si="45"/>
        <v>1.1953551912568305</v>
      </c>
      <c r="M188" s="18">
        <f t="shared" si="46"/>
        <v>100.63285519125684</v>
      </c>
      <c r="N188" s="17">
        <f t="shared" si="47"/>
        <v>4.521102966782605</v>
      </c>
      <c r="O188" s="19">
        <f t="shared" si="48"/>
        <v>1.0296678260512948E-2</v>
      </c>
      <c r="P188" s="18">
        <f t="shared" si="49"/>
        <v>3.7734780402903123</v>
      </c>
      <c r="Q188">
        <f t="shared" si="50"/>
        <v>9</v>
      </c>
      <c r="R188" s="18">
        <f t="shared" si="51"/>
        <v>4.2301369863013702</v>
      </c>
      <c r="S188">
        <f t="shared" si="52"/>
        <v>1</v>
      </c>
      <c r="T188" s="18">
        <f>SUM(CashFlows!DX188:GE188)</f>
        <v>100.66065890350521</v>
      </c>
      <c r="U188" s="18">
        <f t="shared" si="53"/>
        <v>99.465303712248371</v>
      </c>
      <c r="V188" s="18">
        <f t="shared" si="54"/>
        <v>2.7803712248370971E-2</v>
      </c>
      <c r="W188" s="17">
        <f t="shared" si="55"/>
        <v>4.513782316103689</v>
      </c>
      <c r="X188" s="19">
        <f t="shared" si="56"/>
        <v>-0.73206506789160741</v>
      </c>
      <c r="Y188" s="18">
        <f t="shared" si="57"/>
        <v>0.26500750483314461</v>
      </c>
      <c r="Z188" s="20">
        <f t="shared" si="58"/>
        <v>7.3681924080395318E-3</v>
      </c>
      <c r="AA188" s="21">
        <f t="shared" si="59"/>
        <v>5.4290259361891397E-5</v>
      </c>
    </row>
    <row r="189" spans="1:27" x14ac:dyDescent="0.2">
      <c r="A189">
        <v>186</v>
      </c>
      <c r="B189" s="16">
        <f>Data!A188</f>
        <v>47848</v>
      </c>
      <c r="C189" s="17">
        <f>Data!B188</f>
        <v>3.625</v>
      </c>
      <c r="D189" s="17">
        <f>Data!C188</f>
        <v>96.146000000000001</v>
      </c>
      <c r="E189" s="17">
        <f>Data!D188</f>
        <v>96.162000000000006</v>
      </c>
      <c r="F189" s="17">
        <f>Data!F188</f>
        <v>4.5250000000000004</v>
      </c>
      <c r="G189" s="18">
        <f t="shared" si="40"/>
        <v>96.5078125</v>
      </c>
      <c r="H189" s="16">
        <f t="shared" si="41"/>
        <v>46203</v>
      </c>
      <c r="I189" s="16">
        <f t="shared" si="42"/>
        <v>46387</v>
      </c>
      <c r="J189">
        <f t="shared" si="43"/>
        <v>70</v>
      </c>
      <c r="K189">
        <f t="shared" si="44"/>
        <v>184</v>
      </c>
      <c r="L189" s="18">
        <f t="shared" si="45"/>
        <v>0.68953804347826086</v>
      </c>
      <c r="M189" s="18">
        <f t="shared" si="46"/>
        <v>97.197350543478265</v>
      </c>
      <c r="N189" s="17">
        <f t="shared" si="47"/>
        <v>4.5247368897874516</v>
      </c>
      <c r="O189" s="19">
        <f t="shared" si="48"/>
        <v>-2.6311021254876721E-2</v>
      </c>
      <c r="P189" s="18">
        <f t="shared" si="49"/>
        <v>3.9068910364265097</v>
      </c>
      <c r="Q189">
        <f t="shared" si="50"/>
        <v>9</v>
      </c>
      <c r="R189" s="18">
        <f t="shared" si="51"/>
        <v>4.3150684931506849</v>
      </c>
      <c r="S189">
        <f t="shared" si="52"/>
        <v>1</v>
      </c>
      <c r="T189" s="18">
        <f>SUM(CashFlows!DX189:GE189)</f>
        <v>97.216150056158014</v>
      </c>
      <c r="U189" s="18">
        <f t="shared" si="53"/>
        <v>96.526612012679749</v>
      </c>
      <c r="V189" s="18">
        <f t="shared" si="54"/>
        <v>1.8799512679748887E-2</v>
      </c>
      <c r="W189" s="17">
        <f t="shared" si="55"/>
        <v>4.5197868180332161</v>
      </c>
      <c r="X189" s="19">
        <f t="shared" si="56"/>
        <v>-0.49500717542354522</v>
      </c>
      <c r="Y189" s="18">
        <f t="shared" si="57"/>
        <v>0.25595799592984386</v>
      </c>
      <c r="Z189" s="20">
        <f t="shared" si="58"/>
        <v>4.8118855899662132E-3</v>
      </c>
      <c r="AA189" s="21">
        <f t="shared" si="59"/>
        <v>2.3154242930924491E-5</v>
      </c>
    </row>
    <row r="190" spans="1:27" x14ac:dyDescent="0.2">
      <c r="A190">
        <v>187</v>
      </c>
      <c r="B190" s="16">
        <f>Data!A189</f>
        <v>47848</v>
      </c>
      <c r="C190" s="17">
        <f>Data!B189</f>
        <v>3.75</v>
      </c>
      <c r="D190" s="17">
        <f>Data!C189</f>
        <v>96.3</v>
      </c>
      <c r="E190" s="17">
        <f>Data!D189</f>
        <v>96.313999999999993</v>
      </c>
      <c r="F190" s="17">
        <f>Data!F189</f>
        <v>4.5270000000000001</v>
      </c>
      <c r="G190" s="18">
        <f t="shared" si="40"/>
        <v>96.984375</v>
      </c>
      <c r="H190" s="16">
        <f t="shared" si="41"/>
        <v>46203</v>
      </c>
      <c r="I190" s="16">
        <f t="shared" si="42"/>
        <v>46387</v>
      </c>
      <c r="J190">
        <f t="shared" si="43"/>
        <v>70</v>
      </c>
      <c r="K190">
        <f t="shared" si="44"/>
        <v>184</v>
      </c>
      <c r="L190" s="18">
        <f t="shared" si="45"/>
        <v>0.71331521739130432</v>
      </c>
      <c r="M190" s="18">
        <f t="shared" si="46"/>
        <v>97.697690217391298</v>
      </c>
      <c r="N190" s="17">
        <f t="shared" si="47"/>
        <v>4.5267791107534805</v>
      </c>
      <c r="O190" s="19">
        <f t="shared" si="48"/>
        <v>-2.2088924651963993E-2</v>
      </c>
      <c r="P190" s="18">
        <f t="shared" si="49"/>
        <v>3.8978855052021455</v>
      </c>
      <c r="Q190">
        <f t="shared" si="50"/>
        <v>9</v>
      </c>
      <c r="R190" s="18">
        <f t="shared" si="51"/>
        <v>4.3150684931506849</v>
      </c>
      <c r="S190">
        <f t="shared" si="52"/>
        <v>1</v>
      </c>
      <c r="T190" s="18">
        <f>SUM(CashFlows!DX190:GE190)</f>
        <v>97.725235494994635</v>
      </c>
      <c r="U190" s="18">
        <f t="shared" si="53"/>
        <v>97.011920277603338</v>
      </c>
      <c r="V190" s="18">
        <f t="shared" si="54"/>
        <v>2.7545277603337581E-2</v>
      </c>
      <c r="W190" s="17">
        <f t="shared" si="55"/>
        <v>4.5195470560625504</v>
      </c>
      <c r="X190" s="19">
        <f t="shared" si="56"/>
        <v>-0.72320546909301342</v>
      </c>
      <c r="Y190" s="18">
        <f t="shared" si="57"/>
        <v>0.25654935186407934</v>
      </c>
      <c r="Z190" s="20">
        <f t="shared" si="58"/>
        <v>7.0667231160523973E-3</v>
      </c>
      <c r="AA190" s="21">
        <f t="shared" si="59"/>
        <v>4.9938575598949304E-5</v>
      </c>
    </row>
    <row r="191" spans="1:27" x14ac:dyDescent="0.2">
      <c r="A191">
        <v>188</v>
      </c>
      <c r="B191" s="16">
        <f>Data!A190</f>
        <v>47879</v>
      </c>
      <c r="C191" s="17">
        <f>Data!B190</f>
        <v>3.75</v>
      </c>
      <c r="D191" s="17">
        <f>Data!C190</f>
        <v>96.281999999999996</v>
      </c>
      <c r="E191" s="17">
        <f>Data!D190</f>
        <v>96.296000000000006</v>
      </c>
      <c r="F191" s="17">
        <f>Data!F190</f>
        <v>4.5279999999999996</v>
      </c>
      <c r="G191" s="18">
        <f t="shared" si="40"/>
        <v>96.9296875</v>
      </c>
      <c r="H191" s="16">
        <f t="shared" si="41"/>
        <v>46234</v>
      </c>
      <c r="I191" s="16">
        <f t="shared" si="42"/>
        <v>46418</v>
      </c>
      <c r="J191">
        <f t="shared" si="43"/>
        <v>39</v>
      </c>
      <c r="K191">
        <f t="shared" si="44"/>
        <v>184</v>
      </c>
      <c r="L191" s="18">
        <f t="shared" si="45"/>
        <v>0.39741847826086957</v>
      </c>
      <c r="M191" s="18">
        <f t="shared" si="46"/>
        <v>97.327105978260875</v>
      </c>
      <c r="N191" s="17">
        <f t="shared" si="47"/>
        <v>4.5275222993357698</v>
      </c>
      <c r="O191" s="19">
        <f t="shared" si="48"/>
        <v>-4.7770066422980761E-2</v>
      </c>
      <c r="P191" s="18">
        <f t="shared" si="49"/>
        <v>3.9802398413831925</v>
      </c>
      <c r="Q191">
        <f t="shared" si="50"/>
        <v>9</v>
      </c>
      <c r="R191" s="18">
        <f t="shared" si="51"/>
        <v>4.4000000000000004</v>
      </c>
      <c r="S191">
        <f t="shared" si="52"/>
        <v>1</v>
      </c>
      <c r="T191" s="18">
        <f>SUM(CashFlows!DX191:GE191)</f>
        <v>97.344786565222236</v>
      </c>
      <c r="U191" s="18">
        <f t="shared" si="53"/>
        <v>96.947368086961362</v>
      </c>
      <c r="V191" s="18">
        <f t="shared" si="54"/>
        <v>1.7680586961361655E-2</v>
      </c>
      <c r="W191" s="17">
        <f t="shared" si="55"/>
        <v>4.5229587014553081</v>
      </c>
      <c r="X191" s="19">
        <f t="shared" si="56"/>
        <v>-0.45635978804616784</v>
      </c>
      <c r="Y191" s="18">
        <f t="shared" si="57"/>
        <v>0.25124114120029639</v>
      </c>
      <c r="Z191" s="20">
        <f t="shared" si="58"/>
        <v>4.4420908452635832E-3</v>
      </c>
      <c r="AA191" s="21">
        <f t="shared" si="59"/>
        <v>1.9732171077574535E-5</v>
      </c>
    </row>
    <row r="192" spans="1:27" x14ac:dyDescent="0.2">
      <c r="A192">
        <v>189</v>
      </c>
      <c r="B192" s="16">
        <f>Data!A191</f>
        <v>47879</v>
      </c>
      <c r="C192" s="17">
        <f>Data!B191</f>
        <v>4</v>
      </c>
      <c r="D192" s="17">
        <f>Data!C191</f>
        <v>97.275999999999996</v>
      </c>
      <c r="E192" s="17">
        <f>Data!D191</f>
        <v>97.292000000000002</v>
      </c>
      <c r="F192" s="17">
        <f>Data!F191</f>
        <v>4.5279999999999996</v>
      </c>
      <c r="G192" s="18">
        <f t="shared" si="40"/>
        <v>97.9140625</v>
      </c>
      <c r="H192" s="16">
        <f t="shared" si="41"/>
        <v>46234</v>
      </c>
      <c r="I192" s="16">
        <f t="shared" si="42"/>
        <v>46418</v>
      </c>
      <c r="J192">
        <f t="shared" si="43"/>
        <v>39</v>
      </c>
      <c r="K192">
        <f t="shared" si="44"/>
        <v>184</v>
      </c>
      <c r="L192" s="18">
        <f t="shared" si="45"/>
        <v>0.42391304347826086</v>
      </c>
      <c r="M192" s="18">
        <f t="shared" si="46"/>
        <v>98.337975543478265</v>
      </c>
      <c r="N192" s="17">
        <f t="shared" si="47"/>
        <v>4.5279014827862536</v>
      </c>
      <c r="O192" s="19">
        <f t="shared" si="48"/>
        <v>-9.8517213745985543E-3</v>
      </c>
      <c r="P192" s="18">
        <f t="shared" si="49"/>
        <v>3.9626039884881146</v>
      </c>
      <c r="Q192">
        <f t="shared" si="50"/>
        <v>9</v>
      </c>
      <c r="R192" s="18">
        <f t="shared" si="51"/>
        <v>4.4000000000000004</v>
      </c>
      <c r="S192">
        <f t="shared" si="52"/>
        <v>1</v>
      </c>
      <c r="T192" s="18">
        <f>SUM(CashFlows!DX192:GE192)</f>
        <v>98.359078630711451</v>
      </c>
      <c r="U192" s="18">
        <f t="shared" si="53"/>
        <v>97.935165587233186</v>
      </c>
      <c r="V192" s="18">
        <f t="shared" si="54"/>
        <v>2.1103087233186102E-2</v>
      </c>
      <c r="W192" s="17">
        <f t="shared" si="55"/>
        <v>4.5224865975443969</v>
      </c>
      <c r="X192" s="19">
        <f t="shared" si="56"/>
        <v>-0.54148852418567373</v>
      </c>
      <c r="Y192" s="18">
        <f t="shared" si="57"/>
        <v>0.25235930789580069</v>
      </c>
      <c r="Z192" s="20">
        <f t="shared" si="58"/>
        <v>5.3255604886315519E-3</v>
      </c>
      <c r="AA192" s="21">
        <f t="shared" si="59"/>
        <v>2.8361594518073533E-5</v>
      </c>
    </row>
    <row r="193" spans="1:27" x14ac:dyDescent="0.2">
      <c r="A193">
        <v>190</v>
      </c>
      <c r="B193" s="16">
        <f>Data!A192</f>
        <v>47894</v>
      </c>
      <c r="C193" s="17">
        <f>Data!B192</f>
        <v>1.125</v>
      </c>
      <c r="D193" s="17">
        <f>Data!C192</f>
        <v>86.164000000000001</v>
      </c>
      <c r="E193" s="17">
        <f>Data!D192</f>
        <v>86.18</v>
      </c>
      <c r="F193" s="17">
        <f>Data!F192</f>
        <v>4.5010000000000003</v>
      </c>
      <c r="G193" s="18">
        <f t="shared" si="40"/>
        <v>86.5625</v>
      </c>
      <c r="H193" s="16">
        <f t="shared" si="41"/>
        <v>46249</v>
      </c>
      <c r="I193" s="16">
        <f t="shared" si="42"/>
        <v>46433</v>
      </c>
      <c r="J193">
        <f t="shared" si="43"/>
        <v>24</v>
      </c>
      <c r="K193">
        <f t="shared" si="44"/>
        <v>184</v>
      </c>
      <c r="L193" s="18">
        <f t="shared" si="45"/>
        <v>7.3369565217391311E-2</v>
      </c>
      <c r="M193" s="18">
        <f t="shared" si="46"/>
        <v>86.635869565217391</v>
      </c>
      <c r="N193" s="17">
        <f t="shared" si="47"/>
        <v>4.5011836490844548</v>
      </c>
      <c r="O193" s="19">
        <f t="shared" si="48"/>
        <v>1.8364908445445138E-2</v>
      </c>
      <c r="P193" s="18">
        <f t="shared" si="49"/>
        <v>4.2306367740846333</v>
      </c>
      <c r="Q193">
        <f t="shared" si="50"/>
        <v>9</v>
      </c>
      <c r="R193" s="18">
        <f t="shared" si="51"/>
        <v>4.441095890410959</v>
      </c>
      <c r="S193">
        <f t="shared" si="52"/>
        <v>1</v>
      </c>
      <c r="T193" s="18">
        <f>SUM(CashFlows!DX193:GE193)</f>
        <v>86.530633360601243</v>
      </c>
      <c r="U193" s="18">
        <f t="shared" si="53"/>
        <v>86.457263795383852</v>
      </c>
      <c r="V193" s="18">
        <f t="shared" si="54"/>
        <v>-0.10523620461614769</v>
      </c>
      <c r="W193" s="17">
        <f t="shared" si="55"/>
        <v>4.5299152852580207</v>
      </c>
      <c r="X193" s="19">
        <f t="shared" si="56"/>
        <v>2.8731636173565889</v>
      </c>
      <c r="Y193" s="18">
        <f t="shared" si="57"/>
        <v>0.23637103665472822</v>
      </c>
      <c r="Z193" s="20">
        <f t="shared" si="58"/>
        <v>-2.4874790778727923E-2</v>
      </c>
      <c r="AA193" s="21">
        <f t="shared" si="59"/>
        <v>6.187552162854877E-4</v>
      </c>
    </row>
    <row r="194" spans="1:27" x14ac:dyDescent="0.2">
      <c r="A194">
        <v>191</v>
      </c>
      <c r="B194" s="16">
        <f>Data!A193</f>
        <v>47894</v>
      </c>
      <c r="C194" s="17">
        <f>Data!B193</f>
        <v>5.375</v>
      </c>
      <c r="D194" s="17">
        <f>Data!C193</f>
        <v>103.124</v>
      </c>
      <c r="E194" s="17">
        <f>Data!D193</f>
        <v>103.14</v>
      </c>
      <c r="F194" s="17">
        <f>Data!F193</f>
        <v>4.51</v>
      </c>
      <c r="G194" s="18">
        <f t="shared" si="40"/>
        <v>103.4375</v>
      </c>
      <c r="H194" s="16">
        <f t="shared" si="41"/>
        <v>46249</v>
      </c>
      <c r="I194" s="16">
        <f t="shared" si="42"/>
        <v>46433</v>
      </c>
      <c r="J194">
        <f t="shared" si="43"/>
        <v>24</v>
      </c>
      <c r="K194">
        <f t="shared" si="44"/>
        <v>184</v>
      </c>
      <c r="L194" s="18">
        <f t="shared" si="45"/>
        <v>0.35054347826086957</v>
      </c>
      <c r="M194" s="18">
        <f t="shared" si="46"/>
        <v>103.78804347826087</v>
      </c>
      <c r="N194" s="17">
        <f t="shared" si="47"/>
        <v>4.5102444145829184</v>
      </c>
      <c r="O194" s="19">
        <f t="shared" si="48"/>
        <v>2.4441458291857288E-2</v>
      </c>
      <c r="P194" s="18">
        <f t="shared" si="49"/>
        <v>3.9121782906485163</v>
      </c>
      <c r="Q194">
        <f t="shared" si="50"/>
        <v>9</v>
      </c>
      <c r="R194" s="18">
        <f t="shared" si="51"/>
        <v>4.441095890410959</v>
      </c>
      <c r="S194">
        <f t="shared" si="52"/>
        <v>1</v>
      </c>
      <c r="T194" s="18">
        <f>SUM(CashFlows!DX194:GE194)</f>
        <v>103.74169682459143</v>
      </c>
      <c r="U194" s="18">
        <f t="shared" si="53"/>
        <v>103.39115334633055</v>
      </c>
      <c r="V194" s="18">
        <f t="shared" si="54"/>
        <v>-4.6346653669445459E-2</v>
      </c>
      <c r="W194" s="17">
        <f t="shared" si="55"/>
        <v>4.5216618340140204</v>
      </c>
      <c r="X194" s="19">
        <f t="shared" si="56"/>
        <v>1.1417419431102083</v>
      </c>
      <c r="Y194" s="18">
        <f t="shared" si="57"/>
        <v>0.25561207227961774</v>
      </c>
      <c r="Z194" s="20">
        <f t="shared" si="58"/>
        <v>-1.1846764187672703E-2</v>
      </c>
      <c r="AA194" s="21">
        <f t="shared" si="59"/>
        <v>1.4034582171832449E-4</v>
      </c>
    </row>
    <row r="195" spans="1:27" x14ac:dyDescent="0.2">
      <c r="A195">
        <v>192</v>
      </c>
      <c r="B195" s="16">
        <f>Data!A194</f>
        <v>47907</v>
      </c>
      <c r="C195" s="17">
        <f>Data!B194</f>
        <v>3.5</v>
      </c>
      <c r="D195" s="17">
        <f>Data!C194</f>
        <v>95.27</v>
      </c>
      <c r="E195" s="17">
        <f>Data!D194</f>
        <v>95.284000000000006</v>
      </c>
      <c r="F195" s="17">
        <f>Data!F194</f>
        <v>4.524</v>
      </c>
      <c r="G195" s="18">
        <f t="shared" si="40"/>
        <v>95.890625</v>
      </c>
      <c r="H195" s="16">
        <f t="shared" si="41"/>
        <v>46265</v>
      </c>
      <c r="I195" s="16">
        <f t="shared" si="42"/>
        <v>46446</v>
      </c>
      <c r="J195">
        <f t="shared" si="43"/>
        <v>8</v>
      </c>
      <c r="K195">
        <f t="shared" si="44"/>
        <v>181</v>
      </c>
      <c r="L195" s="18">
        <f t="shared" si="45"/>
        <v>7.7348066298342538E-2</v>
      </c>
      <c r="M195" s="18">
        <f t="shared" si="46"/>
        <v>95.967973066298342</v>
      </c>
      <c r="N195" s="17">
        <f t="shared" si="47"/>
        <v>4.5238892079638733</v>
      </c>
      <c r="O195" s="19">
        <f t="shared" si="48"/>
        <v>-1.1079203612673894E-2</v>
      </c>
      <c r="P195" s="18">
        <f t="shared" si="49"/>
        <v>4.0803574985033828</v>
      </c>
      <c r="Q195">
        <f t="shared" si="50"/>
        <v>9</v>
      </c>
      <c r="R195" s="18">
        <f t="shared" si="51"/>
        <v>4.4767123287671229</v>
      </c>
      <c r="S195">
        <f t="shared" si="52"/>
        <v>1</v>
      </c>
      <c r="T195" s="18">
        <f>SUM(CashFlows!DX195:GE195)</f>
        <v>95.98852253382907</v>
      </c>
      <c r="U195" s="18">
        <f t="shared" si="53"/>
        <v>95.911174467530728</v>
      </c>
      <c r="V195" s="18">
        <f t="shared" si="54"/>
        <v>2.0549467530727838E-2</v>
      </c>
      <c r="W195" s="17">
        <f t="shared" si="55"/>
        <v>4.5186420773395621</v>
      </c>
      <c r="X195" s="19">
        <f t="shared" si="56"/>
        <v>-0.52471306243111471</v>
      </c>
      <c r="Y195" s="18">
        <f t="shared" si="57"/>
        <v>0.24507656507224815</v>
      </c>
      <c r="Z195" s="20">
        <f t="shared" si="58"/>
        <v>5.0361929164944716E-3</v>
      </c>
      <c r="AA195" s="21">
        <f t="shared" si="59"/>
        <v>2.5363239092149092E-5</v>
      </c>
    </row>
    <row r="196" spans="1:27" x14ac:dyDescent="0.2">
      <c r="A196">
        <v>193</v>
      </c>
      <c r="B196" s="16">
        <f>Data!A195</f>
        <v>47907</v>
      </c>
      <c r="C196" s="17">
        <f>Data!B195</f>
        <v>4.25</v>
      </c>
      <c r="D196" s="17">
        <f>Data!C195</f>
        <v>98.263999999999996</v>
      </c>
      <c r="E196" s="17">
        <f>Data!D195</f>
        <v>98.28</v>
      </c>
      <c r="F196" s="17">
        <f>Data!F195</f>
        <v>4.53</v>
      </c>
      <c r="G196" s="18">
        <f t="shared" ref="G196:G259" si="60">INT(E196)+(VALUE(MID(TEXT(E196,"0.000"),FIND(".",TEXT(E196,"0.000"))+1,2))+VALUE(RIGHT(TEXT(E196,"0.000"),1))/8)/32</f>
        <v>98.875</v>
      </c>
      <c r="H196" s="16">
        <f t="shared" ref="H196:H259" si="61">COUPPCD(Settle,B196,2,1)</f>
        <v>46265</v>
      </c>
      <c r="I196" s="16">
        <f t="shared" ref="I196:I259" si="62">COUPNCD(Settle,B196,2,1)</f>
        <v>46446</v>
      </c>
      <c r="J196">
        <f t="shared" ref="J196:J259" si="63">Settle-H196</f>
        <v>8</v>
      </c>
      <c r="K196">
        <f t="shared" ref="K196:K259" si="64">I196-H196</f>
        <v>181</v>
      </c>
      <c r="L196" s="18">
        <f t="shared" ref="L196:L259" si="65">C196/2*J196/K196</f>
        <v>9.3922651933701654E-2</v>
      </c>
      <c r="M196" s="18">
        <f t="shared" ref="M196:M259" si="66">G196+L196</f>
        <v>98.968922651933696</v>
      </c>
      <c r="N196" s="17">
        <f t="shared" ref="N196:N259" si="67">YIELD(Settle,B196,C196/100,G196,100,2,1)*100</f>
        <v>4.5301522281918754</v>
      </c>
      <c r="O196" s="19">
        <f t="shared" ref="O196:O259" si="68">(N196-F196)*100</f>
        <v>1.5222819187510339E-2</v>
      </c>
      <c r="P196" s="18">
        <f t="shared" ref="P196:P259" si="69">MDURATION(Settle,B196,C196/100,N196/100,2,1)</f>
        <v>4.0272957958642239</v>
      </c>
      <c r="Q196">
        <f t="shared" ref="Q196:Q259" si="70">COUPNUM(Settle,B196,2,1)</f>
        <v>9</v>
      </c>
      <c r="R196" s="18">
        <f t="shared" ref="R196:R259" si="71">(B196-Settle)/365</f>
        <v>4.4767123287671229</v>
      </c>
      <c r="S196">
        <f t="shared" ref="S196:S259" si="72">IF(R196&gt;=MinYears,1,0)</f>
        <v>1</v>
      </c>
      <c r="T196" s="18">
        <f>SUM(CashFlows!DX196:GE196)</f>
        <v>99.020343537875462</v>
      </c>
      <c r="U196" s="18">
        <f t="shared" ref="U196:U259" si="73">T196-L196</f>
        <v>98.926420885941766</v>
      </c>
      <c r="V196" s="18">
        <f t="shared" ref="V196:V259" si="74">U196-G196</f>
        <v>5.1420885941766414E-2</v>
      </c>
      <c r="W196" s="17">
        <f t="shared" ref="W196:W259" si="75">YIELD(Settle,B196,C196/100,U196,100,2,1)*100</f>
        <v>4.5172550511922367</v>
      </c>
      <c r="X196" s="19">
        <f t="shared" ref="X196:X259" si="76">(W196-N196)*100</f>
        <v>-1.289717699963866</v>
      </c>
      <c r="Y196" s="18">
        <f t="shared" ref="Y196:Y259" si="77">1/P196</f>
        <v>0.24830557542531051</v>
      </c>
      <c r="Z196" s="20">
        <f t="shared" ref="Z196:Z259" si="78">Y196*(T196-M196)</f>
        <v>1.276809267264957E-2</v>
      </c>
      <c r="AA196" s="21">
        <f t="shared" ref="AA196:AA259" si="79">S196*Z196^2</f>
        <v>1.6302419049736764E-4</v>
      </c>
    </row>
    <row r="197" spans="1:27" x14ac:dyDescent="0.2">
      <c r="A197">
        <v>194</v>
      </c>
      <c r="B197" s="16">
        <f>Data!A196</f>
        <v>47938</v>
      </c>
      <c r="C197" s="17">
        <f>Data!B196</f>
        <v>3.875</v>
      </c>
      <c r="D197" s="17">
        <f>Data!C196</f>
        <v>97.091999999999999</v>
      </c>
      <c r="E197" s="17">
        <f>Data!D196</f>
        <v>97.105999999999995</v>
      </c>
      <c r="F197" s="17">
        <f>Data!F196</f>
        <v>4.5279999999999996</v>
      </c>
      <c r="G197" s="18">
        <f t="shared" si="60"/>
        <v>97.3359375</v>
      </c>
      <c r="H197" s="16">
        <f t="shared" si="61"/>
        <v>46112</v>
      </c>
      <c r="I197" s="16">
        <f t="shared" si="62"/>
        <v>46295</v>
      </c>
      <c r="J197">
        <f t="shared" si="63"/>
        <v>161</v>
      </c>
      <c r="K197">
        <f t="shared" si="64"/>
        <v>183</v>
      </c>
      <c r="L197" s="18">
        <f t="shared" si="65"/>
        <v>1.7045765027322404</v>
      </c>
      <c r="M197" s="18">
        <f t="shared" si="66"/>
        <v>99.040514002732237</v>
      </c>
      <c r="N197" s="17">
        <f t="shared" si="67"/>
        <v>4.5275939597561443</v>
      </c>
      <c r="O197" s="19">
        <f t="shared" si="68"/>
        <v>-4.0604024385526571E-2</v>
      </c>
      <c r="P197" s="18">
        <f t="shared" si="69"/>
        <v>4.0542864953586708</v>
      </c>
      <c r="Q197">
        <f t="shared" si="70"/>
        <v>10</v>
      </c>
      <c r="R197" s="18">
        <f t="shared" si="71"/>
        <v>4.5616438356164384</v>
      </c>
      <c r="S197">
        <f t="shared" si="72"/>
        <v>1</v>
      </c>
      <c r="T197" s="18">
        <f>SUM(CashFlows!DX197:GE197)</f>
        <v>99.057701450125393</v>
      </c>
      <c r="U197" s="18">
        <f t="shared" si="73"/>
        <v>97.353124947393155</v>
      </c>
      <c r="V197" s="18">
        <f t="shared" si="74"/>
        <v>1.7187447393155253E-2</v>
      </c>
      <c r="W197" s="17">
        <f t="shared" si="75"/>
        <v>4.5233140039019606</v>
      </c>
      <c r="X197" s="19">
        <f t="shared" si="76"/>
        <v>-0.42799558541837257</v>
      </c>
      <c r="Y197" s="18">
        <f t="shared" si="77"/>
        <v>0.24665252471545748</v>
      </c>
      <c r="Z197" s="20">
        <f t="shared" si="78"/>
        <v>4.2393272929358511E-3</v>
      </c>
      <c r="AA197" s="21">
        <f t="shared" si="79"/>
        <v>1.7971895896630812E-5</v>
      </c>
    </row>
    <row r="198" spans="1:27" x14ac:dyDescent="0.2">
      <c r="A198">
        <v>195</v>
      </c>
      <c r="B198" s="16">
        <f>Data!A197</f>
        <v>47938</v>
      </c>
      <c r="C198" s="17">
        <f>Data!B197</f>
        <v>4.125</v>
      </c>
      <c r="D198" s="17">
        <f>Data!C197</f>
        <v>98.09</v>
      </c>
      <c r="E198" s="17">
        <f>Data!D197</f>
        <v>98.103999999999999</v>
      </c>
      <c r="F198" s="17">
        <f>Data!F197</f>
        <v>4.5339999999999998</v>
      </c>
      <c r="G198" s="18">
        <f t="shared" si="60"/>
        <v>98.328125</v>
      </c>
      <c r="H198" s="16">
        <f t="shared" si="61"/>
        <v>46112</v>
      </c>
      <c r="I198" s="16">
        <f t="shared" si="62"/>
        <v>46295</v>
      </c>
      <c r="J198">
        <f t="shared" si="63"/>
        <v>161</v>
      </c>
      <c r="K198">
        <f t="shared" si="64"/>
        <v>183</v>
      </c>
      <c r="L198" s="18">
        <f t="shared" si="65"/>
        <v>1.8145491803278688</v>
      </c>
      <c r="M198" s="18">
        <f t="shared" si="66"/>
        <v>100.14267418032787</v>
      </c>
      <c r="N198" s="17">
        <f t="shared" si="67"/>
        <v>4.534364952849657</v>
      </c>
      <c r="O198" s="19">
        <f t="shared" si="68"/>
        <v>3.6495284965720742E-2</v>
      </c>
      <c r="P198" s="18">
        <f t="shared" si="69"/>
        <v>4.0328132449111687</v>
      </c>
      <c r="Q198">
        <f t="shared" si="70"/>
        <v>10</v>
      </c>
      <c r="R198" s="18">
        <f t="shared" si="71"/>
        <v>4.5616438356164384</v>
      </c>
      <c r="S198">
        <f t="shared" si="72"/>
        <v>1</v>
      </c>
      <c r="T198" s="18">
        <f>SUM(CashFlows!DX198:GE198)</f>
        <v>100.1892130106975</v>
      </c>
      <c r="U198" s="18">
        <f t="shared" si="73"/>
        <v>98.374663830369627</v>
      </c>
      <c r="V198" s="18">
        <f t="shared" si="74"/>
        <v>4.6538830369627249E-2</v>
      </c>
      <c r="W198" s="17">
        <f t="shared" si="75"/>
        <v>4.5228445462739248</v>
      </c>
      <c r="X198" s="19">
        <f t="shared" si="76"/>
        <v>-1.1520406575732167</v>
      </c>
      <c r="Y198" s="18">
        <f t="shared" si="77"/>
        <v>0.24796585888569386</v>
      </c>
      <c r="Z198" s="20">
        <f t="shared" si="78"/>
        <v>1.1540041044140234E-2</v>
      </c>
      <c r="AA198" s="21">
        <f t="shared" si="79"/>
        <v>1.3317254730044122E-4</v>
      </c>
    </row>
    <row r="199" spans="1:27" x14ac:dyDescent="0.2">
      <c r="A199">
        <v>196</v>
      </c>
      <c r="B199" s="16">
        <f>Data!A198</f>
        <v>47968</v>
      </c>
      <c r="C199" s="17">
        <f>Data!B198</f>
        <v>3.875</v>
      </c>
      <c r="D199" s="17">
        <f>Data!C198</f>
        <v>97.075999999999993</v>
      </c>
      <c r="E199" s="17">
        <f>Data!D198</f>
        <v>97.091999999999999</v>
      </c>
      <c r="F199" s="17">
        <f>Data!F198</f>
        <v>4.5279999999999996</v>
      </c>
      <c r="G199" s="18">
        <f t="shared" si="60"/>
        <v>97.2890625</v>
      </c>
      <c r="H199" s="16">
        <f t="shared" si="61"/>
        <v>46142</v>
      </c>
      <c r="I199" s="16">
        <f t="shared" si="62"/>
        <v>46326</v>
      </c>
      <c r="J199">
        <f t="shared" si="63"/>
        <v>131</v>
      </c>
      <c r="K199">
        <f t="shared" si="64"/>
        <v>184</v>
      </c>
      <c r="L199" s="18">
        <f t="shared" si="65"/>
        <v>1.3794157608695652</v>
      </c>
      <c r="M199" s="18">
        <f t="shared" si="66"/>
        <v>98.668478260869563</v>
      </c>
      <c r="N199" s="17">
        <f t="shared" si="67"/>
        <v>4.5277540678595063</v>
      </c>
      <c r="O199" s="19">
        <f t="shared" si="68"/>
        <v>-2.4593214049328793E-2</v>
      </c>
      <c r="P199" s="18">
        <f t="shared" si="69"/>
        <v>4.1363363716213337</v>
      </c>
      <c r="Q199">
        <f t="shared" si="70"/>
        <v>10</v>
      </c>
      <c r="R199" s="18">
        <f t="shared" si="71"/>
        <v>4.6438356164383565</v>
      </c>
      <c r="S199">
        <f t="shared" si="72"/>
        <v>1</v>
      </c>
      <c r="T199" s="18">
        <f>SUM(CashFlows!DX199:GE199)</f>
        <v>98.682895844145762</v>
      </c>
      <c r="U199" s="18">
        <f t="shared" si="73"/>
        <v>97.303480083276199</v>
      </c>
      <c r="V199" s="18">
        <f t="shared" si="74"/>
        <v>1.4417583276198798E-2</v>
      </c>
      <c r="W199" s="17">
        <f t="shared" si="75"/>
        <v>4.5242217428940288</v>
      </c>
      <c r="X199" s="19">
        <f t="shared" si="76"/>
        <v>-0.35323249654775069</v>
      </c>
      <c r="Y199" s="18">
        <f t="shared" si="77"/>
        <v>0.24175983531243292</v>
      </c>
      <c r="Z199" s="20">
        <f t="shared" si="78"/>
        <v>3.4855925584571083E-3</v>
      </c>
      <c r="AA199" s="21">
        <f t="shared" si="79"/>
        <v>1.214935548357157E-5</v>
      </c>
    </row>
    <row r="200" spans="1:27" x14ac:dyDescent="0.2">
      <c r="A200">
        <v>197</v>
      </c>
      <c r="B200" s="16">
        <f>Data!A199</f>
        <v>47968</v>
      </c>
      <c r="C200" s="17">
        <f>Data!B199</f>
        <v>4.625</v>
      </c>
      <c r="D200" s="17">
        <f>Data!C199</f>
        <v>100.102</v>
      </c>
      <c r="E200" s="17">
        <f>Data!D199</f>
        <v>100.116</v>
      </c>
      <c r="F200" s="17">
        <f>Data!F199</f>
        <v>4.5350000000000001</v>
      </c>
      <c r="G200" s="18">
        <f t="shared" si="60"/>
        <v>100.3671875</v>
      </c>
      <c r="H200" s="16">
        <f t="shared" si="61"/>
        <v>46142</v>
      </c>
      <c r="I200" s="16">
        <f t="shared" si="62"/>
        <v>46326</v>
      </c>
      <c r="J200">
        <f t="shared" si="63"/>
        <v>131</v>
      </c>
      <c r="K200">
        <f t="shared" si="64"/>
        <v>184</v>
      </c>
      <c r="L200" s="18">
        <f t="shared" si="65"/>
        <v>1.646399456521739</v>
      </c>
      <c r="M200" s="18">
        <f t="shared" si="66"/>
        <v>102.01358695652173</v>
      </c>
      <c r="N200" s="17">
        <f t="shared" si="67"/>
        <v>4.5351406141409711</v>
      </c>
      <c r="O200" s="19">
        <f t="shared" si="68"/>
        <v>1.40614140970996E-2</v>
      </c>
      <c r="P200" s="18">
        <f t="shared" si="69"/>
        <v>4.0737197186028355</v>
      </c>
      <c r="Q200">
        <f t="shared" si="70"/>
        <v>10</v>
      </c>
      <c r="R200" s="18">
        <f t="shared" si="71"/>
        <v>4.6438356164383565</v>
      </c>
      <c r="S200">
        <f t="shared" si="72"/>
        <v>1</v>
      </c>
      <c r="T200" s="18">
        <f>SUM(CashFlows!DX200:GE200)</f>
        <v>102.06482846026108</v>
      </c>
      <c r="U200" s="18">
        <f t="shared" si="73"/>
        <v>100.41842900373935</v>
      </c>
      <c r="V200" s="18">
        <f t="shared" si="74"/>
        <v>5.1241503739348104E-2</v>
      </c>
      <c r="W200" s="17">
        <f t="shared" si="75"/>
        <v>4.5228140417479805</v>
      </c>
      <c r="X200" s="19">
        <f t="shared" si="76"/>
        <v>-1.232657239299062</v>
      </c>
      <c r="Y200" s="18">
        <f t="shared" si="77"/>
        <v>0.24547589649662255</v>
      </c>
      <c r="Z200" s="20">
        <f t="shared" si="78"/>
        <v>1.2578554068251513E-2</v>
      </c>
      <c r="AA200" s="21">
        <f t="shared" si="79"/>
        <v>1.5822002244792667E-4</v>
      </c>
    </row>
    <row r="201" spans="1:27" x14ac:dyDescent="0.2">
      <c r="A201">
        <v>198</v>
      </c>
      <c r="B201" s="16">
        <f>Data!A200</f>
        <v>47983</v>
      </c>
      <c r="C201" s="17">
        <f>Data!B200</f>
        <v>1.625</v>
      </c>
      <c r="D201" s="17">
        <f>Data!C200</f>
        <v>87.25</v>
      </c>
      <c r="E201" s="17">
        <f>Data!D200</f>
        <v>87.263999999999996</v>
      </c>
      <c r="F201" s="17">
        <f>Data!F200</f>
        <v>4.5380000000000003</v>
      </c>
      <c r="G201" s="18">
        <f t="shared" si="60"/>
        <v>87.828125</v>
      </c>
      <c r="H201" s="16">
        <f t="shared" si="61"/>
        <v>46157</v>
      </c>
      <c r="I201" s="16">
        <f t="shared" si="62"/>
        <v>46341</v>
      </c>
      <c r="J201">
        <f t="shared" si="63"/>
        <v>116</v>
      </c>
      <c r="K201">
        <f t="shared" si="64"/>
        <v>184</v>
      </c>
      <c r="L201" s="18">
        <f t="shared" si="65"/>
        <v>0.51222826086956519</v>
      </c>
      <c r="M201" s="18">
        <f t="shared" si="66"/>
        <v>88.340353260869563</v>
      </c>
      <c r="N201" s="17">
        <f t="shared" si="67"/>
        <v>4.5378699427349627</v>
      </c>
      <c r="O201" s="19">
        <f t="shared" si="68"/>
        <v>-1.3005726503756421E-2</v>
      </c>
      <c r="P201" s="18">
        <f t="shared" si="69"/>
        <v>4.3915908941256321</v>
      </c>
      <c r="Q201">
        <f t="shared" si="70"/>
        <v>10</v>
      </c>
      <c r="R201" s="18">
        <f t="shared" si="71"/>
        <v>4.6849315068493151</v>
      </c>
      <c r="S201">
        <f t="shared" si="72"/>
        <v>1</v>
      </c>
      <c r="T201" s="18">
        <f>SUM(CashFlows!DX201:GE201)</f>
        <v>88.369062509954645</v>
      </c>
      <c r="U201" s="18">
        <f t="shared" si="73"/>
        <v>87.856834249085082</v>
      </c>
      <c r="V201" s="18">
        <f t="shared" si="74"/>
        <v>2.8709249085082433E-2</v>
      </c>
      <c r="W201" s="17">
        <f t="shared" si="75"/>
        <v>4.5304711585169892</v>
      </c>
      <c r="X201" s="19">
        <f t="shared" si="76"/>
        <v>-0.73987842179734642</v>
      </c>
      <c r="Y201" s="18">
        <f t="shared" si="77"/>
        <v>0.22770791362593454</v>
      </c>
      <c r="Z201" s="20">
        <f t="shared" si="78"/>
        <v>6.5373232109313907E-3</v>
      </c>
      <c r="AA201" s="21">
        <f t="shared" si="79"/>
        <v>4.2736594764182307E-5</v>
      </c>
    </row>
    <row r="202" spans="1:27" x14ac:dyDescent="0.2">
      <c r="A202">
        <v>199</v>
      </c>
      <c r="B202" s="16">
        <f>Data!A201</f>
        <v>47999</v>
      </c>
      <c r="C202" s="17">
        <f>Data!B201</f>
        <v>4.125</v>
      </c>
      <c r="D202" s="17">
        <f>Data!C201</f>
        <v>98.066000000000003</v>
      </c>
      <c r="E202" s="17">
        <f>Data!D201</f>
        <v>98.081999999999994</v>
      </c>
      <c r="F202" s="17">
        <f>Data!F201</f>
        <v>4.5369999999999999</v>
      </c>
      <c r="G202" s="18">
        <f t="shared" si="60"/>
        <v>98.2578125</v>
      </c>
      <c r="H202" s="16">
        <f t="shared" si="61"/>
        <v>46173</v>
      </c>
      <c r="I202" s="16">
        <f t="shared" si="62"/>
        <v>46356</v>
      </c>
      <c r="J202">
        <f t="shared" si="63"/>
        <v>100</v>
      </c>
      <c r="K202">
        <f t="shared" si="64"/>
        <v>183</v>
      </c>
      <c r="L202" s="18">
        <f t="shared" si="65"/>
        <v>1.1270491803278688</v>
      </c>
      <c r="M202" s="18">
        <f t="shared" si="66"/>
        <v>99.384861680327873</v>
      </c>
      <c r="N202" s="17">
        <f t="shared" si="67"/>
        <v>4.5373019015883571</v>
      </c>
      <c r="O202" s="19">
        <f t="shared" si="68"/>
        <v>3.0190158835718961E-2</v>
      </c>
      <c r="P202" s="18">
        <f t="shared" si="69"/>
        <v>4.1956907100337872</v>
      </c>
      <c r="Q202">
        <f t="shared" si="70"/>
        <v>10</v>
      </c>
      <c r="R202" s="18">
        <f t="shared" si="71"/>
        <v>4.7287671232876711</v>
      </c>
      <c r="S202">
        <f t="shared" si="72"/>
        <v>1</v>
      </c>
      <c r="T202" s="18">
        <f>SUM(CashFlows!DX202:GE202)</f>
        <v>99.421502434569462</v>
      </c>
      <c r="U202" s="18">
        <f t="shared" si="73"/>
        <v>98.294453254241589</v>
      </c>
      <c r="V202" s="18">
        <f t="shared" si="74"/>
        <v>3.6640754241588525E-2</v>
      </c>
      <c r="W202" s="17">
        <f t="shared" si="75"/>
        <v>4.5285168147826109</v>
      </c>
      <c r="X202" s="19">
        <f t="shared" si="76"/>
        <v>-0.87850868057461895</v>
      </c>
      <c r="Y202" s="18">
        <f t="shared" si="77"/>
        <v>0.23833977981469162</v>
      </c>
      <c r="Z202" s="20">
        <f t="shared" si="78"/>
        <v>8.7329492981844375E-3</v>
      </c>
      <c r="AA202" s="21">
        <f t="shared" si="79"/>
        <v>7.6264403444660059E-5</v>
      </c>
    </row>
    <row r="203" spans="1:27" x14ac:dyDescent="0.2">
      <c r="A203">
        <v>200</v>
      </c>
      <c r="B203" s="16">
        <f>Data!A202</f>
        <v>47999</v>
      </c>
      <c r="C203" s="17">
        <f>Data!B202</f>
        <v>4.625</v>
      </c>
      <c r="D203" s="17">
        <f>Data!C202</f>
        <v>100.092</v>
      </c>
      <c r="E203" s="17">
        <f>Data!D202</f>
        <v>100.10599999999999</v>
      </c>
      <c r="F203" s="17">
        <f>Data!F202</f>
        <v>4.5439999999999996</v>
      </c>
      <c r="G203" s="18">
        <f t="shared" si="60"/>
        <v>100.3359375</v>
      </c>
      <c r="H203" s="16">
        <f t="shared" si="61"/>
        <v>46173</v>
      </c>
      <c r="I203" s="16">
        <f t="shared" si="62"/>
        <v>46356</v>
      </c>
      <c r="J203">
        <f t="shared" si="63"/>
        <v>100</v>
      </c>
      <c r="K203">
        <f t="shared" si="64"/>
        <v>183</v>
      </c>
      <c r="L203" s="18">
        <f t="shared" si="65"/>
        <v>1.2636612021857923</v>
      </c>
      <c r="M203" s="18">
        <f t="shared" si="66"/>
        <v>101.59959870218579</v>
      </c>
      <c r="N203" s="17">
        <f t="shared" si="67"/>
        <v>4.5436933449661856</v>
      </c>
      <c r="O203" s="19">
        <f t="shared" si="68"/>
        <v>-3.0665503381399617E-2</v>
      </c>
      <c r="P203" s="18">
        <f t="shared" si="69"/>
        <v>4.1543581112015797</v>
      </c>
      <c r="Q203">
        <f t="shared" si="70"/>
        <v>10</v>
      </c>
      <c r="R203" s="18">
        <f t="shared" si="71"/>
        <v>4.7287671232876711</v>
      </c>
      <c r="S203">
        <f t="shared" si="72"/>
        <v>1</v>
      </c>
      <c r="T203" s="18">
        <f>SUM(CashFlows!DX203:GE203)</f>
        <v>101.66771346869035</v>
      </c>
      <c r="U203" s="18">
        <f t="shared" si="73"/>
        <v>100.40405226650456</v>
      </c>
      <c r="V203" s="18">
        <f t="shared" si="74"/>
        <v>6.8114766504564273E-2</v>
      </c>
      <c r="W203" s="17">
        <f t="shared" si="75"/>
        <v>4.5275619429415137</v>
      </c>
      <c r="X203" s="19">
        <f t="shared" si="76"/>
        <v>-1.6131402024671893</v>
      </c>
      <c r="Y203" s="18">
        <f t="shared" si="77"/>
        <v>0.24071107334335376</v>
      </c>
      <c r="Z203" s="20">
        <f t="shared" si="78"/>
        <v>1.6395978555845587E-2</v>
      </c>
      <c r="AA203" s="21">
        <f t="shared" si="79"/>
        <v>2.6882811280374831E-4</v>
      </c>
    </row>
    <row r="204" spans="1:27" x14ac:dyDescent="0.2">
      <c r="A204">
        <v>201</v>
      </c>
      <c r="B204" s="16">
        <f>Data!A203</f>
        <v>48029</v>
      </c>
      <c r="C204" s="17">
        <f>Data!B203</f>
        <v>4.125</v>
      </c>
      <c r="D204" s="17">
        <f>Data!C203</f>
        <v>98.06</v>
      </c>
      <c r="E204" s="17">
        <f>Data!D203</f>
        <v>98.073999999999998</v>
      </c>
      <c r="F204" s="17">
        <f>Data!F203</f>
        <v>4.5359999999999996</v>
      </c>
      <c r="G204" s="18">
        <f t="shared" si="60"/>
        <v>98.234375</v>
      </c>
      <c r="H204" s="16">
        <f t="shared" si="61"/>
        <v>46203</v>
      </c>
      <c r="I204" s="16">
        <f t="shared" si="62"/>
        <v>46387</v>
      </c>
      <c r="J204">
        <f t="shared" si="63"/>
        <v>70</v>
      </c>
      <c r="K204">
        <f t="shared" si="64"/>
        <v>184</v>
      </c>
      <c r="L204" s="18">
        <f t="shared" si="65"/>
        <v>0.78464673913043481</v>
      </c>
      <c r="M204" s="18">
        <f t="shared" si="66"/>
        <v>99.019021739130437</v>
      </c>
      <c r="N204" s="17">
        <f t="shared" si="67"/>
        <v>4.5364521807461946</v>
      </c>
      <c r="O204" s="19">
        <f t="shared" si="68"/>
        <v>4.5218074619501891E-2</v>
      </c>
      <c r="P204" s="18">
        <f t="shared" si="69"/>
        <v>4.2768836350008179</v>
      </c>
      <c r="Q204">
        <f t="shared" si="70"/>
        <v>10</v>
      </c>
      <c r="R204" s="18">
        <f t="shared" si="71"/>
        <v>4.8109589041095893</v>
      </c>
      <c r="S204">
        <f t="shared" si="72"/>
        <v>1</v>
      </c>
      <c r="T204" s="18">
        <f>SUM(CashFlows!DX204:GE204)</f>
        <v>99.043717144070058</v>
      </c>
      <c r="U204" s="18">
        <f t="shared" si="73"/>
        <v>98.259070404939621</v>
      </c>
      <c r="V204" s="18">
        <f t="shared" si="74"/>
        <v>2.4695404939620857E-2</v>
      </c>
      <c r="W204" s="17">
        <f t="shared" si="75"/>
        <v>4.5306216739211012</v>
      </c>
      <c r="X204" s="19">
        <f t="shared" si="76"/>
        <v>-0.58305068250934511</v>
      </c>
      <c r="Y204" s="18">
        <f t="shared" si="77"/>
        <v>0.23381510589071913</v>
      </c>
      <c r="Z204" s="20">
        <f t="shared" si="78"/>
        <v>5.7741587209716389E-3</v>
      </c>
      <c r="AA204" s="21">
        <f t="shared" si="79"/>
        <v>3.3340908934972836E-5</v>
      </c>
    </row>
    <row r="205" spans="1:27" x14ac:dyDescent="0.2">
      <c r="A205">
        <v>202</v>
      </c>
      <c r="B205" s="16">
        <f>Data!A204</f>
        <v>48029</v>
      </c>
      <c r="C205" s="17">
        <f>Data!B204</f>
        <v>4.25</v>
      </c>
      <c r="D205" s="17">
        <f>Data!C204</f>
        <v>98.215999999999994</v>
      </c>
      <c r="E205" s="17">
        <f>Data!D204</f>
        <v>98.231999999999999</v>
      </c>
      <c r="F205" s="17">
        <f>Data!F204</f>
        <v>4.5460000000000003</v>
      </c>
      <c r="G205" s="18">
        <f t="shared" si="60"/>
        <v>98.7265625</v>
      </c>
      <c r="H205" s="16">
        <f t="shared" si="61"/>
        <v>46203</v>
      </c>
      <c r="I205" s="16">
        <f t="shared" si="62"/>
        <v>46387</v>
      </c>
      <c r="J205">
        <f t="shared" si="63"/>
        <v>70</v>
      </c>
      <c r="K205">
        <f t="shared" si="64"/>
        <v>184</v>
      </c>
      <c r="L205" s="18">
        <f t="shared" si="65"/>
        <v>0.80842391304347827</v>
      </c>
      <c r="M205" s="18">
        <f t="shared" si="66"/>
        <v>99.534986413043484</v>
      </c>
      <c r="N205" s="17">
        <f t="shared" si="67"/>
        <v>4.5464332903423639</v>
      </c>
      <c r="O205" s="19">
        <f t="shared" si="68"/>
        <v>4.3329034236361252E-2</v>
      </c>
      <c r="P205" s="18">
        <f t="shared" si="69"/>
        <v>4.2661037640219774</v>
      </c>
      <c r="Q205">
        <f t="shared" si="70"/>
        <v>10</v>
      </c>
      <c r="R205" s="18">
        <f t="shared" si="71"/>
        <v>4.8109589041095893</v>
      </c>
      <c r="S205">
        <f t="shared" si="72"/>
        <v>1</v>
      </c>
      <c r="T205" s="18">
        <f>SUM(CashFlows!DX205:GE205)</f>
        <v>99.603166267941859</v>
      </c>
      <c r="U205" s="18">
        <f t="shared" si="73"/>
        <v>98.794742354898375</v>
      </c>
      <c r="V205" s="18">
        <f t="shared" si="74"/>
        <v>6.817985489837497E-2</v>
      </c>
      <c r="W205" s="17">
        <f t="shared" si="75"/>
        <v>4.5303833468203996</v>
      </c>
      <c r="X205" s="19">
        <f t="shared" si="76"/>
        <v>-1.6049943521964316</v>
      </c>
      <c r="Y205" s="18">
        <f t="shared" si="77"/>
        <v>0.23440592524576212</v>
      </c>
      <c r="Z205" s="20">
        <f t="shared" si="78"/>
        <v>1.5981761970575391E-2</v>
      </c>
      <c r="AA205" s="21">
        <f t="shared" si="79"/>
        <v>2.5541671568412981E-4</v>
      </c>
    </row>
    <row r="206" spans="1:27" x14ac:dyDescent="0.2">
      <c r="A206">
        <v>203</v>
      </c>
      <c r="B206" s="16">
        <f>Data!A205</f>
        <v>48060</v>
      </c>
      <c r="C206" s="17">
        <f>Data!B205</f>
        <v>4.125</v>
      </c>
      <c r="D206" s="17">
        <f>Data!C205</f>
        <v>98.031999999999996</v>
      </c>
      <c r="E206" s="17">
        <f>Data!D205</f>
        <v>98.046000000000006</v>
      </c>
      <c r="F206" s="17">
        <f>Data!F205</f>
        <v>4.55</v>
      </c>
      <c r="G206" s="18">
        <f t="shared" si="60"/>
        <v>98.1484375</v>
      </c>
      <c r="H206" s="16">
        <f t="shared" si="61"/>
        <v>46234</v>
      </c>
      <c r="I206" s="16">
        <f t="shared" si="62"/>
        <v>46418</v>
      </c>
      <c r="J206">
        <f t="shared" si="63"/>
        <v>39</v>
      </c>
      <c r="K206">
        <f t="shared" si="64"/>
        <v>184</v>
      </c>
      <c r="L206" s="18">
        <f t="shared" si="65"/>
        <v>0.43716032608695654</v>
      </c>
      <c r="M206" s="18">
        <f t="shared" si="66"/>
        <v>98.585597826086953</v>
      </c>
      <c r="N206" s="17">
        <f t="shared" si="67"/>
        <v>4.5504005597684749</v>
      </c>
      <c r="O206" s="19">
        <f t="shared" si="68"/>
        <v>4.005597684750839E-2</v>
      </c>
      <c r="P206" s="18">
        <f t="shared" si="69"/>
        <v>4.3587952486078292</v>
      </c>
      <c r="Q206">
        <f t="shared" si="70"/>
        <v>10</v>
      </c>
      <c r="R206" s="18">
        <f t="shared" si="71"/>
        <v>4.8958904109589039</v>
      </c>
      <c r="S206">
        <f t="shared" si="72"/>
        <v>1</v>
      </c>
      <c r="T206" s="18">
        <f>SUM(CashFlows!DX206:GE206)</f>
        <v>98.655155968250114</v>
      </c>
      <c r="U206" s="18">
        <f t="shared" si="73"/>
        <v>98.21799564216316</v>
      </c>
      <c r="V206" s="18">
        <f t="shared" si="74"/>
        <v>6.9558142163160142E-2</v>
      </c>
      <c r="W206" s="17">
        <f t="shared" si="75"/>
        <v>4.534220195885422</v>
      </c>
      <c r="X206" s="19">
        <f t="shared" si="76"/>
        <v>-1.6180363883052884</v>
      </c>
      <c r="Y206" s="18">
        <f t="shared" si="77"/>
        <v>0.22942119162844216</v>
      </c>
      <c r="Z206" s="20">
        <f t="shared" si="78"/>
        <v>1.5958111862532785E-2</v>
      </c>
      <c r="AA206" s="21">
        <f t="shared" si="79"/>
        <v>2.546613342171096E-4</v>
      </c>
    </row>
    <row r="207" spans="1:27" x14ac:dyDescent="0.2">
      <c r="A207">
        <v>204</v>
      </c>
      <c r="B207" s="16">
        <f>Data!A206</f>
        <v>48060</v>
      </c>
      <c r="C207" s="17">
        <f>Data!B206</f>
        <v>4.375</v>
      </c>
      <c r="D207" s="17">
        <f>Data!C206</f>
        <v>99.070999999999998</v>
      </c>
      <c r="E207" s="17">
        <f>Data!D206</f>
        <v>99.084999999999994</v>
      </c>
      <c r="F207" s="17">
        <f>Data!F206</f>
        <v>4.5419999999999998</v>
      </c>
      <c r="G207" s="18">
        <f t="shared" si="60"/>
        <v>99.26953125</v>
      </c>
      <c r="H207" s="16">
        <f t="shared" si="61"/>
        <v>46234</v>
      </c>
      <c r="I207" s="16">
        <f t="shared" si="62"/>
        <v>46418</v>
      </c>
      <c r="J207">
        <f t="shared" si="63"/>
        <v>39</v>
      </c>
      <c r="K207">
        <f t="shared" si="64"/>
        <v>184</v>
      </c>
      <c r="L207" s="18">
        <f t="shared" si="65"/>
        <v>0.46365489130434784</v>
      </c>
      <c r="M207" s="18">
        <f t="shared" si="66"/>
        <v>99.733186141304344</v>
      </c>
      <c r="N207" s="17">
        <f t="shared" si="67"/>
        <v>4.5422005246484005</v>
      </c>
      <c r="O207" s="19">
        <f t="shared" si="68"/>
        <v>2.0052464840070172E-2</v>
      </c>
      <c r="P207" s="18">
        <f t="shared" si="69"/>
        <v>4.3382727236796415</v>
      </c>
      <c r="Q207">
        <f t="shared" si="70"/>
        <v>10</v>
      </c>
      <c r="R207" s="18">
        <f t="shared" si="71"/>
        <v>4.8958904109589039</v>
      </c>
      <c r="S207">
        <f t="shared" si="72"/>
        <v>1</v>
      </c>
      <c r="T207" s="18">
        <f>SUM(CashFlows!DX207:GE207)</f>
        <v>99.76977790132986</v>
      </c>
      <c r="U207" s="18">
        <f t="shared" si="73"/>
        <v>99.306123010025516</v>
      </c>
      <c r="V207" s="18">
        <f t="shared" si="74"/>
        <v>3.6591760025515896E-2</v>
      </c>
      <c r="W207" s="17">
        <f t="shared" si="75"/>
        <v>4.5337451464650371</v>
      </c>
      <c r="X207" s="19">
        <f t="shared" si="76"/>
        <v>-0.84553781833633934</v>
      </c>
      <c r="Y207" s="18">
        <f t="shared" si="77"/>
        <v>0.23050648580521207</v>
      </c>
      <c r="Z207" s="20">
        <f t="shared" si="78"/>
        <v>8.4346380129093068E-3</v>
      </c>
      <c r="AA207" s="21">
        <f t="shared" si="79"/>
        <v>7.1143118408814661E-5</v>
      </c>
    </row>
    <row r="208" spans="1:27" x14ac:dyDescent="0.2">
      <c r="A208">
        <v>205</v>
      </c>
      <c r="B208" s="16">
        <f>Data!A207</f>
        <v>48075</v>
      </c>
      <c r="C208" s="17">
        <f>Data!B207</f>
        <v>1.25</v>
      </c>
      <c r="D208" s="17">
        <f>Data!C207</f>
        <v>85.153999999999996</v>
      </c>
      <c r="E208" s="17">
        <f>Data!D207</f>
        <v>85.17</v>
      </c>
      <c r="F208" s="17">
        <f>Data!F207</f>
        <v>4.5570000000000004</v>
      </c>
      <c r="G208" s="18">
        <f t="shared" si="60"/>
        <v>85.53125</v>
      </c>
      <c r="H208" s="16">
        <f t="shared" si="61"/>
        <v>46249</v>
      </c>
      <c r="I208" s="16">
        <f t="shared" si="62"/>
        <v>46433</v>
      </c>
      <c r="J208">
        <f t="shared" si="63"/>
        <v>24</v>
      </c>
      <c r="K208">
        <f t="shared" si="64"/>
        <v>184</v>
      </c>
      <c r="L208" s="18">
        <f t="shared" si="65"/>
        <v>8.1521739130434784E-2</v>
      </c>
      <c r="M208" s="18">
        <f t="shared" si="66"/>
        <v>85.612771739130437</v>
      </c>
      <c r="N208" s="17">
        <f t="shared" si="67"/>
        <v>4.5569632628865353</v>
      </c>
      <c r="O208" s="19">
        <f t="shared" si="68"/>
        <v>-3.6737113465079574E-3</v>
      </c>
      <c r="P208" s="18">
        <f t="shared" si="69"/>
        <v>4.676367276479974</v>
      </c>
      <c r="Q208">
        <f t="shared" si="70"/>
        <v>10</v>
      </c>
      <c r="R208" s="18">
        <f t="shared" si="71"/>
        <v>4.9369863013698634</v>
      </c>
      <c r="S208">
        <f t="shared" si="72"/>
        <v>1</v>
      </c>
      <c r="T208" s="18">
        <f>SUM(CashFlows!DX208:GE208)</f>
        <v>85.673014455846797</v>
      </c>
      <c r="U208" s="18">
        <f t="shared" si="73"/>
        <v>85.59149271671636</v>
      </c>
      <c r="V208" s="18">
        <f t="shared" si="74"/>
        <v>6.0242716716359723E-2</v>
      </c>
      <c r="W208" s="17">
        <f t="shared" si="75"/>
        <v>4.5419219569459175</v>
      </c>
      <c r="X208" s="19">
        <f t="shared" si="76"/>
        <v>-1.5041305940617811</v>
      </c>
      <c r="Y208" s="18">
        <f t="shared" si="77"/>
        <v>0.21384120212917207</v>
      </c>
      <c r="Z208" s="20">
        <f t="shared" si="78"/>
        <v>1.2882374962153532E-2</v>
      </c>
      <c r="AA208" s="21">
        <f t="shared" si="79"/>
        <v>1.6595558466552023E-4</v>
      </c>
    </row>
    <row r="209" spans="1:27" x14ac:dyDescent="0.2">
      <c r="A209">
        <v>206</v>
      </c>
      <c r="B209" s="16">
        <f>Data!A208</f>
        <v>48091</v>
      </c>
      <c r="C209" s="17">
        <f>Data!B208</f>
        <v>3.75</v>
      </c>
      <c r="D209" s="17">
        <f>Data!C208</f>
        <v>96.126000000000005</v>
      </c>
      <c r="E209" s="17">
        <f>Data!D208</f>
        <v>96.141999999999996</v>
      </c>
      <c r="F209" s="17">
        <f>Data!F208</f>
        <v>4.556</v>
      </c>
      <c r="G209" s="18">
        <f t="shared" si="60"/>
        <v>96.4453125</v>
      </c>
      <c r="H209" s="16">
        <f t="shared" si="61"/>
        <v>46265</v>
      </c>
      <c r="I209" s="16">
        <f t="shared" si="62"/>
        <v>46446</v>
      </c>
      <c r="J209">
        <f t="shared" si="63"/>
        <v>8</v>
      </c>
      <c r="K209">
        <f t="shared" si="64"/>
        <v>181</v>
      </c>
      <c r="L209" s="18">
        <f t="shared" si="65"/>
        <v>8.2872928176795577E-2</v>
      </c>
      <c r="M209" s="18">
        <f t="shared" si="66"/>
        <v>96.528185428176798</v>
      </c>
      <c r="N209" s="17">
        <f t="shared" si="67"/>
        <v>4.5559946668794593</v>
      </c>
      <c r="O209" s="19">
        <f t="shared" si="68"/>
        <v>-5.3331205407403104E-4</v>
      </c>
      <c r="P209" s="18">
        <f t="shared" si="69"/>
        <v>4.4727131221162937</v>
      </c>
      <c r="Q209">
        <f t="shared" si="70"/>
        <v>10</v>
      </c>
      <c r="R209" s="18">
        <f t="shared" si="71"/>
        <v>4.9808219178082194</v>
      </c>
      <c r="S209">
        <f t="shared" si="72"/>
        <v>1</v>
      </c>
      <c r="T209" s="18">
        <f>SUM(CashFlows!DX209:GE209)</f>
        <v>96.604618330288744</v>
      </c>
      <c r="U209" s="18">
        <f t="shared" si="73"/>
        <v>96.521745402111947</v>
      </c>
      <c r="V209" s="18">
        <f t="shared" si="74"/>
        <v>7.6432902111946532E-2</v>
      </c>
      <c r="W209" s="17">
        <f t="shared" si="75"/>
        <v>4.5382994796103571</v>
      </c>
      <c r="X209" s="19">
        <f t="shared" si="76"/>
        <v>-1.7695187269102242</v>
      </c>
      <c r="Y209" s="18">
        <f t="shared" si="77"/>
        <v>0.22357794311807849</v>
      </c>
      <c r="Z209" s="20">
        <f t="shared" si="78"/>
        <v>1.7088711040734443E-2</v>
      </c>
      <c r="AA209" s="21">
        <f t="shared" si="79"/>
        <v>2.9202404503371926E-4</v>
      </c>
    </row>
    <row r="210" spans="1:27" x14ac:dyDescent="0.2">
      <c r="A210">
        <v>207</v>
      </c>
      <c r="B210" s="16">
        <f>Data!A209</f>
        <v>48091</v>
      </c>
      <c r="C210" s="17">
        <f>Data!B209</f>
        <v>4.375</v>
      </c>
      <c r="D210" s="17">
        <f>Data!C209</f>
        <v>99.07</v>
      </c>
      <c r="E210" s="17">
        <f>Data!D209</f>
        <v>99.084000000000003</v>
      </c>
      <c r="F210" s="17">
        <f>Data!F209</f>
        <v>4.5410000000000004</v>
      </c>
      <c r="G210" s="18">
        <f t="shared" si="60"/>
        <v>99.265625</v>
      </c>
      <c r="H210" s="16">
        <f t="shared" si="61"/>
        <v>46265</v>
      </c>
      <c r="I210" s="16">
        <f t="shared" si="62"/>
        <v>46446</v>
      </c>
      <c r="J210">
        <f t="shared" si="63"/>
        <v>8</v>
      </c>
      <c r="K210">
        <f t="shared" si="64"/>
        <v>181</v>
      </c>
      <c r="L210" s="18">
        <f t="shared" si="65"/>
        <v>9.668508287292818E-2</v>
      </c>
      <c r="M210" s="18">
        <f t="shared" si="66"/>
        <v>99.362310082872924</v>
      </c>
      <c r="N210" s="17">
        <f t="shared" si="67"/>
        <v>4.5412569211997198</v>
      </c>
      <c r="O210" s="19">
        <f t="shared" si="68"/>
        <v>2.5692119971942873E-2</v>
      </c>
      <c r="P210" s="18">
        <f t="shared" si="69"/>
        <v>4.4203206593584081</v>
      </c>
      <c r="Q210">
        <f t="shared" si="70"/>
        <v>10</v>
      </c>
      <c r="R210" s="18">
        <f t="shared" si="71"/>
        <v>4.9808219178082194</v>
      </c>
      <c r="S210">
        <f t="shared" si="72"/>
        <v>1</v>
      </c>
      <c r="T210" s="18">
        <f>SUM(CashFlows!DX210:GE210)</f>
        <v>99.380968696575025</v>
      </c>
      <c r="U210" s="18">
        <f t="shared" si="73"/>
        <v>99.284283613702101</v>
      </c>
      <c r="V210" s="18">
        <f t="shared" si="74"/>
        <v>1.8658613702100979E-2</v>
      </c>
      <c r="W210" s="17">
        <f t="shared" si="75"/>
        <v>4.5370091992461736</v>
      </c>
      <c r="X210" s="19">
        <f t="shared" si="76"/>
        <v>-0.42477219535461685</v>
      </c>
      <c r="Y210" s="18">
        <f t="shared" si="77"/>
        <v>0.22622793165081059</v>
      </c>
      <c r="Z210" s="20">
        <f t="shared" si="78"/>
        <v>4.221099585297778E-3</v>
      </c>
      <c r="AA210" s="21">
        <f t="shared" si="79"/>
        <v>1.7817681709001073E-5</v>
      </c>
    </row>
    <row r="211" spans="1:27" x14ac:dyDescent="0.2">
      <c r="A211">
        <v>208</v>
      </c>
      <c r="B211" s="16">
        <f>Data!A210</f>
        <v>48121</v>
      </c>
      <c r="C211" s="17">
        <f>Data!B210</f>
        <v>3.625</v>
      </c>
      <c r="D211" s="17">
        <f>Data!C210</f>
        <v>95.254000000000005</v>
      </c>
      <c r="E211" s="17">
        <f>Data!D210</f>
        <v>95.27</v>
      </c>
      <c r="F211" s="17">
        <f>Data!F210</f>
        <v>4.5529999999999999</v>
      </c>
      <c r="G211" s="18">
        <f t="shared" si="60"/>
        <v>95.84375</v>
      </c>
      <c r="H211" s="16">
        <f t="shared" si="61"/>
        <v>46112</v>
      </c>
      <c r="I211" s="16">
        <f t="shared" si="62"/>
        <v>46295</v>
      </c>
      <c r="J211">
        <f t="shared" si="63"/>
        <v>161</v>
      </c>
      <c r="K211">
        <f t="shared" si="64"/>
        <v>183</v>
      </c>
      <c r="L211" s="18">
        <f t="shared" si="65"/>
        <v>1.5946038251366119</v>
      </c>
      <c r="M211" s="18">
        <f t="shared" si="66"/>
        <v>97.438353825136616</v>
      </c>
      <c r="N211" s="17">
        <f t="shared" si="67"/>
        <v>4.5534227326108017</v>
      </c>
      <c r="O211" s="19">
        <f t="shared" si="68"/>
        <v>4.2273261080172375E-2</v>
      </c>
      <c r="P211" s="18">
        <f t="shared" si="69"/>
        <v>4.4805398309733713</v>
      </c>
      <c r="Q211">
        <f t="shared" si="70"/>
        <v>11</v>
      </c>
      <c r="R211" s="18">
        <f t="shared" si="71"/>
        <v>5.0630136986301366</v>
      </c>
      <c r="S211">
        <f t="shared" si="72"/>
        <v>1</v>
      </c>
      <c r="T211" s="18">
        <f>SUM(CashFlows!DX211:GE211)</f>
        <v>97.490335934588742</v>
      </c>
      <c r="U211" s="18">
        <f t="shared" si="73"/>
        <v>95.895732109452126</v>
      </c>
      <c r="V211" s="18">
        <f t="shared" si="74"/>
        <v>5.1982109452126224E-2</v>
      </c>
      <c r="W211" s="17">
        <f t="shared" si="75"/>
        <v>4.54151971629617</v>
      </c>
      <c r="X211" s="19">
        <f t="shared" si="76"/>
        <v>-1.1903016314631643</v>
      </c>
      <c r="Y211" s="18">
        <f t="shared" si="77"/>
        <v>0.22318739208323382</v>
      </c>
      <c r="Z211" s="20">
        <f t="shared" si="78"/>
        <v>1.1601751443605271E-2</v>
      </c>
      <c r="AA211" s="21">
        <f t="shared" si="79"/>
        <v>1.34600636559197E-4</v>
      </c>
    </row>
    <row r="212" spans="1:27" x14ac:dyDescent="0.2">
      <c r="A212">
        <v>209</v>
      </c>
      <c r="B212" s="16">
        <f>Data!A211</f>
        <v>48152</v>
      </c>
      <c r="C212" s="17">
        <f>Data!B211</f>
        <v>4.125</v>
      </c>
      <c r="D212" s="17">
        <f>Data!C211</f>
        <v>97.311999999999998</v>
      </c>
      <c r="E212" s="17">
        <f>Data!D211</f>
        <v>98.006</v>
      </c>
      <c r="F212" s="17">
        <f>Data!F211</f>
        <v>4.5590000000000002</v>
      </c>
      <c r="G212" s="18">
        <f t="shared" si="60"/>
        <v>98.0234375</v>
      </c>
      <c r="H212" s="16">
        <f t="shared" si="61"/>
        <v>46142</v>
      </c>
      <c r="I212" s="16">
        <f t="shared" si="62"/>
        <v>46326</v>
      </c>
      <c r="J212">
        <f t="shared" si="63"/>
        <v>131</v>
      </c>
      <c r="K212">
        <f t="shared" si="64"/>
        <v>184</v>
      </c>
      <c r="L212" s="18">
        <f t="shared" si="65"/>
        <v>1.4684103260869565</v>
      </c>
      <c r="M212" s="18">
        <f t="shared" si="66"/>
        <v>99.491847826086953</v>
      </c>
      <c r="N212" s="17">
        <f t="shared" si="67"/>
        <v>4.5593553809044574</v>
      </c>
      <c r="O212" s="19">
        <f t="shared" si="68"/>
        <v>3.5538090445719206E-2</v>
      </c>
      <c r="P212" s="18">
        <f t="shared" si="69"/>
        <v>4.5110257460054255</v>
      </c>
      <c r="Q212">
        <f t="shared" si="70"/>
        <v>11</v>
      </c>
      <c r="R212" s="18">
        <f t="shared" si="71"/>
        <v>5.1479452054794521</v>
      </c>
      <c r="S212">
        <f t="shared" si="72"/>
        <v>1</v>
      </c>
      <c r="T212" s="18">
        <f>SUM(CashFlows!DX212:GE212)</f>
        <v>99.560395936048351</v>
      </c>
      <c r="U212" s="18">
        <f t="shared" si="73"/>
        <v>98.091985609961398</v>
      </c>
      <c r="V212" s="18">
        <f t="shared" si="74"/>
        <v>6.854810996139804E-2</v>
      </c>
      <c r="W212" s="17">
        <f t="shared" si="75"/>
        <v>4.5440883143128223</v>
      </c>
      <c r="X212" s="19">
        <f t="shared" si="76"/>
        <v>-1.5267066591635015</v>
      </c>
      <c r="Y212" s="18">
        <f t="shared" si="77"/>
        <v>0.22167907174671161</v>
      </c>
      <c r="Z212" s="20">
        <f t="shared" si="78"/>
        <v>1.5195681386234233E-2</v>
      </c>
      <c r="AA212" s="21">
        <f t="shared" si="79"/>
        <v>2.3090873279194555E-4</v>
      </c>
    </row>
    <row r="213" spans="1:27" x14ac:dyDescent="0.2">
      <c r="A213">
        <v>210</v>
      </c>
      <c r="B213" s="16">
        <f>Data!A212</f>
        <v>48167</v>
      </c>
      <c r="C213" s="17">
        <f>Data!B212</f>
        <v>1.375</v>
      </c>
      <c r="D213" s="17">
        <f>Data!C212</f>
        <v>85.103999999999999</v>
      </c>
      <c r="E213" s="17">
        <f>Data!D212</f>
        <v>85.12</v>
      </c>
      <c r="F213" s="17">
        <f>Data!F212</f>
        <v>4.5750000000000002</v>
      </c>
      <c r="G213" s="18">
        <f t="shared" si="60"/>
        <v>85.375</v>
      </c>
      <c r="H213" s="16">
        <f t="shared" si="61"/>
        <v>46157</v>
      </c>
      <c r="I213" s="16">
        <f t="shared" si="62"/>
        <v>46341</v>
      </c>
      <c r="J213">
        <f t="shared" si="63"/>
        <v>116</v>
      </c>
      <c r="K213">
        <f t="shared" si="64"/>
        <v>184</v>
      </c>
      <c r="L213" s="18">
        <f t="shared" si="65"/>
        <v>0.43342391304347827</v>
      </c>
      <c r="M213" s="18">
        <f t="shared" si="66"/>
        <v>85.808423913043484</v>
      </c>
      <c r="N213" s="17">
        <f t="shared" si="67"/>
        <v>4.5751209231309469</v>
      </c>
      <c r="O213" s="19">
        <f t="shared" si="68"/>
        <v>1.2092313094669294E-2</v>
      </c>
      <c r="P213" s="18">
        <f t="shared" si="69"/>
        <v>4.8689297819183324</v>
      </c>
      <c r="Q213">
        <f t="shared" si="70"/>
        <v>11</v>
      </c>
      <c r="R213" s="18">
        <f t="shared" si="71"/>
        <v>5.1890410958904107</v>
      </c>
      <c r="S213">
        <f t="shared" si="72"/>
        <v>1</v>
      </c>
      <c r="T213" s="18">
        <f>SUM(CashFlows!DX213:GE213)</f>
        <v>85.904035137915358</v>
      </c>
      <c r="U213" s="18">
        <f t="shared" si="73"/>
        <v>85.470611224871874</v>
      </c>
      <c r="V213" s="18">
        <f t="shared" si="74"/>
        <v>9.5611224871873901E-2</v>
      </c>
      <c r="W213" s="17">
        <f t="shared" si="75"/>
        <v>4.5522505828830164</v>
      </c>
      <c r="X213" s="19">
        <f t="shared" si="76"/>
        <v>-2.2870340247930443</v>
      </c>
      <c r="Y213" s="18">
        <f t="shared" si="77"/>
        <v>0.2053839436571224</v>
      </c>
      <c r="Z213" s="20">
        <f t="shared" si="78"/>
        <v>1.9637010422073407E-2</v>
      </c>
      <c r="AA213" s="21">
        <f t="shared" si="79"/>
        <v>3.8561217831661963E-4</v>
      </c>
    </row>
    <row r="214" spans="1:27" x14ac:dyDescent="0.2">
      <c r="A214">
        <v>211</v>
      </c>
      <c r="B214" s="16">
        <f>Data!A213</f>
        <v>48182</v>
      </c>
      <c r="C214" s="17">
        <f>Data!B213</f>
        <v>4.125</v>
      </c>
      <c r="D214" s="17">
        <f>Data!C213</f>
        <v>97.293999999999997</v>
      </c>
      <c r="E214" s="17">
        <f>Data!D213</f>
        <v>97.31</v>
      </c>
      <c r="F214" s="17">
        <f>Data!F213</f>
        <v>4.5650000000000004</v>
      </c>
      <c r="G214" s="18">
        <f t="shared" si="60"/>
        <v>97.96875</v>
      </c>
      <c r="H214" s="16">
        <f t="shared" si="61"/>
        <v>46173</v>
      </c>
      <c r="I214" s="16">
        <f t="shared" si="62"/>
        <v>46356</v>
      </c>
      <c r="J214">
        <f t="shared" si="63"/>
        <v>100</v>
      </c>
      <c r="K214">
        <f t="shared" si="64"/>
        <v>183</v>
      </c>
      <c r="L214" s="18">
        <f t="shared" si="65"/>
        <v>1.1270491803278688</v>
      </c>
      <c r="M214" s="18">
        <f t="shared" si="66"/>
        <v>99.095799180327873</v>
      </c>
      <c r="N214" s="17">
        <f t="shared" si="67"/>
        <v>4.5649732624616428</v>
      </c>
      <c r="O214" s="19">
        <f t="shared" si="68"/>
        <v>-2.6737538357579638E-3</v>
      </c>
      <c r="P214" s="18">
        <f t="shared" si="69"/>
        <v>4.5917229239097859</v>
      </c>
      <c r="Q214">
        <f t="shared" si="70"/>
        <v>11</v>
      </c>
      <c r="R214" s="18">
        <f t="shared" si="71"/>
        <v>5.2301369863013702</v>
      </c>
      <c r="S214">
        <f t="shared" si="72"/>
        <v>1</v>
      </c>
      <c r="T214" s="18">
        <f>SUM(CashFlows!DX214:GE214)</f>
        <v>99.179198215672017</v>
      </c>
      <c r="U214" s="18">
        <f t="shared" si="73"/>
        <v>98.052149035344144</v>
      </c>
      <c r="V214" s="18">
        <f t="shared" si="74"/>
        <v>8.3399035344143613E-2</v>
      </c>
      <c r="W214" s="17">
        <f t="shared" si="75"/>
        <v>4.5466537217005127</v>
      </c>
      <c r="X214" s="19">
        <f t="shared" si="76"/>
        <v>-1.8319540761130071</v>
      </c>
      <c r="Y214" s="18">
        <f t="shared" si="77"/>
        <v>0.21778317563388916</v>
      </c>
      <c r="Z214" s="20">
        <f t="shared" si="78"/>
        <v>1.8162906762050558E-2</v>
      </c>
      <c r="AA214" s="21">
        <f t="shared" si="79"/>
        <v>3.2989118204694188E-4</v>
      </c>
    </row>
    <row r="215" spans="1:27" x14ac:dyDescent="0.2">
      <c r="A215">
        <v>212</v>
      </c>
      <c r="B215" s="16">
        <f>Data!A214</f>
        <v>48213</v>
      </c>
      <c r="C215" s="17">
        <f>Data!B214</f>
        <v>4.5</v>
      </c>
      <c r="D215" s="17">
        <f>Data!C214</f>
        <v>99.201999999999998</v>
      </c>
      <c r="E215" s="17">
        <f>Data!D214</f>
        <v>99.215999999999994</v>
      </c>
      <c r="F215" s="17">
        <f>Data!F214</f>
        <v>4.5670000000000002</v>
      </c>
      <c r="G215" s="18">
        <f t="shared" si="60"/>
        <v>99.6796875</v>
      </c>
      <c r="H215" s="16">
        <f t="shared" si="61"/>
        <v>46203</v>
      </c>
      <c r="I215" s="16">
        <f t="shared" si="62"/>
        <v>46387</v>
      </c>
      <c r="J215">
        <f t="shared" si="63"/>
        <v>70</v>
      </c>
      <c r="K215">
        <f t="shared" si="64"/>
        <v>184</v>
      </c>
      <c r="L215" s="18">
        <f t="shared" si="65"/>
        <v>0.85597826086956519</v>
      </c>
      <c r="M215" s="18">
        <f t="shared" si="66"/>
        <v>100.53566576086956</v>
      </c>
      <c r="N215" s="17">
        <f t="shared" si="67"/>
        <v>4.5673366505622486</v>
      </c>
      <c r="O215" s="19">
        <f t="shared" si="68"/>
        <v>3.3665056224840839E-2</v>
      </c>
      <c r="P215" s="18">
        <f t="shared" si="69"/>
        <v>4.6359017420256938</v>
      </c>
      <c r="Q215">
        <f t="shared" si="70"/>
        <v>11</v>
      </c>
      <c r="R215" s="18">
        <f t="shared" si="71"/>
        <v>5.3150684931506849</v>
      </c>
      <c r="S215">
        <f t="shared" si="72"/>
        <v>1</v>
      </c>
      <c r="T215" s="18">
        <f>SUM(CashFlows!DX215:GE215)</f>
        <v>100.61401607898752</v>
      </c>
      <c r="U215" s="18">
        <f t="shared" si="73"/>
        <v>99.758037818117955</v>
      </c>
      <c r="V215" s="18">
        <f t="shared" si="74"/>
        <v>7.8350318117955453E-2</v>
      </c>
      <c r="W215" s="17">
        <f t="shared" si="75"/>
        <v>4.5505336608944162</v>
      </c>
      <c r="X215" s="19">
        <f t="shared" si="76"/>
        <v>-1.6802989667832335</v>
      </c>
      <c r="Y215" s="18">
        <f t="shared" si="77"/>
        <v>0.21570776423812688</v>
      </c>
      <c r="Z215" s="20">
        <f t="shared" si="78"/>
        <v>1.6900771948570176E-2</v>
      </c>
      <c r="AA215" s="21">
        <f t="shared" si="79"/>
        <v>2.8563609245757651E-4</v>
      </c>
    </row>
    <row r="216" spans="1:27" x14ac:dyDescent="0.2">
      <c r="A216">
        <v>213</v>
      </c>
      <c r="B216" s="16">
        <f>Data!A215</f>
        <v>48244</v>
      </c>
      <c r="C216" s="17">
        <f>Data!B215</f>
        <v>4.375</v>
      </c>
      <c r="D216" s="17">
        <f>Data!C215</f>
        <v>99</v>
      </c>
      <c r="E216" s="17">
        <f>Data!D215</f>
        <v>99.013999999999996</v>
      </c>
      <c r="F216" s="17">
        <f>Data!F215</f>
        <v>4.5759999999999996</v>
      </c>
      <c r="G216" s="18">
        <f t="shared" si="60"/>
        <v>99.046875</v>
      </c>
      <c r="H216" s="16">
        <f t="shared" si="61"/>
        <v>46234</v>
      </c>
      <c r="I216" s="16">
        <f t="shared" si="62"/>
        <v>46418</v>
      </c>
      <c r="J216">
        <f t="shared" si="63"/>
        <v>39</v>
      </c>
      <c r="K216">
        <f t="shared" si="64"/>
        <v>184</v>
      </c>
      <c r="L216" s="18">
        <f t="shared" si="65"/>
        <v>0.46365489130434784</v>
      </c>
      <c r="M216" s="18">
        <f t="shared" si="66"/>
        <v>99.510529891304344</v>
      </c>
      <c r="N216" s="17">
        <f t="shared" si="67"/>
        <v>4.575533790194199</v>
      </c>
      <c r="O216" s="19">
        <f t="shared" si="68"/>
        <v>-4.6620980580058813E-2</v>
      </c>
      <c r="P216" s="18">
        <f t="shared" si="69"/>
        <v>4.7300851041264114</v>
      </c>
      <c r="Q216">
        <f t="shared" si="70"/>
        <v>11</v>
      </c>
      <c r="R216" s="18">
        <f t="shared" si="71"/>
        <v>5.4</v>
      </c>
      <c r="S216">
        <f t="shared" si="72"/>
        <v>1</v>
      </c>
      <c r="T216" s="18">
        <f>SUM(CashFlows!DX216:GE216)</f>
        <v>99.60898252648488</v>
      </c>
      <c r="U216" s="18">
        <f t="shared" si="73"/>
        <v>99.145327635180536</v>
      </c>
      <c r="V216" s="18">
        <f t="shared" si="74"/>
        <v>9.8452635180535708E-2</v>
      </c>
      <c r="W216" s="17">
        <f t="shared" si="75"/>
        <v>4.5546294212092437</v>
      </c>
      <c r="X216" s="19">
        <f t="shared" si="76"/>
        <v>-2.0904368984955291</v>
      </c>
      <c r="Y216" s="18">
        <f t="shared" si="77"/>
        <v>0.21141268666130855</v>
      </c>
      <c r="Z216" s="20">
        <f t="shared" si="78"/>
        <v>2.081413611240272E-2</v>
      </c>
      <c r="AA216" s="21">
        <f t="shared" si="79"/>
        <v>4.3322826210562699E-4</v>
      </c>
    </row>
    <row r="217" spans="1:27" x14ac:dyDescent="0.2">
      <c r="A217">
        <v>214</v>
      </c>
      <c r="B217" s="16">
        <f>Data!A216</f>
        <v>48259</v>
      </c>
      <c r="C217" s="17">
        <f>Data!B216</f>
        <v>1.875</v>
      </c>
      <c r="D217" s="17">
        <f>Data!C216</f>
        <v>87.006</v>
      </c>
      <c r="E217" s="17">
        <f>Data!D216</f>
        <v>87.022000000000006</v>
      </c>
      <c r="F217" s="17">
        <f>Data!F216</f>
        <v>4.59</v>
      </c>
      <c r="G217" s="18">
        <f t="shared" si="60"/>
        <v>87.0703125</v>
      </c>
      <c r="H217" s="16">
        <f t="shared" si="61"/>
        <v>46249</v>
      </c>
      <c r="I217" s="16">
        <f t="shared" si="62"/>
        <v>46433</v>
      </c>
      <c r="J217">
        <f t="shared" si="63"/>
        <v>24</v>
      </c>
      <c r="K217">
        <f t="shared" si="64"/>
        <v>184</v>
      </c>
      <c r="L217" s="18">
        <f t="shared" si="65"/>
        <v>0.12228260869565218</v>
      </c>
      <c r="M217" s="18">
        <f t="shared" si="66"/>
        <v>87.192595108695656</v>
      </c>
      <c r="N217" s="17">
        <f t="shared" si="67"/>
        <v>4.5899221548402789</v>
      </c>
      <c r="O217" s="19">
        <f t="shared" si="68"/>
        <v>-7.7845159720979495E-3</v>
      </c>
      <c r="P217" s="18">
        <f t="shared" si="69"/>
        <v>5.0476982872436613</v>
      </c>
      <c r="Q217">
        <f t="shared" si="70"/>
        <v>11</v>
      </c>
      <c r="R217" s="18">
        <f t="shared" si="71"/>
        <v>5.441095890410959</v>
      </c>
      <c r="S217">
        <f t="shared" si="72"/>
        <v>1</v>
      </c>
      <c r="T217" s="18">
        <f>SUM(CashFlows!DX217:GE217)</f>
        <v>87.313879410986573</v>
      </c>
      <c r="U217" s="18">
        <f t="shared" si="73"/>
        <v>87.191596802290917</v>
      </c>
      <c r="V217" s="18">
        <f t="shared" si="74"/>
        <v>0.12128430229091691</v>
      </c>
      <c r="W217" s="17">
        <f t="shared" si="75"/>
        <v>4.5623868186660417</v>
      </c>
      <c r="X217" s="19">
        <f t="shared" si="76"/>
        <v>-2.7535336174237202</v>
      </c>
      <c r="Y217" s="18">
        <f t="shared" si="77"/>
        <v>0.19811009753240591</v>
      </c>
      <c r="Z217" s="20">
        <f t="shared" si="78"/>
        <v>2.402764495600335E-2</v>
      </c>
      <c r="AA217" s="21">
        <f t="shared" si="79"/>
        <v>5.7732772213175325E-4</v>
      </c>
    </row>
    <row r="218" spans="1:27" x14ac:dyDescent="0.2">
      <c r="A218">
        <v>215</v>
      </c>
      <c r="B218" s="16">
        <f>Data!A217</f>
        <v>48273</v>
      </c>
      <c r="C218" s="17">
        <f>Data!B217</f>
        <v>4.125</v>
      </c>
      <c r="D218" s="17">
        <f>Data!C217</f>
        <v>97.251999999999995</v>
      </c>
      <c r="E218" s="17">
        <f>Data!D217</f>
        <v>97.266000000000005</v>
      </c>
      <c r="F218" s="17">
        <f>Data!F217</f>
        <v>4.5759999999999996</v>
      </c>
      <c r="G218" s="18">
        <f t="shared" si="60"/>
        <v>97.8359375</v>
      </c>
      <c r="H218" s="16">
        <f t="shared" si="61"/>
        <v>46265</v>
      </c>
      <c r="I218" s="16">
        <f t="shared" si="62"/>
        <v>46446</v>
      </c>
      <c r="J218">
        <f t="shared" si="63"/>
        <v>8</v>
      </c>
      <c r="K218">
        <f t="shared" si="64"/>
        <v>181</v>
      </c>
      <c r="L218" s="18">
        <f t="shared" si="65"/>
        <v>9.1160220994475141E-2</v>
      </c>
      <c r="M218" s="18">
        <f t="shared" si="66"/>
        <v>97.927097720994482</v>
      </c>
      <c r="N218" s="17">
        <f t="shared" si="67"/>
        <v>4.5759066590890383</v>
      </c>
      <c r="O218" s="19">
        <f t="shared" si="68"/>
        <v>-9.3340910961359214E-3</v>
      </c>
      <c r="P218" s="18">
        <f t="shared" si="69"/>
        <v>4.8368167469943142</v>
      </c>
      <c r="Q218">
        <f t="shared" si="70"/>
        <v>11</v>
      </c>
      <c r="R218" s="18">
        <f t="shared" si="71"/>
        <v>5.4794520547945202</v>
      </c>
      <c r="S218">
        <f t="shared" si="72"/>
        <v>1</v>
      </c>
      <c r="T218" s="18">
        <f>SUM(CashFlows!DX218:GE218)</f>
        <v>98.029024272088435</v>
      </c>
      <c r="U218" s="18">
        <f t="shared" si="73"/>
        <v>97.937864051093953</v>
      </c>
      <c r="V218" s="18">
        <f t="shared" si="74"/>
        <v>0.10192655109395332</v>
      </c>
      <c r="W218" s="17">
        <f t="shared" si="75"/>
        <v>4.5544005816015618</v>
      </c>
      <c r="X218" s="19">
        <f t="shared" si="76"/>
        <v>-2.150607748747646</v>
      </c>
      <c r="Y218" s="18">
        <f t="shared" si="77"/>
        <v>0.20674754746940086</v>
      </c>
      <c r="Z218" s="20">
        <f t="shared" si="78"/>
        <v>2.1073064460689427E-2</v>
      </c>
      <c r="AA218" s="21">
        <f t="shared" si="79"/>
        <v>4.4407404576437176E-4</v>
      </c>
    </row>
    <row r="219" spans="1:27" x14ac:dyDescent="0.2">
      <c r="A219">
        <v>216</v>
      </c>
      <c r="B219" s="16">
        <f>Data!A218</f>
        <v>48304</v>
      </c>
      <c r="C219" s="17">
        <f>Data!B218</f>
        <v>4.125</v>
      </c>
      <c r="D219" s="17">
        <f>Data!C218</f>
        <v>97.233999999999995</v>
      </c>
      <c r="E219" s="17">
        <f>Data!D218</f>
        <v>97.25</v>
      </c>
      <c r="F219" s="17">
        <f>Data!F218</f>
        <v>4.5810000000000004</v>
      </c>
      <c r="G219" s="18">
        <f t="shared" si="60"/>
        <v>97.78125</v>
      </c>
      <c r="H219" s="16">
        <f t="shared" si="61"/>
        <v>46112</v>
      </c>
      <c r="I219" s="16">
        <f t="shared" si="62"/>
        <v>46295</v>
      </c>
      <c r="J219">
        <f t="shared" si="63"/>
        <v>161</v>
      </c>
      <c r="K219">
        <f t="shared" si="64"/>
        <v>183</v>
      </c>
      <c r="L219" s="18">
        <f t="shared" si="65"/>
        <v>1.8145491803278688</v>
      </c>
      <c r="M219" s="18">
        <f t="shared" si="66"/>
        <v>99.595799180327873</v>
      </c>
      <c r="N219" s="17">
        <f t="shared" si="67"/>
        <v>4.5810428669604617</v>
      </c>
      <c r="O219" s="19">
        <f t="shared" si="68"/>
        <v>4.2866960461296344E-3</v>
      </c>
      <c r="P219" s="18">
        <f t="shared" si="69"/>
        <v>4.8166502200991399</v>
      </c>
      <c r="Q219">
        <f t="shared" si="70"/>
        <v>12</v>
      </c>
      <c r="R219" s="18">
        <f t="shared" si="71"/>
        <v>5.5643835616438357</v>
      </c>
      <c r="S219">
        <f t="shared" si="72"/>
        <v>1</v>
      </c>
      <c r="T219" s="18">
        <f>SUM(CashFlows!DX219:GE219)</f>
        <v>99.697391638642287</v>
      </c>
      <c r="U219" s="18">
        <f t="shared" si="73"/>
        <v>97.882842458314414</v>
      </c>
      <c r="V219" s="18">
        <f t="shared" si="74"/>
        <v>0.1015924583144141</v>
      </c>
      <c r="W219" s="17">
        <f t="shared" si="75"/>
        <v>4.5598781468242118</v>
      </c>
      <c r="X219" s="19">
        <f t="shared" si="76"/>
        <v>-2.1164720136249926</v>
      </c>
      <c r="Y219" s="18">
        <f t="shared" si="77"/>
        <v>0.20761316564511037</v>
      </c>
      <c r="Z219" s="20">
        <f t="shared" si="78"/>
        <v>2.1091931876324424E-2</v>
      </c>
      <c r="AA219" s="21">
        <f t="shared" si="79"/>
        <v>4.4486959027551035E-4</v>
      </c>
    </row>
    <row r="220" spans="1:27" x14ac:dyDescent="0.2">
      <c r="A220">
        <v>217</v>
      </c>
      <c r="B220" s="16">
        <f>Data!A219</f>
        <v>48334</v>
      </c>
      <c r="C220" s="17">
        <f>Data!B219</f>
        <v>4</v>
      </c>
      <c r="D220" s="17">
        <f>Data!C219</f>
        <v>97.022000000000006</v>
      </c>
      <c r="E220" s="17">
        <f>Data!D219</f>
        <v>97.036000000000001</v>
      </c>
      <c r="F220" s="17">
        <f>Data!F219</f>
        <v>4.585</v>
      </c>
      <c r="G220" s="18">
        <f t="shared" si="60"/>
        <v>97.1171875</v>
      </c>
      <c r="H220" s="16">
        <f t="shared" si="61"/>
        <v>46142</v>
      </c>
      <c r="I220" s="16">
        <f t="shared" si="62"/>
        <v>46326</v>
      </c>
      <c r="J220">
        <f t="shared" si="63"/>
        <v>131</v>
      </c>
      <c r="K220">
        <f t="shared" si="64"/>
        <v>184</v>
      </c>
      <c r="L220" s="18">
        <f t="shared" si="65"/>
        <v>1.423913043478261</v>
      </c>
      <c r="M220" s="18">
        <f t="shared" si="66"/>
        <v>98.541100543478265</v>
      </c>
      <c r="N220" s="17">
        <f t="shared" si="67"/>
        <v>4.5845559871868806</v>
      </c>
      <c r="O220" s="19">
        <f t="shared" si="68"/>
        <v>-4.4401281311934326E-2</v>
      </c>
      <c r="P220" s="18">
        <f t="shared" si="69"/>
        <v>4.9132686443280669</v>
      </c>
      <c r="Q220">
        <f t="shared" si="70"/>
        <v>12</v>
      </c>
      <c r="R220" s="18">
        <f t="shared" si="71"/>
        <v>5.646575342465753</v>
      </c>
      <c r="S220">
        <f t="shared" si="72"/>
        <v>1</v>
      </c>
      <c r="T220" s="18">
        <f>SUM(CashFlows!DX220:GE220)</f>
        <v>98.650429293316904</v>
      </c>
      <c r="U220" s="18">
        <f t="shared" si="73"/>
        <v>97.226516249838639</v>
      </c>
      <c r="V220" s="18">
        <f t="shared" si="74"/>
        <v>0.10932874983863883</v>
      </c>
      <c r="W220" s="17">
        <f t="shared" si="75"/>
        <v>4.5619895868103253</v>
      </c>
      <c r="X220" s="19">
        <f t="shared" si="76"/>
        <v>-2.2566400376555329</v>
      </c>
      <c r="Y220" s="18">
        <f t="shared" si="77"/>
        <v>0.20353049515304061</v>
      </c>
      <c r="Z220" s="20">
        <f t="shared" si="78"/>
        <v>2.225173458912107E-2</v>
      </c>
      <c r="AA220" s="21">
        <f t="shared" si="79"/>
        <v>4.9513969222468699E-4</v>
      </c>
    </row>
    <row r="221" spans="1:27" x14ac:dyDescent="0.2">
      <c r="A221">
        <v>218</v>
      </c>
      <c r="B221" s="16">
        <f>Data!A220</f>
        <v>48349</v>
      </c>
      <c r="C221" s="17">
        <f>Data!B220</f>
        <v>2.875</v>
      </c>
      <c r="D221" s="17">
        <f>Data!C220</f>
        <v>91.134</v>
      </c>
      <c r="E221" s="17">
        <f>Data!D220</f>
        <v>91.15</v>
      </c>
      <c r="F221" s="17">
        <f>Data!F220</f>
        <v>4.5970000000000004</v>
      </c>
      <c r="G221" s="18">
        <f t="shared" si="60"/>
        <v>91.46875</v>
      </c>
      <c r="H221" s="16">
        <f t="shared" si="61"/>
        <v>46157</v>
      </c>
      <c r="I221" s="16">
        <f t="shared" si="62"/>
        <v>46341</v>
      </c>
      <c r="J221">
        <f t="shared" si="63"/>
        <v>116</v>
      </c>
      <c r="K221">
        <f t="shared" si="64"/>
        <v>184</v>
      </c>
      <c r="L221" s="18">
        <f t="shared" si="65"/>
        <v>0.90625</v>
      </c>
      <c r="M221" s="18">
        <f t="shared" si="66"/>
        <v>92.375</v>
      </c>
      <c r="N221" s="17">
        <f t="shared" si="67"/>
        <v>4.5966369730999848</v>
      </c>
      <c r="O221" s="19">
        <f t="shared" si="68"/>
        <v>-3.6302690001566162E-2</v>
      </c>
      <c r="P221" s="18">
        <f t="shared" si="69"/>
        <v>5.0947283254386093</v>
      </c>
      <c r="Q221">
        <f t="shared" si="70"/>
        <v>12</v>
      </c>
      <c r="R221" s="18">
        <f t="shared" si="71"/>
        <v>5.6876712328767125</v>
      </c>
      <c r="S221">
        <f t="shared" si="72"/>
        <v>1</v>
      </c>
      <c r="T221" s="18">
        <f>SUM(CashFlows!DX221:GE221)</f>
        <v>92.515912401444595</v>
      </c>
      <c r="U221" s="18">
        <f t="shared" si="73"/>
        <v>91.609662401444595</v>
      </c>
      <c r="V221" s="18">
        <f t="shared" si="74"/>
        <v>0.14091240144459505</v>
      </c>
      <c r="W221" s="17">
        <f t="shared" si="75"/>
        <v>4.5667218272263801</v>
      </c>
      <c r="X221" s="19">
        <f t="shared" si="76"/>
        <v>-2.9915145873604665</v>
      </c>
      <c r="Y221" s="18">
        <f t="shared" si="77"/>
        <v>0.19628131985112457</v>
      </c>
      <c r="Z221" s="20">
        <f t="shared" si="78"/>
        <v>2.7658472138936629E-2</v>
      </c>
      <c r="AA221" s="21">
        <f t="shared" si="79"/>
        <v>7.6499108106033381E-4</v>
      </c>
    </row>
    <row r="222" spans="1:27" x14ac:dyDescent="0.2">
      <c r="A222">
        <v>219</v>
      </c>
      <c r="B222" s="16">
        <f>Data!A221</f>
        <v>48365</v>
      </c>
      <c r="C222" s="17">
        <f>Data!B221</f>
        <v>4.125</v>
      </c>
      <c r="D222" s="17">
        <f>Data!C221</f>
        <v>97.2</v>
      </c>
      <c r="E222" s="17">
        <f>Data!D221</f>
        <v>97.213999999999999</v>
      </c>
      <c r="F222" s="17">
        <f>Data!F221</f>
        <v>4.5910000000000002</v>
      </c>
      <c r="G222" s="18">
        <f t="shared" si="60"/>
        <v>97.671875</v>
      </c>
      <c r="H222" s="16">
        <f t="shared" si="61"/>
        <v>46173</v>
      </c>
      <c r="I222" s="16">
        <f t="shared" si="62"/>
        <v>46356</v>
      </c>
      <c r="J222">
        <f t="shared" si="63"/>
        <v>100</v>
      </c>
      <c r="K222">
        <f t="shared" si="64"/>
        <v>183</v>
      </c>
      <c r="L222" s="18">
        <f t="shared" si="65"/>
        <v>1.1270491803278688</v>
      </c>
      <c r="M222" s="18">
        <f t="shared" si="66"/>
        <v>98.798924180327873</v>
      </c>
      <c r="N222" s="17">
        <f t="shared" si="67"/>
        <v>4.590769564997597</v>
      </c>
      <c r="O222" s="19">
        <f t="shared" si="68"/>
        <v>-2.3043500240316206E-2</v>
      </c>
      <c r="P222" s="18">
        <f t="shared" si="69"/>
        <v>4.9791550002778511</v>
      </c>
      <c r="Q222">
        <f t="shared" si="70"/>
        <v>12</v>
      </c>
      <c r="R222" s="18">
        <f t="shared" si="71"/>
        <v>5.7315068493150685</v>
      </c>
      <c r="S222">
        <f t="shared" si="72"/>
        <v>1</v>
      </c>
      <c r="T222" s="18">
        <f>SUM(CashFlows!DX222:GE222)</f>
        <v>98.91703755741446</v>
      </c>
      <c r="U222" s="18">
        <f t="shared" si="73"/>
        <v>97.789988377086587</v>
      </c>
      <c r="V222" s="18">
        <f t="shared" si="74"/>
        <v>0.11811337708658698</v>
      </c>
      <c r="W222" s="17">
        <f t="shared" si="75"/>
        <v>4.5667765116714705</v>
      </c>
      <c r="X222" s="19">
        <f t="shared" si="76"/>
        <v>-2.3993053326126557</v>
      </c>
      <c r="Y222" s="18">
        <f t="shared" si="77"/>
        <v>0.20083729065357417</v>
      </c>
      <c r="Z222" s="20">
        <f t="shared" si="78"/>
        <v>2.3721570644014076E-2</v>
      </c>
      <c r="AA222" s="21">
        <f t="shared" si="79"/>
        <v>5.6271291381895035E-4</v>
      </c>
    </row>
    <row r="223" spans="1:27" x14ac:dyDescent="0.2">
      <c r="A223">
        <v>220</v>
      </c>
      <c r="B223" s="16">
        <f>Data!A222</f>
        <v>48395</v>
      </c>
      <c r="C223" s="17">
        <f>Data!B222</f>
        <v>4</v>
      </c>
      <c r="D223" s="17">
        <f>Data!C222</f>
        <v>96.305999999999997</v>
      </c>
      <c r="E223" s="17">
        <f>Data!D222</f>
        <v>97.001999999999995</v>
      </c>
      <c r="F223" s="17">
        <f>Data!F222</f>
        <v>4.5919999999999996</v>
      </c>
      <c r="G223" s="18">
        <f t="shared" si="60"/>
        <v>97.0078125</v>
      </c>
      <c r="H223" s="16">
        <f t="shared" si="61"/>
        <v>46203</v>
      </c>
      <c r="I223" s="16">
        <f t="shared" si="62"/>
        <v>46387</v>
      </c>
      <c r="J223">
        <f t="shared" si="63"/>
        <v>70</v>
      </c>
      <c r="K223">
        <f t="shared" si="64"/>
        <v>184</v>
      </c>
      <c r="L223" s="18">
        <f t="shared" si="65"/>
        <v>0.76086956521739135</v>
      </c>
      <c r="M223" s="18">
        <f t="shared" si="66"/>
        <v>97.768682065217391</v>
      </c>
      <c r="N223" s="17">
        <f t="shared" si="67"/>
        <v>4.5915669056994801</v>
      </c>
      <c r="O223" s="19">
        <f t="shared" si="68"/>
        <v>-4.3309430051952091E-2</v>
      </c>
      <c r="P223" s="18">
        <f t="shared" si="69"/>
        <v>5.0750045434693369</v>
      </c>
      <c r="Q223">
        <f t="shared" si="70"/>
        <v>12</v>
      </c>
      <c r="R223" s="18">
        <f t="shared" si="71"/>
        <v>5.8136986301369866</v>
      </c>
      <c r="S223">
        <f t="shared" si="72"/>
        <v>1</v>
      </c>
      <c r="T223" s="18">
        <f>SUM(CashFlows!DX223:GE223)</f>
        <v>97.875784711544782</v>
      </c>
      <c r="U223" s="18">
        <f t="shared" si="73"/>
        <v>97.114915146327391</v>
      </c>
      <c r="V223" s="18">
        <f t="shared" si="74"/>
        <v>0.10710264632739097</v>
      </c>
      <c r="W223" s="17">
        <f t="shared" si="75"/>
        <v>4.569995156094472</v>
      </c>
      <c r="X223" s="19">
        <f t="shared" si="76"/>
        <v>-2.1571749605008073</v>
      </c>
      <c r="Y223" s="18">
        <f t="shared" si="77"/>
        <v>0.19704415856865173</v>
      </c>
      <c r="Z223" s="20">
        <f t="shared" si="78"/>
        <v>2.1103950826056653E-2</v>
      </c>
      <c r="AA223" s="21">
        <f t="shared" si="79"/>
        <v>4.4537674046861729E-4</v>
      </c>
    </row>
    <row r="224" spans="1:27" x14ac:dyDescent="0.2">
      <c r="A224">
        <v>221</v>
      </c>
      <c r="B224" s="16">
        <f>Data!A223</f>
        <v>48426</v>
      </c>
      <c r="C224" s="17">
        <f>Data!B223</f>
        <v>4</v>
      </c>
      <c r="D224" s="17">
        <f>Data!C223</f>
        <v>96.281999999999996</v>
      </c>
      <c r="E224" s="17">
        <f>Data!D223</f>
        <v>96.296000000000006</v>
      </c>
      <c r="F224" s="17">
        <f>Data!F223</f>
        <v>4.5999999999999996</v>
      </c>
      <c r="G224" s="18">
        <f t="shared" si="60"/>
        <v>96.9296875</v>
      </c>
      <c r="H224" s="16">
        <f t="shared" si="61"/>
        <v>46234</v>
      </c>
      <c r="I224" s="16">
        <f t="shared" si="62"/>
        <v>46418</v>
      </c>
      <c r="J224">
        <f t="shared" si="63"/>
        <v>39</v>
      </c>
      <c r="K224">
        <f t="shared" si="64"/>
        <v>184</v>
      </c>
      <c r="L224" s="18">
        <f t="shared" si="65"/>
        <v>0.42391304347826086</v>
      </c>
      <c r="M224" s="18">
        <f t="shared" si="66"/>
        <v>97.353600543478265</v>
      </c>
      <c r="N224" s="17">
        <f t="shared" si="67"/>
        <v>4.5999129606082674</v>
      </c>
      <c r="O224" s="19">
        <f t="shared" si="68"/>
        <v>-8.7039391732268712E-3</v>
      </c>
      <c r="P224" s="18">
        <f t="shared" si="69"/>
        <v>5.1569802308725299</v>
      </c>
      <c r="Q224">
        <f t="shared" si="70"/>
        <v>12</v>
      </c>
      <c r="R224" s="18">
        <f t="shared" si="71"/>
        <v>5.8986301369863012</v>
      </c>
      <c r="S224">
        <f t="shared" si="72"/>
        <v>1</v>
      </c>
      <c r="T224" s="18">
        <f>SUM(CashFlows!DX224:GE224)</f>
        <v>97.482722668705136</v>
      </c>
      <c r="U224" s="18">
        <f t="shared" si="73"/>
        <v>97.058809625226871</v>
      </c>
      <c r="V224" s="18">
        <f t="shared" si="74"/>
        <v>0.12912212522687128</v>
      </c>
      <c r="W224" s="17">
        <f t="shared" si="75"/>
        <v>4.5742139154655321</v>
      </c>
      <c r="X224" s="19">
        <f t="shared" si="76"/>
        <v>-2.5699045142735244</v>
      </c>
      <c r="Y224" s="18">
        <f t="shared" si="77"/>
        <v>0.1939119320282533</v>
      </c>
      <c r="Z224" s="20">
        <f t="shared" si="78"/>
        <v>2.5038320770336672E-2</v>
      </c>
      <c r="AA224" s="21">
        <f t="shared" si="79"/>
        <v>6.2691750699827285E-4</v>
      </c>
    </row>
    <row r="225" spans="1:27" x14ac:dyDescent="0.2">
      <c r="A225">
        <v>222</v>
      </c>
      <c r="B225" s="16">
        <f>Data!A224</f>
        <v>48441</v>
      </c>
      <c r="C225" s="17">
        <f>Data!B224</f>
        <v>2.75</v>
      </c>
      <c r="D225" s="17">
        <f>Data!C224</f>
        <v>90.134</v>
      </c>
      <c r="E225" s="17">
        <f>Data!D224</f>
        <v>90.15</v>
      </c>
      <c r="F225" s="17">
        <f>Data!F224</f>
        <v>4.6029999999999998</v>
      </c>
      <c r="G225" s="18">
        <f t="shared" si="60"/>
        <v>90.46875</v>
      </c>
      <c r="H225" s="16">
        <f t="shared" si="61"/>
        <v>46249</v>
      </c>
      <c r="I225" s="16">
        <f t="shared" si="62"/>
        <v>46433</v>
      </c>
      <c r="J225">
        <f t="shared" si="63"/>
        <v>24</v>
      </c>
      <c r="K225">
        <f t="shared" si="64"/>
        <v>184</v>
      </c>
      <c r="L225" s="18">
        <f t="shared" si="65"/>
        <v>0.17934782608695651</v>
      </c>
      <c r="M225" s="18">
        <f t="shared" si="66"/>
        <v>90.648097826086953</v>
      </c>
      <c r="N225" s="17">
        <f t="shared" si="67"/>
        <v>4.6033060983091243</v>
      </c>
      <c r="O225" s="19">
        <f t="shared" si="68"/>
        <v>3.0609830912453617E-2</v>
      </c>
      <c r="P225" s="18">
        <f t="shared" si="69"/>
        <v>5.3557636346972304</v>
      </c>
      <c r="Q225">
        <f t="shared" si="70"/>
        <v>12</v>
      </c>
      <c r="R225" s="18">
        <f t="shared" si="71"/>
        <v>5.9397260273972599</v>
      </c>
      <c r="S225">
        <f t="shared" si="72"/>
        <v>1</v>
      </c>
      <c r="T225" s="18">
        <f>SUM(CashFlows!DX225:GE225)</f>
        <v>90.763448427174168</v>
      </c>
      <c r="U225" s="18">
        <f t="shared" si="73"/>
        <v>90.584100601087215</v>
      </c>
      <c r="V225" s="18">
        <f t="shared" si="74"/>
        <v>0.11535060108721495</v>
      </c>
      <c r="W225" s="17">
        <f t="shared" si="75"/>
        <v>4.5795637377430527</v>
      </c>
      <c r="X225" s="19">
        <f t="shared" si="76"/>
        <v>-2.3742360566071596</v>
      </c>
      <c r="Y225" s="18">
        <f t="shared" si="77"/>
        <v>0.18671473728256335</v>
      </c>
      <c r="Z225" s="20">
        <f t="shared" si="78"/>
        <v>2.1537657177385108E-2</v>
      </c>
      <c r="AA225" s="21">
        <f t="shared" si="79"/>
        <v>4.6387067669056829E-4</v>
      </c>
    </row>
    <row r="226" spans="1:27" x14ac:dyDescent="0.2">
      <c r="A226">
        <v>223</v>
      </c>
      <c r="B226" s="16">
        <f>Data!A225</f>
        <v>48457</v>
      </c>
      <c r="C226" s="17">
        <f>Data!B225</f>
        <v>3.875</v>
      </c>
      <c r="D226" s="17">
        <f>Data!C225</f>
        <v>96.061999999999998</v>
      </c>
      <c r="E226" s="17">
        <f>Data!D225</f>
        <v>96.075999999999993</v>
      </c>
      <c r="F226" s="17">
        <f>Data!F225</f>
        <v>4.601</v>
      </c>
      <c r="G226" s="18">
        <f t="shared" si="60"/>
        <v>96.2421875</v>
      </c>
      <c r="H226" s="16">
        <f t="shared" si="61"/>
        <v>46265</v>
      </c>
      <c r="I226" s="16">
        <f t="shared" si="62"/>
        <v>46446</v>
      </c>
      <c r="J226">
        <f t="shared" si="63"/>
        <v>8</v>
      </c>
      <c r="K226">
        <f t="shared" si="64"/>
        <v>181</v>
      </c>
      <c r="L226" s="18">
        <f t="shared" si="65"/>
        <v>8.5635359116022103E-2</v>
      </c>
      <c r="M226" s="18">
        <f t="shared" si="66"/>
        <v>96.327822859116026</v>
      </c>
      <c r="N226" s="17">
        <f t="shared" si="67"/>
        <v>4.6010031148314612</v>
      </c>
      <c r="O226" s="19">
        <f t="shared" si="68"/>
        <v>3.1148314612039485E-4</v>
      </c>
      <c r="P226" s="18">
        <f t="shared" si="69"/>
        <v>5.2538668963083195</v>
      </c>
      <c r="Q226">
        <f t="shared" si="70"/>
        <v>12</v>
      </c>
      <c r="R226" s="18">
        <f t="shared" si="71"/>
        <v>5.9835616438356167</v>
      </c>
      <c r="S226">
        <f t="shared" si="72"/>
        <v>1</v>
      </c>
      <c r="T226" s="18">
        <f>SUM(CashFlows!DX226:GE226)</f>
        <v>96.441854300983806</v>
      </c>
      <c r="U226" s="18">
        <f t="shared" si="73"/>
        <v>96.35621894186778</v>
      </c>
      <c r="V226" s="18">
        <f t="shared" si="74"/>
        <v>0.11403144186778036</v>
      </c>
      <c r="W226" s="17">
        <f t="shared" si="75"/>
        <v>4.5784869082901194</v>
      </c>
      <c r="X226" s="19">
        <f t="shared" si="76"/>
        <v>-2.2516206541341788</v>
      </c>
      <c r="Y226" s="18">
        <f t="shared" si="77"/>
        <v>0.19033599817739191</v>
      </c>
      <c r="Z226" s="20">
        <f t="shared" si="78"/>
        <v>2.1704288311511215E-2</v>
      </c>
      <c r="AA226" s="21">
        <f t="shared" si="79"/>
        <v>4.7107613110920234E-4</v>
      </c>
    </row>
    <row r="227" spans="1:27" x14ac:dyDescent="0.2">
      <c r="A227">
        <v>224</v>
      </c>
      <c r="B227" s="16">
        <f>Data!A226</f>
        <v>48487</v>
      </c>
      <c r="C227" s="17">
        <f>Data!B226</f>
        <v>3.875</v>
      </c>
      <c r="D227" s="17">
        <f>Data!C226</f>
        <v>96.031999999999996</v>
      </c>
      <c r="E227" s="17">
        <f>Data!D226</f>
        <v>96.046000000000006</v>
      </c>
      <c r="F227" s="17">
        <f>Data!F226</f>
        <v>4.6100000000000003</v>
      </c>
      <c r="G227" s="18">
        <f t="shared" si="60"/>
        <v>96.1484375</v>
      </c>
      <c r="H227" s="16">
        <f t="shared" si="61"/>
        <v>46112</v>
      </c>
      <c r="I227" s="16">
        <f t="shared" si="62"/>
        <v>46295</v>
      </c>
      <c r="J227">
        <f t="shared" si="63"/>
        <v>161</v>
      </c>
      <c r="K227">
        <f t="shared" si="64"/>
        <v>183</v>
      </c>
      <c r="L227" s="18">
        <f t="shared" si="65"/>
        <v>1.7045765027322404</v>
      </c>
      <c r="M227" s="18">
        <f t="shared" si="66"/>
        <v>97.853014002732237</v>
      </c>
      <c r="N227" s="17">
        <f t="shared" si="67"/>
        <v>4.6102759230383388</v>
      </c>
      <c r="O227" s="19">
        <f t="shared" si="68"/>
        <v>2.7592303833845477E-2</v>
      </c>
      <c r="P227" s="18">
        <f t="shared" si="69"/>
        <v>5.2296474020759725</v>
      </c>
      <c r="Q227">
        <f t="shared" si="70"/>
        <v>13</v>
      </c>
      <c r="R227" s="18">
        <f t="shared" si="71"/>
        <v>6.065753424657534</v>
      </c>
      <c r="S227">
        <f t="shared" si="72"/>
        <v>1</v>
      </c>
      <c r="T227" s="18">
        <f>SUM(CashFlows!DX227:GE227)</f>
        <v>97.996712470115483</v>
      </c>
      <c r="U227" s="18">
        <f t="shared" si="73"/>
        <v>96.292135967383246</v>
      </c>
      <c r="V227" s="18">
        <f t="shared" si="74"/>
        <v>0.14369846738324554</v>
      </c>
      <c r="W227" s="17">
        <f t="shared" si="75"/>
        <v>4.5822197137101064</v>
      </c>
      <c r="X227" s="19">
        <f t="shared" si="76"/>
        <v>-2.8056209328232384</v>
      </c>
      <c r="Y227" s="18">
        <f t="shared" si="77"/>
        <v>0.19121748047545956</v>
      </c>
      <c r="Z227" s="20">
        <f t="shared" si="78"/>
        <v>2.7477658881209215E-2</v>
      </c>
      <c r="AA227" s="21">
        <f t="shared" si="79"/>
        <v>7.5502173759209562E-4</v>
      </c>
    </row>
    <row r="228" spans="1:27" x14ac:dyDescent="0.2">
      <c r="A228">
        <v>225</v>
      </c>
      <c r="B228" s="16">
        <f>Data!A227</f>
        <v>48518</v>
      </c>
      <c r="C228" s="17">
        <f>Data!B227</f>
        <v>3.75</v>
      </c>
      <c r="D228" s="17">
        <f>Data!C227</f>
        <v>95.116</v>
      </c>
      <c r="E228" s="17">
        <f>Data!D227</f>
        <v>95.132000000000005</v>
      </c>
      <c r="F228" s="17">
        <f>Data!F227</f>
        <v>4.6150000000000002</v>
      </c>
      <c r="G228" s="18">
        <f t="shared" si="60"/>
        <v>95.4140625</v>
      </c>
      <c r="H228" s="16">
        <f t="shared" si="61"/>
        <v>46142</v>
      </c>
      <c r="I228" s="16">
        <f t="shared" si="62"/>
        <v>46326</v>
      </c>
      <c r="J228">
        <f t="shared" si="63"/>
        <v>131</v>
      </c>
      <c r="K228">
        <f t="shared" si="64"/>
        <v>184</v>
      </c>
      <c r="L228" s="18">
        <f t="shared" si="65"/>
        <v>1.3349184782608696</v>
      </c>
      <c r="M228" s="18">
        <f t="shared" si="66"/>
        <v>96.748980978260875</v>
      </c>
      <c r="N228" s="17">
        <f t="shared" si="67"/>
        <v>4.6149117723706468</v>
      </c>
      <c r="O228" s="19">
        <f t="shared" si="68"/>
        <v>-8.8227629353454518E-3</v>
      </c>
      <c r="P228" s="18">
        <f t="shared" si="69"/>
        <v>5.3289201494879608</v>
      </c>
      <c r="Q228">
        <f t="shared" si="70"/>
        <v>13</v>
      </c>
      <c r="R228" s="18">
        <f t="shared" si="71"/>
        <v>6.1506849315068495</v>
      </c>
      <c r="S228">
        <f t="shared" si="72"/>
        <v>1</v>
      </c>
      <c r="T228" s="18">
        <f>SUM(CashFlows!DX228:GE228)</f>
        <v>96.893662412671176</v>
      </c>
      <c r="U228" s="18">
        <f t="shared" si="73"/>
        <v>95.558743934410302</v>
      </c>
      <c r="V228" s="18">
        <f t="shared" si="74"/>
        <v>0.14468143441030179</v>
      </c>
      <c r="W228" s="17">
        <f t="shared" si="75"/>
        <v>4.5868738425474067</v>
      </c>
      <c r="X228" s="19">
        <f t="shared" si="76"/>
        <v>-2.8037929823240049</v>
      </c>
      <c r="Y228" s="18">
        <f t="shared" si="77"/>
        <v>0.18765527948398456</v>
      </c>
      <c r="Z228" s="20">
        <f t="shared" si="78"/>
        <v>2.7150235010408964E-2</v>
      </c>
      <c r="AA228" s="21">
        <f t="shared" si="79"/>
        <v>7.3713526112043667E-4</v>
      </c>
    </row>
    <row r="229" spans="1:27" x14ac:dyDescent="0.2">
      <c r="A229">
        <v>226</v>
      </c>
      <c r="B229" s="16">
        <f>Data!A228</f>
        <v>48533</v>
      </c>
      <c r="C229" s="17">
        <f>Data!B228</f>
        <v>4.125</v>
      </c>
      <c r="D229" s="17">
        <f>Data!C228</f>
        <v>97.11</v>
      </c>
      <c r="E229" s="17">
        <f>Data!D228</f>
        <v>97.123999999999995</v>
      </c>
      <c r="F229" s="17">
        <f>Data!F228</f>
        <v>4.6139999999999999</v>
      </c>
      <c r="G229" s="18">
        <f t="shared" si="60"/>
        <v>97.390625</v>
      </c>
      <c r="H229" s="16">
        <f t="shared" si="61"/>
        <v>46157</v>
      </c>
      <c r="I229" s="16">
        <f t="shared" si="62"/>
        <v>46341</v>
      </c>
      <c r="J229">
        <f t="shared" si="63"/>
        <v>116</v>
      </c>
      <c r="K229">
        <f t="shared" si="64"/>
        <v>184</v>
      </c>
      <c r="L229" s="18">
        <f t="shared" si="65"/>
        <v>1.3002717391304348</v>
      </c>
      <c r="M229" s="18">
        <f t="shared" si="66"/>
        <v>98.690896739130437</v>
      </c>
      <c r="N229" s="17">
        <f t="shared" si="67"/>
        <v>4.6137422229106555</v>
      </c>
      <c r="O229" s="19">
        <f t="shared" si="68"/>
        <v>-2.5777708934437982E-2</v>
      </c>
      <c r="P229" s="18">
        <f t="shared" si="69"/>
        <v>5.3171217629104808</v>
      </c>
      <c r="Q229">
        <f t="shared" si="70"/>
        <v>13</v>
      </c>
      <c r="R229" s="18">
        <f t="shared" si="71"/>
        <v>6.1917808219178081</v>
      </c>
      <c r="S229">
        <f t="shared" si="72"/>
        <v>1</v>
      </c>
      <c r="T229" s="18">
        <f>SUM(CashFlows!DX229:GE229)</f>
        <v>98.826584083710259</v>
      </c>
      <c r="U229" s="18">
        <f t="shared" si="73"/>
        <v>97.526312344579821</v>
      </c>
      <c r="V229" s="18">
        <f t="shared" si="74"/>
        <v>0.13568734457982146</v>
      </c>
      <c r="W229" s="17">
        <f t="shared" si="75"/>
        <v>4.5879057376192485</v>
      </c>
      <c r="X229" s="19">
        <f t="shared" si="76"/>
        <v>-2.583648529140703</v>
      </c>
      <c r="Y229" s="18">
        <f t="shared" si="77"/>
        <v>0.18807167572792635</v>
      </c>
      <c r="Z229" s="20">
        <f t="shared" si="78"/>
        <v>2.5518946270199586E-2</v>
      </c>
      <c r="AA229" s="21">
        <f t="shared" si="79"/>
        <v>6.5121661874133338E-4</v>
      </c>
    </row>
    <row r="230" spans="1:27" x14ac:dyDescent="0.2">
      <c r="A230">
        <v>227</v>
      </c>
      <c r="B230" s="16">
        <f>Data!A229</f>
        <v>48548</v>
      </c>
      <c r="C230" s="17">
        <f>Data!B229</f>
        <v>3.75</v>
      </c>
      <c r="D230" s="17">
        <f>Data!C229</f>
        <v>95.091999999999999</v>
      </c>
      <c r="E230" s="17">
        <f>Data!D229</f>
        <v>95.105999999999995</v>
      </c>
      <c r="F230" s="17">
        <f>Data!F229</f>
        <v>4.6189999999999998</v>
      </c>
      <c r="G230" s="18">
        <f t="shared" si="60"/>
        <v>95.3359375</v>
      </c>
      <c r="H230" s="16">
        <f t="shared" si="61"/>
        <v>46173</v>
      </c>
      <c r="I230" s="16">
        <f t="shared" si="62"/>
        <v>46356</v>
      </c>
      <c r="J230">
        <f t="shared" si="63"/>
        <v>100</v>
      </c>
      <c r="K230">
        <f t="shared" si="64"/>
        <v>183</v>
      </c>
      <c r="L230" s="18">
        <f t="shared" si="65"/>
        <v>1.0245901639344261</v>
      </c>
      <c r="M230" s="18">
        <f t="shared" si="66"/>
        <v>96.36052766393442</v>
      </c>
      <c r="N230" s="17">
        <f t="shared" si="67"/>
        <v>4.6194870133273875</v>
      </c>
      <c r="O230" s="19">
        <f t="shared" si="68"/>
        <v>4.8701332738776415E-2</v>
      </c>
      <c r="P230" s="18">
        <f t="shared" si="69"/>
        <v>5.4095789345915044</v>
      </c>
      <c r="Q230">
        <f t="shared" si="70"/>
        <v>13</v>
      </c>
      <c r="R230" s="18">
        <f t="shared" si="71"/>
        <v>6.2328767123287667</v>
      </c>
      <c r="S230">
        <f t="shared" si="72"/>
        <v>1</v>
      </c>
      <c r="T230" s="18">
        <f>SUM(CashFlows!DX230:GE230)</f>
        <v>96.512731929365955</v>
      </c>
      <c r="U230" s="18">
        <f t="shared" si="73"/>
        <v>95.488141765431536</v>
      </c>
      <c r="V230" s="18">
        <f t="shared" si="74"/>
        <v>0.15220426543153565</v>
      </c>
      <c r="W230" s="17">
        <f t="shared" si="75"/>
        <v>4.5903152402592688</v>
      </c>
      <c r="X230" s="19">
        <f t="shared" si="76"/>
        <v>-2.9171773068118689</v>
      </c>
      <c r="Y230" s="18">
        <f t="shared" si="77"/>
        <v>0.18485727116495312</v>
      </c>
      <c r="Z230" s="20">
        <f t="shared" si="78"/>
        <v>2.8136065167339887E-2</v>
      </c>
      <c r="AA230" s="21">
        <f t="shared" si="79"/>
        <v>7.9163816310079686E-4</v>
      </c>
    </row>
    <row r="231" spans="1:27" x14ac:dyDescent="0.2">
      <c r="A231">
        <v>228</v>
      </c>
      <c r="B231" s="16">
        <f>Data!A230</f>
        <v>48579</v>
      </c>
      <c r="C231" s="17">
        <f>Data!B230</f>
        <v>3.875</v>
      </c>
      <c r="D231" s="17">
        <f>Data!C230</f>
        <v>95.29</v>
      </c>
      <c r="E231" s="17">
        <f>Data!D230</f>
        <v>95.304000000000002</v>
      </c>
      <c r="F231" s="17">
        <f>Data!F230</f>
        <v>4.6210000000000004</v>
      </c>
      <c r="G231" s="18">
        <f t="shared" si="60"/>
        <v>95.953125</v>
      </c>
      <c r="H231" s="16">
        <f t="shared" si="61"/>
        <v>46203</v>
      </c>
      <c r="I231" s="16">
        <f t="shared" si="62"/>
        <v>46387</v>
      </c>
      <c r="J231">
        <f t="shared" si="63"/>
        <v>70</v>
      </c>
      <c r="K231">
        <f t="shared" si="64"/>
        <v>184</v>
      </c>
      <c r="L231" s="18">
        <f t="shared" si="65"/>
        <v>0.73709239130434778</v>
      </c>
      <c r="M231" s="18">
        <f t="shared" si="66"/>
        <v>96.690217391304344</v>
      </c>
      <c r="N231" s="17">
        <f t="shared" si="67"/>
        <v>4.6207683901039704</v>
      </c>
      <c r="O231" s="19">
        <f t="shared" si="68"/>
        <v>-2.3160989602999393E-2</v>
      </c>
      <c r="P231" s="18">
        <f t="shared" si="69"/>
        <v>5.4731615674489422</v>
      </c>
      <c r="Q231">
        <f t="shared" si="70"/>
        <v>13</v>
      </c>
      <c r="R231" s="18">
        <f t="shared" si="71"/>
        <v>6.3178082191780822</v>
      </c>
      <c r="S231">
        <f t="shared" si="72"/>
        <v>1</v>
      </c>
      <c r="T231" s="18">
        <f>SUM(CashFlows!DX231:GE231)</f>
        <v>96.825490985925569</v>
      </c>
      <c r="U231" s="18">
        <f t="shared" si="73"/>
        <v>96.088398594621225</v>
      </c>
      <c r="V231" s="18">
        <f t="shared" si="74"/>
        <v>0.1352735946212249</v>
      </c>
      <c r="W231" s="17">
        <f t="shared" si="75"/>
        <v>4.5952274380239952</v>
      </c>
      <c r="X231" s="19">
        <f t="shared" si="76"/>
        <v>-2.5540952079975199</v>
      </c>
      <c r="Y231" s="18">
        <f t="shared" si="77"/>
        <v>0.18270975334391656</v>
      </c>
      <c r="Z231" s="20">
        <f t="shared" si="78"/>
        <v>2.471580510718896E-2</v>
      </c>
      <c r="AA231" s="21">
        <f t="shared" si="79"/>
        <v>6.1087102209654782E-4</v>
      </c>
    </row>
    <row r="232" spans="1:27" x14ac:dyDescent="0.2">
      <c r="A232">
        <v>229</v>
      </c>
      <c r="B232" s="16">
        <f>Data!A231</f>
        <v>48610</v>
      </c>
      <c r="C232" s="17">
        <f>Data!B231</f>
        <v>4</v>
      </c>
      <c r="D232" s="17">
        <f>Data!C231</f>
        <v>96.164000000000001</v>
      </c>
      <c r="E232" s="17">
        <f>Data!D231</f>
        <v>96.18</v>
      </c>
      <c r="F232" s="17">
        <f>Data!F231</f>
        <v>4.6260000000000003</v>
      </c>
      <c r="G232" s="18">
        <f t="shared" si="60"/>
        <v>96.5625</v>
      </c>
      <c r="H232" s="16">
        <f t="shared" si="61"/>
        <v>46234</v>
      </c>
      <c r="I232" s="16">
        <f t="shared" si="62"/>
        <v>46418</v>
      </c>
      <c r="J232">
        <f t="shared" si="63"/>
        <v>39</v>
      </c>
      <c r="K232">
        <f t="shared" si="64"/>
        <v>184</v>
      </c>
      <c r="L232" s="18">
        <f t="shared" si="65"/>
        <v>0.42391304347826086</v>
      </c>
      <c r="M232" s="18">
        <f t="shared" si="66"/>
        <v>96.986413043478265</v>
      </c>
      <c r="N232" s="17">
        <f t="shared" si="67"/>
        <v>4.6264988589842799</v>
      </c>
      <c r="O232" s="19">
        <f t="shared" si="68"/>
        <v>4.9885898427959319E-2</v>
      </c>
      <c r="P232" s="18">
        <f t="shared" si="69"/>
        <v>5.5379687652014482</v>
      </c>
      <c r="Q232">
        <f t="shared" si="70"/>
        <v>13</v>
      </c>
      <c r="R232" s="18">
        <f t="shared" si="71"/>
        <v>6.4027397260273968</v>
      </c>
      <c r="S232">
        <f t="shared" si="72"/>
        <v>1</v>
      </c>
      <c r="T232" s="18">
        <f>SUM(CashFlows!DX232:GE232)</f>
        <v>97.131943551865689</v>
      </c>
      <c r="U232" s="18">
        <f t="shared" si="73"/>
        <v>96.708030508387424</v>
      </c>
      <c r="V232" s="18">
        <f t="shared" si="74"/>
        <v>0.14553050838742365</v>
      </c>
      <c r="W232" s="17">
        <f t="shared" si="75"/>
        <v>4.5994273663763892</v>
      </c>
      <c r="X232" s="19">
        <f t="shared" si="76"/>
        <v>-2.7071492607890768</v>
      </c>
      <c r="Y232" s="18">
        <f t="shared" si="77"/>
        <v>0.18057162154536352</v>
      </c>
      <c r="Z232" s="20">
        <f t="shared" si="78"/>
        <v>2.6278679883838214E-2</v>
      </c>
      <c r="AA232" s="21">
        <f t="shared" si="79"/>
        <v>6.905690164372432E-4</v>
      </c>
    </row>
    <row r="233" spans="1:27" x14ac:dyDescent="0.2">
      <c r="A233">
        <v>230</v>
      </c>
      <c r="B233" s="16">
        <f>Data!A232</f>
        <v>48625</v>
      </c>
      <c r="C233" s="17">
        <f>Data!B232</f>
        <v>3.5</v>
      </c>
      <c r="D233" s="17">
        <f>Data!C232</f>
        <v>93.224000000000004</v>
      </c>
      <c r="E233" s="17">
        <f>Data!D232</f>
        <v>93.24</v>
      </c>
      <c r="F233" s="17">
        <f>Data!F232</f>
        <v>4.6340000000000003</v>
      </c>
      <c r="G233" s="18">
        <f t="shared" si="60"/>
        <v>93.75</v>
      </c>
      <c r="H233" s="16">
        <f t="shared" si="61"/>
        <v>46249</v>
      </c>
      <c r="I233" s="16">
        <f t="shared" si="62"/>
        <v>46433</v>
      </c>
      <c r="J233">
        <f t="shared" si="63"/>
        <v>24</v>
      </c>
      <c r="K233">
        <f t="shared" si="64"/>
        <v>184</v>
      </c>
      <c r="L233" s="18">
        <f t="shared" si="65"/>
        <v>0.22826086956521738</v>
      </c>
      <c r="M233" s="18">
        <f t="shared" si="66"/>
        <v>93.978260869565219</v>
      </c>
      <c r="N233" s="17">
        <f t="shared" si="67"/>
        <v>4.6339986543479652</v>
      </c>
      <c r="O233" s="19">
        <f t="shared" si="68"/>
        <v>-1.3456520351340373E-4</v>
      </c>
      <c r="P233" s="18">
        <f t="shared" si="69"/>
        <v>5.6479084840672913</v>
      </c>
      <c r="Q233">
        <f t="shared" si="70"/>
        <v>13</v>
      </c>
      <c r="R233" s="18">
        <f t="shared" si="71"/>
        <v>6.4438356164383563</v>
      </c>
      <c r="S233">
        <f t="shared" si="72"/>
        <v>1</v>
      </c>
      <c r="T233" s="18">
        <f>SUM(CashFlows!DX233:GE233)</f>
        <v>94.141849499704875</v>
      </c>
      <c r="U233" s="18">
        <f t="shared" si="73"/>
        <v>93.913588630139657</v>
      </c>
      <c r="V233" s="18">
        <f t="shared" si="74"/>
        <v>0.16358863013965674</v>
      </c>
      <c r="W233" s="17">
        <f t="shared" si="75"/>
        <v>4.603209275705253</v>
      </c>
      <c r="X233" s="19">
        <f t="shared" si="76"/>
        <v>-3.0789378642712251</v>
      </c>
      <c r="Y233" s="18">
        <f t="shared" si="77"/>
        <v>0.17705669325574108</v>
      </c>
      <c r="Z233" s="20">
        <f t="shared" si="78"/>
        <v>2.8964461906764084E-2</v>
      </c>
      <c r="AA233" s="21">
        <f t="shared" si="79"/>
        <v>8.3894005354838777E-4</v>
      </c>
    </row>
    <row r="234" spans="1:27" x14ac:dyDescent="0.2">
      <c r="A234">
        <v>231</v>
      </c>
      <c r="B234" s="16">
        <f>Data!A233</f>
        <v>48638</v>
      </c>
      <c r="C234" s="17">
        <f>Data!B233</f>
        <v>3.75</v>
      </c>
      <c r="D234" s="17">
        <f>Data!C233</f>
        <v>95.031999999999996</v>
      </c>
      <c r="E234" s="17">
        <f>Data!D233</f>
        <v>95.046000000000006</v>
      </c>
      <c r="F234" s="17">
        <f>Data!F233</f>
        <v>4.625</v>
      </c>
      <c r="G234" s="18">
        <f t="shared" si="60"/>
        <v>95.1484375</v>
      </c>
      <c r="H234" s="16">
        <f t="shared" si="61"/>
        <v>46265</v>
      </c>
      <c r="I234" s="16">
        <f t="shared" si="62"/>
        <v>46446</v>
      </c>
      <c r="J234">
        <f t="shared" si="63"/>
        <v>8</v>
      </c>
      <c r="K234">
        <f t="shared" si="64"/>
        <v>181</v>
      </c>
      <c r="L234" s="18">
        <f t="shared" si="65"/>
        <v>8.2872928176795577E-2</v>
      </c>
      <c r="M234" s="18">
        <f t="shared" si="66"/>
        <v>95.231310428176798</v>
      </c>
      <c r="N234" s="17">
        <f t="shared" si="67"/>
        <v>4.6251308333240608</v>
      </c>
      <c r="O234" s="19">
        <f t="shared" si="68"/>
        <v>1.3083332406083059E-2</v>
      </c>
      <c r="P234" s="18">
        <f t="shared" si="69"/>
        <v>5.6547449065601931</v>
      </c>
      <c r="Q234">
        <f t="shared" si="70"/>
        <v>13</v>
      </c>
      <c r="R234" s="18">
        <f t="shared" si="71"/>
        <v>6.4794520547945202</v>
      </c>
      <c r="S234">
        <f t="shared" si="72"/>
        <v>1</v>
      </c>
      <c r="T234" s="18">
        <f>SUM(CashFlows!DX234:GE234)</f>
        <v>95.372772177633919</v>
      </c>
      <c r="U234" s="18">
        <f t="shared" si="73"/>
        <v>95.289899249457122</v>
      </c>
      <c r="V234" s="18">
        <f t="shared" si="74"/>
        <v>0.14146174945712175</v>
      </c>
      <c r="W234" s="17">
        <f t="shared" si="75"/>
        <v>4.5988842827737031</v>
      </c>
      <c r="X234" s="19">
        <f t="shared" si="76"/>
        <v>-2.6246550550357739</v>
      </c>
      <c r="Y234" s="18">
        <f t="shared" si="77"/>
        <v>0.17684263685173104</v>
      </c>
      <c r="Z234" s="20">
        <f t="shared" si="78"/>
        <v>2.5016468787656343E-2</v>
      </c>
      <c r="AA234" s="21">
        <f t="shared" si="79"/>
        <v>6.25823710603784E-4</v>
      </c>
    </row>
    <row r="235" spans="1:27" x14ac:dyDescent="0.2">
      <c r="A235">
        <v>232</v>
      </c>
      <c r="B235" s="16">
        <f>Data!A234</f>
        <v>48669</v>
      </c>
      <c r="C235" s="17">
        <f>Data!B234</f>
        <v>4.25</v>
      </c>
      <c r="D235" s="17">
        <f>Data!C234</f>
        <v>97.262</v>
      </c>
      <c r="E235" s="17">
        <f>Data!D234</f>
        <v>97.275999999999996</v>
      </c>
      <c r="F235" s="17">
        <f>Data!F234</f>
        <v>4.63</v>
      </c>
      <c r="G235" s="18">
        <f t="shared" si="60"/>
        <v>97.8671875</v>
      </c>
      <c r="H235" s="16">
        <f t="shared" si="61"/>
        <v>46112</v>
      </c>
      <c r="I235" s="16">
        <f t="shared" si="62"/>
        <v>46295</v>
      </c>
      <c r="J235">
        <f t="shared" si="63"/>
        <v>161</v>
      </c>
      <c r="K235">
        <f t="shared" si="64"/>
        <v>183</v>
      </c>
      <c r="L235" s="18">
        <f t="shared" si="65"/>
        <v>1.8695355191256831</v>
      </c>
      <c r="M235" s="18">
        <f t="shared" si="66"/>
        <v>99.736723019125677</v>
      </c>
      <c r="N235" s="17">
        <f t="shared" si="67"/>
        <v>4.6302519142706959</v>
      </c>
      <c r="O235" s="19">
        <f t="shared" si="68"/>
        <v>2.5191427069604089E-2</v>
      </c>
      <c r="P235" s="18">
        <f t="shared" si="69"/>
        <v>5.5472155360840398</v>
      </c>
      <c r="Q235">
        <f t="shared" si="70"/>
        <v>14</v>
      </c>
      <c r="R235" s="18">
        <f t="shared" si="71"/>
        <v>6.5643835616438357</v>
      </c>
      <c r="S235">
        <f t="shared" si="72"/>
        <v>1</v>
      </c>
      <c r="T235" s="18">
        <f>SUM(CashFlows!DX235:GE235)</f>
        <v>99.885651018075706</v>
      </c>
      <c r="U235" s="18">
        <f t="shared" si="73"/>
        <v>98.016115498950029</v>
      </c>
      <c r="V235" s="18">
        <f t="shared" si="74"/>
        <v>0.14892799895002895</v>
      </c>
      <c r="W235" s="17">
        <f t="shared" si="75"/>
        <v>4.6033575993774241</v>
      </c>
      <c r="X235" s="19">
        <f t="shared" si="76"/>
        <v>-2.6894314893271876</v>
      </c>
      <c r="Y235" s="18">
        <f t="shared" si="77"/>
        <v>0.18027062289090945</v>
      </c>
      <c r="Z235" s="20">
        <f t="shared" si="78"/>
        <v>2.6847343136618428E-2</v>
      </c>
      <c r="AA235" s="21">
        <f t="shared" si="79"/>
        <v>7.207798334953326E-4</v>
      </c>
    </row>
    <row r="236" spans="1:27" x14ac:dyDescent="0.2">
      <c r="A236">
        <v>233</v>
      </c>
      <c r="B236" s="16">
        <f>Data!A235</f>
        <v>48699</v>
      </c>
      <c r="C236" s="17">
        <f>Data!B235</f>
        <v>4.125</v>
      </c>
      <c r="D236" s="17">
        <f>Data!C235</f>
        <v>97.012</v>
      </c>
      <c r="E236" s="17">
        <f>Data!D235</f>
        <v>97.025999999999996</v>
      </c>
      <c r="F236" s="17">
        <f>Data!F235</f>
        <v>4.6390000000000002</v>
      </c>
      <c r="G236" s="18">
        <f t="shared" si="60"/>
        <v>97.0859375</v>
      </c>
      <c r="H236" s="16">
        <f t="shared" si="61"/>
        <v>46142</v>
      </c>
      <c r="I236" s="16">
        <f t="shared" si="62"/>
        <v>46326</v>
      </c>
      <c r="J236">
        <f t="shared" si="63"/>
        <v>131</v>
      </c>
      <c r="K236">
        <f t="shared" si="64"/>
        <v>184</v>
      </c>
      <c r="L236" s="18">
        <f t="shared" si="65"/>
        <v>1.4684103260869565</v>
      </c>
      <c r="M236" s="18">
        <f t="shared" si="66"/>
        <v>98.554347826086953</v>
      </c>
      <c r="N236" s="17">
        <f t="shared" si="67"/>
        <v>4.6388244191988832</v>
      </c>
      <c r="O236" s="19">
        <f t="shared" si="68"/>
        <v>-1.7558080111701457E-2</v>
      </c>
      <c r="P236" s="18">
        <f t="shared" si="69"/>
        <v>5.6477509826267429</v>
      </c>
      <c r="Q236">
        <f t="shared" si="70"/>
        <v>14</v>
      </c>
      <c r="R236" s="18">
        <f t="shared" si="71"/>
        <v>6.646575342465753</v>
      </c>
      <c r="S236">
        <f t="shared" si="72"/>
        <v>1</v>
      </c>
      <c r="T236" s="18">
        <f>SUM(CashFlows!DX236:GE236)</f>
        <v>98.734029978976864</v>
      </c>
      <c r="U236" s="18">
        <f t="shared" si="73"/>
        <v>97.26561965288991</v>
      </c>
      <c r="V236" s="18">
        <f t="shared" si="74"/>
        <v>0.17968215288991018</v>
      </c>
      <c r="W236" s="17">
        <f t="shared" si="75"/>
        <v>4.6065777090495281</v>
      </c>
      <c r="X236" s="19">
        <f t="shared" si="76"/>
        <v>-3.2246710149355096</v>
      </c>
      <c r="Y236" s="18">
        <f t="shared" si="77"/>
        <v>0.17706163091753466</v>
      </c>
      <c r="Z236" s="20">
        <f t="shared" si="78"/>
        <v>3.1814815037461308E-2</v>
      </c>
      <c r="AA236" s="21">
        <f t="shared" si="79"/>
        <v>1.0121824558678742E-3</v>
      </c>
    </row>
    <row r="237" spans="1:27" x14ac:dyDescent="0.2">
      <c r="A237">
        <v>234</v>
      </c>
      <c r="B237" s="16">
        <f>Data!A236</f>
        <v>48714</v>
      </c>
      <c r="C237" s="17">
        <f>Data!B236</f>
        <v>3.375</v>
      </c>
      <c r="D237" s="17">
        <f>Data!C236</f>
        <v>92.231999999999999</v>
      </c>
      <c r="E237" s="17">
        <f>Data!D236</f>
        <v>92.245999999999995</v>
      </c>
      <c r="F237" s="17">
        <f>Data!F236</f>
        <v>4.6440000000000001</v>
      </c>
      <c r="G237" s="18">
        <f t="shared" si="60"/>
        <v>92.7734375</v>
      </c>
      <c r="H237" s="16">
        <f t="shared" si="61"/>
        <v>46157</v>
      </c>
      <c r="I237" s="16">
        <f t="shared" si="62"/>
        <v>46341</v>
      </c>
      <c r="J237">
        <f t="shared" si="63"/>
        <v>116</v>
      </c>
      <c r="K237">
        <f t="shared" si="64"/>
        <v>184</v>
      </c>
      <c r="L237" s="18">
        <f t="shared" si="65"/>
        <v>1.0638586956521738</v>
      </c>
      <c r="M237" s="18">
        <f t="shared" si="66"/>
        <v>93.837296195652172</v>
      </c>
      <c r="N237" s="17">
        <f t="shared" si="67"/>
        <v>4.6441316172738656</v>
      </c>
      <c r="O237" s="19">
        <f t="shared" si="68"/>
        <v>1.3161727386545863E-2</v>
      </c>
      <c r="P237" s="18">
        <f t="shared" si="69"/>
        <v>5.8078480027871286</v>
      </c>
      <c r="Q237">
        <f t="shared" si="70"/>
        <v>14</v>
      </c>
      <c r="R237" s="18">
        <f t="shared" si="71"/>
        <v>6.6876712328767125</v>
      </c>
      <c r="S237">
        <f t="shared" si="72"/>
        <v>1</v>
      </c>
      <c r="T237" s="18">
        <f>SUM(CashFlows!DX237:GE237)</f>
        <v>94.016175705905837</v>
      </c>
      <c r="U237" s="18">
        <f t="shared" si="73"/>
        <v>92.952317010253665</v>
      </c>
      <c r="V237" s="18">
        <f t="shared" si="74"/>
        <v>0.17887951025366533</v>
      </c>
      <c r="W237" s="17">
        <f t="shared" si="75"/>
        <v>4.6113456613523871</v>
      </c>
      <c r="X237" s="19">
        <f t="shared" si="76"/>
        <v>-3.2785955921478482</v>
      </c>
      <c r="Y237" s="18">
        <f t="shared" si="77"/>
        <v>0.17218081456679132</v>
      </c>
      <c r="Z237" s="20">
        <f t="shared" si="78"/>
        <v>3.0799619784784796E-2</v>
      </c>
      <c r="AA237" s="21">
        <f t="shared" si="79"/>
        <v>9.4861657888730712E-4</v>
      </c>
    </row>
    <row r="238" spans="1:27" x14ac:dyDescent="0.2">
      <c r="A238">
        <v>235</v>
      </c>
      <c r="B238" s="16">
        <f>Data!A237</f>
        <v>48730</v>
      </c>
      <c r="C238" s="17">
        <f>Data!B237</f>
        <v>4.25</v>
      </c>
      <c r="D238" s="17">
        <f>Data!C237</f>
        <v>97.224999999999994</v>
      </c>
      <c r="E238" s="17">
        <f>Data!D237</f>
        <v>97.241</v>
      </c>
      <c r="F238" s="17">
        <f>Data!F237</f>
        <v>4.6420000000000003</v>
      </c>
      <c r="G238" s="18">
        <f t="shared" si="60"/>
        <v>97.75390625</v>
      </c>
      <c r="H238" s="16">
        <f t="shared" si="61"/>
        <v>46173</v>
      </c>
      <c r="I238" s="16">
        <f t="shared" si="62"/>
        <v>46356</v>
      </c>
      <c r="J238">
        <f t="shared" si="63"/>
        <v>100</v>
      </c>
      <c r="K238">
        <f t="shared" si="64"/>
        <v>183</v>
      </c>
      <c r="L238" s="18">
        <f t="shared" si="65"/>
        <v>1.1612021857923498</v>
      </c>
      <c r="M238" s="18">
        <f t="shared" si="66"/>
        <v>98.915108435792348</v>
      </c>
      <c r="N238" s="17">
        <f t="shared" si="67"/>
        <v>4.6415105158074201</v>
      </c>
      <c r="O238" s="19">
        <f t="shared" si="68"/>
        <v>-4.8948419258021403E-2</v>
      </c>
      <c r="P238" s="18">
        <f t="shared" si="69"/>
        <v>5.7094422034515828</v>
      </c>
      <c r="Q238">
        <f t="shared" si="70"/>
        <v>14</v>
      </c>
      <c r="R238" s="18">
        <f t="shared" si="71"/>
        <v>6.7315068493150685</v>
      </c>
      <c r="S238">
        <f t="shared" si="72"/>
        <v>1</v>
      </c>
      <c r="T238" s="18">
        <f>SUM(CashFlows!DX238:GE238)</f>
        <v>99.082837107669718</v>
      </c>
      <c r="U238" s="18">
        <f t="shared" si="73"/>
        <v>97.92163492187737</v>
      </c>
      <c r="V238" s="18">
        <f t="shared" si="74"/>
        <v>0.16772867187737006</v>
      </c>
      <c r="W238" s="17">
        <f t="shared" si="75"/>
        <v>4.6118406200759141</v>
      </c>
      <c r="X238" s="19">
        <f t="shared" si="76"/>
        <v>-2.9669895731506024</v>
      </c>
      <c r="Y238" s="18">
        <f t="shared" si="77"/>
        <v>0.17514845835473394</v>
      </c>
      <c r="Z238" s="20">
        <f t="shared" si="78"/>
        <v>2.9377418301208384E-2</v>
      </c>
      <c r="AA238" s="21">
        <f t="shared" si="79"/>
        <v>8.6303270604417323E-4</v>
      </c>
    </row>
    <row r="239" spans="1:27" x14ac:dyDescent="0.2">
      <c r="A239">
        <v>236</v>
      </c>
      <c r="B239" s="16">
        <f>Data!A238</f>
        <v>48760</v>
      </c>
      <c r="C239" s="17">
        <f>Data!B238</f>
        <v>4.25</v>
      </c>
      <c r="D239" s="17">
        <f>Data!C238</f>
        <v>97.212999999999994</v>
      </c>
      <c r="E239" s="17">
        <f>Data!D238</f>
        <v>97.227000000000004</v>
      </c>
      <c r="F239" s="17">
        <f>Data!F238</f>
        <v>4.6440000000000001</v>
      </c>
      <c r="G239" s="18">
        <f t="shared" si="60"/>
        <v>97.71484375</v>
      </c>
      <c r="H239" s="16">
        <f t="shared" si="61"/>
        <v>46203</v>
      </c>
      <c r="I239" s="16">
        <f t="shared" si="62"/>
        <v>46387</v>
      </c>
      <c r="J239">
        <f t="shared" si="63"/>
        <v>70</v>
      </c>
      <c r="K239">
        <f t="shared" si="64"/>
        <v>184</v>
      </c>
      <c r="L239" s="18">
        <f t="shared" si="65"/>
        <v>0.80842391304347827</v>
      </c>
      <c r="M239" s="18">
        <f t="shared" si="66"/>
        <v>98.523267663043484</v>
      </c>
      <c r="N239" s="17">
        <f t="shared" si="67"/>
        <v>4.6442825771105936</v>
      </c>
      <c r="O239" s="19">
        <f t="shared" si="68"/>
        <v>2.8257711059342938E-2</v>
      </c>
      <c r="P239" s="18">
        <f t="shared" si="69"/>
        <v>5.7904004003336995</v>
      </c>
      <c r="Q239">
        <f t="shared" si="70"/>
        <v>14</v>
      </c>
      <c r="R239" s="18">
        <f t="shared" si="71"/>
        <v>6.8136986301369866</v>
      </c>
      <c r="S239">
        <f t="shared" si="72"/>
        <v>1</v>
      </c>
      <c r="T239" s="18">
        <f>SUM(CashFlows!DX239:GE239)</f>
        <v>98.686850257017454</v>
      </c>
      <c r="U239" s="18">
        <f t="shared" si="73"/>
        <v>97.87842634397397</v>
      </c>
      <c r="V239" s="18">
        <f t="shared" si="74"/>
        <v>0.16358259397397035</v>
      </c>
      <c r="W239" s="17">
        <f t="shared" si="75"/>
        <v>4.6156364994498063</v>
      </c>
      <c r="X239" s="19">
        <f t="shared" si="76"/>
        <v>-2.8646077660787306</v>
      </c>
      <c r="Y239" s="18">
        <f t="shared" si="77"/>
        <v>0.17269962884472898</v>
      </c>
      <c r="Z239" s="20">
        <f t="shared" si="78"/>
        <v>2.8250653264762678E-2</v>
      </c>
      <c r="AA239" s="21">
        <f t="shared" si="79"/>
        <v>7.9809940988584611E-4</v>
      </c>
    </row>
    <row r="240" spans="1:27" x14ac:dyDescent="0.2">
      <c r="A240">
        <v>237</v>
      </c>
      <c r="B240" s="16">
        <f>Data!A239</f>
        <v>48791</v>
      </c>
      <c r="C240" s="17">
        <f>Data!B239</f>
        <v>4.375</v>
      </c>
      <c r="D240" s="17">
        <f>Data!C239</f>
        <v>98.11</v>
      </c>
      <c r="E240" s="17">
        <f>Data!D239</f>
        <v>98.123999999999995</v>
      </c>
      <c r="F240" s="17">
        <f>Data!F239</f>
        <v>4.6500000000000004</v>
      </c>
      <c r="G240" s="18">
        <f t="shared" si="60"/>
        <v>98.390625</v>
      </c>
      <c r="H240" s="16">
        <f t="shared" si="61"/>
        <v>46234</v>
      </c>
      <c r="I240" s="16">
        <f t="shared" si="62"/>
        <v>46418</v>
      </c>
      <c r="J240">
        <f t="shared" si="63"/>
        <v>39</v>
      </c>
      <c r="K240">
        <f t="shared" si="64"/>
        <v>184</v>
      </c>
      <c r="L240" s="18">
        <f t="shared" si="65"/>
        <v>0.46365489130434784</v>
      </c>
      <c r="M240" s="18">
        <f t="shared" si="66"/>
        <v>98.854279891304344</v>
      </c>
      <c r="N240" s="17">
        <f t="shared" si="67"/>
        <v>4.6498204215907313</v>
      </c>
      <c r="O240" s="19">
        <f t="shared" si="68"/>
        <v>-1.7957840926907664E-2</v>
      </c>
      <c r="P240" s="18">
        <f t="shared" si="69"/>
        <v>5.8536482018838045</v>
      </c>
      <c r="Q240">
        <f t="shared" si="70"/>
        <v>14</v>
      </c>
      <c r="R240" s="18">
        <f t="shared" si="71"/>
        <v>6.8986301369863012</v>
      </c>
      <c r="S240">
        <f t="shared" si="72"/>
        <v>1</v>
      </c>
      <c r="T240" s="18">
        <f>SUM(CashFlows!DX240:GE240)</f>
        <v>99.026071536286636</v>
      </c>
      <c r="U240" s="18">
        <f t="shared" si="73"/>
        <v>98.562416644982292</v>
      </c>
      <c r="V240" s="18">
        <f t="shared" si="74"/>
        <v>0.17179164498229227</v>
      </c>
      <c r="W240" s="17">
        <f t="shared" si="75"/>
        <v>4.6201628110800455</v>
      </c>
      <c r="X240" s="19">
        <f t="shared" si="76"/>
        <v>-2.9657610510685828</v>
      </c>
      <c r="Y240" s="18">
        <f t="shared" si="77"/>
        <v>0.17083363494208326</v>
      </c>
      <c r="Z240" s="20">
        <f t="shared" si="78"/>
        <v>2.9347791165004886E-2</v>
      </c>
      <c r="AA240" s="21">
        <f t="shared" si="79"/>
        <v>8.6129284626473889E-4</v>
      </c>
    </row>
    <row r="241" spans="1:27" x14ac:dyDescent="0.2">
      <c r="A241">
        <v>238</v>
      </c>
      <c r="B241" s="16">
        <f>Data!A240</f>
        <v>48806</v>
      </c>
      <c r="C241" s="17">
        <f>Data!B240</f>
        <v>3.875</v>
      </c>
      <c r="D241" s="17">
        <f>Data!C240</f>
        <v>95.114000000000004</v>
      </c>
      <c r="E241" s="17">
        <f>Data!D240</f>
        <v>95.13</v>
      </c>
      <c r="F241" s="17">
        <f>Data!F240</f>
        <v>4.657</v>
      </c>
      <c r="G241" s="18">
        <f t="shared" si="60"/>
        <v>95.40625</v>
      </c>
      <c r="H241" s="16">
        <f t="shared" si="61"/>
        <v>46249</v>
      </c>
      <c r="I241" s="16">
        <f t="shared" si="62"/>
        <v>46433</v>
      </c>
      <c r="J241">
        <f t="shared" si="63"/>
        <v>24</v>
      </c>
      <c r="K241">
        <f t="shared" si="64"/>
        <v>184</v>
      </c>
      <c r="L241" s="18">
        <f t="shared" si="65"/>
        <v>0.25271739130434784</v>
      </c>
      <c r="M241" s="18">
        <f t="shared" si="66"/>
        <v>95.658967391304344</v>
      </c>
      <c r="N241" s="17">
        <f t="shared" si="67"/>
        <v>4.6573307450449342</v>
      </c>
      <c r="O241" s="19">
        <f t="shared" si="68"/>
        <v>3.3074504493413315E-2</v>
      </c>
      <c r="P241" s="18">
        <f t="shared" si="69"/>
        <v>5.9697680132214206</v>
      </c>
      <c r="Q241">
        <f t="shared" si="70"/>
        <v>14</v>
      </c>
      <c r="R241" s="18">
        <f t="shared" si="71"/>
        <v>6.9397260273972599</v>
      </c>
      <c r="S241">
        <f t="shared" si="72"/>
        <v>1</v>
      </c>
      <c r="T241" s="18">
        <f>SUM(CashFlows!DX241:GE241)</f>
        <v>95.847810102055888</v>
      </c>
      <c r="U241" s="18">
        <f t="shared" si="73"/>
        <v>95.595092710751544</v>
      </c>
      <c r="V241" s="18">
        <f t="shared" si="74"/>
        <v>0.18884271075154402</v>
      </c>
      <c r="W241" s="17">
        <f t="shared" si="75"/>
        <v>4.6243000407242008</v>
      </c>
      <c r="X241" s="19">
        <f t="shared" si="76"/>
        <v>-3.3030704320733406</v>
      </c>
      <c r="Y241" s="18">
        <f t="shared" si="77"/>
        <v>0.16751069686213443</v>
      </c>
      <c r="Z241" s="20">
        <f t="shared" si="78"/>
        <v>3.1633174075325628E-2</v>
      </c>
      <c r="AA241" s="21">
        <f t="shared" si="79"/>
        <v>1.0006577020798533E-3</v>
      </c>
    </row>
    <row r="242" spans="1:27" x14ac:dyDescent="0.2">
      <c r="A242">
        <v>239</v>
      </c>
      <c r="B242" s="16">
        <f>Data!A241</f>
        <v>48822</v>
      </c>
      <c r="C242" s="17">
        <f>Data!B241</f>
        <v>4.5</v>
      </c>
      <c r="D242" s="17">
        <f>Data!C241</f>
        <v>99.016000000000005</v>
      </c>
      <c r="E242" s="17">
        <f>Data!D241</f>
        <v>99.031999999999996</v>
      </c>
      <c r="F242" s="17">
        <f>Data!F241</f>
        <v>4.6520000000000001</v>
      </c>
      <c r="G242" s="18">
        <f t="shared" si="60"/>
        <v>99.1015625</v>
      </c>
      <c r="H242" s="16">
        <f t="shared" si="61"/>
        <v>46265</v>
      </c>
      <c r="I242" s="16">
        <f t="shared" si="62"/>
        <v>46446</v>
      </c>
      <c r="J242">
        <f t="shared" si="63"/>
        <v>8</v>
      </c>
      <c r="K242">
        <f t="shared" si="64"/>
        <v>181</v>
      </c>
      <c r="L242" s="18">
        <f t="shared" si="65"/>
        <v>9.9447513812154692E-2</v>
      </c>
      <c r="M242" s="18">
        <f t="shared" si="66"/>
        <v>99.201010013812152</v>
      </c>
      <c r="N242" s="17">
        <f t="shared" si="67"/>
        <v>4.6520756247926087</v>
      </c>
      <c r="O242" s="19">
        <f t="shared" si="68"/>
        <v>7.5624792608586233E-3</v>
      </c>
      <c r="P242" s="18">
        <f t="shared" si="69"/>
        <v>5.9170162555620633</v>
      </c>
      <c r="Q242">
        <f t="shared" si="70"/>
        <v>14</v>
      </c>
      <c r="R242" s="18">
        <f t="shared" si="71"/>
        <v>6.9835616438356167</v>
      </c>
      <c r="S242">
        <f t="shared" si="72"/>
        <v>1</v>
      </c>
      <c r="T242" s="18">
        <f>SUM(CashFlows!DX242:GE242)</f>
        <v>99.364450937292503</v>
      </c>
      <c r="U242" s="18">
        <f t="shared" si="73"/>
        <v>99.265003423480351</v>
      </c>
      <c r="V242" s="18">
        <f t="shared" si="74"/>
        <v>0.16344092348035133</v>
      </c>
      <c r="W242" s="17">
        <f t="shared" si="75"/>
        <v>4.6242578931958001</v>
      </c>
      <c r="X242" s="19">
        <f t="shared" si="76"/>
        <v>-2.781773159680867</v>
      </c>
      <c r="Y242" s="18">
        <f t="shared" si="77"/>
        <v>0.16900409882429993</v>
      </c>
      <c r="Z242" s="20">
        <f t="shared" si="78"/>
        <v>2.762218598380814E-2</v>
      </c>
      <c r="AA242" s="21">
        <f t="shared" si="79"/>
        <v>7.6298515852408686E-4</v>
      </c>
    </row>
    <row r="243" spans="1:27" x14ac:dyDescent="0.2">
      <c r="A243">
        <v>240</v>
      </c>
      <c r="B243" s="16">
        <f>Data!A242</f>
        <v>48898</v>
      </c>
      <c r="C243" s="17">
        <f>Data!B242</f>
        <v>4.5</v>
      </c>
      <c r="D243" s="17">
        <f>Data!C242</f>
        <v>98.293999999999997</v>
      </c>
      <c r="E243" s="17">
        <f>Data!D242</f>
        <v>98.313999999999993</v>
      </c>
      <c r="F243" s="17">
        <f>Data!F242</f>
        <v>4.6669999999999998</v>
      </c>
      <c r="G243" s="18">
        <f t="shared" si="60"/>
        <v>98.984375</v>
      </c>
      <c r="H243" s="16">
        <f t="shared" si="61"/>
        <v>46157</v>
      </c>
      <c r="I243" s="16">
        <f t="shared" si="62"/>
        <v>46341</v>
      </c>
      <c r="J243">
        <f t="shared" si="63"/>
        <v>116</v>
      </c>
      <c r="K243">
        <f t="shared" si="64"/>
        <v>184</v>
      </c>
      <c r="L243" s="18">
        <f t="shared" si="65"/>
        <v>1.4184782608695652</v>
      </c>
      <c r="M243" s="18">
        <f t="shared" si="66"/>
        <v>100.40285326086956</v>
      </c>
      <c r="N243" s="17">
        <f t="shared" si="67"/>
        <v>4.6670060943435088</v>
      </c>
      <c r="O243" s="19">
        <f t="shared" si="68"/>
        <v>6.0943435089555464E-4</v>
      </c>
      <c r="P243" s="18">
        <f t="shared" si="69"/>
        <v>5.9863308067299315</v>
      </c>
      <c r="Q243">
        <f t="shared" si="70"/>
        <v>15</v>
      </c>
      <c r="R243" s="18">
        <f t="shared" si="71"/>
        <v>7.1917808219178081</v>
      </c>
      <c r="S243">
        <f t="shared" si="72"/>
        <v>1</v>
      </c>
      <c r="T243" s="18">
        <f>SUM(CashFlows!DX243:GE243)</f>
        <v>100.5890132498301</v>
      </c>
      <c r="U243" s="18">
        <f t="shared" si="73"/>
        <v>99.17053498896054</v>
      </c>
      <c r="V243" s="18">
        <f t="shared" si="74"/>
        <v>0.18615998896054009</v>
      </c>
      <c r="W243" s="17">
        <f t="shared" si="75"/>
        <v>4.6360675341187223</v>
      </c>
      <c r="X243" s="19">
        <f t="shared" si="76"/>
        <v>-3.0938560224786471</v>
      </c>
      <c r="Y243" s="18">
        <f t="shared" si="77"/>
        <v>0.16704723348662651</v>
      </c>
      <c r="Z243" s="20">
        <f t="shared" si="78"/>
        <v>3.1097511141759154E-2</v>
      </c>
      <c r="AA243" s="21">
        <f t="shared" si="79"/>
        <v>9.6705519921183472E-4</v>
      </c>
    </row>
    <row r="244" spans="1:27" x14ac:dyDescent="0.2">
      <c r="A244">
        <v>241</v>
      </c>
      <c r="B244" s="16">
        <f>Data!A243</f>
        <v>48990</v>
      </c>
      <c r="C244" s="17">
        <f>Data!B243</f>
        <v>4</v>
      </c>
      <c r="D244" s="17">
        <f>Data!C243</f>
        <v>95.22</v>
      </c>
      <c r="E244" s="17">
        <f>Data!D243</f>
        <v>95.24</v>
      </c>
      <c r="F244" s="17">
        <f>Data!F243</f>
        <v>4.6829999999999998</v>
      </c>
      <c r="G244" s="18">
        <f t="shared" si="60"/>
        <v>95.75</v>
      </c>
      <c r="H244" s="16">
        <f t="shared" si="61"/>
        <v>46249</v>
      </c>
      <c r="I244" s="16">
        <f t="shared" si="62"/>
        <v>46433</v>
      </c>
      <c r="J244">
        <f t="shared" si="63"/>
        <v>24</v>
      </c>
      <c r="K244">
        <f t="shared" si="64"/>
        <v>184</v>
      </c>
      <c r="L244" s="18">
        <f t="shared" si="65"/>
        <v>0.2608695652173913</v>
      </c>
      <c r="M244" s="18">
        <f t="shared" si="66"/>
        <v>96.010869565217391</v>
      </c>
      <c r="N244" s="17">
        <f t="shared" si="67"/>
        <v>4.6830960417080885</v>
      </c>
      <c r="O244" s="19">
        <f t="shared" si="68"/>
        <v>9.6041708088634437E-3</v>
      </c>
      <c r="P244" s="18">
        <f t="shared" si="69"/>
        <v>6.3144192936510617</v>
      </c>
      <c r="Q244">
        <f t="shared" si="70"/>
        <v>15</v>
      </c>
      <c r="R244" s="18">
        <f t="shared" si="71"/>
        <v>7.4438356164383563</v>
      </c>
      <c r="S244">
        <f t="shared" si="72"/>
        <v>1</v>
      </c>
      <c r="T244" s="18">
        <f>SUM(CashFlows!DX244:GE244)</f>
        <v>96.190840967552418</v>
      </c>
      <c r="U244" s="18">
        <f t="shared" si="73"/>
        <v>95.929971402335028</v>
      </c>
      <c r="V244" s="18">
        <f t="shared" si="74"/>
        <v>0.17997140233502762</v>
      </c>
      <c r="W244" s="17">
        <f t="shared" si="75"/>
        <v>4.6534426949643892</v>
      </c>
      <c r="X244" s="19">
        <f t="shared" si="76"/>
        <v>-2.9653346743699238</v>
      </c>
      <c r="Y244" s="18">
        <f t="shared" si="77"/>
        <v>0.15836769043916146</v>
      </c>
      <c r="Z244" s="20">
        <f t="shared" si="78"/>
        <v>2.8501655332895434E-2</v>
      </c>
      <c r="AA244" s="21">
        <f t="shared" si="79"/>
        <v>8.1234435671516674E-4</v>
      </c>
    </row>
    <row r="245" spans="1:27" x14ac:dyDescent="0.2">
      <c r="A245">
        <v>242</v>
      </c>
      <c r="B245" s="16">
        <f>Data!A244</f>
        <v>49079</v>
      </c>
      <c r="C245" s="17">
        <f>Data!B244</f>
        <v>4.375</v>
      </c>
      <c r="D245" s="17">
        <f>Data!C244</f>
        <v>97.302000000000007</v>
      </c>
      <c r="E245" s="17">
        <f>Data!D244</f>
        <v>98.001999999999995</v>
      </c>
      <c r="F245" s="17">
        <f>Data!F244</f>
        <v>4.6859999999999999</v>
      </c>
      <c r="G245" s="18">
        <f t="shared" si="60"/>
        <v>98.0078125</v>
      </c>
      <c r="H245" s="16">
        <f t="shared" si="61"/>
        <v>46157</v>
      </c>
      <c r="I245" s="16">
        <f t="shared" si="62"/>
        <v>46341</v>
      </c>
      <c r="J245">
        <f t="shared" si="63"/>
        <v>116</v>
      </c>
      <c r="K245">
        <f t="shared" si="64"/>
        <v>184</v>
      </c>
      <c r="L245" s="18">
        <f t="shared" si="65"/>
        <v>1.3790760869565217</v>
      </c>
      <c r="M245" s="18">
        <f t="shared" si="66"/>
        <v>99.386888586956516</v>
      </c>
      <c r="N245" s="17">
        <f t="shared" si="67"/>
        <v>4.6857765912532043</v>
      </c>
      <c r="O245" s="19">
        <f t="shared" si="68"/>
        <v>-2.2340874679560585E-2</v>
      </c>
      <c r="P245" s="18">
        <f t="shared" si="69"/>
        <v>6.3565345236379702</v>
      </c>
      <c r="Q245">
        <f t="shared" si="70"/>
        <v>16</v>
      </c>
      <c r="R245" s="18">
        <f t="shared" si="71"/>
        <v>7.6876712328767125</v>
      </c>
      <c r="S245">
        <f t="shared" si="72"/>
        <v>1</v>
      </c>
      <c r="T245" s="18">
        <f>SUM(CashFlows!DX245:GE245)</f>
        <v>99.537804099580924</v>
      </c>
      <c r="U245" s="18">
        <f t="shared" si="73"/>
        <v>98.158728012624408</v>
      </c>
      <c r="V245" s="18">
        <f t="shared" si="74"/>
        <v>0.15091551262440817</v>
      </c>
      <c r="W245" s="17">
        <f t="shared" si="75"/>
        <v>4.6619099353825302</v>
      </c>
      <c r="X245" s="19">
        <f t="shared" si="76"/>
        <v>-2.3866655870674158</v>
      </c>
      <c r="Y245" s="18">
        <f t="shared" si="77"/>
        <v>0.1573184250445446</v>
      </c>
      <c r="Z245" s="20">
        <f t="shared" si="78"/>
        <v>2.374179076086198E-2</v>
      </c>
      <c r="AA245" s="21">
        <f t="shared" si="79"/>
        <v>5.6367262853255129E-4</v>
      </c>
    </row>
    <row r="246" spans="1:27" x14ac:dyDescent="0.2">
      <c r="A246">
        <v>243</v>
      </c>
      <c r="B246" s="16">
        <f>Data!A245</f>
        <v>49171</v>
      </c>
      <c r="C246" s="17">
        <f>Data!B245</f>
        <v>3.875</v>
      </c>
      <c r="D246" s="17">
        <f>Data!C245</f>
        <v>94.16</v>
      </c>
      <c r="E246" s="17">
        <f>Data!D245</f>
        <v>94.18</v>
      </c>
      <c r="F246" s="17">
        <f>Data!F245</f>
        <v>4.7039999999999997</v>
      </c>
      <c r="G246" s="18">
        <f t="shared" si="60"/>
        <v>94.5625</v>
      </c>
      <c r="H246" s="16">
        <f t="shared" si="61"/>
        <v>46249</v>
      </c>
      <c r="I246" s="16">
        <f t="shared" si="62"/>
        <v>46433</v>
      </c>
      <c r="J246">
        <f t="shared" si="63"/>
        <v>24</v>
      </c>
      <c r="K246">
        <f t="shared" si="64"/>
        <v>184</v>
      </c>
      <c r="L246" s="18">
        <f t="shared" si="65"/>
        <v>0.25271739130434784</v>
      </c>
      <c r="M246" s="18">
        <f t="shared" si="66"/>
        <v>94.815217391304344</v>
      </c>
      <c r="N246" s="17">
        <f t="shared" si="67"/>
        <v>4.703637563658746</v>
      </c>
      <c r="O246" s="19">
        <f t="shared" si="68"/>
        <v>-3.62436341253769E-2</v>
      </c>
      <c r="P246" s="18">
        <f t="shared" si="69"/>
        <v>6.6955096866029749</v>
      </c>
      <c r="Q246">
        <f t="shared" si="70"/>
        <v>16</v>
      </c>
      <c r="R246" s="18">
        <f t="shared" si="71"/>
        <v>7.9397260273972599</v>
      </c>
      <c r="S246">
        <f t="shared" si="72"/>
        <v>1</v>
      </c>
      <c r="T246" s="18">
        <f>SUM(CashFlows!DX246:GE246)</f>
        <v>94.962388761941583</v>
      </c>
      <c r="U246" s="18">
        <f t="shared" si="73"/>
        <v>94.709671370637238</v>
      </c>
      <c r="V246" s="18">
        <f t="shared" si="74"/>
        <v>0.1471713706372384</v>
      </c>
      <c r="W246" s="17">
        <f t="shared" si="75"/>
        <v>4.6804760253847739</v>
      </c>
      <c r="X246" s="19">
        <f t="shared" si="76"/>
        <v>-2.3161538273972049</v>
      </c>
      <c r="Y246" s="18">
        <f t="shared" si="77"/>
        <v>0.14935382768557515</v>
      </c>
      <c r="Z246" s="20">
        <f t="shared" si="78"/>
        <v>2.1980607530404019E-2</v>
      </c>
      <c r="AA246" s="21">
        <f t="shared" si="79"/>
        <v>4.8314710740565383E-4</v>
      </c>
    </row>
    <row r="247" spans="1:27" x14ac:dyDescent="0.2">
      <c r="A247">
        <v>244</v>
      </c>
      <c r="B247" s="16">
        <f>Data!A246</f>
        <v>49263</v>
      </c>
      <c r="C247" s="17">
        <f>Data!B246</f>
        <v>4.25</v>
      </c>
      <c r="D247" s="17">
        <f>Data!C246</f>
        <v>96.256</v>
      </c>
      <c r="E247" s="17">
        <f>Data!D246</f>
        <v>96.275999999999996</v>
      </c>
      <c r="F247" s="17">
        <f>Data!F246</f>
        <v>4.7149999999999999</v>
      </c>
      <c r="G247" s="18">
        <f t="shared" si="60"/>
        <v>96.8671875</v>
      </c>
      <c r="H247" s="16">
        <f t="shared" si="61"/>
        <v>46157</v>
      </c>
      <c r="I247" s="16">
        <f t="shared" si="62"/>
        <v>46341</v>
      </c>
      <c r="J247">
        <f t="shared" si="63"/>
        <v>116</v>
      </c>
      <c r="K247">
        <f t="shared" si="64"/>
        <v>184</v>
      </c>
      <c r="L247" s="18">
        <f t="shared" si="65"/>
        <v>1.3396739130434783</v>
      </c>
      <c r="M247" s="18">
        <f t="shared" si="66"/>
        <v>98.206861413043484</v>
      </c>
      <c r="N247" s="17">
        <f t="shared" si="67"/>
        <v>4.71493511481148</v>
      </c>
      <c r="O247" s="19">
        <f t="shared" si="68"/>
        <v>-6.4885188519880899E-3</v>
      </c>
      <c r="P247" s="18">
        <f t="shared" si="69"/>
        <v>6.7227507399080073</v>
      </c>
      <c r="Q247">
        <f t="shared" si="70"/>
        <v>17</v>
      </c>
      <c r="R247" s="18">
        <f t="shared" si="71"/>
        <v>8.1917808219178081</v>
      </c>
      <c r="S247">
        <f t="shared" si="72"/>
        <v>1</v>
      </c>
      <c r="T247" s="18">
        <f>SUM(CashFlows!DX247:GE247)</f>
        <v>98.343947173407003</v>
      </c>
      <c r="U247" s="18">
        <f t="shared" si="73"/>
        <v>97.004273260363519</v>
      </c>
      <c r="V247" s="18">
        <f t="shared" si="74"/>
        <v>0.13708576036351872</v>
      </c>
      <c r="W247" s="17">
        <f t="shared" si="75"/>
        <v>4.6941887427220008</v>
      </c>
      <c r="X247" s="19">
        <f t="shared" si="76"/>
        <v>-2.0746372089479159</v>
      </c>
      <c r="Y247" s="18">
        <f t="shared" si="77"/>
        <v>0.14874863559401932</v>
      </c>
      <c r="Z247" s="20">
        <f t="shared" si="78"/>
        <v>2.0391319813442103E-2</v>
      </c>
      <c r="AA247" s="21">
        <f t="shared" si="79"/>
        <v>4.1580592373407647E-4</v>
      </c>
    </row>
    <row r="248" spans="1:27" x14ac:dyDescent="0.2">
      <c r="A248">
        <v>245</v>
      </c>
      <c r="B248" s="16">
        <f>Data!A247</f>
        <v>49355</v>
      </c>
      <c r="C248" s="17">
        <f>Data!B247</f>
        <v>4.625</v>
      </c>
      <c r="D248" s="17">
        <f>Data!C247</f>
        <v>99.08</v>
      </c>
      <c r="E248" s="17">
        <f>Data!D247</f>
        <v>99.1</v>
      </c>
      <c r="F248" s="17">
        <f>Data!F247</f>
        <v>4.7240000000000002</v>
      </c>
      <c r="G248" s="18">
        <f t="shared" si="60"/>
        <v>99.3125</v>
      </c>
      <c r="H248" s="16">
        <f t="shared" si="61"/>
        <v>46249</v>
      </c>
      <c r="I248" s="16">
        <f t="shared" si="62"/>
        <v>46433</v>
      </c>
      <c r="J248">
        <f t="shared" si="63"/>
        <v>24</v>
      </c>
      <c r="K248">
        <f t="shared" si="64"/>
        <v>184</v>
      </c>
      <c r="L248" s="18">
        <f t="shared" si="65"/>
        <v>0.3016304347826087</v>
      </c>
      <c r="M248" s="18">
        <f t="shared" si="66"/>
        <v>99.614130434782609</v>
      </c>
      <c r="N248" s="17">
        <f t="shared" si="67"/>
        <v>4.7243267587430395</v>
      </c>
      <c r="O248" s="19">
        <f t="shared" si="68"/>
        <v>3.2675874303933483E-2</v>
      </c>
      <c r="P248" s="18">
        <f t="shared" si="69"/>
        <v>6.890054298398649</v>
      </c>
      <c r="Q248">
        <f t="shared" si="70"/>
        <v>17</v>
      </c>
      <c r="R248" s="18">
        <f t="shared" si="71"/>
        <v>8.4438356164383563</v>
      </c>
      <c r="S248">
        <f t="shared" si="72"/>
        <v>1</v>
      </c>
      <c r="T248" s="18">
        <f>SUM(CashFlows!DX248:GE248)</f>
        <v>99.720496073092534</v>
      </c>
      <c r="U248" s="18">
        <f t="shared" si="73"/>
        <v>99.418865638309924</v>
      </c>
      <c r="V248" s="18">
        <f t="shared" si="74"/>
        <v>0.10636563830992429</v>
      </c>
      <c r="W248" s="17">
        <f t="shared" si="75"/>
        <v>4.7088392262859369</v>
      </c>
      <c r="X248" s="19">
        <f t="shared" si="76"/>
        <v>-1.548753245710266</v>
      </c>
      <c r="Y248" s="18">
        <f t="shared" si="77"/>
        <v>0.14513673719993975</v>
      </c>
      <c r="Z248" s="20">
        <f t="shared" si="78"/>
        <v>1.5437561694491326E-2</v>
      </c>
      <c r="AA248" s="21">
        <f t="shared" si="79"/>
        <v>2.3831831107122591E-4</v>
      </c>
    </row>
    <row r="249" spans="1:27" x14ac:dyDescent="0.2">
      <c r="A249">
        <v>246</v>
      </c>
      <c r="B249" s="16">
        <f>Data!A248</f>
        <v>49444</v>
      </c>
      <c r="C249" s="17">
        <f>Data!B248</f>
        <v>4.25</v>
      </c>
      <c r="D249" s="17">
        <f>Data!C248</f>
        <v>96.164000000000001</v>
      </c>
      <c r="E249" s="17">
        <f>Data!D248</f>
        <v>96.183999999999997</v>
      </c>
      <c r="F249" s="17">
        <f>Data!F248</f>
        <v>4.734</v>
      </c>
      <c r="G249" s="18">
        <f t="shared" si="60"/>
        <v>96.578125</v>
      </c>
      <c r="H249" s="16">
        <f t="shared" si="61"/>
        <v>46157</v>
      </c>
      <c r="I249" s="16">
        <f t="shared" si="62"/>
        <v>46341</v>
      </c>
      <c r="J249">
        <f t="shared" si="63"/>
        <v>116</v>
      </c>
      <c r="K249">
        <f t="shared" si="64"/>
        <v>184</v>
      </c>
      <c r="L249" s="18">
        <f t="shared" si="65"/>
        <v>1.3396739130434783</v>
      </c>
      <c r="M249" s="18">
        <f t="shared" si="66"/>
        <v>97.917798913043484</v>
      </c>
      <c r="N249" s="17">
        <f t="shared" si="67"/>
        <v>4.7343034635464223</v>
      </c>
      <c r="O249" s="19">
        <f t="shared" si="68"/>
        <v>3.0346354642230011E-2</v>
      </c>
      <c r="P249" s="18">
        <f t="shared" si="69"/>
        <v>7.0582711332468104</v>
      </c>
      <c r="Q249">
        <f t="shared" si="70"/>
        <v>18</v>
      </c>
      <c r="R249" s="18">
        <f t="shared" si="71"/>
        <v>8.6876712328767116</v>
      </c>
      <c r="S249">
        <f t="shared" si="72"/>
        <v>1</v>
      </c>
      <c r="T249" s="18">
        <f>SUM(CashFlows!DX249:GE249)</f>
        <v>97.998777681556874</v>
      </c>
      <c r="U249" s="18">
        <f t="shared" si="73"/>
        <v>96.65910376851339</v>
      </c>
      <c r="V249" s="18">
        <f t="shared" si="74"/>
        <v>8.0978768513389809E-2</v>
      </c>
      <c r="W249" s="17">
        <f t="shared" si="75"/>
        <v>4.7225923999623287</v>
      </c>
      <c r="X249" s="19">
        <f t="shared" si="76"/>
        <v>-1.1711063584093573</v>
      </c>
      <c r="Y249" s="18">
        <f t="shared" si="77"/>
        <v>0.14167775381844805</v>
      </c>
      <c r="Z249" s="20">
        <f t="shared" si="78"/>
        <v>1.1472890029961134E-2</v>
      </c>
      <c r="AA249" s="21">
        <f t="shared" si="79"/>
        <v>1.3162720563958158E-4</v>
      </c>
    </row>
    <row r="250" spans="1:27" x14ac:dyDescent="0.2">
      <c r="A250">
        <v>247</v>
      </c>
      <c r="B250" s="16">
        <f>Data!A249</f>
        <v>49536</v>
      </c>
      <c r="C250" s="17">
        <f>Data!B249</f>
        <v>4.25</v>
      </c>
      <c r="D250" s="17">
        <f>Data!C249</f>
        <v>96.11</v>
      </c>
      <c r="E250" s="17">
        <f>Data!D249</f>
        <v>96.13</v>
      </c>
      <c r="F250" s="17">
        <f>Data!F249</f>
        <v>4.7480000000000002</v>
      </c>
      <c r="G250" s="18">
        <f t="shared" si="60"/>
        <v>96.40625</v>
      </c>
      <c r="H250" s="16">
        <f t="shared" si="61"/>
        <v>46249</v>
      </c>
      <c r="I250" s="16">
        <f t="shared" si="62"/>
        <v>46433</v>
      </c>
      <c r="J250">
        <f t="shared" si="63"/>
        <v>24</v>
      </c>
      <c r="K250">
        <f t="shared" si="64"/>
        <v>184</v>
      </c>
      <c r="L250" s="18">
        <f t="shared" si="65"/>
        <v>0.27717391304347827</v>
      </c>
      <c r="M250" s="18">
        <f t="shared" si="66"/>
        <v>96.683423913043484</v>
      </c>
      <c r="N250" s="17">
        <f t="shared" si="67"/>
        <v>4.7478415209135729</v>
      </c>
      <c r="O250" s="19">
        <f t="shared" si="68"/>
        <v>-1.5847908642729891E-2</v>
      </c>
      <c r="P250" s="18">
        <f t="shared" si="69"/>
        <v>7.3011462273621612</v>
      </c>
      <c r="Q250">
        <f t="shared" si="70"/>
        <v>18</v>
      </c>
      <c r="R250" s="18">
        <f t="shared" si="71"/>
        <v>8.9397260273972599</v>
      </c>
      <c r="S250">
        <f t="shared" si="72"/>
        <v>1</v>
      </c>
      <c r="T250" s="18">
        <f>SUM(CashFlows!DX250:GE250)</f>
        <v>96.740572047050449</v>
      </c>
      <c r="U250" s="18">
        <f t="shared" si="73"/>
        <v>96.463398134006965</v>
      </c>
      <c r="V250" s="18">
        <f t="shared" si="74"/>
        <v>5.7148134006965279E-2</v>
      </c>
      <c r="W250" s="17">
        <f t="shared" si="75"/>
        <v>4.7397485725125641</v>
      </c>
      <c r="X250" s="19">
        <f t="shared" si="76"/>
        <v>-0.8092948401008826</v>
      </c>
      <c r="Y250" s="18">
        <f t="shared" si="77"/>
        <v>0.13696479550736118</v>
      </c>
      <c r="Z250" s="20">
        <f t="shared" si="78"/>
        <v>7.8272824878912722E-3</v>
      </c>
      <c r="AA250" s="21">
        <f t="shared" si="79"/>
        <v>6.1266351145249385E-5</v>
      </c>
    </row>
    <row r="251" spans="1:27" x14ac:dyDescent="0.2">
      <c r="A251">
        <v>248</v>
      </c>
      <c r="B251" s="16">
        <f>Data!A250</f>
        <v>49628</v>
      </c>
      <c r="C251" s="17">
        <f>Data!B250</f>
        <v>4</v>
      </c>
      <c r="D251" s="17">
        <f>Data!C250</f>
        <v>94.116</v>
      </c>
      <c r="E251" s="17">
        <f>Data!D250</f>
        <v>94.135999999999996</v>
      </c>
      <c r="F251" s="17">
        <f>Data!F250</f>
        <v>4.7549999999999999</v>
      </c>
      <c r="G251" s="18">
        <f t="shared" si="60"/>
        <v>94.4296875</v>
      </c>
      <c r="H251" s="16">
        <f t="shared" si="61"/>
        <v>46157</v>
      </c>
      <c r="I251" s="16">
        <f t="shared" si="62"/>
        <v>46341</v>
      </c>
      <c r="J251">
        <f t="shared" si="63"/>
        <v>116</v>
      </c>
      <c r="K251">
        <f t="shared" si="64"/>
        <v>184</v>
      </c>
      <c r="L251" s="18">
        <f t="shared" si="65"/>
        <v>1.2608695652173914</v>
      </c>
      <c r="M251" s="18">
        <f t="shared" si="66"/>
        <v>95.690557065217391</v>
      </c>
      <c r="N251" s="17">
        <f t="shared" si="67"/>
        <v>4.7548360587269203</v>
      </c>
      <c r="O251" s="19">
        <f t="shared" si="68"/>
        <v>-1.6394127307961526E-2</v>
      </c>
      <c r="P251" s="18">
        <f t="shared" si="69"/>
        <v>7.4490266363495747</v>
      </c>
      <c r="Q251">
        <f t="shared" si="70"/>
        <v>19</v>
      </c>
      <c r="R251" s="18">
        <f t="shared" si="71"/>
        <v>9.1917808219178081</v>
      </c>
      <c r="S251">
        <f t="shared" si="72"/>
        <v>1</v>
      </c>
      <c r="T251" s="18">
        <f>SUM(CashFlows!DX251:GE251)</f>
        <v>95.66963912403105</v>
      </c>
      <c r="U251" s="18">
        <f t="shared" si="73"/>
        <v>94.40876955881366</v>
      </c>
      <c r="V251" s="18">
        <f t="shared" si="74"/>
        <v>-2.0917941186340272E-2</v>
      </c>
      <c r="W251" s="17">
        <f t="shared" si="75"/>
        <v>4.7577710515925675</v>
      </c>
      <c r="X251" s="19">
        <f t="shared" si="76"/>
        <v>0.29349928656472457</v>
      </c>
      <c r="Y251" s="18">
        <f t="shared" si="77"/>
        <v>0.13424572750488298</v>
      </c>
      <c r="Z251" s="20">
        <f t="shared" si="78"/>
        <v>-2.8081442324646047E-3</v>
      </c>
      <c r="AA251" s="21">
        <f t="shared" si="79"/>
        <v>7.8856740303242236E-6</v>
      </c>
    </row>
    <row r="252" spans="1:27" x14ac:dyDescent="0.2">
      <c r="A252">
        <v>249</v>
      </c>
      <c r="B252" s="16">
        <f>Data!A251</f>
        <v>49720</v>
      </c>
      <c r="C252" s="17">
        <f>Data!B251</f>
        <v>4.125</v>
      </c>
      <c r="D252" s="17">
        <f>Data!C251</f>
        <v>95.042000000000002</v>
      </c>
      <c r="E252" s="17">
        <f>Data!D251</f>
        <v>95.061999999999998</v>
      </c>
      <c r="F252" s="17">
        <f>Data!F251</f>
        <v>4.7629999999999999</v>
      </c>
      <c r="G252" s="18">
        <f t="shared" si="60"/>
        <v>95.1953125</v>
      </c>
      <c r="H252" s="16">
        <f t="shared" si="61"/>
        <v>46249</v>
      </c>
      <c r="I252" s="16">
        <f t="shared" si="62"/>
        <v>46433</v>
      </c>
      <c r="J252">
        <f t="shared" si="63"/>
        <v>24</v>
      </c>
      <c r="K252">
        <f t="shared" si="64"/>
        <v>184</v>
      </c>
      <c r="L252" s="18">
        <f t="shared" si="65"/>
        <v>0.26902173913043476</v>
      </c>
      <c r="M252" s="18">
        <f t="shared" si="66"/>
        <v>95.464334239130437</v>
      </c>
      <c r="N252" s="17">
        <f t="shared" si="67"/>
        <v>4.7627874429986266</v>
      </c>
      <c r="O252" s="19">
        <f t="shared" si="68"/>
        <v>-2.1255700137334799E-2</v>
      </c>
      <c r="P252" s="18">
        <f t="shared" si="69"/>
        <v>7.6603751187714098</v>
      </c>
      <c r="Q252">
        <f t="shared" si="70"/>
        <v>19</v>
      </c>
      <c r="R252" s="18">
        <f t="shared" si="71"/>
        <v>9.4438356164383563</v>
      </c>
      <c r="S252">
        <f t="shared" si="72"/>
        <v>1</v>
      </c>
      <c r="T252" s="18">
        <f>SUM(CashFlows!DX252:GE252)</f>
        <v>95.380632302148115</v>
      </c>
      <c r="U252" s="18">
        <f t="shared" si="73"/>
        <v>95.111610563017678</v>
      </c>
      <c r="V252" s="18">
        <f t="shared" si="74"/>
        <v>-8.3701936982322422E-2</v>
      </c>
      <c r="W252" s="17">
        <f t="shared" si="75"/>
        <v>4.7742391584918122</v>
      </c>
      <c r="X252" s="19">
        <f t="shared" si="76"/>
        <v>1.1451715493185688</v>
      </c>
      <c r="Y252" s="18">
        <f t="shared" si="77"/>
        <v>0.13054191008865143</v>
      </c>
      <c r="Z252" s="20">
        <f t="shared" si="78"/>
        <v>-1.0926610731792302E-2</v>
      </c>
      <c r="AA252" s="21">
        <f t="shared" si="79"/>
        <v>1.1939082208411871E-4</v>
      </c>
    </row>
    <row r="253" spans="1:27" x14ac:dyDescent="0.2">
      <c r="A253">
        <v>250</v>
      </c>
      <c r="B253" s="16">
        <f>Data!A252</f>
        <v>49720</v>
      </c>
      <c r="C253" s="17">
        <f>Data!B252</f>
        <v>4.5</v>
      </c>
      <c r="D253" s="17">
        <f>Data!C252</f>
        <v>98.22</v>
      </c>
      <c r="E253" s="17">
        <f>Data!D252</f>
        <v>98.24</v>
      </c>
      <c r="F253" s="17">
        <f>Data!F252</f>
        <v>4.665</v>
      </c>
      <c r="G253" s="18">
        <f t="shared" si="60"/>
        <v>98.75</v>
      </c>
      <c r="H253" s="16">
        <f t="shared" si="61"/>
        <v>46249</v>
      </c>
      <c r="I253" s="16">
        <f t="shared" si="62"/>
        <v>46433</v>
      </c>
      <c r="J253">
        <f t="shared" si="63"/>
        <v>24</v>
      </c>
      <c r="K253">
        <f t="shared" si="64"/>
        <v>184</v>
      </c>
      <c r="L253" s="18">
        <f t="shared" si="65"/>
        <v>0.29347826086956524</v>
      </c>
      <c r="M253" s="18">
        <f t="shared" si="66"/>
        <v>99.043478260869563</v>
      </c>
      <c r="N253" s="17">
        <f t="shared" si="67"/>
        <v>4.6649028563827741</v>
      </c>
      <c r="O253" s="19">
        <f t="shared" si="68"/>
        <v>-9.7143617225903256E-3</v>
      </c>
      <c r="P253" s="18">
        <f t="shared" si="69"/>
        <v>7.5791555110268805</v>
      </c>
      <c r="Q253">
        <f t="shared" si="70"/>
        <v>19</v>
      </c>
      <c r="R253" s="18">
        <f t="shared" si="71"/>
        <v>9.4438356164383563</v>
      </c>
      <c r="S253">
        <f t="shared" si="72"/>
        <v>1</v>
      </c>
      <c r="T253" s="18">
        <f>SUM(CashFlows!DX253:GE253)</f>
        <v>98.247295067913115</v>
      </c>
      <c r="U253" s="18">
        <f t="shared" si="73"/>
        <v>97.953816807043552</v>
      </c>
      <c r="V253" s="18">
        <f t="shared" si="74"/>
        <v>-0.79618319295644824</v>
      </c>
      <c r="W253" s="17">
        <f t="shared" si="75"/>
        <v>4.7714792878156009</v>
      </c>
      <c r="X253" s="19">
        <f t="shared" si="76"/>
        <v>10.65764314328268</v>
      </c>
      <c r="Y253" s="18">
        <f t="shared" si="77"/>
        <v>0.13194082091931011</v>
      </c>
      <c r="Z253" s="20">
        <f t="shared" si="78"/>
        <v>-0.10504906408083127</v>
      </c>
      <c r="AA253" s="21">
        <f t="shared" si="79"/>
        <v>1.1035305864258594E-2</v>
      </c>
    </row>
    <row r="254" spans="1:27" x14ac:dyDescent="0.2">
      <c r="A254">
        <v>251</v>
      </c>
      <c r="B254" s="16">
        <f>Data!A253</f>
        <v>49810</v>
      </c>
      <c r="C254" s="17">
        <f>Data!B253</f>
        <v>4.375</v>
      </c>
      <c r="D254" s="17">
        <f>Data!C253</f>
        <v>96.281000000000006</v>
      </c>
      <c r="E254" s="17">
        <f>Data!D253</f>
        <v>96.301000000000002</v>
      </c>
      <c r="F254" s="17">
        <f>Data!F253</f>
        <v>4.7720000000000002</v>
      </c>
      <c r="G254" s="18">
        <f t="shared" si="60"/>
        <v>96.94140625</v>
      </c>
      <c r="H254" s="16">
        <f t="shared" si="61"/>
        <v>46157</v>
      </c>
      <c r="I254" s="16">
        <f t="shared" si="62"/>
        <v>46341</v>
      </c>
      <c r="J254">
        <f t="shared" si="63"/>
        <v>116</v>
      </c>
      <c r="K254">
        <f t="shared" si="64"/>
        <v>184</v>
      </c>
      <c r="L254" s="18">
        <f t="shared" si="65"/>
        <v>1.3790760869565217</v>
      </c>
      <c r="M254" s="18">
        <f t="shared" si="66"/>
        <v>98.320482336956516</v>
      </c>
      <c r="N254" s="17">
        <f t="shared" si="67"/>
        <v>4.7723039704791654</v>
      </c>
      <c r="O254" s="19">
        <f t="shared" si="68"/>
        <v>3.0397047916519426E-2</v>
      </c>
      <c r="P254" s="18">
        <f t="shared" si="69"/>
        <v>7.6724354034552906</v>
      </c>
      <c r="Q254">
        <f t="shared" si="70"/>
        <v>20</v>
      </c>
      <c r="R254" s="18">
        <f t="shared" si="71"/>
        <v>9.6904109589041099</v>
      </c>
      <c r="S254">
        <f t="shared" si="72"/>
        <v>1</v>
      </c>
      <c r="T254" s="18">
        <f>SUM(CashFlows!DX254:GE254)</f>
        <v>98.216467143985497</v>
      </c>
      <c r="U254" s="18">
        <f t="shared" si="73"/>
        <v>96.837391057028981</v>
      </c>
      <c r="V254" s="18">
        <f t="shared" si="74"/>
        <v>-0.10401519297101913</v>
      </c>
      <c r="W254" s="17">
        <f t="shared" si="75"/>
        <v>4.7861013770456386</v>
      </c>
      <c r="X254" s="19">
        <f t="shared" si="76"/>
        <v>1.3797406566473214</v>
      </c>
      <c r="Y254" s="18">
        <f t="shared" si="77"/>
        <v>0.13033671154137691</v>
      </c>
      <c r="Z254" s="20">
        <f t="shared" si="78"/>
        <v>-1.3556998202184376E-2</v>
      </c>
      <c r="AA254" s="21">
        <f t="shared" si="79"/>
        <v>1.837922002540304E-4</v>
      </c>
    </row>
    <row r="255" spans="1:27" x14ac:dyDescent="0.2">
      <c r="A255">
        <v>252</v>
      </c>
      <c r="B255" s="16">
        <f>Data!A254</f>
        <v>49902</v>
      </c>
      <c r="C255" s="17">
        <f>Data!B254</f>
        <v>4.625</v>
      </c>
      <c r="D255" s="17">
        <f>Data!C254</f>
        <v>98.236999999999995</v>
      </c>
      <c r="E255" s="17">
        <f>Data!D254</f>
        <v>98.257000000000005</v>
      </c>
      <c r="F255" s="17">
        <f>Data!F254</f>
        <v>4.7770000000000001</v>
      </c>
      <c r="G255" s="18">
        <f t="shared" si="60"/>
        <v>98.80859375</v>
      </c>
      <c r="H255" s="16">
        <f t="shared" si="61"/>
        <v>46249</v>
      </c>
      <c r="I255" s="16">
        <f t="shared" si="62"/>
        <v>46433</v>
      </c>
      <c r="J255">
        <f t="shared" si="63"/>
        <v>24</v>
      </c>
      <c r="K255">
        <f t="shared" si="64"/>
        <v>184</v>
      </c>
      <c r="L255" s="18">
        <f t="shared" si="65"/>
        <v>0.3016304347826087</v>
      </c>
      <c r="M255" s="18">
        <f t="shared" si="66"/>
        <v>99.110224184782609</v>
      </c>
      <c r="N255" s="17">
        <f t="shared" si="67"/>
        <v>4.7766258084364788</v>
      </c>
      <c r="O255" s="19">
        <f t="shared" si="68"/>
        <v>-3.741915635213644E-2</v>
      </c>
      <c r="P255" s="18">
        <f t="shared" si="69"/>
        <v>7.8516115898531202</v>
      </c>
      <c r="Q255">
        <f t="shared" si="70"/>
        <v>20</v>
      </c>
      <c r="R255" s="18">
        <f t="shared" si="71"/>
        <v>9.9424657534246581</v>
      </c>
      <c r="S255">
        <f t="shared" si="72"/>
        <v>1</v>
      </c>
      <c r="T255" s="18">
        <f>SUM(CashFlows!DX255:GE255)</f>
        <v>98.917937291012521</v>
      </c>
      <c r="U255" s="18">
        <f t="shared" si="73"/>
        <v>98.616306856229912</v>
      </c>
      <c r="V255" s="18">
        <f t="shared" si="74"/>
        <v>-0.19228689377008834</v>
      </c>
      <c r="W255" s="17">
        <f t="shared" si="75"/>
        <v>4.8013647000404118</v>
      </c>
      <c r="X255" s="19">
        <f t="shared" si="76"/>
        <v>2.4738891603933055</v>
      </c>
      <c r="Y255" s="18">
        <f t="shared" si="77"/>
        <v>0.12736238777938669</v>
      </c>
      <c r="Z255" s="20">
        <f t="shared" si="78"/>
        <v>-2.4490117929239726E-2</v>
      </c>
      <c r="AA255" s="21">
        <f t="shared" si="79"/>
        <v>5.9976587618806908E-4</v>
      </c>
    </row>
    <row r="256" spans="1:27" x14ac:dyDescent="0.2">
      <c r="A256">
        <v>253</v>
      </c>
      <c r="B256" s="16">
        <f>Data!A255</f>
        <v>50086</v>
      </c>
      <c r="C256" s="17">
        <f>Data!B255</f>
        <v>4.75</v>
      </c>
      <c r="D256" s="17">
        <f>Data!C255</f>
        <v>100.01600000000001</v>
      </c>
      <c r="E256" s="17">
        <f>Data!D255</f>
        <v>100.036</v>
      </c>
      <c r="F256" s="17">
        <f>Data!F255</f>
        <v>4.7350000000000003</v>
      </c>
      <c r="G256" s="18">
        <f t="shared" si="60"/>
        <v>100.1171875</v>
      </c>
      <c r="H256" s="16">
        <f t="shared" si="61"/>
        <v>46249</v>
      </c>
      <c r="I256" s="16">
        <f t="shared" si="62"/>
        <v>46433</v>
      </c>
      <c r="J256">
        <f t="shared" si="63"/>
        <v>24</v>
      </c>
      <c r="K256">
        <f t="shared" si="64"/>
        <v>184</v>
      </c>
      <c r="L256" s="18">
        <f t="shared" si="65"/>
        <v>0.30978260869565216</v>
      </c>
      <c r="M256" s="18">
        <f t="shared" si="66"/>
        <v>100.42697010869566</v>
      </c>
      <c r="N256" s="17">
        <f t="shared" si="67"/>
        <v>4.735252444583673</v>
      </c>
      <c r="O256" s="19">
        <f t="shared" si="68"/>
        <v>2.5244458367268408E-2</v>
      </c>
      <c r="P256" s="18">
        <f t="shared" si="69"/>
        <v>8.1311951227095935</v>
      </c>
      <c r="Q256">
        <f t="shared" si="70"/>
        <v>21</v>
      </c>
      <c r="R256" s="18">
        <f t="shared" si="71"/>
        <v>10.446575342465753</v>
      </c>
      <c r="S256">
        <f t="shared" si="72"/>
        <v>1</v>
      </c>
      <c r="T256" s="18">
        <f>SUM(CashFlows!DX256:GE256)</f>
        <v>99.629814099809778</v>
      </c>
      <c r="U256" s="18">
        <f t="shared" si="73"/>
        <v>99.320031491114122</v>
      </c>
      <c r="V256" s="18">
        <f t="shared" si="74"/>
        <v>-0.79715600888587801</v>
      </c>
      <c r="W256" s="17">
        <f t="shared" si="75"/>
        <v>4.8333448517448581</v>
      </c>
      <c r="X256" s="19">
        <f t="shared" si="76"/>
        <v>9.8092407161185058</v>
      </c>
      <c r="Y256" s="18">
        <f t="shared" si="77"/>
        <v>0.12298315129680047</v>
      </c>
      <c r="Z256" s="20">
        <f t="shared" si="78"/>
        <v>-9.803675804796555E-2</v>
      </c>
      <c r="AA256" s="21">
        <f t="shared" si="79"/>
        <v>9.6112059285553379E-3</v>
      </c>
    </row>
    <row r="257" spans="1:27" x14ac:dyDescent="0.2">
      <c r="A257">
        <v>254</v>
      </c>
      <c r="B257" s="16">
        <f>Data!A256</f>
        <v>50175</v>
      </c>
      <c r="C257" s="17">
        <f>Data!B256</f>
        <v>5</v>
      </c>
      <c r="D257" s="17">
        <f>Data!C256</f>
        <v>102.05</v>
      </c>
      <c r="E257" s="17">
        <f>Data!D256</f>
        <v>102.07</v>
      </c>
      <c r="F257" s="17">
        <f>Data!F256</f>
        <v>4.7320000000000002</v>
      </c>
      <c r="G257" s="18">
        <f t="shared" si="60"/>
        <v>102.21875</v>
      </c>
      <c r="H257" s="16">
        <f t="shared" si="61"/>
        <v>46157</v>
      </c>
      <c r="I257" s="16">
        <f t="shared" si="62"/>
        <v>46341</v>
      </c>
      <c r="J257">
        <f t="shared" si="63"/>
        <v>116</v>
      </c>
      <c r="K257">
        <f t="shared" si="64"/>
        <v>184</v>
      </c>
      <c r="L257" s="18">
        <f t="shared" si="65"/>
        <v>1.576086956521739</v>
      </c>
      <c r="M257" s="18">
        <f t="shared" si="66"/>
        <v>103.79483695652173</v>
      </c>
      <c r="N257" s="17">
        <f t="shared" si="67"/>
        <v>4.7322249089532606</v>
      </c>
      <c r="O257" s="19">
        <f t="shared" si="68"/>
        <v>2.2490895326043869E-2</v>
      </c>
      <c r="P257" s="18">
        <f t="shared" si="69"/>
        <v>8.1167133217712504</v>
      </c>
      <c r="Q257">
        <f t="shared" si="70"/>
        <v>22</v>
      </c>
      <c r="R257" s="18">
        <f t="shared" si="71"/>
        <v>10.69041095890411</v>
      </c>
      <c r="S257">
        <f t="shared" si="72"/>
        <v>1</v>
      </c>
      <c r="T257" s="18">
        <f>SUM(CashFlows!DX257:GE257)</f>
        <v>102.863436125915</v>
      </c>
      <c r="U257" s="18">
        <f t="shared" si="73"/>
        <v>101.28734916939327</v>
      </c>
      <c r="V257" s="18">
        <f t="shared" si="74"/>
        <v>-0.93140083060673362</v>
      </c>
      <c r="W257" s="17">
        <f t="shared" si="75"/>
        <v>4.8433974390788359</v>
      </c>
      <c r="X257" s="19">
        <f t="shared" si="76"/>
        <v>11.117253012557526</v>
      </c>
      <c r="Y257" s="18">
        <f t="shared" si="77"/>
        <v>0.12320257724487149</v>
      </c>
      <c r="Z257" s="20">
        <f t="shared" si="78"/>
        <v>-0.11475098277876357</v>
      </c>
      <c r="AA257" s="21">
        <f t="shared" si="79"/>
        <v>1.3167788048692093E-2</v>
      </c>
    </row>
    <row r="258" spans="1:27" x14ac:dyDescent="0.2">
      <c r="A258">
        <v>255</v>
      </c>
      <c r="B258" s="16">
        <f>Data!A257</f>
        <v>50451</v>
      </c>
      <c r="C258" s="17">
        <f>Data!B257</f>
        <v>4.375</v>
      </c>
      <c r="D258" s="17">
        <f>Data!C257</f>
        <v>96.18</v>
      </c>
      <c r="E258" s="17">
        <f>Data!D257</f>
        <v>96.2</v>
      </c>
      <c r="F258" s="17">
        <f>Data!F257</f>
        <v>4.7610000000000001</v>
      </c>
      <c r="G258" s="18">
        <f t="shared" si="60"/>
        <v>96.625</v>
      </c>
      <c r="H258" s="16">
        <f t="shared" si="61"/>
        <v>46249</v>
      </c>
      <c r="I258" s="16">
        <f t="shared" si="62"/>
        <v>46433</v>
      </c>
      <c r="J258">
        <f t="shared" si="63"/>
        <v>24</v>
      </c>
      <c r="K258">
        <f t="shared" si="64"/>
        <v>184</v>
      </c>
      <c r="L258" s="18">
        <f t="shared" si="65"/>
        <v>0.28532608695652173</v>
      </c>
      <c r="M258" s="18">
        <f t="shared" si="66"/>
        <v>96.910326086956516</v>
      </c>
      <c r="N258" s="17">
        <f t="shared" si="67"/>
        <v>4.7608266057119906</v>
      </c>
      <c r="O258" s="19">
        <f t="shared" si="68"/>
        <v>-1.7339428800955403E-2</v>
      </c>
      <c r="P258" s="18">
        <f t="shared" si="69"/>
        <v>8.8336699659741313</v>
      </c>
      <c r="Q258">
        <f t="shared" si="70"/>
        <v>23</v>
      </c>
      <c r="R258" s="18">
        <f t="shared" si="71"/>
        <v>11.446575342465753</v>
      </c>
      <c r="S258">
        <f t="shared" si="72"/>
        <v>1</v>
      </c>
      <c r="T258" s="18">
        <f>SUM(CashFlows!DX258:GE258)</f>
        <v>95.739969878249113</v>
      </c>
      <c r="U258" s="18">
        <f t="shared" si="73"/>
        <v>95.454643791292597</v>
      </c>
      <c r="V258" s="18">
        <f t="shared" si="74"/>
        <v>-1.1703562087074033</v>
      </c>
      <c r="W258" s="17">
        <f t="shared" si="75"/>
        <v>4.8985502351133583</v>
      </c>
      <c r="X258" s="19">
        <f t="shared" si="76"/>
        <v>13.772362940136773</v>
      </c>
      <c r="Y258" s="18">
        <f t="shared" si="77"/>
        <v>0.11320323306755158</v>
      </c>
      <c r="Z258" s="20">
        <f t="shared" si="78"/>
        <v>-0.13248810666636021</v>
      </c>
      <c r="AA258" s="21">
        <f t="shared" si="79"/>
        <v>1.755309840803684E-2</v>
      </c>
    </row>
    <row r="259" spans="1:27" x14ac:dyDescent="0.2">
      <c r="A259">
        <v>256</v>
      </c>
      <c r="B259" s="16">
        <f>Data!A258</f>
        <v>50540</v>
      </c>
      <c r="C259" s="17">
        <f>Data!B258</f>
        <v>4.5</v>
      </c>
      <c r="D259" s="17">
        <f>Data!C258</f>
        <v>97.091999999999999</v>
      </c>
      <c r="E259" s="17">
        <f>Data!D258</f>
        <v>97.111999999999995</v>
      </c>
      <c r="F259" s="17">
        <f>Data!F258</f>
        <v>4.798</v>
      </c>
      <c r="G259" s="18">
        <f t="shared" si="60"/>
        <v>97.3515625</v>
      </c>
      <c r="H259" s="16">
        <f t="shared" si="61"/>
        <v>46157</v>
      </c>
      <c r="I259" s="16">
        <f t="shared" si="62"/>
        <v>46341</v>
      </c>
      <c r="J259">
        <f t="shared" si="63"/>
        <v>116</v>
      </c>
      <c r="K259">
        <f t="shared" si="64"/>
        <v>184</v>
      </c>
      <c r="L259" s="18">
        <f t="shared" si="65"/>
        <v>1.4184782608695652</v>
      </c>
      <c r="M259" s="18">
        <f t="shared" si="66"/>
        <v>98.770040760869563</v>
      </c>
      <c r="N259" s="17">
        <f t="shared" si="67"/>
        <v>4.7980368510257243</v>
      </c>
      <c r="O259" s="19">
        <f t="shared" si="68"/>
        <v>3.6851025724260467E-3</v>
      </c>
      <c r="P259" s="18">
        <f t="shared" si="69"/>
        <v>8.831937383649235</v>
      </c>
      <c r="Q259">
        <f t="shared" si="70"/>
        <v>24</v>
      </c>
      <c r="R259" s="18">
        <f t="shared" si="71"/>
        <v>11.69041095890411</v>
      </c>
      <c r="S259">
        <f t="shared" si="72"/>
        <v>1</v>
      </c>
      <c r="T259" s="18">
        <f>SUM(CashFlows!DX259:GE259)</f>
        <v>97.805913675287115</v>
      </c>
      <c r="U259" s="18">
        <f t="shared" si="73"/>
        <v>96.387435414417553</v>
      </c>
      <c r="V259" s="18">
        <f t="shared" si="74"/>
        <v>-0.96412708558244731</v>
      </c>
      <c r="W259" s="17">
        <f t="shared" si="75"/>
        <v>4.909230865089369</v>
      </c>
      <c r="X259" s="19">
        <f t="shared" si="76"/>
        <v>11.119401406364471</v>
      </c>
      <c r="Y259" s="18">
        <f t="shared" si="77"/>
        <v>0.11322544041710741</v>
      </c>
      <c r="Z259" s="20">
        <f t="shared" si="78"/>
        <v>-0.10916371388313481</v>
      </c>
      <c r="AA259" s="21">
        <f t="shared" si="79"/>
        <v>1.191671642875892E-2</v>
      </c>
    </row>
    <row r="260" spans="1:27" x14ac:dyDescent="0.2">
      <c r="A260">
        <v>257</v>
      </c>
      <c r="B260" s="16">
        <f>Data!A259</f>
        <v>50816</v>
      </c>
      <c r="C260" s="17">
        <f>Data!B259</f>
        <v>3.5</v>
      </c>
      <c r="D260" s="17">
        <f>Data!C259</f>
        <v>87.12</v>
      </c>
      <c r="E260" s="17">
        <f>Data!D259</f>
        <v>87.14</v>
      </c>
      <c r="F260" s="17">
        <f>Data!F259</f>
        <v>4.8579999999999997</v>
      </c>
      <c r="G260" s="18">
        <f t="shared" ref="G260:G323" si="80">INT(E260)+(VALUE(MID(TEXT(E260,"0.000"),FIND(".",TEXT(E260,"0.000"))+1,2))+VALUE(RIGHT(TEXT(E260,"0.000"),1))/8)/32</f>
        <v>87.4375</v>
      </c>
      <c r="H260" s="16">
        <f t="shared" ref="H260:H323" si="81">COUPPCD(Settle,B260,2,1)</f>
        <v>46249</v>
      </c>
      <c r="I260" s="16">
        <f t="shared" ref="I260:I323" si="82">COUPNCD(Settle,B260,2,1)</f>
        <v>46433</v>
      </c>
      <c r="J260">
        <f t="shared" ref="J260:J323" si="83">Settle-H260</f>
        <v>24</v>
      </c>
      <c r="K260">
        <f t="shared" ref="K260:K323" si="84">I260-H260</f>
        <v>184</v>
      </c>
      <c r="L260" s="18">
        <f t="shared" ref="L260:L323" si="85">C260/2*J260/K260</f>
        <v>0.22826086956521738</v>
      </c>
      <c r="M260" s="18">
        <f t="shared" ref="M260:M323" si="86">G260+L260</f>
        <v>87.665760869565219</v>
      </c>
      <c r="N260" s="17">
        <f t="shared" ref="N260:N323" si="87">YIELD(Settle,B260,C260/100,G260,100,2,1)*100</f>
        <v>4.8575166179495257</v>
      </c>
      <c r="O260" s="19">
        <f t="shared" ref="O260:O323" si="88">(N260-F260)*100</f>
        <v>-4.8338205047393501E-2</v>
      </c>
      <c r="P260" s="18">
        <f t="shared" ref="P260:P323" si="89">MDURATION(Settle,B260,C260/100,N260/100,2,1)</f>
        <v>9.7358145977251898</v>
      </c>
      <c r="Q260">
        <f t="shared" ref="Q260:Q323" si="90">COUPNUM(Settle,B260,2,1)</f>
        <v>25</v>
      </c>
      <c r="R260" s="18">
        <f t="shared" ref="R260:R323" si="91">(B260-Settle)/365</f>
        <v>12.446575342465753</v>
      </c>
      <c r="S260">
        <f t="shared" ref="S260:S323" si="92">IF(R260&gt;=MinYears,1,0)</f>
        <v>1</v>
      </c>
      <c r="T260" s="18">
        <f>SUM(CashFlows!DX260:GE260)</f>
        <v>86.715214886875088</v>
      </c>
      <c r="U260" s="18">
        <f t="shared" ref="U260:U323" si="93">T260-L260</f>
        <v>86.48695401730987</v>
      </c>
      <c r="V260" s="18">
        <f t="shared" ref="V260:V323" si="94">U260-G260</f>
        <v>-0.95054598269013013</v>
      </c>
      <c r="W260" s="17">
        <f t="shared" ref="W260:W323" si="95">YIELD(Settle,B260,C260/100,U260,100,2,1)*100</f>
        <v>4.9696184475202996</v>
      </c>
      <c r="X260" s="19">
        <f t="shared" ref="X260:X323" si="96">(W260-N260)*100</f>
        <v>11.210182957077386</v>
      </c>
      <c r="Y260" s="18">
        <f t="shared" ref="Y260:Y323" si="97">1/P260</f>
        <v>0.10271354183692588</v>
      </c>
      <c r="Z260" s="20">
        <f t="shared" ref="Z260:Z323" si="98">Y260*(T260-M260)</f>
        <v>-9.7633944560964511E-2</v>
      </c>
      <c r="AA260" s="21">
        <f t="shared" ref="AA260:AA323" si="99">S260*Z260^2</f>
        <v>9.5323871305334918E-3</v>
      </c>
    </row>
    <row r="261" spans="1:27" x14ac:dyDescent="0.2">
      <c r="A261">
        <v>258</v>
      </c>
      <c r="B261" s="16">
        <f>Data!A260</f>
        <v>50905</v>
      </c>
      <c r="C261" s="17">
        <f>Data!B260</f>
        <v>4.25</v>
      </c>
      <c r="D261" s="17">
        <f>Data!C260</f>
        <v>93.263999999999996</v>
      </c>
      <c r="E261" s="17">
        <f>Data!D260</f>
        <v>93.284000000000006</v>
      </c>
      <c r="F261" s="17">
        <f>Data!F260</f>
        <v>4.9020000000000001</v>
      </c>
      <c r="G261" s="18">
        <f t="shared" si="80"/>
        <v>93.890625</v>
      </c>
      <c r="H261" s="16">
        <f t="shared" si="81"/>
        <v>46157</v>
      </c>
      <c r="I261" s="16">
        <f t="shared" si="82"/>
        <v>46341</v>
      </c>
      <c r="J261">
        <f t="shared" si="83"/>
        <v>116</v>
      </c>
      <c r="K261">
        <f t="shared" si="84"/>
        <v>184</v>
      </c>
      <c r="L261" s="18">
        <f t="shared" si="85"/>
        <v>1.3396739130434783</v>
      </c>
      <c r="M261" s="18">
        <f t="shared" si="86"/>
        <v>95.230298913043484</v>
      </c>
      <c r="N261" s="17">
        <f t="shared" si="87"/>
        <v>4.9018382744575204</v>
      </c>
      <c r="O261" s="19">
        <f t="shared" si="88"/>
        <v>-1.6172554247972926E-2</v>
      </c>
      <c r="P261" s="18">
        <f t="shared" si="89"/>
        <v>9.4614710142390237</v>
      </c>
      <c r="Q261">
        <f t="shared" si="90"/>
        <v>26</v>
      </c>
      <c r="R261" s="18">
        <f t="shared" si="91"/>
        <v>12.69041095890411</v>
      </c>
      <c r="S261">
        <f t="shared" si="92"/>
        <v>1</v>
      </c>
      <c r="T261" s="18">
        <f>SUM(CashFlows!DX261:GE261)</f>
        <v>94.614853747386292</v>
      </c>
      <c r="U261" s="18">
        <f t="shared" si="93"/>
        <v>93.275179834342808</v>
      </c>
      <c r="V261" s="18">
        <f t="shared" si="94"/>
        <v>-0.61544516565719221</v>
      </c>
      <c r="W261" s="17">
        <f t="shared" si="95"/>
        <v>4.9704189066499396</v>
      </c>
      <c r="X261" s="19">
        <f t="shared" si="96"/>
        <v>6.8580632192419166</v>
      </c>
      <c r="Y261" s="18">
        <f t="shared" si="97"/>
        <v>0.10569181034271011</v>
      </c>
      <c r="Z261" s="20">
        <f t="shared" si="98"/>
        <v>-6.504751372497776E-2</v>
      </c>
      <c r="AA261" s="21">
        <f t="shared" si="99"/>
        <v>4.23117904180117E-3</v>
      </c>
    </row>
    <row r="262" spans="1:27" x14ac:dyDescent="0.2">
      <c r="A262">
        <v>259</v>
      </c>
      <c r="B262" s="16">
        <f>Data!A261</f>
        <v>50997</v>
      </c>
      <c r="C262" s="17">
        <f>Data!B261</f>
        <v>4.5</v>
      </c>
      <c r="D262" s="17">
        <f>Data!C261</f>
        <v>95.263999999999996</v>
      </c>
      <c r="E262" s="17">
        <f>Data!D261</f>
        <v>95.284000000000006</v>
      </c>
      <c r="F262" s="17">
        <f>Data!F261</f>
        <v>4.9329999999999998</v>
      </c>
      <c r="G262" s="18">
        <f t="shared" si="80"/>
        <v>95.890625</v>
      </c>
      <c r="H262" s="16">
        <f t="shared" si="81"/>
        <v>46249</v>
      </c>
      <c r="I262" s="16">
        <f t="shared" si="82"/>
        <v>46433</v>
      </c>
      <c r="J262">
        <f t="shared" si="83"/>
        <v>24</v>
      </c>
      <c r="K262">
        <f t="shared" si="84"/>
        <v>184</v>
      </c>
      <c r="L262" s="18">
        <f t="shared" si="85"/>
        <v>0.29347826086956524</v>
      </c>
      <c r="M262" s="18">
        <f t="shared" si="86"/>
        <v>96.184103260869563</v>
      </c>
      <c r="N262" s="17">
        <f t="shared" si="87"/>
        <v>4.9332162267395372</v>
      </c>
      <c r="O262" s="19">
        <f t="shared" si="88"/>
        <v>2.1622673953736182E-2</v>
      </c>
      <c r="P262" s="18">
        <f t="shared" si="89"/>
        <v>9.6034737309981182</v>
      </c>
      <c r="Q262">
        <f t="shared" si="90"/>
        <v>26</v>
      </c>
      <c r="R262" s="18">
        <f t="shared" si="91"/>
        <v>12.942465753424658</v>
      </c>
      <c r="S262">
        <f t="shared" si="92"/>
        <v>1</v>
      </c>
      <c r="T262" s="18">
        <f>SUM(CashFlows!DX262:GE262)</f>
        <v>95.734968569879129</v>
      </c>
      <c r="U262" s="18">
        <f t="shared" si="93"/>
        <v>95.441490309009566</v>
      </c>
      <c r="V262" s="18">
        <f t="shared" si="94"/>
        <v>-0.44913469099043368</v>
      </c>
      <c r="W262" s="17">
        <f t="shared" si="95"/>
        <v>4.9819805287614045</v>
      </c>
      <c r="X262" s="19">
        <f t="shared" si="96"/>
        <v>4.8764302021867323</v>
      </c>
      <c r="Y262" s="18">
        <f t="shared" si="97"/>
        <v>0.10412898790696926</v>
      </c>
      <c r="Z262" s="20">
        <f t="shared" si="98"/>
        <v>-4.6767940806743243E-2</v>
      </c>
      <c r="AA262" s="21">
        <f t="shared" si="99"/>
        <v>2.1872402873030399E-3</v>
      </c>
    </row>
    <row r="263" spans="1:27" x14ac:dyDescent="0.2">
      <c r="A263">
        <v>260</v>
      </c>
      <c r="B263" s="16">
        <f>Data!A262</f>
        <v>51089</v>
      </c>
      <c r="C263" s="17">
        <f>Data!B262</f>
        <v>4.375</v>
      </c>
      <c r="D263" s="17">
        <f>Data!C262</f>
        <v>94.11</v>
      </c>
      <c r="E263" s="17">
        <f>Data!D262</f>
        <v>94.13</v>
      </c>
      <c r="F263" s="17">
        <f>Data!F262</f>
        <v>4.9569999999999999</v>
      </c>
      <c r="G263" s="18">
        <f t="shared" si="80"/>
        <v>94.40625</v>
      </c>
      <c r="H263" s="16">
        <f t="shared" si="81"/>
        <v>46157</v>
      </c>
      <c r="I263" s="16">
        <f t="shared" si="82"/>
        <v>46341</v>
      </c>
      <c r="J263">
        <f t="shared" si="83"/>
        <v>116</v>
      </c>
      <c r="K263">
        <f t="shared" si="84"/>
        <v>184</v>
      </c>
      <c r="L263" s="18">
        <f t="shared" si="85"/>
        <v>1.3790760869565217</v>
      </c>
      <c r="M263" s="18">
        <f t="shared" si="86"/>
        <v>95.785326086956516</v>
      </c>
      <c r="N263" s="17">
        <f t="shared" si="87"/>
        <v>4.9573104197071105</v>
      </c>
      <c r="O263" s="19">
        <f t="shared" si="88"/>
        <v>3.1041970711065403E-2</v>
      </c>
      <c r="P263" s="18">
        <f t="shared" si="89"/>
        <v>9.6694721832424086</v>
      </c>
      <c r="Q263">
        <f t="shared" si="90"/>
        <v>27</v>
      </c>
      <c r="R263" s="18">
        <f t="shared" si="91"/>
        <v>13.194520547945206</v>
      </c>
      <c r="S263">
        <f t="shared" si="92"/>
        <v>1</v>
      </c>
      <c r="T263" s="18">
        <f>SUM(CashFlows!DX263:GE263)</f>
        <v>95.414691149688821</v>
      </c>
      <c r="U263" s="18">
        <f t="shared" si="93"/>
        <v>94.035615062732305</v>
      </c>
      <c r="V263" s="18">
        <f t="shared" si="94"/>
        <v>-0.37063493726769536</v>
      </c>
      <c r="W263" s="17">
        <f t="shared" si="95"/>
        <v>4.9974245829537089</v>
      </c>
      <c r="X263" s="19">
        <f t="shared" si="96"/>
        <v>4.0114163246598444</v>
      </c>
      <c r="Y263" s="18">
        <f t="shared" si="97"/>
        <v>0.10341826120902865</v>
      </c>
      <c r="Z263" s="20">
        <f t="shared" si="98"/>
        <v>-3.8330420755542466E-2</v>
      </c>
      <c r="AA263" s="21">
        <f t="shared" si="99"/>
        <v>1.4692211552969207E-3</v>
      </c>
    </row>
    <row r="264" spans="1:27" x14ac:dyDescent="0.2">
      <c r="A264">
        <v>261</v>
      </c>
      <c r="B264" s="16">
        <f>Data!A263</f>
        <v>51181</v>
      </c>
      <c r="C264" s="17">
        <f>Data!B263</f>
        <v>4.625</v>
      </c>
      <c r="D264" s="17">
        <f>Data!C263</f>
        <v>96.201999999999998</v>
      </c>
      <c r="E264" s="17">
        <f>Data!D263</f>
        <v>96.221999999999994</v>
      </c>
      <c r="F264" s="17">
        <f>Data!F263</f>
        <v>4.9649999999999999</v>
      </c>
      <c r="G264" s="18">
        <f t="shared" si="80"/>
        <v>96.6953125</v>
      </c>
      <c r="H264" s="16">
        <f t="shared" si="81"/>
        <v>46249</v>
      </c>
      <c r="I264" s="16">
        <f t="shared" si="82"/>
        <v>46433</v>
      </c>
      <c r="J264">
        <f t="shared" si="83"/>
        <v>24</v>
      </c>
      <c r="K264">
        <f t="shared" si="84"/>
        <v>184</v>
      </c>
      <c r="L264" s="18">
        <f t="shared" si="85"/>
        <v>0.3016304347826087</v>
      </c>
      <c r="M264" s="18">
        <f t="shared" si="86"/>
        <v>96.996942934782609</v>
      </c>
      <c r="N264" s="17">
        <f t="shared" si="87"/>
        <v>4.9646674770364649</v>
      </c>
      <c r="O264" s="19">
        <f t="shared" si="88"/>
        <v>-3.3252296353492028E-2</v>
      </c>
      <c r="P264" s="18">
        <f t="shared" si="89"/>
        <v>9.814212389693699</v>
      </c>
      <c r="Q264">
        <f t="shared" si="90"/>
        <v>27</v>
      </c>
      <c r="R264" s="18">
        <f t="shared" si="91"/>
        <v>13.446575342465753</v>
      </c>
      <c r="S264">
        <f t="shared" si="92"/>
        <v>1</v>
      </c>
      <c r="T264" s="18">
        <f>SUM(CashFlows!DX264:GE264)</f>
        <v>96.584749000594485</v>
      </c>
      <c r="U264" s="18">
        <f t="shared" si="93"/>
        <v>96.283118565811876</v>
      </c>
      <c r="V264" s="18">
        <f t="shared" si="94"/>
        <v>-0.41219393418812444</v>
      </c>
      <c r="W264" s="17">
        <f t="shared" si="95"/>
        <v>5.0080826180262319</v>
      </c>
      <c r="X264" s="19">
        <f t="shared" si="96"/>
        <v>4.3415140989766954</v>
      </c>
      <c r="Y264" s="18">
        <f t="shared" si="97"/>
        <v>0.10189304656277262</v>
      </c>
      <c r="Z264" s="20">
        <f t="shared" si="98"/>
        <v>-4.1999695729122995E-2</v>
      </c>
      <c r="AA264" s="21">
        <f t="shared" si="99"/>
        <v>1.7639744413389122E-3</v>
      </c>
    </row>
    <row r="265" spans="1:27" x14ac:dyDescent="0.2">
      <c r="A265">
        <v>262</v>
      </c>
      <c r="B265" s="16">
        <f>Data!A264</f>
        <v>51271</v>
      </c>
      <c r="C265" s="17">
        <f>Data!B264</f>
        <v>1.125</v>
      </c>
      <c r="D265" s="17">
        <f>Data!C264</f>
        <v>61.155999999999999</v>
      </c>
      <c r="E265" s="17">
        <f>Data!D264</f>
        <v>61.176000000000002</v>
      </c>
      <c r="F265" s="17">
        <f>Data!F264</f>
        <v>5.05</v>
      </c>
      <c r="G265" s="18">
        <f t="shared" si="80"/>
        <v>61.5546875</v>
      </c>
      <c r="H265" s="16">
        <f t="shared" si="81"/>
        <v>46157</v>
      </c>
      <c r="I265" s="16">
        <f t="shared" si="82"/>
        <v>46341</v>
      </c>
      <c r="J265">
        <f t="shared" si="83"/>
        <v>116</v>
      </c>
      <c r="K265">
        <f t="shared" si="84"/>
        <v>184</v>
      </c>
      <c r="L265" s="18">
        <f t="shared" si="85"/>
        <v>0.3546195652173913</v>
      </c>
      <c r="M265" s="18">
        <f t="shared" si="86"/>
        <v>61.909307065217391</v>
      </c>
      <c r="N265" s="17">
        <f t="shared" si="87"/>
        <v>5.0497623558814793</v>
      </c>
      <c r="O265" s="19">
        <f t="shared" si="88"/>
        <v>-2.3764411852056355E-2</v>
      </c>
      <c r="P265" s="18">
        <f t="shared" si="89"/>
        <v>11.993762851230203</v>
      </c>
      <c r="Q265">
        <f t="shared" si="90"/>
        <v>28</v>
      </c>
      <c r="R265" s="18">
        <f t="shared" si="91"/>
        <v>13.693150684931506</v>
      </c>
      <c r="S265">
        <f t="shared" si="92"/>
        <v>1</v>
      </c>
      <c r="T265" s="18">
        <f>SUM(CashFlows!DX265:GE265)</f>
        <v>61.62568050251722</v>
      </c>
      <c r="U265" s="18">
        <f t="shared" si="93"/>
        <v>61.271060937299829</v>
      </c>
      <c r="V265" s="18">
        <f t="shared" si="94"/>
        <v>-0.28362656270017084</v>
      </c>
      <c r="W265" s="17">
        <f t="shared" si="95"/>
        <v>5.0880579341984316</v>
      </c>
      <c r="X265" s="19">
        <f t="shared" si="96"/>
        <v>3.8295578316952295</v>
      </c>
      <c r="Y265" s="18">
        <f t="shared" si="97"/>
        <v>8.337666939091011E-2</v>
      </c>
      <c r="Z265" s="20">
        <f t="shared" si="98"/>
        <v>-2.3647838148732381E-2</v>
      </c>
      <c r="AA265" s="21">
        <f t="shared" si="99"/>
        <v>5.592202491086426E-4</v>
      </c>
    </row>
    <row r="266" spans="1:27" x14ac:dyDescent="0.2">
      <c r="A266">
        <v>263</v>
      </c>
      <c r="B266" s="16">
        <f>Data!A265</f>
        <v>51271</v>
      </c>
      <c r="C266" s="17">
        <f>Data!B265</f>
        <v>4.375</v>
      </c>
      <c r="D266" s="17">
        <f>Data!C265</f>
        <v>93.305999999999997</v>
      </c>
      <c r="E266" s="17">
        <f>Data!D265</f>
        <v>94.006</v>
      </c>
      <c r="F266" s="17">
        <f>Data!F265</f>
        <v>4.9820000000000002</v>
      </c>
      <c r="G266" s="18">
        <f t="shared" si="80"/>
        <v>94.0234375</v>
      </c>
      <c r="H266" s="16">
        <f t="shared" si="81"/>
        <v>46157</v>
      </c>
      <c r="I266" s="16">
        <f t="shared" si="82"/>
        <v>46341</v>
      </c>
      <c r="J266">
        <f t="shared" si="83"/>
        <v>116</v>
      </c>
      <c r="K266">
        <f t="shared" si="84"/>
        <v>184</v>
      </c>
      <c r="L266" s="18">
        <f t="shared" si="85"/>
        <v>1.3790760869565217</v>
      </c>
      <c r="M266" s="18">
        <f t="shared" si="86"/>
        <v>95.402513586956516</v>
      </c>
      <c r="N266" s="17">
        <f t="shared" si="87"/>
        <v>4.98196910031385</v>
      </c>
      <c r="O266" s="19">
        <f t="shared" si="88"/>
        <v>-3.0899686150220873E-3</v>
      </c>
      <c r="P266" s="18">
        <f t="shared" si="89"/>
        <v>9.9249684130621976</v>
      </c>
      <c r="Q266">
        <f t="shared" si="90"/>
        <v>28</v>
      </c>
      <c r="R266" s="18">
        <f t="shared" si="91"/>
        <v>13.693150684931506</v>
      </c>
      <c r="S266">
        <f t="shared" si="92"/>
        <v>1</v>
      </c>
      <c r="T266" s="18">
        <f>SUM(CashFlows!DX266:GE266)</f>
        <v>95.01399620459344</v>
      </c>
      <c r="U266" s="18">
        <f t="shared" si="93"/>
        <v>93.634920117636923</v>
      </c>
      <c r="V266" s="18">
        <f t="shared" si="94"/>
        <v>-0.38851738236307654</v>
      </c>
      <c r="W266" s="17">
        <f t="shared" si="95"/>
        <v>5.0231064172453372</v>
      </c>
      <c r="X266" s="19">
        <f t="shared" si="96"/>
        <v>4.1137316931487256</v>
      </c>
      <c r="Y266" s="18">
        <f t="shared" si="97"/>
        <v>0.10075598816857748</v>
      </c>
      <c r="Z266" s="20">
        <f t="shared" si="98"/>
        <v>-3.9145452780660832E-2</v>
      </c>
      <c r="AA266" s="21">
        <f t="shared" si="99"/>
        <v>1.5323664734029469E-3</v>
      </c>
    </row>
    <row r="267" spans="1:27" x14ac:dyDescent="0.2">
      <c r="A267">
        <v>264</v>
      </c>
      <c r="B267" s="16">
        <f>Data!A266</f>
        <v>51363</v>
      </c>
      <c r="C267" s="17">
        <f>Data!B266</f>
        <v>1.125</v>
      </c>
      <c r="D267" s="17">
        <f>Data!C266</f>
        <v>60.274000000000001</v>
      </c>
      <c r="E267" s="17">
        <f>Data!D266</f>
        <v>60.293999999999997</v>
      </c>
      <c r="F267" s="17">
        <f>Data!F266</f>
        <v>5.069</v>
      </c>
      <c r="G267" s="18">
        <f t="shared" si="80"/>
        <v>60.921875</v>
      </c>
      <c r="H267" s="16">
        <f t="shared" si="81"/>
        <v>46249</v>
      </c>
      <c r="I267" s="16">
        <f t="shared" si="82"/>
        <v>46433</v>
      </c>
      <c r="J267">
        <f t="shared" si="83"/>
        <v>24</v>
      </c>
      <c r="K267">
        <f t="shared" si="84"/>
        <v>184</v>
      </c>
      <c r="L267" s="18">
        <f t="shared" si="85"/>
        <v>7.3369565217391311E-2</v>
      </c>
      <c r="M267" s="18">
        <f t="shared" si="86"/>
        <v>60.995244565217391</v>
      </c>
      <c r="N267" s="17">
        <f t="shared" si="87"/>
        <v>5.0694335684685479</v>
      </c>
      <c r="O267" s="19">
        <f t="shared" si="88"/>
        <v>4.3356846854791797E-2</v>
      </c>
      <c r="P267" s="18">
        <f t="shared" si="89"/>
        <v>12.234280920459183</v>
      </c>
      <c r="Q267">
        <f t="shared" si="90"/>
        <v>28</v>
      </c>
      <c r="R267" s="18">
        <f t="shared" si="91"/>
        <v>13.945205479452055</v>
      </c>
      <c r="S267">
        <f t="shared" si="92"/>
        <v>1</v>
      </c>
      <c r="T267" s="18">
        <f>SUM(CashFlows!DX267:GE267)</f>
        <v>60.739447651892981</v>
      </c>
      <c r="U267" s="18">
        <f t="shared" si="93"/>
        <v>60.66607808667559</v>
      </c>
      <c r="V267" s="18">
        <f t="shared" si="94"/>
        <v>-0.25579691332441001</v>
      </c>
      <c r="W267" s="17">
        <f t="shared" si="95"/>
        <v>5.1037922353010368</v>
      </c>
      <c r="X267" s="19">
        <f t="shared" si="96"/>
        <v>3.4358666832488893</v>
      </c>
      <c r="Y267" s="18">
        <f t="shared" si="97"/>
        <v>8.1737537866056087E-2</v>
      </c>
      <c r="Z267" s="20">
        <f t="shared" si="98"/>
        <v>-2.0908209888874232E-2</v>
      </c>
      <c r="AA267" s="21">
        <f t="shared" si="99"/>
        <v>4.3715324075721822E-4</v>
      </c>
    </row>
    <row r="268" spans="1:27" x14ac:dyDescent="0.2">
      <c r="A268">
        <v>265</v>
      </c>
      <c r="B268" s="16">
        <f>Data!A267</f>
        <v>51363</v>
      </c>
      <c r="C268" s="17">
        <f>Data!B267</f>
        <v>3.875</v>
      </c>
      <c r="D268" s="17">
        <f>Data!C267</f>
        <v>88.221999999999994</v>
      </c>
      <c r="E268" s="17">
        <f>Data!D267</f>
        <v>88.242000000000004</v>
      </c>
      <c r="F268" s="17">
        <f>Data!F267</f>
        <v>5.0049999999999999</v>
      </c>
      <c r="G268" s="18">
        <f t="shared" si="80"/>
        <v>88.7578125</v>
      </c>
      <c r="H268" s="16">
        <f t="shared" si="81"/>
        <v>46249</v>
      </c>
      <c r="I268" s="16">
        <f t="shared" si="82"/>
        <v>46433</v>
      </c>
      <c r="J268">
        <f t="shared" si="83"/>
        <v>24</v>
      </c>
      <c r="K268">
        <f t="shared" si="84"/>
        <v>184</v>
      </c>
      <c r="L268" s="18">
        <f t="shared" si="85"/>
        <v>0.25271739130434784</v>
      </c>
      <c r="M268" s="18">
        <f t="shared" si="86"/>
        <v>89.010529891304344</v>
      </c>
      <c r="N268" s="17">
        <f t="shared" si="87"/>
        <v>5.0049306180470179</v>
      </c>
      <c r="O268" s="19">
        <f t="shared" si="88"/>
        <v>-6.9381952982006112E-3</v>
      </c>
      <c r="P268" s="18">
        <f t="shared" si="89"/>
        <v>10.384282108657972</v>
      </c>
      <c r="Q268">
        <f t="shared" si="90"/>
        <v>28</v>
      </c>
      <c r="R268" s="18">
        <f t="shared" si="91"/>
        <v>13.945205479452055</v>
      </c>
      <c r="S268">
        <f t="shared" si="92"/>
        <v>1</v>
      </c>
      <c r="T268" s="18">
        <f>SUM(CashFlows!DX268:GE268)</f>
        <v>88.639031221506187</v>
      </c>
      <c r="U268" s="18">
        <f t="shared" si="93"/>
        <v>88.386313830201843</v>
      </c>
      <c r="V268" s="18">
        <f t="shared" si="94"/>
        <v>-0.37149866979815727</v>
      </c>
      <c r="W268" s="17">
        <f t="shared" si="95"/>
        <v>5.0452262669387036</v>
      </c>
      <c r="X268" s="19">
        <f t="shared" si="96"/>
        <v>4.0295648891685687</v>
      </c>
      <c r="Y268" s="18">
        <f t="shared" si="97"/>
        <v>9.6299386855663582E-2</v>
      </c>
      <c r="Z268" s="20">
        <f t="shared" si="98"/>
        <v>-3.5775094119257174E-2</v>
      </c>
      <c r="AA268" s="21">
        <f t="shared" si="99"/>
        <v>1.2798573592417092E-3</v>
      </c>
    </row>
    <row r="269" spans="1:27" x14ac:dyDescent="0.2">
      <c r="A269">
        <v>266</v>
      </c>
      <c r="B269" s="16">
        <f>Data!A268</f>
        <v>51455</v>
      </c>
      <c r="C269" s="17">
        <f>Data!B268</f>
        <v>1.375</v>
      </c>
      <c r="D269" s="17">
        <f>Data!C268</f>
        <v>62.241999999999997</v>
      </c>
      <c r="E269" s="17">
        <f>Data!D268</f>
        <v>62.262</v>
      </c>
      <c r="F269" s="17">
        <f>Data!F268</f>
        <v>5.0860000000000003</v>
      </c>
      <c r="G269" s="18">
        <f t="shared" si="80"/>
        <v>62.8203125</v>
      </c>
      <c r="H269" s="16">
        <f t="shared" si="81"/>
        <v>46157</v>
      </c>
      <c r="I269" s="16">
        <f t="shared" si="82"/>
        <v>46341</v>
      </c>
      <c r="J269">
        <f t="shared" si="83"/>
        <v>116</v>
      </c>
      <c r="K269">
        <f t="shared" si="84"/>
        <v>184</v>
      </c>
      <c r="L269" s="18">
        <f t="shared" si="85"/>
        <v>0.43342391304347827</v>
      </c>
      <c r="M269" s="18">
        <f t="shared" si="86"/>
        <v>63.253736413043477</v>
      </c>
      <c r="N269" s="17">
        <f t="shared" si="87"/>
        <v>5.0858527051183779</v>
      </c>
      <c r="O269" s="19">
        <f t="shared" si="88"/>
        <v>-1.4729488162235072E-2</v>
      </c>
      <c r="P269" s="18">
        <f t="shared" si="89"/>
        <v>12.108955544243884</v>
      </c>
      <c r="Q269">
        <f t="shared" si="90"/>
        <v>29</v>
      </c>
      <c r="R269" s="18">
        <f t="shared" si="91"/>
        <v>14.197260273972603</v>
      </c>
      <c r="S269">
        <f t="shared" si="92"/>
        <v>1</v>
      </c>
      <c r="T269" s="18">
        <f>SUM(CashFlows!DX269:GE269)</f>
        <v>63.05323209002843</v>
      </c>
      <c r="U269" s="18">
        <f t="shared" si="93"/>
        <v>62.619808176984954</v>
      </c>
      <c r="V269" s="18">
        <f t="shared" si="94"/>
        <v>-0.20050432301504628</v>
      </c>
      <c r="W269" s="17">
        <f t="shared" si="95"/>
        <v>5.1120775721647878</v>
      </c>
      <c r="X269" s="19">
        <f t="shared" si="96"/>
        <v>2.6224867046409805</v>
      </c>
      <c r="Y269" s="18">
        <f t="shared" si="97"/>
        <v>8.2583505765314355E-2</v>
      </c>
      <c r="Z269" s="20">
        <f t="shared" si="98"/>
        <v>-1.6558349915683526E-2</v>
      </c>
      <c r="AA269" s="21">
        <f t="shared" si="99"/>
        <v>2.7417895193021659E-4</v>
      </c>
    </row>
    <row r="270" spans="1:27" x14ac:dyDescent="0.2">
      <c r="A270">
        <v>267</v>
      </c>
      <c r="B270" s="16">
        <f>Data!A269</f>
        <v>51455</v>
      </c>
      <c r="C270" s="17">
        <f>Data!B269</f>
        <v>4.25</v>
      </c>
      <c r="D270" s="17">
        <f>Data!C269</f>
        <v>92.061999999999998</v>
      </c>
      <c r="E270" s="17">
        <f>Data!D269</f>
        <v>92.081999999999994</v>
      </c>
      <c r="F270" s="17">
        <f>Data!F269</f>
        <v>5.0190000000000001</v>
      </c>
      <c r="G270" s="18">
        <f t="shared" si="80"/>
        <v>92.2578125</v>
      </c>
      <c r="H270" s="16">
        <f t="shared" si="81"/>
        <v>46157</v>
      </c>
      <c r="I270" s="16">
        <f t="shared" si="82"/>
        <v>46341</v>
      </c>
      <c r="J270">
        <f t="shared" si="83"/>
        <v>116</v>
      </c>
      <c r="K270">
        <f t="shared" si="84"/>
        <v>184</v>
      </c>
      <c r="L270" s="18">
        <f t="shared" si="85"/>
        <v>1.3396739130434783</v>
      </c>
      <c r="M270" s="18">
        <f t="shared" si="86"/>
        <v>93.597486413043484</v>
      </c>
      <c r="N270" s="17">
        <f t="shared" si="87"/>
        <v>5.018887564495965</v>
      </c>
      <c r="O270" s="19">
        <f t="shared" si="88"/>
        <v>-1.1243550403516878E-2</v>
      </c>
      <c r="P270" s="18">
        <f t="shared" si="89"/>
        <v>10.225261448414198</v>
      </c>
      <c r="Q270">
        <f t="shared" si="90"/>
        <v>29</v>
      </c>
      <c r="R270" s="18">
        <f t="shared" si="91"/>
        <v>14.197260273972603</v>
      </c>
      <c r="S270">
        <f t="shared" si="92"/>
        <v>1</v>
      </c>
      <c r="T270" s="18">
        <f>SUM(CashFlows!DX270:GE270)</f>
        <v>93.287578903432461</v>
      </c>
      <c r="U270" s="18">
        <f t="shared" si="93"/>
        <v>91.947904990388977</v>
      </c>
      <c r="V270" s="18">
        <f t="shared" si="94"/>
        <v>-0.30990750961102265</v>
      </c>
      <c r="W270" s="17">
        <f t="shared" si="95"/>
        <v>5.0513365831414845</v>
      </c>
      <c r="X270" s="19">
        <f t="shared" si="96"/>
        <v>3.2449018645519523</v>
      </c>
      <c r="Y270" s="18">
        <f t="shared" si="97"/>
        <v>9.7797010379141625E-2</v>
      </c>
      <c r="Z270" s="20">
        <f t="shared" si="98"/>
        <v>-3.0308027934003116E-2</v>
      </c>
      <c r="AA270" s="21">
        <f t="shared" si="99"/>
        <v>9.1857655724831319E-4</v>
      </c>
    </row>
    <row r="271" spans="1:27" x14ac:dyDescent="0.2">
      <c r="A271">
        <v>268</v>
      </c>
      <c r="B271" s="16">
        <f>Data!A270</f>
        <v>51547</v>
      </c>
      <c r="C271" s="17">
        <f>Data!B270</f>
        <v>1.875</v>
      </c>
      <c r="D271" s="17">
        <f>Data!C270</f>
        <v>67.11</v>
      </c>
      <c r="E271" s="17">
        <f>Data!D270</f>
        <v>67.13</v>
      </c>
      <c r="F271" s="17">
        <f>Data!F270</f>
        <v>5.0910000000000002</v>
      </c>
      <c r="G271" s="18">
        <f t="shared" si="80"/>
        <v>67.40625</v>
      </c>
      <c r="H271" s="16">
        <f t="shared" si="81"/>
        <v>46249</v>
      </c>
      <c r="I271" s="16">
        <f t="shared" si="82"/>
        <v>46433</v>
      </c>
      <c r="J271">
        <f t="shared" si="83"/>
        <v>24</v>
      </c>
      <c r="K271">
        <f t="shared" si="84"/>
        <v>184</v>
      </c>
      <c r="L271" s="18">
        <f t="shared" si="85"/>
        <v>0.12228260869565218</v>
      </c>
      <c r="M271" s="18">
        <f t="shared" si="86"/>
        <v>67.528532608695656</v>
      </c>
      <c r="N271" s="17">
        <f t="shared" si="87"/>
        <v>5.0905430355231198</v>
      </c>
      <c r="O271" s="19">
        <f t="shared" si="88"/>
        <v>-4.5696447688037267E-2</v>
      </c>
      <c r="P271" s="18">
        <f t="shared" si="89"/>
        <v>11.902292098301794</v>
      </c>
      <c r="Q271">
        <f t="shared" si="90"/>
        <v>29</v>
      </c>
      <c r="R271" s="18">
        <f t="shared" si="91"/>
        <v>14.449315068493151</v>
      </c>
      <c r="S271">
        <f t="shared" si="92"/>
        <v>1</v>
      </c>
      <c r="T271" s="18">
        <f>SUM(CashFlows!DX271:GE271)</f>
        <v>67.341552363326144</v>
      </c>
      <c r="U271" s="18">
        <f t="shared" si="93"/>
        <v>67.219269754630488</v>
      </c>
      <c r="V271" s="18">
        <f t="shared" si="94"/>
        <v>-0.18698024536951152</v>
      </c>
      <c r="W271" s="17">
        <f t="shared" si="95"/>
        <v>5.113844050781676</v>
      </c>
      <c r="X271" s="19">
        <f t="shared" si="96"/>
        <v>2.3301015258556212</v>
      </c>
      <c r="Y271" s="18">
        <f t="shared" si="97"/>
        <v>8.4017430570593951E-2</v>
      </c>
      <c r="Z271" s="20">
        <f t="shared" si="98"/>
        <v>-1.5709599783405557E-2</v>
      </c>
      <c r="AA271" s="21">
        <f t="shared" si="99"/>
        <v>2.4679152535477591E-4</v>
      </c>
    </row>
    <row r="272" spans="1:27" x14ac:dyDescent="0.2">
      <c r="A272">
        <v>269</v>
      </c>
      <c r="B272" s="16">
        <f>Data!A271</f>
        <v>51547</v>
      </c>
      <c r="C272" s="17">
        <f>Data!B271</f>
        <v>4.75</v>
      </c>
      <c r="D272" s="17">
        <f>Data!C271</f>
        <v>97.004000000000005</v>
      </c>
      <c r="E272" s="17">
        <f>Data!D271</f>
        <v>97.024000000000001</v>
      </c>
      <c r="F272" s="17">
        <f>Data!F271</f>
        <v>5.0369999999999999</v>
      </c>
      <c r="G272" s="18">
        <f t="shared" si="80"/>
        <v>97.078125</v>
      </c>
      <c r="H272" s="16">
        <f t="shared" si="81"/>
        <v>46249</v>
      </c>
      <c r="I272" s="16">
        <f t="shared" si="82"/>
        <v>46433</v>
      </c>
      <c r="J272">
        <f t="shared" si="83"/>
        <v>24</v>
      </c>
      <c r="K272">
        <f t="shared" si="84"/>
        <v>184</v>
      </c>
      <c r="L272" s="18">
        <f t="shared" si="85"/>
        <v>0.30978260869565216</v>
      </c>
      <c r="M272" s="18">
        <f t="shared" si="86"/>
        <v>97.387907608695656</v>
      </c>
      <c r="N272" s="17">
        <f t="shared" si="87"/>
        <v>5.036947648418109</v>
      </c>
      <c r="O272" s="19">
        <f t="shared" si="88"/>
        <v>-5.2351581890874854E-3</v>
      </c>
      <c r="P272" s="18">
        <f t="shared" si="89"/>
        <v>10.251157178923865</v>
      </c>
      <c r="Q272">
        <f t="shared" si="90"/>
        <v>29</v>
      </c>
      <c r="R272" s="18">
        <f t="shared" si="91"/>
        <v>14.449315068493151</v>
      </c>
      <c r="S272">
        <f t="shared" si="92"/>
        <v>1</v>
      </c>
      <c r="T272" s="18">
        <f>SUM(CashFlows!DX272:GE272)</f>
        <v>97.19743474040493</v>
      </c>
      <c r="U272" s="18">
        <f t="shared" si="93"/>
        <v>96.887652131709274</v>
      </c>
      <c r="V272" s="18">
        <f t="shared" si="94"/>
        <v>-0.19047286829072618</v>
      </c>
      <c r="W272" s="17">
        <f t="shared" si="95"/>
        <v>5.0560502618330112</v>
      </c>
      <c r="X272" s="19">
        <f t="shared" si="96"/>
        <v>1.9102613414902159</v>
      </c>
      <c r="Y272" s="18">
        <f t="shared" si="97"/>
        <v>9.7549962657481851E-2</v>
      </c>
      <c r="Z272" s="20">
        <f t="shared" si="98"/>
        <v>-1.8580621189023799E-2</v>
      </c>
      <c r="AA272" s="21">
        <f t="shared" si="99"/>
        <v>3.4523948377000014E-4</v>
      </c>
    </row>
    <row r="273" spans="1:27" x14ac:dyDescent="0.2">
      <c r="A273">
        <v>270</v>
      </c>
      <c r="B273" s="16">
        <f>Data!A272</f>
        <v>51636</v>
      </c>
      <c r="C273" s="17">
        <f>Data!B272</f>
        <v>2.25</v>
      </c>
      <c r="D273" s="17">
        <f>Data!C272</f>
        <v>70.22</v>
      </c>
      <c r="E273" s="17">
        <f>Data!D272</f>
        <v>70.239999999999995</v>
      </c>
      <c r="F273" s="17">
        <f>Data!F272</f>
        <v>5.1050000000000004</v>
      </c>
      <c r="G273" s="18">
        <f t="shared" si="80"/>
        <v>70.75</v>
      </c>
      <c r="H273" s="16">
        <f t="shared" si="81"/>
        <v>46157</v>
      </c>
      <c r="I273" s="16">
        <f t="shared" si="82"/>
        <v>46341</v>
      </c>
      <c r="J273">
        <f t="shared" si="83"/>
        <v>116</v>
      </c>
      <c r="K273">
        <f t="shared" si="84"/>
        <v>184</v>
      </c>
      <c r="L273" s="18">
        <f t="shared" si="85"/>
        <v>0.70923913043478259</v>
      </c>
      <c r="M273" s="18">
        <f t="shared" si="86"/>
        <v>71.459239130434781</v>
      </c>
      <c r="N273" s="17">
        <f t="shared" si="87"/>
        <v>5.1046777993864554</v>
      </c>
      <c r="O273" s="19">
        <f t="shared" si="88"/>
        <v>-3.2220061354504281E-2</v>
      </c>
      <c r="P273" s="18">
        <f t="shared" si="89"/>
        <v>11.66575824850683</v>
      </c>
      <c r="Q273">
        <f t="shared" si="90"/>
        <v>30</v>
      </c>
      <c r="R273" s="18">
        <f t="shared" si="91"/>
        <v>14.693150684931506</v>
      </c>
      <c r="S273">
        <f t="shared" si="92"/>
        <v>1</v>
      </c>
      <c r="T273" s="18">
        <f>SUM(CashFlows!DX273:GE273)</f>
        <v>71.372605149687956</v>
      </c>
      <c r="U273" s="18">
        <f t="shared" si="93"/>
        <v>70.663366019253175</v>
      </c>
      <c r="V273" s="18">
        <f t="shared" si="94"/>
        <v>-8.6633980746825046E-2</v>
      </c>
      <c r="W273" s="17">
        <f t="shared" si="95"/>
        <v>5.1150777153974882</v>
      </c>
      <c r="X273" s="19">
        <f t="shared" si="96"/>
        <v>1.039991601103285</v>
      </c>
      <c r="Y273" s="18">
        <f t="shared" si="97"/>
        <v>8.5720960326603368E-2</v>
      </c>
      <c r="Z273" s="20">
        <f t="shared" si="98"/>
        <v>-7.4263480265343096E-3</v>
      </c>
      <c r="AA273" s="21">
        <f t="shared" si="99"/>
        <v>5.5150645011210037E-5</v>
      </c>
    </row>
    <row r="274" spans="1:27" x14ac:dyDescent="0.2">
      <c r="A274">
        <v>271</v>
      </c>
      <c r="B274" s="16">
        <f>Data!A273</f>
        <v>51636</v>
      </c>
      <c r="C274" s="17">
        <f>Data!B273</f>
        <v>4.375</v>
      </c>
      <c r="D274" s="17">
        <f>Data!C273</f>
        <v>92.3</v>
      </c>
      <c r="E274" s="17">
        <f>Data!D273</f>
        <v>93</v>
      </c>
      <c r="F274" s="17">
        <f>Data!F273</f>
        <v>5.0549999999999997</v>
      </c>
      <c r="G274" s="18">
        <f t="shared" si="80"/>
        <v>93</v>
      </c>
      <c r="H274" s="16">
        <f t="shared" si="81"/>
        <v>46157</v>
      </c>
      <c r="I274" s="16">
        <f t="shared" si="82"/>
        <v>46341</v>
      </c>
      <c r="J274">
        <f t="shared" si="83"/>
        <v>116</v>
      </c>
      <c r="K274">
        <f t="shared" si="84"/>
        <v>184</v>
      </c>
      <c r="L274" s="18">
        <f t="shared" si="85"/>
        <v>1.3790760869565217</v>
      </c>
      <c r="M274" s="18">
        <f t="shared" si="86"/>
        <v>94.379076086956516</v>
      </c>
      <c r="N274" s="17">
        <f t="shared" si="87"/>
        <v>5.0554335085206574</v>
      </c>
      <c r="O274" s="19">
        <f t="shared" si="88"/>
        <v>4.3350852065771051E-2</v>
      </c>
      <c r="P274" s="18">
        <f t="shared" si="89"/>
        <v>10.40711501033794</v>
      </c>
      <c r="Q274">
        <f t="shared" si="90"/>
        <v>30</v>
      </c>
      <c r="R274" s="18">
        <f t="shared" si="91"/>
        <v>14.693150684931506</v>
      </c>
      <c r="S274">
        <f t="shared" si="92"/>
        <v>1</v>
      </c>
      <c r="T274" s="18">
        <f>SUM(CashFlows!DX274:GE274)</f>
        <v>94.221020314360331</v>
      </c>
      <c r="U274" s="18">
        <f t="shared" si="93"/>
        <v>92.841944227403815</v>
      </c>
      <c r="V274" s="18">
        <f t="shared" si="94"/>
        <v>-0.15805577259618531</v>
      </c>
      <c r="W274" s="17">
        <f t="shared" si="95"/>
        <v>5.071542460818538</v>
      </c>
      <c r="X274" s="19">
        <f t="shared" si="96"/>
        <v>1.6108952297880563</v>
      </c>
      <c r="Y274" s="18">
        <f t="shared" si="97"/>
        <v>9.6088108856935556E-2</v>
      </c>
      <c r="Z274" s="20">
        <f t="shared" si="98"/>
        <v>-1.5187280282689305E-2</v>
      </c>
      <c r="AA274" s="21">
        <f t="shared" si="99"/>
        <v>2.3065348238496334E-4</v>
      </c>
    </row>
    <row r="275" spans="1:27" x14ac:dyDescent="0.2">
      <c r="A275">
        <v>272</v>
      </c>
      <c r="B275" s="16">
        <f>Data!A274</f>
        <v>51728</v>
      </c>
      <c r="C275" s="17">
        <f>Data!B274</f>
        <v>1.75</v>
      </c>
      <c r="D275" s="17">
        <f>Data!C274</f>
        <v>64.304000000000002</v>
      </c>
      <c r="E275" s="17">
        <f>Data!D274</f>
        <v>65.004000000000005</v>
      </c>
      <c r="F275" s="17">
        <f>Data!F274</f>
        <v>5.1319999999999997</v>
      </c>
      <c r="G275" s="18">
        <f t="shared" si="80"/>
        <v>65.015625</v>
      </c>
      <c r="H275" s="16">
        <f t="shared" si="81"/>
        <v>46249</v>
      </c>
      <c r="I275" s="16">
        <f t="shared" si="82"/>
        <v>46433</v>
      </c>
      <c r="J275">
        <f t="shared" si="83"/>
        <v>24</v>
      </c>
      <c r="K275">
        <f t="shared" si="84"/>
        <v>184</v>
      </c>
      <c r="L275" s="18">
        <f t="shared" si="85"/>
        <v>0.11413043478260869</v>
      </c>
      <c r="M275" s="18">
        <f t="shared" si="86"/>
        <v>65.129755434782609</v>
      </c>
      <c r="N275" s="17">
        <f t="shared" si="87"/>
        <v>5.1321835579181858</v>
      </c>
      <c r="O275" s="19">
        <f t="shared" si="88"/>
        <v>1.8355791818613909E-2</v>
      </c>
      <c r="P275" s="18">
        <f t="shared" si="89"/>
        <v>12.328055551078217</v>
      </c>
      <c r="Q275">
        <f t="shared" si="90"/>
        <v>30</v>
      </c>
      <c r="R275" s="18">
        <f t="shared" si="91"/>
        <v>14.945205479452055</v>
      </c>
      <c r="S275">
        <f t="shared" si="92"/>
        <v>1</v>
      </c>
      <c r="T275" s="18">
        <f>SUM(CashFlows!DX275:GE275)</f>
        <v>65.05620688907905</v>
      </c>
      <c r="U275" s="18">
        <f t="shared" si="93"/>
        <v>64.942076454296441</v>
      </c>
      <c r="V275" s="18">
        <f t="shared" si="94"/>
        <v>-7.3548545703559398E-2</v>
      </c>
      <c r="W275" s="17">
        <f t="shared" si="95"/>
        <v>5.1413496380545904</v>
      </c>
      <c r="X275" s="19">
        <f t="shared" si="96"/>
        <v>0.91660801364046307</v>
      </c>
      <c r="Y275" s="18">
        <f t="shared" si="97"/>
        <v>8.1115792823673608E-2</v>
      </c>
      <c r="Z275" s="20">
        <f t="shared" si="98"/>
        <v>-5.9659485957724136E-3</v>
      </c>
      <c r="AA275" s="21">
        <f t="shared" si="99"/>
        <v>3.5592542647398832E-5</v>
      </c>
    </row>
    <row r="276" spans="1:27" x14ac:dyDescent="0.2">
      <c r="A276">
        <v>273</v>
      </c>
      <c r="B276" s="16">
        <f>Data!A275</f>
        <v>51728</v>
      </c>
      <c r="C276" s="17">
        <f>Data!B275</f>
        <v>3.75</v>
      </c>
      <c r="D276" s="17">
        <f>Data!C275</f>
        <v>86.036000000000001</v>
      </c>
      <c r="E276" s="17">
        <f>Data!D275</f>
        <v>86.055999999999997</v>
      </c>
      <c r="F276" s="17">
        <f>Data!F275</f>
        <v>5.0810000000000004</v>
      </c>
      <c r="G276" s="18">
        <f t="shared" si="80"/>
        <v>86.1796875</v>
      </c>
      <c r="H276" s="16">
        <f t="shared" si="81"/>
        <v>46249</v>
      </c>
      <c r="I276" s="16">
        <f t="shared" si="82"/>
        <v>46433</v>
      </c>
      <c r="J276">
        <f t="shared" si="83"/>
        <v>24</v>
      </c>
      <c r="K276">
        <f t="shared" si="84"/>
        <v>184</v>
      </c>
      <c r="L276" s="18">
        <f t="shared" si="85"/>
        <v>0.24456521739130435</v>
      </c>
      <c r="M276" s="18">
        <f t="shared" si="86"/>
        <v>86.424252717391298</v>
      </c>
      <c r="N276" s="17">
        <f t="shared" si="87"/>
        <v>5.0814138345836941</v>
      </c>
      <c r="O276" s="19">
        <f t="shared" si="88"/>
        <v>4.1383458369370629E-2</v>
      </c>
      <c r="P276" s="18">
        <f t="shared" si="89"/>
        <v>10.94963147979038</v>
      </c>
      <c r="Q276">
        <f t="shared" si="90"/>
        <v>30</v>
      </c>
      <c r="R276" s="18">
        <f t="shared" si="91"/>
        <v>14.945205479452055</v>
      </c>
      <c r="S276">
        <f t="shared" si="92"/>
        <v>1</v>
      </c>
      <c r="T276" s="18">
        <f>SUM(CashFlows!DX276:GE276)</f>
        <v>86.290280295371772</v>
      </c>
      <c r="U276" s="18">
        <f t="shared" si="93"/>
        <v>86.045715077980475</v>
      </c>
      <c r="V276" s="18">
        <f t="shared" si="94"/>
        <v>-0.13397242201952508</v>
      </c>
      <c r="W276" s="17">
        <f t="shared" si="95"/>
        <v>5.0955847695857619</v>
      </c>
      <c r="X276" s="19">
        <f t="shared" si="96"/>
        <v>1.4170935002067786</v>
      </c>
      <c r="Y276" s="18">
        <f t="shared" si="97"/>
        <v>9.1327274515648274E-2</v>
      </c>
      <c r="Z276" s="20">
        <f t="shared" si="98"/>
        <v>-1.2235336163303448E-2</v>
      </c>
      <c r="AA276" s="21">
        <f t="shared" si="99"/>
        <v>1.4970345102904115E-4</v>
      </c>
    </row>
    <row r="277" spans="1:27" x14ac:dyDescent="0.2">
      <c r="A277">
        <v>274</v>
      </c>
      <c r="B277" s="16">
        <f>Data!A276</f>
        <v>51820</v>
      </c>
      <c r="C277" s="17">
        <f>Data!B276</f>
        <v>3.125</v>
      </c>
      <c r="D277" s="17">
        <f>Data!C276</f>
        <v>79.043999999999997</v>
      </c>
      <c r="E277" s="17">
        <f>Data!D276</f>
        <v>79.063999999999993</v>
      </c>
      <c r="F277" s="17">
        <f>Data!F276</f>
        <v>5.1100000000000003</v>
      </c>
      <c r="G277" s="18">
        <f t="shared" si="80"/>
        <v>79.203125</v>
      </c>
      <c r="H277" s="16">
        <f t="shared" si="81"/>
        <v>46157</v>
      </c>
      <c r="I277" s="16">
        <f t="shared" si="82"/>
        <v>46341</v>
      </c>
      <c r="J277">
        <f t="shared" si="83"/>
        <v>116</v>
      </c>
      <c r="K277">
        <f t="shared" si="84"/>
        <v>184</v>
      </c>
      <c r="L277" s="18">
        <f t="shared" si="85"/>
        <v>0.98505434782608692</v>
      </c>
      <c r="M277" s="18">
        <f t="shared" si="86"/>
        <v>80.188179347826093</v>
      </c>
      <c r="N277" s="17">
        <f t="shared" si="87"/>
        <v>5.1101502944745612</v>
      </c>
      <c r="O277" s="19">
        <f t="shared" si="88"/>
        <v>1.5029447456083034E-2</v>
      </c>
      <c r="P277" s="18">
        <f t="shared" si="89"/>
        <v>11.322457012411519</v>
      </c>
      <c r="Q277">
        <f t="shared" si="90"/>
        <v>31</v>
      </c>
      <c r="R277" s="18">
        <f t="shared" si="91"/>
        <v>15.197260273972603</v>
      </c>
      <c r="S277">
        <f t="shared" si="92"/>
        <v>1</v>
      </c>
      <c r="T277" s="18">
        <f>SUM(CashFlows!DX277:GE277)</f>
        <v>80.098449796316999</v>
      </c>
      <c r="U277" s="18">
        <f t="shared" si="93"/>
        <v>79.113395448490905</v>
      </c>
      <c r="V277" s="18">
        <f t="shared" si="94"/>
        <v>-8.9729551509094563E-2</v>
      </c>
      <c r="W277" s="17">
        <f t="shared" si="95"/>
        <v>5.1200400257531395</v>
      </c>
      <c r="X277" s="19">
        <f t="shared" si="96"/>
        <v>0.98897312785783953</v>
      </c>
      <c r="Y277" s="18">
        <f t="shared" si="97"/>
        <v>8.8320052697379553E-2</v>
      </c>
      <c r="Z277" s="20">
        <f t="shared" si="98"/>
        <v>-7.924918717795465E-3</v>
      </c>
      <c r="AA277" s="21">
        <f t="shared" si="99"/>
        <v>6.280433668366492E-5</v>
      </c>
    </row>
    <row r="278" spans="1:27" x14ac:dyDescent="0.2">
      <c r="A278">
        <v>275</v>
      </c>
      <c r="B278" s="16">
        <f>Data!A277</f>
        <v>51835</v>
      </c>
      <c r="C278" s="17">
        <f>Data!B277</f>
        <v>2</v>
      </c>
      <c r="D278" s="17">
        <f>Data!C277</f>
        <v>67.016000000000005</v>
      </c>
      <c r="E278" s="17">
        <f>Data!D277</f>
        <v>67.036000000000001</v>
      </c>
      <c r="F278" s="17">
        <f>Data!F277</f>
        <v>5.1470000000000002</v>
      </c>
      <c r="G278" s="18">
        <f t="shared" si="80"/>
        <v>67.1171875</v>
      </c>
      <c r="H278" s="16">
        <f t="shared" si="81"/>
        <v>46173</v>
      </c>
      <c r="I278" s="16">
        <f t="shared" si="82"/>
        <v>46356</v>
      </c>
      <c r="J278">
        <f t="shared" si="83"/>
        <v>100</v>
      </c>
      <c r="K278">
        <f t="shared" si="84"/>
        <v>183</v>
      </c>
      <c r="L278" s="18">
        <f t="shared" si="85"/>
        <v>0.54644808743169404</v>
      </c>
      <c r="M278" s="18">
        <f t="shared" si="86"/>
        <v>67.663635587431699</v>
      </c>
      <c r="N278" s="17">
        <f t="shared" si="87"/>
        <v>5.1396630243018926</v>
      </c>
      <c r="O278" s="19">
        <f t="shared" si="88"/>
        <v>-0.73369756981076506</v>
      </c>
      <c r="P278" s="18">
        <f t="shared" si="89"/>
        <v>12.212123157855281</v>
      </c>
      <c r="Q278">
        <f t="shared" si="90"/>
        <v>31</v>
      </c>
      <c r="R278" s="18">
        <f t="shared" si="91"/>
        <v>15.238356164383562</v>
      </c>
      <c r="S278">
        <f t="shared" si="92"/>
        <v>1</v>
      </c>
      <c r="T278" s="18">
        <f>SUM(CashFlows!DX278:GE278)</f>
        <v>67.58576449640573</v>
      </c>
      <c r="U278" s="18">
        <f t="shared" si="93"/>
        <v>67.039316408974031</v>
      </c>
      <c r="V278" s="18">
        <f t="shared" si="94"/>
        <v>-7.7871091025969008E-2</v>
      </c>
      <c r="W278" s="17">
        <f t="shared" si="95"/>
        <v>5.1490933039404583</v>
      </c>
      <c r="X278" s="19">
        <f t="shared" si="96"/>
        <v>0.94302796385656862</v>
      </c>
      <c r="Y278" s="18">
        <f t="shared" si="97"/>
        <v>8.1885843032688685E-2</v>
      </c>
      <c r="Z278" s="20">
        <f t="shared" si="98"/>
        <v>-6.3765399365367107E-3</v>
      </c>
      <c r="AA278" s="21">
        <f t="shared" si="99"/>
        <v>4.0660261562247596E-5</v>
      </c>
    </row>
    <row r="279" spans="1:27" x14ac:dyDescent="0.2">
      <c r="A279">
        <v>276</v>
      </c>
      <c r="B279" s="16">
        <f>Data!A278</f>
        <v>51912</v>
      </c>
      <c r="C279" s="17">
        <f>Data!B278</f>
        <v>2.375</v>
      </c>
      <c r="D279" s="17">
        <f>Data!C278</f>
        <v>70.191999999999993</v>
      </c>
      <c r="E279" s="17">
        <f>Data!D278</f>
        <v>70.212000000000003</v>
      </c>
      <c r="F279" s="17">
        <f>Data!F278</f>
        <v>5.1539999999999999</v>
      </c>
      <c r="G279" s="18">
        <f t="shared" si="80"/>
        <v>70.6640625</v>
      </c>
      <c r="H279" s="16">
        <f t="shared" si="81"/>
        <v>46249</v>
      </c>
      <c r="I279" s="16">
        <f t="shared" si="82"/>
        <v>46433</v>
      </c>
      <c r="J279">
        <f t="shared" si="83"/>
        <v>24</v>
      </c>
      <c r="K279">
        <f t="shared" si="84"/>
        <v>184</v>
      </c>
      <c r="L279" s="18">
        <f t="shared" si="85"/>
        <v>0.15489130434782608</v>
      </c>
      <c r="M279" s="18">
        <f t="shared" si="86"/>
        <v>70.818953804347828</v>
      </c>
      <c r="N279" s="17">
        <f t="shared" si="87"/>
        <v>5.1537648761613166</v>
      </c>
      <c r="O279" s="19">
        <f t="shared" si="88"/>
        <v>-2.3512383868329323E-2</v>
      </c>
      <c r="P279" s="18">
        <f t="shared" si="89"/>
        <v>12.092946282906196</v>
      </c>
      <c r="Q279">
        <f t="shared" si="90"/>
        <v>31</v>
      </c>
      <c r="R279" s="18">
        <f t="shared" si="91"/>
        <v>15.449315068493151</v>
      </c>
      <c r="S279">
        <f t="shared" si="92"/>
        <v>1</v>
      </c>
      <c r="T279" s="18">
        <f>SUM(CashFlows!DX279:GE279)</f>
        <v>70.849503574123673</v>
      </c>
      <c r="U279" s="18">
        <f t="shared" si="93"/>
        <v>70.694612269775845</v>
      </c>
      <c r="V279" s="18">
        <f t="shared" si="94"/>
        <v>3.0549769775845448E-2</v>
      </c>
      <c r="W279" s="17">
        <f t="shared" si="95"/>
        <v>5.1501986032312024</v>
      </c>
      <c r="X279" s="19">
        <f t="shared" si="96"/>
        <v>-0.35662729301142448</v>
      </c>
      <c r="Y279" s="18">
        <f t="shared" si="97"/>
        <v>8.2692834037767546E-2</v>
      </c>
      <c r="Z279" s="20">
        <f t="shared" si="98"/>
        <v>2.5262470419659946E-3</v>
      </c>
      <c r="AA279" s="21">
        <f t="shared" si="99"/>
        <v>6.3819241170419374E-6</v>
      </c>
    </row>
    <row r="280" spans="1:27" x14ac:dyDescent="0.2">
      <c r="A280">
        <v>277</v>
      </c>
      <c r="B280" s="16">
        <f>Data!A279</f>
        <v>51912</v>
      </c>
      <c r="C280" s="17">
        <f>Data!B279</f>
        <v>3.125</v>
      </c>
      <c r="D280" s="17">
        <f>Data!C279</f>
        <v>78.225999999999999</v>
      </c>
      <c r="E280" s="17">
        <f>Data!D279</f>
        <v>78.245999999999995</v>
      </c>
      <c r="F280" s="17">
        <f>Data!F279</f>
        <v>5.133</v>
      </c>
      <c r="G280" s="18">
        <f t="shared" si="80"/>
        <v>78.7734375</v>
      </c>
      <c r="H280" s="16">
        <f t="shared" si="81"/>
        <v>46249</v>
      </c>
      <c r="I280" s="16">
        <f t="shared" si="82"/>
        <v>46433</v>
      </c>
      <c r="J280">
        <f t="shared" si="83"/>
        <v>24</v>
      </c>
      <c r="K280">
        <f t="shared" si="84"/>
        <v>184</v>
      </c>
      <c r="L280" s="18">
        <f t="shared" si="85"/>
        <v>0.20380434782608695</v>
      </c>
      <c r="M280" s="18">
        <f t="shared" si="86"/>
        <v>78.977241847826093</v>
      </c>
      <c r="N280" s="17">
        <f t="shared" si="87"/>
        <v>5.1326489902634425</v>
      </c>
      <c r="O280" s="19">
        <f t="shared" si="88"/>
        <v>-3.5100973655755041E-2</v>
      </c>
      <c r="P280" s="18">
        <f t="shared" si="89"/>
        <v>11.559447701697428</v>
      </c>
      <c r="Q280">
        <f t="shared" si="90"/>
        <v>31</v>
      </c>
      <c r="R280" s="18">
        <f t="shared" si="91"/>
        <v>15.449315068493151</v>
      </c>
      <c r="S280">
        <f t="shared" si="92"/>
        <v>1</v>
      </c>
      <c r="T280" s="18">
        <f>SUM(CashFlows!DX280:GE280)</f>
        <v>78.981400464315385</v>
      </c>
      <c r="U280" s="18">
        <f t="shared" si="93"/>
        <v>78.777596116489292</v>
      </c>
      <c r="V280" s="18">
        <f t="shared" si="94"/>
        <v>4.1586164892919442E-3</v>
      </c>
      <c r="W280" s="17">
        <f t="shared" si="95"/>
        <v>5.1321934824712843</v>
      </c>
      <c r="X280" s="19">
        <f t="shared" si="96"/>
        <v>-4.5550779215819404E-2</v>
      </c>
      <c r="Y280" s="18">
        <f t="shared" si="97"/>
        <v>8.6509323438796873E-2</v>
      </c>
      <c r="Z280" s="20">
        <f t="shared" si="98"/>
        <v>3.5975909893007076E-4</v>
      </c>
      <c r="AA280" s="21">
        <f t="shared" si="99"/>
        <v>1.2942660926297644E-7</v>
      </c>
    </row>
    <row r="281" spans="1:27" x14ac:dyDescent="0.2">
      <c r="A281">
        <v>278</v>
      </c>
      <c r="B281" s="16">
        <f>Data!A280</f>
        <v>52001</v>
      </c>
      <c r="C281" s="17">
        <f>Data!B280</f>
        <v>3</v>
      </c>
      <c r="D281" s="17">
        <f>Data!C280</f>
        <v>76.311999999999998</v>
      </c>
      <c r="E281" s="17">
        <f>Data!D280</f>
        <v>77.012</v>
      </c>
      <c r="F281" s="17">
        <f>Data!F280</f>
        <v>5.1509999999999998</v>
      </c>
      <c r="G281" s="18">
        <f t="shared" si="80"/>
        <v>77.0390625</v>
      </c>
      <c r="H281" s="16">
        <f t="shared" si="81"/>
        <v>46157</v>
      </c>
      <c r="I281" s="16">
        <f t="shared" si="82"/>
        <v>46341</v>
      </c>
      <c r="J281">
        <f t="shared" si="83"/>
        <v>116</v>
      </c>
      <c r="K281">
        <f t="shared" si="84"/>
        <v>184</v>
      </c>
      <c r="L281" s="18">
        <f t="shared" si="85"/>
        <v>0.94565217391304346</v>
      </c>
      <c r="M281" s="18">
        <f t="shared" si="86"/>
        <v>77.984714673913047</v>
      </c>
      <c r="N281" s="17">
        <f t="shared" si="87"/>
        <v>5.1514833319953066</v>
      </c>
      <c r="O281" s="19">
        <f t="shared" si="88"/>
        <v>4.833319953068127E-2</v>
      </c>
      <c r="P281" s="18">
        <f t="shared" si="89"/>
        <v>11.656819620784033</v>
      </c>
      <c r="Q281">
        <f t="shared" si="90"/>
        <v>32</v>
      </c>
      <c r="R281" s="18">
        <f t="shared" si="91"/>
        <v>15.693150684931506</v>
      </c>
      <c r="S281">
        <f t="shared" si="92"/>
        <v>1</v>
      </c>
      <c r="T281" s="18">
        <f>SUM(CashFlows!DX281:GE281)</f>
        <v>78.056292114081998</v>
      </c>
      <c r="U281" s="18">
        <f t="shared" si="93"/>
        <v>77.110639940168952</v>
      </c>
      <c r="V281" s="18">
        <f t="shared" si="94"/>
        <v>7.1577440168951512E-2</v>
      </c>
      <c r="W281" s="17">
        <f t="shared" si="95"/>
        <v>5.1436139532993757</v>
      </c>
      <c r="X281" s="19">
        <f t="shared" si="96"/>
        <v>-0.7869378695930962</v>
      </c>
      <c r="Y281" s="18">
        <f t="shared" si="97"/>
        <v>8.5786692471161399E-2</v>
      </c>
      <c r="Z281" s="20">
        <f t="shared" si="98"/>
        <v>6.1403918476467985E-3</v>
      </c>
      <c r="AA281" s="21">
        <f t="shared" si="99"/>
        <v>3.7704412042647266E-5</v>
      </c>
    </row>
    <row r="282" spans="1:27" x14ac:dyDescent="0.2">
      <c r="A282">
        <v>279</v>
      </c>
      <c r="B282" s="16">
        <f>Data!A281</f>
        <v>52001</v>
      </c>
      <c r="C282" s="17">
        <f>Data!B281</f>
        <v>3.25</v>
      </c>
      <c r="D282" s="17">
        <f>Data!C281</f>
        <v>79.209999999999994</v>
      </c>
      <c r="E282" s="17">
        <f>Data!D281</f>
        <v>79.23</v>
      </c>
      <c r="F282" s="17">
        <f>Data!F281</f>
        <v>5.15</v>
      </c>
      <c r="G282" s="18">
        <f t="shared" si="80"/>
        <v>79.71875</v>
      </c>
      <c r="H282" s="16">
        <f t="shared" si="81"/>
        <v>46157</v>
      </c>
      <c r="I282" s="16">
        <f t="shared" si="82"/>
        <v>46341</v>
      </c>
      <c r="J282">
        <f t="shared" si="83"/>
        <v>116</v>
      </c>
      <c r="K282">
        <f t="shared" si="84"/>
        <v>184</v>
      </c>
      <c r="L282" s="18">
        <f t="shared" si="85"/>
        <v>1.0244565217391304</v>
      </c>
      <c r="M282" s="18">
        <f t="shared" si="86"/>
        <v>80.743206521739125</v>
      </c>
      <c r="N282" s="17">
        <f t="shared" si="87"/>
        <v>5.1501313914395528</v>
      </c>
      <c r="O282" s="19">
        <f t="shared" si="88"/>
        <v>1.3139143955243071E-2</v>
      </c>
      <c r="P282" s="18">
        <f t="shared" si="89"/>
        <v>11.488327251492608</v>
      </c>
      <c r="Q282">
        <f t="shared" si="90"/>
        <v>32</v>
      </c>
      <c r="R282" s="18">
        <f t="shared" si="91"/>
        <v>15.693150684931506</v>
      </c>
      <c r="S282">
        <f t="shared" si="92"/>
        <v>1</v>
      </c>
      <c r="T282" s="18">
        <f>SUM(CashFlows!DX282:GE282)</f>
        <v>80.857126910046247</v>
      </c>
      <c r="U282" s="18">
        <f t="shared" si="93"/>
        <v>79.832670388307122</v>
      </c>
      <c r="V282" s="18">
        <f t="shared" si="94"/>
        <v>0.11392038830712181</v>
      </c>
      <c r="W282" s="17">
        <f t="shared" si="95"/>
        <v>5.1378610376522627</v>
      </c>
      <c r="X282" s="19">
        <f t="shared" si="96"/>
        <v>-1.2270353787290134</v>
      </c>
      <c r="Y282" s="18">
        <f t="shared" si="97"/>
        <v>8.7044874167392483E-2</v>
      </c>
      <c r="Z282" s="20">
        <f t="shared" si="98"/>
        <v>9.9161858652939087E-3</v>
      </c>
      <c r="AA282" s="21">
        <f t="shared" si="99"/>
        <v>9.83307421150547E-5</v>
      </c>
    </row>
    <row r="283" spans="1:27" x14ac:dyDescent="0.2">
      <c r="A283">
        <v>280</v>
      </c>
      <c r="B283" s="16">
        <f>Data!A282</f>
        <v>52093</v>
      </c>
      <c r="C283" s="17">
        <f>Data!B282</f>
        <v>2.75</v>
      </c>
      <c r="D283" s="17">
        <f>Data!C282</f>
        <v>73.272000000000006</v>
      </c>
      <c r="E283" s="17">
        <f>Data!D282</f>
        <v>73.292000000000002</v>
      </c>
      <c r="F283" s="17">
        <f>Data!F282</f>
        <v>5.173</v>
      </c>
      <c r="G283" s="18">
        <f t="shared" si="80"/>
        <v>73.9140625</v>
      </c>
      <c r="H283" s="16">
        <f t="shared" si="81"/>
        <v>46249</v>
      </c>
      <c r="I283" s="16">
        <f t="shared" si="82"/>
        <v>46433</v>
      </c>
      <c r="J283">
        <f t="shared" si="83"/>
        <v>24</v>
      </c>
      <c r="K283">
        <f t="shared" si="84"/>
        <v>184</v>
      </c>
      <c r="L283" s="18">
        <f t="shared" si="85"/>
        <v>0.17934782608695651</v>
      </c>
      <c r="M283" s="18">
        <f t="shared" si="86"/>
        <v>74.093410326086953</v>
      </c>
      <c r="N283" s="17">
        <f t="shared" si="87"/>
        <v>5.1732106994318361</v>
      </c>
      <c r="O283" s="19">
        <f t="shared" si="88"/>
        <v>2.1069943183604778E-2</v>
      </c>
      <c r="P283" s="18">
        <f t="shared" si="89"/>
        <v>12.074951080148193</v>
      </c>
      <c r="Q283">
        <f t="shared" si="90"/>
        <v>32</v>
      </c>
      <c r="R283" s="18">
        <f t="shared" si="91"/>
        <v>15.945205479452055</v>
      </c>
      <c r="S283">
        <f t="shared" si="92"/>
        <v>1</v>
      </c>
      <c r="T283" s="18">
        <f>SUM(CashFlows!DX283:GE283)</f>
        <v>74.20082738891594</v>
      </c>
      <c r="U283" s="18">
        <f t="shared" si="93"/>
        <v>74.021479562828986</v>
      </c>
      <c r="V283" s="18">
        <f t="shared" si="94"/>
        <v>0.10741706282898633</v>
      </c>
      <c r="W283" s="17">
        <f t="shared" si="95"/>
        <v>5.1612149984238025</v>
      </c>
      <c r="X283" s="19">
        <f t="shared" si="96"/>
        <v>-1.1995701008033599</v>
      </c>
      <c r="Y283" s="18">
        <f t="shared" si="97"/>
        <v>8.28160705051674E-2</v>
      </c>
      <c r="Z283" s="20">
        <f t="shared" si="98"/>
        <v>8.8958590487033286E-3</v>
      </c>
      <c r="AA283" s="21">
        <f t="shared" si="99"/>
        <v>7.9136308214396885E-5</v>
      </c>
    </row>
    <row r="284" spans="1:27" x14ac:dyDescent="0.2">
      <c r="A284">
        <v>281</v>
      </c>
      <c r="B284" s="16">
        <f>Data!A283</f>
        <v>52093</v>
      </c>
      <c r="C284" s="17">
        <f>Data!B283</f>
        <v>3.375</v>
      </c>
      <c r="D284" s="17">
        <f>Data!C283</f>
        <v>80.224000000000004</v>
      </c>
      <c r="E284" s="17">
        <f>Data!D283</f>
        <v>80.244</v>
      </c>
      <c r="F284" s="17">
        <f>Data!F283</f>
        <v>5.16</v>
      </c>
      <c r="G284" s="18">
        <f t="shared" si="80"/>
        <v>80.765625</v>
      </c>
      <c r="H284" s="16">
        <f t="shared" si="81"/>
        <v>46249</v>
      </c>
      <c r="I284" s="16">
        <f t="shared" si="82"/>
        <v>46433</v>
      </c>
      <c r="J284">
        <f t="shared" si="83"/>
        <v>24</v>
      </c>
      <c r="K284">
        <f t="shared" si="84"/>
        <v>184</v>
      </c>
      <c r="L284" s="18">
        <f t="shared" si="85"/>
        <v>0.22010869565217392</v>
      </c>
      <c r="M284" s="18">
        <f t="shared" si="86"/>
        <v>80.985733695652172</v>
      </c>
      <c r="N284" s="17">
        <f t="shared" si="87"/>
        <v>5.1600132880892362</v>
      </c>
      <c r="O284" s="19">
        <f t="shared" si="88"/>
        <v>1.3288089236063172E-3</v>
      </c>
      <c r="P284" s="18">
        <f t="shared" si="89"/>
        <v>11.648579255430027</v>
      </c>
      <c r="Q284">
        <f t="shared" si="90"/>
        <v>32</v>
      </c>
      <c r="R284" s="18">
        <f t="shared" si="91"/>
        <v>15.945205479452055</v>
      </c>
      <c r="S284">
        <f t="shared" si="92"/>
        <v>1</v>
      </c>
      <c r="T284" s="18">
        <f>SUM(CashFlows!DX284:GE284)</f>
        <v>81.114226478846177</v>
      </c>
      <c r="U284" s="18">
        <f t="shared" si="93"/>
        <v>80.894117783194005</v>
      </c>
      <c r="V284" s="18">
        <f t="shared" si="94"/>
        <v>0.12849278319400526</v>
      </c>
      <c r="W284" s="17">
        <f t="shared" si="95"/>
        <v>5.146406061033832</v>
      </c>
      <c r="X284" s="19">
        <f t="shared" si="96"/>
        <v>-1.3607227055404181</v>
      </c>
      <c r="Y284" s="18">
        <f t="shared" si="97"/>
        <v>8.5847379158608239E-2</v>
      </c>
      <c r="Z284" s="20">
        <f t="shared" si="98"/>
        <v>1.1030768678000614E-2</v>
      </c>
      <c r="AA284" s="21">
        <f t="shared" si="99"/>
        <v>1.216778576275594E-4</v>
      </c>
    </row>
    <row r="285" spans="1:27" x14ac:dyDescent="0.2">
      <c r="A285">
        <v>282</v>
      </c>
      <c r="B285" s="16">
        <f>Data!A284</f>
        <v>52185</v>
      </c>
      <c r="C285" s="17">
        <f>Data!B284</f>
        <v>2.75</v>
      </c>
      <c r="D285" s="17">
        <f>Data!C284</f>
        <v>73.144000000000005</v>
      </c>
      <c r="E285" s="17">
        <f>Data!D284</f>
        <v>73.164000000000001</v>
      </c>
      <c r="F285" s="17">
        <f>Data!F284</f>
        <v>5.1879999999999997</v>
      </c>
      <c r="G285" s="18">
        <f t="shared" si="80"/>
        <v>73.515625</v>
      </c>
      <c r="H285" s="16">
        <f t="shared" si="81"/>
        <v>46157</v>
      </c>
      <c r="I285" s="16">
        <f t="shared" si="82"/>
        <v>46341</v>
      </c>
      <c r="J285">
        <f t="shared" si="83"/>
        <v>116</v>
      </c>
      <c r="K285">
        <f t="shared" si="84"/>
        <v>184</v>
      </c>
      <c r="L285" s="18">
        <f t="shared" si="85"/>
        <v>0.86684782608695654</v>
      </c>
      <c r="M285" s="18">
        <f t="shared" si="86"/>
        <v>74.382472826086953</v>
      </c>
      <c r="N285" s="17">
        <f t="shared" si="87"/>
        <v>5.1879782101664356</v>
      </c>
      <c r="O285" s="19">
        <f t="shared" si="88"/>
        <v>-2.1789833564156424E-3</v>
      </c>
      <c r="P285" s="18">
        <f t="shared" si="89"/>
        <v>12.091781105422768</v>
      </c>
      <c r="Q285">
        <f t="shared" si="90"/>
        <v>33</v>
      </c>
      <c r="R285" s="18">
        <f t="shared" si="91"/>
        <v>16.197260273972603</v>
      </c>
      <c r="S285">
        <f t="shared" si="92"/>
        <v>1</v>
      </c>
      <c r="T285" s="18">
        <f>SUM(CashFlows!DX285:GE285)</f>
        <v>74.529628913479442</v>
      </c>
      <c r="U285" s="18">
        <f t="shared" si="93"/>
        <v>73.662781087392489</v>
      </c>
      <c r="V285" s="18">
        <f t="shared" si="94"/>
        <v>0.14715608739248864</v>
      </c>
      <c r="W285" s="17">
        <f t="shared" si="95"/>
        <v>5.1716368174586185</v>
      </c>
      <c r="X285" s="19">
        <f t="shared" si="96"/>
        <v>-1.6341392707817093</v>
      </c>
      <c r="Y285" s="18">
        <f t="shared" si="97"/>
        <v>8.2700802411278571E-2</v>
      </c>
      <c r="Z285" s="20">
        <f t="shared" si="98"/>
        <v>1.2169926507063045E-2</v>
      </c>
      <c r="AA285" s="21">
        <f t="shared" si="99"/>
        <v>1.4810711118731573E-4</v>
      </c>
    </row>
    <row r="286" spans="1:27" x14ac:dyDescent="0.2">
      <c r="A286">
        <v>283</v>
      </c>
      <c r="B286" s="16">
        <f>Data!A285</f>
        <v>52185</v>
      </c>
      <c r="C286" s="17">
        <f>Data!B285</f>
        <v>4</v>
      </c>
      <c r="D286" s="17">
        <f>Data!C285</f>
        <v>87.072000000000003</v>
      </c>
      <c r="E286" s="17">
        <f>Data!D285</f>
        <v>87.091999999999999</v>
      </c>
      <c r="F286" s="17">
        <f>Data!F285</f>
        <v>5.1680000000000001</v>
      </c>
      <c r="G286" s="18">
        <f t="shared" si="80"/>
        <v>87.2890625</v>
      </c>
      <c r="H286" s="16">
        <f t="shared" si="81"/>
        <v>46157</v>
      </c>
      <c r="I286" s="16">
        <f t="shared" si="82"/>
        <v>46341</v>
      </c>
      <c r="J286">
        <f t="shared" si="83"/>
        <v>116</v>
      </c>
      <c r="K286">
        <f t="shared" si="84"/>
        <v>184</v>
      </c>
      <c r="L286" s="18">
        <f t="shared" si="85"/>
        <v>1.2608695652173914</v>
      </c>
      <c r="M286" s="18">
        <f t="shared" si="86"/>
        <v>88.549932065217391</v>
      </c>
      <c r="N286" s="17">
        <f t="shared" si="87"/>
        <v>5.1680776511339861</v>
      </c>
      <c r="O286" s="19">
        <f t="shared" si="88"/>
        <v>7.7651133985945364E-3</v>
      </c>
      <c r="P286" s="18">
        <f t="shared" si="89"/>
        <v>11.271652707123074</v>
      </c>
      <c r="Q286">
        <f t="shared" si="90"/>
        <v>33</v>
      </c>
      <c r="R286" s="18">
        <f t="shared" si="91"/>
        <v>16.197260273972603</v>
      </c>
      <c r="S286">
        <f t="shared" si="92"/>
        <v>1</v>
      </c>
      <c r="T286" s="18">
        <f>SUM(CashFlows!DX286:GE286)</f>
        <v>88.803349417085485</v>
      </c>
      <c r="U286" s="18">
        <f t="shared" si="93"/>
        <v>87.542479851868094</v>
      </c>
      <c r="V286" s="18">
        <f t="shared" si="94"/>
        <v>0.25341735186809444</v>
      </c>
      <c r="W286" s="17">
        <f t="shared" si="95"/>
        <v>5.1427342571493817</v>
      </c>
      <c r="X286" s="19">
        <f t="shared" si="96"/>
        <v>-2.534339398460439</v>
      </c>
      <c r="Y286" s="18">
        <f t="shared" si="97"/>
        <v>8.8718134419458666E-2</v>
      </c>
      <c r="Z286" s="20">
        <f t="shared" si="98"/>
        <v>2.2482714687256856E-2</v>
      </c>
      <c r="AA286" s="21">
        <f t="shared" si="99"/>
        <v>5.0547245970859517E-4</v>
      </c>
    </row>
    <row r="287" spans="1:27" x14ac:dyDescent="0.2">
      <c r="A287">
        <v>284</v>
      </c>
      <c r="B287" s="16">
        <f>Data!A286</f>
        <v>52277</v>
      </c>
      <c r="C287" s="17">
        <f>Data!B286</f>
        <v>3.125</v>
      </c>
      <c r="D287" s="17">
        <f>Data!C286</f>
        <v>77.075999999999993</v>
      </c>
      <c r="E287" s="17">
        <f>Data!D286</f>
        <v>77.096000000000004</v>
      </c>
      <c r="F287" s="17">
        <f>Data!F286</f>
        <v>5.1950000000000003</v>
      </c>
      <c r="G287" s="18">
        <f t="shared" si="80"/>
        <v>77.3046875</v>
      </c>
      <c r="H287" s="16">
        <f t="shared" si="81"/>
        <v>46249</v>
      </c>
      <c r="I287" s="16">
        <f t="shared" si="82"/>
        <v>46433</v>
      </c>
      <c r="J287">
        <f t="shared" si="83"/>
        <v>24</v>
      </c>
      <c r="K287">
        <f t="shared" si="84"/>
        <v>184</v>
      </c>
      <c r="L287" s="18">
        <f t="shared" si="85"/>
        <v>0.20380434782608695</v>
      </c>
      <c r="M287" s="18">
        <f t="shared" si="86"/>
        <v>77.508491847826093</v>
      </c>
      <c r="N287" s="17">
        <f t="shared" si="87"/>
        <v>5.194935302797492</v>
      </c>
      <c r="O287" s="19">
        <f t="shared" si="88"/>
        <v>-6.4697202508234852E-3</v>
      </c>
      <c r="P287" s="18">
        <f t="shared" si="89"/>
        <v>12.053976835592469</v>
      </c>
      <c r="Q287">
        <f t="shared" si="90"/>
        <v>33</v>
      </c>
      <c r="R287" s="18">
        <f t="shared" si="91"/>
        <v>16.449315068493149</v>
      </c>
      <c r="S287">
        <f t="shared" si="92"/>
        <v>1</v>
      </c>
      <c r="T287" s="18">
        <f>SUM(CashFlows!DX287:GE287)</f>
        <v>77.713782163336674</v>
      </c>
      <c r="U287" s="18">
        <f t="shared" si="93"/>
        <v>77.509977815510581</v>
      </c>
      <c r="V287" s="18">
        <f t="shared" si="94"/>
        <v>0.20529031551058097</v>
      </c>
      <c r="W287" s="17">
        <f t="shared" si="95"/>
        <v>5.1729983127126431</v>
      </c>
      <c r="X287" s="19">
        <f t="shared" si="96"/>
        <v>-2.1936990084848951</v>
      </c>
      <c r="Y287" s="18">
        <f t="shared" si="97"/>
        <v>8.2960172699788393E-2</v>
      </c>
      <c r="Z287" s="20">
        <f t="shared" si="98"/>
        <v>1.7030920028351843E-2</v>
      </c>
      <c r="AA287" s="21">
        <f t="shared" si="99"/>
        <v>2.9005223701211594E-4</v>
      </c>
    </row>
    <row r="288" spans="1:27" x14ac:dyDescent="0.2">
      <c r="A288">
        <v>285</v>
      </c>
      <c r="B288" s="16">
        <f>Data!A287</f>
        <v>52277</v>
      </c>
      <c r="C288" s="17">
        <f>Data!B287</f>
        <v>3.875</v>
      </c>
      <c r="D288" s="17">
        <f>Data!C287</f>
        <v>85.194000000000003</v>
      </c>
      <c r="E288" s="17">
        <f>Data!D287</f>
        <v>85.213999999999999</v>
      </c>
      <c r="F288" s="17">
        <f>Data!F287</f>
        <v>5.18</v>
      </c>
      <c r="G288" s="18">
        <f t="shared" si="80"/>
        <v>85.671875</v>
      </c>
      <c r="H288" s="16">
        <f t="shared" si="81"/>
        <v>46249</v>
      </c>
      <c r="I288" s="16">
        <f t="shared" si="82"/>
        <v>46433</v>
      </c>
      <c r="J288">
        <f t="shared" si="83"/>
        <v>24</v>
      </c>
      <c r="K288">
        <f t="shared" si="84"/>
        <v>184</v>
      </c>
      <c r="L288" s="18">
        <f t="shared" si="85"/>
        <v>0.25271739130434784</v>
      </c>
      <c r="M288" s="18">
        <f t="shared" si="86"/>
        <v>85.924592391304344</v>
      </c>
      <c r="N288" s="17">
        <f t="shared" si="87"/>
        <v>5.1803132825640317</v>
      </c>
      <c r="O288" s="19">
        <f t="shared" si="88"/>
        <v>3.1328256403195809E-2</v>
      </c>
      <c r="P288" s="18">
        <f t="shared" si="89"/>
        <v>11.581708101458947</v>
      </c>
      <c r="Q288">
        <f t="shared" si="90"/>
        <v>33</v>
      </c>
      <c r="R288" s="18">
        <f t="shared" si="91"/>
        <v>16.449315068493149</v>
      </c>
      <c r="S288">
        <f t="shared" si="92"/>
        <v>1</v>
      </c>
      <c r="T288" s="18">
        <f>SUM(CashFlows!DX288:GE288)</f>
        <v>86.16917228373427</v>
      </c>
      <c r="U288" s="18">
        <f t="shared" si="93"/>
        <v>85.916454892429925</v>
      </c>
      <c r="V288" s="18">
        <f t="shared" si="94"/>
        <v>0.24457989242992539</v>
      </c>
      <c r="W288" s="17">
        <f t="shared" si="95"/>
        <v>5.1557804111800394</v>
      </c>
      <c r="X288" s="19">
        <f t="shared" si="96"/>
        <v>-2.4532871383992294</v>
      </c>
      <c r="Y288" s="18">
        <f t="shared" si="97"/>
        <v>8.6343049854108317E-2</v>
      </c>
      <c r="Z288" s="20">
        <f t="shared" si="98"/>
        <v>2.1117773845389497E-2</v>
      </c>
      <c r="AA288" s="21">
        <f t="shared" si="99"/>
        <v>4.4596037218501671E-4</v>
      </c>
    </row>
    <row r="289" spans="1:27" x14ac:dyDescent="0.2">
      <c r="A289">
        <v>286</v>
      </c>
      <c r="B289" s="16">
        <f>Data!A288</f>
        <v>52366</v>
      </c>
      <c r="C289" s="17">
        <f>Data!B288</f>
        <v>2.875</v>
      </c>
      <c r="D289" s="17">
        <f>Data!C288</f>
        <v>74.042000000000002</v>
      </c>
      <c r="E289" s="17">
        <f>Data!D288</f>
        <v>74.061999999999998</v>
      </c>
      <c r="F289" s="17">
        <f>Data!F288</f>
        <v>5.2080000000000002</v>
      </c>
      <c r="G289" s="18">
        <f t="shared" si="80"/>
        <v>74.1953125</v>
      </c>
      <c r="H289" s="16">
        <f t="shared" si="81"/>
        <v>46157</v>
      </c>
      <c r="I289" s="16">
        <f t="shared" si="82"/>
        <v>46341</v>
      </c>
      <c r="J289">
        <f t="shared" si="83"/>
        <v>116</v>
      </c>
      <c r="K289">
        <f t="shared" si="84"/>
        <v>184</v>
      </c>
      <c r="L289" s="18">
        <f t="shared" si="85"/>
        <v>0.90625</v>
      </c>
      <c r="M289" s="18">
        <f t="shared" si="86"/>
        <v>75.1015625</v>
      </c>
      <c r="N289" s="17">
        <f t="shared" si="87"/>
        <v>5.208152217018462</v>
      </c>
      <c r="O289" s="19">
        <f t="shared" si="88"/>
        <v>1.5221701846179769E-2</v>
      </c>
      <c r="P289" s="18">
        <f t="shared" si="89"/>
        <v>12.242640591328284</v>
      </c>
      <c r="Q289">
        <f t="shared" si="90"/>
        <v>34</v>
      </c>
      <c r="R289" s="18">
        <f t="shared" si="91"/>
        <v>16.693150684931506</v>
      </c>
      <c r="S289">
        <f t="shared" si="92"/>
        <v>1</v>
      </c>
      <c r="T289" s="18">
        <f>SUM(CashFlows!DX289:GE289)</f>
        <v>75.30045523780953</v>
      </c>
      <c r="U289" s="18">
        <f t="shared" si="93"/>
        <v>74.39420523780953</v>
      </c>
      <c r="V289" s="18">
        <f t="shared" si="94"/>
        <v>0.19889273780952976</v>
      </c>
      <c r="W289" s="17">
        <f t="shared" si="95"/>
        <v>5.186555851452912</v>
      </c>
      <c r="X289" s="19">
        <f t="shared" si="96"/>
        <v>-2.1596365565550002</v>
      </c>
      <c r="Y289" s="18">
        <f t="shared" si="97"/>
        <v>8.1681724832167388E-2</v>
      </c>
      <c r="Z289" s="20">
        <f t="shared" si="98"/>
        <v>1.6245901880874426E-2</v>
      </c>
      <c r="AA289" s="21">
        <f t="shared" si="99"/>
        <v>2.6392932792299918E-4</v>
      </c>
    </row>
    <row r="290" spans="1:27" x14ac:dyDescent="0.2">
      <c r="A290">
        <v>287</v>
      </c>
      <c r="B290" s="16">
        <f>Data!A289</f>
        <v>52366</v>
      </c>
      <c r="C290" s="17">
        <f>Data!B289</f>
        <v>3.875</v>
      </c>
      <c r="D290" s="17">
        <f>Data!C289</f>
        <v>85.116</v>
      </c>
      <c r="E290" s="17">
        <f>Data!D289</f>
        <v>85.135999999999996</v>
      </c>
      <c r="F290" s="17">
        <f>Data!F289</f>
        <v>5.19</v>
      </c>
      <c r="G290" s="18">
        <f t="shared" si="80"/>
        <v>85.4296875</v>
      </c>
      <c r="H290" s="16">
        <f t="shared" si="81"/>
        <v>46157</v>
      </c>
      <c r="I290" s="16">
        <f t="shared" si="82"/>
        <v>46341</v>
      </c>
      <c r="J290">
        <f t="shared" si="83"/>
        <v>116</v>
      </c>
      <c r="K290">
        <f t="shared" si="84"/>
        <v>184</v>
      </c>
      <c r="L290" s="18">
        <f t="shared" si="85"/>
        <v>1.2214673913043479</v>
      </c>
      <c r="M290" s="18">
        <f t="shared" si="86"/>
        <v>86.651154891304344</v>
      </c>
      <c r="N290" s="17">
        <f t="shared" si="87"/>
        <v>5.1903936551328442</v>
      </c>
      <c r="O290" s="19">
        <f t="shared" si="88"/>
        <v>3.9365513284383979E-2</v>
      </c>
      <c r="P290" s="18">
        <f t="shared" si="89"/>
        <v>11.563916958450662</v>
      </c>
      <c r="Q290">
        <f t="shared" si="90"/>
        <v>34</v>
      </c>
      <c r="R290" s="18">
        <f t="shared" si="91"/>
        <v>16.693150684931506</v>
      </c>
      <c r="S290">
        <f t="shared" si="92"/>
        <v>1</v>
      </c>
      <c r="T290" s="18">
        <f>SUM(CashFlows!DX290:GE290)</f>
        <v>86.928776794505907</v>
      </c>
      <c r="U290" s="18">
        <f t="shared" si="93"/>
        <v>85.707309403201563</v>
      </c>
      <c r="V290" s="18">
        <f t="shared" si="94"/>
        <v>0.27762190320156321</v>
      </c>
      <c r="W290" s="17">
        <f t="shared" si="95"/>
        <v>5.1627445089446047</v>
      </c>
      <c r="X290" s="19">
        <f t="shared" si="96"/>
        <v>-2.7649146188239548</v>
      </c>
      <c r="Y290" s="18">
        <f t="shared" si="97"/>
        <v>8.6475889060170175E-2</v>
      </c>
      <c r="Z290" s="20">
        <f t="shared" si="98"/>
        <v>2.4007600901931683E-2</v>
      </c>
      <c r="AA290" s="21">
        <f t="shared" si="99"/>
        <v>5.7636490106643089E-4</v>
      </c>
    </row>
    <row r="291" spans="1:27" x14ac:dyDescent="0.2">
      <c r="A291">
        <v>288</v>
      </c>
      <c r="B291" s="16">
        <f>Data!A290</f>
        <v>52458</v>
      </c>
      <c r="C291" s="17">
        <f>Data!B290</f>
        <v>3.625</v>
      </c>
      <c r="D291" s="17">
        <f>Data!C290</f>
        <v>82.073999999999998</v>
      </c>
      <c r="E291" s="17">
        <f>Data!D290</f>
        <v>82.093999999999994</v>
      </c>
      <c r="F291" s="17">
        <f>Data!F290</f>
        <v>5.2110000000000003</v>
      </c>
      <c r="G291" s="18">
        <f t="shared" si="80"/>
        <v>82.296875</v>
      </c>
      <c r="H291" s="16">
        <f t="shared" si="81"/>
        <v>46249</v>
      </c>
      <c r="I291" s="16">
        <f t="shared" si="82"/>
        <v>46433</v>
      </c>
      <c r="J291">
        <f t="shared" si="83"/>
        <v>24</v>
      </c>
      <c r="K291">
        <f t="shared" si="84"/>
        <v>184</v>
      </c>
      <c r="L291" s="18">
        <f t="shared" si="85"/>
        <v>0.23641304347826086</v>
      </c>
      <c r="M291" s="18">
        <f t="shared" si="86"/>
        <v>82.533288043478265</v>
      </c>
      <c r="N291" s="17">
        <f t="shared" si="87"/>
        <v>5.2111012386066973</v>
      </c>
      <c r="O291" s="19">
        <f t="shared" si="88"/>
        <v>1.0123860669697393E-2</v>
      </c>
      <c r="P291" s="18">
        <f t="shared" si="89"/>
        <v>11.953576337750468</v>
      </c>
      <c r="Q291">
        <f t="shared" si="90"/>
        <v>34</v>
      </c>
      <c r="R291" s="18">
        <f t="shared" si="91"/>
        <v>16.945205479452056</v>
      </c>
      <c r="S291">
        <f t="shared" si="92"/>
        <v>1</v>
      </c>
      <c r="T291" s="18">
        <f>SUM(CashFlows!DX291:GE291)</f>
        <v>82.859423453976888</v>
      </c>
      <c r="U291" s="18">
        <f t="shared" si="93"/>
        <v>82.623010410498622</v>
      </c>
      <c r="V291" s="18">
        <f t="shared" si="94"/>
        <v>0.32613541049862249</v>
      </c>
      <c r="W291" s="17">
        <f t="shared" si="95"/>
        <v>5.1781260782791225</v>
      </c>
      <c r="X291" s="19">
        <f t="shared" si="96"/>
        <v>-3.2975160327574748</v>
      </c>
      <c r="Y291" s="18">
        <f t="shared" si="97"/>
        <v>8.3656971917426104E-2</v>
      </c>
      <c r="Z291" s="20">
        <f t="shared" si="98"/>
        <v>2.7283500877361495E-2</v>
      </c>
      <c r="AA291" s="21">
        <f t="shared" si="99"/>
        <v>7.443894201249854E-4</v>
      </c>
    </row>
    <row r="292" spans="1:27" x14ac:dyDescent="0.2">
      <c r="A292">
        <v>289</v>
      </c>
      <c r="B292" s="16">
        <f>Data!A291</f>
        <v>52458</v>
      </c>
      <c r="C292" s="17">
        <f>Data!B291</f>
        <v>4.375</v>
      </c>
      <c r="D292" s="17">
        <f>Data!C291</f>
        <v>90.25</v>
      </c>
      <c r="E292" s="17">
        <f>Data!D291</f>
        <v>90.27</v>
      </c>
      <c r="F292" s="17">
        <f>Data!F291</f>
        <v>5.194</v>
      </c>
      <c r="G292" s="18">
        <f t="shared" si="80"/>
        <v>90.84375</v>
      </c>
      <c r="H292" s="16">
        <f t="shared" si="81"/>
        <v>46249</v>
      </c>
      <c r="I292" s="16">
        <f t="shared" si="82"/>
        <v>46433</v>
      </c>
      <c r="J292">
        <f t="shared" si="83"/>
        <v>24</v>
      </c>
      <c r="K292">
        <f t="shared" si="84"/>
        <v>184</v>
      </c>
      <c r="L292" s="18">
        <f t="shared" si="85"/>
        <v>0.28532608695652173</v>
      </c>
      <c r="M292" s="18">
        <f t="shared" si="86"/>
        <v>91.129076086956516</v>
      </c>
      <c r="N292" s="17">
        <f t="shared" si="87"/>
        <v>5.1941717459922216</v>
      </c>
      <c r="O292" s="19">
        <f t="shared" si="88"/>
        <v>1.7174599222169462E-2</v>
      </c>
      <c r="P292" s="18">
        <f t="shared" si="89"/>
        <v>11.526895687454896</v>
      </c>
      <c r="Q292">
        <f t="shared" si="90"/>
        <v>34</v>
      </c>
      <c r="R292" s="18">
        <f t="shared" si="91"/>
        <v>16.945205479452056</v>
      </c>
      <c r="S292">
        <f t="shared" si="92"/>
        <v>1</v>
      </c>
      <c r="T292" s="18">
        <f>SUM(CashFlows!DX292:GE292)</f>
        <v>91.469479152785965</v>
      </c>
      <c r="U292" s="18">
        <f t="shared" si="93"/>
        <v>91.184153065829449</v>
      </c>
      <c r="V292" s="18">
        <f t="shared" si="94"/>
        <v>0.34040306582944879</v>
      </c>
      <c r="W292" s="17">
        <f t="shared" si="95"/>
        <v>5.1618437374301402</v>
      </c>
      <c r="X292" s="19">
        <f t="shared" si="96"/>
        <v>-3.2328008562081401</v>
      </c>
      <c r="Y292" s="18">
        <f t="shared" si="97"/>
        <v>8.6753626224650687E-2</v>
      </c>
      <c r="Z292" s="20">
        <f t="shared" si="98"/>
        <v>2.9531200338693164E-2</v>
      </c>
      <c r="AA292" s="21">
        <f t="shared" si="99"/>
        <v>8.7209179344403126E-4</v>
      </c>
    </row>
    <row r="293" spans="1:27" x14ac:dyDescent="0.2">
      <c r="A293">
        <v>290</v>
      </c>
      <c r="B293" s="16">
        <f>Data!A292</f>
        <v>52550</v>
      </c>
      <c r="C293" s="17">
        <f>Data!B292</f>
        <v>3.75</v>
      </c>
      <c r="D293" s="17">
        <f>Data!C292</f>
        <v>83.144000000000005</v>
      </c>
      <c r="E293" s="17">
        <f>Data!D292</f>
        <v>83.164000000000001</v>
      </c>
      <c r="F293" s="17">
        <f>Data!F292</f>
        <v>5.2130000000000001</v>
      </c>
      <c r="G293" s="18">
        <f t="shared" si="80"/>
        <v>83.515625</v>
      </c>
      <c r="H293" s="16">
        <f t="shared" si="81"/>
        <v>46157</v>
      </c>
      <c r="I293" s="16">
        <f t="shared" si="82"/>
        <v>46341</v>
      </c>
      <c r="J293">
        <f t="shared" si="83"/>
        <v>116</v>
      </c>
      <c r="K293">
        <f t="shared" si="84"/>
        <v>184</v>
      </c>
      <c r="L293" s="18">
        <f t="shared" si="85"/>
        <v>1.1820652173913044</v>
      </c>
      <c r="M293" s="18">
        <f t="shared" si="86"/>
        <v>84.697690217391298</v>
      </c>
      <c r="N293" s="17">
        <f t="shared" si="87"/>
        <v>5.2134212639508046</v>
      </c>
      <c r="O293" s="19">
        <f t="shared" si="88"/>
        <v>4.2126395080455126E-2</v>
      </c>
      <c r="P293" s="18">
        <f t="shared" si="89"/>
        <v>11.856324514305292</v>
      </c>
      <c r="Q293">
        <f t="shared" si="90"/>
        <v>35</v>
      </c>
      <c r="R293" s="18">
        <f t="shared" si="91"/>
        <v>17.197260273972603</v>
      </c>
      <c r="S293">
        <f t="shared" si="92"/>
        <v>1</v>
      </c>
      <c r="T293" s="18">
        <f>SUM(CashFlows!DX293:GE293)</f>
        <v>84.997190037114422</v>
      </c>
      <c r="U293" s="18">
        <f t="shared" si="93"/>
        <v>83.815124819723124</v>
      </c>
      <c r="V293" s="18">
        <f t="shared" si="94"/>
        <v>0.29949981972312401</v>
      </c>
      <c r="W293" s="17">
        <f t="shared" si="95"/>
        <v>5.1836643611935989</v>
      </c>
      <c r="X293" s="19">
        <f t="shared" si="96"/>
        <v>-2.9756902757205772</v>
      </c>
      <c r="Y293" s="18">
        <f t="shared" si="97"/>
        <v>8.4343170498871411E-2</v>
      </c>
      <c r="Z293" s="20">
        <f t="shared" si="98"/>
        <v>2.5260764359288698E-2</v>
      </c>
      <c r="AA293" s="21">
        <f t="shared" si="99"/>
        <v>6.381062160155101E-4</v>
      </c>
    </row>
    <row r="294" spans="1:27" x14ac:dyDescent="0.2">
      <c r="A294">
        <v>291</v>
      </c>
      <c r="B294" s="16">
        <f>Data!A293</f>
        <v>52550</v>
      </c>
      <c r="C294" s="17">
        <f>Data!B293</f>
        <v>4.75</v>
      </c>
      <c r="D294" s="17">
        <f>Data!C293</f>
        <v>94.296000000000006</v>
      </c>
      <c r="E294" s="17">
        <f>Data!D293</f>
        <v>94.316000000000003</v>
      </c>
      <c r="F294" s="17">
        <f>Data!F293</f>
        <v>5.1929999999999996</v>
      </c>
      <c r="G294" s="18">
        <f t="shared" si="80"/>
        <v>94.9921875</v>
      </c>
      <c r="H294" s="16">
        <f t="shared" si="81"/>
        <v>46157</v>
      </c>
      <c r="I294" s="16">
        <f t="shared" si="82"/>
        <v>46341</v>
      </c>
      <c r="J294">
        <f t="shared" si="83"/>
        <v>116</v>
      </c>
      <c r="K294">
        <f t="shared" si="84"/>
        <v>184</v>
      </c>
      <c r="L294" s="18">
        <f t="shared" si="85"/>
        <v>1.4972826086956521</v>
      </c>
      <c r="M294" s="18">
        <f t="shared" si="86"/>
        <v>96.489470108695656</v>
      </c>
      <c r="N294" s="17">
        <f t="shared" si="87"/>
        <v>5.1934397154551295</v>
      </c>
      <c r="O294" s="19">
        <f t="shared" si="88"/>
        <v>4.3971545512988541E-2</v>
      </c>
      <c r="P294" s="18">
        <f t="shared" si="89"/>
        <v>11.304988383725377</v>
      </c>
      <c r="Q294">
        <f t="shared" si="90"/>
        <v>35</v>
      </c>
      <c r="R294" s="18">
        <f t="shared" si="91"/>
        <v>17.197260273972603</v>
      </c>
      <c r="S294">
        <f t="shared" si="92"/>
        <v>1</v>
      </c>
      <c r="T294" s="18">
        <f>SUM(CashFlows!DX294:GE294)</f>
        <v>96.828657528532261</v>
      </c>
      <c r="U294" s="18">
        <f t="shared" si="93"/>
        <v>95.331374919836605</v>
      </c>
      <c r="V294" s="18">
        <f t="shared" si="94"/>
        <v>0.33918741983660539</v>
      </c>
      <c r="W294" s="17">
        <f t="shared" si="95"/>
        <v>5.1624167971746644</v>
      </c>
      <c r="X294" s="19">
        <f t="shared" si="96"/>
        <v>-3.1022918280465106</v>
      </c>
      <c r="Y294" s="18">
        <f t="shared" si="97"/>
        <v>8.8456526097770841E-2</v>
      </c>
      <c r="Z294" s="20">
        <f t="shared" si="98"/>
        <v>3.0003340854812238E-2</v>
      </c>
      <c r="AA294" s="21">
        <f t="shared" si="99"/>
        <v>9.0020046245004514E-4</v>
      </c>
    </row>
    <row r="295" spans="1:27" x14ac:dyDescent="0.2">
      <c r="A295">
        <v>292</v>
      </c>
      <c r="B295" s="16">
        <f>Data!A294</f>
        <v>52642</v>
      </c>
      <c r="C295" s="17">
        <f>Data!B294</f>
        <v>3.625</v>
      </c>
      <c r="D295" s="17">
        <f>Data!C294</f>
        <v>81.242000000000004</v>
      </c>
      <c r="E295" s="17">
        <f>Data!D294</f>
        <v>81.262</v>
      </c>
      <c r="F295" s="17">
        <f>Data!F294</f>
        <v>5.226</v>
      </c>
      <c r="G295" s="18">
        <f t="shared" si="80"/>
        <v>81.8203125</v>
      </c>
      <c r="H295" s="16">
        <f t="shared" si="81"/>
        <v>46249</v>
      </c>
      <c r="I295" s="16">
        <f t="shared" si="82"/>
        <v>46433</v>
      </c>
      <c r="J295">
        <f t="shared" si="83"/>
        <v>24</v>
      </c>
      <c r="K295">
        <f t="shared" si="84"/>
        <v>184</v>
      </c>
      <c r="L295" s="18">
        <f t="shared" si="85"/>
        <v>0.23641304347826086</v>
      </c>
      <c r="M295" s="18">
        <f t="shared" si="86"/>
        <v>82.056725543478265</v>
      </c>
      <c r="N295" s="17">
        <f t="shared" si="87"/>
        <v>5.2264104260360948</v>
      </c>
      <c r="O295" s="19">
        <f t="shared" si="88"/>
        <v>4.1042603609486861E-2</v>
      </c>
      <c r="P295" s="18">
        <f t="shared" si="89"/>
        <v>12.175602707484579</v>
      </c>
      <c r="Q295">
        <f t="shared" si="90"/>
        <v>35</v>
      </c>
      <c r="R295" s="18">
        <f t="shared" si="91"/>
        <v>17.449315068493149</v>
      </c>
      <c r="S295">
        <f t="shared" si="92"/>
        <v>1</v>
      </c>
      <c r="T295" s="18">
        <f>SUM(CashFlows!DX295:GE295)</f>
        <v>82.36479489684001</v>
      </c>
      <c r="U295" s="18">
        <f t="shared" si="93"/>
        <v>82.128381853361745</v>
      </c>
      <c r="V295" s="18">
        <f t="shared" si="94"/>
        <v>0.3080693533617449</v>
      </c>
      <c r="W295" s="17">
        <f t="shared" si="95"/>
        <v>5.1956488886542713</v>
      </c>
      <c r="X295" s="19">
        <f t="shared" si="96"/>
        <v>-3.0761537381823523</v>
      </c>
      <c r="Y295" s="18">
        <f t="shared" si="97"/>
        <v>8.2131457803339844E-2</v>
      </c>
      <c r="Z295" s="20">
        <f t="shared" si="98"/>
        <v>2.5302185096132343E-2</v>
      </c>
      <c r="AA295" s="21">
        <f t="shared" si="99"/>
        <v>6.4020057063894165E-4</v>
      </c>
    </row>
    <row r="296" spans="1:27" x14ac:dyDescent="0.2">
      <c r="A296">
        <v>293</v>
      </c>
      <c r="B296" s="16">
        <f>Data!A295</f>
        <v>52642</v>
      </c>
      <c r="C296" s="17">
        <f>Data!B295</f>
        <v>4.5</v>
      </c>
      <c r="D296" s="17">
        <f>Data!C295</f>
        <v>91.274000000000001</v>
      </c>
      <c r="E296" s="17">
        <f>Data!D295</f>
        <v>91.293999999999997</v>
      </c>
      <c r="F296" s="17">
        <f>Data!F295</f>
        <v>5.2110000000000003</v>
      </c>
      <c r="G296" s="18">
        <f t="shared" si="80"/>
        <v>91.921875</v>
      </c>
      <c r="H296" s="16">
        <f t="shared" si="81"/>
        <v>46249</v>
      </c>
      <c r="I296" s="16">
        <f t="shared" si="82"/>
        <v>46433</v>
      </c>
      <c r="J296">
        <f t="shared" si="83"/>
        <v>24</v>
      </c>
      <c r="K296">
        <f t="shared" si="84"/>
        <v>184</v>
      </c>
      <c r="L296" s="18">
        <f t="shared" si="85"/>
        <v>0.29347826086956524</v>
      </c>
      <c r="M296" s="18">
        <f t="shared" si="86"/>
        <v>92.215353260869563</v>
      </c>
      <c r="N296" s="17">
        <f t="shared" si="87"/>
        <v>5.2105565628160644</v>
      </c>
      <c r="O296" s="19">
        <f t="shared" si="88"/>
        <v>-4.4343718393591303E-2</v>
      </c>
      <c r="P296" s="18">
        <f t="shared" si="89"/>
        <v>11.668484913478457</v>
      </c>
      <c r="Q296">
        <f t="shared" si="90"/>
        <v>35</v>
      </c>
      <c r="R296" s="18">
        <f t="shared" si="91"/>
        <v>17.449315068493149</v>
      </c>
      <c r="S296">
        <f t="shared" si="92"/>
        <v>1</v>
      </c>
      <c r="T296" s="18">
        <f>SUM(CashFlows!DX296:GE296)</f>
        <v>92.584965268471791</v>
      </c>
      <c r="U296" s="18">
        <f t="shared" si="93"/>
        <v>92.291487007602228</v>
      </c>
      <c r="V296" s="18">
        <f t="shared" si="94"/>
        <v>0.36961200760222823</v>
      </c>
      <c r="W296" s="17">
        <f t="shared" si="95"/>
        <v>5.1762957798887541</v>
      </c>
      <c r="X296" s="19">
        <f t="shared" si="96"/>
        <v>-3.4260782927310274</v>
      </c>
      <c r="Y296" s="18">
        <f t="shared" si="97"/>
        <v>8.5700929247882363E-2</v>
      </c>
      <c r="Z296" s="20">
        <f t="shared" si="98"/>
        <v>3.167609251268632E-2</v>
      </c>
      <c r="AA296" s="21">
        <f t="shared" si="99"/>
        <v>1.0033748368722623E-3</v>
      </c>
    </row>
    <row r="297" spans="1:27" x14ac:dyDescent="0.2">
      <c r="A297">
        <v>294</v>
      </c>
      <c r="B297" s="16">
        <f>Data!A296</f>
        <v>52732</v>
      </c>
      <c r="C297" s="17">
        <f>Data!B296</f>
        <v>3.375</v>
      </c>
      <c r="D297" s="17">
        <f>Data!C296</f>
        <v>78.2</v>
      </c>
      <c r="E297" s="17">
        <f>Data!D296</f>
        <v>78.22</v>
      </c>
      <c r="F297" s="17">
        <f>Data!F296</f>
        <v>5.2370000000000001</v>
      </c>
      <c r="G297" s="18">
        <f t="shared" si="80"/>
        <v>78.6875</v>
      </c>
      <c r="H297" s="16">
        <f t="shared" si="81"/>
        <v>46157</v>
      </c>
      <c r="I297" s="16">
        <f t="shared" si="82"/>
        <v>46341</v>
      </c>
      <c r="J297">
        <f t="shared" si="83"/>
        <v>116</v>
      </c>
      <c r="K297">
        <f t="shared" si="84"/>
        <v>184</v>
      </c>
      <c r="L297" s="18">
        <f t="shared" si="85"/>
        <v>1.0638586956521738</v>
      </c>
      <c r="M297" s="18">
        <f t="shared" si="86"/>
        <v>79.751358695652172</v>
      </c>
      <c r="N297" s="17">
        <f t="shared" si="87"/>
        <v>5.2373936281133604</v>
      </c>
      <c r="O297" s="19">
        <f t="shared" si="88"/>
        <v>3.9362811336030035E-2</v>
      </c>
      <c r="P297" s="18">
        <f t="shared" si="89"/>
        <v>12.325372367364819</v>
      </c>
      <c r="Q297">
        <f t="shared" si="90"/>
        <v>36</v>
      </c>
      <c r="R297" s="18">
        <f t="shared" si="91"/>
        <v>17.695890410958903</v>
      </c>
      <c r="S297">
        <f t="shared" si="92"/>
        <v>1</v>
      </c>
      <c r="T297" s="18">
        <f>SUM(CashFlows!DX297:GE297)</f>
        <v>80.038430023161112</v>
      </c>
      <c r="U297" s="18">
        <f t="shared" si="93"/>
        <v>78.97457132750894</v>
      </c>
      <c r="V297" s="18">
        <f t="shared" si="94"/>
        <v>0.28707132750894004</v>
      </c>
      <c r="W297" s="17">
        <f t="shared" si="95"/>
        <v>5.2082560888218516</v>
      </c>
      <c r="X297" s="19">
        <f t="shared" si="96"/>
        <v>-2.9137539291508752</v>
      </c>
      <c r="Y297" s="18">
        <f t="shared" si="97"/>
        <v>8.1133451403691853E-2</v>
      </c>
      <c r="Z297" s="20">
        <f t="shared" si="98"/>
        <v>2.3291087599839895E-2</v>
      </c>
      <c r="AA297" s="21">
        <f t="shared" si="99"/>
        <v>5.4247476158341573E-4</v>
      </c>
    </row>
    <row r="298" spans="1:27" x14ac:dyDescent="0.2">
      <c r="A298">
        <v>295</v>
      </c>
      <c r="B298" s="16">
        <f>Data!A297</f>
        <v>52732</v>
      </c>
      <c r="C298" s="17">
        <f>Data!B297</f>
        <v>4.625</v>
      </c>
      <c r="D298" s="17">
        <f>Data!C297</f>
        <v>93.06</v>
      </c>
      <c r="E298" s="17">
        <f>Data!D297</f>
        <v>93.08</v>
      </c>
      <c r="F298" s="17">
        <f>Data!F297</f>
        <v>5.2130000000000001</v>
      </c>
      <c r="G298" s="18">
        <f t="shared" si="80"/>
        <v>93.25</v>
      </c>
      <c r="H298" s="16">
        <f t="shared" si="81"/>
        <v>46157</v>
      </c>
      <c r="I298" s="16">
        <f t="shared" si="82"/>
        <v>46341</v>
      </c>
      <c r="J298">
        <f t="shared" si="83"/>
        <v>116</v>
      </c>
      <c r="K298">
        <f t="shared" si="84"/>
        <v>184</v>
      </c>
      <c r="L298" s="18">
        <f t="shared" si="85"/>
        <v>1.4578804347826086</v>
      </c>
      <c r="M298" s="18">
        <f t="shared" si="86"/>
        <v>94.707880434782609</v>
      </c>
      <c r="N298" s="17">
        <f t="shared" si="87"/>
        <v>5.2133097612848829</v>
      </c>
      <c r="O298" s="19">
        <f t="shared" si="88"/>
        <v>3.0976128488280352E-2</v>
      </c>
      <c r="P298" s="18">
        <f t="shared" si="89"/>
        <v>11.564424535356435</v>
      </c>
      <c r="Q298">
        <f t="shared" si="90"/>
        <v>36</v>
      </c>
      <c r="R298" s="18">
        <f t="shared" si="91"/>
        <v>17.695890410958903</v>
      </c>
      <c r="S298">
        <f t="shared" si="92"/>
        <v>1</v>
      </c>
      <c r="T298" s="18">
        <f>SUM(CashFlows!DX298:GE298)</f>
        <v>95.0742746962203</v>
      </c>
      <c r="U298" s="18">
        <f t="shared" si="93"/>
        <v>93.616394261437691</v>
      </c>
      <c r="V298" s="18">
        <f t="shared" si="94"/>
        <v>0.36639426143769072</v>
      </c>
      <c r="W298" s="17">
        <f t="shared" si="95"/>
        <v>5.1799419892946137</v>
      </c>
      <c r="X298" s="19">
        <f t="shared" si="96"/>
        <v>-3.336777199026919</v>
      </c>
      <c r="Y298" s="18">
        <f t="shared" si="97"/>
        <v>8.6472093526370891E-2</v>
      </c>
      <c r="Z298" s="20">
        <f t="shared" si="98"/>
        <v>3.1682878842565577E-2</v>
      </c>
      <c r="AA298" s="21">
        <f t="shared" si="99"/>
        <v>1.0038048117526894E-3</v>
      </c>
    </row>
    <row r="299" spans="1:27" x14ac:dyDescent="0.2">
      <c r="A299">
        <v>296</v>
      </c>
      <c r="B299" s="16">
        <f>Data!A298</f>
        <v>52824</v>
      </c>
      <c r="C299" s="17">
        <f>Data!B298</f>
        <v>3.125</v>
      </c>
      <c r="D299" s="17">
        <f>Data!C298</f>
        <v>75.13</v>
      </c>
      <c r="E299" s="17">
        <f>Data!D298</f>
        <v>75.150000000000006</v>
      </c>
      <c r="F299" s="17">
        <f>Data!F298</f>
        <v>5.2530000000000001</v>
      </c>
      <c r="G299" s="18">
        <f t="shared" si="80"/>
        <v>75.46875</v>
      </c>
      <c r="H299" s="16">
        <f t="shared" si="81"/>
        <v>46249</v>
      </c>
      <c r="I299" s="16">
        <f t="shared" si="82"/>
        <v>46433</v>
      </c>
      <c r="J299">
        <f t="shared" si="83"/>
        <v>24</v>
      </c>
      <c r="K299">
        <f t="shared" si="84"/>
        <v>184</v>
      </c>
      <c r="L299" s="18">
        <f t="shared" si="85"/>
        <v>0.20380434782608695</v>
      </c>
      <c r="M299" s="18">
        <f t="shared" si="86"/>
        <v>75.672554347826093</v>
      </c>
      <c r="N299" s="17">
        <f t="shared" si="87"/>
        <v>5.2533056881356215</v>
      </c>
      <c r="O299" s="19">
        <f t="shared" si="88"/>
        <v>3.0568813562137365E-2</v>
      </c>
      <c r="P299" s="18">
        <f t="shared" si="89"/>
        <v>12.751970854886906</v>
      </c>
      <c r="Q299">
        <f t="shared" si="90"/>
        <v>36</v>
      </c>
      <c r="R299" s="18">
        <f t="shared" si="91"/>
        <v>17.947945205479453</v>
      </c>
      <c r="S299">
        <f t="shared" si="92"/>
        <v>1</v>
      </c>
      <c r="T299" s="18">
        <f>SUM(CashFlows!DX299:GE299)</f>
        <v>75.963659587544925</v>
      </c>
      <c r="U299" s="18">
        <f t="shared" si="93"/>
        <v>75.759855239718831</v>
      </c>
      <c r="V299" s="18">
        <f t="shared" si="94"/>
        <v>0.2911052397188314</v>
      </c>
      <c r="W299" s="17">
        <f t="shared" si="95"/>
        <v>5.2232114170576045</v>
      </c>
      <c r="X299" s="19">
        <f t="shared" si="96"/>
        <v>-3.0094271078016988</v>
      </c>
      <c r="Y299" s="18">
        <f t="shared" si="97"/>
        <v>7.8419250747955749E-2</v>
      </c>
      <c r="Z299" s="20">
        <f t="shared" si="98"/>
        <v>2.2828254787554805E-2</v>
      </c>
      <c r="AA299" s="21">
        <f t="shared" si="99"/>
        <v>5.2112921664551886E-4</v>
      </c>
    </row>
    <row r="300" spans="1:27" x14ac:dyDescent="0.2">
      <c r="A300">
        <v>297</v>
      </c>
      <c r="B300" s="16">
        <f>Data!A299</f>
        <v>52824</v>
      </c>
      <c r="C300" s="17">
        <f>Data!B299</f>
        <v>4.125</v>
      </c>
      <c r="D300" s="17">
        <f>Data!C299</f>
        <v>87.05</v>
      </c>
      <c r="E300" s="17">
        <f>Data!D299</f>
        <v>87.07</v>
      </c>
      <c r="F300" s="17">
        <f>Data!F299</f>
        <v>5.2320000000000002</v>
      </c>
      <c r="G300" s="18">
        <f t="shared" si="80"/>
        <v>87.21875</v>
      </c>
      <c r="H300" s="16">
        <f t="shared" si="81"/>
        <v>46249</v>
      </c>
      <c r="I300" s="16">
        <f t="shared" si="82"/>
        <v>46433</v>
      </c>
      <c r="J300">
        <f t="shared" si="83"/>
        <v>24</v>
      </c>
      <c r="K300">
        <f t="shared" si="84"/>
        <v>184</v>
      </c>
      <c r="L300" s="18">
        <f t="shared" si="85"/>
        <v>0.26902173913043476</v>
      </c>
      <c r="M300" s="18">
        <f t="shared" si="86"/>
        <v>87.487771739130437</v>
      </c>
      <c r="N300" s="17">
        <f t="shared" si="87"/>
        <v>5.2319175359608838</v>
      </c>
      <c r="O300" s="19">
        <f t="shared" si="88"/>
        <v>-8.2464039116381116E-3</v>
      </c>
      <c r="P300" s="18">
        <f t="shared" si="89"/>
        <v>12.077796849781022</v>
      </c>
      <c r="Q300">
        <f t="shared" si="90"/>
        <v>36</v>
      </c>
      <c r="R300" s="18">
        <f t="shared" si="91"/>
        <v>17.947945205479453</v>
      </c>
      <c r="S300">
        <f t="shared" si="92"/>
        <v>1</v>
      </c>
      <c r="T300" s="18">
        <f>SUM(CashFlows!DX300:GE300)</f>
        <v>87.838133934251701</v>
      </c>
      <c r="U300" s="18">
        <f t="shared" si="93"/>
        <v>87.569112195121264</v>
      </c>
      <c r="V300" s="18">
        <f t="shared" si="94"/>
        <v>0.35036219512126365</v>
      </c>
      <c r="W300" s="17">
        <f t="shared" si="95"/>
        <v>5.1988458872099681</v>
      </c>
      <c r="X300" s="19">
        <f t="shared" si="96"/>
        <v>-3.3071648750915728</v>
      </c>
      <c r="Y300" s="18">
        <f t="shared" si="97"/>
        <v>8.2796557388538181E-2</v>
      </c>
      <c r="Z300" s="20">
        <f t="shared" si="98"/>
        <v>2.9008783595131919E-2</v>
      </c>
      <c r="AA300" s="21">
        <f t="shared" si="99"/>
        <v>8.4150952566919475E-4</v>
      </c>
    </row>
    <row r="301" spans="1:27" x14ac:dyDescent="0.2">
      <c r="A301">
        <v>298</v>
      </c>
      <c r="B301" s="16">
        <f>Data!A300</f>
        <v>52916</v>
      </c>
      <c r="C301" s="17">
        <f>Data!B300</f>
        <v>3</v>
      </c>
      <c r="D301" s="17">
        <f>Data!C300</f>
        <v>73.212000000000003</v>
      </c>
      <c r="E301" s="17">
        <f>Data!D300</f>
        <v>73.231999999999999</v>
      </c>
      <c r="F301" s="17">
        <f>Data!F300</f>
        <v>5.2619999999999996</v>
      </c>
      <c r="G301" s="18">
        <f t="shared" si="80"/>
        <v>73.7265625</v>
      </c>
      <c r="H301" s="16">
        <f t="shared" si="81"/>
        <v>46157</v>
      </c>
      <c r="I301" s="16">
        <f t="shared" si="82"/>
        <v>46341</v>
      </c>
      <c r="J301">
        <f t="shared" si="83"/>
        <v>116</v>
      </c>
      <c r="K301">
        <f t="shared" si="84"/>
        <v>184</v>
      </c>
      <c r="L301" s="18">
        <f t="shared" si="85"/>
        <v>0.94565217391304346</v>
      </c>
      <c r="M301" s="18">
        <f t="shared" si="86"/>
        <v>74.672214673913047</v>
      </c>
      <c r="N301" s="17">
        <f t="shared" si="87"/>
        <v>5.2617850235687991</v>
      </c>
      <c r="O301" s="19">
        <f t="shared" si="88"/>
        <v>-2.1497643120049759E-2</v>
      </c>
      <c r="P301" s="18">
        <f t="shared" si="89"/>
        <v>12.835536001499827</v>
      </c>
      <c r="Q301">
        <f t="shared" si="90"/>
        <v>37</v>
      </c>
      <c r="R301" s="18">
        <f t="shared" si="91"/>
        <v>18.2</v>
      </c>
      <c r="S301">
        <f t="shared" si="92"/>
        <v>1</v>
      </c>
      <c r="T301" s="18">
        <f>SUM(CashFlows!DX301:GE301)</f>
        <v>74.940135655759349</v>
      </c>
      <c r="U301" s="18">
        <f t="shared" si="93"/>
        <v>73.994483481846302</v>
      </c>
      <c r="V301" s="18">
        <f t="shared" si="94"/>
        <v>0.2679209818463022</v>
      </c>
      <c r="W301" s="17">
        <f t="shared" si="95"/>
        <v>5.2338952099224407</v>
      </c>
      <c r="X301" s="19">
        <f t="shared" si="96"/>
        <v>-2.7889813646358341</v>
      </c>
      <c r="Y301" s="18">
        <f t="shared" si="97"/>
        <v>7.7908705945988574E-2</v>
      </c>
      <c r="Z301" s="20">
        <f t="shared" si="98"/>
        <v>2.0873376991424102E-2</v>
      </c>
      <c r="AA301" s="21">
        <f t="shared" si="99"/>
        <v>4.356978670261131E-4</v>
      </c>
    </row>
    <row r="302" spans="1:27" x14ac:dyDescent="0.2">
      <c r="A302">
        <v>299</v>
      </c>
      <c r="B302" s="16">
        <f>Data!A301</f>
        <v>52916</v>
      </c>
      <c r="C302" s="17">
        <f>Data!B301</f>
        <v>4.625</v>
      </c>
      <c r="D302" s="17">
        <f>Data!C301</f>
        <v>92.29</v>
      </c>
      <c r="E302" s="17">
        <f>Data!D301</f>
        <v>92.31</v>
      </c>
      <c r="F302" s="17">
        <f>Data!F301</f>
        <v>5.2279999999999998</v>
      </c>
      <c r="G302" s="18">
        <f t="shared" si="80"/>
        <v>92.96875</v>
      </c>
      <c r="H302" s="16">
        <f t="shared" si="81"/>
        <v>46157</v>
      </c>
      <c r="I302" s="16">
        <f t="shared" si="82"/>
        <v>46341</v>
      </c>
      <c r="J302">
        <f t="shared" si="83"/>
        <v>116</v>
      </c>
      <c r="K302">
        <f t="shared" si="84"/>
        <v>184</v>
      </c>
      <c r="L302" s="18">
        <f t="shared" si="85"/>
        <v>1.4578804347826086</v>
      </c>
      <c r="M302" s="18">
        <f t="shared" si="86"/>
        <v>94.426630434782609</v>
      </c>
      <c r="N302" s="17">
        <f t="shared" si="87"/>
        <v>5.2282328086553314</v>
      </c>
      <c r="O302" s="19">
        <f t="shared" si="88"/>
        <v>2.3280865533159556E-2</v>
      </c>
      <c r="P302" s="18">
        <f t="shared" si="89"/>
        <v>11.757373155447274</v>
      </c>
      <c r="Q302">
        <f t="shared" si="90"/>
        <v>37</v>
      </c>
      <c r="R302" s="18">
        <f t="shared" si="91"/>
        <v>18.2</v>
      </c>
      <c r="S302">
        <f t="shared" si="92"/>
        <v>1</v>
      </c>
      <c r="T302" s="18">
        <f>SUM(CashFlows!DX302:GE302)</f>
        <v>94.797757997808617</v>
      </c>
      <c r="U302" s="18">
        <f t="shared" si="93"/>
        <v>93.339877563026008</v>
      </c>
      <c r="V302" s="18">
        <f t="shared" si="94"/>
        <v>0.37112756302600758</v>
      </c>
      <c r="W302" s="17">
        <f t="shared" si="95"/>
        <v>5.1948914767353083</v>
      </c>
      <c r="X302" s="19">
        <f t="shared" si="96"/>
        <v>-3.3341331920023087</v>
      </c>
      <c r="Y302" s="18">
        <f t="shared" si="97"/>
        <v>8.5053011993303368E-2</v>
      </c>
      <c r="Z302" s="20">
        <f t="shared" si="98"/>
        <v>3.1565517069096473E-2</v>
      </c>
      <c r="AA302" s="21">
        <f t="shared" si="99"/>
        <v>9.9638186783942073E-4</v>
      </c>
    </row>
    <row r="303" spans="1:27" x14ac:dyDescent="0.2">
      <c r="A303">
        <v>300</v>
      </c>
      <c r="B303" s="16">
        <f>Data!A302</f>
        <v>53008</v>
      </c>
      <c r="C303" s="17">
        <f>Data!B302</f>
        <v>2.5</v>
      </c>
      <c r="D303" s="17">
        <f>Data!C302</f>
        <v>67.134</v>
      </c>
      <c r="E303" s="17">
        <f>Data!D302</f>
        <v>67.153999999999996</v>
      </c>
      <c r="F303" s="17">
        <f>Data!F302</f>
        <v>5.2809999999999997</v>
      </c>
      <c r="G303" s="18">
        <f t="shared" si="80"/>
        <v>67.484375</v>
      </c>
      <c r="H303" s="16">
        <f t="shared" si="81"/>
        <v>46249</v>
      </c>
      <c r="I303" s="16">
        <f t="shared" si="82"/>
        <v>46433</v>
      </c>
      <c r="J303">
        <f t="shared" si="83"/>
        <v>24</v>
      </c>
      <c r="K303">
        <f t="shared" si="84"/>
        <v>184</v>
      </c>
      <c r="L303" s="18">
        <f t="shared" si="85"/>
        <v>0.16304347826086957</v>
      </c>
      <c r="M303" s="18">
        <f t="shared" si="86"/>
        <v>67.647418478260875</v>
      </c>
      <c r="N303" s="17">
        <f t="shared" si="87"/>
        <v>5.2808136721977572</v>
      </c>
      <c r="O303" s="19">
        <f t="shared" si="88"/>
        <v>-1.863278022424808E-2</v>
      </c>
      <c r="P303" s="18">
        <f t="shared" si="89"/>
        <v>13.531513648194327</v>
      </c>
      <c r="Q303">
        <f t="shared" si="90"/>
        <v>37</v>
      </c>
      <c r="R303" s="18">
        <f t="shared" si="91"/>
        <v>18.452054794520549</v>
      </c>
      <c r="S303">
        <f t="shared" si="92"/>
        <v>1</v>
      </c>
      <c r="T303" s="18">
        <f>SUM(CashFlows!DX303:GE303)</f>
        <v>67.871132903450373</v>
      </c>
      <c r="U303" s="18">
        <f t="shared" si="93"/>
        <v>67.708089425189499</v>
      </c>
      <c r="V303" s="18">
        <f t="shared" si="94"/>
        <v>0.22371442518949891</v>
      </c>
      <c r="W303" s="17">
        <f t="shared" si="95"/>
        <v>5.2564237926517343</v>
      </c>
      <c r="X303" s="19">
        <f t="shared" si="96"/>
        <v>-2.4389879546022897</v>
      </c>
      <c r="Y303" s="18">
        <f t="shared" si="97"/>
        <v>7.3901562382375607E-2</v>
      </c>
      <c r="Z303" s="20">
        <f t="shared" si="98"/>
        <v>1.6532845548979054E-2</v>
      </c>
      <c r="AA303" s="21">
        <f t="shared" si="99"/>
        <v>2.733349819463965E-4</v>
      </c>
    </row>
    <row r="304" spans="1:27" x14ac:dyDescent="0.2">
      <c r="A304">
        <v>301</v>
      </c>
      <c r="B304" s="16">
        <f>Data!A303</f>
        <v>53008</v>
      </c>
      <c r="C304" s="17">
        <f>Data!B303</f>
        <v>4.75</v>
      </c>
      <c r="D304" s="17">
        <f>Data!C303</f>
        <v>94.085999999999999</v>
      </c>
      <c r="E304" s="17">
        <f>Data!D303</f>
        <v>94.105999999999995</v>
      </c>
      <c r="F304" s="17">
        <f>Data!F303</f>
        <v>5.2320000000000002</v>
      </c>
      <c r="G304" s="18">
        <f t="shared" si="80"/>
        <v>94.3359375</v>
      </c>
      <c r="H304" s="16">
        <f t="shared" si="81"/>
        <v>46249</v>
      </c>
      <c r="I304" s="16">
        <f t="shared" si="82"/>
        <v>46433</v>
      </c>
      <c r="J304">
        <f t="shared" si="83"/>
        <v>24</v>
      </c>
      <c r="K304">
        <f t="shared" si="84"/>
        <v>184</v>
      </c>
      <c r="L304" s="18">
        <f t="shared" si="85"/>
        <v>0.30978260869565216</v>
      </c>
      <c r="M304" s="18">
        <f t="shared" si="86"/>
        <v>94.645720108695656</v>
      </c>
      <c r="N304" s="17">
        <f t="shared" si="87"/>
        <v>5.2323029369753868</v>
      </c>
      <c r="O304" s="19">
        <f t="shared" si="88"/>
        <v>3.0293697538663622E-2</v>
      </c>
      <c r="P304" s="18">
        <f t="shared" si="89"/>
        <v>11.933384164272587</v>
      </c>
      <c r="Q304">
        <f t="shared" si="90"/>
        <v>37</v>
      </c>
      <c r="R304" s="18">
        <f t="shared" si="91"/>
        <v>18.452054794520549</v>
      </c>
      <c r="S304">
        <f t="shared" si="92"/>
        <v>1</v>
      </c>
      <c r="T304" s="18">
        <f>SUM(CashFlows!DX304:GE304)</f>
        <v>95.012977372837042</v>
      </c>
      <c r="U304" s="18">
        <f t="shared" si="93"/>
        <v>94.703194764141386</v>
      </c>
      <c r="V304" s="18">
        <f t="shared" si="94"/>
        <v>0.36725726414138649</v>
      </c>
      <c r="W304" s="17">
        <f t="shared" si="95"/>
        <v>5.1998695642977735</v>
      </c>
      <c r="X304" s="19">
        <f t="shared" si="96"/>
        <v>-3.243337267761337</v>
      </c>
      <c r="Y304" s="18">
        <f t="shared" si="97"/>
        <v>8.3798525735382309E-2</v>
      </c>
      <c r="Z304" s="20">
        <f t="shared" si="98"/>
        <v>3.0775617300658073E-2</v>
      </c>
      <c r="AA304" s="21">
        <f t="shared" si="99"/>
        <v>9.4713862023656451E-4</v>
      </c>
    </row>
    <row r="305" spans="1:27" x14ac:dyDescent="0.2">
      <c r="A305">
        <v>302</v>
      </c>
      <c r="B305" s="16">
        <f>Data!A304</f>
        <v>53097</v>
      </c>
      <c r="C305" s="17">
        <f>Data!B304</f>
        <v>3</v>
      </c>
      <c r="D305" s="17">
        <f>Data!C304</f>
        <v>73.040000000000006</v>
      </c>
      <c r="E305" s="17">
        <f>Data!D304</f>
        <v>73.06</v>
      </c>
      <c r="F305" s="17">
        <f>Data!F304</f>
        <v>5.2729999999999997</v>
      </c>
      <c r="G305" s="18">
        <f t="shared" si="80"/>
        <v>73.1875</v>
      </c>
      <c r="H305" s="16">
        <f t="shared" si="81"/>
        <v>46157</v>
      </c>
      <c r="I305" s="16">
        <f t="shared" si="82"/>
        <v>46341</v>
      </c>
      <c r="J305">
        <f t="shared" si="83"/>
        <v>116</v>
      </c>
      <c r="K305">
        <f t="shared" si="84"/>
        <v>184</v>
      </c>
      <c r="L305" s="18">
        <f t="shared" si="85"/>
        <v>0.94565217391304346</v>
      </c>
      <c r="M305" s="18">
        <f t="shared" si="86"/>
        <v>74.133152173913047</v>
      </c>
      <c r="N305" s="17">
        <f t="shared" si="87"/>
        <v>5.2731974685717642</v>
      </c>
      <c r="O305" s="19">
        <f t="shared" si="88"/>
        <v>1.9746857176450305E-2</v>
      </c>
      <c r="P305" s="18">
        <f t="shared" si="89"/>
        <v>13.054326588529898</v>
      </c>
      <c r="Q305">
        <f t="shared" si="90"/>
        <v>38</v>
      </c>
      <c r="R305" s="18">
        <f t="shared" si="91"/>
        <v>18.695890410958903</v>
      </c>
      <c r="S305">
        <f t="shared" si="92"/>
        <v>1</v>
      </c>
      <c r="T305" s="18">
        <f>SUM(CashFlows!DX305:GE305)</f>
        <v>74.392560325255388</v>
      </c>
      <c r="U305" s="18">
        <f t="shared" si="93"/>
        <v>73.446908151342342</v>
      </c>
      <c r="V305" s="18">
        <f t="shared" si="94"/>
        <v>0.25940815134234185</v>
      </c>
      <c r="W305" s="17">
        <f t="shared" si="95"/>
        <v>5.2464521601867391</v>
      </c>
      <c r="X305" s="19">
        <f t="shared" si="96"/>
        <v>-2.6745308385025091</v>
      </c>
      <c r="Y305" s="18">
        <f t="shared" si="97"/>
        <v>7.6602955596242223E-2</v>
      </c>
      <c r="Z305" s="20">
        <f t="shared" si="98"/>
        <v>1.9871431098580694E-2</v>
      </c>
      <c r="AA305" s="21">
        <f t="shared" si="99"/>
        <v>3.9487377390563994E-4</v>
      </c>
    </row>
    <row r="306" spans="1:27" x14ac:dyDescent="0.2">
      <c r="A306">
        <v>303</v>
      </c>
      <c r="B306" s="16">
        <f>Data!A305</f>
        <v>53097</v>
      </c>
      <c r="C306" s="17">
        <f>Data!B305</f>
        <v>5</v>
      </c>
      <c r="D306" s="17">
        <f>Data!C305</f>
        <v>97.055999999999997</v>
      </c>
      <c r="E306" s="17">
        <f>Data!D305</f>
        <v>97.075999999999993</v>
      </c>
      <c r="F306" s="17">
        <f>Data!F305</f>
        <v>5.2320000000000002</v>
      </c>
      <c r="G306" s="18">
        <f t="shared" si="80"/>
        <v>97.2421875</v>
      </c>
      <c r="H306" s="16">
        <f t="shared" si="81"/>
        <v>46157</v>
      </c>
      <c r="I306" s="16">
        <f t="shared" si="82"/>
        <v>46341</v>
      </c>
      <c r="J306">
        <f t="shared" si="83"/>
        <v>116</v>
      </c>
      <c r="K306">
        <f t="shared" si="84"/>
        <v>184</v>
      </c>
      <c r="L306" s="18">
        <f t="shared" si="85"/>
        <v>1.576086956521739</v>
      </c>
      <c r="M306" s="18">
        <f t="shared" si="86"/>
        <v>98.818274456521735</v>
      </c>
      <c r="N306" s="17">
        <f t="shared" si="87"/>
        <v>5.2324626972572261</v>
      </c>
      <c r="O306" s="19">
        <f t="shared" si="88"/>
        <v>4.6269725722591915E-2</v>
      </c>
      <c r="P306" s="18">
        <f t="shared" si="89"/>
        <v>11.753936193828768</v>
      </c>
      <c r="Q306">
        <f t="shared" si="90"/>
        <v>38</v>
      </c>
      <c r="R306" s="18">
        <f t="shared" si="91"/>
        <v>18.695890410958903</v>
      </c>
      <c r="S306">
        <f t="shared" si="92"/>
        <v>1</v>
      </c>
      <c r="T306" s="18">
        <f>SUM(CashFlows!DX306:GE306)</f>
        <v>99.204458037651847</v>
      </c>
      <c r="U306" s="18">
        <f t="shared" si="93"/>
        <v>97.628371081130112</v>
      </c>
      <c r="V306" s="18">
        <f t="shared" si="94"/>
        <v>0.38618358113011197</v>
      </c>
      <c r="W306" s="17">
        <f t="shared" si="95"/>
        <v>5.199301636200814</v>
      </c>
      <c r="X306" s="19">
        <f t="shared" si="96"/>
        <v>-3.3161061056412144</v>
      </c>
      <c r="Y306" s="18">
        <f t="shared" si="97"/>
        <v>8.5077882294872023E-2</v>
      </c>
      <c r="Z306" s="20">
        <f t="shared" si="98"/>
        <v>3.2855681259599825E-2</v>
      </c>
      <c r="AA306" s="21">
        <f t="shared" si="99"/>
        <v>1.0794957910324192E-3</v>
      </c>
    </row>
    <row r="307" spans="1:27" x14ac:dyDescent="0.2">
      <c r="A307">
        <v>304</v>
      </c>
      <c r="B307" s="16">
        <f>Data!A306</f>
        <v>53189</v>
      </c>
      <c r="C307" s="17">
        <f>Data!B306</f>
        <v>2.875</v>
      </c>
      <c r="D307" s="17">
        <f>Data!C306</f>
        <v>71.103999999999999</v>
      </c>
      <c r="E307" s="17">
        <f>Data!D306</f>
        <v>71.123999999999995</v>
      </c>
      <c r="F307" s="17">
        <f>Data!F306</f>
        <v>5.2839999999999998</v>
      </c>
      <c r="G307" s="18">
        <f t="shared" si="80"/>
        <v>71.390625</v>
      </c>
      <c r="H307" s="16">
        <f t="shared" si="81"/>
        <v>46249</v>
      </c>
      <c r="I307" s="16">
        <f t="shared" si="82"/>
        <v>46433</v>
      </c>
      <c r="J307">
        <f t="shared" si="83"/>
        <v>24</v>
      </c>
      <c r="K307">
        <f t="shared" si="84"/>
        <v>184</v>
      </c>
      <c r="L307" s="18">
        <f t="shared" si="85"/>
        <v>0.1875</v>
      </c>
      <c r="M307" s="18">
        <f t="shared" si="86"/>
        <v>71.578125</v>
      </c>
      <c r="N307" s="17">
        <f t="shared" si="87"/>
        <v>5.2839082499160615</v>
      </c>
      <c r="O307" s="19">
        <f t="shared" si="88"/>
        <v>-9.1750083938357818E-3</v>
      </c>
      <c r="P307" s="18">
        <f t="shared" si="89"/>
        <v>13.404596675908646</v>
      </c>
      <c r="Q307">
        <f t="shared" si="90"/>
        <v>38</v>
      </c>
      <c r="R307" s="18">
        <f t="shared" si="91"/>
        <v>18.947945205479453</v>
      </c>
      <c r="S307">
        <f t="shared" si="92"/>
        <v>1</v>
      </c>
      <c r="T307" s="18">
        <f>SUM(CashFlows!DX307:GE307)</f>
        <v>71.834823929828246</v>
      </c>
      <c r="U307" s="18">
        <f t="shared" si="93"/>
        <v>71.647323929828246</v>
      </c>
      <c r="V307" s="18">
        <f t="shared" si="94"/>
        <v>0.25669892982824649</v>
      </c>
      <c r="W307" s="17">
        <f t="shared" si="95"/>
        <v>5.2572145632478557</v>
      </c>
      <c r="X307" s="19">
        <f t="shared" si="96"/>
        <v>-2.6693686668205707</v>
      </c>
      <c r="Y307" s="18">
        <f t="shared" si="97"/>
        <v>7.4601274784883737E-2</v>
      </c>
      <c r="Z307" s="20">
        <f t="shared" si="98"/>
        <v>1.9150067401102606E-2</v>
      </c>
      <c r="AA307" s="21">
        <f t="shared" si="99"/>
        <v>3.6672508146677271E-4</v>
      </c>
    </row>
    <row r="308" spans="1:27" x14ac:dyDescent="0.2">
      <c r="A308">
        <v>305</v>
      </c>
      <c r="B308" s="16">
        <f>Data!A307</f>
        <v>53189</v>
      </c>
      <c r="C308" s="17">
        <f>Data!B307</f>
        <v>4.875</v>
      </c>
      <c r="D308" s="17">
        <f>Data!C307</f>
        <v>95.182000000000002</v>
      </c>
      <c r="E308" s="17">
        <f>Data!D307</f>
        <v>95.201999999999998</v>
      </c>
      <c r="F308" s="17">
        <f>Data!F307</f>
        <v>5.2409999999999997</v>
      </c>
      <c r="G308" s="18">
        <f t="shared" si="80"/>
        <v>95.6328125</v>
      </c>
      <c r="H308" s="16">
        <f t="shared" si="81"/>
        <v>46249</v>
      </c>
      <c r="I308" s="16">
        <f t="shared" si="82"/>
        <v>46433</v>
      </c>
      <c r="J308">
        <f t="shared" si="83"/>
        <v>24</v>
      </c>
      <c r="K308">
        <f t="shared" si="84"/>
        <v>184</v>
      </c>
      <c r="L308" s="18">
        <f t="shared" si="85"/>
        <v>0.31793478260869568</v>
      </c>
      <c r="M308" s="18">
        <f t="shared" si="86"/>
        <v>95.950747282608702</v>
      </c>
      <c r="N308" s="17">
        <f t="shared" si="87"/>
        <v>5.2411936055075836</v>
      </c>
      <c r="O308" s="19">
        <f t="shared" si="88"/>
        <v>1.9360550758396045E-2</v>
      </c>
      <c r="P308" s="18">
        <f t="shared" si="89"/>
        <v>12.056483414204292</v>
      </c>
      <c r="Q308">
        <f t="shared" si="90"/>
        <v>38</v>
      </c>
      <c r="R308" s="18">
        <f t="shared" si="91"/>
        <v>18.947945205479453</v>
      </c>
      <c r="S308">
        <f t="shared" si="92"/>
        <v>1</v>
      </c>
      <c r="T308" s="18">
        <f>SUM(CashFlows!DX308:GE308)</f>
        <v>96.327178544331218</v>
      </c>
      <c r="U308" s="18">
        <f t="shared" si="93"/>
        <v>96.009243761722516</v>
      </c>
      <c r="V308" s="18">
        <f t="shared" si="94"/>
        <v>0.37643126172251584</v>
      </c>
      <c r="W308" s="17">
        <f t="shared" si="95"/>
        <v>5.2087386190307878</v>
      </c>
      <c r="X308" s="19">
        <f t="shared" si="96"/>
        <v>-3.2454986476795789</v>
      </c>
      <c r="Y308" s="18">
        <f t="shared" si="97"/>
        <v>8.2942925034164977E-2</v>
      </c>
      <c r="Z308" s="20">
        <f t="shared" si="98"/>
        <v>3.1222309921566768E-2</v>
      </c>
      <c r="AA308" s="21">
        <f t="shared" si="99"/>
        <v>9.7483263683836657E-4</v>
      </c>
    </row>
    <row r="309" spans="1:27" x14ac:dyDescent="0.2">
      <c r="A309">
        <v>306</v>
      </c>
      <c r="B309" s="16">
        <f>Data!A308</f>
        <v>53281</v>
      </c>
      <c r="C309" s="17">
        <f>Data!B308</f>
        <v>3</v>
      </c>
      <c r="D309" s="17">
        <f>Data!C308</f>
        <v>72.2</v>
      </c>
      <c r="E309" s="17">
        <f>Data!D308</f>
        <v>72.22</v>
      </c>
      <c r="F309" s="17">
        <f>Data!F308</f>
        <v>5.282</v>
      </c>
      <c r="G309" s="18">
        <f t="shared" si="80"/>
        <v>72.6875</v>
      </c>
      <c r="H309" s="16">
        <f t="shared" si="81"/>
        <v>46157</v>
      </c>
      <c r="I309" s="16">
        <f t="shared" si="82"/>
        <v>46341</v>
      </c>
      <c r="J309">
        <f t="shared" si="83"/>
        <v>116</v>
      </c>
      <c r="K309">
        <f t="shared" si="84"/>
        <v>184</v>
      </c>
      <c r="L309" s="18">
        <f t="shared" si="85"/>
        <v>0.94565217391304346</v>
      </c>
      <c r="M309" s="18">
        <f t="shared" si="86"/>
        <v>73.633152173913047</v>
      </c>
      <c r="N309" s="17">
        <f t="shared" si="87"/>
        <v>5.281509133787698</v>
      </c>
      <c r="O309" s="19">
        <f t="shared" si="88"/>
        <v>-4.9086621230198801E-2</v>
      </c>
      <c r="P309" s="18">
        <f t="shared" si="89"/>
        <v>13.268030069457136</v>
      </c>
      <c r="Q309">
        <f t="shared" si="90"/>
        <v>39</v>
      </c>
      <c r="R309" s="18">
        <f t="shared" si="91"/>
        <v>19.2</v>
      </c>
      <c r="S309">
        <f t="shared" si="92"/>
        <v>1</v>
      </c>
      <c r="T309" s="18">
        <f>SUM(CashFlows!DX309:GE309)</f>
        <v>73.847989882715069</v>
      </c>
      <c r="U309" s="18">
        <f t="shared" si="93"/>
        <v>72.902337708802023</v>
      </c>
      <c r="V309" s="18">
        <f t="shared" si="94"/>
        <v>0.21483770880202258</v>
      </c>
      <c r="W309" s="17">
        <f t="shared" si="95"/>
        <v>5.2595599733529781</v>
      </c>
      <c r="X309" s="19">
        <f t="shared" si="96"/>
        <v>-2.194916043471995</v>
      </c>
      <c r="Y309" s="18">
        <f t="shared" si="97"/>
        <v>7.5369138806972505E-2</v>
      </c>
      <c r="Z309" s="20">
        <f t="shared" si="98"/>
        <v>1.6192133095671579E-2</v>
      </c>
      <c r="AA309" s="21">
        <f t="shared" si="99"/>
        <v>2.6218517418794289E-4</v>
      </c>
    </row>
    <row r="310" spans="1:27" x14ac:dyDescent="0.2">
      <c r="A310">
        <v>307</v>
      </c>
      <c r="B310" s="16">
        <f>Data!A309</f>
        <v>53281</v>
      </c>
      <c r="C310" s="17">
        <f>Data!B309</f>
        <v>4.625</v>
      </c>
      <c r="D310" s="17">
        <f>Data!C309</f>
        <v>92.144000000000005</v>
      </c>
      <c r="E310" s="17">
        <f>Data!D309</f>
        <v>92.164000000000001</v>
      </c>
      <c r="F310" s="17">
        <f>Data!F309</f>
        <v>5.2480000000000002</v>
      </c>
      <c r="G310" s="18">
        <f t="shared" si="80"/>
        <v>92.515625</v>
      </c>
      <c r="H310" s="16">
        <f t="shared" si="81"/>
        <v>46157</v>
      </c>
      <c r="I310" s="16">
        <f t="shared" si="82"/>
        <v>46341</v>
      </c>
      <c r="J310">
        <f t="shared" si="83"/>
        <v>116</v>
      </c>
      <c r="K310">
        <f t="shared" si="84"/>
        <v>184</v>
      </c>
      <c r="L310" s="18">
        <f t="shared" si="85"/>
        <v>1.4578804347826086</v>
      </c>
      <c r="M310" s="18">
        <f t="shared" si="86"/>
        <v>93.973505434782609</v>
      </c>
      <c r="N310" s="17">
        <f t="shared" si="87"/>
        <v>5.2480329441689841</v>
      </c>
      <c r="O310" s="19">
        <f t="shared" si="88"/>
        <v>3.2944168983917166E-3</v>
      </c>
      <c r="P310" s="18">
        <f t="shared" si="89"/>
        <v>12.130656971898707</v>
      </c>
      <c r="Q310">
        <f t="shared" si="90"/>
        <v>39</v>
      </c>
      <c r="R310" s="18">
        <f t="shared" si="91"/>
        <v>19.2</v>
      </c>
      <c r="S310">
        <f t="shared" si="92"/>
        <v>1</v>
      </c>
      <c r="T310" s="18">
        <f>SUM(CashFlows!DX310:GE310)</f>
        <v>94.300878364605893</v>
      </c>
      <c r="U310" s="18">
        <f t="shared" si="93"/>
        <v>92.842997929823284</v>
      </c>
      <c r="V310" s="18">
        <f t="shared" si="94"/>
        <v>0.3273729298232837</v>
      </c>
      <c r="W310" s="17">
        <f t="shared" si="95"/>
        <v>5.2193822620668104</v>
      </c>
      <c r="X310" s="19">
        <f t="shared" si="96"/>
        <v>-2.8650682102173697</v>
      </c>
      <c r="Y310" s="18">
        <f t="shared" si="97"/>
        <v>8.2435766036130731E-2</v>
      </c>
      <c r="Z310" s="20">
        <f t="shared" si="98"/>
        <v>2.6987238249474861E-2</v>
      </c>
      <c r="AA310" s="21">
        <f t="shared" si="99"/>
        <v>7.2831102833391902E-4</v>
      </c>
    </row>
    <row r="311" spans="1:27" x14ac:dyDescent="0.2">
      <c r="A311">
        <v>308</v>
      </c>
      <c r="B311" s="16">
        <f>Data!A310</f>
        <v>53373</v>
      </c>
      <c r="C311" s="17">
        <f>Data!B310</f>
        <v>2.5</v>
      </c>
      <c r="D311" s="17">
        <f>Data!C310</f>
        <v>66.073999999999998</v>
      </c>
      <c r="E311" s="17">
        <f>Data!D310</f>
        <v>66.093999999999994</v>
      </c>
      <c r="F311" s="17">
        <f>Data!F310</f>
        <v>5.298</v>
      </c>
      <c r="G311" s="18">
        <f t="shared" si="80"/>
        <v>66.296875</v>
      </c>
      <c r="H311" s="16">
        <f t="shared" si="81"/>
        <v>46249</v>
      </c>
      <c r="I311" s="16">
        <f t="shared" si="82"/>
        <v>46433</v>
      </c>
      <c r="J311">
        <f t="shared" si="83"/>
        <v>24</v>
      </c>
      <c r="K311">
        <f t="shared" si="84"/>
        <v>184</v>
      </c>
      <c r="L311" s="18">
        <f t="shared" si="85"/>
        <v>0.16304347826086957</v>
      </c>
      <c r="M311" s="18">
        <f t="shared" si="86"/>
        <v>66.459918478260875</v>
      </c>
      <c r="N311" s="17">
        <f t="shared" si="87"/>
        <v>5.2984581199069725</v>
      </c>
      <c r="O311" s="19">
        <f t="shared" si="88"/>
        <v>4.5811990697242067E-2</v>
      </c>
      <c r="P311" s="18">
        <f t="shared" si="89"/>
        <v>13.995923101758617</v>
      </c>
      <c r="Q311">
        <f t="shared" si="90"/>
        <v>39</v>
      </c>
      <c r="R311" s="18">
        <f t="shared" si="91"/>
        <v>19.452054794520549</v>
      </c>
      <c r="S311">
        <f t="shared" si="92"/>
        <v>1</v>
      </c>
      <c r="T311" s="18">
        <f>SUM(CashFlows!DX311:GE311)</f>
        <v>66.619805725762546</v>
      </c>
      <c r="U311" s="18">
        <f t="shared" si="93"/>
        <v>66.456762247501672</v>
      </c>
      <c r="V311" s="18">
        <f t="shared" si="94"/>
        <v>0.15988724750167194</v>
      </c>
      <c r="W311" s="17">
        <f t="shared" si="95"/>
        <v>5.2812948418221355</v>
      </c>
      <c r="X311" s="19">
        <f t="shared" si="96"/>
        <v>-1.7163278084836975</v>
      </c>
      <c r="Y311" s="18">
        <f t="shared" si="97"/>
        <v>7.1449377988819326E-2</v>
      </c>
      <c r="Z311" s="20">
        <f t="shared" si="98"/>
        <v>1.1423844382338866E-2</v>
      </c>
      <c r="AA311" s="21">
        <f t="shared" si="99"/>
        <v>1.3050422047189528E-4</v>
      </c>
    </row>
    <row r="312" spans="1:27" x14ac:dyDescent="0.2">
      <c r="A312">
        <v>309</v>
      </c>
      <c r="B312" s="16">
        <f>Data!A311</f>
        <v>53373</v>
      </c>
      <c r="C312" s="17">
        <f>Data!B311</f>
        <v>4.625</v>
      </c>
      <c r="D312" s="17">
        <f>Data!C311</f>
        <v>92.122</v>
      </c>
      <c r="E312" s="17">
        <f>Data!D311</f>
        <v>92.141999999999996</v>
      </c>
      <c r="F312" s="17">
        <f>Data!F311</f>
        <v>5.25</v>
      </c>
      <c r="G312" s="18">
        <f t="shared" si="80"/>
        <v>92.4453125</v>
      </c>
      <c r="H312" s="16">
        <f t="shared" si="81"/>
        <v>46249</v>
      </c>
      <c r="I312" s="16">
        <f t="shared" si="82"/>
        <v>46433</v>
      </c>
      <c r="J312">
        <f t="shared" si="83"/>
        <v>24</v>
      </c>
      <c r="K312">
        <f t="shared" si="84"/>
        <v>184</v>
      </c>
      <c r="L312" s="18">
        <f t="shared" si="85"/>
        <v>0.3016304347826087</v>
      </c>
      <c r="M312" s="18">
        <f t="shared" si="86"/>
        <v>92.746942934782609</v>
      </c>
      <c r="N312" s="17">
        <f t="shared" si="87"/>
        <v>5.2495461786547324</v>
      </c>
      <c r="O312" s="19">
        <f t="shared" si="88"/>
        <v>-4.538213452676132E-2</v>
      </c>
      <c r="P312" s="18">
        <f t="shared" si="89"/>
        <v>12.373487523283893</v>
      </c>
      <c r="Q312">
        <f t="shared" si="90"/>
        <v>39</v>
      </c>
      <c r="R312" s="18">
        <f t="shared" si="91"/>
        <v>19.452054794520549</v>
      </c>
      <c r="S312">
        <f t="shared" si="92"/>
        <v>1</v>
      </c>
      <c r="T312" s="18">
        <f>SUM(CashFlows!DX312:GE312)</f>
        <v>93.020756060326136</v>
      </c>
      <c r="U312" s="18">
        <f t="shared" si="93"/>
        <v>92.719125625543526</v>
      </c>
      <c r="V312" s="18">
        <f t="shared" si="94"/>
        <v>0.27381312554352633</v>
      </c>
      <c r="W312" s="17">
        <f t="shared" si="95"/>
        <v>5.2257335304545443</v>
      </c>
      <c r="X312" s="19">
        <f t="shared" si="96"/>
        <v>-2.3812648200188136</v>
      </c>
      <c r="Y312" s="18">
        <f t="shared" si="97"/>
        <v>8.0817958406491558E-2</v>
      </c>
      <c r="Z312" s="20">
        <f t="shared" si="98"/>
        <v>2.212901779132816E-2</v>
      </c>
      <c r="AA312" s="21">
        <f t="shared" si="99"/>
        <v>4.8969342840891829E-4</v>
      </c>
    </row>
    <row r="313" spans="1:27" x14ac:dyDescent="0.2">
      <c r="A313">
        <v>310</v>
      </c>
      <c r="B313" s="16">
        <f>Data!A312</f>
        <v>53462</v>
      </c>
      <c r="C313" s="17">
        <f>Data!B312</f>
        <v>2.5</v>
      </c>
      <c r="D313" s="17">
        <f>Data!C312</f>
        <v>65.304000000000002</v>
      </c>
      <c r="E313" s="17">
        <f>Data!D312</f>
        <v>66.004000000000005</v>
      </c>
      <c r="F313" s="17">
        <f>Data!F312</f>
        <v>5.3019999999999996</v>
      </c>
      <c r="G313" s="18">
        <f t="shared" si="80"/>
        <v>66.015625</v>
      </c>
      <c r="H313" s="16">
        <f t="shared" si="81"/>
        <v>46157</v>
      </c>
      <c r="I313" s="16">
        <f t="shared" si="82"/>
        <v>46341</v>
      </c>
      <c r="J313">
        <f t="shared" si="83"/>
        <v>116</v>
      </c>
      <c r="K313">
        <f t="shared" si="84"/>
        <v>184</v>
      </c>
      <c r="L313" s="18">
        <f t="shared" si="85"/>
        <v>0.78804347826086951</v>
      </c>
      <c r="M313" s="18">
        <f t="shared" si="86"/>
        <v>66.803668478260875</v>
      </c>
      <c r="N313" s="17">
        <f t="shared" si="87"/>
        <v>5.3017777445697902</v>
      </c>
      <c r="O313" s="19">
        <f t="shared" si="88"/>
        <v>-2.2225543020937266E-2</v>
      </c>
      <c r="P313" s="18">
        <f t="shared" si="89"/>
        <v>13.977328767922733</v>
      </c>
      <c r="Q313">
        <f t="shared" si="90"/>
        <v>40</v>
      </c>
      <c r="R313" s="18">
        <f t="shared" si="91"/>
        <v>19.695890410958903</v>
      </c>
      <c r="S313">
        <f t="shared" si="92"/>
        <v>1</v>
      </c>
      <c r="T313" s="18">
        <f>SUM(CashFlows!DX313:GE313)</f>
        <v>66.961125916124303</v>
      </c>
      <c r="U313" s="18">
        <f t="shared" si="93"/>
        <v>66.173082437863428</v>
      </c>
      <c r="V313" s="18">
        <f t="shared" si="94"/>
        <v>0.15745743786342814</v>
      </c>
      <c r="W313" s="17">
        <f t="shared" si="95"/>
        <v>5.2849396878283912</v>
      </c>
      <c r="X313" s="19">
        <f t="shared" si="96"/>
        <v>-1.6838056741399043</v>
      </c>
      <c r="Y313" s="18">
        <f t="shared" si="97"/>
        <v>7.1544428596038295E-2</v>
      </c>
      <c r="Z313" s="20">
        <f t="shared" si="98"/>
        <v>1.1265202420135172E-2</v>
      </c>
      <c r="AA313" s="21">
        <f t="shared" si="99"/>
        <v>1.2690478556661933E-4</v>
      </c>
    </row>
    <row r="314" spans="1:27" x14ac:dyDescent="0.2">
      <c r="A314">
        <v>311</v>
      </c>
      <c r="B314" s="16">
        <f>Data!A313</f>
        <v>53462</v>
      </c>
      <c r="C314" s="17">
        <f>Data!B313</f>
        <v>5</v>
      </c>
      <c r="D314" s="17">
        <f>Data!C313</f>
        <v>96.293000000000006</v>
      </c>
      <c r="E314" s="17">
        <f>Data!D313</f>
        <v>96.313000000000002</v>
      </c>
      <c r="F314" s="17">
        <f>Data!F313</f>
        <v>5.2469999999999999</v>
      </c>
      <c r="G314" s="18">
        <f t="shared" si="80"/>
        <v>96.98046875</v>
      </c>
      <c r="H314" s="16">
        <f t="shared" si="81"/>
        <v>46157</v>
      </c>
      <c r="I314" s="16">
        <f t="shared" si="82"/>
        <v>46341</v>
      </c>
      <c r="J314">
        <f t="shared" si="83"/>
        <v>116</v>
      </c>
      <c r="K314">
        <f t="shared" si="84"/>
        <v>184</v>
      </c>
      <c r="L314" s="18">
        <f t="shared" si="85"/>
        <v>1.576086956521739</v>
      </c>
      <c r="M314" s="18">
        <f t="shared" si="86"/>
        <v>98.556555706521735</v>
      </c>
      <c r="N314" s="17">
        <f t="shared" si="87"/>
        <v>5.2472333921437357</v>
      </c>
      <c r="O314" s="19">
        <f t="shared" si="88"/>
        <v>2.3339214373585548E-2</v>
      </c>
      <c r="P314" s="18">
        <f t="shared" si="89"/>
        <v>12.110996462898282</v>
      </c>
      <c r="Q314">
        <f t="shared" si="90"/>
        <v>40</v>
      </c>
      <c r="R314" s="18">
        <f t="shared" si="91"/>
        <v>19.695890410958903</v>
      </c>
      <c r="S314">
        <f t="shared" si="92"/>
        <v>1</v>
      </c>
      <c r="T314" s="18">
        <f>SUM(CashFlows!DX314:GE314)</f>
        <v>98.865319845787113</v>
      </c>
      <c r="U314" s="18">
        <f t="shared" si="93"/>
        <v>97.289232889265378</v>
      </c>
      <c r="V314" s="18">
        <f t="shared" si="94"/>
        <v>0.30876413926537793</v>
      </c>
      <c r="W314" s="17">
        <f t="shared" si="95"/>
        <v>5.2214207052083541</v>
      </c>
      <c r="X314" s="19">
        <f t="shared" si="96"/>
        <v>-2.5812686935381635</v>
      </c>
      <c r="Y314" s="18">
        <f t="shared" si="97"/>
        <v>8.25695889734155E-2</v>
      </c>
      <c r="Z314" s="20">
        <f t="shared" si="98"/>
        <v>2.5494528068872677E-2</v>
      </c>
      <c r="AA314" s="21">
        <f t="shared" si="99"/>
        <v>6.4997096145453679E-4</v>
      </c>
    </row>
    <row r="315" spans="1:27" x14ac:dyDescent="0.2">
      <c r="A315">
        <v>312</v>
      </c>
      <c r="B315" s="16">
        <f>Data!A314</f>
        <v>53554</v>
      </c>
      <c r="C315" s="17">
        <f>Data!B314</f>
        <v>2.25</v>
      </c>
      <c r="D315" s="17">
        <f>Data!C314</f>
        <v>62.182000000000002</v>
      </c>
      <c r="E315" s="17">
        <f>Data!D314</f>
        <v>62.201999999999998</v>
      </c>
      <c r="F315" s="17">
        <f>Data!F314</f>
        <v>5.3109999999999999</v>
      </c>
      <c r="G315" s="18">
        <f t="shared" si="80"/>
        <v>62.6328125</v>
      </c>
      <c r="H315" s="16">
        <f t="shared" si="81"/>
        <v>46249</v>
      </c>
      <c r="I315" s="16">
        <f t="shared" si="82"/>
        <v>46433</v>
      </c>
      <c r="J315">
        <f t="shared" si="83"/>
        <v>24</v>
      </c>
      <c r="K315">
        <f t="shared" si="84"/>
        <v>184</v>
      </c>
      <c r="L315" s="18">
        <f t="shared" si="85"/>
        <v>0.14673913043478262</v>
      </c>
      <c r="M315" s="18">
        <f t="shared" si="86"/>
        <v>62.779551630434781</v>
      </c>
      <c r="N315" s="17">
        <f t="shared" si="87"/>
        <v>5.3111952119587409</v>
      </c>
      <c r="O315" s="19">
        <f t="shared" si="88"/>
        <v>1.9521195874094843E-2</v>
      </c>
      <c r="P315" s="18">
        <f t="shared" si="89"/>
        <v>14.50747453082951</v>
      </c>
      <c r="Q315">
        <f t="shared" si="90"/>
        <v>40</v>
      </c>
      <c r="R315" s="18">
        <f t="shared" si="91"/>
        <v>19.947945205479453</v>
      </c>
      <c r="S315">
        <f t="shared" si="92"/>
        <v>1</v>
      </c>
      <c r="T315" s="18">
        <f>SUM(CashFlows!DX315:GE315)</f>
        <v>62.888603121910123</v>
      </c>
      <c r="U315" s="18">
        <f t="shared" si="93"/>
        <v>62.741863991475341</v>
      </c>
      <c r="V315" s="18">
        <f t="shared" si="94"/>
        <v>0.10905149147534132</v>
      </c>
      <c r="W315" s="17">
        <f t="shared" si="95"/>
        <v>5.2992345989423111</v>
      </c>
      <c r="X315" s="19">
        <f t="shared" si="96"/>
        <v>-1.1960613016429811</v>
      </c>
      <c r="Y315" s="18">
        <f t="shared" si="97"/>
        <v>6.8929984876066636E-2</v>
      </c>
      <c r="Z315" s="20">
        <f t="shared" si="98"/>
        <v>7.5169176581077867E-3</v>
      </c>
      <c r="AA315" s="21">
        <f t="shared" si="99"/>
        <v>5.6504051078772654E-5</v>
      </c>
    </row>
    <row r="316" spans="1:27" x14ac:dyDescent="0.2">
      <c r="A316">
        <v>313</v>
      </c>
      <c r="B316" s="16">
        <f>Data!A315</f>
        <v>53554</v>
      </c>
      <c r="C316" s="17">
        <f>Data!B315</f>
        <v>5.125</v>
      </c>
      <c r="D316" s="17">
        <f>Data!C315</f>
        <v>98.152000000000001</v>
      </c>
      <c r="E316" s="17">
        <f>Data!D315</f>
        <v>98.171999999999997</v>
      </c>
      <c r="F316" s="17">
        <f>Data!F315</f>
        <v>5.2439999999999998</v>
      </c>
      <c r="G316" s="18">
        <f t="shared" si="80"/>
        <v>98.5390625</v>
      </c>
      <c r="H316" s="16">
        <f t="shared" si="81"/>
        <v>46249</v>
      </c>
      <c r="I316" s="16">
        <f t="shared" si="82"/>
        <v>46433</v>
      </c>
      <c r="J316">
        <f t="shared" si="83"/>
        <v>24</v>
      </c>
      <c r="K316">
        <f t="shared" si="84"/>
        <v>184</v>
      </c>
      <c r="L316" s="18">
        <f t="shared" si="85"/>
        <v>0.33423913043478259</v>
      </c>
      <c r="M316" s="18">
        <f t="shared" si="86"/>
        <v>98.873301630434781</v>
      </c>
      <c r="N316" s="17">
        <f t="shared" si="87"/>
        <v>5.2437139979844494</v>
      </c>
      <c r="O316" s="19">
        <f t="shared" si="88"/>
        <v>-2.8600201555040172E-2</v>
      </c>
      <c r="P316" s="18">
        <f t="shared" si="89"/>
        <v>12.292809621158643</v>
      </c>
      <c r="Q316">
        <f t="shared" si="90"/>
        <v>40</v>
      </c>
      <c r="R316" s="18">
        <f t="shared" si="91"/>
        <v>19.947945205479453</v>
      </c>
      <c r="S316">
        <f t="shared" si="92"/>
        <v>1</v>
      </c>
      <c r="T316" s="18">
        <f>SUM(CashFlows!DX316:GE316)</f>
        <v>99.104134865260917</v>
      </c>
      <c r="U316" s="18">
        <f t="shared" si="93"/>
        <v>98.769895734826136</v>
      </c>
      <c r="V316" s="18">
        <f t="shared" si="94"/>
        <v>0.23083323482613594</v>
      </c>
      <c r="W316" s="17">
        <f t="shared" si="95"/>
        <v>5.2247521196975333</v>
      </c>
      <c r="X316" s="19">
        <f t="shared" si="96"/>
        <v>-1.896187828691609</v>
      </c>
      <c r="Y316" s="18">
        <f t="shared" si="97"/>
        <v>8.1348367933623489E-2</v>
      </c>
      <c r="Z316" s="20">
        <f t="shared" si="98"/>
        <v>1.8777906917945016E-2</v>
      </c>
      <c r="AA316" s="21">
        <f t="shared" si="99"/>
        <v>3.526097882190073E-4</v>
      </c>
    </row>
    <row r="317" spans="1:27" x14ac:dyDescent="0.2">
      <c r="A317">
        <v>314</v>
      </c>
      <c r="B317" s="16">
        <f>Data!A316</f>
        <v>53646</v>
      </c>
      <c r="C317" s="17">
        <f>Data!B316</f>
        <v>2.875</v>
      </c>
      <c r="D317" s="17">
        <f>Data!C316</f>
        <v>70.025999999999996</v>
      </c>
      <c r="E317" s="17">
        <f>Data!D316</f>
        <v>70.046000000000006</v>
      </c>
      <c r="F317" s="17">
        <f>Data!F316</f>
        <v>5.3010000000000002</v>
      </c>
      <c r="G317" s="18">
        <f t="shared" si="80"/>
        <v>70.1484375</v>
      </c>
      <c r="H317" s="16">
        <f t="shared" si="81"/>
        <v>46157</v>
      </c>
      <c r="I317" s="16">
        <f t="shared" si="82"/>
        <v>46341</v>
      </c>
      <c r="J317">
        <f t="shared" si="83"/>
        <v>116</v>
      </c>
      <c r="K317">
        <f t="shared" si="84"/>
        <v>184</v>
      </c>
      <c r="L317" s="18">
        <f t="shared" si="85"/>
        <v>0.90625</v>
      </c>
      <c r="M317" s="18">
        <f t="shared" si="86"/>
        <v>71.0546875</v>
      </c>
      <c r="N317" s="17">
        <f t="shared" si="87"/>
        <v>5.301034624341681</v>
      </c>
      <c r="O317" s="19">
        <f t="shared" si="88"/>
        <v>3.4624341680888904E-3</v>
      </c>
      <c r="P317" s="18">
        <f t="shared" si="89"/>
        <v>13.796859194496683</v>
      </c>
      <c r="Q317">
        <f t="shared" si="90"/>
        <v>41</v>
      </c>
      <c r="R317" s="18">
        <f t="shared" si="91"/>
        <v>20.2</v>
      </c>
      <c r="S317">
        <f t="shared" si="92"/>
        <v>1</v>
      </c>
      <c r="T317" s="18">
        <f>SUM(CashFlows!DX317:GE317)</f>
        <v>71.223314719747322</v>
      </c>
      <c r="U317" s="18">
        <f t="shared" si="93"/>
        <v>70.317064719747322</v>
      </c>
      <c r="V317" s="18">
        <f t="shared" si="94"/>
        <v>0.16862721974732153</v>
      </c>
      <c r="W317" s="17">
        <f t="shared" si="95"/>
        <v>5.2838599209594879</v>
      </c>
      <c r="X317" s="19">
        <f t="shared" si="96"/>
        <v>-1.7174703382193179</v>
      </c>
      <c r="Y317" s="18">
        <f t="shared" si="97"/>
        <v>7.2480264232810454E-2</v>
      </c>
      <c r="Z317" s="20">
        <f t="shared" si="98"/>
        <v>1.2222145444130058E-2</v>
      </c>
      <c r="AA317" s="21">
        <f t="shared" si="99"/>
        <v>1.4938083925746911E-4</v>
      </c>
    </row>
    <row r="318" spans="1:27" x14ac:dyDescent="0.2">
      <c r="A318">
        <v>315</v>
      </c>
      <c r="B318" s="16">
        <f>Data!A317</f>
        <v>53738</v>
      </c>
      <c r="C318" s="17">
        <f>Data!B317</f>
        <v>3</v>
      </c>
      <c r="D318" s="17">
        <f>Data!C317</f>
        <v>71.135999999999996</v>
      </c>
      <c r="E318" s="17">
        <f>Data!D317</f>
        <v>71.156000000000006</v>
      </c>
      <c r="F318" s="17">
        <f>Data!F317</f>
        <v>5.3010000000000002</v>
      </c>
      <c r="G318" s="18">
        <f t="shared" si="80"/>
        <v>71.4921875</v>
      </c>
      <c r="H318" s="16">
        <f t="shared" si="81"/>
        <v>46249</v>
      </c>
      <c r="I318" s="16">
        <f t="shared" si="82"/>
        <v>46433</v>
      </c>
      <c r="J318">
        <f t="shared" si="83"/>
        <v>24</v>
      </c>
      <c r="K318">
        <f t="shared" si="84"/>
        <v>184</v>
      </c>
      <c r="L318" s="18">
        <f t="shared" si="85"/>
        <v>0.19565217391304349</v>
      </c>
      <c r="M318" s="18">
        <f t="shared" si="86"/>
        <v>71.687839673913047</v>
      </c>
      <c r="N318" s="17">
        <f t="shared" si="87"/>
        <v>5.3010426761258884</v>
      </c>
      <c r="O318" s="19">
        <f t="shared" si="88"/>
        <v>4.2676125888263527E-3</v>
      </c>
      <c r="P318" s="18">
        <f t="shared" si="89"/>
        <v>13.918248259857107</v>
      </c>
      <c r="Q318">
        <f t="shared" si="90"/>
        <v>41</v>
      </c>
      <c r="R318" s="18">
        <f t="shared" si="91"/>
        <v>20.452054794520549</v>
      </c>
      <c r="S318">
        <f t="shared" si="92"/>
        <v>1</v>
      </c>
      <c r="T318" s="18">
        <f>SUM(CashFlows!DX318:GE318)</f>
        <v>71.844497120186531</v>
      </c>
      <c r="U318" s="18">
        <f t="shared" si="93"/>
        <v>71.648844946273485</v>
      </c>
      <c r="V318" s="18">
        <f t="shared" si="94"/>
        <v>0.15665744627348488</v>
      </c>
      <c r="W318" s="17">
        <f t="shared" si="95"/>
        <v>5.2853639888538693</v>
      </c>
      <c r="X318" s="19">
        <f t="shared" si="96"/>
        <v>-1.5678687272019154</v>
      </c>
      <c r="Y318" s="18">
        <f t="shared" si="97"/>
        <v>7.1848122071812112E-2</v>
      </c>
      <c r="Z318" s="20">
        <f t="shared" si="98"/>
        <v>1.1255543323315688E-2</v>
      </c>
      <c r="AA318" s="21">
        <f t="shared" si="99"/>
        <v>1.2668725550303637E-4</v>
      </c>
    </row>
    <row r="319" spans="1:27" x14ac:dyDescent="0.2">
      <c r="A319">
        <v>316</v>
      </c>
      <c r="B319" s="16">
        <f>Data!A318</f>
        <v>53827</v>
      </c>
      <c r="C319" s="17">
        <f>Data!B318</f>
        <v>3</v>
      </c>
      <c r="D319" s="17">
        <f>Data!C318</f>
        <v>71.073999999999998</v>
      </c>
      <c r="E319" s="17">
        <f>Data!D318</f>
        <v>71.093999999999994</v>
      </c>
      <c r="F319" s="17">
        <f>Data!F318</f>
        <v>5.3010000000000002</v>
      </c>
      <c r="G319" s="18">
        <f t="shared" si="80"/>
        <v>71.296875</v>
      </c>
      <c r="H319" s="16">
        <f t="shared" si="81"/>
        <v>46157</v>
      </c>
      <c r="I319" s="16">
        <f t="shared" si="82"/>
        <v>46341</v>
      </c>
      <c r="J319">
        <f t="shared" si="83"/>
        <v>116</v>
      </c>
      <c r="K319">
        <f t="shared" si="84"/>
        <v>184</v>
      </c>
      <c r="L319" s="18">
        <f t="shared" si="85"/>
        <v>0.94565217391304346</v>
      </c>
      <c r="M319" s="18">
        <f t="shared" si="86"/>
        <v>72.242527173913047</v>
      </c>
      <c r="N319" s="17">
        <f t="shared" si="87"/>
        <v>5.30097365025145</v>
      </c>
      <c r="O319" s="19">
        <f t="shared" si="88"/>
        <v>-2.6349748550202889E-3</v>
      </c>
      <c r="P319" s="18">
        <f t="shared" si="89"/>
        <v>13.874314931737507</v>
      </c>
      <c r="Q319">
        <f t="shared" si="90"/>
        <v>42</v>
      </c>
      <c r="R319" s="18">
        <f t="shared" si="91"/>
        <v>20.695890410958903</v>
      </c>
      <c r="S319">
        <f t="shared" si="92"/>
        <v>1</v>
      </c>
      <c r="T319" s="18">
        <f>SUM(CashFlows!DX319:GE319)</f>
        <v>72.374497219255119</v>
      </c>
      <c r="U319" s="18">
        <f t="shared" si="93"/>
        <v>71.428845045342072</v>
      </c>
      <c r="V319" s="18">
        <f t="shared" si="94"/>
        <v>0.13197004534207224</v>
      </c>
      <c r="W319" s="17">
        <f t="shared" si="95"/>
        <v>5.2878228218585939</v>
      </c>
      <c r="X319" s="19">
        <f t="shared" si="96"/>
        <v>-1.3150828392856084</v>
      </c>
      <c r="Y319" s="18">
        <f t="shared" si="97"/>
        <v>7.2075630755108436E-2</v>
      </c>
      <c r="Z319" s="20">
        <f t="shared" si="98"/>
        <v>9.511824258810116E-3</v>
      </c>
      <c r="AA319" s="21">
        <f t="shared" si="99"/>
        <v>9.0474800730488617E-5</v>
      </c>
    </row>
    <row r="320" spans="1:27" x14ac:dyDescent="0.2">
      <c r="A320">
        <v>317</v>
      </c>
      <c r="B320" s="16">
        <f>Data!A319</f>
        <v>53919</v>
      </c>
      <c r="C320" s="17">
        <f>Data!B319</f>
        <v>2.75</v>
      </c>
      <c r="D320" s="17">
        <f>Data!C319</f>
        <v>67.254000000000005</v>
      </c>
      <c r="E320" s="17">
        <f>Data!D319</f>
        <v>67.274000000000001</v>
      </c>
      <c r="F320" s="17">
        <f>Data!F319</f>
        <v>5.3120000000000003</v>
      </c>
      <c r="G320" s="18">
        <f t="shared" si="80"/>
        <v>67.859375</v>
      </c>
      <c r="H320" s="16">
        <f t="shared" si="81"/>
        <v>46249</v>
      </c>
      <c r="I320" s="16">
        <f t="shared" si="82"/>
        <v>46433</v>
      </c>
      <c r="J320">
        <f t="shared" si="83"/>
        <v>24</v>
      </c>
      <c r="K320">
        <f t="shared" si="84"/>
        <v>184</v>
      </c>
      <c r="L320" s="18">
        <f t="shared" si="85"/>
        <v>0.17934782608695651</v>
      </c>
      <c r="M320" s="18">
        <f t="shared" si="86"/>
        <v>68.038722826086953</v>
      </c>
      <c r="N320" s="17">
        <f t="shared" si="87"/>
        <v>5.3122207269103976</v>
      </c>
      <c r="O320" s="19">
        <f t="shared" si="88"/>
        <v>2.2072691039731751E-2</v>
      </c>
      <c r="P320" s="18">
        <f t="shared" si="89"/>
        <v>14.367940478604885</v>
      </c>
      <c r="Q320">
        <f t="shared" si="90"/>
        <v>42</v>
      </c>
      <c r="R320" s="18">
        <f t="shared" si="91"/>
        <v>20.947945205479453</v>
      </c>
      <c r="S320">
        <f t="shared" si="92"/>
        <v>1</v>
      </c>
      <c r="T320" s="18">
        <f>SUM(CashFlows!DX320:GE320)</f>
        <v>68.157389017814694</v>
      </c>
      <c r="U320" s="18">
        <f t="shared" si="93"/>
        <v>67.978041191727741</v>
      </c>
      <c r="V320" s="18">
        <f t="shared" si="94"/>
        <v>0.11866619172774051</v>
      </c>
      <c r="W320" s="17">
        <f t="shared" si="95"/>
        <v>5.3000954854909335</v>
      </c>
      <c r="X320" s="19">
        <f t="shared" si="96"/>
        <v>-1.2125241419464139</v>
      </c>
      <c r="Y320" s="18">
        <f t="shared" si="97"/>
        <v>6.9599397456377776E-2</v>
      </c>
      <c r="Z320" s="20">
        <f t="shared" si="98"/>
        <v>8.2590954426937403E-3</v>
      </c>
      <c r="AA320" s="21">
        <f t="shared" si="99"/>
        <v>6.8212657531524512E-5</v>
      </c>
    </row>
    <row r="321" spans="1:27" x14ac:dyDescent="0.2">
      <c r="A321">
        <v>318</v>
      </c>
      <c r="B321" s="16">
        <f>Data!A320</f>
        <v>54011</v>
      </c>
      <c r="C321" s="17">
        <f>Data!B320</f>
        <v>2.75</v>
      </c>
      <c r="D321" s="17">
        <f>Data!C320</f>
        <v>67.186000000000007</v>
      </c>
      <c r="E321" s="17">
        <f>Data!D320</f>
        <v>67.206000000000003</v>
      </c>
      <c r="F321" s="17">
        <f>Data!F320</f>
        <v>5.3120000000000003</v>
      </c>
      <c r="G321" s="18">
        <f t="shared" si="80"/>
        <v>67.6484375</v>
      </c>
      <c r="H321" s="16">
        <f t="shared" si="81"/>
        <v>46157</v>
      </c>
      <c r="I321" s="16">
        <f t="shared" si="82"/>
        <v>46341</v>
      </c>
      <c r="J321">
        <f t="shared" si="83"/>
        <v>116</v>
      </c>
      <c r="K321">
        <f t="shared" si="84"/>
        <v>184</v>
      </c>
      <c r="L321" s="18">
        <f t="shared" si="85"/>
        <v>0.86684782608695654</v>
      </c>
      <c r="M321" s="18">
        <f t="shared" si="86"/>
        <v>68.515285326086953</v>
      </c>
      <c r="N321" s="17">
        <f t="shared" si="87"/>
        <v>5.3121392156479752</v>
      </c>
      <c r="O321" s="19">
        <f t="shared" si="88"/>
        <v>1.3921564797492181E-2</v>
      </c>
      <c r="P321" s="18">
        <f t="shared" si="89"/>
        <v>14.324693025086253</v>
      </c>
      <c r="Q321">
        <f t="shared" si="90"/>
        <v>43</v>
      </c>
      <c r="R321" s="18">
        <f t="shared" si="91"/>
        <v>21.2</v>
      </c>
      <c r="S321">
        <f t="shared" si="92"/>
        <v>1</v>
      </c>
      <c r="T321" s="18">
        <f>SUM(CashFlows!DX321:GE321)</f>
        <v>68.599089003214303</v>
      </c>
      <c r="U321" s="18">
        <f t="shared" si="93"/>
        <v>67.732241177127349</v>
      </c>
      <c r="V321" s="18">
        <f t="shared" si="94"/>
        <v>8.3803677127349374E-2</v>
      </c>
      <c r="W321" s="17">
        <f t="shared" si="95"/>
        <v>5.3036073293806121</v>
      </c>
      <c r="X321" s="19">
        <f t="shared" si="96"/>
        <v>-0.85318862673631202</v>
      </c>
      <c r="Y321" s="18">
        <f t="shared" si="97"/>
        <v>6.980952389337354E-2</v>
      </c>
      <c r="Z321" s="20">
        <f t="shared" si="98"/>
        <v>5.8502948007742575E-3</v>
      </c>
      <c r="AA321" s="21">
        <f t="shared" si="99"/>
        <v>3.422594925596631E-5</v>
      </c>
    </row>
    <row r="322" spans="1:27" x14ac:dyDescent="0.2">
      <c r="A322">
        <v>319</v>
      </c>
      <c r="B322" s="16">
        <f>Data!A321</f>
        <v>54103</v>
      </c>
      <c r="C322" s="17">
        <f>Data!B321</f>
        <v>3</v>
      </c>
      <c r="D322" s="17">
        <f>Data!C321</f>
        <v>70.171999999999997</v>
      </c>
      <c r="E322" s="17">
        <f>Data!D321</f>
        <v>70.191999999999993</v>
      </c>
      <c r="F322" s="17">
        <f>Data!F321</f>
        <v>5.3140000000000001</v>
      </c>
      <c r="G322" s="18">
        <f t="shared" si="80"/>
        <v>70.6015625</v>
      </c>
      <c r="H322" s="16">
        <f t="shared" si="81"/>
        <v>46249</v>
      </c>
      <c r="I322" s="16">
        <f t="shared" si="82"/>
        <v>46433</v>
      </c>
      <c r="J322">
        <f t="shared" si="83"/>
        <v>24</v>
      </c>
      <c r="K322">
        <f t="shared" si="84"/>
        <v>184</v>
      </c>
      <c r="L322" s="18">
        <f t="shared" si="85"/>
        <v>0.19565217391304349</v>
      </c>
      <c r="M322" s="18">
        <f t="shared" si="86"/>
        <v>70.797214673913047</v>
      </c>
      <c r="N322" s="17">
        <f t="shared" si="87"/>
        <v>5.3139641156176527</v>
      </c>
      <c r="O322" s="19">
        <f t="shared" si="88"/>
        <v>-3.588438234736202E-3</v>
      </c>
      <c r="P322" s="18">
        <f t="shared" si="89"/>
        <v>14.303705950287281</v>
      </c>
      <c r="Q322">
        <f t="shared" si="90"/>
        <v>43</v>
      </c>
      <c r="R322" s="18">
        <f t="shared" si="91"/>
        <v>21.452054794520549</v>
      </c>
      <c r="S322">
        <f t="shared" si="92"/>
        <v>1</v>
      </c>
      <c r="T322" s="18">
        <f>SUM(CashFlows!DX322:GE322)</f>
        <v>70.938520976104527</v>
      </c>
      <c r="U322" s="18">
        <f t="shared" si="93"/>
        <v>70.742868802191481</v>
      </c>
      <c r="V322" s="18">
        <f t="shared" si="94"/>
        <v>0.14130630219148088</v>
      </c>
      <c r="W322" s="17">
        <f t="shared" si="95"/>
        <v>5.3000283083057349</v>
      </c>
      <c r="X322" s="19">
        <f t="shared" si="96"/>
        <v>-1.3935807311917792</v>
      </c>
      <c r="Y322" s="18">
        <f t="shared" si="97"/>
        <v>6.9911951733034314E-2</v>
      </c>
      <c r="Z322" s="20">
        <f t="shared" si="98"/>
        <v>9.8789993783843719E-3</v>
      </c>
      <c r="AA322" s="21">
        <f t="shared" si="99"/>
        <v>9.7594628718118801E-5</v>
      </c>
    </row>
    <row r="323" spans="1:27" x14ac:dyDescent="0.2">
      <c r="A323">
        <v>320</v>
      </c>
      <c r="B323" s="16">
        <f>Data!A322</f>
        <v>54193</v>
      </c>
      <c r="C323" s="17">
        <f>Data!B322</f>
        <v>3.125</v>
      </c>
      <c r="D323" s="17">
        <f>Data!C322</f>
        <v>71.311999999999998</v>
      </c>
      <c r="E323" s="17">
        <f>Data!D322</f>
        <v>72.012</v>
      </c>
      <c r="F323" s="17">
        <f>Data!F322</f>
        <v>5.3109999999999999</v>
      </c>
      <c r="G323" s="18">
        <f t="shared" si="80"/>
        <v>72.0390625</v>
      </c>
      <c r="H323" s="16">
        <f t="shared" si="81"/>
        <v>46157</v>
      </c>
      <c r="I323" s="16">
        <f t="shared" si="82"/>
        <v>46341</v>
      </c>
      <c r="J323">
        <f t="shared" si="83"/>
        <v>116</v>
      </c>
      <c r="K323">
        <f t="shared" si="84"/>
        <v>184</v>
      </c>
      <c r="L323" s="18">
        <f t="shared" si="85"/>
        <v>0.98505434782608692</v>
      </c>
      <c r="M323" s="18">
        <f t="shared" si="86"/>
        <v>73.024116847826093</v>
      </c>
      <c r="N323" s="17">
        <f t="shared" si="87"/>
        <v>5.3114018723607046</v>
      </c>
      <c r="O323" s="19">
        <f t="shared" si="88"/>
        <v>4.0187236070465815E-2</v>
      </c>
      <c r="P323" s="18">
        <f t="shared" si="89"/>
        <v>14.123970771686698</v>
      </c>
      <c r="Q323">
        <f t="shared" si="90"/>
        <v>44</v>
      </c>
      <c r="R323" s="18">
        <f t="shared" si="91"/>
        <v>21.698630136986303</v>
      </c>
      <c r="S323">
        <f t="shared" si="92"/>
        <v>1</v>
      </c>
      <c r="T323" s="18">
        <f>SUM(CashFlows!DX323:GE323)</f>
        <v>73.159532048276375</v>
      </c>
      <c r="U323" s="18">
        <f t="shared" si="93"/>
        <v>72.174477700450282</v>
      </c>
      <c r="V323" s="18">
        <f t="shared" si="94"/>
        <v>0.13541520045028221</v>
      </c>
      <c r="W323" s="17">
        <f t="shared" si="95"/>
        <v>5.2982886277469072</v>
      </c>
      <c r="X323" s="19">
        <f t="shared" si="96"/>
        <v>-1.311324461379737</v>
      </c>
      <c r="Y323" s="18">
        <f t="shared" si="97"/>
        <v>7.0801619188042189E-2</v>
      </c>
      <c r="Z323" s="20">
        <f t="shared" si="98"/>
        <v>9.5876154545532812E-3</v>
      </c>
      <c r="AA323" s="21">
        <f t="shared" si="99"/>
        <v>9.1922370104388914E-5</v>
      </c>
    </row>
    <row r="324" spans="1:27" x14ac:dyDescent="0.2">
      <c r="A324">
        <v>321</v>
      </c>
      <c r="B324" s="16">
        <f>Data!A323</f>
        <v>54285</v>
      </c>
      <c r="C324" s="17">
        <f>Data!B323</f>
        <v>3</v>
      </c>
      <c r="D324" s="17">
        <f>Data!C323</f>
        <v>70.046000000000006</v>
      </c>
      <c r="E324" s="17">
        <f>Data!D323</f>
        <v>70.066000000000003</v>
      </c>
      <c r="F324" s="17">
        <f>Data!F323</f>
        <v>5.3159999999999998</v>
      </c>
      <c r="G324" s="18">
        <f t="shared" ref="G324:G356" si="100">INT(E324)+(VALUE(MID(TEXT(E324,"0.000"),FIND(".",TEXT(E324,"0.000"))+1,2))+VALUE(RIGHT(TEXT(E324,"0.000"),1))/8)/32</f>
        <v>70.2109375</v>
      </c>
      <c r="H324" s="16">
        <f t="shared" ref="H324:H356" si="101">COUPPCD(Settle,B324,2,1)</f>
        <v>46249</v>
      </c>
      <c r="I324" s="16">
        <f t="shared" ref="I324:I356" si="102">COUPNCD(Settle,B324,2,1)</f>
        <v>46433</v>
      </c>
      <c r="J324">
        <f t="shared" ref="J324:J356" si="103">Settle-H324</f>
        <v>24</v>
      </c>
      <c r="K324">
        <f t="shared" ref="K324:K356" si="104">I324-H324</f>
        <v>184</v>
      </c>
      <c r="L324" s="18">
        <f t="shared" ref="L324:L387" si="105">C324/2*J324/K324</f>
        <v>0.19565217391304349</v>
      </c>
      <c r="M324" s="18">
        <f t="shared" ref="M324:M387" si="106">G324+L324</f>
        <v>70.406589673913047</v>
      </c>
      <c r="N324" s="17">
        <f t="shared" ref="N324:N356" si="107">YIELD(Settle,B324,C324/100,G324,100,2,1)*100</f>
        <v>5.3163577054429743</v>
      </c>
      <c r="O324" s="19">
        <f t="shared" ref="O324:O387" si="108">(N324-F324)*100</f>
        <v>3.5770544297442086E-2</v>
      </c>
      <c r="P324" s="18">
        <f t="shared" ref="P324:P356" si="109">MDURATION(Settle,B324,C324/100,N324/100,2,1)</f>
        <v>14.490113180470827</v>
      </c>
      <c r="Q324">
        <f t="shared" ref="Q324:Q356" si="110">COUPNUM(Settle,B324,2,1)</f>
        <v>44</v>
      </c>
      <c r="R324" s="18">
        <f t="shared" ref="R324:R356" si="111">(B324-Settle)/365</f>
        <v>21.950684931506849</v>
      </c>
      <c r="S324">
        <f t="shared" ref="S324:S387" si="112">IF(R324&gt;=MinYears,1,0)</f>
        <v>1</v>
      </c>
      <c r="T324" s="18">
        <f>SUM(CashFlows!DX324:GE324)</f>
        <v>70.517452437218211</v>
      </c>
      <c r="U324" s="18">
        <f t="shared" ref="U324:U387" si="113">T324-L324</f>
        <v>70.321800263305164</v>
      </c>
      <c r="V324" s="18">
        <f t="shared" ref="V324:V387" si="114">U324-G324</f>
        <v>0.11086276330516398</v>
      </c>
      <c r="W324" s="17">
        <f t="shared" ref="W324:W356" si="115">YIELD(Settle,B324,C324/100,U324,100,2,1)*100</f>
        <v>5.3055021365787747</v>
      </c>
      <c r="X324" s="19">
        <f t="shared" ref="X324:X387" si="116">(W324-N324)*100</f>
        <v>-1.0855568864199583</v>
      </c>
      <c r="Y324" s="18">
        <f t="shared" ref="Y324:Y356" si="117">1/P324</f>
        <v>6.9012573438540045E-2</v>
      </c>
      <c r="Z324" s="20">
        <f t="shared" ref="Z324:Z387" si="118">Y324*(T324-M324)</f>
        <v>7.6509245941971116E-3</v>
      </c>
      <c r="AA324" s="21">
        <f t="shared" ref="AA324:AA387" si="119">S324*Z324^2</f>
        <v>5.8536647146090239E-5</v>
      </c>
    </row>
    <row r="325" spans="1:27" x14ac:dyDescent="0.2">
      <c r="A325">
        <v>322</v>
      </c>
      <c r="B325" s="16">
        <f>Data!A324</f>
        <v>54377</v>
      </c>
      <c r="C325" s="17">
        <f>Data!B324</f>
        <v>3.375</v>
      </c>
      <c r="D325" s="17">
        <f>Data!C324</f>
        <v>74.292000000000002</v>
      </c>
      <c r="E325" s="17">
        <f>Data!D324</f>
        <v>74.311999999999998</v>
      </c>
      <c r="F325" s="17">
        <f>Data!F324</f>
        <v>5.3070000000000004</v>
      </c>
      <c r="G325" s="18">
        <f t="shared" si="100"/>
        <v>74.9765625</v>
      </c>
      <c r="H325" s="16">
        <f t="shared" si="101"/>
        <v>46157</v>
      </c>
      <c r="I325" s="16">
        <f t="shared" si="102"/>
        <v>46341</v>
      </c>
      <c r="J325">
        <f t="shared" si="103"/>
        <v>116</v>
      </c>
      <c r="K325">
        <f t="shared" si="104"/>
        <v>184</v>
      </c>
      <c r="L325" s="18">
        <f t="shared" si="105"/>
        <v>1.0638586956521738</v>
      </c>
      <c r="M325" s="18">
        <f t="shared" si="106"/>
        <v>76.040421195652172</v>
      </c>
      <c r="N325" s="17">
        <f t="shared" si="107"/>
        <v>5.3072948439805447</v>
      </c>
      <c r="O325" s="19">
        <f t="shared" si="108"/>
        <v>2.9484398054435701E-2</v>
      </c>
      <c r="P325" s="18">
        <f t="shared" si="109"/>
        <v>14.066188786123766</v>
      </c>
      <c r="Q325">
        <f t="shared" si="110"/>
        <v>45</v>
      </c>
      <c r="R325" s="18">
        <f t="shared" si="111"/>
        <v>22.202739726027396</v>
      </c>
      <c r="S325">
        <f t="shared" si="112"/>
        <v>1</v>
      </c>
      <c r="T325" s="18">
        <f>SUM(CashFlows!DX325:GE325)</f>
        <v>76.148898533799198</v>
      </c>
      <c r="U325" s="18">
        <f t="shared" si="113"/>
        <v>75.085039838147026</v>
      </c>
      <c r="V325" s="18">
        <f t="shared" si="114"/>
        <v>0.10847733814702565</v>
      </c>
      <c r="W325" s="17">
        <f t="shared" si="115"/>
        <v>5.2971627054601633</v>
      </c>
      <c r="X325" s="19">
        <f t="shared" si="116"/>
        <v>-1.0132138520381417</v>
      </c>
      <c r="Y325" s="18">
        <f t="shared" si="117"/>
        <v>7.1092462585636257E-2</v>
      </c>
      <c r="Z325" s="20">
        <f t="shared" si="118"/>
        <v>7.7119211036068332E-3</v>
      </c>
      <c r="AA325" s="21">
        <f t="shared" si="119"/>
        <v>5.9473727108256435E-5</v>
      </c>
    </row>
    <row r="326" spans="1:27" x14ac:dyDescent="0.2">
      <c r="A326">
        <v>323</v>
      </c>
      <c r="B326" s="16">
        <f>Data!A325</f>
        <v>54469</v>
      </c>
      <c r="C326" s="17">
        <f>Data!B325</f>
        <v>3</v>
      </c>
      <c r="D326" s="17">
        <f>Data!C325</f>
        <v>69.256</v>
      </c>
      <c r="E326" s="17">
        <f>Data!D325</f>
        <v>69.275999999999996</v>
      </c>
      <c r="F326" s="17">
        <f>Data!F325</f>
        <v>5.3150000000000004</v>
      </c>
      <c r="G326" s="18">
        <f t="shared" si="100"/>
        <v>69.8671875</v>
      </c>
      <c r="H326" s="16">
        <f t="shared" si="101"/>
        <v>46249</v>
      </c>
      <c r="I326" s="16">
        <f t="shared" si="102"/>
        <v>46433</v>
      </c>
      <c r="J326">
        <f t="shared" si="103"/>
        <v>24</v>
      </c>
      <c r="K326">
        <f t="shared" si="104"/>
        <v>184</v>
      </c>
      <c r="L326" s="18">
        <f t="shared" si="105"/>
        <v>0.19565217391304349</v>
      </c>
      <c r="M326" s="18">
        <f t="shared" si="106"/>
        <v>70.062839673913047</v>
      </c>
      <c r="N326" s="17">
        <f t="shared" si="107"/>
        <v>5.3150780263117925</v>
      </c>
      <c r="O326" s="19">
        <f t="shared" si="108"/>
        <v>7.8026311792100955E-3</v>
      </c>
      <c r="P326" s="18">
        <f t="shared" si="109"/>
        <v>14.673430440271616</v>
      </c>
      <c r="Q326">
        <f t="shared" si="110"/>
        <v>45</v>
      </c>
      <c r="R326" s="18">
        <f t="shared" si="111"/>
        <v>22.454794520547946</v>
      </c>
      <c r="S326">
        <f t="shared" si="112"/>
        <v>1</v>
      </c>
      <c r="T326" s="18">
        <f>SUM(CashFlows!DX326:GE326)</f>
        <v>70.106050495340057</v>
      </c>
      <c r="U326" s="18">
        <f t="shared" si="113"/>
        <v>69.91039832142701</v>
      </c>
      <c r="V326" s="18">
        <f t="shared" si="114"/>
        <v>4.321082142701016E-2</v>
      </c>
      <c r="W326" s="17">
        <f t="shared" si="115"/>
        <v>5.3108766014374265</v>
      </c>
      <c r="X326" s="19">
        <f t="shared" si="116"/>
        <v>-0.42014248743660332</v>
      </c>
      <c r="Y326" s="18">
        <f t="shared" si="117"/>
        <v>6.8150389513243856E-2</v>
      </c>
      <c r="Z326" s="20">
        <f t="shared" si="118"/>
        <v>2.944834311437966E-3</v>
      </c>
      <c r="AA326" s="21">
        <f t="shared" si="119"/>
        <v>8.6720491218223198E-6</v>
      </c>
    </row>
    <row r="327" spans="1:27" x14ac:dyDescent="0.2">
      <c r="A327">
        <v>324</v>
      </c>
      <c r="B327" s="16">
        <f>Data!A326</f>
        <v>54558</v>
      </c>
      <c r="C327" s="17">
        <f>Data!B326</f>
        <v>2.875</v>
      </c>
      <c r="D327" s="17">
        <f>Data!C326</f>
        <v>67.293999999999997</v>
      </c>
      <c r="E327" s="17">
        <f>Data!D326</f>
        <v>67.313999999999993</v>
      </c>
      <c r="F327" s="17">
        <f>Data!F326</f>
        <v>5.3220000000000001</v>
      </c>
      <c r="G327" s="18">
        <f t="shared" si="100"/>
        <v>67.984375</v>
      </c>
      <c r="H327" s="16">
        <f t="shared" si="101"/>
        <v>46157</v>
      </c>
      <c r="I327" s="16">
        <f t="shared" si="102"/>
        <v>46341</v>
      </c>
      <c r="J327">
        <f t="shared" si="103"/>
        <v>116</v>
      </c>
      <c r="K327">
        <f t="shared" si="104"/>
        <v>184</v>
      </c>
      <c r="L327" s="18">
        <f t="shared" si="105"/>
        <v>0.90625</v>
      </c>
      <c r="M327" s="18">
        <f t="shared" si="106"/>
        <v>68.890625</v>
      </c>
      <c r="N327" s="17">
        <f t="shared" si="107"/>
        <v>5.3219082619759677</v>
      </c>
      <c r="O327" s="19">
        <f t="shared" si="108"/>
        <v>-9.173802403239506E-3</v>
      </c>
      <c r="P327" s="18">
        <f t="shared" si="109"/>
        <v>14.73982533121827</v>
      </c>
      <c r="Q327">
        <f t="shared" si="110"/>
        <v>46</v>
      </c>
      <c r="R327" s="18">
        <f t="shared" si="111"/>
        <v>22.698630136986303</v>
      </c>
      <c r="S327">
        <f t="shared" si="112"/>
        <v>1</v>
      </c>
      <c r="T327" s="18">
        <f>SUM(CashFlows!DX327:GE327)</f>
        <v>68.959340432688521</v>
      </c>
      <c r="U327" s="18">
        <f t="shared" si="113"/>
        <v>68.053090432688521</v>
      </c>
      <c r="V327" s="18">
        <f t="shared" si="114"/>
        <v>6.871543268852065E-2</v>
      </c>
      <c r="W327" s="17">
        <f t="shared" si="115"/>
        <v>5.3151456578490395</v>
      </c>
      <c r="X327" s="19">
        <f t="shared" si="116"/>
        <v>-0.67626041269281956</v>
      </c>
      <c r="Y327" s="18">
        <f t="shared" si="117"/>
        <v>6.7843409099431193E-2</v>
      </c>
      <c r="Z327" s="20">
        <f t="shared" si="118"/>
        <v>4.6618892113317332E-3</v>
      </c>
      <c r="AA327" s="21">
        <f t="shared" si="119"/>
        <v>2.1733211018731209E-5</v>
      </c>
    </row>
    <row r="328" spans="1:27" x14ac:dyDescent="0.2">
      <c r="A328">
        <v>325</v>
      </c>
      <c r="B328" s="16">
        <f>Data!A327</f>
        <v>54650</v>
      </c>
      <c r="C328" s="17">
        <f>Data!B327</f>
        <v>2.25</v>
      </c>
      <c r="D328" s="17">
        <f>Data!C327</f>
        <v>59.12</v>
      </c>
      <c r="E328" s="17">
        <f>Data!D327</f>
        <v>59.14</v>
      </c>
      <c r="F328" s="17">
        <f>Data!F327</f>
        <v>5.3369999999999997</v>
      </c>
      <c r="G328" s="18">
        <f t="shared" si="100"/>
        <v>59.4375</v>
      </c>
      <c r="H328" s="16">
        <f t="shared" si="101"/>
        <v>46249</v>
      </c>
      <c r="I328" s="16">
        <f t="shared" si="102"/>
        <v>46433</v>
      </c>
      <c r="J328">
        <f t="shared" si="103"/>
        <v>24</v>
      </c>
      <c r="K328">
        <f t="shared" si="104"/>
        <v>184</v>
      </c>
      <c r="L328" s="18">
        <f t="shared" si="105"/>
        <v>0.14673913043478262</v>
      </c>
      <c r="M328" s="18">
        <f t="shared" si="106"/>
        <v>59.584239130434781</v>
      </c>
      <c r="N328" s="17">
        <f t="shared" si="107"/>
        <v>5.3372496169973287</v>
      </c>
      <c r="O328" s="19">
        <f t="shared" si="108"/>
        <v>2.4961699732894971E-2</v>
      </c>
      <c r="P328" s="18">
        <f t="shared" si="109"/>
        <v>15.775338053757695</v>
      </c>
      <c r="Q328">
        <f t="shared" si="110"/>
        <v>46</v>
      </c>
      <c r="R328" s="18">
        <f t="shared" si="111"/>
        <v>22.950684931506849</v>
      </c>
      <c r="S328">
        <f t="shared" si="112"/>
        <v>1</v>
      </c>
      <c r="T328" s="18">
        <f>SUM(CashFlows!DX328:GE328)</f>
        <v>59.575789041688836</v>
      </c>
      <c r="U328" s="18">
        <f t="shared" si="113"/>
        <v>59.429049911254054</v>
      </c>
      <c r="V328" s="18">
        <f t="shared" si="114"/>
        <v>-8.4500887459455498E-3</v>
      </c>
      <c r="W328" s="17">
        <f t="shared" si="115"/>
        <v>5.3381486812036014</v>
      </c>
      <c r="X328" s="19">
        <f t="shared" si="116"/>
        <v>8.990642062727261E-2</v>
      </c>
      <c r="Y328" s="18">
        <f t="shared" si="117"/>
        <v>6.3390083723866661E-2</v>
      </c>
      <c r="Z328" s="20">
        <f t="shared" si="118"/>
        <v>-5.356518330795918E-4</v>
      </c>
      <c r="AA328" s="21">
        <f t="shared" si="119"/>
        <v>2.8692288628152688E-7</v>
      </c>
    </row>
    <row r="329" spans="1:27" x14ac:dyDescent="0.2">
      <c r="A329">
        <v>326</v>
      </c>
      <c r="B329" s="16">
        <f>Data!A328</f>
        <v>54742</v>
      </c>
      <c r="C329" s="17">
        <f>Data!B328</f>
        <v>2.375</v>
      </c>
      <c r="D329" s="17">
        <f>Data!C328</f>
        <v>60.276000000000003</v>
      </c>
      <c r="E329" s="17">
        <f>Data!D328</f>
        <v>60.295999999999999</v>
      </c>
      <c r="F329" s="17">
        <f>Data!F328</f>
        <v>5.33</v>
      </c>
      <c r="G329" s="18">
        <f t="shared" si="100"/>
        <v>60.9296875</v>
      </c>
      <c r="H329" s="16">
        <f t="shared" si="101"/>
        <v>46157</v>
      </c>
      <c r="I329" s="16">
        <f t="shared" si="102"/>
        <v>46341</v>
      </c>
      <c r="J329">
        <f t="shared" si="103"/>
        <v>116</v>
      </c>
      <c r="K329">
        <f t="shared" si="104"/>
        <v>184</v>
      </c>
      <c r="L329" s="18">
        <f t="shared" si="105"/>
        <v>0.74864130434782605</v>
      </c>
      <c r="M329" s="18">
        <f t="shared" si="106"/>
        <v>61.678328804347828</v>
      </c>
      <c r="N329" s="17">
        <f t="shared" si="107"/>
        <v>5.3300673150431059</v>
      </c>
      <c r="O329" s="19">
        <f t="shared" si="108"/>
        <v>6.7315043105864447E-3</v>
      </c>
      <c r="P329" s="18">
        <f t="shared" si="109"/>
        <v>15.547318192207875</v>
      </c>
      <c r="Q329">
        <f t="shared" si="110"/>
        <v>47</v>
      </c>
      <c r="R329" s="18">
        <f t="shared" si="111"/>
        <v>23.202739726027396</v>
      </c>
      <c r="S329">
        <f t="shared" si="112"/>
        <v>1</v>
      </c>
      <c r="T329" s="18">
        <f>SUM(CashFlows!DX329:GE329)</f>
        <v>61.629447027809903</v>
      </c>
      <c r="U329" s="18">
        <f t="shared" si="113"/>
        <v>60.880805723462075</v>
      </c>
      <c r="V329" s="18">
        <f t="shared" si="114"/>
        <v>-4.8881776537925248E-2</v>
      </c>
      <c r="W329" s="17">
        <f t="shared" si="115"/>
        <v>5.3351674759972019</v>
      </c>
      <c r="X329" s="19">
        <f t="shared" si="116"/>
        <v>0.51001609540959336</v>
      </c>
      <c r="Y329" s="18">
        <f t="shared" si="117"/>
        <v>6.4319774486971501E-2</v>
      </c>
      <c r="Z329" s="20">
        <f t="shared" si="118"/>
        <v>-3.1440648434418864E-3</v>
      </c>
      <c r="AA329" s="21">
        <f t="shared" si="119"/>
        <v>9.8851437397672534E-6</v>
      </c>
    </row>
    <row r="330" spans="1:27" x14ac:dyDescent="0.2">
      <c r="A330">
        <v>327</v>
      </c>
      <c r="B330" s="16">
        <f>Data!A329</f>
        <v>54834</v>
      </c>
      <c r="C330" s="17">
        <f>Data!B329</f>
        <v>2</v>
      </c>
      <c r="D330" s="17">
        <f>Data!C329</f>
        <v>55.194000000000003</v>
      </c>
      <c r="E330" s="17">
        <f>Data!D329</f>
        <v>55.213999999999999</v>
      </c>
      <c r="F330" s="17">
        <f>Data!F329</f>
        <v>5.3369999999999997</v>
      </c>
      <c r="G330" s="18">
        <f t="shared" si="100"/>
        <v>55.671875</v>
      </c>
      <c r="H330" s="16">
        <f t="shared" si="101"/>
        <v>46249</v>
      </c>
      <c r="I330" s="16">
        <f t="shared" si="102"/>
        <v>46433</v>
      </c>
      <c r="J330">
        <f t="shared" si="103"/>
        <v>24</v>
      </c>
      <c r="K330">
        <f t="shared" si="104"/>
        <v>184</v>
      </c>
      <c r="L330" s="18">
        <f t="shared" si="105"/>
        <v>0.13043478260869565</v>
      </c>
      <c r="M330" s="18">
        <f t="shared" si="106"/>
        <v>55.802309782608695</v>
      </c>
      <c r="N330" s="17">
        <f t="shared" si="107"/>
        <v>5.3367754285206921</v>
      </c>
      <c r="O330" s="19">
        <f t="shared" si="108"/>
        <v>-2.2457147930765586E-2</v>
      </c>
      <c r="P330" s="18">
        <f t="shared" si="109"/>
        <v>16.36560002483618</v>
      </c>
      <c r="Q330">
        <f t="shared" si="110"/>
        <v>47</v>
      </c>
      <c r="R330" s="18">
        <f t="shared" si="111"/>
        <v>23.454794520547946</v>
      </c>
      <c r="S330">
        <f t="shared" si="112"/>
        <v>1</v>
      </c>
      <c r="T330" s="18">
        <f>SUM(CashFlows!DX330:GE330)</f>
        <v>55.676289756597257</v>
      </c>
      <c r="U330" s="18">
        <f t="shared" si="113"/>
        <v>55.545854973988561</v>
      </c>
      <c r="V330" s="18">
        <f t="shared" si="114"/>
        <v>-0.1260200260114388</v>
      </c>
      <c r="W330" s="17">
        <f t="shared" si="115"/>
        <v>5.3505945331903799</v>
      </c>
      <c r="X330" s="19">
        <f t="shared" si="116"/>
        <v>1.3819104669687832</v>
      </c>
      <c r="Y330" s="18">
        <f t="shared" si="117"/>
        <v>6.1103778564942049E-2</v>
      </c>
      <c r="Z330" s="20">
        <f t="shared" si="118"/>
        <v>-7.7002997641511936E-3</v>
      </c>
      <c r="AA330" s="21">
        <f t="shared" si="119"/>
        <v>5.9294616457786929E-5</v>
      </c>
    </row>
    <row r="331" spans="1:27" x14ac:dyDescent="0.2">
      <c r="A331">
        <v>328</v>
      </c>
      <c r="B331" s="16">
        <f>Data!A330</f>
        <v>54923</v>
      </c>
      <c r="C331" s="17">
        <f>Data!B330</f>
        <v>1.25</v>
      </c>
      <c r="D331" s="17">
        <f>Data!C330</f>
        <v>45.106000000000002</v>
      </c>
      <c r="E331" s="17">
        <f>Data!D330</f>
        <v>45.125999999999998</v>
      </c>
      <c r="F331" s="17">
        <f>Data!F330</f>
        <v>5.3390000000000004</v>
      </c>
      <c r="G331" s="18">
        <f t="shared" si="100"/>
        <v>45.3984375</v>
      </c>
      <c r="H331" s="16">
        <f t="shared" si="101"/>
        <v>46157</v>
      </c>
      <c r="I331" s="16">
        <f t="shared" si="102"/>
        <v>46341</v>
      </c>
      <c r="J331">
        <f t="shared" si="103"/>
        <v>116</v>
      </c>
      <c r="K331">
        <f t="shared" si="104"/>
        <v>184</v>
      </c>
      <c r="L331" s="18">
        <f t="shared" si="105"/>
        <v>0.39402173913043476</v>
      </c>
      <c r="M331" s="18">
        <f t="shared" si="106"/>
        <v>45.792459239130437</v>
      </c>
      <c r="N331" s="17">
        <f t="shared" si="107"/>
        <v>5.3390021636467093</v>
      </c>
      <c r="O331" s="19">
        <f t="shared" si="108"/>
        <v>2.1636467089081179E-4</v>
      </c>
      <c r="P331" s="18">
        <f t="shared" si="109"/>
        <v>17.904560814630525</v>
      </c>
      <c r="Q331">
        <f t="shared" si="110"/>
        <v>48</v>
      </c>
      <c r="R331" s="18">
        <f t="shared" si="111"/>
        <v>23.698630136986303</v>
      </c>
      <c r="S331">
        <f t="shared" si="112"/>
        <v>1</v>
      </c>
      <c r="T331" s="18">
        <f>SUM(CashFlows!DX331:GE331)</f>
        <v>45.443196665451069</v>
      </c>
      <c r="U331" s="18">
        <f t="shared" si="113"/>
        <v>45.049174926320632</v>
      </c>
      <c r="V331" s="18">
        <f t="shared" si="114"/>
        <v>-0.34926257367936842</v>
      </c>
      <c r="W331" s="17">
        <f t="shared" si="115"/>
        <v>5.381799404997242</v>
      </c>
      <c r="X331" s="19">
        <f t="shared" si="116"/>
        <v>4.2797241350532644</v>
      </c>
      <c r="Y331" s="18">
        <f t="shared" si="117"/>
        <v>5.5851691105590281E-2</v>
      </c>
      <c r="Z331" s="20">
        <f t="shared" si="118"/>
        <v>-1.950690537988355E-2</v>
      </c>
      <c r="AA331" s="21">
        <f t="shared" si="119"/>
        <v>3.8051935749972975E-4</v>
      </c>
    </row>
    <row r="332" spans="1:27" x14ac:dyDescent="0.2">
      <c r="A332">
        <v>329</v>
      </c>
      <c r="B332" s="16">
        <f>Data!A331</f>
        <v>55015</v>
      </c>
      <c r="C332" s="17">
        <f>Data!B331</f>
        <v>1.375</v>
      </c>
      <c r="D332" s="17">
        <f>Data!C331</f>
        <v>46.213999999999999</v>
      </c>
      <c r="E332" s="17">
        <f>Data!D331</f>
        <v>46.234000000000002</v>
      </c>
      <c r="F332" s="17">
        <f>Data!F331</f>
        <v>5.3460000000000001</v>
      </c>
      <c r="G332" s="18">
        <f t="shared" si="100"/>
        <v>46.734375</v>
      </c>
      <c r="H332" s="16">
        <f t="shared" si="101"/>
        <v>46249</v>
      </c>
      <c r="I332" s="16">
        <f t="shared" si="102"/>
        <v>46433</v>
      </c>
      <c r="J332">
        <f t="shared" si="103"/>
        <v>24</v>
      </c>
      <c r="K332">
        <f t="shared" si="104"/>
        <v>184</v>
      </c>
      <c r="L332" s="18">
        <f t="shared" si="105"/>
        <v>8.9673913043478257E-2</v>
      </c>
      <c r="M332" s="18">
        <f t="shared" si="106"/>
        <v>46.824048913043477</v>
      </c>
      <c r="N332" s="17">
        <f t="shared" si="107"/>
        <v>5.3455993982398997</v>
      </c>
      <c r="O332" s="19">
        <f t="shared" si="108"/>
        <v>-4.0060176010037196E-2</v>
      </c>
      <c r="P332" s="18">
        <f t="shared" si="109"/>
        <v>17.831230194868166</v>
      </c>
      <c r="Q332">
        <f t="shared" si="110"/>
        <v>48</v>
      </c>
      <c r="R332" s="18">
        <f t="shared" si="111"/>
        <v>23.950684931506849</v>
      </c>
      <c r="S332">
        <f t="shared" si="112"/>
        <v>1</v>
      </c>
      <c r="T332" s="18">
        <f>SUM(CashFlows!DX332:GE332)</f>
        <v>46.56075658138613</v>
      </c>
      <c r="U332" s="18">
        <f t="shared" si="113"/>
        <v>46.471082668342653</v>
      </c>
      <c r="V332" s="18">
        <f t="shared" si="114"/>
        <v>-0.26329233165734678</v>
      </c>
      <c r="W332" s="17">
        <f t="shared" si="115"/>
        <v>5.3772430361046419</v>
      </c>
      <c r="X332" s="19">
        <f t="shared" si="116"/>
        <v>3.1643637864742225</v>
      </c>
      <c r="Y332" s="18">
        <f t="shared" si="117"/>
        <v>5.6081380200441823E-2</v>
      </c>
      <c r="Z332" s="20">
        <f t="shared" si="118"/>
        <v>-1.476579735553649E-2</v>
      </c>
      <c r="AA332" s="21">
        <f t="shared" si="119"/>
        <v>2.1802877154476839E-4</v>
      </c>
    </row>
    <row r="333" spans="1:27" x14ac:dyDescent="0.2">
      <c r="A333">
        <v>330</v>
      </c>
      <c r="B333" s="16">
        <f>Data!A332</f>
        <v>55107</v>
      </c>
      <c r="C333" s="17">
        <f>Data!B332</f>
        <v>1.625</v>
      </c>
      <c r="D333" s="17">
        <f>Data!C332</f>
        <v>49.244</v>
      </c>
      <c r="E333" s="17">
        <f>Data!D332</f>
        <v>49.264000000000003</v>
      </c>
      <c r="F333" s="17">
        <f>Data!F332</f>
        <v>5.3460000000000001</v>
      </c>
      <c r="G333" s="18">
        <f t="shared" si="100"/>
        <v>49.828125</v>
      </c>
      <c r="H333" s="16">
        <f t="shared" si="101"/>
        <v>46157</v>
      </c>
      <c r="I333" s="16">
        <f t="shared" si="102"/>
        <v>46341</v>
      </c>
      <c r="J333">
        <f t="shared" si="103"/>
        <v>116</v>
      </c>
      <c r="K333">
        <f t="shared" si="104"/>
        <v>184</v>
      </c>
      <c r="L333" s="18">
        <f t="shared" si="105"/>
        <v>0.51222826086956519</v>
      </c>
      <c r="M333" s="18">
        <f t="shared" si="106"/>
        <v>50.340353260869563</v>
      </c>
      <c r="N333" s="17">
        <f t="shared" si="107"/>
        <v>5.345655045678015</v>
      </c>
      <c r="O333" s="19">
        <f t="shared" si="108"/>
        <v>-3.4495432198511367E-2</v>
      </c>
      <c r="P333" s="18">
        <f t="shared" si="109"/>
        <v>17.236019848624366</v>
      </c>
      <c r="Q333">
        <f t="shared" si="110"/>
        <v>49</v>
      </c>
      <c r="R333" s="18">
        <f t="shared" si="111"/>
        <v>24.202739726027396</v>
      </c>
      <c r="S333">
        <f t="shared" si="112"/>
        <v>1</v>
      </c>
      <c r="T333" s="18">
        <f>SUM(CashFlows!DX333:GE333)</f>
        <v>50.157602797927495</v>
      </c>
      <c r="U333" s="18">
        <f t="shared" si="113"/>
        <v>49.645374537057933</v>
      </c>
      <c r="V333" s="18">
        <f t="shared" si="114"/>
        <v>-0.18275046294206732</v>
      </c>
      <c r="W333" s="17">
        <f t="shared" si="115"/>
        <v>5.3667656767990062</v>
      </c>
      <c r="X333" s="19">
        <f t="shared" si="116"/>
        <v>2.1110631120991208</v>
      </c>
      <c r="Y333" s="18">
        <f t="shared" si="117"/>
        <v>5.8018034835334187E-2</v>
      </c>
      <c r="Z333" s="20">
        <f t="shared" si="118"/>
        <v>-1.0602822725146311E-2</v>
      </c>
      <c r="AA333" s="21">
        <f t="shared" si="119"/>
        <v>1.1241984974087904E-4</v>
      </c>
    </row>
    <row r="334" spans="1:27" x14ac:dyDescent="0.2">
      <c r="A334">
        <v>331</v>
      </c>
      <c r="B334" s="16">
        <f>Data!A333</f>
        <v>55199</v>
      </c>
      <c r="C334" s="17">
        <f>Data!B333</f>
        <v>1.875</v>
      </c>
      <c r="D334" s="17">
        <f>Data!C333</f>
        <v>52.293999999999997</v>
      </c>
      <c r="E334" s="17">
        <f>Data!D333</f>
        <v>52.314</v>
      </c>
      <c r="F334" s="17">
        <f>Data!F333</f>
        <v>5.343</v>
      </c>
      <c r="G334" s="18">
        <f t="shared" si="100"/>
        <v>52.984375</v>
      </c>
      <c r="H334" s="16">
        <f t="shared" si="101"/>
        <v>46249</v>
      </c>
      <c r="I334" s="16">
        <f t="shared" si="102"/>
        <v>46433</v>
      </c>
      <c r="J334">
        <f t="shared" si="103"/>
        <v>24</v>
      </c>
      <c r="K334">
        <f t="shared" si="104"/>
        <v>184</v>
      </c>
      <c r="L334" s="18">
        <f t="shared" si="105"/>
        <v>0.12228260869565218</v>
      </c>
      <c r="M334" s="18">
        <f t="shared" si="106"/>
        <v>53.106657608695649</v>
      </c>
      <c r="N334" s="17">
        <f t="shared" si="107"/>
        <v>5.3432544588927948</v>
      </c>
      <c r="O334" s="19">
        <f t="shared" si="108"/>
        <v>2.5445889279485101E-2</v>
      </c>
      <c r="P334" s="18">
        <f t="shared" si="109"/>
        <v>16.976819654277229</v>
      </c>
      <c r="Q334">
        <f t="shared" si="110"/>
        <v>49</v>
      </c>
      <c r="R334" s="18">
        <f t="shared" si="111"/>
        <v>24.454794520547946</v>
      </c>
      <c r="S334">
        <f t="shared" si="112"/>
        <v>1</v>
      </c>
      <c r="T334" s="18">
        <f>SUM(CashFlows!DX334:GE334)</f>
        <v>52.97832947047938</v>
      </c>
      <c r="U334" s="18">
        <f t="shared" si="113"/>
        <v>52.856046861783732</v>
      </c>
      <c r="V334" s="18">
        <f t="shared" si="114"/>
        <v>-0.12832813821626843</v>
      </c>
      <c r="W334" s="17">
        <f t="shared" si="115"/>
        <v>5.3575101053056562</v>
      </c>
      <c r="X334" s="19">
        <f t="shared" si="116"/>
        <v>1.4255646412861367</v>
      </c>
      <c r="Y334" s="18">
        <f t="shared" si="117"/>
        <v>5.8903847738528269E-2</v>
      </c>
      <c r="Z334" s="20">
        <f t="shared" si="118"/>
        <v>-7.5590211140598865E-3</v>
      </c>
      <c r="AA334" s="21">
        <f t="shared" si="119"/>
        <v>5.713880020280317E-5</v>
      </c>
    </row>
    <row r="335" spans="1:27" x14ac:dyDescent="0.2">
      <c r="A335">
        <v>332</v>
      </c>
      <c r="B335" s="16">
        <f>Data!A334</f>
        <v>55288</v>
      </c>
      <c r="C335" s="17">
        <f>Data!B334</f>
        <v>2.375</v>
      </c>
      <c r="D335" s="17">
        <f>Data!C334</f>
        <v>59.194000000000003</v>
      </c>
      <c r="E335" s="17">
        <f>Data!D334</f>
        <v>59.213999999999999</v>
      </c>
      <c r="F335" s="17">
        <f>Data!F334</f>
        <v>5.3319999999999999</v>
      </c>
      <c r="G335" s="18">
        <f t="shared" si="100"/>
        <v>59.671875</v>
      </c>
      <c r="H335" s="16">
        <f t="shared" si="101"/>
        <v>46157</v>
      </c>
      <c r="I335" s="16">
        <f t="shared" si="102"/>
        <v>46341</v>
      </c>
      <c r="J335">
        <f t="shared" si="103"/>
        <v>116</v>
      </c>
      <c r="K335">
        <f t="shared" si="104"/>
        <v>184</v>
      </c>
      <c r="L335" s="18">
        <f t="shared" si="105"/>
        <v>0.74864130434782605</v>
      </c>
      <c r="M335" s="18">
        <f t="shared" si="106"/>
        <v>60.420516304347828</v>
      </c>
      <c r="N335" s="17">
        <f t="shared" si="107"/>
        <v>5.3316556439100173</v>
      </c>
      <c r="O335" s="19">
        <f t="shared" si="108"/>
        <v>-3.4435608998251155E-2</v>
      </c>
      <c r="P335" s="18">
        <f t="shared" si="109"/>
        <v>16.07714146676463</v>
      </c>
      <c r="Q335">
        <f t="shared" si="110"/>
        <v>50</v>
      </c>
      <c r="R335" s="18">
        <f t="shared" si="111"/>
        <v>24.698630136986303</v>
      </c>
      <c r="S335">
        <f t="shared" si="112"/>
        <v>1</v>
      </c>
      <c r="T335" s="18">
        <f>SUM(CashFlows!DX335:GE335)</f>
        <v>60.356099015605167</v>
      </c>
      <c r="U335" s="18">
        <f t="shared" si="113"/>
        <v>59.607457711257339</v>
      </c>
      <c r="V335" s="18">
        <f t="shared" si="114"/>
        <v>-6.4417288742660617E-2</v>
      </c>
      <c r="W335" s="17">
        <f t="shared" si="115"/>
        <v>5.3382918058413091</v>
      </c>
      <c r="X335" s="19">
        <f t="shared" si="116"/>
        <v>0.66361619312917952</v>
      </c>
      <c r="Y335" s="18">
        <f t="shared" si="117"/>
        <v>6.2200112007924031E-2</v>
      </c>
      <c r="Z335" s="20">
        <f t="shared" si="118"/>
        <v>-4.0067625750402737E-3</v>
      </c>
      <c r="AA335" s="21">
        <f t="shared" si="119"/>
        <v>1.6054146332743366E-5</v>
      </c>
    </row>
    <row r="336" spans="1:27" x14ac:dyDescent="0.2">
      <c r="A336">
        <v>333</v>
      </c>
      <c r="B336" s="16">
        <f>Data!A335</f>
        <v>55380</v>
      </c>
      <c r="C336" s="17">
        <f>Data!B335</f>
        <v>2</v>
      </c>
      <c r="D336" s="17">
        <f>Data!C335</f>
        <v>54.064</v>
      </c>
      <c r="E336" s="17">
        <f>Data!D335</f>
        <v>54.084000000000003</v>
      </c>
      <c r="F336" s="17">
        <f>Data!F335</f>
        <v>5.3390000000000004</v>
      </c>
      <c r="G336" s="18">
        <f t="shared" si="100"/>
        <v>54.265625</v>
      </c>
      <c r="H336" s="16">
        <f t="shared" si="101"/>
        <v>46249</v>
      </c>
      <c r="I336" s="16">
        <f t="shared" si="102"/>
        <v>46433</v>
      </c>
      <c r="J336">
        <f t="shared" si="103"/>
        <v>24</v>
      </c>
      <c r="K336">
        <f t="shared" si="104"/>
        <v>184</v>
      </c>
      <c r="L336" s="18">
        <f t="shared" si="105"/>
        <v>0.13043478260869565</v>
      </c>
      <c r="M336" s="18">
        <f t="shared" si="106"/>
        <v>54.396059782608695</v>
      </c>
      <c r="N336" s="17">
        <f t="shared" si="107"/>
        <v>5.3393717441340343</v>
      </c>
      <c r="O336" s="19">
        <f t="shared" si="108"/>
        <v>3.7174413403384676E-2</v>
      </c>
      <c r="P336" s="18">
        <f t="shared" si="109"/>
        <v>16.936048076021972</v>
      </c>
      <c r="Q336">
        <f t="shared" si="110"/>
        <v>50</v>
      </c>
      <c r="R336" s="18">
        <f t="shared" si="111"/>
        <v>24.950684931506849</v>
      </c>
      <c r="S336">
        <f t="shared" si="112"/>
        <v>1</v>
      </c>
      <c r="T336" s="18">
        <f>SUM(CashFlows!DX336:GE336)</f>
        <v>54.280997714959277</v>
      </c>
      <c r="U336" s="18">
        <f t="shared" si="113"/>
        <v>54.150562932350581</v>
      </c>
      <c r="V336" s="18">
        <f t="shared" si="114"/>
        <v>-0.11506206764941851</v>
      </c>
      <c r="W336" s="17">
        <f t="shared" si="115"/>
        <v>5.3518785693772299</v>
      </c>
      <c r="X336" s="19">
        <f t="shared" si="116"/>
        <v>1.2506825243195685</v>
      </c>
      <c r="Y336" s="18">
        <f t="shared" si="117"/>
        <v>5.9045651943784826E-2</v>
      </c>
      <c r="Z336" s="20">
        <f t="shared" si="118"/>
        <v>-6.7939147983597887E-3</v>
      </c>
      <c r="AA336" s="21">
        <f t="shared" si="119"/>
        <v>4.6157278287372129E-5</v>
      </c>
    </row>
    <row r="337" spans="1:27" x14ac:dyDescent="0.2">
      <c r="A337">
        <v>334</v>
      </c>
      <c r="B337" s="16">
        <f>Data!A336</f>
        <v>55472</v>
      </c>
      <c r="C337" s="17">
        <f>Data!B336</f>
        <v>1.875</v>
      </c>
      <c r="D337" s="17">
        <f>Data!C336</f>
        <v>52.09</v>
      </c>
      <c r="E337" s="17">
        <f>Data!D336</f>
        <v>52.11</v>
      </c>
      <c r="F337" s="17">
        <f>Data!F336</f>
        <v>5.3369999999999997</v>
      </c>
      <c r="G337" s="18">
        <f t="shared" si="100"/>
        <v>52.34375</v>
      </c>
      <c r="H337" s="16">
        <f t="shared" si="101"/>
        <v>46157</v>
      </c>
      <c r="I337" s="16">
        <f t="shared" si="102"/>
        <v>46341</v>
      </c>
      <c r="J337">
        <f t="shared" si="103"/>
        <v>116</v>
      </c>
      <c r="K337">
        <f t="shared" si="104"/>
        <v>184</v>
      </c>
      <c r="L337" s="18">
        <f t="shared" si="105"/>
        <v>0.59103260869565222</v>
      </c>
      <c r="M337" s="18">
        <f t="shared" si="106"/>
        <v>52.934782608695649</v>
      </c>
      <c r="N337" s="17">
        <f t="shared" si="107"/>
        <v>5.3372055546845756</v>
      </c>
      <c r="O337" s="19">
        <f t="shared" si="108"/>
        <v>2.0555468457583714E-2</v>
      </c>
      <c r="P337" s="18">
        <f t="shared" si="109"/>
        <v>17.113457181276122</v>
      </c>
      <c r="Q337">
        <f t="shared" si="110"/>
        <v>51</v>
      </c>
      <c r="R337" s="18">
        <f t="shared" si="111"/>
        <v>25.202739726027396</v>
      </c>
      <c r="S337">
        <f t="shared" si="112"/>
        <v>1</v>
      </c>
      <c r="T337" s="18">
        <f>SUM(CashFlows!DX337:GE337)</f>
        <v>52.76453420218651</v>
      </c>
      <c r="U337" s="18">
        <f t="shared" si="113"/>
        <v>52.173501593490862</v>
      </c>
      <c r="V337" s="18">
        <f t="shared" si="114"/>
        <v>-0.17024840650913831</v>
      </c>
      <c r="W337" s="17">
        <f t="shared" si="115"/>
        <v>5.3560382183759705</v>
      </c>
      <c r="X337" s="19">
        <f t="shared" si="116"/>
        <v>1.8832663691394913</v>
      </c>
      <c r="Y337" s="18">
        <f t="shared" si="117"/>
        <v>5.8433546735028069E-2</v>
      </c>
      <c r="Z337" s="20">
        <f t="shared" si="118"/>
        <v>-9.9482182183157908E-3</v>
      </c>
      <c r="AA337" s="21">
        <f t="shared" si="119"/>
        <v>9.8967045719230203E-5</v>
      </c>
    </row>
    <row r="338" spans="1:27" x14ac:dyDescent="0.2">
      <c r="A338">
        <v>335</v>
      </c>
      <c r="B338" s="16">
        <f>Data!A337</f>
        <v>55564</v>
      </c>
      <c r="C338" s="17">
        <f>Data!B337</f>
        <v>2.25</v>
      </c>
      <c r="D338" s="17">
        <f>Data!C337</f>
        <v>57.103999999999999</v>
      </c>
      <c r="E338" s="17">
        <f>Data!D337</f>
        <v>57.124000000000002</v>
      </c>
      <c r="F338" s="17">
        <f>Data!F337</f>
        <v>5.3280000000000003</v>
      </c>
      <c r="G338" s="18">
        <f t="shared" si="100"/>
        <v>57.390625</v>
      </c>
      <c r="H338" s="16">
        <f t="shared" si="101"/>
        <v>46249</v>
      </c>
      <c r="I338" s="16">
        <f t="shared" si="102"/>
        <v>46433</v>
      </c>
      <c r="J338">
        <f t="shared" si="103"/>
        <v>24</v>
      </c>
      <c r="K338">
        <f t="shared" si="104"/>
        <v>184</v>
      </c>
      <c r="L338" s="18">
        <f t="shared" si="105"/>
        <v>0.14673913043478262</v>
      </c>
      <c r="M338" s="18">
        <f t="shared" si="106"/>
        <v>57.537364130434781</v>
      </c>
      <c r="N338" s="17">
        <f t="shared" si="107"/>
        <v>5.3283408751204089</v>
      </c>
      <c r="O338" s="19">
        <f t="shared" si="108"/>
        <v>3.4087512040859025E-2</v>
      </c>
      <c r="P338" s="18">
        <f t="shared" si="109"/>
        <v>16.688565804313804</v>
      </c>
      <c r="Q338">
        <f t="shared" si="110"/>
        <v>51</v>
      </c>
      <c r="R338" s="18">
        <f t="shared" si="111"/>
        <v>25.454794520547946</v>
      </c>
      <c r="S338">
        <f t="shared" si="112"/>
        <v>1</v>
      </c>
      <c r="T338" s="18">
        <f>SUM(CashFlows!DX338:GE338)</f>
        <v>57.399689160289626</v>
      </c>
      <c r="U338" s="18">
        <f t="shared" si="113"/>
        <v>57.252950029854844</v>
      </c>
      <c r="V338" s="18">
        <f t="shared" si="114"/>
        <v>-0.13767497014515584</v>
      </c>
      <c r="W338" s="17">
        <f t="shared" si="115"/>
        <v>5.3427014459358686</v>
      </c>
      <c r="X338" s="19">
        <f t="shared" si="116"/>
        <v>1.4360570815459717</v>
      </c>
      <c r="Y338" s="18">
        <f t="shared" si="117"/>
        <v>5.9921266556141779E-2</v>
      </c>
      <c r="Z338" s="20">
        <f t="shared" si="118"/>
        <v>-8.2496585841767452E-3</v>
      </c>
      <c r="AA338" s="21">
        <f t="shared" si="119"/>
        <v>6.8056866755481055E-5</v>
      </c>
    </row>
    <row r="339" spans="1:27" x14ac:dyDescent="0.2">
      <c r="A339">
        <v>336</v>
      </c>
      <c r="B339" s="16">
        <f>Data!A338</f>
        <v>55654</v>
      </c>
      <c r="C339" s="17">
        <f>Data!B338</f>
        <v>2.875</v>
      </c>
      <c r="D339" s="17">
        <f>Data!C338</f>
        <v>65.316000000000003</v>
      </c>
      <c r="E339" s="17">
        <f>Data!D338</f>
        <v>66.016000000000005</v>
      </c>
      <c r="F339" s="17">
        <f>Data!F338</f>
        <v>5.3120000000000003</v>
      </c>
      <c r="G339" s="18">
        <f t="shared" si="100"/>
        <v>66.0546875</v>
      </c>
      <c r="H339" s="16">
        <f t="shared" si="101"/>
        <v>46157</v>
      </c>
      <c r="I339" s="16">
        <f t="shared" si="102"/>
        <v>46341</v>
      </c>
      <c r="J339">
        <f t="shared" si="103"/>
        <v>116</v>
      </c>
      <c r="K339">
        <f t="shared" si="104"/>
        <v>184</v>
      </c>
      <c r="L339" s="18">
        <f t="shared" si="105"/>
        <v>0.90625</v>
      </c>
      <c r="M339" s="18">
        <f t="shared" si="106"/>
        <v>66.9609375</v>
      </c>
      <c r="N339" s="17">
        <f t="shared" si="107"/>
        <v>5.3117852439557982</v>
      </c>
      <c r="O339" s="19">
        <f t="shared" si="108"/>
        <v>-2.1475604420206906E-2</v>
      </c>
      <c r="P339" s="18">
        <f t="shared" si="109"/>
        <v>15.719015249250829</v>
      </c>
      <c r="Q339">
        <f t="shared" si="110"/>
        <v>52</v>
      </c>
      <c r="R339" s="18">
        <f t="shared" si="111"/>
        <v>25.701369863013699</v>
      </c>
      <c r="S339">
        <f t="shared" si="112"/>
        <v>1</v>
      </c>
      <c r="T339" s="18">
        <f>SUM(CashFlows!DX339:GE339)</f>
        <v>66.852600450607554</v>
      </c>
      <c r="U339" s="18">
        <f t="shared" si="113"/>
        <v>65.946350450607554</v>
      </c>
      <c r="V339" s="18">
        <f t="shared" si="114"/>
        <v>-0.10833704939244626</v>
      </c>
      <c r="W339" s="17">
        <f t="shared" si="115"/>
        <v>5.3220894220826285</v>
      </c>
      <c r="X339" s="19">
        <f t="shared" si="116"/>
        <v>1.0304178126830266</v>
      </c>
      <c r="Y339" s="18">
        <f t="shared" si="117"/>
        <v>6.3617216736758381E-2</v>
      </c>
      <c r="Z339" s="20">
        <f t="shared" si="118"/>
        <v>-6.8921015518201515E-3</v>
      </c>
      <c r="AA339" s="21">
        <f t="shared" si="119"/>
        <v>4.7501063800601742E-5</v>
      </c>
    </row>
    <row r="340" spans="1:27" x14ac:dyDescent="0.2">
      <c r="A340">
        <v>337</v>
      </c>
      <c r="B340" s="16">
        <f>Data!A339</f>
        <v>55746</v>
      </c>
      <c r="C340" s="17">
        <f>Data!B339</f>
        <v>3</v>
      </c>
      <c r="D340" s="17">
        <f>Data!C339</f>
        <v>67.19</v>
      </c>
      <c r="E340" s="17">
        <f>Data!D339</f>
        <v>67.209999999999994</v>
      </c>
      <c r="F340" s="17">
        <f>Data!F339</f>
        <v>5.3109999999999999</v>
      </c>
      <c r="G340" s="18">
        <f t="shared" si="100"/>
        <v>67.65625</v>
      </c>
      <c r="H340" s="16">
        <f t="shared" si="101"/>
        <v>46249</v>
      </c>
      <c r="I340" s="16">
        <f t="shared" si="102"/>
        <v>46433</v>
      </c>
      <c r="J340">
        <f t="shared" si="103"/>
        <v>24</v>
      </c>
      <c r="K340">
        <f t="shared" si="104"/>
        <v>184</v>
      </c>
      <c r="L340" s="18">
        <f t="shared" si="105"/>
        <v>0.19565217391304349</v>
      </c>
      <c r="M340" s="18">
        <f t="shared" si="106"/>
        <v>67.851902173913047</v>
      </c>
      <c r="N340" s="17">
        <f t="shared" si="107"/>
        <v>5.3112501578465237</v>
      </c>
      <c r="O340" s="19">
        <f t="shared" si="108"/>
        <v>2.5015784652371309E-2</v>
      </c>
      <c r="P340" s="18">
        <f t="shared" si="109"/>
        <v>15.809999795509917</v>
      </c>
      <c r="Q340">
        <f t="shared" si="110"/>
        <v>52</v>
      </c>
      <c r="R340" s="18">
        <f t="shared" si="111"/>
        <v>25.953424657534246</v>
      </c>
      <c r="S340">
        <f t="shared" si="112"/>
        <v>1</v>
      </c>
      <c r="T340" s="18">
        <f>SUM(CashFlows!DX340:GE340)</f>
        <v>67.771839137859203</v>
      </c>
      <c r="U340" s="18">
        <f t="shared" si="113"/>
        <v>67.576186963946157</v>
      </c>
      <c r="V340" s="18">
        <f t="shared" si="114"/>
        <v>-8.0063036053843462E-2</v>
      </c>
      <c r="W340" s="17">
        <f t="shared" si="115"/>
        <v>5.3187196209716454</v>
      </c>
      <c r="X340" s="19">
        <f t="shared" si="116"/>
        <v>0.74694631251217558</v>
      </c>
      <c r="Y340" s="18">
        <f t="shared" si="117"/>
        <v>6.325110771247465E-2</v>
      </c>
      <c r="Z340" s="20">
        <f t="shared" si="118"/>
        <v>-5.0640757172293943E-3</v>
      </c>
      <c r="AA340" s="21">
        <f t="shared" si="119"/>
        <v>2.5644862869832403E-5</v>
      </c>
    </row>
    <row r="341" spans="1:27" x14ac:dyDescent="0.2">
      <c r="A341">
        <v>338</v>
      </c>
      <c r="B341" s="16">
        <f>Data!A340</f>
        <v>55838</v>
      </c>
      <c r="C341" s="17">
        <f>Data!B340</f>
        <v>4</v>
      </c>
      <c r="D341" s="17">
        <f>Data!C340</f>
        <v>81.225999999999999</v>
      </c>
      <c r="E341" s="17">
        <f>Data!D340</f>
        <v>81.245999999999995</v>
      </c>
      <c r="F341" s="17">
        <f>Data!F340</f>
        <v>5.2939999999999996</v>
      </c>
      <c r="G341" s="18">
        <f t="shared" si="100"/>
        <v>81.7734375</v>
      </c>
      <c r="H341" s="16">
        <f t="shared" si="101"/>
        <v>46157</v>
      </c>
      <c r="I341" s="16">
        <f t="shared" si="102"/>
        <v>46341</v>
      </c>
      <c r="J341">
        <f t="shared" si="103"/>
        <v>116</v>
      </c>
      <c r="K341">
        <f t="shared" si="104"/>
        <v>184</v>
      </c>
      <c r="L341" s="18">
        <f t="shared" si="105"/>
        <v>1.2608695652173914</v>
      </c>
      <c r="M341" s="18">
        <f t="shared" si="106"/>
        <v>83.034307065217391</v>
      </c>
      <c r="N341" s="17">
        <f t="shared" si="107"/>
        <v>5.2940010166588545</v>
      </c>
      <c r="O341" s="19">
        <f t="shared" si="108"/>
        <v>1.0166588548798927E-4</v>
      </c>
      <c r="P341" s="18">
        <f t="shared" si="109"/>
        <v>14.725748079745609</v>
      </c>
      <c r="Q341">
        <f t="shared" si="110"/>
        <v>53</v>
      </c>
      <c r="R341" s="18">
        <f t="shared" si="111"/>
        <v>26.205479452054796</v>
      </c>
      <c r="S341">
        <f t="shared" si="112"/>
        <v>1</v>
      </c>
      <c r="T341" s="18">
        <f>SUM(CashFlows!DX341:GE341)</f>
        <v>83.027281981343748</v>
      </c>
      <c r="U341" s="18">
        <f t="shared" si="113"/>
        <v>81.766412416126357</v>
      </c>
      <c r="V341" s="18">
        <f t="shared" si="114"/>
        <v>-7.0250838736427568E-3</v>
      </c>
      <c r="W341" s="17">
        <f t="shared" si="115"/>
        <v>5.2945755865831634</v>
      </c>
      <c r="X341" s="19">
        <f t="shared" si="116"/>
        <v>5.7456992430893195E-2</v>
      </c>
      <c r="Y341" s="18">
        <f t="shared" si="117"/>
        <v>6.7908264801530907E-2</v>
      </c>
      <c r="Z341" s="20">
        <f t="shared" si="118"/>
        <v>-4.7706125594429682E-4</v>
      </c>
      <c r="AA341" s="21">
        <f t="shared" si="119"/>
        <v>2.2758744192314989E-7</v>
      </c>
    </row>
    <row r="342" spans="1:27" x14ac:dyDescent="0.2">
      <c r="A342">
        <v>339</v>
      </c>
      <c r="B342" s="16">
        <f>Data!A341</f>
        <v>55930</v>
      </c>
      <c r="C342" s="17">
        <f>Data!B341</f>
        <v>3.625</v>
      </c>
      <c r="D342" s="17">
        <f>Data!C341</f>
        <v>76.096000000000004</v>
      </c>
      <c r="E342" s="17">
        <f>Data!D341</f>
        <v>76.116</v>
      </c>
      <c r="F342" s="17">
        <f>Data!F341</f>
        <v>5.2960000000000003</v>
      </c>
      <c r="G342" s="18">
        <f t="shared" si="100"/>
        <v>76.3671875</v>
      </c>
      <c r="H342" s="16">
        <f t="shared" si="101"/>
        <v>46249</v>
      </c>
      <c r="I342" s="16">
        <f t="shared" si="102"/>
        <v>46433</v>
      </c>
      <c r="J342">
        <f t="shared" si="103"/>
        <v>24</v>
      </c>
      <c r="K342">
        <f t="shared" si="104"/>
        <v>184</v>
      </c>
      <c r="L342" s="18">
        <f t="shared" si="105"/>
        <v>0.23641304347826086</v>
      </c>
      <c r="M342" s="18">
        <f t="shared" si="106"/>
        <v>76.603600543478265</v>
      </c>
      <c r="N342" s="17">
        <f t="shared" si="107"/>
        <v>5.2961543453646058</v>
      </c>
      <c r="O342" s="19">
        <f t="shared" si="108"/>
        <v>1.5434536460556814E-2</v>
      </c>
      <c r="P342" s="18">
        <f t="shared" si="109"/>
        <v>15.298757363971431</v>
      </c>
      <c r="Q342">
        <f t="shared" si="110"/>
        <v>53</v>
      </c>
      <c r="R342" s="18">
        <f t="shared" si="111"/>
        <v>26.457534246575342</v>
      </c>
      <c r="S342">
        <f t="shared" si="112"/>
        <v>1</v>
      </c>
      <c r="T342" s="18">
        <f>SUM(CashFlows!DX342:GE342)</f>
        <v>76.529042357198364</v>
      </c>
      <c r="U342" s="18">
        <f t="shared" si="113"/>
        <v>76.292629313720099</v>
      </c>
      <c r="V342" s="18">
        <f t="shared" si="114"/>
        <v>-7.4558186279901406E-2</v>
      </c>
      <c r="W342" s="17">
        <f t="shared" si="115"/>
        <v>5.3025206446518478</v>
      </c>
      <c r="X342" s="19">
        <f t="shared" si="116"/>
        <v>0.63662992872419721</v>
      </c>
      <c r="Y342" s="18">
        <f t="shared" si="117"/>
        <v>6.5364785924051566E-2</v>
      </c>
      <c r="Z342" s="20">
        <f t="shared" si="118"/>
        <v>-4.873479885071314E-3</v>
      </c>
      <c r="AA342" s="21">
        <f t="shared" si="119"/>
        <v>2.3750806190194709E-5</v>
      </c>
    </row>
    <row r="343" spans="1:27" x14ac:dyDescent="0.2">
      <c r="A343">
        <v>340</v>
      </c>
      <c r="B343" s="16">
        <f>Data!A342</f>
        <v>56019</v>
      </c>
      <c r="C343" s="17">
        <f>Data!B342</f>
        <v>3.625</v>
      </c>
      <c r="D343" s="17">
        <f>Data!C342</f>
        <v>76.069999999999993</v>
      </c>
      <c r="E343" s="17">
        <f>Data!D342</f>
        <v>76.09</v>
      </c>
      <c r="F343" s="17">
        <f>Data!F342</f>
        <v>5.2939999999999996</v>
      </c>
      <c r="G343" s="18">
        <f t="shared" si="100"/>
        <v>76.28125</v>
      </c>
      <c r="H343" s="16">
        <f t="shared" si="101"/>
        <v>46157</v>
      </c>
      <c r="I343" s="16">
        <f t="shared" si="102"/>
        <v>46341</v>
      </c>
      <c r="J343">
        <f t="shared" si="103"/>
        <v>116</v>
      </c>
      <c r="K343">
        <f t="shared" si="104"/>
        <v>184</v>
      </c>
      <c r="L343" s="18">
        <f t="shared" si="105"/>
        <v>1.142663043478261</v>
      </c>
      <c r="M343" s="18">
        <f t="shared" si="106"/>
        <v>77.423913043478265</v>
      </c>
      <c r="N343" s="17">
        <f t="shared" si="107"/>
        <v>5.2944713052046009</v>
      </c>
      <c r="O343" s="19">
        <f t="shared" si="108"/>
        <v>4.713052046012578E-2</v>
      </c>
      <c r="P343" s="18">
        <f t="shared" si="109"/>
        <v>15.187690981810315</v>
      </c>
      <c r="Q343">
        <f t="shared" si="110"/>
        <v>54</v>
      </c>
      <c r="R343" s="18">
        <f t="shared" si="111"/>
        <v>26.701369863013699</v>
      </c>
      <c r="S343">
        <f t="shared" si="112"/>
        <v>1</v>
      </c>
      <c r="T343" s="18">
        <f>SUM(CashFlows!DX343:GE343)</f>
        <v>77.353849742476129</v>
      </c>
      <c r="U343" s="18">
        <f t="shared" si="113"/>
        <v>76.211186698997864</v>
      </c>
      <c r="V343" s="18">
        <f t="shared" si="114"/>
        <v>-7.0063301002136313E-2</v>
      </c>
      <c r="W343" s="17">
        <f t="shared" si="115"/>
        <v>5.3004334684247878</v>
      </c>
      <c r="X343" s="19">
        <f t="shared" si="116"/>
        <v>0.59621632201869446</v>
      </c>
      <c r="Y343" s="18">
        <f t="shared" si="117"/>
        <v>6.584279343039437E-2</v>
      </c>
      <c r="Z343" s="20">
        <f t="shared" si="118"/>
        <v>-4.6131634549352041E-3</v>
      </c>
      <c r="AA343" s="21">
        <f t="shared" si="119"/>
        <v>2.1281277061949709E-5</v>
      </c>
    </row>
    <row r="344" spans="1:27" x14ac:dyDescent="0.2">
      <c r="A344">
        <v>341</v>
      </c>
      <c r="B344" s="16">
        <f>Data!A343</f>
        <v>56111</v>
      </c>
      <c r="C344" s="17">
        <f>Data!B343</f>
        <v>4.125</v>
      </c>
      <c r="D344" s="17">
        <f>Data!C343</f>
        <v>83.12</v>
      </c>
      <c r="E344" s="17">
        <f>Data!D343</f>
        <v>83.14</v>
      </c>
      <c r="F344" s="17">
        <f>Data!F343</f>
        <v>5.2850000000000001</v>
      </c>
      <c r="G344" s="18">
        <f t="shared" si="100"/>
        <v>83.4375</v>
      </c>
      <c r="H344" s="16">
        <f t="shared" si="101"/>
        <v>46249</v>
      </c>
      <c r="I344" s="16">
        <f t="shared" si="102"/>
        <v>46433</v>
      </c>
      <c r="J344">
        <f t="shared" si="103"/>
        <v>24</v>
      </c>
      <c r="K344">
        <f t="shared" si="104"/>
        <v>184</v>
      </c>
      <c r="L344" s="18">
        <f t="shared" si="105"/>
        <v>0.26902173913043476</v>
      </c>
      <c r="M344" s="18">
        <f t="shared" si="106"/>
        <v>83.706521739130437</v>
      </c>
      <c r="N344" s="17">
        <f t="shared" si="107"/>
        <v>5.2846798034015414</v>
      </c>
      <c r="O344" s="19">
        <f t="shared" si="108"/>
        <v>-3.2019659845872184E-2</v>
      </c>
      <c r="P344" s="18">
        <f t="shared" si="109"/>
        <v>15.004143090798795</v>
      </c>
      <c r="Q344">
        <f t="shared" si="110"/>
        <v>54</v>
      </c>
      <c r="R344" s="18">
        <f t="shared" si="111"/>
        <v>26.953424657534246</v>
      </c>
      <c r="S344">
        <f t="shared" si="112"/>
        <v>1</v>
      </c>
      <c r="T344" s="18">
        <f>SUM(CashFlows!DX344:GE344)</f>
        <v>83.636987978012797</v>
      </c>
      <c r="U344" s="18">
        <f t="shared" si="113"/>
        <v>83.36796623888236</v>
      </c>
      <c r="V344" s="18">
        <f t="shared" si="114"/>
        <v>-6.953376111763987E-2</v>
      </c>
      <c r="W344" s="17">
        <f t="shared" si="115"/>
        <v>5.290219464371428</v>
      </c>
      <c r="X344" s="19">
        <f t="shared" si="116"/>
        <v>0.55396609698865618</v>
      </c>
      <c r="Y344" s="18">
        <f t="shared" si="117"/>
        <v>6.6648258014364331E-2</v>
      </c>
      <c r="Z344" s="20">
        <f t="shared" si="118"/>
        <v>-4.6343040516776367E-3</v>
      </c>
      <c r="AA344" s="21">
        <f t="shared" si="119"/>
        <v>2.1476774043395761E-5</v>
      </c>
    </row>
    <row r="345" spans="1:27" x14ac:dyDescent="0.2">
      <c r="A345">
        <v>342</v>
      </c>
      <c r="B345" s="16">
        <f>Data!A344</f>
        <v>56203</v>
      </c>
      <c r="C345" s="17">
        <f>Data!B344</f>
        <v>4.75</v>
      </c>
      <c r="D345" s="17">
        <f>Data!C344</f>
        <v>92.126000000000005</v>
      </c>
      <c r="E345" s="17">
        <f>Data!D344</f>
        <v>92.146000000000001</v>
      </c>
      <c r="F345" s="17">
        <f>Data!F344</f>
        <v>5.2750000000000004</v>
      </c>
      <c r="G345" s="18">
        <f t="shared" si="100"/>
        <v>92.4609375</v>
      </c>
      <c r="H345" s="16">
        <f t="shared" si="101"/>
        <v>46157</v>
      </c>
      <c r="I345" s="16">
        <f t="shared" si="102"/>
        <v>46341</v>
      </c>
      <c r="J345">
        <f t="shared" si="103"/>
        <v>116</v>
      </c>
      <c r="K345">
        <f t="shared" si="104"/>
        <v>184</v>
      </c>
      <c r="L345" s="18">
        <f t="shared" si="105"/>
        <v>1.4972826086956521</v>
      </c>
      <c r="M345" s="18">
        <f t="shared" si="106"/>
        <v>93.958220108695656</v>
      </c>
      <c r="N345" s="17">
        <f t="shared" si="107"/>
        <v>5.2747045103145753</v>
      </c>
      <c r="O345" s="19">
        <f t="shared" si="108"/>
        <v>-2.9548968542503218E-2</v>
      </c>
      <c r="P345" s="18">
        <f t="shared" si="109"/>
        <v>14.440169982719539</v>
      </c>
      <c r="Q345">
        <f t="shared" si="110"/>
        <v>55</v>
      </c>
      <c r="R345" s="18">
        <f t="shared" si="111"/>
        <v>27.205479452054796</v>
      </c>
      <c r="S345">
        <f t="shared" si="112"/>
        <v>1</v>
      </c>
      <c r="T345" s="18">
        <f>SUM(CashFlows!DX345:GE345)</f>
        <v>93.910619484982078</v>
      </c>
      <c r="U345" s="18">
        <f t="shared" si="113"/>
        <v>92.413336876286422</v>
      </c>
      <c r="V345" s="18">
        <f t="shared" si="114"/>
        <v>-4.7600623713577761E-2</v>
      </c>
      <c r="W345" s="17">
        <f t="shared" si="115"/>
        <v>5.2782141874244806</v>
      </c>
      <c r="X345" s="19">
        <f t="shared" si="116"/>
        <v>0.35096771099052404</v>
      </c>
      <c r="Y345" s="18">
        <f t="shared" si="117"/>
        <v>6.9251262360255708E-2</v>
      </c>
      <c r="Z345" s="20">
        <f t="shared" si="118"/>
        <v>-3.2964032813007828E-3</v>
      </c>
      <c r="AA345" s="21">
        <f t="shared" si="119"/>
        <v>1.0866274592970568E-5</v>
      </c>
    </row>
    <row r="346" spans="1:27" x14ac:dyDescent="0.2">
      <c r="A346">
        <v>343</v>
      </c>
      <c r="B346" s="16">
        <f>Data!A345</f>
        <v>56295</v>
      </c>
      <c r="C346" s="17">
        <f>Data!B345</f>
        <v>4.25</v>
      </c>
      <c r="D346" s="17">
        <f>Data!C345</f>
        <v>85.034000000000006</v>
      </c>
      <c r="E346" s="17">
        <f>Data!D345</f>
        <v>85.054000000000002</v>
      </c>
      <c r="F346" s="17">
        <f>Data!F345</f>
        <v>5.2789999999999999</v>
      </c>
      <c r="G346" s="18">
        <f t="shared" si="100"/>
        <v>85.171875</v>
      </c>
      <c r="H346" s="16">
        <f t="shared" si="101"/>
        <v>46249</v>
      </c>
      <c r="I346" s="16">
        <f t="shared" si="102"/>
        <v>46433</v>
      </c>
      <c r="J346">
        <f t="shared" si="103"/>
        <v>24</v>
      </c>
      <c r="K346">
        <f t="shared" si="104"/>
        <v>184</v>
      </c>
      <c r="L346" s="18">
        <f t="shared" si="105"/>
        <v>0.27717391304347827</v>
      </c>
      <c r="M346" s="18">
        <f t="shared" si="106"/>
        <v>85.449048913043484</v>
      </c>
      <c r="N346" s="17">
        <f t="shared" si="107"/>
        <v>5.2789763635659783</v>
      </c>
      <c r="O346" s="19">
        <f t="shared" si="108"/>
        <v>-2.3636434021589992E-3</v>
      </c>
      <c r="P346" s="18">
        <f t="shared" si="109"/>
        <v>15.034971293615873</v>
      </c>
      <c r="Q346">
        <f t="shared" si="110"/>
        <v>55</v>
      </c>
      <c r="R346" s="18">
        <f t="shared" si="111"/>
        <v>27.457534246575342</v>
      </c>
      <c r="S346">
        <f t="shared" si="112"/>
        <v>1</v>
      </c>
      <c r="T346" s="18">
        <f>SUM(CashFlows!DX346:GE346)</f>
        <v>85.355536743065272</v>
      </c>
      <c r="U346" s="18">
        <f t="shared" si="113"/>
        <v>85.078362830021788</v>
      </c>
      <c r="V346" s="18">
        <f t="shared" si="114"/>
        <v>-9.3512169978211546E-2</v>
      </c>
      <c r="W346" s="17">
        <f t="shared" si="115"/>
        <v>5.2862608805309934</v>
      </c>
      <c r="X346" s="19">
        <f t="shared" si="116"/>
        <v>0.72845169650150865</v>
      </c>
      <c r="Y346" s="18">
        <f t="shared" si="117"/>
        <v>6.6511600219989683E-2</v>
      </c>
      <c r="Z346" s="20">
        <f t="shared" si="118"/>
        <v>-6.2196440652945275E-3</v>
      </c>
      <c r="AA346" s="21">
        <f t="shared" si="119"/>
        <v>3.8683972298953436E-5</v>
      </c>
    </row>
    <row r="347" spans="1:27" x14ac:dyDescent="0.2">
      <c r="A347">
        <v>344</v>
      </c>
      <c r="B347" s="16">
        <f>Data!A346</f>
        <v>56384</v>
      </c>
      <c r="C347" s="17">
        <f>Data!B346</f>
        <v>4.625</v>
      </c>
      <c r="D347" s="17">
        <f>Data!C346</f>
        <v>90.194000000000003</v>
      </c>
      <c r="E347" s="17">
        <f>Data!D346</f>
        <v>90.213999999999999</v>
      </c>
      <c r="F347" s="17">
        <f>Data!F346</f>
        <v>5.2690000000000001</v>
      </c>
      <c r="G347" s="18">
        <f t="shared" si="100"/>
        <v>90.671875</v>
      </c>
      <c r="H347" s="16">
        <f t="shared" si="101"/>
        <v>46157</v>
      </c>
      <c r="I347" s="16">
        <f t="shared" si="102"/>
        <v>46341</v>
      </c>
      <c r="J347">
        <f t="shared" si="103"/>
        <v>116</v>
      </c>
      <c r="K347">
        <f t="shared" si="104"/>
        <v>184</v>
      </c>
      <c r="L347" s="18">
        <f t="shared" si="105"/>
        <v>1.4578804347826086</v>
      </c>
      <c r="M347" s="18">
        <f t="shared" si="106"/>
        <v>92.129755434782609</v>
      </c>
      <c r="N347" s="17">
        <f t="shared" si="107"/>
        <v>5.2686304286757837</v>
      </c>
      <c r="O347" s="19">
        <f t="shared" si="108"/>
        <v>-3.6957132421644445E-2</v>
      </c>
      <c r="P347" s="18">
        <f t="shared" si="109"/>
        <v>14.648012908808088</v>
      </c>
      <c r="Q347">
        <f t="shared" si="110"/>
        <v>56</v>
      </c>
      <c r="R347" s="18">
        <f t="shared" si="111"/>
        <v>27.701369863013699</v>
      </c>
      <c r="S347">
        <f t="shared" si="112"/>
        <v>1</v>
      </c>
      <c r="T347" s="18">
        <f>SUM(CashFlows!DX347:GE347)</f>
        <v>92.005474344021707</v>
      </c>
      <c r="U347" s="18">
        <f t="shared" si="113"/>
        <v>90.547593909239097</v>
      </c>
      <c r="V347" s="18">
        <f t="shared" si="114"/>
        <v>-0.12428109076090266</v>
      </c>
      <c r="W347" s="17">
        <f t="shared" si="115"/>
        <v>5.277848880131768</v>
      </c>
      <c r="X347" s="19">
        <f t="shared" si="116"/>
        <v>0.92184514559843223</v>
      </c>
      <c r="Y347" s="18">
        <f t="shared" si="117"/>
        <v>6.8268645462394681E-2</v>
      </c>
      <c r="Z347" s="20">
        <f t="shared" si="118"/>
        <v>-8.4845017228357585E-3</v>
      </c>
      <c r="AA347" s="21">
        <f t="shared" si="119"/>
        <v>7.1986769484802955E-5</v>
      </c>
    </row>
    <row r="348" spans="1:27" x14ac:dyDescent="0.2">
      <c r="A348">
        <v>345</v>
      </c>
      <c r="B348" s="16">
        <f>Data!A347</f>
        <v>56476</v>
      </c>
      <c r="C348" s="17">
        <f>Data!B347</f>
        <v>4.25</v>
      </c>
      <c r="D348" s="17">
        <f>Data!C347</f>
        <v>85.025999999999996</v>
      </c>
      <c r="E348" s="17">
        <f>Data!D347</f>
        <v>85.046000000000006</v>
      </c>
      <c r="F348" s="17">
        <f>Data!F347</f>
        <v>5.2720000000000002</v>
      </c>
      <c r="G348" s="18">
        <f t="shared" si="100"/>
        <v>85.1484375</v>
      </c>
      <c r="H348" s="16">
        <f t="shared" si="101"/>
        <v>46249</v>
      </c>
      <c r="I348" s="16">
        <f t="shared" si="102"/>
        <v>46433</v>
      </c>
      <c r="J348">
        <f t="shared" si="103"/>
        <v>24</v>
      </c>
      <c r="K348">
        <f t="shared" si="104"/>
        <v>184</v>
      </c>
      <c r="L348" s="18">
        <f t="shared" si="105"/>
        <v>0.27717391304347827</v>
      </c>
      <c r="M348" s="18">
        <f t="shared" si="106"/>
        <v>85.425611413043484</v>
      </c>
      <c r="N348" s="17">
        <f t="shared" si="107"/>
        <v>5.2715138126600598</v>
      </c>
      <c r="O348" s="19">
        <f t="shared" si="108"/>
        <v>-4.8618733994043595E-2</v>
      </c>
      <c r="P348" s="18">
        <f t="shared" si="109"/>
        <v>15.16219659948214</v>
      </c>
      <c r="Q348">
        <f t="shared" si="110"/>
        <v>56</v>
      </c>
      <c r="R348" s="18">
        <f t="shared" si="111"/>
        <v>27.953424657534246</v>
      </c>
      <c r="S348">
        <f t="shared" si="112"/>
        <v>1</v>
      </c>
      <c r="T348" s="18">
        <f>SUM(CashFlows!DX348:GE348)</f>
        <v>85.272419996378417</v>
      </c>
      <c r="U348" s="18">
        <f t="shared" si="113"/>
        <v>84.995246083334933</v>
      </c>
      <c r="V348" s="18">
        <f t="shared" si="114"/>
        <v>-0.15319141666506653</v>
      </c>
      <c r="W348" s="17">
        <f t="shared" si="115"/>
        <v>5.28335644433092</v>
      </c>
      <c r="X348" s="19">
        <f t="shared" si="116"/>
        <v>1.1842631670860193</v>
      </c>
      <c r="Y348" s="18">
        <f t="shared" si="117"/>
        <v>6.5953504390924109E-2</v>
      </c>
      <c r="Z348" s="20">
        <f t="shared" si="118"/>
        <v>-1.010351077167135E-2</v>
      </c>
      <c r="AA348" s="21">
        <f t="shared" si="119"/>
        <v>1.0208092991327899E-4</v>
      </c>
    </row>
    <row r="349" spans="1:27" x14ac:dyDescent="0.2">
      <c r="A349">
        <v>346</v>
      </c>
      <c r="B349" s="16">
        <f>Data!A348</f>
        <v>56568</v>
      </c>
      <c r="C349" s="17">
        <f>Data!B348</f>
        <v>4.5</v>
      </c>
      <c r="D349" s="17">
        <f>Data!C348</f>
        <v>88.233999999999995</v>
      </c>
      <c r="E349" s="17">
        <f>Data!D348</f>
        <v>88.254000000000005</v>
      </c>
      <c r="F349" s="17">
        <f>Data!F348</f>
        <v>5.2670000000000003</v>
      </c>
      <c r="G349" s="18">
        <f t="shared" si="100"/>
        <v>88.796875</v>
      </c>
      <c r="H349" s="16">
        <f t="shared" si="101"/>
        <v>46157</v>
      </c>
      <c r="I349" s="16">
        <f t="shared" si="102"/>
        <v>46341</v>
      </c>
      <c r="J349">
        <f t="shared" si="103"/>
        <v>116</v>
      </c>
      <c r="K349">
        <f t="shared" si="104"/>
        <v>184</v>
      </c>
      <c r="L349" s="18">
        <f t="shared" si="105"/>
        <v>1.4184782608695652</v>
      </c>
      <c r="M349" s="18">
        <f t="shared" si="106"/>
        <v>90.215353260869563</v>
      </c>
      <c r="N349" s="17">
        <f t="shared" si="107"/>
        <v>5.26685289513531</v>
      </c>
      <c r="O349" s="19">
        <f t="shared" si="108"/>
        <v>-1.4710486469038386E-2</v>
      </c>
      <c r="P349" s="18">
        <f t="shared" si="109"/>
        <v>14.852818914777156</v>
      </c>
      <c r="Q349">
        <f t="shared" si="110"/>
        <v>57</v>
      </c>
      <c r="R349" s="18">
        <f t="shared" si="111"/>
        <v>28.205479452054796</v>
      </c>
      <c r="S349">
        <f t="shared" si="112"/>
        <v>1</v>
      </c>
      <c r="T349" s="18">
        <f>SUM(CashFlows!DX349:GE349)</f>
        <v>90.071639719328076</v>
      </c>
      <c r="U349" s="18">
        <f t="shared" si="113"/>
        <v>88.653161458458513</v>
      </c>
      <c r="V349" s="18">
        <f t="shared" si="114"/>
        <v>-0.14371354154148719</v>
      </c>
      <c r="W349" s="17">
        <f t="shared" si="115"/>
        <v>5.2775907923078114</v>
      </c>
      <c r="X349" s="19">
        <f t="shared" si="116"/>
        <v>1.0737897172501398</v>
      </c>
      <c r="Y349" s="18">
        <f t="shared" si="117"/>
        <v>6.7327286876506257E-2</v>
      </c>
      <c r="Z349" s="20">
        <f t="shared" si="118"/>
        <v>-9.6758428394024074E-3</v>
      </c>
      <c r="AA349" s="21">
        <f t="shared" si="119"/>
        <v>9.3621934652814837E-5</v>
      </c>
    </row>
    <row r="350" spans="1:27" x14ac:dyDescent="0.2">
      <c r="A350">
        <v>347</v>
      </c>
      <c r="B350" s="16">
        <f>Data!A349</f>
        <v>56660</v>
      </c>
      <c r="C350" s="17">
        <f>Data!B349</f>
        <v>4.625</v>
      </c>
      <c r="D350" s="17">
        <f>Data!C349</f>
        <v>90.191999999999993</v>
      </c>
      <c r="E350" s="17">
        <f>Data!D349</f>
        <v>90.212000000000003</v>
      </c>
      <c r="F350" s="17">
        <f>Data!F349</f>
        <v>5.2610000000000001</v>
      </c>
      <c r="G350" s="18">
        <f t="shared" si="100"/>
        <v>90.6640625</v>
      </c>
      <c r="H350" s="16">
        <f t="shared" si="101"/>
        <v>46249</v>
      </c>
      <c r="I350" s="16">
        <f t="shared" si="102"/>
        <v>46433</v>
      </c>
      <c r="J350">
        <f t="shared" si="103"/>
        <v>24</v>
      </c>
      <c r="K350">
        <f t="shared" si="104"/>
        <v>184</v>
      </c>
      <c r="L350" s="18">
        <f t="shared" si="105"/>
        <v>0.3016304347826087</v>
      </c>
      <c r="M350" s="18">
        <f t="shared" si="106"/>
        <v>90.965692934782609</v>
      </c>
      <c r="N350" s="17">
        <f t="shared" si="107"/>
        <v>5.2613525332129285</v>
      </c>
      <c r="O350" s="19">
        <f t="shared" si="108"/>
        <v>3.5253321292838535E-2</v>
      </c>
      <c r="P350" s="18">
        <f t="shared" si="109"/>
        <v>15.014282165373061</v>
      </c>
      <c r="Q350">
        <f t="shared" si="110"/>
        <v>57</v>
      </c>
      <c r="R350" s="18">
        <f t="shared" si="111"/>
        <v>28.457534246575342</v>
      </c>
      <c r="S350">
        <f t="shared" si="112"/>
        <v>1</v>
      </c>
      <c r="T350" s="18">
        <f>SUM(CashFlows!DX350:GE350)</f>
        <v>90.778937814036226</v>
      </c>
      <c r="U350" s="18">
        <f t="shared" si="113"/>
        <v>90.477307379253617</v>
      </c>
      <c r="V350" s="18">
        <f t="shared" si="114"/>
        <v>-0.18675512074638334</v>
      </c>
      <c r="W350" s="17">
        <f t="shared" si="115"/>
        <v>5.2750469538986104</v>
      </c>
      <c r="X350" s="19">
        <f t="shared" si="116"/>
        <v>1.3694420685681941</v>
      </c>
      <c r="Y350" s="18">
        <f t="shared" si="117"/>
        <v>6.6603250757220137E-2</v>
      </c>
      <c r="Z350" s="20">
        <f t="shared" si="118"/>
        <v>-1.2438498137266295E-2</v>
      </c>
      <c r="AA350" s="21">
        <f t="shared" si="119"/>
        <v>1.5471623591077708E-4</v>
      </c>
    </row>
    <row r="351" spans="1:27" x14ac:dyDescent="0.2">
      <c r="A351">
        <v>348</v>
      </c>
      <c r="B351" s="16">
        <f>Data!A350</f>
        <v>56749</v>
      </c>
      <c r="C351" s="17">
        <f>Data!B350</f>
        <v>4.75</v>
      </c>
      <c r="D351" s="17">
        <f>Data!C350</f>
        <v>92.135999999999996</v>
      </c>
      <c r="E351" s="17">
        <f>Data!D350</f>
        <v>92.156000000000006</v>
      </c>
      <c r="F351" s="17">
        <f>Data!F350</f>
        <v>5.2590000000000003</v>
      </c>
      <c r="G351" s="18">
        <f t="shared" si="100"/>
        <v>92.4921875</v>
      </c>
      <c r="H351" s="16">
        <f t="shared" si="101"/>
        <v>46157</v>
      </c>
      <c r="I351" s="16">
        <f t="shared" si="102"/>
        <v>46341</v>
      </c>
      <c r="J351">
        <f t="shared" si="103"/>
        <v>116</v>
      </c>
      <c r="K351">
        <f t="shared" si="104"/>
        <v>184</v>
      </c>
      <c r="L351" s="18">
        <f t="shared" si="105"/>
        <v>1.4972826086956521</v>
      </c>
      <c r="M351" s="18">
        <f t="shared" si="106"/>
        <v>93.989470108695656</v>
      </c>
      <c r="N351" s="17">
        <f t="shared" si="107"/>
        <v>5.2593862972742915</v>
      </c>
      <c r="O351" s="19">
        <f t="shared" si="108"/>
        <v>3.8629727429118077E-2</v>
      </c>
      <c r="P351" s="18">
        <f t="shared" si="109"/>
        <v>14.800211275632638</v>
      </c>
      <c r="Q351">
        <f t="shared" si="110"/>
        <v>58</v>
      </c>
      <c r="R351" s="18">
        <f t="shared" si="111"/>
        <v>28.701369863013699</v>
      </c>
      <c r="S351">
        <f t="shared" si="112"/>
        <v>1</v>
      </c>
      <c r="T351" s="18">
        <f>SUM(CashFlows!DX351:GE351)</f>
        <v>93.8317065878352</v>
      </c>
      <c r="U351" s="18">
        <f t="shared" si="113"/>
        <v>92.334423979139544</v>
      </c>
      <c r="V351" s="18">
        <f t="shared" si="114"/>
        <v>-0.1577635208604562</v>
      </c>
      <c r="W351" s="17">
        <f t="shared" si="115"/>
        <v>5.270741703085406</v>
      </c>
      <c r="X351" s="19">
        <f t="shared" si="116"/>
        <v>1.1355405811114494</v>
      </c>
      <c r="Y351" s="18">
        <f t="shared" si="117"/>
        <v>6.7566603028594588E-2</v>
      </c>
      <c r="Z351" s="20">
        <f t="shared" si="118"/>
        <v>-1.0659545186371844E-2</v>
      </c>
      <c r="AA351" s="21">
        <f t="shared" si="119"/>
        <v>1.1362590358030316E-4</v>
      </c>
    </row>
    <row r="352" spans="1:27" x14ac:dyDescent="0.2">
      <c r="A352">
        <v>349</v>
      </c>
      <c r="B352" s="16">
        <f>Data!A351</f>
        <v>56841</v>
      </c>
      <c r="C352" s="17">
        <f>Data!B351</f>
        <v>4.75</v>
      </c>
      <c r="D352" s="17">
        <f>Data!C351</f>
        <v>92.134</v>
      </c>
      <c r="E352" s="17">
        <f>Data!D351</f>
        <v>92.153999999999996</v>
      </c>
      <c r="F352" s="17">
        <f>Data!F351</f>
        <v>5.258</v>
      </c>
      <c r="G352" s="18">
        <f t="shared" si="100"/>
        <v>92.484375</v>
      </c>
      <c r="H352" s="16">
        <f t="shared" si="101"/>
        <v>46249</v>
      </c>
      <c r="I352" s="16">
        <f t="shared" si="102"/>
        <v>46433</v>
      </c>
      <c r="J352">
        <f t="shared" si="103"/>
        <v>24</v>
      </c>
      <c r="K352">
        <f t="shared" si="104"/>
        <v>184</v>
      </c>
      <c r="L352" s="18">
        <f t="shared" si="105"/>
        <v>0.30978260869565216</v>
      </c>
      <c r="M352" s="18">
        <f t="shared" si="106"/>
        <v>92.794157608695656</v>
      </c>
      <c r="N352" s="17">
        <f t="shared" si="107"/>
        <v>5.2581932912808531</v>
      </c>
      <c r="O352" s="19">
        <f t="shared" si="108"/>
        <v>1.9329128085310288E-2</v>
      </c>
      <c r="P352" s="18">
        <f t="shared" si="109"/>
        <v>15.045084779168489</v>
      </c>
      <c r="Q352">
        <f t="shared" si="110"/>
        <v>58</v>
      </c>
      <c r="R352" s="18">
        <f t="shared" si="111"/>
        <v>28.953424657534246</v>
      </c>
      <c r="S352">
        <f t="shared" si="112"/>
        <v>1</v>
      </c>
      <c r="T352" s="18">
        <f>SUM(CashFlows!DX352:GE352)</f>
        <v>92.630580064403517</v>
      </c>
      <c r="U352" s="18">
        <f t="shared" si="113"/>
        <v>92.320797455707861</v>
      </c>
      <c r="V352" s="18">
        <f t="shared" si="114"/>
        <v>-0.16357754429213855</v>
      </c>
      <c r="W352" s="17">
        <f t="shared" si="115"/>
        <v>5.26992531806036</v>
      </c>
      <c r="X352" s="19">
        <f t="shared" si="116"/>
        <v>1.173202677950691</v>
      </c>
      <c r="Y352" s="18">
        <f t="shared" si="117"/>
        <v>6.646689032850156E-2</v>
      </c>
      <c r="Z352" s="20">
        <f t="shared" si="118"/>
        <v>-1.0872490696671179E-2</v>
      </c>
      <c r="AA352" s="21">
        <f t="shared" si="119"/>
        <v>1.1821105394920135E-4</v>
      </c>
    </row>
    <row r="353" spans="1:27" x14ac:dyDescent="0.2">
      <c r="A353">
        <v>350</v>
      </c>
      <c r="B353" s="16">
        <f>Data!A352</f>
        <v>56933</v>
      </c>
      <c r="C353" s="17">
        <f>Data!B352</f>
        <v>4.625</v>
      </c>
      <c r="D353" s="17">
        <f>Data!C352</f>
        <v>90.183999999999997</v>
      </c>
      <c r="E353" s="17">
        <f>Data!D352</f>
        <v>90.203999999999994</v>
      </c>
      <c r="F353" s="17">
        <f>Data!F352</f>
        <v>5.2549999999999999</v>
      </c>
      <c r="G353" s="18">
        <f t="shared" si="100"/>
        <v>90.640625</v>
      </c>
      <c r="H353" s="16">
        <f t="shared" si="101"/>
        <v>46157</v>
      </c>
      <c r="I353" s="16">
        <f t="shared" si="102"/>
        <v>46341</v>
      </c>
      <c r="J353">
        <f t="shared" si="103"/>
        <v>116</v>
      </c>
      <c r="K353">
        <f t="shared" si="104"/>
        <v>184</v>
      </c>
      <c r="L353" s="18">
        <f t="shared" si="105"/>
        <v>1.4578804347826086</v>
      </c>
      <c r="M353" s="18">
        <f t="shared" si="106"/>
        <v>92.098505434782609</v>
      </c>
      <c r="N353" s="17">
        <f t="shared" si="107"/>
        <v>5.2551446163948796</v>
      </c>
      <c r="O353" s="19">
        <f t="shared" si="108"/>
        <v>1.4461639487972633E-2</v>
      </c>
      <c r="P353" s="18">
        <f t="shared" si="109"/>
        <v>14.99878303623437</v>
      </c>
      <c r="Q353">
        <f t="shared" si="110"/>
        <v>59</v>
      </c>
      <c r="R353" s="18">
        <f t="shared" si="111"/>
        <v>29.205479452054796</v>
      </c>
      <c r="S353">
        <f t="shared" si="112"/>
        <v>1</v>
      </c>
      <c r="T353" s="18">
        <f>SUM(CashFlows!DX353:GE353)</f>
        <v>91.901085161171153</v>
      </c>
      <c r="U353" s="18">
        <f t="shared" si="113"/>
        <v>90.443204726388544</v>
      </c>
      <c r="V353" s="18">
        <f t="shared" si="114"/>
        <v>-0.19742027361145631</v>
      </c>
      <c r="W353" s="17">
        <f t="shared" si="115"/>
        <v>5.2694591979251681</v>
      </c>
      <c r="X353" s="19">
        <f t="shared" si="116"/>
        <v>1.4314581530288528</v>
      </c>
      <c r="Y353" s="18">
        <f t="shared" si="117"/>
        <v>6.6672075833364569E-2</v>
      </c>
      <c r="Z353" s="20">
        <f t="shared" si="118"/>
        <v>-1.3162419453266598E-2</v>
      </c>
      <c r="AA353" s="21">
        <f t="shared" si="119"/>
        <v>1.7324928586373096E-4</v>
      </c>
    </row>
    <row r="354" spans="1:27" x14ac:dyDescent="0.2">
      <c r="A354">
        <v>351</v>
      </c>
      <c r="B354" s="16">
        <f>Data!A353</f>
        <v>57025</v>
      </c>
      <c r="C354" s="17">
        <f>Data!B353</f>
        <v>4.75</v>
      </c>
      <c r="D354" s="17">
        <f>Data!C353</f>
        <v>92.156000000000006</v>
      </c>
      <c r="E354" s="17">
        <f>Data!D353</f>
        <v>92.176000000000002</v>
      </c>
      <c r="F354" s="17">
        <f>Data!F353</f>
        <v>5.2489999999999997</v>
      </c>
      <c r="G354" s="18">
        <f t="shared" si="100"/>
        <v>92.5546875</v>
      </c>
      <c r="H354" s="16">
        <f t="shared" si="101"/>
        <v>46249</v>
      </c>
      <c r="I354" s="16">
        <f t="shared" si="102"/>
        <v>46433</v>
      </c>
      <c r="J354">
        <f t="shared" si="103"/>
        <v>24</v>
      </c>
      <c r="K354">
        <f t="shared" si="104"/>
        <v>184</v>
      </c>
      <c r="L354" s="18">
        <f t="shared" si="105"/>
        <v>0.30978260869565216</v>
      </c>
      <c r="M354" s="18">
        <f t="shared" si="106"/>
        <v>92.864470108695656</v>
      </c>
      <c r="N354" s="17">
        <f t="shared" si="107"/>
        <v>5.2492751564568465</v>
      </c>
      <c r="O354" s="19">
        <f t="shared" si="108"/>
        <v>2.7515645684683676E-2</v>
      </c>
      <c r="P354" s="18">
        <f t="shared" si="109"/>
        <v>15.163828199957454</v>
      </c>
      <c r="Q354">
        <f t="shared" si="110"/>
        <v>59</v>
      </c>
      <c r="R354" s="18">
        <f t="shared" si="111"/>
        <v>29.457534246575342</v>
      </c>
      <c r="S354">
        <f t="shared" si="112"/>
        <v>1</v>
      </c>
      <c r="T354" s="18">
        <f>SUM(CashFlows!DX354:GE354)</f>
        <v>92.61814616411236</v>
      </c>
      <c r="U354" s="18">
        <f t="shared" si="113"/>
        <v>92.308363555416705</v>
      </c>
      <c r="V354" s="18">
        <f t="shared" si="114"/>
        <v>-0.24632394458329543</v>
      </c>
      <c r="W354" s="17">
        <f t="shared" si="115"/>
        <v>5.2668019257018948</v>
      </c>
      <c r="X354" s="19">
        <f t="shared" si="116"/>
        <v>1.7526769245048257</v>
      </c>
      <c r="Y354" s="18">
        <f t="shared" si="117"/>
        <v>6.5946407913194754E-2</v>
      </c>
      <c r="Z354" s="20">
        <f t="shared" si="118"/>
        <v>-1.6244179328277181E-2</v>
      </c>
      <c r="AA354" s="21">
        <f t="shared" si="119"/>
        <v>2.638733620492277E-4</v>
      </c>
    </row>
    <row r="355" spans="1:27" x14ac:dyDescent="0.2">
      <c r="A355">
        <v>352</v>
      </c>
      <c r="B355" s="16">
        <f>Data!A354</f>
        <v>57115</v>
      </c>
      <c r="C355" s="17">
        <f>Data!B354</f>
        <v>5</v>
      </c>
      <c r="D355" s="17">
        <f>Data!C354</f>
        <v>96.09</v>
      </c>
      <c r="E355" s="17">
        <f>Data!D354</f>
        <v>96.11</v>
      </c>
      <c r="F355" s="17">
        <f>Data!F354</f>
        <v>5.2439999999999998</v>
      </c>
      <c r="G355" s="18">
        <f t="shared" si="100"/>
        <v>96.34375</v>
      </c>
      <c r="H355" s="16">
        <f t="shared" si="101"/>
        <v>46157</v>
      </c>
      <c r="I355" s="16">
        <f t="shared" si="102"/>
        <v>46341</v>
      </c>
      <c r="J355">
        <f t="shared" si="103"/>
        <v>116</v>
      </c>
      <c r="K355">
        <f t="shared" si="104"/>
        <v>184</v>
      </c>
      <c r="L355" s="18">
        <f t="shared" si="105"/>
        <v>1.576086956521739</v>
      </c>
      <c r="M355" s="18">
        <f t="shared" si="106"/>
        <v>97.919836956521735</v>
      </c>
      <c r="N355" s="17">
        <f t="shared" si="107"/>
        <v>5.2437702435748124</v>
      </c>
      <c r="O355" s="19">
        <f t="shared" si="108"/>
        <v>-2.2975642518741068E-2</v>
      </c>
      <c r="P355" s="18">
        <f t="shared" si="109"/>
        <v>14.872047261492183</v>
      </c>
      <c r="Q355">
        <f t="shared" si="110"/>
        <v>60</v>
      </c>
      <c r="R355" s="18">
        <f t="shared" si="111"/>
        <v>29.704109589041096</v>
      </c>
      <c r="S355">
        <f t="shared" si="112"/>
        <v>1</v>
      </c>
      <c r="T355" s="18">
        <f>SUM(CashFlows!DX355:GE355)</f>
        <v>97.666594504093638</v>
      </c>
      <c r="U355" s="18">
        <f t="shared" si="113"/>
        <v>96.090507547571903</v>
      </c>
      <c r="V355" s="18">
        <f t="shared" si="114"/>
        <v>-0.25324245242809695</v>
      </c>
      <c r="W355" s="17">
        <f t="shared" si="115"/>
        <v>5.26119404918418</v>
      </c>
      <c r="X355" s="19">
        <f t="shared" si="116"/>
        <v>1.7423805609367626</v>
      </c>
      <c r="Y355" s="18">
        <f t="shared" si="117"/>
        <v>6.724023817415338E-2</v>
      </c>
      <c r="Z355" s="20">
        <f t="shared" si="118"/>
        <v>-1.7028082817071945E-2</v>
      </c>
      <c r="AA355" s="21">
        <f t="shared" si="119"/>
        <v>2.8995560442506084E-4</v>
      </c>
    </row>
    <row r="356" spans="1:27" x14ac:dyDescent="0.2">
      <c r="A356">
        <v>353</v>
      </c>
      <c r="B356" s="16">
        <f>Data!A355</f>
        <v>57207</v>
      </c>
      <c r="C356" s="17">
        <f>Data!B355</f>
        <v>5.125</v>
      </c>
      <c r="D356" s="17">
        <f>Data!C355</f>
        <v>98.06</v>
      </c>
      <c r="E356" s="17">
        <f>Data!D355</f>
        <v>98.08</v>
      </c>
      <c r="F356" s="17">
        <f>Data!F355</f>
        <v>5.2409999999999997</v>
      </c>
      <c r="G356" s="18">
        <f t="shared" si="100"/>
        <v>98.25</v>
      </c>
      <c r="H356" s="16">
        <f t="shared" si="101"/>
        <v>46249</v>
      </c>
      <c r="I356" s="16">
        <f t="shared" si="102"/>
        <v>46433</v>
      </c>
      <c r="J356">
        <f t="shared" si="103"/>
        <v>24</v>
      </c>
      <c r="K356">
        <f t="shared" si="104"/>
        <v>184</v>
      </c>
      <c r="L356" s="18">
        <f t="shared" si="105"/>
        <v>0.33423913043478259</v>
      </c>
      <c r="M356" s="18">
        <f t="shared" si="106"/>
        <v>98.584239130434781</v>
      </c>
      <c r="N356" s="17">
        <f t="shared" si="107"/>
        <v>5.2412244479014314</v>
      </c>
      <c r="O356" s="19">
        <f t="shared" si="108"/>
        <v>2.2444790143172355E-2</v>
      </c>
      <c r="P356" s="18">
        <f t="shared" si="109"/>
        <v>15.042794560467311</v>
      </c>
      <c r="Q356">
        <f t="shared" si="110"/>
        <v>60</v>
      </c>
      <c r="R356" s="18">
        <f t="shared" si="111"/>
        <v>29.956164383561642</v>
      </c>
      <c r="S356">
        <f t="shared" si="112"/>
        <v>1</v>
      </c>
      <c r="T356" s="18">
        <f>SUM(CashFlows!DX356:GE356)</f>
        <v>98.324946305347012</v>
      </c>
      <c r="U356" s="18">
        <f t="shared" si="113"/>
        <v>97.990707174912231</v>
      </c>
      <c r="V356" s="18">
        <f t="shared" si="114"/>
        <v>-0.25929282508776907</v>
      </c>
      <c r="W356" s="17">
        <f t="shared" si="115"/>
        <v>5.2587434453796753</v>
      </c>
      <c r="X356" s="19">
        <f t="shared" si="116"/>
        <v>1.7518997478243925</v>
      </c>
      <c r="Y356" s="18">
        <f t="shared" si="117"/>
        <v>6.6477009705896997E-2</v>
      </c>
      <c r="Z356" s="20">
        <f t="shared" si="118"/>
        <v>-1.7237011650029076E-2</v>
      </c>
      <c r="AA356" s="21">
        <f t="shared" si="119"/>
        <v>2.9711457062323808E-4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E356"/>
  <sheetViews>
    <sheetView workbookViewId="0">
      <pane xSplit="5" ySplit="3" topLeftCell="F4" activePane="bottomRight" state="frozen"/>
      <selection pane="topRight"/>
      <selection pane="bottomLeft"/>
      <selection pane="bottomRight"/>
    </sheetView>
  </sheetViews>
  <sheetFormatPr baseColWidth="10" defaultColWidth="8.83203125" defaultRowHeight="15" x14ac:dyDescent="0.2"/>
  <cols>
    <col min="1" max="1" width="5" customWidth="1"/>
    <col min="2" max="2" width="11" customWidth="1"/>
    <col min="3" max="3" width="8" customWidth="1"/>
    <col min="4" max="5" width="7" customWidth="1"/>
    <col min="6" max="187" width="10.5" customWidth="1"/>
  </cols>
  <sheetData>
    <row r="1" spans="1:187" x14ac:dyDescent="0.2">
      <c r="A1" t="s">
        <v>82</v>
      </c>
    </row>
    <row r="2" spans="1:187" x14ac:dyDescent="0.2">
      <c r="F2" s="2" t="s">
        <v>83</v>
      </c>
      <c r="BO2" s="2" t="s">
        <v>84</v>
      </c>
      <c r="DX2" s="2" t="s">
        <v>85</v>
      </c>
    </row>
    <row r="3" spans="1:187" ht="48" x14ac:dyDescent="0.2">
      <c r="A3" s="15" t="s">
        <v>56</v>
      </c>
      <c r="B3" s="15" t="s">
        <v>48</v>
      </c>
      <c r="C3" s="15" t="s">
        <v>57</v>
      </c>
      <c r="D3" s="15" t="s">
        <v>86</v>
      </c>
      <c r="E3" s="15" t="s">
        <v>87</v>
      </c>
      <c r="F3" s="15" t="s">
        <v>88</v>
      </c>
      <c r="G3" s="15" t="s">
        <v>89</v>
      </c>
      <c r="H3" s="15" t="s">
        <v>90</v>
      </c>
      <c r="I3" s="15" t="s">
        <v>91</v>
      </c>
      <c r="J3" s="15" t="s">
        <v>92</v>
      </c>
      <c r="K3" s="15" t="s">
        <v>93</v>
      </c>
      <c r="L3" s="15" t="s">
        <v>94</v>
      </c>
      <c r="M3" s="15" t="s">
        <v>95</v>
      </c>
      <c r="N3" s="15" t="s">
        <v>96</v>
      </c>
      <c r="O3" s="15" t="s">
        <v>97</v>
      </c>
      <c r="P3" s="15" t="s">
        <v>98</v>
      </c>
      <c r="Q3" s="15" t="s">
        <v>99</v>
      </c>
      <c r="R3" s="15" t="s">
        <v>100</v>
      </c>
      <c r="S3" s="15" t="s">
        <v>101</v>
      </c>
      <c r="T3" s="15" t="s">
        <v>102</v>
      </c>
      <c r="U3" s="15" t="s">
        <v>103</v>
      </c>
      <c r="V3" s="15" t="s">
        <v>104</v>
      </c>
      <c r="W3" s="15" t="s">
        <v>105</v>
      </c>
      <c r="X3" s="15" t="s">
        <v>106</v>
      </c>
      <c r="Y3" s="15" t="s">
        <v>107</v>
      </c>
      <c r="Z3" s="15" t="s">
        <v>108</v>
      </c>
      <c r="AA3" s="15" t="s">
        <v>109</v>
      </c>
      <c r="AB3" s="15" t="s">
        <v>110</v>
      </c>
      <c r="AC3" s="15" t="s">
        <v>111</v>
      </c>
      <c r="AD3" s="15" t="s">
        <v>112</v>
      </c>
      <c r="AE3" s="15" t="s">
        <v>113</v>
      </c>
      <c r="AF3" s="15" t="s">
        <v>114</v>
      </c>
      <c r="AG3" s="15" t="s">
        <v>115</v>
      </c>
      <c r="AH3" s="15" t="s">
        <v>116</v>
      </c>
      <c r="AI3" s="15" t="s">
        <v>117</v>
      </c>
      <c r="AJ3" s="15" t="s">
        <v>118</v>
      </c>
      <c r="AK3" s="15" t="s">
        <v>119</v>
      </c>
      <c r="AL3" s="15" t="s">
        <v>120</v>
      </c>
      <c r="AM3" s="15" t="s">
        <v>121</v>
      </c>
      <c r="AN3" s="15" t="s">
        <v>122</v>
      </c>
      <c r="AO3" s="15" t="s">
        <v>123</v>
      </c>
      <c r="AP3" s="15" t="s">
        <v>124</v>
      </c>
      <c r="AQ3" s="15" t="s">
        <v>125</v>
      </c>
      <c r="AR3" s="15" t="s">
        <v>126</v>
      </c>
      <c r="AS3" s="15" t="s">
        <v>127</v>
      </c>
      <c r="AT3" s="15" t="s">
        <v>128</v>
      </c>
      <c r="AU3" s="15" t="s">
        <v>129</v>
      </c>
      <c r="AV3" s="15" t="s">
        <v>130</v>
      </c>
      <c r="AW3" s="15" t="s">
        <v>131</v>
      </c>
      <c r="AX3" s="15" t="s">
        <v>132</v>
      </c>
      <c r="AY3" s="15" t="s">
        <v>133</v>
      </c>
      <c r="AZ3" s="15" t="s">
        <v>134</v>
      </c>
      <c r="BA3" s="15" t="s">
        <v>135</v>
      </c>
      <c r="BB3" s="15" t="s">
        <v>136</v>
      </c>
      <c r="BC3" s="15" t="s">
        <v>137</v>
      </c>
      <c r="BD3" s="15" t="s">
        <v>138</v>
      </c>
      <c r="BE3" s="15" t="s">
        <v>139</v>
      </c>
      <c r="BF3" s="15" t="s">
        <v>140</v>
      </c>
      <c r="BG3" s="15" t="s">
        <v>141</v>
      </c>
      <c r="BH3" s="15" t="s">
        <v>142</v>
      </c>
      <c r="BI3" s="15" t="s">
        <v>143</v>
      </c>
      <c r="BJ3" s="15" t="s">
        <v>144</v>
      </c>
      <c r="BK3" s="15" t="s">
        <v>145</v>
      </c>
      <c r="BL3" s="15" t="s">
        <v>146</v>
      </c>
      <c r="BM3" s="15" t="s">
        <v>147</v>
      </c>
      <c r="BO3" s="15" t="s">
        <v>148</v>
      </c>
      <c r="BP3" s="15" t="s">
        <v>149</v>
      </c>
      <c r="BQ3" s="15" t="s">
        <v>150</v>
      </c>
      <c r="BR3" s="15" t="s">
        <v>151</v>
      </c>
      <c r="BS3" s="15" t="s">
        <v>152</v>
      </c>
      <c r="BT3" s="15" t="s">
        <v>153</v>
      </c>
      <c r="BU3" s="15" t="s">
        <v>154</v>
      </c>
      <c r="BV3" s="15" t="s">
        <v>155</v>
      </c>
      <c r="BW3" s="15" t="s">
        <v>156</v>
      </c>
      <c r="BX3" s="15" t="s">
        <v>157</v>
      </c>
      <c r="BY3" s="15" t="s">
        <v>158</v>
      </c>
      <c r="BZ3" s="15" t="s">
        <v>159</v>
      </c>
      <c r="CA3" s="15" t="s">
        <v>160</v>
      </c>
      <c r="CB3" s="15" t="s">
        <v>161</v>
      </c>
      <c r="CC3" s="15" t="s">
        <v>162</v>
      </c>
      <c r="CD3" s="15" t="s">
        <v>163</v>
      </c>
      <c r="CE3" s="15" t="s">
        <v>164</v>
      </c>
      <c r="CF3" s="15" t="s">
        <v>165</v>
      </c>
      <c r="CG3" s="15" t="s">
        <v>166</v>
      </c>
      <c r="CH3" s="15" t="s">
        <v>167</v>
      </c>
      <c r="CI3" s="15" t="s">
        <v>168</v>
      </c>
      <c r="CJ3" s="15" t="s">
        <v>169</v>
      </c>
      <c r="CK3" s="15" t="s">
        <v>170</v>
      </c>
      <c r="CL3" s="15" t="s">
        <v>171</v>
      </c>
      <c r="CM3" s="15" t="s">
        <v>172</v>
      </c>
      <c r="CN3" s="15" t="s">
        <v>173</v>
      </c>
      <c r="CO3" s="15" t="s">
        <v>174</v>
      </c>
      <c r="CP3" s="15" t="s">
        <v>175</v>
      </c>
      <c r="CQ3" s="15" t="s">
        <v>176</v>
      </c>
      <c r="CR3" s="15" t="s">
        <v>177</v>
      </c>
      <c r="CS3" s="15" t="s">
        <v>178</v>
      </c>
      <c r="CT3" s="15" t="s">
        <v>179</v>
      </c>
      <c r="CU3" s="15" t="s">
        <v>180</v>
      </c>
      <c r="CV3" s="15" t="s">
        <v>181</v>
      </c>
      <c r="CW3" s="15" t="s">
        <v>182</v>
      </c>
      <c r="CX3" s="15" t="s">
        <v>183</v>
      </c>
      <c r="CY3" s="15" t="s">
        <v>184</v>
      </c>
      <c r="CZ3" s="15" t="s">
        <v>185</v>
      </c>
      <c r="DA3" s="15" t="s">
        <v>186</v>
      </c>
      <c r="DB3" s="15" t="s">
        <v>187</v>
      </c>
      <c r="DC3" s="15" t="s">
        <v>188</v>
      </c>
      <c r="DD3" s="15" t="s">
        <v>189</v>
      </c>
      <c r="DE3" s="15" t="s">
        <v>190</v>
      </c>
      <c r="DF3" s="15" t="s">
        <v>191</v>
      </c>
      <c r="DG3" s="15" t="s">
        <v>192</v>
      </c>
      <c r="DH3" s="15" t="s">
        <v>193</v>
      </c>
      <c r="DI3" s="15" t="s">
        <v>194</v>
      </c>
      <c r="DJ3" s="15" t="s">
        <v>195</v>
      </c>
      <c r="DK3" s="15" t="s">
        <v>196</v>
      </c>
      <c r="DL3" s="15" t="s">
        <v>197</v>
      </c>
      <c r="DM3" s="15" t="s">
        <v>198</v>
      </c>
      <c r="DN3" s="15" t="s">
        <v>199</v>
      </c>
      <c r="DO3" s="15" t="s">
        <v>200</v>
      </c>
      <c r="DP3" s="15" t="s">
        <v>201</v>
      </c>
      <c r="DQ3" s="15" t="s">
        <v>202</v>
      </c>
      <c r="DR3" s="15" t="s">
        <v>203</v>
      </c>
      <c r="DS3" s="15" t="s">
        <v>204</v>
      </c>
      <c r="DT3" s="15" t="s">
        <v>205</v>
      </c>
      <c r="DU3" s="15" t="s">
        <v>206</v>
      </c>
      <c r="DV3" s="15" t="s">
        <v>207</v>
      </c>
      <c r="DX3" s="15" t="s">
        <v>208</v>
      </c>
      <c r="DY3" s="15" t="s">
        <v>209</v>
      </c>
      <c r="DZ3" s="15" t="s">
        <v>210</v>
      </c>
      <c r="EA3" s="15" t="s">
        <v>211</v>
      </c>
      <c r="EB3" s="15" t="s">
        <v>212</v>
      </c>
      <c r="EC3" s="15" t="s">
        <v>213</v>
      </c>
      <c r="ED3" s="15" t="s">
        <v>214</v>
      </c>
      <c r="EE3" s="15" t="s">
        <v>215</v>
      </c>
      <c r="EF3" s="15" t="s">
        <v>216</v>
      </c>
      <c r="EG3" s="15" t="s">
        <v>217</v>
      </c>
      <c r="EH3" s="15" t="s">
        <v>218</v>
      </c>
      <c r="EI3" s="15" t="s">
        <v>219</v>
      </c>
      <c r="EJ3" s="15" t="s">
        <v>220</v>
      </c>
      <c r="EK3" s="15" t="s">
        <v>221</v>
      </c>
      <c r="EL3" s="15" t="s">
        <v>222</v>
      </c>
      <c r="EM3" s="15" t="s">
        <v>223</v>
      </c>
      <c r="EN3" s="15" t="s">
        <v>224</v>
      </c>
      <c r="EO3" s="15" t="s">
        <v>225</v>
      </c>
      <c r="EP3" s="15" t="s">
        <v>226</v>
      </c>
      <c r="EQ3" s="15" t="s">
        <v>227</v>
      </c>
      <c r="ER3" s="15" t="s">
        <v>228</v>
      </c>
      <c r="ES3" s="15" t="s">
        <v>229</v>
      </c>
      <c r="ET3" s="15" t="s">
        <v>230</v>
      </c>
      <c r="EU3" s="15" t="s">
        <v>231</v>
      </c>
      <c r="EV3" s="15" t="s">
        <v>232</v>
      </c>
      <c r="EW3" s="15" t="s">
        <v>233</v>
      </c>
      <c r="EX3" s="15" t="s">
        <v>234</v>
      </c>
      <c r="EY3" s="15" t="s">
        <v>235</v>
      </c>
      <c r="EZ3" s="15" t="s">
        <v>236</v>
      </c>
      <c r="FA3" s="15" t="s">
        <v>237</v>
      </c>
      <c r="FB3" s="15" t="s">
        <v>238</v>
      </c>
      <c r="FC3" s="15" t="s">
        <v>239</v>
      </c>
      <c r="FD3" s="15" t="s">
        <v>240</v>
      </c>
      <c r="FE3" s="15" t="s">
        <v>241</v>
      </c>
      <c r="FF3" s="15" t="s">
        <v>242</v>
      </c>
      <c r="FG3" s="15" t="s">
        <v>243</v>
      </c>
      <c r="FH3" s="15" t="s">
        <v>244</v>
      </c>
      <c r="FI3" s="15" t="s">
        <v>245</v>
      </c>
      <c r="FJ3" s="15" t="s">
        <v>246</v>
      </c>
      <c r="FK3" s="15" t="s">
        <v>247</v>
      </c>
      <c r="FL3" s="15" t="s">
        <v>248</v>
      </c>
      <c r="FM3" s="15" t="s">
        <v>249</v>
      </c>
      <c r="FN3" s="15" t="s">
        <v>250</v>
      </c>
      <c r="FO3" s="15" t="s">
        <v>251</v>
      </c>
      <c r="FP3" s="15" t="s">
        <v>252</v>
      </c>
      <c r="FQ3" s="15" t="s">
        <v>253</v>
      </c>
      <c r="FR3" s="15" t="s">
        <v>254</v>
      </c>
      <c r="FS3" s="15" t="s">
        <v>255</v>
      </c>
      <c r="FT3" s="15" t="s">
        <v>256</v>
      </c>
      <c r="FU3" s="15" t="s">
        <v>257</v>
      </c>
      <c r="FV3" s="15" t="s">
        <v>258</v>
      </c>
      <c r="FW3" s="15" t="s">
        <v>259</v>
      </c>
      <c r="FX3" s="15" t="s">
        <v>260</v>
      </c>
      <c r="FY3" s="15" t="s">
        <v>261</v>
      </c>
      <c r="FZ3" s="15" t="s">
        <v>262</v>
      </c>
      <c r="GA3" s="15" t="s">
        <v>263</v>
      </c>
      <c r="GB3" s="15" t="s">
        <v>264</v>
      </c>
      <c r="GC3" s="15" t="s">
        <v>265</v>
      </c>
      <c r="GD3" s="15" t="s">
        <v>266</v>
      </c>
      <c r="GE3" s="15" t="s">
        <v>267</v>
      </c>
    </row>
    <row r="4" spans="1:187" x14ac:dyDescent="0.2">
      <c r="A4">
        <v>1</v>
      </c>
      <c r="B4" s="16">
        <f>Bonds!B4</f>
        <v>46280</v>
      </c>
      <c r="C4" s="17">
        <f>Bonds!C4</f>
        <v>4.625</v>
      </c>
      <c r="D4">
        <f>Bonds!Q4</f>
        <v>1</v>
      </c>
      <c r="E4">
        <f t="shared" ref="E4:E67" si="0">IF(DAY(B4)=DAY(EOMONTH(B4,0)),1,0)</f>
        <v>0</v>
      </c>
      <c r="F4" s="16">
        <f>IF(1&gt;$D4,"",IF($E4=1,EOMONTH(EDATE(Bonds!$I4,6*(1-1)),0),EDATE(Bonds!$I4,6*(1-1))))</f>
        <v>46280</v>
      </c>
      <c r="G4" s="16" t="str">
        <f>IF(2&gt;$D4,"",IF($E4=1,EOMONTH(EDATE(Bonds!$I4,6*(2-1)),0),EDATE(Bonds!$I4,6*(2-1))))</f>
        <v/>
      </c>
      <c r="H4" s="16" t="str">
        <f>IF(3&gt;$D4,"",IF($E4=1,EOMONTH(EDATE(Bonds!$I4,6*(3-1)),0),EDATE(Bonds!$I4,6*(3-1))))</f>
        <v/>
      </c>
      <c r="I4" s="16" t="str">
        <f>IF(4&gt;$D4,"",IF($E4=1,EOMONTH(EDATE(Bonds!$I4,6*(4-1)),0),EDATE(Bonds!$I4,6*(4-1))))</f>
        <v/>
      </c>
      <c r="J4" s="16" t="str">
        <f>IF(5&gt;$D4,"",IF($E4=1,EOMONTH(EDATE(Bonds!$I4,6*(5-1)),0),EDATE(Bonds!$I4,6*(5-1))))</f>
        <v/>
      </c>
      <c r="K4" s="16" t="str">
        <f>IF(6&gt;$D4,"",IF($E4=1,EOMONTH(EDATE(Bonds!$I4,6*(6-1)),0),EDATE(Bonds!$I4,6*(6-1))))</f>
        <v/>
      </c>
      <c r="L4" s="16" t="str">
        <f>IF(7&gt;$D4,"",IF($E4=1,EOMONTH(EDATE(Bonds!$I4,6*(7-1)),0),EDATE(Bonds!$I4,6*(7-1))))</f>
        <v/>
      </c>
      <c r="M4" s="16" t="str">
        <f>IF(8&gt;$D4,"",IF($E4=1,EOMONTH(EDATE(Bonds!$I4,6*(8-1)),0),EDATE(Bonds!$I4,6*(8-1))))</f>
        <v/>
      </c>
      <c r="N4" s="16" t="str">
        <f>IF(9&gt;$D4,"",IF($E4=1,EOMONTH(EDATE(Bonds!$I4,6*(9-1)),0),EDATE(Bonds!$I4,6*(9-1))))</f>
        <v/>
      </c>
      <c r="O4" s="16" t="str">
        <f>IF(10&gt;$D4,"",IF($E4=1,EOMONTH(EDATE(Bonds!$I4,6*(10-1)),0),EDATE(Bonds!$I4,6*(10-1))))</f>
        <v/>
      </c>
      <c r="P4" s="16" t="str">
        <f>IF(11&gt;$D4,"",IF($E4=1,EOMONTH(EDATE(Bonds!$I4,6*(11-1)),0),EDATE(Bonds!$I4,6*(11-1))))</f>
        <v/>
      </c>
      <c r="Q4" s="16" t="str">
        <f>IF(12&gt;$D4,"",IF($E4=1,EOMONTH(EDATE(Bonds!$I4,6*(12-1)),0),EDATE(Bonds!$I4,6*(12-1))))</f>
        <v/>
      </c>
      <c r="R4" s="16" t="str">
        <f>IF(13&gt;$D4,"",IF($E4=1,EOMONTH(EDATE(Bonds!$I4,6*(13-1)),0),EDATE(Bonds!$I4,6*(13-1))))</f>
        <v/>
      </c>
      <c r="S4" s="16" t="str">
        <f>IF(14&gt;$D4,"",IF($E4=1,EOMONTH(EDATE(Bonds!$I4,6*(14-1)),0),EDATE(Bonds!$I4,6*(14-1))))</f>
        <v/>
      </c>
      <c r="T4" s="16" t="str">
        <f>IF(15&gt;$D4,"",IF($E4=1,EOMONTH(EDATE(Bonds!$I4,6*(15-1)),0),EDATE(Bonds!$I4,6*(15-1))))</f>
        <v/>
      </c>
      <c r="U4" s="16" t="str">
        <f>IF(16&gt;$D4,"",IF($E4=1,EOMONTH(EDATE(Bonds!$I4,6*(16-1)),0),EDATE(Bonds!$I4,6*(16-1))))</f>
        <v/>
      </c>
      <c r="V4" s="16" t="str">
        <f>IF(17&gt;$D4,"",IF($E4=1,EOMONTH(EDATE(Bonds!$I4,6*(17-1)),0),EDATE(Bonds!$I4,6*(17-1))))</f>
        <v/>
      </c>
      <c r="W4" s="16" t="str">
        <f>IF(18&gt;$D4,"",IF($E4=1,EOMONTH(EDATE(Bonds!$I4,6*(18-1)),0),EDATE(Bonds!$I4,6*(18-1))))</f>
        <v/>
      </c>
      <c r="X4" s="16" t="str">
        <f>IF(19&gt;$D4,"",IF($E4=1,EOMONTH(EDATE(Bonds!$I4,6*(19-1)),0),EDATE(Bonds!$I4,6*(19-1))))</f>
        <v/>
      </c>
      <c r="Y4" s="16" t="str">
        <f>IF(20&gt;$D4,"",IF($E4=1,EOMONTH(EDATE(Bonds!$I4,6*(20-1)),0),EDATE(Bonds!$I4,6*(20-1))))</f>
        <v/>
      </c>
      <c r="Z4" s="16" t="str">
        <f>IF(21&gt;$D4,"",IF($E4=1,EOMONTH(EDATE(Bonds!$I4,6*(21-1)),0),EDATE(Bonds!$I4,6*(21-1))))</f>
        <v/>
      </c>
      <c r="AA4" s="16" t="str">
        <f>IF(22&gt;$D4,"",IF($E4=1,EOMONTH(EDATE(Bonds!$I4,6*(22-1)),0),EDATE(Bonds!$I4,6*(22-1))))</f>
        <v/>
      </c>
      <c r="AB4" s="16" t="str">
        <f>IF(23&gt;$D4,"",IF($E4=1,EOMONTH(EDATE(Bonds!$I4,6*(23-1)),0),EDATE(Bonds!$I4,6*(23-1))))</f>
        <v/>
      </c>
      <c r="AC4" s="16" t="str">
        <f>IF(24&gt;$D4,"",IF($E4=1,EOMONTH(EDATE(Bonds!$I4,6*(24-1)),0),EDATE(Bonds!$I4,6*(24-1))))</f>
        <v/>
      </c>
      <c r="AD4" s="16" t="str">
        <f>IF(25&gt;$D4,"",IF($E4=1,EOMONTH(EDATE(Bonds!$I4,6*(25-1)),0),EDATE(Bonds!$I4,6*(25-1))))</f>
        <v/>
      </c>
      <c r="AE4" s="16" t="str">
        <f>IF(26&gt;$D4,"",IF($E4=1,EOMONTH(EDATE(Bonds!$I4,6*(26-1)),0),EDATE(Bonds!$I4,6*(26-1))))</f>
        <v/>
      </c>
      <c r="AF4" s="16" t="str">
        <f>IF(27&gt;$D4,"",IF($E4=1,EOMONTH(EDATE(Bonds!$I4,6*(27-1)),0),EDATE(Bonds!$I4,6*(27-1))))</f>
        <v/>
      </c>
      <c r="AG4" s="16" t="str">
        <f>IF(28&gt;$D4,"",IF($E4=1,EOMONTH(EDATE(Bonds!$I4,6*(28-1)),0),EDATE(Bonds!$I4,6*(28-1))))</f>
        <v/>
      </c>
      <c r="AH4" s="16" t="str">
        <f>IF(29&gt;$D4,"",IF($E4=1,EOMONTH(EDATE(Bonds!$I4,6*(29-1)),0),EDATE(Bonds!$I4,6*(29-1))))</f>
        <v/>
      </c>
      <c r="AI4" s="16" t="str">
        <f>IF(30&gt;$D4,"",IF($E4=1,EOMONTH(EDATE(Bonds!$I4,6*(30-1)),0),EDATE(Bonds!$I4,6*(30-1))))</f>
        <v/>
      </c>
      <c r="AJ4" s="16" t="str">
        <f>IF(31&gt;$D4,"",IF($E4=1,EOMONTH(EDATE(Bonds!$I4,6*(31-1)),0),EDATE(Bonds!$I4,6*(31-1))))</f>
        <v/>
      </c>
      <c r="AK4" s="16" t="str">
        <f>IF(32&gt;$D4,"",IF($E4=1,EOMONTH(EDATE(Bonds!$I4,6*(32-1)),0),EDATE(Bonds!$I4,6*(32-1))))</f>
        <v/>
      </c>
      <c r="AL4" s="16" t="str">
        <f>IF(33&gt;$D4,"",IF($E4=1,EOMONTH(EDATE(Bonds!$I4,6*(33-1)),0),EDATE(Bonds!$I4,6*(33-1))))</f>
        <v/>
      </c>
      <c r="AM4" s="16" t="str">
        <f>IF(34&gt;$D4,"",IF($E4=1,EOMONTH(EDATE(Bonds!$I4,6*(34-1)),0),EDATE(Bonds!$I4,6*(34-1))))</f>
        <v/>
      </c>
      <c r="AN4" s="16" t="str">
        <f>IF(35&gt;$D4,"",IF($E4=1,EOMONTH(EDATE(Bonds!$I4,6*(35-1)),0),EDATE(Bonds!$I4,6*(35-1))))</f>
        <v/>
      </c>
      <c r="AO4" s="16" t="str">
        <f>IF(36&gt;$D4,"",IF($E4=1,EOMONTH(EDATE(Bonds!$I4,6*(36-1)),0),EDATE(Bonds!$I4,6*(36-1))))</f>
        <v/>
      </c>
      <c r="AP4" s="16" t="str">
        <f>IF(37&gt;$D4,"",IF($E4=1,EOMONTH(EDATE(Bonds!$I4,6*(37-1)),0),EDATE(Bonds!$I4,6*(37-1))))</f>
        <v/>
      </c>
      <c r="AQ4" s="16" t="str">
        <f>IF(38&gt;$D4,"",IF($E4=1,EOMONTH(EDATE(Bonds!$I4,6*(38-1)),0),EDATE(Bonds!$I4,6*(38-1))))</f>
        <v/>
      </c>
      <c r="AR4" s="16" t="str">
        <f>IF(39&gt;$D4,"",IF($E4=1,EOMONTH(EDATE(Bonds!$I4,6*(39-1)),0),EDATE(Bonds!$I4,6*(39-1))))</f>
        <v/>
      </c>
      <c r="AS4" s="16" t="str">
        <f>IF(40&gt;$D4,"",IF($E4=1,EOMONTH(EDATE(Bonds!$I4,6*(40-1)),0),EDATE(Bonds!$I4,6*(40-1))))</f>
        <v/>
      </c>
      <c r="AT4" s="16" t="str">
        <f>IF(41&gt;$D4,"",IF($E4=1,EOMONTH(EDATE(Bonds!$I4,6*(41-1)),0),EDATE(Bonds!$I4,6*(41-1))))</f>
        <v/>
      </c>
      <c r="AU4" s="16" t="str">
        <f>IF(42&gt;$D4,"",IF($E4=1,EOMONTH(EDATE(Bonds!$I4,6*(42-1)),0),EDATE(Bonds!$I4,6*(42-1))))</f>
        <v/>
      </c>
      <c r="AV4" s="16" t="str">
        <f>IF(43&gt;$D4,"",IF($E4=1,EOMONTH(EDATE(Bonds!$I4,6*(43-1)),0),EDATE(Bonds!$I4,6*(43-1))))</f>
        <v/>
      </c>
      <c r="AW4" s="16" t="str">
        <f>IF(44&gt;$D4,"",IF($E4=1,EOMONTH(EDATE(Bonds!$I4,6*(44-1)),0),EDATE(Bonds!$I4,6*(44-1))))</f>
        <v/>
      </c>
      <c r="AX4" s="16" t="str">
        <f>IF(45&gt;$D4,"",IF($E4=1,EOMONTH(EDATE(Bonds!$I4,6*(45-1)),0),EDATE(Bonds!$I4,6*(45-1))))</f>
        <v/>
      </c>
      <c r="AY4" s="16" t="str">
        <f>IF(46&gt;$D4,"",IF($E4=1,EOMONTH(EDATE(Bonds!$I4,6*(46-1)),0),EDATE(Bonds!$I4,6*(46-1))))</f>
        <v/>
      </c>
      <c r="AZ4" s="16" t="str">
        <f>IF(47&gt;$D4,"",IF($E4=1,EOMONTH(EDATE(Bonds!$I4,6*(47-1)),0),EDATE(Bonds!$I4,6*(47-1))))</f>
        <v/>
      </c>
      <c r="BA4" s="16" t="str">
        <f>IF(48&gt;$D4,"",IF($E4=1,EOMONTH(EDATE(Bonds!$I4,6*(48-1)),0),EDATE(Bonds!$I4,6*(48-1))))</f>
        <v/>
      </c>
      <c r="BB4" s="16" t="str">
        <f>IF(49&gt;$D4,"",IF($E4=1,EOMONTH(EDATE(Bonds!$I4,6*(49-1)),0),EDATE(Bonds!$I4,6*(49-1))))</f>
        <v/>
      </c>
      <c r="BC4" s="16" t="str">
        <f>IF(50&gt;$D4,"",IF($E4=1,EOMONTH(EDATE(Bonds!$I4,6*(50-1)),0),EDATE(Bonds!$I4,6*(50-1))))</f>
        <v/>
      </c>
      <c r="BD4" s="16" t="str">
        <f>IF(51&gt;$D4,"",IF($E4=1,EOMONTH(EDATE(Bonds!$I4,6*(51-1)),0),EDATE(Bonds!$I4,6*(51-1))))</f>
        <v/>
      </c>
      <c r="BE4" s="16" t="str">
        <f>IF(52&gt;$D4,"",IF($E4=1,EOMONTH(EDATE(Bonds!$I4,6*(52-1)),0),EDATE(Bonds!$I4,6*(52-1))))</f>
        <v/>
      </c>
      <c r="BF4" s="16" t="str">
        <f>IF(53&gt;$D4,"",IF($E4=1,EOMONTH(EDATE(Bonds!$I4,6*(53-1)),0),EDATE(Bonds!$I4,6*(53-1))))</f>
        <v/>
      </c>
      <c r="BG4" s="16" t="str">
        <f>IF(54&gt;$D4,"",IF($E4=1,EOMONTH(EDATE(Bonds!$I4,6*(54-1)),0),EDATE(Bonds!$I4,6*(54-1))))</f>
        <v/>
      </c>
      <c r="BH4" s="16" t="str">
        <f>IF(55&gt;$D4,"",IF($E4=1,EOMONTH(EDATE(Bonds!$I4,6*(55-1)),0),EDATE(Bonds!$I4,6*(55-1))))</f>
        <v/>
      </c>
      <c r="BI4" s="16" t="str">
        <f>IF(56&gt;$D4,"",IF($E4=1,EOMONTH(EDATE(Bonds!$I4,6*(56-1)),0),EDATE(Bonds!$I4,6*(56-1))))</f>
        <v/>
      </c>
      <c r="BJ4" s="16" t="str">
        <f>IF(57&gt;$D4,"",IF($E4=1,EOMONTH(EDATE(Bonds!$I4,6*(57-1)),0),EDATE(Bonds!$I4,6*(57-1))))</f>
        <v/>
      </c>
      <c r="BK4" s="16" t="str">
        <f>IF(58&gt;$D4,"",IF($E4=1,EOMONTH(EDATE(Bonds!$I4,6*(58-1)),0),EDATE(Bonds!$I4,6*(58-1))))</f>
        <v/>
      </c>
      <c r="BL4" s="16" t="str">
        <f>IF(59&gt;$D4,"",IF($E4=1,EOMONTH(EDATE(Bonds!$I4,6*(59-1)),0),EDATE(Bonds!$I4,6*(59-1))))</f>
        <v/>
      </c>
      <c r="BM4" s="16" t="str">
        <f>IF(60&gt;$D4,"",IF($E4=1,EOMONTH(EDATE(Bonds!$I4,6*(60-1)),0),EDATE(Bonds!$I4,6*(60-1))))</f>
        <v/>
      </c>
      <c r="BO4" s="22">
        <f t="shared" ref="BO4:BO67" si="1">IF(F4="","",Sv_beta0+Sv_beta1*(1-EXP(-((F4-Settle)/365)/Sv_tau1))/(((F4-Settle)/365)/Sv_tau1)+Sv_beta2*((1-EXP(-((F4-Settle)/365)/Sv_tau1))/(((F4-Settle)/365)/Sv_tau1)-EXP(-((F4-Settle)/365)/Sv_tau1))+Sv_beta3*((1-EXP(-((F4-Settle)/365)/Sv_tau2))/(((F4-Settle)/365)/Sv_tau2)-EXP(-((F4-Settle)/365)/Sv_tau2)))</f>
        <v>3.6418324070664976E-2</v>
      </c>
      <c r="BP4" s="22" t="str">
        <f t="shared" ref="BP4:BP67" si="2">IF(G4="","",Sv_beta0+Sv_beta1*(1-EXP(-((G4-Settle)/365)/Sv_tau1))/(((G4-Settle)/365)/Sv_tau1)+Sv_beta2*((1-EXP(-((G4-Settle)/365)/Sv_tau1))/(((G4-Settle)/365)/Sv_tau1)-EXP(-((G4-Settle)/365)/Sv_tau1))+Sv_beta3*((1-EXP(-((G4-Settle)/365)/Sv_tau2))/(((G4-Settle)/365)/Sv_tau2)-EXP(-((G4-Settle)/365)/Sv_tau2)))</f>
        <v/>
      </c>
      <c r="BQ4" s="22" t="str">
        <f t="shared" ref="BQ4:BQ67" si="3">IF(H4="","",Sv_beta0+Sv_beta1*(1-EXP(-((H4-Settle)/365)/Sv_tau1))/(((H4-Settle)/365)/Sv_tau1)+Sv_beta2*((1-EXP(-((H4-Settle)/365)/Sv_tau1))/(((H4-Settle)/365)/Sv_tau1)-EXP(-((H4-Settle)/365)/Sv_tau1))+Sv_beta3*((1-EXP(-((H4-Settle)/365)/Sv_tau2))/(((H4-Settle)/365)/Sv_tau2)-EXP(-((H4-Settle)/365)/Sv_tau2)))</f>
        <v/>
      </c>
      <c r="BR4" s="22" t="str">
        <f t="shared" ref="BR4:BR67" si="4">IF(I4="","",Sv_beta0+Sv_beta1*(1-EXP(-((I4-Settle)/365)/Sv_tau1))/(((I4-Settle)/365)/Sv_tau1)+Sv_beta2*((1-EXP(-((I4-Settle)/365)/Sv_tau1))/(((I4-Settle)/365)/Sv_tau1)-EXP(-((I4-Settle)/365)/Sv_tau1))+Sv_beta3*((1-EXP(-((I4-Settle)/365)/Sv_tau2))/(((I4-Settle)/365)/Sv_tau2)-EXP(-((I4-Settle)/365)/Sv_tau2)))</f>
        <v/>
      </c>
      <c r="BS4" s="22" t="str">
        <f t="shared" ref="BS4:BS67" si="5">IF(J4="","",Sv_beta0+Sv_beta1*(1-EXP(-((J4-Settle)/365)/Sv_tau1))/(((J4-Settle)/365)/Sv_tau1)+Sv_beta2*((1-EXP(-((J4-Settle)/365)/Sv_tau1))/(((J4-Settle)/365)/Sv_tau1)-EXP(-((J4-Settle)/365)/Sv_tau1))+Sv_beta3*((1-EXP(-((J4-Settle)/365)/Sv_tau2))/(((J4-Settle)/365)/Sv_tau2)-EXP(-((J4-Settle)/365)/Sv_tau2)))</f>
        <v/>
      </c>
      <c r="BT4" s="22" t="str">
        <f t="shared" ref="BT4:BT67" si="6">IF(K4="","",Sv_beta0+Sv_beta1*(1-EXP(-((K4-Settle)/365)/Sv_tau1))/(((K4-Settle)/365)/Sv_tau1)+Sv_beta2*((1-EXP(-((K4-Settle)/365)/Sv_tau1))/(((K4-Settle)/365)/Sv_tau1)-EXP(-((K4-Settle)/365)/Sv_tau1))+Sv_beta3*((1-EXP(-((K4-Settle)/365)/Sv_tau2))/(((K4-Settle)/365)/Sv_tau2)-EXP(-((K4-Settle)/365)/Sv_tau2)))</f>
        <v/>
      </c>
      <c r="BU4" s="22" t="str">
        <f t="shared" ref="BU4:BU67" si="7">IF(L4="","",Sv_beta0+Sv_beta1*(1-EXP(-((L4-Settle)/365)/Sv_tau1))/(((L4-Settle)/365)/Sv_tau1)+Sv_beta2*((1-EXP(-((L4-Settle)/365)/Sv_tau1))/(((L4-Settle)/365)/Sv_tau1)-EXP(-((L4-Settle)/365)/Sv_tau1))+Sv_beta3*((1-EXP(-((L4-Settle)/365)/Sv_tau2))/(((L4-Settle)/365)/Sv_tau2)-EXP(-((L4-Settle)/365)/Sv_tau2)))</f>
        <v/>
      </c>
      <c r="BV4" s="22" t="str">
        <f t="shared" ref="BV4:BV67" si="8">IF(M4="","",Sv_beta0+Sv_beta1*(1-EXP(-((M4-Settle)/365)/Sv_tau1))/(((M4-Settle)/365)/Sv_tau1)+Sv_beta2*((1-EXP(-((M4-Settle)/365)/Sv_tau1))/(((M4-Settle)/365)/Sv_tau1)-EXP(-((M4-Settle)/365)/Sv_tau1))+Sv_beta3*((1-EXP(-((M4-Settle)/365)/Sv_tau2))/(((M4-Settle)/365)/Sv_tau2)-EXP(-((M4-Settle)/365)/Sv_tau2)))</f>
        <v/>
      </c>
      <c r="BW4" s="22" t="str">
        <f t="shared" ref="BW4:BW67" si="9">IF(N4="","",Sv_beta0+Sv_beta1*(1-EXP(-((N4-Settle)/365)/Sv_tau1))/(((N4-Settle)/365)/Sv_tau1)+Sv_beta2*((1-EXP(-((N4-Settle)/365)/Sv_tau1))/(((N4-Settle)/365)/Sv_tau1)-EXP(-((N4-Settle)/365)/Sv_tau1))+Sv_beta3*((1-EXP(-((N4-Settle)/365)/Sv_tau2))/(((N4-Settle)/365)/Sv_tau2)-EXP(-((N4-Settle)/365)/Sv_tau2)))</f>
        <v/>
      </c>
      <c r="BX4" s="22" t="str">
        <f t="shared" ref="BX4:BX67" si="10">IF(O4="","",Sv_beta0+Sv_beta1*(1-EXP(-((O4-Settle)/365)/Sv_tau1))/(((O4-Settle)/365)/Sv_tau1)+Sv_beta2*((1-EXP(-((O4-Settle)/365)/Sv_tau1))/(((O4-Settle)/365)/Sv_tau1)-EXP(-((O4-Settle)/365)/Sv_tau1))+Sv_beta3*((1-EXP(-((O4-Settle)/365)/Sv_tau2))/(((O4-Settle)/365)/Sv_tau2)-EXP(-((O4-Settle)/365)/Sv_tau2)))</f>
        <v/>
      </c>
      <c r="BY4" s="22" t="str">
        <f t="shared" ref="BY4:BY67" si="11">IF(P4="","",Sv_beta0+Sv_beta1*(1-EXP(-((P4-Settle)/365)/Sv_tau1))/(((P4-Settle)/365)/Sv_tau1)+Sv_beta2*((1-EXP(-((P4-Settle)/365)/Sv_tau1))/(((P4-Settle)/365)/Sv_tau1)-EXP(-((P4-Settle)/365)/Sv_tau1))+Sv_beta3*((1-EXP(-((P4-Settle)/365)/Sv_tau2))/(((P4-Settle)/365)/Sv_tau2)-EXP(-((P4-Settle)/365)/Sv_tau2)))</f>
        <v/>
      </c>
      <c r="BZ4" s="22" t="str">
        <f t="shared" ref="BZ4:BZ67" si="12">IF(Q4="","",Sv_beta0+Sv_beta1*(1-EXP(-((Q4-Settle)/365)/Sv_tau1))/(((Q4-Settle)/365)/Sv_tau1)+Sv_beta2*((1-EXP(-((Q4-Settle)/365)/Sv_tau1))/(((Q4-Settle)/365)/Sv_tau1)-EXP(-((Q4-Settle)/365)/Sv_tau1))+Sv_beta3*((1-EXP(-((Q4-Settle)/365)/Sv_tau2))/(((Q4-Settle)/365)/Sv_tau2)-EXP(-((Q4-Settle)/365)/Sv_tau2)))</f>
        <v/>
      </c>
      <c r="CA4" s="22" t="str">
        <f t="shared" ref="CA4:CA67" si="13">IF(R4="","",Sv_beta0+Sv_beta1*(1-EXP(-((R4-Settle)/365)/Sv_tau1))/(((R4-Settle)/365)/Sv_tau1)+Sv_beta2*((1-EXP(-((R4-Settle)/365)/Sv_tau1))/(((R4-Settle)/365)/Sv_tau1)-EXP(-((R4-Settle)/365)/Sv_tau1))+Sv_beta3*((1-EXP(-((R4-Settle)/365)/Sv_tau2))/(((R4-Settle)/365)/Sv_tau2)-EXP(-((R4-Settle)/365)/Sv_tau2)))</f>
        <v/>
      </c>
      <c r="CB4" s="22" t="str">
        <f t="shared" ref="CB4:CB67" si="14">IF(S4="","",Sv_beta0+Sv_beta1*(1-EXP(-((S4-Settle)/365)/Sv_tau1))/(((S4-Settle)/365)/Sv_tau1)+Sv_beta2*((1-EXP(-((S4-Settle)/365)/Sv_tau1))/(((S4-Settle)/365)/Sv_tau1)-EXP(-((S4-Settle)/365)/Sv_tau1))+Sv_beta3*((1-EXP(-((S4-Settle)/365)/Sv_tau2))/(((S4-Settle)/365)/Sv_tau2)-EXP(-((S4-Settle)/365)/Sv_tau2)))</f>
        <v/>
      </c>
      <c r="CC4" s="22" t="str">
        <f t="shared" ref="CC4:CC67" si="15">IF(T4="","",Sv_beta0+Sv_beta1*(1-EXP(-((T4-Settle)/365)/Sv_tau1))/(((T4-Settle)/365)/Sv_tau1)+Sv_beta2*((1-EXP(-((T4-Settle)/365)/Sv_tau1))/(((T4-Settle)/365)/Sv_tau1)-EXP(-((T4-Settle)/365)/Sv_tau1))+Sv_beta3*((1-EXP(-((T4-Settle)/365)/Sv_tau2))/(((T4-Settle)/365)/Sv_tau2)-EXP(-((T4-Settle)/365)/Sv_tau2)))</f>
        <v/>
      </c>
      <c r="CD4" s="22" t="str">
        <f t="shared" ref="CD4:CD67" si="16">IF(U4="","",Sv_beta0+Sv_beta1*(1-EXP(-((U4-Settle)/365)/Sv_tau1))/(((U4-Settle)/365)/Sv_tau1)+Sv_beta2*((1-EXP(-((U4-Settle)/365)/Sv_tau1))/(((U4-Settle)/365)/Sv_tau1)-EXP(-((U4-Settle)/365)/Sv_tau1))+Sv_beta3*((1-EXP(-((U4-Settle)/365)/Sv_tau2))/(((U4-Settle)/365)/Sv_tau2)-EXP(-((U4-Settle)/365)/Sv_tau2)))</f>
        <v/>
      </c>
      <c r="CE4" s="22" t="str">
        <f t="shared" ref="CE4:CE67" si="17">IF(V4="","",Sv_beta0+Sv_beta1*(1-EXP(-((V4-Settle)/365)/Sv_tau1))/(((V4-Settle)/365)/Sv_tau1)+Sv_beta2*((1-EXP(-((V4-Settle)/365)/Sv_tau1))/(((V4-Settle)/365)/Sv_tau1)-EXP(-((V4-Settle)/365)/Sv_tau1))+Sv_beta3*((1-EXP(-((V4-Settle)/365)/Sv_tau2))/(((V4-Settle)/365)/Sv_tau2)-EXP(-((V4-Settle)/365)/Sv_tau2)))</f>
        <v/>
      </c>
      <c r="CF4" s="22" t="str">
        <f t="shared" ref="CF4:CF67" si="18">IF(W4="","",Sv_beta0+Sv_beta1*(1-EXP(-((W4-Settle)/365)/Sv_tau1))/(((W4-Settle)/365)/Sv_tau1)+Sv_beta2*((1-EXP(-((W4-Settle)/365)/Sv_tau1))/(((W4-Settle)/365)/Sv_tau1)-EXP(-((W4-Settle)/365)/Sv_tau1))+Sv_beta3*((1-EXP(-((W4-Settle)/365)/Sv_tau2))/(((W4-Settle)/365)/Sv_tau2)-EXP(-((W4-Settle)/365)/Sv_tau2)))</f>
        <v/>
      </c>
      <c r="CG4" s="22" t="str">
        <f t="shared" ref="CG4:CG67" si="19">IF(X4="","",Sv_beta0+Sv_beta1*(1-EXP(-((X4-Settle)/365)/Sv_tau1))/(((X4-Settle)/365)/Sv_tau1)+Sv_beta2*((1-EXP(-((X4-Settle)/365)/Sv_tau1))/(((X4-Settle)/365)/Sv_tau1)-EXP(-((X4-Settle)/365)/Sv_tau1))+Sv_beta3*((1-EXP(-((X4-Settle)/365)/Sv_tau2))/(((X4-Settle)/365)/Sv_tau2)-EXP(-((X4-Settle)/365)/Sv_tau2)))</f>
        <v/>
      </c>
      <c r="CH4" s="22" t="str">
        <f t="shared" ref="CH4:CH67" si="20">IF(Y4="","",Sv_beta0+Sv_beta1*(1-EXP(-((Y4-Settle)/365)/Sv_tau1))/(((Y4-Settle)/365)/Sv_tau1)+Sv_beta2*((1-EXP(-((Y4-Settle)/365)/Sv_tau1))/(((Y4-Settle)/365)/Sv_tau1)-EXP(-((Y4-Settle)/365)/Sv_tau1))+Sv_beta3*((1-EXP(-((Y4-Settle)/365)/Sv_tau2))/(((Y4-Settle)/365)/Sv_tau2)-EXP(-((Y4-Settle)/365)/Sv_tau2)))</f>
        <v/>
      </c>
      <c r="CI4" s="22" t="str">
        <f t="shared" ref="CI4:CI67" si="21">IF(Z4="","",Sv_beta0+Sv_beta1*(1-EXP(-((Z4-Settle)/365)/Sv_tau1))/(((Z4-Settle)/365)/Sv_tau1)+Sv_beta2*((1-EXP(-((Z4-Settle)/365)/Sv_tau1))/(((Z4-Settle)/365)/Sv_tau1)-EXP(-((Z4-Settle)/365)/Sv_tau1))+Sv_beta3*((1-EXP(-((Z4-Settle)/365)/Sv_tau2))/(((Z4-Settle)/365)/Sv_tau2)-EXP(-((Z4-Settle)/365)/Sv_tau2)))</f>
        <v/>
      </c>
      <c r="CJ4" s="22" t="str">
        <f t="shared" ref="CJ4:CJ67" si="22">IF(AA4="","",Sv_beta0+Sv_beta1*(1-EXP(-((AA4-Settle)/365)/Sv_tau1))/(((AA4-Settle)/365)/Sv_tau1)+Sv_beta2*((1-EXP(-((AA4-Settle)/365)/Sv_tau1))/(((AA4-Settle)/365)/Sv_tau1)-EXP(-((AA4-Settle)/365)/Sv_tau1))+Sv_beta3*((1-EXP(-((AA4-Settle)/365)/Sv_tau2))/(((AA4-Settle)/365)/Sv_tau2)-EXP(-((AA4-Settle)/365)/Sv_tau2)))</f>
        <v/>
      </c>
      <c r="CK4" s="22" t="str">
        <f t="shared" ref="CK4:CK67" si="23">IF(AB4="","",Sv_beta0+Sv_beta1*(1-EXP(-((AB4-Settle)/365)/Sv_tau1))/(((AB4-Settle)/365)/Sv_tau1)+Sv_beta2*((1-EXP(-((AB4-Settle)/365)/Sv_tau1))/(((AB4-Settle)/365)/Sv_tau1)-EXP(-((AB4-Settle)/365)/Sv_tau1))+Sv_beta3*((1-EXP(-((AB4-Settle)/365)/Sv_tau2))/(((AB4-Settle)/365)/Sv_tau2)-EXP(-((AB4-Settle)/365)/Sv_tau2)))</f>
        <v/>
      </c>
      <c r="CL4" s="22" t="str">
        <f t="shared" ref="CL4:CL67" si="24">IF(AC4="","",Sv_beta0+Sv_beta1*(1-EXP(-((AC4-Settle)/365)/Sv_tau1))/(((AC4-Settle)/365)/Sv_tau1)+Sv_beta2*((1-EXP(-((AC4-Settle)/365)/Sv_tau1))/(((AC4-Settle)/365)/Sv_tau1)-EXP(-((AC4-Settle)/365)/Sv_tau1))+Sv_beta3*((1-EXP(-((AC4-Settle)/365)/Sv_tau2))/(((AC4-Settle)/365)/Sv_tau2)-EXP(-((AC4-Settle)/365)/Sv_tau2)))</f>
        <v/>
      </c>
      <c r="CM4" s="22" t="str">
        <f t="shared" ref="CM4:CM67" si="25">IF(AD4="","",Sv_beta0+Sv_beta1*(1-EXP(-((AD4-Settle)/365)/Sv_tau1))/(((AD4-Settle)/365)/Sv_tau1)+Sv_beta2*((1-EXP(-((AD4-Settle)/365)/Sv_tau1))/(((AD4-Settle)/365)/Sv_tau1)-EXP(-((AD4-Settle)/365)/Sv_tau1))+Sv_beta3*((1-EXP(-((AD4-Settle)/365)/Sv_tau2))/(((AD4-Settle)/365)/Sv_tau2)-EXP(-((AD4-Settle)/365)/Sv_tau2)))</f>
        <v/>
      </c>
      <c r="CN4" s="22" t="str">
        <f t="shared" ref="CN4:CN67" si="26">IF(AE4="","",Sv_beta0+Sv_beta1*(1-EXP(-((AE4-Settle)/365)/Sv_tau1))/(((AE4-Settle)/365)/Sv_tau1)+Sv_beta2*((1-EXP(-((AE4-Settle)/365)/Sv_tau1))/(((AE4-Settle)/365)/Sv_tau1)-EXP(-((AE4-Settle)/365)/Sv_tau1))+Sv_beta3*((1-EXP(-((AE4-Settle)/365)/Sv_tau2))/(((AE4-Settle)/365)/Sv_tau2)-EXP(-((AE4-Settle)/365)/Sv_tau2)))</f>
        <v/>
      </c>
      <c r="CO4" s="22" t="str">
        <f t="shared" ref="CO4:CO67" si="27">IF(AF4="","",Sv_beta0+Sv_beta1*(1-EXP(-((AF4-Settle)/365)/Sv_tau1))/(((AF4-Settle)/365)/Sv_tau1)+Sv_beta2*((1-EXP(-((AF4-Settle)/365)/Sv_tau1))/(((AF4-Settle)/365)/Sv_tau1)-EXP(-((AF4-Settle)/365)/Sv_tau1))+Sv_beta3*((1-EXP(-((AF4-Settle)/365)/Sv_tau2))/(((AF4-Settle)/365)/Sv_tau2)-EXP(-((AF4-Settle)/365)/Sv_tau2)))</f>
        <v/>
      </c>
      <c r="CP4" s="22" t="str">
        <f t="shared" ref="CP4:CP67" si="28">IF(AG4="","",Sv_beta0+Sv_beta1*(1-EXP(-((AG4-Settle)/365)/Sv_tau1))/(((AG4-Settle)/365)/Sv_tau1)+Sv_beta2*((1-EXP(-((AG4-Settle)/365)/Sv_tau1))/(((AG4-Settle)/365)/Sv_tau1)-EXP(-((AG4-Settle)/365)/Sv_tau1))+Sv_beta3*((1-EXP(-((AG4-Settle)/365)/Sv_tau2))/(((AG4-Settle)/365)/Sv_tau2)-EXP(-((AG4-Settle)/365)/Sv_tau2)))</f>
        <v/>
      </c>
      <c r="CQ4" s="22" t="str">
        <f t="shared" ref="CQ4:CQ67" si="29">IF(AH4="","",Sv_beta0+Sv_beta1*(1-EXP(-((AH4-Settle)/365)/Sv_tau1))/(((AH4-Settle)/365)/Sv_tau1)+Sv_beta2*((1-EXP(-((AH4-Settle)/365)/Sv_tau1))/(((AH4-Settle)/365)/Sv_tau1)-EXP(-((AH4-Settle)/365)/Sv_tau1))+Sv_beta3*((1-EXP(-((AH4-Settle)/365)/Sv_tau2))/(((AH4-Settle)/365)/Sv_tau2)-EXP(-((AH4-Settle)/365)/Sv_tau2)))</f>
        <v/>
      </c>
      <c r="CR4" s="22" t="str">
        <f t="shared" ref="CR4:CR67" si="30">IF(AI4="","",Sv_beta0+Sv_beta1*(1-EXP(-((AI4-Settle)/365)/Sv_tau1))/(((AI4-Settle)/365)/Sv_tau1)+Sv_beta2*((1-EXP(-((AI4-Settle)/365)/Sv_tau1))/(((AI4-Settle)/365)/Sv_tau1)-EXP(-((AI4-Settle)/365)/Sv_tau1))+Sv_beta3*((1-EXP(-((AI4-Settle)/365)/Sv_tau2))/(((AI4-Settle)/365)/Sv_tau2)-EXP(-((AI4-Settle)/365)/Sv_tau2)))</f>
        <v/>
      </c>
      <c r="CS4" s="22" t="str">
        <f t="shared" ref="CS4:CS67" si="31">IF(AJ4="","",Sv_beta0+Sv_beta1*(1-EXP(-((AJ4-Settle)/365)/Sv_tau1))/(((AJ4-Settle)/365)/Sv_tau1)+Sv_beta2*((1-EXP(-((AJ4-Settle)/365)/Sv_tau1))/(((AJ4-Settle)/365)/Sv_tau1)-EXP(-((AJ4-Settle)/365)/Sv_tau1))+Sv_beta3*((1-EXP(-((AJ4-Settle)/365)/Sv_tau2))/(((AJ4-Settle)/365)/Sv_tau2)-EXP(-((AJ4-Settle)/365)/Sv_tau2)))</f>
        <v/>
      </c>
      <c r="CT4" s="22" t="str">
        <f t="shared" ref="CT4:CT67" si="32">IF(AK4="","",Sv_beta0+Sv_beta1*(1-EXP(-((AK4-Settle)/365)/Sv_tau1))/(((AK4-Settle)/365)/Sv_tau1)+Sv_beta2*((1-EXP(-((AK4-Settle)/365)/Sv_tau1))/(((AK4-Settle)/365)/Sv_tau1)-EXP(-((AK4-Settle)/365)/Sv_tau1))+Sv_beta3*((1-EXP(-((AK4-Settle)/365)/Sv_tau2))/(((AK4-Settle)/365)/Sv_tau2)-EXP(-((AK4-Settle)/365)/Sv_tau2)))</f>
        <v/>
      </c>
      <c r="CU4" s="22" t="str">
        <f t="shared" ref="CU4:CU67" si="33">IF(AL4="","",Sv_beta0+Sv_beta1*(1-EXP(-((AL4-Settle)/365)/Sv_tau1))/(((AL4-Settle)/365)/Sv_tau1)+Sv_beta2*((1-EXP(-((AL4-Settle)/365)/Sv_tau1))/(((AL4-Settle)/365)/Sv_tau1)-EXP(-((AL4-Settle)/365)/Sv_tau1))+Sv_beta3*((1-EXP(-((AL4-Settle)/365)/Sv_tau2))/(((AL4-Settle)/365)/Sv_tau2)-EXP(-((AL4-Settle)/365)/Sv_tau2)))</f>
        <v/>
      </c>
      <c r="CV4" s="22" t="str">
        <f t="shared" ref="CV4:CV67" si="34">IF(AM4="","",Sv_beta0+Sv_beta1*(1-EXP(-((AM4-Settle)/365)/Sv_tau1))/(((AM4-Settle)/365)/Sv_tau1)+Sv_beta2*((1-EXP(-((AM4-Settle)/365)/Sv_tau1))/(((AM4-Settle)/365)/Sv_tau1)-EXP(-((AM4-Settle)/365)/Sv_tau1))+Sv_beta3*((1-EXP(-((AM4-Settle)/365)/Sv_tau2))/(((AM4-Settle)/365)/Sv_tau2)-EXP(-((AM4-Settle)/365)/Sv_tau2)))</f>
        <v/>
      </c>
      <c r="CW4" s="22" t="str">
        <f t="shared" ref="CW4:CW67" si="35">IF(AN4="","",Sv_beta0+Sv_beta1*(1-EXP(-((AN4-Settle)/365)/Sv_tau1))/(((AN4-Settle)/365)/Sv_tau1)+Sv_beta2*((1-EXP(-((AN4-Settle)/365)/Sv_tau1))/(((AN4-Settle)/365)/Sv_tau1)-EXP(-((AN4-Settle)/365)/Sv_tau1))+Sv_beta3*((1-EXP(-((AN4-Settle)/365)/Sv_tau2))/(((AN4-Settle)/365)/Sv_tau2)-EXP(-((AN4-Settle)/365)/Sv_tau2)))</f>
        <v/>
      </c>
      <c r="CX4" s="22" t="str">
        <f t="shared" ref="CX4:CX67" si="36">IF(AO4="","",Sv_beta0+Sv_beta1*(1-EXP(-((AO4-Settle)/365)/Sv_tau1))/(((AO4-Settle)/365)/Sv_tau1)+Sv_beta2*((1-EXP(-((AO4-Settle)/365)/Sv_tau1))/(((AO4-Settle)/365)/Sv_tau1)-EXP(-((AO4-Settle)/365)/Sv_tau1))+Sv_beta3*((1-EXP(-((AO4-Settle)/365)/Sv_tau2))/(((AO4-Settle)/365)/Sv_tau2)-EXP(-((AO4-Settle)/365)/Sv_tau2)))</f>
        <v/>
      </c>
      <c r="CY4" s="22" t="str">
        <f t="shared" ref="CY4:CY67" si="37">IF(AP4="","",Sv_beta0+Sv_beta1*(1-EXP(-((AP4-Settle)/365)/Sv_tau1))/(((AP4-Settle)/365)/Sv_tau1)+Sv_beta2*((1-EXP(-((AP4-Settle)/365)/Sv_tau1))/(((AP4-Settle)/365)/Sv_tau1)-EXP(-((AP4-Settle)/365)/Sv_tau1))+Sv_beta3*((1-EXP(-((AP4-Settle)/365)/Sv_tau2))/(((AP4-Settle)/365)/Sv_tau2)-EXP(-((AP4-Settle)/365)/Sv_tau2)))</f>
        <v/>
      </c>
      <c r="CZ4" s="22" t="str">
        <f t="shared" ref="CZ4:CZ67" si="38">IF(AQ4="","",Sv_beta0+Sv_beta1*(1-EXP(-((AQ4-Settle)/365)/Sv_tau1))/(((AQ4-Settle)/365)/Sv_tau1)+Sv_beta2*((1-EXP(-((AQ4-Settle)/365)/Sv_tau1))/(((AQ4-Settle)/365)/Sv_tau1)-EXP(-((AQ4-Settle)/365)/Sv_tau1))+Sv_beta3*((1-EXP(-((AQ4-Settle)/365)/Sv_tau2))/(((AQ4-Settle)/365)/Sv_tau2)-EXP(-((AQ4-Settle)/365)/Sv_tau2)))</f>
        <v/>
      </c>
      <c r="DA4" s="22" t="str">
        <f t="shared" ref="DA4:DA67" si="39">IF(AR4="","",Sv_beta0+Sv_beta1*(1-EXP(-((AR4-Settle)/365)/Sv_tau1))/(((AR4-Settle)/365)/Sv_tau1)+Sv_beta2*((1-EXP(-((AR4-Settle)/365)/Sv_tau1))/(((AR4-Settle)/365)/Sv_tau1)-EXP(-((AR4-Settle)/365)/Sv_tau1))+Sv_beta3*((1-EXP(-((AR4-Settle)/365)/Sv_tau2))/(((AR4-Settle)/365)/Sv_tau2)-EXP(-((AR4-Settle)/365)/Sv_tau2)))</f>
        <v/>
      </c>
      <c r="DB4" s="22" t="str">
        <f t="shared" ref="DB4:DB67" si="40">IF(AS4="","",Sv_beta0+Sv_beta1*(1-EXP(-((AS4-Settle)/365)/Sv_tau1))/(((AS4-Settle)/365)/Sv_tau1)+Sv_beta2*((1-EXP(-((AS4-Settle)/365)/Sv_tau1))/(((AS4-Settle)/365)/Sv_tau1)-EXP(-((AS4-Settle)/365)/Sv_tau1))+Sv_beta3*((1-EXP(-((AS4-Settle)/365)/Sv_tau2))/(((AS4-Settle)/365)/Sv_tau2)-EXP(-((AS4-Settle)/365)/Sv_tau2)))</f>
        <v/>
      </c>
      <c r="DC4" s="22" t="str">
        <f t="shared" ref="DC4:DC67" si="41">IF(AT4="","",Sv_beta0+Sv_beta1*(1-EXP(-((AT4-Settle)/365)/Sv_tau1))/(((AT4-Settle)/365)/Sv_tau1)+Sv_beta2*((1-EXP(-((AT4-Settle)/365)/Sv_tau1))/(((AT4-Settle)/365)/Sv_tau1)-EXP(-((AT4-Settle)/365)/Sv_tau1))+Sv_beta3*((1-EXP(-((AT4-Settle)/365)/Sv_tau2))/(((AT4-Settle)/365)/Sv_tau2)-EXP(-((AT4-Settle)/365)/Sv_tau2)))</f>
        <v/>
      </c>
      <c r="DD4" s="22" t="str">
        <f t="shared" ref="DD4:DD67" si="42">IF(AU4="","",Sv_beta0+Sv_beta1*(1-EXP(-((AU4-Settle)/365)/Sv_tau1))/(((AU4-Settle)/365)/Sv_tau1)+Sv_beta2*((1-EXP(-((AU4-Settle)/365)/Sv_tau1))/(((AU4-Settle)/365)/Sv_tau1)-EXP(-((AU4-Settle)/365)/Sv_tau1))+Sv_beta3*((1-EXP(-((AU4-Settle)/365)/Sv_tau2))/(((AU4-Settle)/365)/Sv_tau2)-EXP(-((AU4-Settle)/365)/Sv_tau2)))</f>
        <v/>
      </c>
      <c r="DE4" s="22" t="str">
        <f t="shared" ref="DE4:DE67" si="43">IF(AV4="","",Sv_beta0+Sv_beta1*(1-EXP(-((AV4-Settle)/365)/Sv_tau1))/(((AV4-Settle)/365)/Sv_tau1)+Sv_beta2*((1-EXP(-((AV4-Settle)/365)/Sv_tau1))/(((AV4-Settle)/365)/Sv_tau1)-EXP(-((AV4-Settle)/365)/Sv_tau1))+Sv_beta3*((1-EXP(-((AV4-Settle)/365)/Sv_tau2))/(((AV4-Settle)/365)/Sv_tau2)-EXP(-((AV4-Settle)/365)/Sv_tau2)))</f>
        <v/>
      </c>
      <c r="DF4" s="22" t="str">
        <f t="shared" ref="DF4:DF67" si="44">IF(AW4="","",Sv_beta0+Sv_beta1*(1-EXP(-((AW4-Settle)/365)/Sv_tau1))/(((AW4-Settle)/365)/Sv_tau1)+Sv_beta2*((1-EXP(-((AW4-Settle)/365)/Sv_tau1))/(((AW4-Settle)/365)/Sv_tau1)-EXP(-((AW4-Settle)/365)/Sv_tau1))+Sv_beta3*((1-EXP(-((AW4-Settle)/365)/Sv_tau2))/(((AW4-Settle)/365)/Sv_tau2)-EXP(-((AW4-Settle)/365)/Sv_tau2)))</f>
        <v/>
      </c>
      <c r="DG4" s="22" t="str">
        <f t="shared" ref="DG4:DG67" si="45">IF(AX4="","",Sv_beta0+Sv_beta1*(1-EXP(-((AX4-Settle)/365)/Sv_tau1))/(((AX4-Settle)/365)/Sv_tau1)+Sv_beta2*((1-EXP(-((AX4-Settle)/365)/Sv_tau1))/(((AX4-Settle)/365)/Sv_tau1)-EXP(-((AX4-Settle)/365)/Sv_tau1))+Sv_beta3*((1-EXP(-((AX4-Settle)/365)/Sv_tau2))/(((AX4-Settle)/365)/Sv_tau2)-EXP(-((AX4-Settle)/365)/Sv_tau2)))</f>
        <v/>
      </c>
      <c r="DH4" s="22" t="str">
        <f t="shared" ref="DH4:DH67" si="46">IF(AY4="","",Sv_beta0+Sv_beta1*(1-EXP(-((AY4-Settle)/365)/Sv_tau1))/(((AY4-Settle)/365)/Sv_tau1)+Sv_beta2*((1-EXP(-((AY4-Settle)/365)/Sv_tau1))/(((AY4-Settle)/365)/Sv_tau1)-EXP(-((AY4-Settle)/365)/Sv_tau1))+Sv_beta3*((1-EXP(-((AY4-Settle)/365)/Sv_tau2))/(((AY4-Settle)/365)/Sv_tau2)-EXP(-((AY4-Settle)/365)/Sv_tau2)))</f>
        <v/>
      </c>
      <c r="DI4" s="22" t="str">
        <f t="shared" ref="DI4:DI67" si="47">IF(AZ4="","",Sv_beta0+Sv_beta1*(1-EXP(-((AZ4-Settle)/365)/Sv_tau1))/(((AZ4-Settle)/365)/Sv_tau1)+Sv_beta2*((1-EXP(-((AZ4-Settle)/365)/Sv_tau1))/(((AZ4-Settle)/365)/Sv_tau1)-EXP(-((AZ4-Settle)/365)/Sv_tau1))+Sv_beta3*((1-EXP(-((AZ4-Settle)/365)/Sv_tau2))/(((AZ4-Settle)/365)/Sv_tau2)-EXP(-((AZ4-Settle)/365)/Sv_tau2)))</f>
        <v/>
      </c>
      <c r="DJ4" s="22" t="str">
        <f t="shared" ref="DJ4:DJ67" si="48">IF(BA4="","",Sv_beta0+Sv_beta1*(1-EXP(-((BA4-Settle)/365)/Sv_tau1))/(((BA4-Settle)/365)/Sv_tau1)+Sv_beta2*((1-EXP(-((BA4-Settle)/365)/Sv_tau1))/(((BA4-Settle)/365)/Sv_tau1)-EXP(-((BA4-Settle)/365)/Sv_tau1))+Sv_beta3*((1-EXP(-((BA4-Settle)/365)/Sv_tau2))/(((BA4-Settle)/365)/Sv_tau2)-EXP(-((BA4-Settle)/365)/Sv_tau2)))</f>
        <v/>
      </c>
      <c r="DK4" s="22" t="str">
        <f t="shared" ref="DK4:DK67" si="49">IF(BB4="","",Sv_beta0+Sv_beta1*(1-EXP(-((BB4-Settle)/365)/Sv_tau1))/(((BB4-Settle)/365)/Sv_tau1)+Sv_beta2*((1-EXP(-((BB4-Settle)/365)/Sv_tau1))/(((BB4-Settle)/365)/Sv_tau1)-EXP(-((BB4-Settle)/365)/Sv_tau1))+Sv_beta3*((1-EXP(-((BB4-Settle)/365)/Sv_tau2))/(((BB4-Settle)/365)/Sv_tau2)-EXP(-((BB4-Settle)/365)/Sv_tau2)))</f>
        <v/>
      </c>
      <c r="DL4" s="22" t="str">
        <f t="shared" ref="DL4:DL67" si="50">IF(BC4="","",Sv_beta0+Sv_beta1*(1-EXP(-((BC4-Settle)/365)/Sv_tau1))/(((BC4-Settle)/365)/Sv_tau1)+Sv_beta2*((1-EXP(-((BC4-Settle)/365)/Sv_tau1))/(((BC4-Settle)/365)/Sv_tau1)-EXP(-((BC4-Settle)/365)/Sv_tau1))+Sv_beta3*((1-EXP(-((BC4-Settle)/365)/Sv_tau2))/(((BC4-Settle)/365)/Sv_tau2)-EXP(-((BC4-Settle)/365)/Sv_tau2)))</f>
        <v/>
      </c>
      <c r="DM4" s="22" t="str">
        <f t="shared" ref="DM4:DM67" si="51">IF(BD4="","",Sv_beta0+Sv_beta1*(1-EXP(-((BD4-Settle)/365)/Sv_tau1))/(((BD4-Settle)/365)/Sv_tau1)+Sv_beta2*((1-EXP(-((BD4-Settle)/365)/Sv_tau1))/(((BD4-Settle)/365)/Sv_tau1)-EXP(-((BD4-Settle)/365)/Sv_tau1))+Sv_beta3*((1-EXP(-((BD4-Settle)/365)/Sv_tau2))/(((BD4-Settle)/365)/Sv_tau2)-EXP(-((BD4-Settle)/365)/Sv_tau2)))</f>
        <v/>
      </c>
      <c r="DN4" s="22" t="str">
        <f t="shared" ref="DN4:DN67" si="52">IF(BE4="","",Sv_beta0+Sv_beta1*(1-EXP(-((BE4-Settle)/365)/Sv_tau1))/(((BE4-Settle)/365)/Sv_tau1)+Sv_beta2*((1-EXP(-((BE4-Settle)/365)/Sv_tau1))/(((BE4-Settle)/365)/Sv_tau1)-EXP(-((BE4-Settle)/365)/Sv_tau1))+Sv_beta3*((1-EXP(-((BE4-Settle)/365)/Sv_tau2))/(((BE4-Settle)/365)/Sv_tau2)-EXP(-((BE4-Settle)/365)/Sv_tau2)))</f>
        <v/>
      </c>
      <c r="DO4" s="22" t="str">
        <f t="shared" ref="DO4:DO67" si="53">IF(BF4="","",Sv_beta0+Sv_beta1*(1-EXP(-((BF4-Settle)/365)/Sv_tau1))/(((BF4-Settle)/365)/Sv_tau1)+Sv_beta2*((1-EXP(-((BF4-Settle)/365)/Sv_tau1))/(((BF4-Settle)/365)/Sv_tau1)-EXP(-((BF4-Settle)/365)/Sv_tau1))+Sv_beta3*((1-EXP(-((BF4-Settle)/365)/Sv_tau2))/(((BF4-Settle)/365)/Sv_tau2)-EXP(-((BF4-Settle)/365)/Sv_tau2)))</f>
        <v/>
      </c>
      <c r="DP4" s="22" t="str">
        <f t="shared" ref="DP4:DP67" si="54">IF(BG4="","",Sv_beta0+Sv_beta1*(1-EXP(-((BG4-Settle)/365)/Sv_tau1))/(((BG4-Settle)/365)/Sv_tau1)+Sv_beta2*((1-EXP(-((BG4-Settle)/365)/Sv_tau1))/(((BG4-Settle)/365)/Sv_tau1)-EXP(-((BG4-Settle)/365)/Sv_tau1))+Sv_beta3*((1-EXP(-((BG4-Settle)/365)/Sv_tau2))/(((BG4-Settle)/365)/Sv_tau2)-EXP(-((BG4-Settle)/365)/Sv_tau2)))</f>
        <v/>
      </c>
      <c r="DQ4" s="22" t="str">
        <f t="shared" ref="DQ4:DQ67" si="55">IF(BH4="","",Sv_beta0+Sv_beta1*(1-EXP(-((BH4-Settle)/365)/Sv_tau1))/(((BH4-Settle)/365)/Sv_tau1)+Sv_beta2*((1-EXP(-((BH4-Settle)/365)/Sv_tau1))/(((BH4-Settle)/365)/Sv_tau1)-EXP(-((BH4-Settle)/365)/Sv_tau1))+Sv_beta3*((1-EXP(-((BH4-Settle)/365)/Sv_tau2))/(((BH4-Settle)/365)/Sv_tau2)-EXP(-((BH4-Settle)/365)/Sv_tau2)))</f>
        <v/>
      </c>
      <c r="DR4" s="22" t="str">
        <f t="shared" ref="DR4:DR67" si="56">IF(BI4="","",Sv_beta0+Sv_beta1*(1-EXP(-((BI4-Settle)/365)/Sv_tau1))/(((BI4-Settle)/365)/Sv_tau1)+Sv_beta2*((1-EXP(-((BI4-Settle)/365)/Sv_tau1))/(((BI4-Settle)/365)/Sv_tau1)-EXP(-((BI4-Settle)/365)/Sv_tau1))+Sv_beta3*((1-EXP(-((BI4-Settle)/365)/Sv_tau2))/(((BI4-Settle)/365)/Sv_tau2)-EXP(-((BI4-Settle)/365)/Sv_tau2)))</f>
        <v/>
      </c>
      <c r="DS4" s="22" t="str">
        <f t="shared" ref="DS4:DS67" si="57">IF(BJ4="","",Sv_beta0+Sv_beta1*(1-EXP(-((BJ4-Settle)/365)/Sv_tau1))/(((BJ4-Settle)/365)/Sv_tau1)+Sv_beta2*((1-EXP(-((BJ4-Settle)/365)/Sv_tau1))/(((BJ4-Settle)/365)/Sv_tau1)-EXP(-((BJ4-Settle)/365)/Sv_tau1))+Sv_beta3*((1-EXP(-((BJ4-Settle)/365)/Sv_tau2))/(((BJ4-Settle)/365)/Sv_tau2)-EXP(-((BJ4-Settle)/365)/Sv_tau2)))</f>
        <v/>
      </c>
      <c r="DT4" s="22" t="str">
        <f t="shared" ref="DT4:DT67" si="58">IF(BK4="","",Sv_beta0+Sv_beta1*(1-EXP(-((BK4-Settle)/365)/Sv_tau1))/(((BK4-Settle)/365)/Sv_tau1)+Sv_beta2*((1-EXP(-((BK4-Settle)/365)/Sv_tau1))/(((BK4-Settle)/365)/Sv_tau1)-EXP(-((BK4-Settle)/365)/Sv_tau1))+Sv_beta3*((1-EXP(-((BK4-Settle)/365)/Sv_tau2))/(((BK4-Settle)/365)/Sv_tau2)-EXP(-((BK4-Settle)/365)/Sv_tau2)))</f>
        <v/>
      </c>
      <c r="DU4" s="22" t="str">
        <f t="shared" ref="DU4:DU67" si="59">IF(BL4="","",Sv_beta0+Sv_beta1*(1-EXP(-((BL4-Settle)/365)/Sv_tau1))/(((BL4-Settle)/365)/Sv_tau1)+Sv_beta2*((1-EXP(-((BL4-Settle)/365)/Sv_tau1))/(((BL4-Settle)/365)/Sv_tau1)-EXP(-((BL4-Settle)/365)/Sv_tau1))+Sv_beta3*((1-EXP(-((BL4-Settle)/365)/Sv_tau2))/(((BL4-Settle)/365)/Sv_tau2)-EXP(-((BL4-Settle)/365)/Sv_tau2)))</f>
        <v/>
      </c>
      <c r="DV4" s="22" t="str">
        <f t="shared" ref="DV4:DV67" si="60">IF(BM4="","",Sv_beta0+Sv_beta1*(1-EXP(-((BM4-Settle)/365)/Sv_tau1))/(((BM4-Settle)/365)/Sv_tau1)+Sv_beta2*((1-EXP(-((BM4-Settle)/365)/Sv_tau1))/(((BM4-Settle)/365)/Sv_tau1)-EXP(-((BM4-Settle)/365)/Sv_tau1))+Sv_beta3*((1-EXP(-((BM4-Settle)/365)/Sv_tau2))/(((BM4-Settle)/365)/Sv_tau2)-EXP(-((BM4-Settle)/365)/Sv_tau2)))</f>
        <v/>
      </c>
      <c r="DX4" s="18">
        <f t="shared" ref="DX4:DX67" si="61">IF(F4="",0,($C4/2+IF(1=$D4,100,0))*EXP(-BO4*((F4-Settle)/365)))</f>
        <v>102.24106645973673</v>
      </c>
      <c r="DY4" s="18">
        <f t="shared" ref="DY4:DY67" si="62">IF(G4="",0,($C4/2+IF(2=$D4,100,0))*EXP(-BP4*((G4-Settle)/365)))</f>
        <v>0</v>
      </c>
      <c r="DZ4" s="18">
        <f t="shared" ref="DZ4:DZ67" si="63">IF(H4="",0,($C4/2+IF(3=$D4,100,0))*EXP(-BQ4*((H4-Settle)/365)))</f>
        <v>0</v>
      </c>
      <c r="EA4" s="18">
        <f t="shared" ref="EA4:EA67" si="64">IF(I4="",0,($C4/2+IF(4=$D4,100,0))*EXP(-BR4*((I4-Settle)/365)))</f>
        <v>0</v>
      </c>
      <c r="EB4" s="18">
        <f t="shared" ref="EB4:EB67" si="65">IF(J4="",0,($C4/2+IF(5=$D4,100,0))*EXP(-BS4*((J4-Settle)/365)))</f>
        <v>0</v>
      </c>
      <c r="EC4" s="18">
        <f t="shared" ref="EC4:EC67" si="66">IF(K4="",0,($C4/2+IF(6=$D4,100,0))*EXP(-BT4*((K4-Settle)/365)))</f>
        <v>0</v>
      </c>
      <c r="ED4" s="18">
        <f t="shared" ref="ED4:ED67" si="67">IF(L4="",0,($C4/2+IF(7=$D4,100,0))*EXP(-BU4*((L4-Settle)/365)))</f>
        <v>0</v>
      </c>
      <c r="EE4" s="18">
        <f t="shared" ref="EE4:EE67" si="68">IF(M4="",0,($C4/2+IF(8=$D4,100,0))*EXP(-BV4*((M4-Settle)/365)))</f>
        <v>0</v>
      </c>
      <c r="EF4" s="18">
        <f t="shared" ref="EF4:EF67" si="69">IF(N4="",0,($C4/2+IF(9=$D4,100,0))*EXP(-BW4*((N4-Settle)/365)))</f>
        <v>0</v>
      </c>
      <c r="EG4" s="18">
        <f t="shared" ref="EG4:EG67" si="70">IF(O4="",0,($C4/2+IF(10=$D4,100,0))*EXP(-BX4*((O4-Settle)/365)))</f>
        <v>0</v>
      </c>
      <c r="EH4" s="18">
        <f t="shared" ref="EH4:EH67" si="71">IF(P4="",0,($C4/2+IF(11=$D4,100,0))*EXP(-BY4*((P4-Settle)/365)))</f>
        <v>0</v>
      </c>
      <c r="EI4" s="18">
        <f t="shared" ref="EI4:EI67" si="72">IF(Q4="",0,($C4/2+IF(12=$D4,100,0))*EXP(-BZ4*((Q4-Settle)/365)))</f>
        <v>0</v>
      </c>
      <c r="EJ4" s="18">
        <f t="shared" ref="EJ4:EJ67" si="73">IF(R4="",0,($C4/2+IF(13=$D4,100,0))*EXP(-CA4*((R4-Settle)/365)))</f>
        <v>0</v>
      </c>
      <c r="EK4" s="18">
        <f t="shared" ref="EK4:EK67" si="74">IF(S4="",0,($C4/2+IF(14=$D4,100,0))*EXP(-CB4*((S4-Settle)/365)))</f>
        <v>0</v>
      </c>
      <c r="EL4" s="18">
        <f t="shared" ref="EL4:EL67" si="75">IF(T4="",0,($C4/2+IF(15=$D4,100,0))*EXP(-CC4*((T4-Settle)/365)))</f>
        <v>0</v>
      </c>
      <c r="EM4" s="18">
        <f t="shared" ref="EM4:EM67" si="76">IF(U4="",0,($C4/2+IF(16=$D4,100,0))*EXP(-CD4*((U4-Settle)/365)))</f>
        <v>0</v>
      </c>
      <c r="EN4" s="18">
        <f t="shared" ref="EN4:EN67" si="77">IF(V4="",0,($C4/2+IF(17=$D4,100,0))*EXP(-CE4*((V4-Settle)/365)))</f>
        <v>0</v>
      </c>
      <c r="EO4" s="18">
        <f t="shared" ref="EO4:EO67" si="78">IF(W4="",0,($C4/2+IF(18=$D4,100,0))*EXP(-CF4*((W4-Settle)/365)))</f>
        <v>0</v>
      </c>
      <c r="EP4" s="18">
        <f t="shared" ref="EP4:EP67" si="79">IF(X4="",0,($C4/2+IF(19=$D4,100,0))*EXP(-CG4*((X4-Settle)/365)))</f>
        <v>0</v>
      </c>
      <c r="EQ4" s="18">
        <f t="shared" ref="EQ4:EQ67" si="80">IF(Y4="",0,($C4/2+IF(20=$D4,100,0))*EXP(-CH4*((Y4-Settle)/365)))</f>
        <v>0</v>
      </c>
      <c r="ER4" s="18">
        <f t="shared" ref="ER4:ER67" si="81">IF(Z4="",0,($C4/2+IF(21=$D4,100,0))*EXP(-CI4*((Z4-Settle)/365)))</f>
        <v>0</v>
      </c>
      <c r="ES4" s="18">
        <f t="shared" ref="ES4:ES67" si="82">IF(AA4="",0,($C4/2+IF(22=$D4,100,0))*EXP(-CJ4*((AA4-Settle)/365)))</f>
        <v>0</v>
      </c>
      <c r="ET4" s="18">
        <f t="shared" ref="ET4:ET67" si="83">IF(AB4="",0,($C4/2+IF(23=$D4,100,0))*EXP(-CK4*((AB4-Settle)/365)))</f>
        <v>0</v>
      </c>
      <c r="EU4" s="18">
        <f t="shared" ref="EU4:EU67" si="84">IF(AC4="",0,($C4/2+IF(24=$D4,100,0))*EXP(-CL4*((AC4-Settle)/365)))</f>
        <v>0</v>
      </c>
      <c r="EV4" s="18">
        <f t="shared" ref="EV4:EV67" si="85">IF(AD4="",0,($C4/2+IF(25=$D4,100,0))*EXP(-CM4*((AD4-Settle)/365)))</f>
        <v>0</v>
      </c>
      <c r="EW4" s="18">
        <f t="shared" ref="EW4:EW67" si="86">IF(AE4="",0,($C4/2+IF(26=$D4,100,0))*EXP(-CN4*((AE4-Settle)/365)))</f>
        <v>0</v>
      </c>
      <c r="EX4" s="18">
        <f t="shared" ref="EX4:EX67" si="87">IF(AF4="",0,($C4/2+IF(27=$D4,100,0))*EXP(-CO4*((AF4-Settle)/365)))</f>
        <v>0</v>
      </c>
      <c r="EY4" s="18">
        <f t="shared" ref="EY4:EY67" si="88">IF(AG4="",0,($C4/2+IF(28=$D4,100,0))*EXP(-CP4*((AG4-Settle)/365)))</f>
        <v>0</v>
      </c>
      <c r="EZ4" s="18">
        <f t="shared" ref="EZ4:EZ67" si="89">IF(AH4="",0,($C4/2+IF(29=$D4,100,0))*EXP(-CQ4*((AH4-Settle)/365)))</f>
        <v>0</v>
      </c>
      <c r="FA4" s="18">
        <f t="shared" ref="FA4:FA67" si="90">IF(AI4="",0,($C4/2+IF(30=$D4,100,0))*EXP(-CR4*((AI4-Settle)/365)))</f>
        <v>0</v>
      </c>
      <c r="FB4" s="18">
        <f t="shared" ref="FB4:FB67" si="91">IF(AJ4="",0,($C4/2+IF(31=$D4,100,0))*EXP(-CS4*((AJ4-Settle)/365)))</f>
        <v>0</v>
      </c>
      <c r="FC4" s="18">
        <f t="shared" ref="FC4:FC67" si="92">IF(AK4="",0,($C4/2+IF(32=$D4,100,0))*EXP(-CT4*((AK4-Settle)/365)))</f>
        <v>0</v>
      </c>
      <c r="FD4" s="18">
        <f t="shared" ref="FD4:FD67" si="93">IF(AL4="",0,($C4/2+IF(33=$D4,100,0))*EXP(-CU4*((AL4-Settle)/365)))</f>
        <v>0</v>
      </c>
      <c r="FE4" s="18">
        <f t="shared" ref="FE4:FE67" si="94">IF(AM4="",0,($C4/2+IF(34=$D4,100,0))*EXP(-CV4*((AM4-Settle)/365)))</f>
        <v>0</v>
      </c>
      <c r="FF4" s="18">
        <f t="shared" ref="FF4:FF67" si="95">IF(AN4="",0,($C4/2+IF(35=$D4,100,0))*EXP(-CW4*((AN4-Settle)/365)))</f>
        <v>0</v>
      </c>
      <c r="FG4" s="18">
        <f t="shared" ref="FG4:FG67" si="96">IF(AO4="",0,($C4/2+IF(36=$D4,100,0))*EXP(-CX4*((AO4-Settle)/365)))</f>
        <v>0</v>
      </c>
      <c r="FH4" s="18">
        <f t="shared" ref="FH4:FH67" si="97">IF(AP4="",0,($C4/2+IF(37=$D4,100,0))*EXP(-CY4*((AP4-Settle)/365)))</f>
        <v>0</v>
      </c>
      <c r="FI4" s="18">
        <f t="shared" ref="FI4:FI67" si="98">IF(AQ4="",0,($C4/2+IF(38=$D4,100,0))*EXP(-CZ4*((AQ4-Settle)/365)))</f>
        <v>0</v>
      </c>
      <c r="FJ4" s="18">
        <f t="shared" ref="FJ4:FJ67" si="99">IF(AR4="",0,($C4/2+IF(39=$D4,100,0))*EXP(-DA4*((AR4-Settle)/365)))</f>
        <v>0</v>
      </c>
      <c r="FK4" s="18">
        <f t="shared" ref="FK4:FK67" si="100">IF(AS4="",0,($C4/2+IF(40=$D4,100,0))*EXP(-DB4*((AS4-Settle)/365)))</f>
        <v>0</v>
      </c>
      <c r="FL4" s="18">
        <f t="shared" ref="FL4:FL67" si="101">IF(AT4="",0,($C4/2+IF(41=$D4,100,0))*EXP(-DC4*((AT4-Settle)/365)))</f>
        <v>0</v>
      </c>
      <c r="FM4" s="18">
        <f t="shared" ref="FM4:FM67" si="102">IF(AU4="",0,($C4/2+IF(42=$D4,100,0))*EXP(-DD4*((AU4-Settle)/365)))</f>
        <v>0</v>
      </c>
      <c r="FN4" s="18">
        <f t="shared" ref="FN4:FN67" si="103">IF(AV4="",0,($C4/2+IF(43=$D4,100,0))*EXP(-DE4*((AV4-Settle)/365)))</f>
        <v>0</v>
      </c>
      <c r="FO4" s="18">
        <f t="shared" ref="FO4:FO67" si="104">IF(AW4="",0,($C4/2+IF(44=$D4,100,0))*EXP(-DF4*((AW4-Settle)/365)))</f>
        <v>0</v>
      </c>
      <c r="FP4" s="18">
        <f t="shared" ref="FP4:FP67" si="105">IF(AX4="",0,($C4/2+IF(45=$D4,100,0))*EXP(-DG4*((AX4-Settle)/365)))</f>
        <v>0</v>
      </c>
      <c r="FQ4" s="18">
        <f t="shared" ref="FQ4:FQ67" si="106">IF(AY4="",0,($C4/2+IF(46=$D4,100,0))*EXP(-DH4*((AY4-Settle)/365)))</f>
        <v>0</v>
      </c>
      <c r="FR4" s="18">
        <f t="shared" ref="FR4:FR67" si="107">IF(AZ4="",0,($C4/2+IF(47=$D4,100,0))*EXP(-DI4*((AZ4-Settle)/365)))</f>
        <v>0</v>
      </c>
      <c r="FS4" s="18">
        <f t="shared" ref="FS4:FS67" si="108">IF(BA4="",0,($C4/2+IF(48=$D4,100,0))*EXP(-DJ4*((BA4-Settle)/365)))</f>
        <v>0</v>
      </c>
      <c r="FT4" s="18">
        <f t="shared" ref="FT4:FT67" si="109">IF(BB4="",0,($C4/2+IF(49=$D4,100,0))*EXP(-DK4*((BB4-Settle)/365)))</f>
        <v>0</v>
      </c>
      <c r="FU4" s="18">
        <f t="shared" ref="FU4:FU67" si="110">IF(BC4="",0,($C4/2+IF(50=$D4,100,0))*EXP(-DL4*((BC4-Settle)/365)))</f>
        <v>0</v>
      </c>
      <c r="FV4" s="18">
        <f t="shared" ref="FV4:FV67" si="111">IF(BD4="",0,($C4/2+IF(51=$D4,100,0))*EXP(-DM4*((BD4-Settle)/365)))</f>
        <v>0</v>
      </c>
      <c r="FW4" s="18">
        <f t="shared" ref="FW4:FW67" si="112">IF(BE4="",0,($C4/2+IF(52=$D4,100,0))*EXP(-DN4*((BE4-Settle)/365)))</f>
        <v>0</v>
      </c>
      <c r="FX4" s="18">
        <f t="shared" ref="FX4:FX67" si="113">IF(BF4="",0,($C4/2+IF(53=$D4,100,0))*EXP(-DO4*((BF4-Settle)/365)))</f>
        <v>0</v>
      </c>
      <c r="FY4" s="18">
        <f t="shared" ref="FY4:FY67" si="114">IF(BG4="",0,($C4/2+IF(54=$D4,100,0))*EXP(-DP4*((BG4-Settle)/365)))</f>
        <v>0</v>
      </c>
      <c r="FZ4" s="18">
        <f t="shared" ref="FZ4:FZ67" si="115">IF(BH4="",0,($C4/2+IF(55=$D4,100,0))*EXP(-DQ4*((BH4-Settle)/365)))</f>
        <v>0</v>
      </c>
      <c r="GA4" s="18">
        <f t="shared" ref="GA4:GA67" si="116">IF(BI4="",0,($C4/2+IF(56=$D4,100,0))*EXP(-DR4*((BI4-Settle)/365)))</f>
        <v>0</v>
      </c>
      <c r="GB4" s="18">
        <f t="shared" ref="GB4:GB67" si="117">IF(BJ4="",0,($C4/2+IF(57=$D4,100,0))*EXP(-DS4*((BJ4-Settle)/365)))</f>
        <v>0</v>
      </c>
      <c r="GC4" s="18">
        <f t="shared" ref="GC4:GC67" si="118">IF(BK4="",0,($C4/2+IF(58=$D4,100,0))*EXP(-DT4*((BK4-Settle)/365)))</f>
        <v>0</v>
      </c>
      <c r="GD4" s="18">
        <f t="shared" ref="GD4:GD67" si="119">IF(BL4="",0,($C4/2+IF(59=$D4,100,0))*EXP(-DU4*((BL4-Settle)/365)))</f>
        <v>0</v>
      </c>
      <c r="GE4" s="18">
        <f t="shared" ref="GE4:GE67" si="120">IF(BM4="",0,($C4/2+IF(60=$D4,100,0))*EXP(-DV4*((BM4-Settle)/365)))</f>
        <v>0</v>
      </c>
    </row>
    <row r="5" spans="1:187" x14ac:dyDescent="0.2">
      <c r="A5">
        <v>2</v>
      </c>
      <c r="B5" s="16">
        <f>Bonds!B5</f>
        <v>46295</v>
      </c>
      <c r="C5" s="17">
        <f>Bonds!C5</f>
        <v>0.875</v>
      </c>
      <c r="D5">
        <f>Bonds!Q5</f>
        <v>1</v>
      </c>
      <c r="E5">
        <f t="shared" si="0"/>
        <v>1</v>
      </c>
      <c r="F5" s="16">
        <f>IF(1&gt;$D5,"",IF($E5=1,EOMONTH(EDATE(Bonds!$I5,6*(1-1)),0),EDATE(Bonds!$I5,6*(1-1))))</f>
        <v>46295</v>
      </c>
      <c r="G5" s="16" t="str">
        <f>IF(2&gt;$D5,"",IF($E5=1,EOMONTH(EDATE(Bonds!$I5,6*(2-1)),0),EDATE(Bonds!$I5,6*(2-1))))</f>
        <v/>
      </c>
      <c r="H5" s="16" t="str">
        <f>IF(3&gt;$D5,"",IF($E5=1,EOMONTH(EDATE(Bonds!$I5,6*(3-1)),0),EDATE(Bonds!$I5,6*(3-1))))</f>
        <v/>
      </c>
      <c r="I5" s="16" t="str">
        <f>IF(4&gt;$D5,"",IF($E5=1,EOMONTH(EDATE(Bonds!$I5,6*(4-1)),0),EDATE(Bonds!$I5,6*(4-1))))</f>
        <v/>
      </c>
      <c r="J5" s="16" t="str">
        <f>IF(5&gt;$D5,"",IF($E5=1,EOMONTH(EDATE(Bonds!$I5,6*(5-1)),0),EDATE(Bonds!$I5,6*(5-1))))</f>
        <v/>
      </c>
      <c r="K5" s="16" t="str">
        <f>IF(6&gt;$D5,"",IF($E5=1,EOMONTH(EDATE(Bonds!$I5,6*(6-1)),0),EDATE(Bonds!$I5,6*(6-1))))</f>
        <v/>
      </c>
      <c r="L5" s="16" t="str">
        <f>IF(7&gt;$D5,"",IF($E5=1,EOMONTH(EDATE(Bonds!$I5,6*(7-1)),0),EDATE(Bonds!$I5,6*(7-1))))</f>
        <v/>
      </c>
      <c r="M5" s="16" t="str">
        <f>IF(8&gt;$D5,"",IF($E5=1,EOMONTH(EDATE(Bonds!$I5,6*(8-1)),0),EDATE(Bonds!$I5,6*(8-1))))</f>
        <v/>
      </c>
      <c r="N5" s="16" t="str">
        <f>IF(9&gt;$D5,"",IF($E5=1,EOMONTH(EDATE(Bonds!$I5,6*(9-1)),0),EDATE(Bonds!$I5,6*(9-1))))</f>
        <v/>
      </c>
      <c r="O5" s="16" t="str">
        <f>IF(10&gt;$D5,"",IF($E5=1,EOMONTH(EDATE(Bonds!$I5,6*(10-1)),0),EDATE(Bonds!$I5,6*(10-1))))</f>
        <v/>
      </c>
      <c r="P5" s="16" t="str">
        <f>IF(11&gt;$D5,"",IF($E5=1,EOMONTH(EDATE(Bonds!$I5,6*(11-1)),0),EDATE(Bonds!$I5,6*(11-1))))</f>
        <v/>
      </c>
      <c r="Q5" s="16" t="str">
        <f>IF(12&gt;$D5,"",IF($E5=1,EOMONTH(EDATE(Bonds!$I5,6*(12-1)),0),EDATE(Bonds!$I5,6*(12-1))))</f>
        <v/>
      </c>
      <c r="R5" s="16" t="str">
        <f>IF(13&gt;$D5,"",IF($E5=1,EOMONTH(EDATE(Bonds!$I5,6*(13-1)),0),EDATE(Bonds!$I5,6*(13-1))))</f>
        <v/>
      </c>
      <c r="S5" s="16" t="str">
        <f>IF(14&gt;$D5,"",IF($E5=1,EOMONTH(EDATE(Bonds!$I5,6*(14-1)),0),EDATE(Bonds!$I5,6*(14-1))))</f>
        <v/>
      </c>
      <c r="T5" s="16" t="str">
        <f>IF(15&gt;$D5,"",IF($E5=1,EOMONTH(EDATE(Bonds!$I5,6*(15-1)),0),EDATE(Bonds!$I5,6*(15-1))))</f>
        <v/>
      </c>
      <c r="U5" s="16" t="str">
        <f>IF(16&gt;$D5,"",IF($E5=1,EOMONTH(EDATE(Bonds!$I5,6*(16-1)),0),EDATE(Bonds!$I5,6*(16-1))))</f>
        <v/>
      </c>
      <c r="V5" s="16" t="str">
        <f>IF(17&gt;$D5,"",IF($E5=1,EOMONTH(EDATE(Bonds!$I5,6*(17-1)),0),EDATE(Bonds!$I5,6*(17-1))))</f>
        <v/>
      </c>
      <c r="W5" s="16" t="str">
        <f>IF(18&gt;$D5,"",IF($E5=1,EOMONTH(EDATE(Bonds!$I5,6*(18-1)),0),EDATE(Bonds!$I5,6*(18-1))))</f>
        <v/>
      </c>
      <c r="X5" s="16" t="str">
        <f>IF(19&gt;$D5,"",IF($E5=1,EOMONTH(EDATE(Bonds!$I5,6*(19-1)),0),EDATE(Bonds!$I5,6*(19-1))))</f>
        <v/>
      </c>
      <c r="Y5" s="16" t="str">
        <f>IF(20&gt;$D5,"",IF($E5=1,EOMONTH(EDATE(Bonds!$I5,6*(20-1)),0),EDATE(Bonds!$I5,6*(20-1))))</f>
        <v/>
      </c>
      <c r="Z5" s="16" t="str">
        <f>IF(21&gt;$D5,"",IF($E5=1,EOMONTH(EDATE(Bonds!$I5,6*(21-1)),0),EDATE(Bonds!$I5,6*(21-1))))</f>
        <v/>
      </c>
      <c r="AA5" s="16" t="str">
        <f>IF(22&gt;$D5,"",IF($E5=1,EOMONTH(EDATE(Bonds!$I5,6*(22-1)),0),EDATE(Bonds!$I5,6*(22-1))))</f>
        <v/>
      </c>
      <c r="AB5" s="16" t="str">
        <f>IF(23&gt;$D5,"",IF($E5=1,EOMONTH(EDATE(Bonds!$I5,6*(23-1)),0),EDATE(Bonds!$I5,6*(23-1))))</f>
        <v/>
      </c>
      <c r="AC5" s="16" t="str">
        <f>IF(24&gt;$D5,"",IF($E5=1,EOMONTH(EDATE(Bonds!$I5,6*(24-1)),0),EDATE(Bonds!$I5,6*(24-1))))</f>
        <v/>
      </c>
      <c r="AD5" s="16" t="str">
        <f>IF(25&gt;$D5,"",IF($E5=1,EOMONTH(EDATE(Bonds!$I5,6*(25-1)),0),EDATE(Bonds!$I5,6*(25-1))))</f>
        <v/>
      </c>
      <c r="AE5" s="16" t="str">
        <f>IF(26&gt;$D5,"",IF($E5=1,EOMONTH(EDATE(Bonds!$I5,6*(26-1)),0),EDATE(Bonds!$I5,6*(26-1))))</f>
        <v/>
      </c>
      <c r="AF5" s="16" t="str">
        <f>IF(27&gt;$D5,"",IF($E5=1,EOMONTH(EDATE(Bonds!$I5,6*(27-1)),0),EDATE(Bonds!$I5,6*(27-1))))</f>
        <v/>
      </c>
      <c r="AG5" s="16" t="str">
        <f>IF(28&gt;$D5,"",IF($E5=1,EOMONTH(EDATE(Bonds!$I5,6*(28-1)),0),EDATE(Bonds!$I5,6*(28-1))))</f>
        <v/>
      </c>
      <c r="AH5" s="16" t="str">
        <f>IF(29&gt;$D5,"",IF($E5=1,EOMONTH(EDATE(Bonds!$I5,6*(29-1)),0),EDATE(Bonds!$I5,6*(29-1))))</f>
        <v/>
      </c>
      <c r="AI5" s="16" t="str">
        <f>IF(30&gt;$D5,"",IF($E5=1,EOMONTH(EDATE(Bonds!$I5,6*(30-1)),0),EDATE(Bonds!$I5,6*(30-1))))</f>
        <v/>
      </c>
      <c r="AJ5" s="16" t="str">
        <f>IF(31&gt;$D5,"",IF($E5=1,EOMONTH(EDATE(Bonds!$I5,6*(31-1)),0),EDATE(Bonds!$I5,6*(31-1))))</f>
        <v/>
      </c>
      <c r="AK5" s="16" t="str">
        <f>IF(32&gt;$D5,"",IF($E5=1,EOMONTH(EDATE(Bonds!$I5,6*(32-1)),0),EDATE(Bonds!$I5,6*(32-1))))</f>
        <v/>
      </c>
      <c r="AL5" s="16" t="str">
        <f>IF(33&gt;$D5,"",IF($E5=1,EOMONTH(EDATE(Bonds!$I5,6*(33-1)),0),EDATE(Bonds!$I5,6*(33-1))))</f>
        <v/>
      </c>
      <c r="AM5" s="16" t="str">
        <f>IF(34&gt;$D5,"",IF($E5=1,EOMONTH(EDATE(Bonds!$I5,6*(34-1)),0),EDATE(Bonds!$I5,6*(34-1))))</f>
        <v/>
      </c>
      <c r="AN5" s="16" t="str">
        <f>IF(35&gt;$D5,"",IF($E5=1,EOMONTH(EDATE(Bonds!$I5,6*(35-1)),0),EDATE(Bonds!$I5,6*(35-1))))</f>
        <v/>
      </c>
      <c r="AO5" s="16" t="str">
        <f>IF(36&gt;$D5,"",IF($E5=1,EOMONTH(EDATE(Bonds!$I5,6*(36-1)),0),EDATE(Bonds!$I5,6*(36-1))))</f>
        <v/>
      </c>
      <c r="AP5" s="16" t="str">
        <f>IF(37&gt;$D5,"",IF($E5=1,EOMONTH(EDATE(Bonds!$I5,6*(37-1)),0),EDATE(Bonds!$I5,6*(37-1))))</f>
        <v/>
      </c>
      <c r="AQ5" s="16" t="str">
        <f>IF(38&gt;$D5,"",IF($E5=1,EOMONTH(EDATE(Bonds!$I5,6*(38-1)),0),EDATE(Bonds!$I5,6*(38-1))))</f>
        <v/>
      </c>
      <c r="AR5" s="16" t="str">
        <f>IF(39&gt;$D5,"",IF($E5=1,EOMONTH(EDATE(Bonds!$I5,6*(39-1)),0),EDATE(Bonds!$I5,6*(39-1))))</f>
        <v/>
      </c>
      <c r="AS5" s="16" t="str">
        <f>IF(40&gt;$D5,"",IF($E5=1,EOMONTH(EDATE(Bonds!$I5,6*(40-1)),0),EDATE(Bonds!$I5,6*(40-1))))</f>
        <v/>
      </c>
      <c r="AT5" s="16" t="str">
        <f>IF(41&gt;$D5,"",IF($E5=1,EOMONTH(EDATE(Bonds!$I5,6*(41-1)),0),EDATE(Bonds!$I5,6*(41-1))))</f>
        <v/>
      </c>
      <c r="AU5" s="16" t="str">
        <f>IF(42&gt;$D5,"",IF($E5=1,EOMONTH(EDATE(Bonds!$I5,6*(42-1)),0),EDATE(Bonds!$I5,6*(42-1))))</f>
        <v/>
      </c>
      <c r="AV5" s="16" t="str">
        <f>IF(43&gt;$D5,"",IF($E5=1,EOMONTH(EDATE(Bonds!$I5,6*(43-1)),0),EDATE(Bonds!$I5,6*(43-1))))</f>
        <v/>
      </c>
      <c r="AW5" s="16" t="str">
        <f>IF(44&gt;$D5,"",IF($E5=1,EOMONTH(EDATE(Bonds!$I5,6*(44-1)),0),EDATE(Bonds!$I5,6*(44-1))))</f>
        <v/>
      </c>
      <c r="AX5" s="16" t="str">
        <f>IF(45&gt;$D5,"",IF($E5=1,EOMONTH(EDATE(Bonds!$I5,6*(45-1)),0),EDATE(Bonds!$I5,6*(45-1))))</f>
        <v/>
      </c>
      <c r="AY5" s="16" t="str">
        <f>IF(46&gt;$D5,"",IF($E5=1,EOMONTH(EDATE(Bonds!$I5,6*(46-1)),0),EDATE(Bonds!$I5,6*(46-1))))</f>
        <v/>
      </c>
      <c r="AZ5" s="16" t="str">
        <f>IF(47&gt;$D5,"",IF($E5=1,EOMONTH(EDATE(Bonds!$I5,6*(47-1)),0),EDATE(Bonds!$I5,6*(47-1))))</f>
        <v/>
      </c>
      <c r="BA5" s="16" t="str">
        <f>IF(48&gt;$D5,"",IF($E5=1,EOMONTH(EDATE(Bonds!$I5,6*(48-1)),0),EDATE(Bonds!$I5,6*(48-1))))</f>
        <v/>
      </c>
      <c r="BB5" s="16" t="str">
        <f>IF(49&gt;$D5,"",IF($E5=1,EOMONTH(EDATE(Bonds!$I5,6*(49-1)),0),EDATE(Bonds!$I5,6*(49-1))))</f>
        <v/>
      </c>
      <c r="BC5" s="16" t="str">
        <f>IF(50&gt;$D5,"",IF($E5=1,EOMONTH(EDATE(Bonds!$I5,6*(50-1)),0),EDATE(Bonds!$I5,6*(50-1))))</f>
        <v/>
      </c>
      <c r="BD5" s="16" t="str">
        <f>IF(51&gt;$D5,"",IF($E5=1,EOMONTH(EDATE(Bonds!$I5,6*(51-1)),0),EDATE(Bonds!$I5,6*(51-1))))</f>
        <v/>
      </c>
      <c r="BE5" s="16" t="str">
        <f>IF(52&gt;$D5,"",IF($E5=1,EOMONTH(EDATE(Bonds!$I5,6*(52-1)),0),EDATE(Bonds!$I5,6*(52-1))))</f>
        <v/>
      </c>
      <c r="BF5" s="16" t="str">
        <f>IF(53&gt;$D5,"",IF($E5=1,EOMONTH(EDATE(Bonds!$I5,6*(53-1)),0),EDATE(Bonds!$I5,6*(53-1))))</f>
        <v/>
      </c>
      <c r="BG5" s="16" t="str">
        <f>IF(54&gt;$D5,"",IF($E5=1,EOMONTH(EDATE(Bonds!$I5,6*(54-1)),0),EDATE(Bonds!$I5,6*(54-1))))</f>
        <v/>
      </c>
      <c r="BH5" s="16" t="str">
        <f>IF(55&gt;$D5,"",IF($E5=1,EOMONTH(EDATE(Bonds!$I5,6*(55-1)),0),EDATE(Bonds!$I5,6*(55-1))))</f>
        <v/>
      </c>
      <c r="BI5" s="16" t="str">
        <f>IF(56&gt;$D5,"",IF($E5=1,EOMONTH(EDATE(Bonds!$I5,6*(56-1)),0),EDATE(Bonds!$I5,6*(56-1))))</f>
        <v/>
      </c>
      <c r="BJ5" s="16" t="str">
        <f>IF(57&gt;$D5,"",IF($E5=1,EOMONTH(EDATE(Bonds!$I5,6*(57-1)),0),EDATE(Bonds!$I5,6*(57-1))))</f>
        <v/>
      </c>
      <c r="BK5" s="16" t="str">
        <f>IF(58&gt;$D5,"",IF($E5=1,EOMONTH(EDATE(Bonds!$I5,6*(58-1)),0),EDATE(Bonds!$I5,6*(58-1))))</f>
        <v/>
      </c>
      <c r="BL5" s="16" t="str">
        <f>IF(59&gt;$D5,"",IF($E5=1,EOMONTH(EDATE(Bonds!$I5,6*(59-1)),0),EDATE(Bonds!$I5,6*(59-1))))</f>
        <v/>
      </c>
      <c r="BM5" s="16" t="str">
        <f>IF(60&gt;$D5,"",IF($E5=1,EOMONTH(EDATE(Bonds!$I5,6*(60-1)),0),EDATE(Bonds!$I5,6*(60-1))))</f>
        <v/>
      </c>
      <c r="BO5" s="22">
        <f t="shared" si="1"/>
        <v>3.6715303967375594E-2</v>
      </c>
      <c r="BP5" s="22" t="str">
        <f t="shared" si="2"/>
        <v/>
      </c>
      <c r="BQ5" s="22" t="str">
        <f t="shared" si="3"/>
        <v/>
      </c>
      <c r="BR5" s="22" t="str">
        <f t="shared" si="4"/>
        <v/>
      </c>
      <c r="BS5" s="22" t="str">
        <f t="shared" si="5"/>
        <v/>
      </c>
      <c r="BT5" s="22" t="str">
        <f t="shared" si="6"/>
        <v/>
      </c>
      <c r="BU5" s="22" t="str">
        <f t="shared" si="7"/>
        <v/>
      </c>
      <c r="BV5" s="22" t="str">
        <f t="shared" si="8"/>
        <v/>
      </c>
      <c r="BW5" s="22" t="str">
        <f t="shared" si="9"/>
        <v/>
      </c>
      <c r="BX5" s="22" t="str">
        <f t="shared" si="10"/>
        <v/>
      </c>
      <c r="BY5" s="22" t="str">
        <f t="shared" si="11"/>
        <v/>
      </c>
      <c r="BZ5" s="22" t="str">
        <f t="shared" si="12"/>
        <v/>
      </c>
      <c r="CA5" s="22" t="str">
        <f t="shared" si="13"/>
        <v/>
      </c>
      <c r="CB5" s="22" t="str">
        <f t="shared" si="14"/>
        <v/>
      </c>
      <c r="CC5" s="22" t="str">
        <f t="shared" si="15"/>
        <v/>
      </c>
      <c r="CD5" s="22" t="str">
        <f t="shared" si="16"/>
        <v/>
      </c>
      <c r="CE5" s="22" t="str">
        <f t="shared" si="17"/>
        <v/>
      </c>
      <c r="CF5" s="22" t="str">
        <f t="shared" si="18"/>
        <v/>
      </c>
      <c r="CG5" s="22" t="str">
        <f t="shared" si="19"/>
        <v/>
      </c>
      <c r="CH5" s="22" t="str">
        <f t="shared" si="20"/>
        <v/>
      </c>
      <c r="CI5" s="22" t="str">
        <f t="shared" si="21"/>
        <v/>
      </c>
      <c r="CJ5" s="22" t="str">
        <f t="shared" si="22"/>
        <v/>
      </c>
      <c r="CK5" s="22" t="str">
        <f t="shared" si="23"/>
        <v/>
      </c>
      <c r="CL5" s="22" t="str">
        <f t="shared" si="24"/>
        <v/>
      </c>
      <c r="CM5" s="22" t="str">
        <f t="shared" si="25"/>
        <v/>
      </c>
      <c r="CN5" s="22" t="str">
        <f t="shared" si="26"/>
        <v/>
      </c>
      <c r="CO5" s="22" t="str">
        <f t="shared" si="27"/>
        <v/>
      </c>
      <c r="CP5" s="22" t="str">
        <f t="shared" si="28"/>
        <v/>
      </c>
      <c r="CQ5" s="22" t="str">
        <f t="shared" si="29"/>
        <v/>
      </c>
      <c r="CR5" s="22" t="str">
        <f t="shared" si="30"/>
        <v/>
      </c>
      <c r="CS5" s="22" t="str">
        <f t="shared" si="31"/>
        <v/>
      </c>
      <c r="CT5" s="22" t="str">
        <f t="shared" si="32"/>
        <v/>
      </c>
      <c r="CU5" s="22" t="str">
        <f t="shared" si="33"/>
        <v/>
      </c>
      <c r="CV5" s="22" t="str">
        <f t="shared" si="34"/>
        <v/>
      </c>
      <c r="CW5" s="22" t="str">
        <f t="shared" si="35"/>
        <v/>
      </c>
      <c r="CX5" s="22" t="str">
        <f t="shared" si="36"/>
        <v/>
      </c>
      <c r="CY5" s="22" t="str">
        <f t="shared" si="37"/>
        <v/>
      </c>
      <c r="CZ5" s="22" t="str">
        <f t="shared" si="38"/>
        <v/>
      </c>
      <c r="DA5" s="22" t="str">
        <f t="shared" si="39"/>
        <v/>
      </c>
      <c r="DB5" s="22" t="str">
        <f t="shared" si="40"/>
        <v/>
      </c>
      <c r="DC5" s="22" t="str">
        <f t="shared" si="41"/>
        <v/>
      </c>
      <c r="DD5" s="22" t="str">
        <f t="shared" si="42"/>
        <v/>
      </c>
      <c r="DE5" s="22" t="str">
        <f t="shared" si="43"/>
        <v/>
      </c>
      <c r="DF5" s="22" t="str">
        <f t="shared" si="44"/>
        <v/>
      </c>
      <c r="DG5" s="22" t="str">
        <f t="shared" si="45"/>
        <v/>
      </c>
      <c r="DH5" s="22" t="str">
        <f t="shared" si="46"/>
        <v/>
      </c>
      <c r="DI5" s="22" t="str">
        <f t="shared" si="47"/>
        <v/>
      </c>
      <c r="DJ5" s="22" t="str">
        <f t="shared" si="48"/>
        <v/>
      </c>
      <c r="DK5" s="22" t="str">
        <f t="shared" si="49"/>
        <v/>
      </c>
      <c r="DL5" s="22" t="str">
        <f t="shared" si="50"/>
        <v/>
      </c>
      <c r="DM5" s="22" t="str">
        <f t="shared" si="51"/>
        <v/>
      </c>
      <c r="DN5" s="22" t="str">
        <f t="shared" si="52"/>
        <v/>
      </c>
      <c r="DO5" s="22" t="str">
        <f t="shared" si="53"/>
        <v/>
      </c>
      <c r="DP5" s="22" t="str">
        <f t="shared" si="54"/>
        <v/>
      </c>
      <c r="DQ5" s="22" t="str">
        <f t="shared" si="55"/>
        <v/>
      </c>
      <c r="DR5" s="22" t="str">
        <f t="shared" si="56"/>
        <v/>
      </c>
      <c r="DS5" s="22" t="str">
        <f t="shared" si="57"/>
        <v/>
      </c>
      <c r="DT5" s="22" t="str">
        <f t="shared" si="58"/>
        <v/>
      </c>
      <c r="DU5" s="22" t="str">
        <f t="shared" si="59"/>
        <v/>
      </c>
      <c r="DV5" s="22" t="str">
        <f t="shared" si="60"/>
        <v/>
      </c>
      <c r="DX5" s="18">
        <f t="shared" si="61"/>
        <v>100.21547985329259</v>
      </c>
      <c r="DY5" s="18">
        <f t="shared" si="62"/>
        <v>0</v>
      </c>
      <c r="DZ5" s="18">
        <f t="shared" si="63"/>
        <v>0</v>
      </c>
      <c r="EA5" s="18">
        <f t="shared" si="64"/>
        <v>0</v>
      </c>
      <c r="EB5" s="18">
        <f t="shared" si="65"/>
        <v>0</v>
      </c>
      <c r="EC5" s="18">
        <f t="shared" si="66"/>
        <v>0</v>
      </c>
      <c r="ED5" s="18">
        <f t="shared" si="67"/>
        <v>0</v>
      </c>
      <c r="EE5" s="18">
        <f t="shared" si="68"/>
        <v>0</v>
      </c>
      <c r="EF5" s="18">
        <f t="shared" si="69"/>
        <v>0</v>
      </c>
      <c r="EG5" s="18">
        <f t="shared" si="70"/>
        <v>0</v>
      </c>
      <c r="EH5" s="18">
        <f t="shared" si="71"/>
        <v>0</v>
      </c>
      <c r="EI5" s="18">
        <f t="shared" si="72"/>
        <v>0</v>
      </c>
      <c r="EJ5" s="18">
        <f t="shared" si="73"/>
        <v>0</v>
      </c>
      <c r="EK5" s="18">
        <f t="shared" si="74"/>
        <v>0</v>
      </c>
      <c r="EL5" s="18">
        <f t="shared" si="75"/>
        <v>0</v>
      </c>
      <c r="EM5" s="18">
        <f t="shared" si="76"/>
        <v>0</v>
      </c>
      <c r="EN5" s="18">
        <f t="shared" si="77"/>
        <v>0</v>
      </c>
      <c r="EO5" s="18">
        <f t="shared" si="78"/>
        <v>0</v>
      </c>
      <c r="EP5" s="18">
        <f t="shared" si="79"/>
        <v>0</v>
      </c>
      <c r="EQ5" s="18">
        <f t="shared" si="80"/>
        <v>0</v>
      </c>
      <c r="ER5" s="18">
        <f t="shared" si="81"/>
        <v>0</v>
      </c>
      <c r="ES5" s="18">
        <f t="shared" si="82"/>
        <v>0</v>
      </c>
      <c r="ET5" s="18">
        <f t="shared" si="83"/>
        <v>0</v>
      </c>
      <c r="EU5" s="18">
        <f t="shared" si="84"/>
        <v>0</v>
      </c>
      <c r="EV5" s="18">
        <f t="shared" si="85"/>
        <v>0</v>
      </c>
      <c r="EW5" s="18">
        <f t="shared" si="86"/>
        <v>0</v>
      </c>
      <c r="EX5" s="18">
        <f t="shared" si="87"/>
        <v>0</v>
      </c>
      <c r="EY5" s="18">
        <f t="shared" si="88"/>
        <v>0</v>
      </c>
      <c r="EZ5" s="18">
        <f t="shared" si="89"/>
        <v>0</v>
      </c>
      <c r="FA5" s="18">
        <f t="shared" si="90"/>
        <v>0</v>
      </c>
      <c r="FB5" s="18">
        <f t="shared" si="91"/>
        <v>0</v>
      </c>
      <c r="FC5" s="18">
        <f t="shared" si="92"/>
        <v>0</v>
      </c>
      <c r="FD5" s="18">
        <f t="shared" si="93"/>
        <v>0</v>
      </c>
      <c r="FE5" s="18">
        <f t="shared" si="94"/>
        <v>0</v>
      </c>
      <c r="FF5" s="18">
        <f t="shared" si="95"/>
        <v>0</v>
      </c>
      <c r="FG5" s="18">
        <f t="shared" si="96"/>
        <v>0</v>
      </c>
      <c r="FH5" s="18">
        <f t="shared" si="97"/>
        <v>0</v>
      </c>
      <c r="FI5" s="18">
        <f t="shared" si="98"/>
        <v>0</v>
      </c>
      <c r="FJ5" s="18">
        <f t="shared" si="99"/>
        <v>0</v>
      </c>
      <c r="FK5" s="18">
        <f t="shared" si="100"/>
        <v>0</v>
      </c>
      <c r="FL5" s="18">
        <f t="shared" si="101"/>
        <v>0</v>
      </c>
      <c r="FM5" s="18">
        <f t="shared" si="102"/>
        <v>0</v>
      </c>
      <c r="FN5" s="18">
        <f t="shared" si="103"/>
        <v>0</v>
      </c>
      <c r="FO5" s="18">
        <f t="shared" si="104"/>
        <v>0</v>
      </c>
      <c r="FP5" s="18">
        <f t="shared" si="105"/>
        <v>0</v>
      </c>
      <c r="FQ5" s="18">
        <f t="shared" si="106"/>
        <v>0</v>
      </c>
      <c r="FR5" s="18">
        <f t="shared" si="107"/>
        <v>0</v>
      </c>
      <c r="FS5" s="18">
        <f t="shared" si="108"/>
        <v>0</v>
      </c>
      <c r="FT5" s="18">
        <f t="shared" si="109"/>
        <v>0</v>
      </c>
      <c r="FU5" s="18">
        <f t="shared" si="110"/>
        <v>0</v>
      </c>
      <c r="FV5" s="18">
        <f t="shared" si="111"/>
        <v>0</v>
      </c>
      <c r="FW5" s="18">
        <f t="shared" si="112"/>
        <v>0</v>
      </c>
      <c r="FX5" s="18">
        <f t="shared" si="113"/>
        <v>0</v>
      </c>
      <c r="FY5" s="18">
        <f t="shared" si="114"/>
        <v>0</v>
      </c>
      <c r="FZ5" s="18">
        <f t="shared" si="115"/>
        <v>0</v>
      </c>
      <c r="GA5" s="18">
        <f t="shared" si="116"/>
        <v>0</v>
      </c>
      <c r="GB5" s="18">
        <f t="shared" si="117"/>
        <v>0</v>
      </c>
      <c r="GC5" s="18">
        <f t="shared" si="118"/>
        <v>0</v>
      </c>
      <c r="GD5" s="18">
        <f t="shared" si="119"/>
        <v>0</v>
      </c>
      <c r="GE5" s="18">
        <f t="shared" si="120"/>
        <v>0</v>
      </c>
    </row>
    <row r="6" spans="1:187" x14ac:dyDescent="0.2">
      <c r="A6">
        <v>3</v>
      </c>
      <c r="B6" s="16">
        <f>Bonds!B6</f>
        <v>46295</v>
      </c>
      <c r="C6" s="17">
        <f>Bonds!C6</f>
        <v>1.625</v>
      </c>
      <c r="D6">
        <f>Bonds!Q6</f>
        <v>1</v>
      </c>
      <c r="E6">
        <f t="shared" si="0"/>
        <v>1</v>
      </c>
      <c r="F6" s="16">
        <f>IF(1&gt;$D6,"",IF($E6=1,EOMONTH(EDATE(Bonds!$I6,6*(1-1)),0),EDATE(Bonds!$I6,6*(1-1))))</f>
        <v>46295</v>
      </c>
      <c r="G6" s="16" t="str">
        <f>IF(2&gt;$D6,"",IF($E6=1,EOMONTH(EDATE(Bonds!$I6,6*(2-1)),0),EDATE(Bonds!$I6,6*(2-1))))</f>
        <v/>
      </c>
      <c r="H6" s="16" t="str">
        <f>IF(3&gt;$D6,"",IF($E6=1,EOMONTH(EDATE(Bonds!$I6,6*(3-1)),0),EDATE(Bonds!$I6,6*(3-1))))</f>
        <v/>
      </c>
      <c r="I6" s="16" t="str">
        <f>IF(4&gt;$D6,"",IF($E6=1,EOMONTH(EDATE(Bonds!$I6,6*(4-1)),0),EDATE(Bonds!$I6,6*(4-1))))</f>
        <v/>
      </c>
      <c r="J6" s="16" t="str">
        <f>IF(5&gt;$D6,"",IF($E6=1,EOMONTH(EDATE(Bonds!$I6,6*(5-1)),0),EDATE(Bonds!$I6,6*(5-1))))</f>
        <v/>
      </c>
      <c r="K6" s="16" t="str">
        <f>IF(6&gt;$D6,"",IF($E6=1,EOMONTH(EDATE(Bonds!$I6,6*(6-1)),0),EDATE(Bonds!$I6,6*(6-1))))</f>
        <v/>
      </c>
      <c r="L6" s="16" t="str">
        <f>IF(7&gt;$D6,"",IF($E6=1,EOMONTH(EDATE(Bonds!$I6,6*(7-1)),0),EDATE(Bonds!$I6,6*(7-1))))</f>
        <v/>
      </c>
      <c r="M6" s="16" t="str">
        <f>IF(8&gt;$D6,"",IF($E6=1,EOMONTH(EDATE(Bonds!$I6,6*(8-1)),0),EDATE(Bonds!$I6,6*(8-1))))</f>
        <v/>
      </c>
      <c r="N6" s="16" t="str">
        <f>IF(9&gt;$D6,"",IF($E6=1,EOMONTH(EDATE(Bonds!$I6,6*(9-1)),0),EDATE(Bonds!$I6,6*(9-1))))</f>
        <v/>
      </c>
      <c r="O6" s="16" t="str">
        <f>IF(10&gt;$D6,"",IF($E6=1,EOMONTH(EDATE(Bonds!$I6,6*(10-1)),0),EDATE(Bonds!$I6,6*(10-1))))</f>
        <v/>
      </c>
      <c r="P6" s="16" t="str">
        <f>IF(11&gt;$D6,"",IF($E6=1,EOMONTH(EDATE(Bonds!$I6,6*(11-1)),0),EDATE(Bonds!$I6,6*(11-1))))</f>
        <v/>
      </c>
      <c r="Q6" s="16" t="str">
        <f>IF(12&gt;$D6,"",IF($E6=1,EOMONTH(EDATE(Bonds!$I6,6*(12-1)),0),EDATE(Bonds!$I6,6*(12-1))))</f>
        <v/>
      </c>
      <c r="R6" s="16" t="str">
        <f>IF(13&gt;$D6,"",IF($E6=1,EOMONTH(EDATE(Bonds!$I6,6*(13-1)),0),EDATE(Bonds!$I6,6*(13-1))))</f>
        <v/>
      </c>
      <c r="S6" s="16" t="str">
        <f>IF(14&gt;$D6,"",IF($E6=1,EOMONTH(EDATE(Bonds!$I6,6*(14-1)),0),EDATE(Bonds!$I6,6*(14-1))))</f>
        <v/>
      </c>
      <c r="T6" s="16" t="str">
        <f>IF(15&gt;$D6,"",IF($E6=1,EOMONTH(EDATE(Bonds!$I6,6*(15-1)),0),EDATE(Bonds!$I6,6*(15-1))))</f>
        <v/>
      </c>
      <c r="U6" s="16" t="str">
        <f>IF(16&gt;$D6,"",IF($E6=1,EOMONTH(EDATE(Bonds!$I6,6*(16-1)),0),EDATE(Bonds!$I6,6*(16-1))))</f>
        <v/>
      </c>
      <c r="V6" s="16" t="str">
        <f>IF(17&gt;$D6,"",IF($E6=1,EOMONTH(EDATE(Bonds!$I6,6*(17-1)),0),EDATE(Bonds!$I6,6*(17-1))))</f>
        <v/>
      </c>
      <c r="W6" s="16" t="str">
        <f>IF(18&gt;$D6,"",IF($E6=1,EOMONTH(EDATE(Bonds!$I6,6*(18-1)),0),EDATE(Bonds!$I6,6*(18-1))))</f>
        <v/>
      </c>
      <c r="X6" s="16" t="str">
        <f>IF(19&gt;$D6,"",IF($E6=1,EOMONTH(EDATE(Bonds!$I6,6*(19-1)),0),EDATE(Bonds!$I6,6*(19-1))))</f>
        <v/>
      </c>
      <c r="Y6" s="16" t="str">
        <f>IF(20&gt;$D6,"",IF($E6=1,EOMONTH(EDATE(Bonds!$I6,6*(20-1)),0),EDATE(Bonds!$I6,6*(20-1))))</f>
        <v/>
      </c>
      <c r="Z6" s="16" t="str">
        <f>IF(21&gt;$D6,"",IF($E6=1,EOMONTH(EDATE(Bonds!$I6,6*(21-1)),0),EDATE(Bonds!$I6,6*(21-1))))</f>
        <v/>
      </c>
      <c r="AA6" s="16" t="str">
        <f>IF(22&gt;$D6,"",IF($E6=1,EOMONTH(EDATE(Bonds!$I6,6*(22-1)),0),EDATE(Bonds!$I6,6*(22-1))))</f>
        <v/>
      </c>
      <c r="AB6" s="16" t="str">
        <f>IF(23&gt;$D6,"",IF($E6=1,EOMONTH(EDATE(Bonds!$I6,6*(23-1)),0),EDATE(Bonds!$I6,6*(23-1))))</f>
        <v/>
      </c>
      <c r="AC6" s="16" t="str">
        <f>IF(24&gt;$D6,"",IF($E6=1,EOMONTH(EDATE(Bonds!$I6,6*(24-1)),0),EDATE(Bonds!$I6,6*(24-1))))</f>
        <v/>
      </c>
      <c r="AD6" s="16" t="str">
        <f>IF(25&gt;$D6,"",IF($E6=1,EOMONTH(EDATE(Bonds!$I6,6*(25-1)),0),EDATE(Bonds!$I6,6*(25-1))))</f>
        <v/>
      </c>
      <c r="AE6" s="16" t="str">
        <f>IF(26&gt;$D6,"",IF($E6=1,EOMONTH(EDATE(Bonds!$I6,6*(26-1)),0),EDATE(Bonds!$I6,6*(26-1))))</f>
        <v/>
      </c>
      <c r="AF6" s="16" t="str">
        <f>IF(27&gt;$D6,"",IF($E6=1,EOMONTH(EDATE(Bonds!$I6,6*(27-1)),0),EDATE(Bonds!$I6,6*(27-1))))</f>
        <v/>
      </c>
      <c r="AG6" s="16" t="str">
        <f>IF(28&gt;$D6,"",IF($E6=1,EOMONTH(EDATE(Bonds!$I6,6*(28-1)),0),EDATE(Bonds!$I6,6*(28-1))))</f>
        <v/>
      </c>
      <c r="AH6" s="16" t="str">
        <f>IF(29&gt;$D6,"",IF($E6=1,EOMONTH(EDATE(Bonds!$I6,6*(29-1)),0),EDATE(Bonds!$I6,6*(29-1))))</f>
        <v/>
      </c>
      <c r="AI6" s="16" t="str">
        <f>IF(30&gt;$D6,"",IF($E6=1,EOMONTH(EDATE(Bonds!$I6,6*(30-1)),0),EDATE(Bonds!$I6,6*(30-1))))</f>
        <v/>
      </c>
      <c r="AJ6" s="16" t="str">
        <f>IF(31&gt;$D6,"",IF($E6=1,EOMONTH(EDATE(Bonds!$I6,6*(31-1)),0),EDATE(Bonds!$I6,6*(31-1))))</f>
        <v/>
      </c>
      <c r="AK6" s="16" t="str">
        <f>IF(32&gt;$D6,"",IF($E6=1,EOMONTH(EDATE(Bonds!$I6,6*(32-1)),0),EDATE(Bonds!$I6,6*(32-1))))</f>
        <v/>
      </c>
      <c r="AL6" s="16" t="str">
        <f>IF(33&gt;$D6,"",IF($E6=1,EOMONTH(EDATE(Bonds!$I6,6*(33-1)),0),EDATE(Bonds!$I6,6*(33-1))))</f>
        <v/>
      </c>
      <c r="AM6" s="16" t="str">
        <f>IF(34&gt;$D6,"",IF($E6=1,EOMONTH(EDATE(Bonds!$I6,6*(34-1)),0),EDATE(Bonds!$I6,6*(34-1))))</f>
        <v/>
      </c>
      <c r="AN6" s="16" t="str">
        <f>IF(35&gt;$D6,"",IF($E6=1,EOMONTH(EDATE(Bonds!$I6,6*(35-1)),0),EDATE(Bonds!$I6,6*(35-1))))</f>
        <v/>
      </c>
      <c r="AO6" s="16" t="str">
        <f>IF(36&gt;$D6,"",IF($E6=1,EOMONTH(EDATE(Bonds!$I6,6*(36-1)),0),EDATE(Bonds!$I6,6*(36-1))))</f>
        <v/>
      </c>
      <c r="AP6" s="16" t="str">
        <f>IF(37&gt;$D6,"",IF($E6=1,EOMONTH(EDATE(Bonds!$I6,6*(37-1)),0),EDATE(Bonds!$I6,6*(37-1))))</f>
        <v/>
      </c>
      <c r="AQ6" s="16" t="str">
        <f>IF(38&gt;$D6,"",IF($E6=1,EOMONTH(EDATE(Bonds!$I6,6*(38-1)),0),EDATE(Bonds!$I6,6*(38-1))))</f>
        <v/>
      </c>
      <c r="AR6" s="16" t="str">
        <f>IF(39&gt;$D6,"",IF($E6=1,EOMONTH(EDATE(Bonds!$I6,6*(39-1)),0),EDATE(Bonds!$I6,6*(39-1))))</f>
        <v/>
      </c>
      <c r="AS6" s="16" t="str">
        <f>IF(40&gt;$D6,"",IF($E6=1,EOMONTH(EDATE(Bonds!$I6,6*(40-1)),0),EDATE(Bonds!$I6,6*(40-1))))</f>
        <v/>
      </c>
      <c r="AT6" s="16" t="str">
        <f>IF(41&gt;$D6,"",IF($E6=1,EOMONTH(EDATE(Bonds!$I6,6*(41-1)),0),EDATE(Bonds!$I6,6*(41-1))))</f>
        <v/>
      </c>
      <c r="AU6" s="16" t="str">
        <f>IF(42&gt;$D6,"",IF($E6=1,EOMONTH(EDATE(Bonds!$I6,6*(42-1)),0),EDATE(Bonds!$I6,6*(42-1))))</f>
        <v/>
      </c>
      <c r="AV6" s="16" t="str">
        <f>IF(43&gt;$D6,"",IF($E6=1,EOMONTH(EDATE(Bonds!$I6,6*(43-1)),0),EDATE(Bonds!$I6,6*(43-1))))</f>
        <v/>
      </c>
      <c r="AW6" s="16" t="str">
        <f>IF(44&gt;$D6,"",IF($E6=1,EOMONTH(EDATE(Bonds!$I6,6*(44-1)),0),EDATE(Bonds!$I6,6*(44-1))))</f>
        <v/>
      </c>
      <c r="AX6" s="16" t="str">
        <f>IF(45&gt;$D6,"",IF($E6=1,EOMONTH(EDATE(Bonds!$I6,6*(45-1)),0),EDATE(Bonds!$I6,6*(45-1))))</f>
        <v/>
      </c>
      <c r="AY6" s="16" t="str">
        <f>IF(46&gt;$D6,"",IF($E6=1,EOMONTH(EDATE(Bonds!$I6,6*(46-1)),0),EDATE(Bonds!$I6,6*(46-1))))</f>
        <v/>
      </c>
      <c r="AZ6" s="16" t="str">
        <f>IF(47&gt;$D6,"",IF($E6=1,EOMONTH(EDATE(Bonds!$I6,6*(47-1)),0),EDATE(Bonds!$I6,6*(47-1))))</f>
        <v/>
      </c>
      <c r="BA6" s="16" t="str">
        <f>IF(48&gt;$D6,"",IF($E6=1,EOMONTH(EDATE(Bonds!$I6,6*(48-1)),0),EDATE(Bonds!$I6,6*(48-1))))</f>
        <v/>
      </c>
      <c r="BB6" s="16" t="str">
        <f>IF(49&gt;$D6,"",IF($E6=1,EOMONTH(EDATE(Bonds!$I6,6*(49-1)),0),EDATE(Bonds!$I6,6*(49-1))))</f>
        <v/>
      </c>
      <c r="BC6" s="16" t="str">
        <f>IF(50&gt;$D6,"",IF($E6=1,EOMONTH(EDATE(Bonds!$I6,6*(50-1)),0),EDATE(Bonds!$I6,6*(50-1))))</f>
        <v/>
      </c>
      <c r="BD6" s="16" t="str">
        <f>IF(51&gt;$D6,"",IF($E6=1,EOMONTH(EDATE(Bonds!$I6,6*(51-1)),0),EDATE(Bonds!$I6,6*(51-1))))</f>
        <v/>
      </c>
      <c r="BE6" s="16" t="str">
        <f>IF(52&gt;$D6,"",IF($E6=1,EOMONTH(EDATE(Bonds!$I6,6*(52-1)),0),EDATE(Bonds!$I6,6*(52-1))))</f>
        <v/>
      </c>
      <c r="BF6" s="16" t="str">
        <f>IF(53&gt;$D6,"",IF($E6=1,EOMONTH(EDATE(Bonds!$I6,6*(53-1)),0),EDATE(Bonds!$I6,6*(53-1))))</f>
        <v/>
      </c>
      <c r="BG6" s="16" t="str">
        <f>IF(54&gt;$D6,"",IF($E6=1,EOMONTH(EDATE(Bonds!$I6,6*(54-1)),0),EDATE(Bonds!$I6,6*(54-1))))</f>
        <v/>
      </c>
      <c r="BH6" s="16" t="str">
        <f>IF(55&gt;$D6,"",IF($E6=1,EOMONTH(EDATE(Bonds!$I6,6*(55-1)),0),EDATE(Bonds!$I6,6*(55-1))))</f>
        <v/>
      </c>
      <c r="BI6" s="16" t="str">
        <f>IF(56&gt;$D6,"",IF($E6=1,EOMONTH(EDATE(Bonds!$I6,6*(56-1)),0),EDATE(Bonds!$I6,6*(56-1))))</f>
        <v/>
      </c>
      <c r="BJ6" s="16" t="str">
        <f>IF(57&gt;$D6,"",IF($E6=1,EOMONTH(EDATE(Bonds!$I6,6*(57-1)),0),EDATE(Bonds!$I6,6*(57-1))))</f>
        <v/>
      </c>
      <c r="BK6" s="16" t="str">
        <f>IF(58&gt;$D6,"",IF($E6=1,EOMONTH(EDATE(Bonds!$I6,6*(58-1)),0),EDATE(Bonds!$I6,6*(58-1))))</f>
        <v/>
      </c>
      <c r="BL6" s="16" t="str">
        <f>IF(59&gt;$D6,"",IF($E6=1,EOMONTH(EDATE(Bonds!$I6,6*(59-1)),0),EDATE(Bonds!$I6,6*(59-1))))</f>
        <v/>
      </c>
      <c r="BM6" s="16" t="str">
        <f>IF(60&gt;$D6,"",IF($E6=1,EOMONTH(EDATE(Bonds!$I6,6*(60-1)),0),EDATE(Bonds!$I6,6*(60-1))))</f>
        <v/>
      </c>
      <c r="BO6" s="22">
        <f t="shared" si="1"/>
        <v>3.6715303967375594E-2</v>
      </c>
      <c r="BP6" s="22" t="str">
        <f t="shared" si="2"/>
        <v/>
      </c>
      <c r="BQ6" s="22" t="str">
        <f t="shared" si="3"/>
        <v/>
      </c>
      <c r="BR6" s="22" t="str">
        <f t="shared" si="4"/>
        <v/>
      </c>
      <c r="BS6" s="22" t="str">
        <f t="shared" si="5"/>
        <v/>
      </c>
      <c r="BT6" s="22" t="str">
        <f t="shared" si="6"/>
        <v/>
      </c>
      <c r="BU6" s="22" t="str">
        <f t="shared" si="7"/>
        <v/>
      </c>
      <c r="BV6" s="22" t="str">
        <f t="shared" si="8"/>
        <v/>
      </c>
      <c r="BW6" s="22" t="str">
        <f t="shared" si="9"/>
        <v/>
      </c>
      <c r="BX6" s="22" t="str">
        <f t="shared" si="10"/>
        <v/>
      </c>
      <c r="BY6" s="22" t="str">
        <f t="shared" si="11"/>
        <v/>
      </c>
      <c r="BZ6" s="22" t="str">
        <f t="shared" si="12"/>
        <v/>
      </c>
      <c r="CA6" s="22" t="str">
        <f t="shared" si="13"/>
        <v/>
      </c>
      <c r="CB6" s="22" t="str">
        <f t="shared" si="14"/>
        <v/>
      </c>
      <c r="CC6" s="22" t="str">
        <f t="shared" si="15"/>
        <v/>
      </c>
      <c r="CD6" s="22" t="str">
        <f t="shared" si="16"/>
        <v/>
      </c>
      <c r="CE6" s="22" t="str">
        <f t="shared" si="17"/>
        <v/>
      </c>
      <c r="CF6" s="22" t="str">
        <f t="shared" si="18"/>
        <v/>
      </c>
      <c r="CG6" s="22" t="str">
        <f t="shared" si="19"/>
        <v/>
      </c>
      <c r="CH6" s="22" t="str">
        <f t="shared" si="20"/>
        <v/>
      </c>
      <c r="CI6" s="22" t="str">
        <f t="shared" si="21"/>
        <v/>
      </c>
      <c r="CJ6" s="22" t="str">
        <f t="shared" si="22"/>
        <v/>
      </c>
      <c r="CK6" s="22" t="str">
        <f t="shared" si="23"/>
        <v/>
      </c>
      <c r="CL6" s="22" t="str">
        <f t="shared" si="24"/>
        <v/>
      </c>
      <c r="CM6" s="22" t="str">
        <f t="shared" si="25"/>
        <v/>
      </c>
      <c r="CN6" s="22" t="str">
        <f t="shared" si="26"/>
        <v/>
      </c>
      <c r="CO6" s="22" t="str">
        <f t="shared" si="27"/>
        <v/>
      </c>
      <c r="CP6" s="22" t="str">
        <f t="shared" si="28"/>
        <v/>
      </c>
      <c r="CQ6" s="22" t="str">
        <f t="shared" si="29"/>
        <v/>
      </c>
      <c r="CR6" s="22" t="str">
        <f t="shared" si="30"/>
        <v/>
      </c>
      <c r="CS6" s="22" t="str">
        <f t="shared" si="31"/>
        <v/>
      </c>
      <c r="CT6" s="22" t="str">
        <f t="shared" si="32"/>
        <v/>
      </c>
      <c r="CU6" s="22" t="str">
        <f t="shared" si="33"/>
        <v/>
      </c>
      <c r="CV6" s="22" t="str">
        <f t="shared" si="34"/>
        <v/>
      </c>
      <c r="CW6" s="22" t="str">
        <f t="shared" si="35"/>
        <v/>
      </c>
      <c r="CX6" s="22" t="str">
        <f t="shared" si="36"/>
        <v/>
      </c>
      <c r="CY6" s="22" t="str">
        <f t="shared" si="37"/>
        <v/>
      </c>
      <c r="CZ6" s="22" t="str">
        <f t="shared" si="38"/>
        <v/>
      </c>
      <c r="DA6" s="22" t="str">
        <f t="shared" si="39"/>
        <v/>
      </c>
      <c r="DB6" s="22" t="str">
        <f t="shared" si="40"/>
        <v/>
      </c>
      <c r="DC6" s="22" t="str">
        <f t="shared" si="41"/>
        <v/>
      </c>
      <c r="DD6" s="22" t="str">
        <f t="shared" si="42"/>
        <v/>
      </c>
      <c r="DE6" s="22" t="str">
        <f t="shared" si="43"/>
        <v/>
      </c>
      <c r="DF6" s="22" t="str">
        <f t="shared" si="44"/>
        <v/>
      </c>
      <c r="DG6" s="22" t="str">
        <f t="shared" si="45"/>
        <v/>
      </c>
      <c r="DH6" s="22" t="str">
        <f t="shared" si="46"/>
        <v/>
      </c>
      <c r="DI6" s="22" t="str">
        <f t="shared" si="47"/>
        <v/>
      </c>
      <c r="DJ6" s="22" t="str">
        <f t="shared" si="48"/>
        <v/>
      </c>
      <c r="DK6" s="22" t="str">
        <f t="shared" si="49"/>
        <v/>
      </c>
      <c r="DL6" s="22" t="str">
        <f t="shared" si="50"/>
        <v/>
      </c>
      <c r="DM6" s="22" t="str">
        <f t="shared" si="51"/>
        <v/>
      </c>
      <c r="DN6" s="22" t="str">
        <f t="shared" si="52"/>
        <v/>
      </c>
      <c r="DO6" s="22" t="str">
        <f t="shared" si="53"/>
        <v/>
      </c>
      <c r="DP6" s="22" t="str">
        <f t="shared" si="54"/>
        <v/>
      </c>
      <c r="DQ6" s="22" t="str">
        <f t="shared" si="55"/>
        <v/>
      </c>
      <c r="DR6" s="22" t="str">
        <f t="shared" si="56"/>
        <v/>
      </c>
      <c r="DS6" s="22" t="str">
        <f t="shared" si="57"/>
        <v/>
      </c>
      <c r="DT6" s="22" t="str">
        <f t="shared" si="58"/>
        <v/>
      </c>
      <c r="DU6" s="22" t="str">
        <f t="shared" si="59"/>
        <v/>
      </c>
      <c r="DV6" s="22" t="str">
        <f t="shared" si="60"/>
        <v/>
      </c>
      <c r="DX6" s="18">
        <f t="shared" si="61"/>
        <v>100.58965090439386</v>
      </c>
      <c r="DY6" s="18">
        <f t="shared" si="62"/>
        <v>0</v>
      </c>
      <c r="DZ6" s="18">
        <f t="shared" si="63"/>
        <v>0</v>
      </c>
      <c r="EA6" s="18">
        <f t="shared" si="64"/>
        <v>0</v>
      </c>
      <c r="EB6" s="18">
        <f t="shared" si="65"/>
        <v>0</v>
      </c>
      <c r="EC6" s="18">
        <f t="shared" si="66"/>
        <v>0</v>
      </c>
      <c r="ED6" s="18">
        <f t="shared" si="67"/>
        <v>0</v>
      </c>
      <c r="EE6" s="18">
        <f t="shared" si="68"/>
        <v>0</v>
      </c>
      <c r="EF6" s="18">
        <f t="shared" si="69"/>
        <v>0</v>
      </c>
      <c r="EG6" s="18">
        <f t="shared" si="70"/>
        <v>0</v>
      </c>
      <c r="EH6" s="18">
        <f t="shared" si="71"/>
        <v>0</v>
      </c>
      <c r="EI6" s="18">
        <f t="shared" si="72"/>
        <v>0</v>
      </c>
      <c r="EJ6" s="18">
        <f t="shared" si="73"/>
        <v>0</v>
      </c>
      <c r="EK6" s="18">
        <f t="shared" si="74"/>
        <v>0</v>
      </c>
      <c r="EL6" s="18">
        <f t="shared" si="75"/>
        <v>0</v>
      </c>
      <c r="EM6" s="18">
        <f t="shared" si="76"/>
        <v>0</v>
      </c>
      <c r="EN6" s="18">
        <f t="shared" si="77"/>
        <v>0</v>
      </c>
      <c r="EO6" s="18">
        <f t="shared" si="78"/>
        <v>0</v>
      </c>
      <c r="EP6" s="18">
        <f t="shared" si="79"/>
        <v>0</v>
      </c>
      <c r="EQ6" s="18">
        <f t="shared" si="80"/>
        <v>0</v>
      </c>
      <c r="ER6" s="18">
        <f t="shared" si="81"/>
        <v>0</v>
      </c>
      <c r="ES6" s="18">
        <f t="shared" si="82"/>
        <v>0</v>
      </c>
      <c r="ET6" s="18">
        <f t="shared" si="83"/>
        <v>0</v>
      </c>
      <c r="EU6" s="18">
        <f t="shared" si="84"/>
        <v>0</v>
      </c>
      <c r="EV6" s="18">
        <f t="shared" si="85"/>
        <v>0</v>
      </c>
      <c r="EW6" s="18">
        <f t="shared" si="86"/>
        <v>0</v>
      </c>
      <c r="EX6" s="18">
        <f t="shared" si="87"/>
        <v>0</v>
      </c>
      <c r="EY6" s="18">
        <f t="shared" si="88"/>
        <v>0</v>
      </c>
      <c r="EZ6" s="18">
        <f t="shared" si="89"/>
        <v>0</v>
      </c>
      <c r="FA6" s="18">
        <f t="shared" si="90"/>
        <v>0</v>
      </c>
      <c r="FB6" s="18">
        <f t="shared" si="91"/>
        <v>0</v>
      </c>
      <c r="FC6" s="18">
        <f t="shared" si="92"/>
        <v>0</v>
      </c>
      <c r="FD6" s="18">
        <f t="shared" si="93"/>
        <v>0</v>
      </c>
      <c r="FE6" s="18">
        <f t="shared" si="94"/>
        <v>0</v>
      </c>
      <c r="FF6" s="18">
        <f t="shared" si="95"/>
        <v>0</v>
      </c>
      <c r="FG6" s="18">
        <f t="shared" si="96"/>
        <v>0</v>
      </c>
      <c r="FH6" s="18">
        <f t="shared" si="97"/>
        <v>0</v>
      </c>
      <c r="FI6" s="18">
        <f t="shared" si="98"/>
        <v>0</v>
      </c>
      <c r="FJ6" s="18">
        <f t="shared" si="99"/>
        <v>0</v>
      </c>
      <c r="FK6" s="18">
        <f t="shared" si="100"/>
        <v>0</v>
      </c>
      <c r="FL6" s="18">
        <f t="shared" si="101"/>
        <v>0</v>
      </c>
      <c r="FM6" s="18">
        <f t="shared" si="102"/>
        <v>0</v>
      </c>
      <c r="FN6" s="18">
        <f t="shared" si="103"/>
        <v>0</v>
      </c>
      <c r="FO6" s="18">
        <f t="shared" si="104"/>
        <v>0</v>
      </c>
      <c r="FP6" s="18">
        <f t="shared" si="105"/>
        <v>0</v>
      </c>
      <c r="FQ6" s="18">
        <f t="shared" si="106"/>
        <v>0</v>
      </c>
      <c r="FR6" s="18">
        <f t="shared" si="107"/>
        <v>0</v>
      </c>
      <c r="FS6" s="18">
        <f t="shared" si="108"/>
        <v>0</v>
      </c>
      <c r="FT6" s="18">
        <f t="shared" si="109"/>
        <v>0</v>
      </c>
      <c r="FU6" s="18">
        <f t="shared" si="110"/>
        <v>0</v>
      </c>
      <c r="FV6" s="18">
        <f t="shared" si="111"/>
        <v>0</v>
      </c>
      <c r="FW6" s="18">
        <f t="shared" si="112"/>
        <v>0</v>
      </c>
      <c r="FX6" s="18">
        <f t="shared" si="113"/>
        <v>0</v>
      </c>
      <c r="FY6" s="18">
        <f t="shared" si="114"/>
        <v>0</v>
      </c>
      <c r="FZ6" s="18">
        <f t="shared" si="115"/>
        <v>0</v>
      </c>
      <c r="GA6" s="18">
        <f t="shared" si="116"/>
        <v>0</v>
      </c>
      <c r="GB6" s="18">
        <f t="shared" si="117"/>
        <v>0</v>
      </c>
      <c r="GC6" s="18">
        <f t="shared" si="118"/>
        <v>0</v>
      </c>
      <c r="GD6" s="18">
        <f t="shared" si="119"/>
        <v>0</v>
      </c>
      <c r="GE6" s="18">
        <f t="shared" si="120"/>
        <v>0</v>
      </c>
    </row>
    <row r="7" spans="1:187" x14ac:dyDescent="0.2">
      <c r="A7">
        <v>4</v>
      </c>
      <c r="B7" s="16">
        <f>Bonds!B7</f>
        <v>46295</v>
      </c>
      <c r="C7" s="17">
        <f>Bonds!C7</f>
        <v>3.5</v>
      </c>
      <c r="D7">
        <f>Bonds!Q7</f>
        <v>1</v>
      </c>
      <c r="E7">
        <f t="shared" si="0"/>
        <v>1</v>
      </c>
      <c r="F7" s="16">
        <f>IF(1&gt;$D7,"",IF($E7=1,EOMONTH(EDATE(Bonds!$I7,6*(1-1)),0),EDATE(Bonds!$I7,6*(1-1))))</f>
        <v>46295</v>
      </c>
      <c r="G7" s="16" t="str">
        <f>IF(2&gt;$D7,"",IF($E7=1,EOMONTH(EDATE(Bonds!$I7,6*(2-1)),0),EDATE(Bonds!$I7,6*(2-1))))</f>
        <v/>
      </c>
      <c r="H7" s="16" t="str">
        <f>IF(3&gt;$D7,"",IF($E7=1,EOMONTH(EDATE(Bonds!$I7,6*(3-1)),0),EDATE(Bonds!$I7,6*(3-1))))</f>
        <v/>
      </c>
      <c r="I7" s="16" t="str">
        <f>IF(4&gt;$D7,"",IF($E7=1,EOMONTH(EDATE(Bonds!$I7,6*(4-1)),0),EDATE(Bonds!$I7,6*(4-1))))</f>
        <v/>
      </c>
      <c r="J7" s="16" t="str">
        <f>IF(5&gt;$D7,"",IF($E7=1,EOMONTH(EDATE(Bonds!$I7,6*(5-1)),0),EDATE(Bonds!$I7,6*(5-1))))</f>
        <v/>
      </c>
      <c r="K7" s="16" t="str">
        <f>IF(6&gt;$D7,"",IF($E7=1,EOMONTH(EDATE(Bonds!$I7,6*(6-1)),0),EDATE(Bonds!$I7,6*(6-1))))</f>
        <v/>
      </c>
      <c r="L7" s="16" t="str">
        <f>IF(7&gt;$D7,"",IF($E7=1,EOMONTH(EDATE(Bonds!$I7,6*(7-1)),0),EDATE(Bonds!$I7,6*(7-1))))</f>
        <v/>
      </c>
      <c r="M7" s="16" t="str">
        <f>IF(8&gt;$D7,"",IF($E7=1,EOMONTH(EDATE(Bonds!$I7,6*(8-1)),0),EDATE(Bonds!$I7,6*(8-1))))</f>
        <v/>
      </c>
      <c r="N7" s="16" t="str">
        <f>IF(9&gt;$D7,"",IF($E7=1,EOMONTH(EDATE(Bonds!$I7,6*(9-1)),0),EDATE(Bonds!$I7,6*(9-1))))</f>
        <v/>
      </c>
      <c r="O7" s="16" t="str">
        <f>IF(10&gt;$D7,"",IF($E7=1,EOMONTH(EDATE(Bonds!$I7,6*(10-1)),0),EDATE(Bonds!$I7,6*(10-1))))</f>
        <v/>
      </c>
      <c r="P7" s="16" t="str">
        <f>IF(11&gt;$D7,"",IF($E7=1,EOMONTH(EDATE(Bonds!$I7,6*(11-1)),0),EDATE(Bonds!$I7,6*(11-1))))</f>
        <v/>
      </c>
      <c r="Q7" s="16" t="str">
        <f>IF(12&gt;$D7,"",IF($E7=1,EOMONTH(EDATE(Bonds!$I7,6*(12-1)),0),EDATE(Bonds!$I7,6*(12-1))))</f>
        <v/>
      </c>
      <c r="R7" s="16" t="str">
        <f>IF(13&gt;$D7,"",IF($E7=1,EOMONTH(EDATE(Bonds!$I7,6*(13-1)),0),EDATE(Bonds!$I7,6*(13-1))))</f>
        <v/>
      </c>
      <c r="S7" s="16" t="str">
        <f>IF(14&gt;$D7,"",IF($E7=1,EOMONTH(EDATE(Bonds!$I7,6*(14-1)),0),EDATE(Bonds!$I7,6*(14-1))))</f>
        <v/>
      </c>
      <c r="T7" s="16" t="str">
        <f>IF(15&gt;$D7,"",IF($E7=1,EOMONTH(EDATE(Bonds!$I7,6*(15-1)),0),EDATE(Bonds!$I7,6*(15-1))))</f>
        <v/>
      </c>
      <c r="U7" s="16" t="str">
        <f>IF(16&gt;$D7,"",IF($E7=1,EOMONTH(EDATE(Bonds!$I7,6*(16-1)),0),EDATE(Bonds!$I7,6*(16-1))))</f>
        <v/>
      </c>
      <c r="V7" s="16" t="str">
        <f>IF(17&gt;$D7,"",IF($E7=1,EOMONTH(EDATE(Bonds!$I7,6*(17-1)),0),EDATE(Bonds!$I7,6*(17-1))))</f>
        <v/>
      </c>
      <c r="W7" s="16" t="str">
        <f>IF(18&gt;$D7,"",IF($E7=1,EOMONTH(EDATE(Bonds!$I7,6*(18-1)),0),EDATE(Bonds!$I7,6*(18-1))))</f>
        <v/>
      </c>
      <c r="X7" s="16" t="str">
        <f>IF(19&gt;$D7,"",IF($E7=1,EOMONTH(EDATE(Bonds!$I7,6*(19-1)),0),EDATE(Bonds!$I7,6*(19-1))))</f>
        <v/>
      </c>
      <c r="Y7" s="16" t="str">
        <f>IF(20&gt;$D7,"",IF($E7=1,EOMONTH(EDATE(Bonds!$I7,6*(20-1)),0),EDATE(Bonds!$I7,6*(20-1))))</f>
        <v/>
      </c>
      <c r="Z7" s="16" t="str">
        <f>IF(21&gt;$D7,"",IF($E7=1,EOMONTH(EDATE(Bonds!$I7,6*(21-1)),0),EDATE(Bonds!$I7,6*(21-1))))</f>
        <v/>
      </c>
      <c r="AA7" s="16" t="str">
        <f>IF(22&gt;$D7,"",IF($E7=1,EOMONTH(EDATE(Bonds!$I7,6*(22-1)),0),EDATE(Bonds!$I7,6*(22-1))))</f>
        <v/>
      </c>
      <c r="AB7" s="16" t="str">
        <f>IF(23&gt;$D7,"",IF($E7=1,EOMONTH(EDATE(Bonds!$I7,6*(23-1)),0),EDATE(Bonds!$I7,6*(23-1))))</f>
        <v/>
      </c>
      <c r="AC7" s="16" t="str">
        <f>IF(24&gt;$D7,"",IF($E7=1,EOMONTH(EDATE(Bonds!$I7,6*(24-1)),0),EDATE(Bonds!$I7,6*(24-1))))</f>
        <v/>
      </c>
      <c r="AD7" s="16" t="str">
        <f>IF(25&gt;$D7,"",IF($E7=1,EOMONTH(EDATE(Bonds!$I7,6*(25-1)),0),EDATE(Bonds!$I7,6*(25-1))))</f>
        <v/>
      </c>
      <c r="AE7" s="16" t="str">
        <f>IF(26&gt;$D7,"",IF($E7=1,EOMONTH(EDATE(Bonds!$I7,6*(26-1)),0),EDATE(Bonds!$I7,6*(26-1))))</f>
        <v/>
      </c>
      <c r="AF7" s="16" t="str">
        <f>IF(27&gt;$D7,"",IF($E7=1,EOMONTH(EDATE(Bonds!$I7,6*(27-1)),0),EDATE(Bonds!$I7,6*(27-1))))</f>
        <v/>
      </c>
      <c r="AG7" s="16" t="str">
        <f>IF(28&gt;$D7,"",IF($E7=1,EOMONTH(EDATE(Bonds!$I7,6*(28-1)),0),EDATE(Bonds!$I7,6*(28-1))))</f>
        <v/>
      </c>
      <c r="AH7" s="16" t="str">
        <f>IF(29&gt;$D7,"",IF($E7=1,EOMONTH(EDATE(Bonds!$I7,6*(29-1)),0),EDATE(Bonds!$I7,6*(29-1))))</f>
        <v/>
      </c>
      <c r="AI7" s="16" t="str">
        <f>IF(30&gt;$D7,"",IF($E7=1,EOMONTH(EDATE(Bonds!$I7,6*(30-1)),0),EDATE(Bonds!$I7,6*(30-1))))</f>
        <v/>
      </c>
      <c r="AJ7" s="16" t="str">
        <f>IF(31&gt;$D7,"",IF($E7=1,EOMONTH(EDATE(Bonds!$I7,6*(31-1)),0),EDATE(Bonds!$I7,6*(31-1))))</f>
        <v/>
      </c>
      <c r="AK7" s="16" t="str">
        <f>IF(32&gt;$D7,"",IF($E7=1,EOMONTH(EDATE(Bonds!$I7,6*(32-1)),0),EDATE(Bonds!$I7,6*(32-1))))</f>
        <v/>
      </c>
      <c r="AL7" s="16" t="str">
        <f>IF(33&gt;$D7,"",IF($E7=1,EOMONTH(EDATE(Bonds!$I7,6*(33-1)),0),EDATE(Bonds!$I7,6*(33-1))))</f>
        <v/>
      </c>
      <c r="AM7" s="16" t="str">
        <f>IF(34&gt;$D7,"",IF($E7=1,EOMONTH(EDATE(Bonds!$I7,6*(34-1)),0),EDATE(Bonds!$I7,6*(34-1))))</f>
        <v/>
      </c>
      <c r="AN7" s="16" t="str">
        <f>IF(35&gt;$D7,"",IF($E7=1,EOMONTH(EDATE(Bonds!$I7,6*(35-1)),0),EDATE(Bonds!$I7,6*(35-1))))</f>
        <v/>
      </c>
      <c r="AO7" s="16" t="str">
        <f>IF(36&gt;$D7,"",IF($E7=1,EOMONTH(EDATE(Bonds!$I7,6*(36-1)),0),EDATE(Bonds!$I7,6*(36-1))))</f>
        <v/>
      </c>
      <c r="AP7" s="16" t="str">
        <f>IF(37&gt;$D7,"",IF($E7=1,EOMONTH(EDATE(Bonds!$I7,6*(37-1)),0),EDATE(Bonds!$I7,6*(37-1))))</f>
        <v/>
      </c>
      <c r="AQ7" s="16" t="str">
        <f>IF(38&gt;$D7,"",IF($E7=1,EOMONTH(EDATE(Bonds!$I7,6*(38-1)),0),EDATE(Bonds!$I7,6*(38-1))))</f>
        <v/>
      </c>
      <c r="AR7" s="16" t="str">
        <f>IF(39&gt;$D7,"",IF($E7=1,EOMONTH(EDATE(Bonds!$I7,6*(39-1)),0),EDATE(Bonds!$I7,6*(39-1))))</f>
        <v/>
      </c>
      <c r="AS7" s="16" t="str">
        <f>IF(40&gt;$D7,"",IF($E7=1,EOMONTH(EDATE(Bonds!$I7,6*(40-1)),0),EDATE(Bonds!$I7,6*(40-1))))</f>
        <v/>
      </c>
      <c r="AT7" s="16" t="str">
        <f>IF(41&gt;$D7,"",IF($E7=1,EOMONTH(EDATE(Bonds!$I7,6*(41-1)),0),EDATE(Bonds!$I7,6*(41-1))))</f>
        <v/>
      </c>
      <c r="AU7" s="16" t="str">
        <f>IF(42&gt;$D7,"",IF($E7=1,EOMONTH(EDATE(Bonds!$I7,6*(42-1)),0),EDATE(Bonds!$I7,6*(42-1))))</f>
        <v/>
      </c>
      <c r="AV7" s="16" t="str">
        <f>IF(43&gt;$D7,"",IF($E7=1,EOMONTH(EDATE(Bonds!$I7,6*(43-1)),0),EDATE(Bonds!$I7,6*(43-1))))</f>
        <v/>
      </c>
      <c r="AW7" s="16" t="str">
        <f>IF(44&gt;$D7,"",IF($E7=1,EOMONTH(EDATE(Bonds!$I7,6*(44-1)),0),EDATE(Bonds!$I7,6*(44-1))))</f>
        <v/>
      </c>
      <c r="AX7" s="16" t="str">
        <f>IF(45&gt;$D7,"",IF($E7=1,EOMONTH(EDATE(Bonds!$I7,6*(45-1)),0),EDATE(Bonds!$I7,6*(45-1))))</f>
        <v/>
      </c>
      <c r="AY7" s="16" t="str">
        <f>IF(46&gt;$D7,"",IF($E7=1,EOMONTH(EDATE(Bonds!$I7,6*(46-1)),0),EDATE(Bonds!$I7,6*(46-1))))</f>
        <v/>
      </c>
      <c r="AZ7" s="16" t="str">
        <f>IF(47&gt;$D7,"",IF($E7=1,EOMONTH(EDATE(Bonds!$I7,6*(47-1)),0),EDATE(Bonds!$I7,6*(47-1))))</f>
        <v/>
      </c>
      <c r="BA7" s="16" t="str">
        <f>IF(48&gt;$D7,"",IF($E7=1,EOMONTH(EDATE(Bonds!$I7,6*(48-1)),0),EDATE(Bonds!$I7,6*(48-1))))</f>
        <v/>
      </c>
      <c r="BB7" s="16" t="str">
        <f>IF(49&gt;$D7,"",IF($E7=1,EOMONTH(EDATE(Bonds!$I7,6*(49-1)),0),EDATE(Bonds!$I7,6*(49-1))))</f>
        <v/>
      </c>
      <c r="BC7" s="16" t="str">
        <f>IF(50&gt;$D7,"",IF($E7=1,EOMONTH(EDATE(Bonds!$I7,6*(50-1)),0),EDATE(Bonds!$I7,6*(50-1))))</f>
        <v/>
      </c>
      <c r="BD7" s="16" t="str">
        <f>IF(51&gt;$D7,"",IF($E7=1,EOMONTH(EDATE(Bonds!$I7,6*(51-1)),0),EDATE(Bonds!$I7,6*(51-1))))</f>
        <v/>
      </c>
      <c r="BE7" s="16" t="str">
        <f>IF(52&gt;$D7,"",IF($E7=1,EOMONTH(EDATE(Bonds!$I7,6*(52-1)),0),EDATE(Bonds!$I7,6*(52-1))))</f>
        <v/>
      </c>
      <c r="BF7" s="16" t="str">
        <f>IF(53&gt;$D7,"",IF($E7=1,EOMONTH(EDATE(Bonds!$I7,6*(53-1)),0),EDATE(Bonds!$I7,6*(53-1))))</f>
        <v/>
      </c>
      <c r="BG7" s="16" t="str">
        <f>IF(54&gt;$D7,"",IF($E7=1,EOMONTH(EDATE(Bonds!$I7,6*(54-1)),0),EDATE(Bonds!$I7,6*(54-1))))</f>
        <v/>
      </c>
      <c r="BH7" s="16" t="str">
        <f>IF(55&gt;$D7,"",IF($E7=1,EOMONTH(EDATE(Bonds!$I7,6*(55-1)),0),EDATE(Bonds!$I7,6*(55-1))))</f>
        <v/>
      </c>
      <c r="BI7" s="16" t="str">
        <f>IF(56&gt;$D7,"",IF($E7=1,EOMONTH(EDATE(Bonds!$I7,6*(56-1)),0),EDATE(Bonds!$I7,6*(56-1))))</f>
        <v/>
      </c>
      <c r="BJ7" s="16" t="str">
        <f>IF(57&gt;$D7,"",IF($E7=1,EOMONTH(EDATE(Bonds!$I7,6*(57-1)),0),EDATE(Bonds!$I7,6*(57-1))))</f>
        <v/>
      </c>
      <c r="BK7" s="16" t="str">
        <f>IF(58&gt;$D7,"",IF($E7=1,EOMONTH(EDATE(Bonds!$I7,6*(58-1)),0),EDATE(Bonds!$I7,6*(58-1))))</f>
        <v/>
      </c>
      <c r="BL7" s="16" t="str">
        <f>IF(59&gt;$D7,"",IF($E7=1,EOMONTH(EDATE(Bonds!$I7,6*(59-1)),0),EDATE(Bonds!$I7,6*(59-1))))</f>
        <v/>
      </c>
      <c r="BM7" s="16" t="str">
        <f>IF(60&gt;$D7,"",IF($E7=1,EOMONTH(EDATE(Bonds!$I7,6*(60-1)),0),EDATE(Bonds!$I7,6*(60-1))))</f>
        <v/>
      </c>
      <c r="BO7" s="22">
        <f t="shared" si="1"/>
        <v>3.6715303967375594E-2</v>
      </c>
      <c r="BP7" s="22" t="str">
        <f t="shared" si="2"/>
        <v/>
      </c>
      <c r="BQ7" s="22" t="str">
        <f t="shared" si="3"/>
        <v/>
      </c>
      <c r="BR7" s="22" t="str">
        <f t="shared" si="4"/>
        <v/>
      </c>
      <c r="BS7" s="22" t="str">
        <f t="shared" si="5"/>
        <v/>
      </c>
      <c r="BT7" s="22" t="str">
        <f t="shared" si="6"/>
        <v/>
      </c>
      <c r="BU7" s="22" t="str">
        <f t="shared" si="7"/>
        <v/>
      </c>
      <c r="BV7" s="22" t="str">
        <f t="shared" si="8"/>
        <v/>
      </c>
      <c r="BW7" s="22" t="str">
        <f t="shared" si="9"/>
        <v/>
      </c>
      <c r="BX7" s="22" t="str">
        <f t="shared" si="10"/>
        <v/>
      </c>
      <c r="BY7" s="22" t="str">
        <f t="shared" si="11"/>
        <v/>
      </c>
      <c r="BZ7" s="22" t="str">
        <f t="shared" si="12"/>
        <v/>
      </c>
      <c r="CA7" s="22" t="str">
        <f t="shared" si="13"/>
        <v/>
      </c>
      <c r="CB7" s="22" t="str">
        <f t="shared" si="14"/>
        <v/>
      </c>
      <c r="CC7" s="22" t="str">
        <f t="shared" si="15"/>
        <v/>
      </c>
      <c r="CD7" s="22" t="str">
        <f t="shared" si="16"/>
        <v/>
      </c>
      <c r="CE7" s="22" t="str">
        <f t="shared" si="17"/>
        <v/>
      </c>
      <c r="CF7" s="22" t="str">
        <f t="shared" si="18"/>
        <v/>
      </c>
      <c r="CG7" s="22" t="str">
        <f t="shared" si="19"/>
        <v/>
      </c>
      <c r="CH7" s="22" t="str">
        <f t="shared" si="20"/>
        <v/>
      </c>
      <c r="CI7" s="22" t="str">
        <f t="shared" si="21"/>
        <v/>
      </c>
      <c r="CJ7" s="22" t="str">
        <f t="shared" si="22"/>
        <v/>
      </c>
      <c r="CK7" s="22" t="str">
        <f t="shared" si="23"/>
        <v/>
      </c>
      <c r="CL7" s="22" t="str">
        <f t="shared" si="24"/>
        <v/>
      </c>
      <c r="CM7" s="22" t="str">
        <f t="shared" si="25"/>
        <v/>
      </c>
      <c r="CN7" s="22" t="str">
        <f t="shared" si="26"/>
        <v/>
      </c>
      <c r="CO7" s="22" t="str">
        <f t="shared" si="27"/>
        <v/>
      </c>
      <c r="CP7" s="22" t="str">
        <f t="shared" si="28"/>
        <v/>
      </c>
      <c r="CQ7" s="22" t="str">
        <f t="shared" si="29"/>
        <v/>
      </c>
      <c r="CR7" s="22" t="str">
        <f t="shared" si="30"/>
        <v/>
      </c>
      <c r="CS7" s="22" t="str">
        <f t="shared" si="31"/>
        <v/>
      </c>
      <c r="CT7" s="22" t="str">
        <f t="shared" si="32"/>
        <v/>
      </c>
      <c r="CU7" s="22" t="str">
        <f t="shared" si="33"/>
        <v/>
      </c>
      <c r="CV7" s="22" t="str">
        <f t="shared" si="34"/>
        <v/>
      </c>
      <c r="CW7" s="22" t="str">
        <f t="shared" si="35"/>
        <v/>
      </c>
      <c r="CX7" s="22" t="str">
        <f t="shared" si="36"/>
        <v/>
      </c>
      <c r="CY7" s="22" t="str">
        <f t="shared" si="37"/>
        <v/>
      </c>
      <c r="CZ7" s="22" t="str">
        <f t="shared" si="38"/>
        <v/>
      </c>
      <c r="DA7" s="22" t="str">
        <f t="shared" si="39"/>
        <v/>
      </c>
      <c r="DB7" s="22" t="str">
        <f t="shared" si="40"/>
        <v/>
      </c>
      <c r="DC7" s="22" t="str">
        <f t="shared" si="41"/>
        <v/>
      </c>
      <c r="DD7" s="22" t="str">
        <f t="shared" si="42"/>
        <v/>
      </c>
      <c r="DE7" s="22" t="str">
        <f t="shared" si="43"/>
        <v/>
      </c>
      <c r="DF7" s="22" t="str">
        <f t="shared" si="44"/>
        <v/>
      </c>
      <c r="DG7" s="22" t="str">
        <f t="shared" si="45"/>
        <v/>
      </c>
      <c r="DH7" s="22" t="str">
        <f t="shared" si="46"/>
        <v/>
      </c>
      <c r="DI7" s="22" t="str">
        <f t="shared" si="47"/>
        <v/>
      </c>
      <c r="DJ7" s="22" t="str">
        <f t="shared" si="48"/>
        <v/>
      </c>
      <c r="DK7" s="22" t="str">
        <f t="shared" si="49"/>
        <v/>
      </c>
      <c r="DL7" s="22" t="str">
        <f t="shared" si="50"/>
        <v/>
      </c>
      <c r="DM7" s="22" t="str">
        <f t="shared" si="51"/>
        <v/>
      </c>
      <c r="DN7" s="22" t="str">
        <f t="shared" si="52"/>
        <v/>
      </c>
      <c r="DO7" s="22" t="str">
        <f t="shared" si="53"/>
        <v/>
      </c>
      <c r="DP7" s="22" t="str">
        <f t="shared" si="54"/>
        <v/>
      </c>
      <c r="DQ7" s="22" t="str">
        <f t="shared" si="55"/>
        <v/>
      </c>
      <c r="DR7" s="22" t="str">
        <f t="shared" si="56"/>
        <v/>
      </c>
      <c r="DS7" s="22" t="str">
        <f t="shared" si="57"/>
        <v/>
      </c>
      <c r="DT7" s="22" t="str">
        <f t="shared" si="58"/>
        <v/>
      </c>
      <c r="DU7" s="22" t="str">
        <f t="shared" si="59"/>
        <v/>
      </c>
      <c r="DV7" s="22" t="str">
        <f t="shared" si="60"/>
        <v/>
      </c>
      <c r="DX7" s="18">
        <f t="shared" si="61"/>
        <v>101.52507853214706</v>
      </c>
      <c r="DY7" s="18">
        <f t="shared" si="62"/>
        <v>0</v>
      </c>
      <c r="DZ7" s="18">
        <f t="shared" si="63"/>
        <v>0</v>
      </c>
      <c r="EA7" s="18">
        <f t="shared" si="64"/>
        <v>0</v>
      </c>
      <c r="EB7" s="18">
        <f t="shared" si="65"/>
        <v>0</v>
      </c>
      <c r="EC7" s="18">
        <f t="shared" si="66"/>
        <v>0</v>
      </c>
      <c r="ED7" s="18">
        <f t="shared" si="67"/>
        <v>0</v>
      </c>
      <c r="EE7" s="18">
        <f t="shared" si="68"/>
        <v>0</v>
      </c>
      <c r="EF7" s="18">
        <f t="shared" si="69"/>
        <v>0</v>
      </c>
      <c r="EG7" s="18">
        <f t="shared" si="70"/>
        <v>0</v>
      </c>
      <c r="EH7" s="18">
        <f t="shared" si="71"/>
        <v>0</v>
      </c>
      <c r="EI7" s="18">
        <f t="shared" si="72"/>
        <v>0</v>
      </c>
      <c r="EJ7" s="18">
        <f t="shared" si="73"/>
        <v>0</v>
      </c>
      <c r="EK7" s="18">
        <f t="shared" si="74"/>
        <v>0</v>
      </c>
      <c r="EL7" s="18">
        <f t="shared" si="75"/>
        <v>0</v>
      </c>
      <c r="EM7" s="18">
        <f t="shared" si="76"/>
        <v>0</v>
      </c>
      <c r="EN7" s="18">
        <f t="shared" si="77"/>
        <v>0</v>
      </c>
      <c r="EO7" s="18">
        <f t="shared" si="78"/>
        <v>0</v>
      </c>
      <c r="EP7" s="18">
        <f t="shared" si="79"/>
        <v>0</v>
      </c>
      <c r="EQ7" s="18">
        <f t="shared" si="80"/>
        <v>0</v>
      </c>
      <c r="ER7" s="18">
        <f t="shared" si="81"/>
        <v>0</v>
      </c>
      <c r="ES7" s="18">
        <f t="shared" si="82"/>
        <v>0</v>
      </c>
      <c r="ET7" s="18">
        <f t="shared" si="83"/>
        <v>0</v>
      </c>
      <c r="EU7" s="18">
        <f t="shared" si="84"/>
        <v>0</v>
      </c>
      <c r="EV7" s="18">
        <f t="shared" si="85"/>
        <v>0</v>
      </c>
      <c r="EW7" s="18">
        <f t="shared" si="86"/>
        <v>0</v>
      </c>
      <c r="EX7" s="18">
        <f t="shared" si="87"/>
        <v>0</v>
      </c>
      <c r="EY7" s="18">
        <f t="shared" si="88"/>
        <v>0</v>
      </c>
      <c r="EZ7" s="18">
        <f t="shared" si="89"/>
        <v>0</v>
      </c>
      <c r="FA7" s="18">
        <f t="shared" si="90"/>
        <v>0</v>
      </c>
      <c r="FB7" s="18">
        <f t="shared" si="91"/>
        <v>0</v>
      </c>
      <c r="FC7" s="18">
        <f t="shared" si="92"/>
        <v>0</v>
      </c>
      <c r="FD7" s="18">
        <f t="shared" si="93"/>
        <v>0</v>
      </c>
      <c r="FE7" s="18">
        <f t="shared" si="94"/>
        <v>0</v>
      </c>
      <c r="FF7" s="18">
        <f t="shared" si="95"/>
        <v>0</v>
      </c>
      <c r="FG7" s="18">
        <f t="shared" si="96"/>
        <v>0</v>
      </c>
      <c r="FH7" s="18">
        <f t="shared" si="97"/>
        <v>0</v>
      </c>
      <c r="FI7" s="18">
        <f t="shared" si="98"/>
        <v>0</v>
      </c>
      <c r="FJ7" s="18">
        <f t="shared" si="99"/>
        <v>0</v>
      </c>
      <c r="FK7" s="18">
        <f t="shared" si="100"/>
        <v>0</v>
      </c>
      <c r="FL7" s="18">
        <f t="shared" si="101"/>
        <v>0</v>
      </c>
      <c r="FM7" s="18">
        <f t="shared" si="102"/>
        <v>0</v>
      </c>
      <c r="FN7" s="18">
        <f t="shared" si="103"/>
        <v>0</v>
      </c>
      <c r="FO7" s="18">
        <f t="shared" si="104"/>
        <v>0</v>
      </c>
      <c r="FP7" s="18">
        <f t="shared" si="105"/>
        <v>0</v>
      </c>
      <c r="FQ7" s="18">
        <f t="shared" si="106"/>
        <v>0</v>
      </c>
      <c r="FR7" s="18">
        <f t="shared" si="107"/>
        <v>0</v>
      </c>
      <c r="FS7" s="18">
        <f t="shared" si="108"/>
        <v>0</v>
      </c>
      <c r="FT7" s="18">
        <f t="shared" si="109"/>
        <v>0</v>
      </c>
      <c r="FU7" s="18">
        <f t="shared" si="110"/>
        <v>0</v>
      </c>
      <c r="FV7" s="18">
        <f t="shared" si="111"/>
        <v>0</v>
      </c>
      <c r="FW7" s="18">
        <f t="shared" si="112"/>
        <v>0</v>
      </c>
      <c r="FX7" s="18">
        <f t="shared" si="113"/>
        <v>0</v>
      </c>
      <c r="FY7" s="18">
        <f t="shared" si="114"/>
        <v>0</v>
      </c>
      <c r="FZ7" s="18">
        <f t="shared" si="115"/>
        <v>0</v>
      </c>
      <c r="GA7" s="18">
        <f t="shared" si="116"/>
        <v>0</v>
      </c>
      <c r="GB7" s="18">
        <f t="shared" si="117"/>
        <v>0</v>
      </c>
      <c r="GC7" s="18">
        <f t="shared" si="118"/>
        <v>0</v>
      </c>
      <c r="GD7" s="18">
        <f t="shared" si="119"/>
        <v>0</v>
      </c>
      <c r="GE7" s="18">
        <f t="shared" si="120"/>
        <v>0</v>
      </c>
    </row>
    <row r="8" spans="1:187" x14ac:dyDescent="0.2">
      <c r="A8">
        <v>5</v>
      </c>
      <c r="B8" s="16">
        <f>Bonds!B8</f>
        <v>46310</v>
      </c>
      <c r="C8" s="17">
        <f>Bonds!C8</f>
        <v>4.625</v>
      </c>
      <c r="D8">
        <f>Bonds!Q8</f>
        <v>1</v>
      </c>
      <c r="E8">
        <f t="shared" si="0"/>
        <v>0</v>
      </c>
      <c r="F8" s="16">
        <f>IF(1&gt;$D8,"",IF($E8=1,EOMONTH(EDATE(Bonds!$I8,6*(1-1)),0),EDATE(Bonds!$I8,6*(1-1))))</f>
        <v>46310</v>
      </c>
      <c r="G8" s="16" t="str">
        <f>IF(2&gt;$D8,"",IF($E8=1,EOMONTH(EDATE(Bonds!$I8,6*(2-1)),0),EDATE(Bonds!$I8,6*(2-1))))</f>
        <v/>
      </c>
      <c r="H8" s="16" t="str">
        <f>IF(3&gt;$D8,"",IF($E8=1,EOMONTH(EDATE(Bonds!$I8,6*(3-1)),0),EDATE(Bonds!$I8,6*(3-1))))</f>
        <v/>
      </c>
      <c r="I8" s="16" t="str">
        <f>IF(4&gt;$D8,"",IF($E8=1,EOMONTH(EDATE(Bonds!$I8,6*(4-1)),0),EDATE(Bonds!$I8,6*(4-1))))</f>
        <v/>
      </c>
      <c r="J8" s="16" t="str">
        <f>IF(5&gt;$D8,"",IF($E8=1,EOMONTH(EDATE(Bonds!$I8,6*(5-1)),0),EDATE(Bonds!$I8,6*(5-1))))</f>
        <v/>
      </c>
      <c r="K8" s="16" t="str">
        <f>IF(6&gt;$D8,"",IF($E8=1,EOMONTH(EDATE(Bonds!$I8,6*(6-1)),0),EDATE(Bonds!$I8,6*(6-1))))</f>
        <v/>
      </c>
      <c r="L8" s="16" t="str">
        <f>IF(7&gt;$D8,"",IF($E8=1,EOMONTH(EDATE(Bonds!$I8,6*(7-1)),0),EDATE(Bonds!$I8,6*(7-1))))</f>
        <v/>
      </c>
      <c r="M8" s="16" t="str">
        <f>IF(8&gt;$D8,"",IF($E8=1,EOMONTH(EDATE(Bonds!$I8,6*(8-1)),0),EDATE(Bonds!$I8,6*(8-1))))</f>
        <v/>
      </c>
      <c r="N8" s="16" t="str">
        <f>IF(9&gt;$D8,"",IF($E8=1,EOMONTH(EDATE(Bonds!$I8,6*(9-1)),0),EDATE(Bonds!$I8,6*(9-1))))</f>
        <v/>
      </c>
      <c r="O8" s="16" t="str">
        <f>IF(10&gt;$D8,"",IF($E8=1,EOMONTH(EDATE(Bonds!$I8,6*(10-1)),0),EDATE(Bonds!$I8,6*(10-1))))</f>
        <v/>
      </c>
      <c r="P8" s="16" t="str">
        <f>IF(11&gt;$D8,"",IF($E8=1,EOMONTH(EDATE(Bonds!$I8,6*(11-1)),0),EDATE(Bonds!$I8,6*(11-1))))</f>
        <v/>
      </c>
      <c r="Q8" s="16" t="str">
        <f>IF(12&gt;$D8,"",IF($E8=1,EOMONTH(EDATE(Bonds!$I8,6*(12-1)),0),EDATE(Bonds!$I8,6*(12-1))))</f>
        <v/>
      </c>
      <c r="R8" s="16" t="str">
        <f>IF(13&gt;$D8,"",IF($E8=1,EOMONTH(EDATE(Bonds!$I8,6*(13-1)),0),EDATE(Bonds!$I8,6*(13-1))))</f>
        <v/>
      </c>
      <c r="S8" s="16" t="str">
        <f>IF(14&gt;$D8,"",IF($E8=1,EOMONTH(EDATE(Bonds!$I8,6*(14-1)),0),EDATE(Bonds!$I8,6*(14-1))))</f>
        <v/>
      </c>
      <c r="T8" s="16" t="str">
        <f>IF(15&gt;$D8,"",IF($E8=1,EOMONTH(EDATE(Bonds!$I8,6*(15-1)),0),EDATE(Bonds!$I8,6*(15-1))))</f>
        <v/>
      </c>
      <c r="U8" s="16" t="str">
        <f>IF(16&gt;$D8,"",IF($E8=1,EOMONTH(EDATE(Bonds!$I8,6*(16-1)),0),EDATE(Bonds!$I8,6*(16-1))))</f>
        <v/>
      </c>
      <c r="V8" s="16" t="str">
        <f>IF(17&gt;$D8,"",IF($E8=1,EOMONTH(EDATE(Bonds!$I8,6*(17-1)),0),EDATE(Bonds!$I8,6*(17-1))))</f>
        <v/>
      </c>
      <c r="W8" s="16" t="str">
        <f>IF(18&gt;$D8,"",IF($E8=1,EOMONTH(EDATE(Bonds!$I8,6*(18-1)),0),EDATE(Bonds!$I8,6*(18-1))))</f>
        <v/>
      </c>
      <c r="X8" s="16" t="str">
        <f>IF(19&gt;$D8,"",IF($E8=1,EOMONTH(EDATE(Bonds!$I8,6*(19-1)),0),EDATE(Bonds!$I8,6*(19-1))))</f>
        <v/>
      </c>
      <c r="Y8" s="16" t="str">
        <f>IF(20&gt;$D8,"",IF($E8=1,EOMONTH(EDATE(Bonds!$I8,6*(20-1)),0),EDATE(Bonds!$I8,6*(20-1))))</f>
        <v/>
      </c>
      <c r="Z8" s="16" t="str">
        <f>IF(21&gt;$D8,"",IF($E8=1,EOMONTH(EDATE(Bonds!$I8,6*(21-1)),0),EDATE(Bonds!$I8,6*(21-1))))</f>
        <v/>
      </c>
      <c r="AA8" s="16" t="str">
        <f>IF(22&gt;$D8,"",IF($E8=1,EOMONTH(EDATE(Bonds!$I8,6*(22-1)),0),EDATE(Bonds!$I8,6*(22-1))))</f>
        <v/>
      </c>
      <c r="AB8" s="16" t="str">
        <f>IF(23&gt;$D8,"",IF($E8=1,EOMONTH(EDATE(Bonds!$I8,6*(23-1)),0),EDATE(Bonds!$I8,6*(23-1))))</f>
        <v/>
      </c>
      <c r="AC8" s="16" t="str">
        <f>IF(24&gt;$D8,"",IF($E8=1,EOMONTH(EDATE(Bonds!$I8,6*(24-1)),0),EDATE(Bonds!$I8,6*(24-1))))</f>
        <v/>
      </c>
      <c r="AD8" s="16" t="str">
        <f>IF(25&gt;$D8,"",IF($E8=1,EOMONTH(EDATE(Bonds!$I8,6*(25-1)),0),EDATE(Bonds!$I8,6*(25-1))))</f>
        <v/>
      </c>
      <c r="AE8" s="16" t="str">
        <f>IF(26&gt;$D8,"",IF($E8=1,EOMONTH(EDATE(Bonds!$I8,6*(26-1)),0),EDATE(Bonds!$I8,6*(26-1))))</f>
        <v/>
      </c>
      <c r="AF8" s="16" t="str">
        <f>IF(27&gt;$D8,"",IF($E8=1,EOMONTH(EDATE(Bonds!$I8,6*(27-1)),0),EDATE(Bonds!$I8,6*(27-1))))</f>
        <v/>
      </c>
      <c r="AG8" s="16" t="str">
        <f>IF(28&gt;$D8,"",IF($E8=1,EOMONTH(EDATE(Bonds!$I8,6*(28-1)),0),EDATE(Bonds!$I8,6*(28-1))))</f>
        <v/>
      </c>
      <c r="AH8" s="16" t="str">
        <f>IF(29&gt;$D8,"",IF($E8=1,EOMONTH(EDATE(Bonds!$I8,6*(29-1)),0),EDATE(Bonds!$I8,6*(29-1))))</f>
        <v/>
      </c>
      <c r="AI8" s="16" t="str">
        <f>IF(30&gt;$D8,"",IF($E8=1,EOMONTH(EDATE(Bonds!$I8,6*(30-1)),0),EDATE(Bonds!$I8,6*(30-1))))</f>
        <v/>
      </c>
      <c r="AJ8" s="16" t="str">
        <f>IF(31&gt;$D8,"",IF($E8=1,EOMONTH(EDATE(Bonds!$I8,6*(31-1)),0),EDATE(Bonds!$I8,6*(31-1))))</f>
        <v/>
      </c>
      <c r="AK8" s="16" t="str">
        <f>IF(32&gt;$D8,"",IF($E8=1,EOMONTH(EDATE(Bonds!$I8,6*(32-1)),0),EDATE(Bonds!$I8,6*(32-1))))</f>
        <v/>
      </c>
      <c r="AL8" s="16" t="str">
        <f>IF(33&gt;$D8,"",IF($E8=1,EOMONTH(EDATE(Bonds!$I8,6*(33-1)),0),EDATE(Bonds!$I8,6*(33-1))))</f>
        <v/>
      </c>
      <c r="AM8" s="16" t="str">
        <f>IF(34&gt;$D8,"",IF($E8=1,EOMONTH(EDATE(Bonds!$I8,6*(34-1)),0),EDATE(Bonds!$I8,6*(34-1))))</f>
        <v/>
      </c>
      <c r="AN8" s="16" t="str">
        <f>IF(35&gt;$D8,"",IF($E8=1,EOMONTH(EDATE(Bonds!$I8,6*(35-1)),0),EDATE(Bonds!$I8,6*(35-1))))</f>
        <v/>
      </c>
      <c r="AO8" s="16" t="str">
        <f>IF(36&gt;$D8,"",IF($E8=1,EOMONTH(EDATE(Bonds!$I8,6*(36-1)),0),EDATE(Bonds!$I8,6*(36-1))))</f>
        <v/>
      </c>
      <c r="AP8" s="16" t="str">
        <f>IF(37&gt;$D8,"",IF($E8=1,EOMONTH(EDATE(Bonds!$I8,6*(37-1)),0),EDATE(Bonds!$I8,6*(37-1))))</f>
        <v/>
      </c>
      <c r="AQ8" s="16" t="str">
        <f>IF(38&gt;$D8,"",IF($E8=1,EOMONTH(EDATE(Bonds!$I8,6*(38-1)),0),EDATE(Bonds!$I8,6*(38-1))))</f>
        <v/>
      </c>
      <c r="AR8" s="16" t="str">
        <f>IF(39&gt;$D8,"",IF($E8=1,EOMONTH(EDATE(Bonds!$I8,6*(39-1)),0),EDATE(Bonds!$I8,6*(39-1))))</f>
        <v/>
      </c>
      <c r="AS8" s="16" t="str">
        <f>IF(40&gt;$D8,"",IF($E8=1,EOMONTH(EDATE(Bonds!$I8,6*(40-1)),0),EDATE(Bonds!$I8,6*(40-1))))</f>
        <v/>
      </c>
      <c r="AT8" s="16" t="str">
        <f>IF(41&gt;$D8,"",IF($E8=1,EOMONTH(EDATE(Bonds!$I8,6*(41-1)),0),EDATE(Bonds!$I8,6*(41-1))))</f>
        <v/>
      </c>
      <c r="AU8" s="16" t="str">
        <f>IF(42&gt;$D8,"",IF($E8=1,EOMONTH(EDATE(Bonds!$I8,6*(42-1)),0),EDATE(Bonds!$I8,6*(42-1))))</f>
        <v/>
      </c>
      <c r="AV8" s="16" t="str">
        <f>IF(43&gt;$D8,"",IF($E8=1,EOMONTH(EDATE(Bonds!$I8,6*(43-1)),0),EDATE(Bonds!$I8,6*(43-1))))</f>
        <v/>
      </c>
      <c r="AW8" s="16" t="str">
        <f>IF(44&gt;$D8,"",IF($E8=1,EOMONTH(EDATE(Bonds!$I8,6*(44-1)),0),EDATE(Bonds!$I8,6*(44-1))))</f>
        <v/>
      </c>
      <c r="AX8" s="16" t="str">
        <f>IF(45&gt;$D8,"",IF($E8=1,EOMONTH(EDATE(Bonds!$I8,6*(45-1)),0),EDATE(Bonds!$I8,6*(45-1))))</f>
        <v/>
      </c>
      <c r="AY8" s="16" t="str">
        <f>IF(46&gt;$D8,"",IF($E8=1,EOMONTH(EDATE(Bonds!$I8,6*(46-1)),0),EDATE(Bonds!$I8,6*(46-1))))</f>
        <v/>
      </c>
      <c r="AZ8" s="16" t="str">
        <f>IF(47&gt;$D8,"",IF($E8=1,EOMONTH(EDATE(Bonds!$I8,6*(47-1)),0),EDATE(Bonds!$I8,6*(47-1))))</f>
        <v/>
      </c>
      <c r="BA8" s="16" t="str">
        <f>IF(48&gt;$D8,"",IF($E8=1,EOMONTH(EDATE(Bonds!$I8,6*(48-1)),0),EDATE(Bonds!$I8,6*(48-1))))</f>
        <v/>
      </c>
      <c r="BB8" s="16" t="str">
        <f>IF(49&gt;$D8,"",IF($E8=1,EOMONTH(EDATE(Bonds!$I8,6*(49-1)),0),EDATE(Bonds!$I8,6*(49-1))))</f>
        <v/>
      </c>
      <c r="BC8" s="16" t="str">
        <f>IF(50&gt;$D8,"",IF($E8=1,EOMONTH(EDATE(Bonds!$I8,6*(50-1)),0),EDATE(Bonds!$I8,6*(50-1))))</f>
        <v/>
      </c>
      <c r="BD8" s="16" t="str">
        <f>IF(51&gt;$D8,"",IF($E8=1,EOMONTH(EDATE(Bonds!$I8,6*(51-1)),0),EDATE(Bonds!$I8,6*(51-1))))</f>
        <v/>
      </c>
      <c r="BE8" s="16" t="str">
        <f>IF(52&gt;$D8,"",IF($E8=1,EOMONTH(EDATE(Bonds!$I8,6*(52-1)),0),EDATE(Bonds!$I8,6*(52-1))))</f>
        <v/>
      </c>
      <c r="BF8" s="16" t="str">
        <f>IF(53&gt;$D8,"",IF($E8=1,EOMONTH(EDATE(Bonds!$I8,6*(53-1)),0),EDATE(Bonds!$I8,6*(53-1))))</f>
        <v/>
      </c>
      <c r="BG8" s="16" t="str">
        <f>IF(54&gt;$D8,"",IF($E8=1,EOMONTH(EDATE(Bonds!$I8,6*(54-1)),0),EDATE(Bonds!$I8,6*(54-1))))</f>
        <v/>
      </c>
      <c r="BH8" s="16" t="str">
        <f>IF(55&gt;$D8,"",IF($E8=1,EOMONTH(EDATE(Bonds!$I8,6*(55-1)),0),EDATE(Bonds!$I8,6*(55-1))))</f>
        <v/>
      </c>
      <c r="BI8" s="16" t="str">
        <f>IF(56&gt;$D8,"",IF($E8=1,EOMONTH(EDATE(Bonds!$I8,6*(56-1)),0),EDATE(Bonds!$I8,6*(56-1))))</f>
        <v/>
      </c>
      <c r="BJ8" s="16" t="str">
        <f>IF(57&gt;$D8,"",IF($E8=1,EOMONTH(EDATE(Bonds!$I8,6*(57-1)),0),EDATE(Bonds!$I8,6*(57-1))))</f>
        <v/>
      </c>
      <c r="BK8" s="16" t="str">
        <f>IF(58&gt;$D8,"",IF($E8=1,EOMONTH(EDATE(Bonds!$I8,6*(58-1)),0),EDATE(Bonds!$I8,6*(58-1))))</f>
        <v/>
      </c>
      <c r="BL8" s="16" t="str">
        <f>IF(59&gt;$D8,"",IF($E8=1,EOMONTH(EDATE(Bonds!$I8,6*(59-1)),0),EDATE(Bonds!$I8,6*(59-1))))</f>
        <v/>
      </c>
      <c r="BM8" s="16" t="str">
        <f>IF(60&gt;$D8,"",IF($E8=1,EOMONTH(EDATE(Bonds!$I8,6*(60-1)),0),EDATE(Bonds!$I8,6*(60-1))))</f>
        <v/>
      </c>
      <c r="BO8" s="22">
        <f t="shared" si="1"/>
        <v>3.7002419076807097E-2</v>
      </c>
      <c r="BP8" s="22" t="str">
        <f t="shared" si="2"/>
        <v/>
      </c>
      <c r="BQ8" s="22" t="str">
        <f t="shared" si="3"/>
        <v/>
      </c>
      <c r="BR8" s="22" t="str">
        <f t="shared" si="4"/>
        <v/>
      </c>
      <c r="BS8" s="22" t="str">
        <f t="shared" si="5"/>
        <v/>
      </c>
      <c r="BT8" s="22" t="str">
        <f t="shared" si="6"/>
        <v/>
      </c>
      <c r="BU8" s="22" t="str">
        <f t="shared" si="7"/>
        <v/>
      </c>
      <c r="BV8" s="22" t="str">
        <f t="shared" si="8"/>
        <v/>
      </c>
      <c r="BW8" s="22" t="str">
        <f t="shared" si="9"/>
        <v/>
      </c>
      <c r="BX8" s="22" t="str">
        <f t="shared" si="10"/>
        <v/>
      </c>
      <c r="BY8" s="22" t="str">
        <f t="shared" si="11"/>
        <v/>
      </c>
      <c r="BZ8" s="22" t="str">
        <f t="shared" si="12"/>
        <v/>
      </c>
      <c r="CA8" s="22" t="str">
        <f t="shared" si="13"/>
        <v/>
      </c>
      <c r="CB8" s="22" t="str">
        <f t="shared" si="14"/>
        <v/>
      </c>
      <c r="CC8" s="22" t="str">
        <f t="shared" si="15"/>
        <v/>
      </c>
      <c r="CD8" s="22" t="str">
        <f t="shared" si="16"/>
        <v/>
      </c>
      <c r="CE8" s="22" t="str">
        <f t="shared" si="17"/>
        <v/>
      </c>
      <c r="CF8" s="22" t="str">
        <f t="shared" si="18"/>
        <v/>
      </c>
      <c r="CG8" s="22" t="str">
        <f t="shared" si="19"/>
        <v/>
      </c>
      <c r="CH8" s="22" t="str">
        <f t="shared" si="20"/>
        <v/>
      </c>
      <c r="CI8" s="22" t="str">
        <f t="shared" si="21"/>
        <v/>
      </c>
      <c r="CJ8" s="22" t="str">
        <f t="shared" si="22"/>
        <v/>
      </c>
      <c r="CK8" s="22" t="str">
        <f t="shared" si="23"/>
        <v/>
      </c>
      <c r="CL8" s="22" t="str">
        <f t="shared" si="24"/>
        <v/>
      </c>
      <c r="CM8" s="22" t="str">
        <f t="shared" si="25"/>
        <v/>
      </c>
      <c r="CN8" s="22" t="str">
        <f t="shared" si="26"/>
        <v/>
      </c>
      <c r="CO8" s="22" t="str">
        <f t="shared" si="27"/>
        <v/>
      </c>
      <c r="CP8" s="22" t="str">
        <f t="shared" si="28"/>
        <v/>
      </c>
      <c r="CQ8" s="22" t="str">
        <f t="shared" si="29"/>
        <v/>
      </c>
      <c r="CR8" s="22" t="str">
        <f t="shared" si="30"/>
        <v/>
      </c>
      <c r="CS8" s="22" t="str">
        <f t="shared" si="31"/>
        <v/>
      </c>
      <c r="CT8" s="22" t="str">
        <f t="shared" si="32"/>
        <v/>
      </c>
      <c r="CU8" s="22" t="str">
        <f t="shared" si="33"/>
        <v/>
      </c>
      <c r="CV8" s="22" t="str">
        <f t="shared" si="34"/>
        <v/>
      </c>
      <c r="CW8" s="22" t="str">
        <f t="shared" si="35"/>
        <v/>
      </c>
      <c r="CX8" s="22" t="str">
        <f t="shared" si="36"/>
        <v/>
      </c>
      <c r="CY8" s="22" t="str">
        <f t="shared" si="37"/>
        <v/>
      </c>
      <c r="CZ8" s="22" t="str">
        <f t="shared" si="38"/>
        <v/>
      </c>
      <c r="DA8" s="22" t="str">
        <f t="shared" si="39"/>
        <v/>
      </c>
      <c r="DB8" s="22" t="str">
        <f t="shared" si="40"/>
        <v/>
      </c>
      <c r="DC8" s="22" t="str">
        <f t="shared" si="41"/>
        <v/>
      </c>
      <c r="DD8" s="22" t="str">
        <f t="shared" si="42"/>
        <v/>
      </c>
      <c r="DE8" s="22" t="str">
        <f t="shared" si="43"/>
        <v/>
      </c>
      <c r="DF8" s="22" t="str">
        <f t="shared" si="44"/>
        <v/>
      </c>
      <c r="DG8" s="22" t="str">
        <f t="shared" si="45"/>
        <v/>
      </c>
      <c r="DH8" s="22" t="str">
        <f t="shared" si="46"/>
        <v/>
      </c>
      <c r="DI8" s="22" t="str">
        <f t="shared" si="47"/>
        <v/>
      </c>
      <c r="DJ8" s="22" t="str">
        <f t="shared" si="48"/>
        <v/>
      </c>
      <c r="DK8" s="22" t="str">
        <f t="shared" si="49"/>
        <v/>
      </c>
      <c r="DL8" s="22" t="str">
        <f t="shared" si="50"/>
        <v/>
      </c>
      <c r="DM8" s="22" t="str">
        <f t="shared" si="51"/>
        <v/>
      </c>
      <c r="DN8" s="22" t="str">
        <f t="shared" si="52"/>
        <v/>
      </c>
      <c r="DO8" s="22" t="str">
        <f t="shared" si="53"/>
        <v/>
      </c>
      <c r="DP8" s="22" t="str">
        <f t="shared" si="54"/>
        <v/>
      </c>
      <c r="DQ8" s="22" t="str">
        <f t="shared" si="55"/>
        <v/>
      </c>
      <c r="DR8" s="22" t="str">
        <f t="shared" si="56"/>
        <v/>
      </c>
      <c r="DS8" s="22" t="str">
        <f t="shared" si="57"/>
        <v/>
      </c>
      <c r="DT8" s="22" t="str">
        <f t="shared" si="58"/>
        <v/>
      </c>
      <c r="DU8" s="22" t="str">
        <f t="shared" si="59"/>
        <v/>
      </c>
      <c r="DV8" s="22" t="str">
        <f t="shared" si="60"/>
        <v/>
      </c>
      <c r="DX8" s="18">
        <f t="shared" si="61"/>
        <v>101.92945180134848</v>
      </c>
      <c r="DY8" s="18">
        <f t="shared" si="62"/>
        <v>0</v>
      </c>
      <c r="DZ8" s="18">
        <f t="shared" si="63"/>
        <v>0</v>
      </c>
      <c r="EA8" s="18">
        <f t="shared" si="64"/>
        <v>0</v>
      </c>
      <c r="EB8" s="18">
        <f t="shared" si="65"/>
        <v>0</v>
      </c>
      <c r="EC8" s="18">
        <f t="shared" si="66"/>
        <v>0</v>
      </c>
      <c r="ED8" s="18">
        <f t="shared" si="67"/>
        <v>0</v>
      </c>
      <c r="EE8" s="18">
        <f t="shared" si="68"/>
        <v>0</v>
      </c>
      <c r="EF8" s="18">
        <f t="shared" si="69"/>
        <v>0</v>
      </c>
      <c r="EG8" s="18">
        <f t="shared" si="70"/>
        <v>0</v>
      </c>
      <c r="EH8" s="18">
        <f t="shared" si="71"/>
        <v>0</v>
      </c>
      <c r="EI8" s="18">
        <f t="shared" si="72"/>
        <v>0</v>
      </c>
      <c r="EJ8" s="18">
        <f t="shared" si="73"/>
        <v>0</v>
      </c>
      <c r="EK8" s="18">
        <f t="shared" si="74"/>
        <v>0</v>
      </c>
      <c r="EL8" s="18">
        <f t="shared" si="75"/>
        <v>0</v>
      </c>
      <c r="EM8" s="18">
        <f t="shared" si="76"/>
        <v>0</v>
      </c>
      <c r="EN8" s="18">
        <f t="shared" si="77"/>
        <v>0</v>
      </c>
      <c r="EO8" s="18">
        <f t="shared" si="78"/>
        <v>0</v>
      </c>
      <c r="EP8" s="18">
        <f t="shared" si="79"/>
        <v>0</v>
      </c>
      <c r="EQ8" s="18">
        <f t="shared" si="80"/>
        <v>0</v>
      </c>
      <c r="ER8" s="18">
        <f t="shared" si="81"/>
        <v>0</v>
      </c>
      <c r="ES8" s="18">
        <f t="shared" si="82"/>
        <v>0</v>
      </c>
      <c r="ET8" s="18">
        <f t="shared" si="83"/>
        <v>0</v>
      </c>
      <c r="EU8" s="18">
        <f t="shared" si="84"/>
        <v>0</v>
      </c>
      <c r="EV8" s="18">
        <f t="shared" si="85"/>
        <v>0</v>
      </c>
      <c r="EW8" s="18">
        <f t="shared" si="86"/>
        <v>0</v>
      </c>
      <c r="EX8" s="18">
        <f t="shared" si="87"/>
        <v>0</v>
      </c>
      <c r="EY8" s="18">
        <f t="shared" si="88"/>
        <v>0</v>
      </c>
      <c r="EZ8" s="18">
        <f t="shared" si="89"/>
        <v>0</v>
      </c>
      <c r="FA8" s="18">
        <f t="shared" si="90"/>
        <v>0</v>
      </c>
      <c r="FB8" s="18">
        <f t="shared" si="91"/>
        <v>0</v>
      </c>
      <c r="FC8" s="18">
        <f t="shared" si="92"/>
        <v>0</v>
      </c>
      <c r="FD8" s="18">
        <f t="shared" si="93"/>
        <v>0</v>
      </c>
      <c r="FE8" s="18">
        <f t="shared" si="94"/>
        <v>0</v>
      </c>
      <c r="FF8" s="18">
        <f t="shared" si="95"/>
        <v>0</v>
      </c>
      <c r="FG8" s="18">
        <f t="shared" si="96"/>
        <v>0</v>
      </c>
      <c r="FH8" s="18">
        <f t="shared" si="97"/>
        <v>0</v>
      </c>
      <c r="FI8" s="18">
        <f t="shared" si="98"/>
        <v>0</v>
      </c>
      <c r="FJ8" s="18">
        <f t="shared" si="99"/>
        <v>0</v>
      </c>
      <c r="FK8" s="18">
        <f t="shared" si="100"/>
        <v>0</v>
      </c>
      <c r="FL8" s="18">
        <f t="shared" si="101"/>
        <v>0</v>
      </c>
      <c r="FM8" s="18">
        <f t="shared" si="102"/>
        <v>0</v>
      </c>
      <c r="FN8" s="18">
        <f t="shared" si="103"/>
        <v>0</v>
      </c>
      <c r="FO8" s="18">
        <f t="shared" si="104"/>
        <v>0</v>
      </c>
      <c r="FP8" s="18">
        <f t="shared" si="105"/>
        <v>0</v>
      </c>
      <c r="FQ8" s="18">
        <f t="shared" si="106"/>
        <v>0</v>
      </c>
      <c r="FR8" s="18">
        <f t="shared" si="107"/>
        <v>0</v>
      </c>
      <c r="FS8" s="18">
        <f t="shared" si="108"/>
        <v>0</v>
      </c>
      <c r="FT8" s="18">
        <f t="shared" si="109"/>
        <v>0</v>
      </c>
      <c r="FU8" s="18">
        <f t="shared" si="110"/>
        <v>0</v>
      </c>
      <c r="FV8" s="18">
        <f t="shared" si="111"/>
        <v>0</v>
      </c>
      <c r="FW8" s="18">
        <f t="shared" si="112"/>
        <v>0</v>
      </c>
      <c r="FX8" s="18">
        <f t="shared" si="113"/>
        <v>0</v>
      </c>
      <c r="FY8" s="18">
        <f t="shared" si="114"/>
        <v>0</v>
      </c>
      <c r="FZ8" s="18">
        <f t="shared" si="115"/>
        <v>0</v>
      </c>
      <c r="GA8" s="18">
        <f t="shared" si="116"/>
        <v>0</v>
      </c>
      <c r="GB8" s="18">
        <f t="shared" si="117"/>
        <v>0</v>
      </c>
      <c r="GC8" s="18">
        <f t="shared" si="118"/>
        <v>0</v>
      </c>
      <c r="GD8" s="18">
        <f t="shared" si="119"/>
        <v>0</v>
      </c>
      <c r="GE8" s="18">
        <f t="shared" si="120"/>
        <v>0</v>
      </c>
    </row>
    <row r="9" spans="1:187" x14ac:dyDescent="0.2">
      <c r="A9">
        <v>6</v>
      </c>
      <c r="B9" s="16">
        <f>Bonds!B9</f>
        <v>46326</v>
      </c>
      <c r="C9" s="17">
        <f>Bonds!C9</f>
        <v>1.125</v>
      </c>
      <c r="D9">
        <f>Bonds!Q9</f>
        <v>1</v>
      </c>
      <c r="E9">
        <f t="shared" si="0"/>
        <v>1</v>
      </c>
      <c r="F9" s="16">
        <f>IF(1&gt;$D9,"",IF($E9=1,EOMONTH(EDATE(Bonds!$I9,6*(1-1)),0),EDATE(Bonds!$I9,6*(1-1))))</f>
        <v>46326</v>
      </c>
      <c r="G9" s="16" t="str">
        <f>IF(2&gt;$D9,"",IF($E9=1,EOMONTH(EDATE(Bonds!$I9,6*(2-1)),0),EDATE(Bonds!$I9,6*(2-1))))</f>
        <v/>
      </c>
      <c r="H9" s="16" t="str">
        <f>IF(3&gt;$D9,"",IF($E9=1,EOMONTH(EDATE(Bonds!$I9,6*(3-1)),0),EDATE(Bonds!$I9,6*(3-1))))</f>
        <v/>
      </c>
      <c r="I9" s="16" t="str">
        <f>IF(4&gt;$D9,"",IF($E9=1,EOMONTH(EDATE(Bonds!$I9,6*(4-1)),0),EDATE(Bonds!$I9,6*(4-1))))</f>
        <v/>
      </c>
      <c r="J9" s="16" t="str">
        <f>IF(5&gt;$D9,"",IF($E9=1,EOMONTH(EDATE(Bonds!$I9,6*(5-1)),0),EDATE(Bonds!$I9,6*(5-1))))</f>
        <v/>
      </c>
      <c r="K9" s="16" t="str">
        <f>IF(6&gt;$D9,"",IF($E9=1,EOMONTH(EDATE(Bonds!$I9,6*(6-1)),0),EDATE(Bonds!$I9,6*(6-1))))</f>
        <v/>
      </c>
      <c r="L9" s="16" t="str">
        <f>IF(7&gt;$D9,"",IF($E9=1,EOMONTH(EDATE(Bonds!$I9,6*(7-1)),0),EDATE(Bonds!$I9,6*(7-1))))</f>
        <v/>
      </c>
      <c r="M9" s="16" t="str">
        <f>IF(8&gt;$D9,"",IF($E9=1,EOMONTH(EDATE(Bonds!$I9,6*(8-1)),0),EDATE(Bonds!$I9,6*(8-1))))</f>
        <v/>
      </c>
      <c r="N9" s="16" t="str">
        <f>IF(9&gt;$D9,"",IF($E9=1,EOMONTH(EDATE(Bonds!$I9,6*(9-1)),0),EDATE(Bonds!$I9,6*(9-1))))</f>
        <v/>
      </c>
      <c r="O9" s="16" t="str">
        <f>IF(10&gt;$D9,"",IF($E9=1,EOMONTH(EDATE(Bonds!$I9,6*(10-1)),0),EDATE(Bonds!$I9,6*(10-1))))</f>
        <v/>
      </c>
      <c r="P9" s="16" t="str">
        <f>IF(11&gt;$D9,"",IF($E9=1,EOMONTH(EDATE(Bonds!$I9,6*(11-1)),0),EDATE(Bonds!$I9,6*(11-1))))</f>
        <v/>
      </c>
      <c r="Q9" s="16" t="str">
        <f>IF(12&gt;$D9,"",IF($E9=1,EOMONTH(EDATE(Bonds!$I9,6*(12-1)),0),EDATE(Bonds!$I9,6*(12-1))))</f>
        <v/>
      </c>
      <c r="R9" s="16" t="str">
        <f>IF(13&gt;$D9,"",IF($E9=1,EOMONTH(EDATE(Bonds!$I9,6*(13-1)),0),EDATE(Bonds!$I9,6*(13-1))))</f>
        <v/>
      </c>
      <c r="S9" s="16" t="str">
        <f>IF(14&gt;$D9,"",IF($E9=1,EOMONTH(EDATE(Bonds!$I9,6*(14-1)),0),EDATE(Bonds!$I9,6*(14-1))))</f>
        <v/>
      </c>
      <c r="T9" s="16" t="str">
        <f>IF(15&gt;$D9,"",IF($E9=1,EOMONTH(EDATE(Bonds!$I9,6*(15-1)),0),EDATE(Bonds!$I9,6*(15-1))))</f>
        <v/>
      </c>
      <c r="U9" s="16" t="str">
        <f>IF(16&gt;$D9,"",IF($E9=1,EOMONTH(EDATE(Bonds!$I9,6*(16-1)),0),EDATE(Bonds!$I9,6*(16-1))))</f>
        <v/>
      </c>
      <c r="V9" s="16" t="str">
        <f>IF(17&gt;$D9,"",IF($E9=1,EOMONTH(EDATE(Bonds!$I9,6*(17-1)),0),EDATE(Bonds!$I9,6*(17-1))))</f>
        <v/>
      </c>
      <c r="W9" s="16" t="str">
        <f>IF(18&gt;$D9,"",IF($E9=1,EOMONTH(EDATE(Bonds!$I9,6*(18-1)),0),EDATE(Bonds!$I9,6*(18-1))))</f>
        <v/>
      </c>
      <c r="X9" s="16" t="str">
        <f>IF(19&gt;$D9,"",IF($E9=1,EOMONTH(EDATE(Bonds!$I9,6*(19-1)),0),EDATE(Bonds!$I9,6*(19-1))))</f>
        <v/>
      </c>
      <c r="Y9" s="16" t="str">
        <f>IF(20&gt;$D9,"",IF($E9=1,EOMONTH(EDATE(Bonds!$I9,6*(20-1)),0),EDATE(Bonds!$I9,6*(20-1))))</f>
        <v/>
      </c>
      <c r="Z9" s="16" t="str">
        <f>IF(21&gt;$D9,"",IF($E9=1,EOMONTH(EDATE(Bonds!$I9,6*(21-1)),0),EDATE(Bonds!$I9,6*(21-1))))</f>
        <v/>
      </c>
      <c r="AA9" s="16" t="str">
        <f>IF(22&gt;$D9,"",IF($E9=1,EOMONTH(EDATE(Bonds!$I9,6*(22-1)),0),EDATE(Bonds!$I9,6*(22-1))))</f>
        <v/>
      </c>
      <c r="AB9" s="16" t="str">
        <f>IF(23&gt;$D9,"",IF($E9=1,EOMONTH(EDATE(Bonds!$I9,6*(23-1)),0),EDATE(Bonds!$I9,6*(23-1))))</f>
        <v/>
      </c>
      <c r="AC9" s="16" t="str">
        <f>IF(24&gt;$D9,"",IF($E9=1,EOMONTH(EDATE(Bonds!$I9,6*(24-1)),0),EDATE(Bonds!$I9,6*(24-1))))</f>
        <v/>
      </c>
      <c r="AD9" s="16" t="str">
        <f>IF(25&gt;$D9,"",IF($E9=1,EOMONTH(EDATE(Bonds!$I9,6*(25-1)),0),EDATE(Bonds!$I9,6*(25-1))))</f>
        <v/>
      </c>
      <c r="AE9" s="16" t="str">
        <f>IF(26&gt;$D9,"",IF($E9=1,EOMONTH(EDATE(Bonds!$I9,6*(26-1)),0),EDATE(Bonds!$I9,6*(26-1))))</f>
        <v/>
      </c>
      <c r="AF9" s="16" t="str">
        <f>IF(27&gt;$D9,"",IF($E9=1,EOMONTH(EDATE(Bonds!$I9,6*(27-1)),0),EDATE(Bonds!$I9,6*(27-1))))</f>
        <v/>
      </c>
      <c r="AG9" s="16" t="str">
        <f>IF(28&gt;$D9,"",IF($E9=1,EOMONTH(EDATE(Bonds!$I9,6*(28-1)),0),EDATE(Bonds!$I9,6*(28-1))))</f>
        <v/>
      </c>
      <c r="AH9" s="16" t="str">
        <f>IF(29&gt;$D9,"",IF($E9=1,EOMONTH(EDATE(Bonds!$I9,6*(29-1)),0),EDATE(Bonds!$I9,6*(29-1))))</f>
        <v/>
      </c>
      <c r="AI9" s="16" t="str">
        <f>IF(30&gt;$D9,"",IF($E9=1,EOMONTH(EDATE(Bonds!$I9,6*(30-1)),0),EDATE(Bonds!$I9,6*(30-1))))</f>
        <v/>
      </c>
      <c r="AJ9" s="16" t="str">
        <f>IF(31&gt;$D9,"",IF($E9=1,EOMONTH(EDATE(Bonds!$I9,6*(31-1)),0),EDATE(Bonds!$I9,6*(31-1))))</f>
        <v/>
      </c>
      <c r="AK9" s="16" t="str">
        <f>IF(32&gt;$D9,"",IF($E9=1,EOMONTH(EDATE(Bonds!$I9,6*(32-1)),0),EDATE(Bonds!$I9,6*(32-1))))</f>
        <v/>
      </c>
      <c r="AL9" s="16" t="str">
        <f>IF(33&gt;$D9,"",IF($E9=1,EOMONTH(EDATE(Bonds!$I9,6*(33-1)),0),EDATE(Bonds!$I9,6*(33-1))))</f>
        <v/>
      </c>
      <c r="AM9" s="16" t="str">
        <f>IF(34&gt;$D9,"",IF($E9=1,EOMONTH(EDATE(Bonds!$I9,6*(34-1)),0),EDATE(Bonds!$I9,6*(34-1))))</f>
        <v/>
      </c>
      <c r="AN9" s="16" t="str">
        <f>IF(35&gt;$D9,"",IF($E9=1,EOMONTH(EDATE(Bonds!$I9,6*(35-1)),0),EDATE(Bonds!$I9,6*(35-1))))</f>
        <v/>
      </c>
      <c r="AO9" s="16" t="str">
        <f>IF(36&gt;$D9,"",IF($E9=1,EOMONTH(EDATE(Bonds!$I9,6*(36-1)),0),EDATE(Bonds!$I9,6*(36-1))))</f>
        <v/>
      </c>
      <c r="AP9" s="16" t="str">
        <f>IF(37&gt;$D9,"",IF($E9=1,EOMONTH(EDATE(Bonds!$I9,6*(37-1)),0),EDATE(Bonds!$I9,6*(37-1))))</f>
        <v/>
      </c>
      <c r="AQ9" s="16" t="str">
        <f>IF(38&gt;$D9,"",IF($E9=1,EOMONTH(EDATE(Bonds!$I9,6*(38-1)),0),EDATE(Bonds!$I9,6*(38-1))))</f>
        <v/>
      </c>
      <c r="AR9" s="16" t="str">
        <f>IF(39&gt;$D9,"",IF($E9=1,EOMONTH(EDATE(Bonds!$I9,6*(39-1)),0),EDATE(Bonds!$I9,6*(39-1))))</f>
        <v/>
      </c>
      <c r="AS9" s="16" t="str">
        <f>IF(40&gt;$D9,"",IF($E9=1,EOMONTH(EDATE(Bonds!$I9,6*(40-1)),0),EDATE(Bonds!$I9,6*(40-1))))</f>
        <v/>
      </c>
      <c r="AT9" s="16" t="str">
        <f>IF(41&gt;$D9,"",IF($E9=1,EOMONTH(EDATE(Bonds!$I9,6*(41-1)),0),EDATE(Bonds!$I9,6*(41-1))))</f>
        <v/>
      </c>
      <c r="AU9" s="16" t="str">
        <f>IF(42&gt;$D9,"",IF($E9=1,EOMONTH(EDATE(Bonds!$I9,6*(42-1)),0),EDATE(Bonds!$I9,6*(42-1))))</f>
        <v/>
      </c>
      <c r="AV9" s="16" t="str">
        <f>IF(43&gt;$D9,"",IF($E9=1,EOMONTH(EDATE(Bonds!$I9,6*(43-1)),0),EDATE(Bonds!$I9,6*(43-1))))</f>
        <v/>
      </c>
      <c r="AW9" s="16" t="str">
        <f>IF(44&gt;$D9,"",IF($E9=1,EOMONTH(EDATE(Bonds!$I9,6*(44-1)),0),EDATE(Bonds!$I9,6*(44-1))))</f>
        <v/>
      </c>
      <c r="AX9" s="16" t="str">
        <f>IF(45&gt;$D9,"",IF($E9=1,EOMONTH(EDATE(Bonds!$I9,6*(45-1)),0),EDATE(Bonds!$I9,6*(45-1))))</f>
        <v/>
      </c>
      <c r="AY9" s="16" t="str">
        <f>IF(46&gt;$D9,"",IF($E9=1,EOMONTH(EDATE(Bonds!$I9,6*(46-1)),0),EDATE(Bonds!$I9,6*(46-1))))</f>
        <v/>
      </c>
      <c r="AZ9" s="16" t="str">
        <f>IF(47&gt;$D9,"",IF($E9=1,EOMONTH(EDATE(Bonds!$I9,6*(47-1)),0),EDATE(Bonds!$I9,6*(47-1))))</f>
        <v/>
      </c>
      <c r="BA9" s="16" t="str">
        <f>IF(48&gt;$D9,"",IF($E9=1,EOMONTH(EDATE(Bonds!$I9,6*(48-1)),0),EDATE(Bonds!$I9,6*(48-1))))</f>
        <v/>
      </c>
      <c r="BB9" s="16" t="str">
        <f>IF(49&gt;$D9,"",IF($E9=1,EOMONTH(EDATE(Bonds!$I9,6*(49-1)),0),EDATE(Bonds!$I9,6*(49-1))))</f>
        <v/>
      </c>
      <c r="BC9" s="16" t="str">
        <f>IF(50&gt;$D9,"",IF($E9=1,EOMONTH(EDATE(Bonds!$I9,6*(50-1)),0),EDATE(Bonds!$I9,6*(50-1))))</f>
        <v/>
      </c>
      <c r="BD9" s="16" t="str">
        <f>IF(51&gt;$D9,"",IF($E9=1,EOMONTH(EDATE(Bonds!$I9,6*(51-1)),0),EDATE(Bonds!$I9,6*(51-1))))</f>
        <v/>
      </c>
      <c r="BE9" s="16" t="str">
        <f>IF(52&gt;$D9,"",IF($E9=1,EOMONTH(EDATE(Bonds!$I9,6*(52-1)),0),EDATE(Bonds!$I9,6*(52-1))))</f>
        <v/>
      </c>
      <c r="BF9" s="16" t="str">
        <f>IF(53&gt;$D9,"",IF($E9=1,EOMONTH(EDATE(Bonds!$I9,6*(53-1)),0),EDATE(Bonds!$I9,6*(53-1))))</f>
        <v/>
      </c>
      <c r="BG9" s="16" t="str">
        <f>IF(54&gt;$D9,"",IF($E9=1,EOMONTH(EDATE(Bonds!$I9,6*(54-1)),0),EDATE(Bonds!$I9,6*(54-1))))</f>
        <v/>
      </c>
      <c r="BH9" s="16" t="str">
        <f>IF(55&gt;$D9,"",IF($E9=1,EOMONTH(EDATE(Bonds!$I9,6*(55-1)),0),EDATE(Bonds!$I9,6*(55-1))))</f>
        <v/>
      </c>
      <c r="BI9" s="16" t="str">
        <f>IF(56&gt;$D9,"",IF($E9=1,EOMONTH(EDATE(Bonds!$I9,6*(56-1)),0),EDATE(Bonds!$I9,6*(56-1))))</f>
        <v/>
      </c>
      <c r="BJ9" s="16" t="str">
        <f>IF(57&gt;$D9,"",IF($E9=1,EOMONTH(EDATE(Bonds!$I9,6*(57-1)),0),EDATE(Bonds!$I9,6*(57-1))))</f>
        <v/>
      </c>
      <c r="BK9" s="16" t="str">
        <f>IF(58&gt;$D9,"",IF($E9=1,EOMONTH(EDATE(Bonds!$I9,6*(58-1)),0),EDATE(Bonds!$I9,6*(58-1))))</f>
        <v/>
      </c>
      <c r="BL9" s="16" t="str">
        <f>IF(59&gt;$D9,"",IF($E9=1,EOMONTH(EDATE(Bonds!$I9,6*(59-1)),0),EDATE(Bonds!$I9,6*(59-1))))</f>
        <v/>
      </c>
      <c r="BM9" s="16" t="str">
        <f>IF(60&gt;$D9,"",IF($E9=1,EOMONTH(EDATE(Bonds!$I9,6*(60-1)),0),EDATE(Bonds!$I9,6*(60-1))))</f>
        <v/>
      </c>
      <c r="BO9" s="22">
        <f t="shared" si="1"/>
        <v>3.7298133534015822E-2</v>
      </c>
      <c r="BP9" s="22" t="str">
        <f t="shared" si="2"/>
        <v/>
      </c>
      <c r="BQ9" s="22" t="str">
        <f t="shared" si="3"/>
        <v/>
      </c>
      <c r="BR9" s="22" t="str">
        <f t="shared" si="4"/>
        <v/>
      </c>
      <c r="BS9" s="22" t="str">
        <f t="shared" si="5"/>
        <v/>
      </c>
      <c r="BT9" s="22" t="str">
        <f t="shared" si="6"/>
        <v/>
      </c>
      <c r="BU9" s="22" t="str">
        <f t="shared" si="7"/>
        <v/>
      </c>
      <c r="BV9" s="22" t="str">
        <f t="shared" si="8"/>
        <v/>
      </c>
      <c r="BW9" s="22" t="str">
        <f t="shared" si="9"/>
        <v/>
      </c>
      <c r="BX9" s="22" t="str">
        <f t="shared" si="10"/>
        <v/>
      </c>
      <c r="BY9" s="22" t="str">
        <f t="shared" si="11"/>
        <v/>
      </c>
      <c r="BZ9" s="22" t="str">
        <f t="shared" si="12"/>
        <v/>
      </c>
      <c r="CA9" s="22" t="str">
        <f t="shared" si="13"/>
        <v/>
      </c>
      <c r="CB9" s="22" t="str">
        <f t="shared" si="14"/>
        <v/>
      </c>
      <c r="CC9" s="22" t="str">
        <f t="shared" si="15"/>
        <v/>
      </c>
      <c r="CD9" s="22" t="str">
        <f t="shared" si="16"/>
        <v/>
      </c>
      <c r="CE9" s="22" t="str">
        <f t="shared" si="17"/>
        <v/>
      </c>
      <c r="CF9" s="22" t="str">
        <f t="shared" si="18"/>
        <v/>
      </c>
      <c r="CG9" s="22" t="str">
        <f t="shared" si="19"/>
        <v/>
      </c>
      <c r="CH9" s="22" t="str">
        <f t="shared" si="20"/>
        <v/>
      </c>
      <c r="CI9" s="22" t="str">
        <f t="shared" si="21"/>
        <v/>
      </c>
      <c r="CJ9" s="22" t="str">
        <f t="shared" si="22"/>
        <v/>
      </c>
      <c r="CK9" s="22" t="str">
        <f t="shared" si="23"/>
        <v/>
      </c>
      <c r="CL9" s="22" t="str">
        <f t="shared" si="24"/>
        <v/>
      </c>
      <c r="CM9" s="22" t="str">
        <f t="shared" si="25"/>
        <v/>
      </c>
      <c r="CN9" s="22" t="str">
        <f t="shared" si="26"/>
        <v/>
      </c>
      <c r="CO9" s="22" t="str">
        <f t="shared" si="27"/>
        <v/>
      </c>
      <c r="CP9" s="22" t="str">
        <f t="shared" si="28"/>
        <v/>
      </c>
      <c r="CQ9" s="22" t="str">
        <f t="shared" si="29"/>
        <v/>
      </c>
      <c r="CR9" s="22" t="str">
        <f t="shared" si="30"/>
        <v/>
      </c>
      <c r="CS9" s="22" t="str">
        <f t="shared" si="31"/>
        <v/>
      </c>
      <c r="CT9" s="22" t="str">
        <f t="shared" si="32"/>
        <v/>
      </c>
      <c r="CU9" s="22" t="str">
        <f t="shared" si="33"/>
        <v/>
      </c>
      <c r="CV9" s="22" t="str">
        <f t="shared" si="34"/>
        <v/>
      </c>
      <c r="CW9" s="22" t="str">
        <f t="shared" si="35"/>
        <v/>
      </c>
      <c r="CX9" s="22" t="str">
        <f t="shared" si="36"/>
        <v/>
      </c>
      <c r="CY9" s="22" t="str">
        <f t="shared" si="37"/>
        <v/>
      </c>
      <c r="CZ9" s="22" t="str">
        <f t="shared" si="38"/>
        <v/>
      </c>
      <c r="DA9" s="22" t="str">
        <f t="shared" si="39"/>
        <v/>
      </c>
      <c r="DB9" s="22" t="str">
        <f t="shared" si="40"/>
        <v/>
      </c>
      <c r="DC9" s="22" t="str">
        <f t="shared" si="41"/>
        <v/>
      </c>
      <c r="DD9" s="22" t="str">
        <f t="shared" si="42"/>
        <v/>
      </c>
      <c r="DE9" s="22" t="str">
        <f t="shared" si="43"/>
        <v/>
      </c>
      <c r="DF9" s="22" t="str">
        <f t="shared" si="44"/>
        <v/>
      </c>
      <c r="DG9" s="22" t="str">
        <f t="shared" si="45"/>
        <v/>
      </c>
      <c r="DH9" s="22" t="str">
        <f t="shared" si="46"/>
        <v/>
      </c>
      <c r="DI9" s="22" t="str">
        <f t="shared" si="47"/>
        <v/>
      </c>
      <c r="DJ9" s="22" t="str">
        <f t="shared" si="48"/>
        <v/>
      </c>
      <c r="DK9" s="22" t="str">
        <f t="shared" si="49"/>
        <v/>
      </c>
      <c r="DL9" s="22" t="str">
        <f t="shared" si="50"/>
        <v/>
      </c>
      <c r="DM9" s="22" t="str">
        <f t="shared" si="51"/>
        <v/>
      </c>
      <c r="DN9" s="22" t="str">
        <f t="shared" si="52"/>
        <v/>
      </c>
      <c r="DO9" s="22" t="str">
        <f t="shared" si="53"/>
        <v/>
      </c>
      <c r="DP9" s="22" t="str">
        <f t="shared" si="54"/>
        <v/>
      </c>
      <c r="DQ9" s="22" t="str">
        <f t="shared" si="55"/>
        <v/>
      </c>
      <c r="DR9" s="22" t="str">
        <f t="shared" si="56"/>
        <v/>
      </c>
      <c r="DS9" s="22" t="str">
        <f t="shared" si="57"/>
        <v/>
      </c>
      <c r="DT9" s="22" t="str">
        <f t="shared" si="58"/>
        <v/>
      </c>
      <c r="DU9" s="22" t="str">
        <f t="shared" si="59"/>
        <v/>
      </c>
      <c r="DV9" s="22" t="str">
        <f t="shared" si="60"/>
        <v/>
      </c>
      <c r="DX9" s="18">
        <f t="shared" si="61"/>
        <v>100.0193364094464</v>
      </c>
      <c r="DY9" s="18">
        <f t="shared" si="62"/>
        <v>0</v>
      </c>
      <c r="DZ9" s="18">
        <f t="shared" si="63"/>
        <v>0</v>
      </c>
      <c r="EA9" s="18">
        <f t="shared" si="64"/>
        <v>0</v>
      </c>
      <c r="EB9" s="18">
        <f t="shared" si="65"/>
        <v>0</v>
      </c>
      <c r="EC9" s="18">
        <f t="shared" si="66"/>
        <v>0</v>
      </c>
      <c r="ED9" s="18">
        <f t="shared" si="67"/>
        <v>0</v>
      </c>
      <c r="EE9" s="18">
        <f t="shared" si="68"/>
        <v>0</v>
      </c>
      <c r="EF9" s="18">
        <f t="shared" si="69"/>
        <v>0</v>
      </c>
      <c r="EG9" s="18">
        <f t="shared" si="70"/>
        <v>0</v>
      </c>
      <c r="EH9" s="18">
        <f t="shared" si="71"/>
        <v>0</v>
      </c>
      <c r="EI9" s="18">
        <f t="shared" si="72"/>
        <v>0</v>
      </c>
      <c r="EJ9" s="18">
        <f t="shared" si="73"/>
        <v>0</v>
      </c>
      <c r="EK9" s="18">
        <f t="shared" si="74"/>
        <v>0</v>
      </c>
      <c r="EL9" s="18">
        <f t="shared" si="75"/>
        <v>0</v>
      </c>
      <c r="EM9" s="18">
        <f t="shared" si="76"/>
        <v>0</v>
      </c>
      <c r="EN9" s="18">
        <f t="shared" si="77"/>
        <v>0</v>
      </c>
      <c r="EO9" s="18">
        <f t="shared" si="78"/>
        <v>0</v>
      </c>
      <c r="EP9" s="18">
        <f t="shared" si="79"/>
        <v>0</v>
      </c>
      <c r="EQ9" s="18">
        <f t="shared" si="80"/>
        <v>0</v>
      </c>
      <c r="ER9" s="18">
        <f t="shared" si="81"/>
        <v>0</v>
      </c>
      <c r="ES9" s="18">
        <f t="shared" si="82"/>
        <v>0</v>
      </c>
      <c r="ET9" s="18">
        <f t="shared" si="83"/>
        <v>0</v>
      </c>
      <c r="EU9" s="18">
        <f t="shared" si="84"/>
        <v>0</v>
      </c>
      <c r="EV9" s="18">
        <f t="shared" si="85"/>
        <v>0</v>
      </c>
      <c r="EW9" s="18">
        <f t="shared" si="86"/>
        <v>0</v>
      </c>
      <c r="EX9" s="18">
        <f t="shared" si="87"/>
        <v>0</v>
      </c>
      <c r="EY9" s="18">
        <f t="shared" si="88"/>
        <v>0</v>
      </c>
      <c r="EZ9" s="18">
        <f t="shared" si="89"/>
        <v>0</v>
      </c>
      <c r="FA9" s="18">
        <f t="shared" si="90"/>
        <v>0</v>
      </c>
      <c r="FB9" s="18">
        <f t="shared" si="91"/>
        <v>0</v>
      </c>
      <c r="FC9" s="18">
        <f t="shared" si="92"/>
        <v>0</v>
      </c>
      <c r="FD9" s="18">
        <f t="shared" si="93"/>
        <v>0</v>
      </c>
      <c r="FE9" s="18">
        <f t="shared" si="94"/>
        <v>0</v>
      </c>
      <c r="FF9" s="18">
        <f t="shared" si="95"/>
        <v>0</v>
      </c>
      <c r="FG9" s="18">
        <f t="shared" si="96"/>
        <v>0</v>
      </c>
      <c r="FH9" s="18">
        <f t="shared" si="97"/>
        <v>0</v>
      </c>
      <c r="FI9" s="18">
        <f t="shared" si="98"/>
        <v>0</v>
      </c>
      <c r="FJ9" s="18">
        <f t="shared" si="99"/>
        <v>0</v>
      </c>
      <c r="FK9" s="18">
        <f t="shared" si="100"/>
        <v>0</v>
      </c>
      <c r="FL9" s="18">
        <f t="shared" si="101"/>
        <v>0</v>
      </c>
      <c r="FM9" s="18">
        <f t="shared" si="102"/>
        <v>0</v>
      </c>
      <c r="FN9" s="18">
        <f t="shared" si="103"/>
        <v>0</v>
      </c>
      <c r="FO9" s="18">
        <f t="shared" si="104"/>
        <v>0</v>
      </c>
      <c r="FP9" s="18">
        <f t="shared" si="105"/>
        <v>0</v>
      </c>
      <c r="FQ9" s="18">
        <f t="shared" si="106"/>
        <v>0</v>
      </c>
      <c r="FR9" s="18">
        <f t="shared" si="107"/>
        <v>0</v>
      </c>
      <c r="FS9" s="18">
        <f t="shared" si="108"/>
        <v>0</v>
      </c>
      <c r="FT9" s="18">
        <f t="shared" si="109"/>
        <v>0</v>
      </c>
      <c r="FU9" s="18">
        <f t="shared" si="110"/>
        <v>0</v>
      </c>
      <c r="FV9" s="18">
        <f t="shared" si="111"/>
        <v>0</v>
      </c>
      <c r="FW9" s="18">
        <f t="shared" si="112"/>
        <v>0</v>
      </c>
      <c r="FX9" s="18">
        <f t="shared" si="113"/>
        <v>0</v>
      </c>
      <c r="FY9" s="18">
        <f t="shared" si="114"/>
        <v>0</v>
      </c>
      <c r="FZ9" s="18">
        <f t="shared" si="115"/>
        <v>0</v>
      </c>
      <c r="GA9" s="18">
        <f t="shared" si="116"/>
        <v>0</v>
      </c>
      <c r="GB9" s="18">
        <f t="shared" si="117"/>
        <v>0</v>
      </c>
      <c r="GC9" s="18">
        <f t="shared" si="118"/>
        <v>0</v>
      </c>
      <c r="GD9" s="18">
        <f t="shared" si="119"/>
        <v>0</v>
      </c>
      <c r="GE9" s="18">
        <f t="shared" si="120"/>
        <v>0</v>
      </c>
    </row>
    <row r="10" spans="1:187" x14ac:dyDescent="0.2">
      <c r="A10">
        <v>7</v>
      </c>
      <c r="B10" s="16">
        <f>Bonds!B10</f>
        <v>46326</v>
      </c>
      <c r="C10" s="17">
        <f>Bonds!C10</f>
        <v>1.625</v>
      </c>
      <c r="D10">
        <f>Bonds!Q10</f>
        <v>1</v>
      </c>
      <c r="E10">
        <f t="shared" si="0"/>
        <v>1</v>
      </c>
      <c r="F10" s="16">
        <f>IF(1&gt;$D10,"",IF($E10=1,EOMONTH(EDATE(Bonds!$I10,6*(1-1)),0),EDATE(Bonds!$I10,6*(1-1))))</f>
        <v>46326</v>
      </c>
      <c r="G10" s="16" t="str">
        <f>IF(2&gt;$D10,"",IF($E10=1,EOMONTH(EDATE(Bonds!$I10,6*(2-1)),0),EDATE(Bonds!$I10,6*(2-1))))</f>
        <v/>
      </c>
      <c r="H10" s="16" t="str">
        <f>IF(3&gt;$D10,"",IF($E10=1,EOMONTH(EDATE(Bonds!$I10,6*(3-1)),0),EDATE(Bonds!$I10,6*(3-1))))</f>
        <v/>
      </c>
      <c r="I10" s="16" t="str">
        <f>IF(4&gt;$D10,"",IF($E10=1,EOMONTH(EDATE(Bonds!$I10,6*(4-1)),0),EDATE(Bonds!$I10,6*(4-1))))</f>
        <v/>
      </c>
      <c r="J10" s="16" t="str">
        <f>IF(5&gt;$D10,"",IF($E10=1,EOMONTH(EDATE(Bonds!$I10,6*(5-1)),0),EDATE(Bonds!$I10,6*(5-1))))</f>
        <v/>
      </c>
      <c r="K10" s="16" t="str">
        <f>IF(6&gt;$D10,"",IF($E10=1,EOMONTH(EDATE(Bonds!$I10,6*(6-1)),0),EDATE(Bonds!$I10,6*(6-1))))</f>
        <v/>
      </c>
      <c r="L10" s="16" t="str">
        <f>IF(7&gt;$D10,"",IF($E10=1,EOMONTH(EDATE(Bonds!$I10,6*(7-1)),0),EDATE(Bonds!$I10,6*(7-1))))</f>
        <v/>
      </c>
      <c r="M10" s="16" t="str">
        <f>IF(8&gt;$D10,"",IF($E10=1,EOMONTH(EDATE(Bonds!$I10,6*(8-1)),0),EDATE(Bonds!$I10,6*(8-1))))</f>
        <v/>
      </c>
      <c r="N10" s="16" t="str">
        <f>IF(9&gt;$D10,"",IF($E10=1,EOMONTH(EDATE(Bonds!$I10,6*(9-1)),0),EDATE(Bonds!$I10,6*(9-1))))</f>
        <v/>
      </c>
      <c r="O10" s="16" t="str">
        <f>IF(10&gt;$D10,"",IF($E10=1,EOMONTH(EDATE(Bonds!$I10,6*(10-1)),0),EDATE(Bonds!$I10,6*(10-1))))</f>
        <v/>
      </c>
      <c r="P10" s="16" t="str">
        <f>IF(11&gt;$D10,"",IF($E10=1,EOMONTH(EDATE(Bonds!$I10,6*(11-1)),0),EDATE(Bonds!$I10,6*(11-1))))</f>
        <v/>
      </c>
      <c r="Q10" s="16" t="str">
        <f>IF(12&gt;$D10,"",IF($E10=1,EOMONTH(EDATE(Bonds!$I10,6*(12-1)),0),EDATE(Bonds!$I10,6*(12-1))))</f>
        <v/>
      </c>
      <c r="R10" s="16" t="str">
        <f>IF(13&gt;$D10,"",IF($E10=1,EOMONTH(EDATE(Bonds!$I10,6*(13-1)),0),EDATE(Bonds!$I10,6*(13-1))))</f>
        <v/>
      </c>
      <c r="S10" s="16" t="str">
        <f>IF(14&gt;$D10,"",IF($E10=1,EOMONTH(EDATE(Bonds!$I10,6*(14-1)),0),EDATE(Bonds!$I10,6*(14-1))))</f>
        <v/>
      </c>
      <c r="T10" s="16" t="str">
        <f>IF(15&gt;$D10,"",IF($E10=1,EOMONTH(EDATE(Bonds!$I10,6*(15-1)),0),EDATE(Bonds!$I10,6*(15-1))))</f>
        <v/>
      </c>
      <c r="U10" s="16" t="str">
        <f>IF(16&gt;$D10,"",IF($E10=1,EOMONTH(EDATE(Bonds!$I10,6*(16-1)),0),EDATE(Bonds!$I10,6*(16-1))))</f>
        <v/>
      </c>
      <c r="V10" s="16" t="str">
        <f>IF(17&gt;$D10,"",IF($E10=1,EOMONTH(EDATE(Bonds!$I10,6*(17-1)),0),EDATE(Bonds!$I10,6*(17-1))))</f>
        <v/>
      </c>
      <c r="W10" s="16" t="str">
        <f>IF(18&gt;$D10,"",IF($E10=1,EOMONTH(EDATE(Bonds!$I10,6*(18-1)),0),EDATE(Bonds!$I10,6*(18-1))))</f>
        <v/>
      </c>
      <c r="X10" s="16" t="str">
        <f>IF(19&gt;$D10,"",IF($E10=1,EOMONTH(EDATE(Bonds!$I10,6*(19-1)),0),EDATE(Bonds!$I10,6*(19-1))))</f>
        <v/>
      </c>
      <c r="Y10" s="16" t="str">
        <f>IF(20&gt;$D10,"",IF($E10=1,EOMONTH(EDATE(Bonds!$I10,6*(20-1)),0),EDATE(Bonds!$I10,6*(20-1))))</f>
        <v/>
      </c>
      <c r="Z10" s="16" t="str">
        <f>IF(21&gt;$D10,"",IF($E10=1,EOMONTH(EDATE(Bonds!$I10,6*(21-1)),0),EDATE(Bonds!$I10,6*(21-1))))</f>
        <v/>
      </c>
      <c r="AA10" s="16" t="str">
        <f>IF(22&gt;$D10,"",IF($E10=1,EOMONTH(EDATE(Bonds!$I10,6*(22-1)),0),EDATE(Bonds!$I10,6*(22-1))))</f>
        <v/>
      </c>
      <c r="AB10" s="16" t="str">
        <f>IF(23&gt;$D10,"",IF($E10=1,EOMONTH(EDATE(Bonds!$I10,6*(23-1)),0),EDATE(Bonds!$I10,6*(23-1))))</f>
        <v/>
      </c>
      <c r="AC10" s="16" t="str">
        <f>IF(24&gt;$D10,"",IF($E10=1,EOMONTH(EDATE(Bonds!$I10,6*(24-1)),0),EDATE(Bonds!$I10,6*(24-1))))</f>
        <v/>
      </c>
      <c r="AD10" s="16" t="str">
        <f>IF(25&gt;$D10,"",IF($E10=1,EOMONTH(EDATE(Bonds!$I10,6*(25-1)),0),EDATE(Bonds!$I10,6*(25-1))))</f>
        <v/>
      </c>
      <c r="AE10" s="16" t="str">
        <f>IF(26&gt;$D10,"",IF($E10=1,EOMONTH(EDATE(Bonds!$I10,6*(26-1)),0),EDATE(Bonds!$I10,6*(26-1))))</f>
        <v/>
      </c>
      <c r="AF10" s="16" t="str">
        <f>IF(27&gt;$D10,"",IF($E10=1,EOMONTH(EDATE(Bonds!$I10,6*(27-1)),0),EDATE(Bonds!$I10,6*(27-1))))</f>
        <v/>
      </c>
      <c r="AG10" s="16" t="str">
        <f>IF(28&gt;$D10,"",IF($E10=1,EOMONTH(EDATE(Bonds!$I10,6*(28-1)),0),EDATE(Bonds!$I10,6*(28-1))))</f>
        <v/>
      </c>
      <c r="AH10" s="16" t="str">
        <f>IF(29&gt;$D10,"",IF($E10=1,EOMONTH(EDATE(Bonds!$I10,6*(29-1)),0),EDATE(Bonds!$I10,6*(29-1))))</f>
        <v/>
      </c>
      <c r="AI10" s="16" t="str">
        <f>IF(30&gt;$D10,"",IF($E10=1,EOMONTH(EDATE(Bonds!$I10,6*(30-1)),0),EDATE(Bonds!$I10,6*(30-1))))</f>
        <v/>
      </c>
      <c r="AJ10" s="16" t="str">
        <f>IF(31&gt;$D10,"",IF($E10=1,EOMONTH(EDATE(Bonds!$I10,6*(31-1)),0),EDATE(Bonds!$I10,6*(31-1))))</f>
        <v/>
      </c>
      <c r="AK10" s="16" t="str">
        <f>IF(32&gt;$D10,"",IF($E10=1,EOMONTH(EDATE(Bonds!$I10,6*(32-1)),0),EDATE(Bonds!$I10,6*(32-1))))</f>
        <v/>
      </c>
      <c r="AL10" s="16" t="str">
        <f>IF(33&gt;$D10,"",IF($E10=1,EOMONTH(EDATE(Bonds!$I10,6*(33-1)),0),EDATE(Bonds!$I10,6*(33-1))))</f>
        <v/>
      </c>
      <c r="AM10" s="16" t="str">
        <f>IF(34&gt;$D10,"",IF($E10=1,EOMONTH(EDATE(Bonds!$I10,6*(34-1)),0),EDATE(Bonds!$I10,6*(34-1))))</f>
        <v/>
      </c>
      <c r="AN10" s="16" t="str">
        <f>IF(35&gt;$D10,"",IF($E10=1,EOMONTH(EDATE(Bonds!$I10,6*(35-1)),0),EDATE(Bonds!$I10,6*(35-1))))</f>
        <v/>
      </c>
      <c r="AO10" s="16" t="str">
        <f>IF(36&gt;$D10,"",IF($E10=1,EOMONTH(EDATE(Bonds!$I10,6*(36-1)),0),EDATE(Bonds!$I10,6*(36-1))))</f>
        <v/>
      </c>
      <c r="AP10" s="16" t="str">
        <f>IF(37&gt;$D10,"",IF($E10=1,EOMONTH(EDATE(Bonds!$I10,6*(37-1)),0),EDATE(Bonds!$I10,6*(37-1))))</f>
        <v/>
      </c>
      <c r="AQ10" s="16" t="str">
        <f>IF(38&gt;$D10,"",IF($E10=1,EOMONTH(EDATE(Bonds!$I10,6*(38-1)),0),EDATE(Bonds!$I10,6*(38-1))))</f>
        <v/>
      </c>
      <c r="AR10" s="16" t="str">
        <f>IF(39&gt;$D10,"",IF($E10=1,EOMONTH(EDATE(Bonds!$I10,6*(39-1)),0),EDATE(Bonds!$I10,6*(39-1))))</f>
        <v/>
      </c>
      <c r="AS10" s="16" t="str">
        <f>IF(40&gt;$D10,"",IF($E10=1,EOMONTH(EDATE(Bonds!$I10,6*(40-1)),0),EDATE(Bonds!$I10,6*(40-1))))</f>
        <v/>
      </c>
      <c r="AT10" s="16" t="str">
        <f>IF(41&gt;$D10,"",IF($E10=1,EOMONTH(EDATE(Bonds!$I10,6*(41-1)),0),EDATE(Bonds!$I10,6*(41-1))))</f>
        <v/>
      </c>
      <c r="AU10" s="16" t="str">
        <f>IF(42&gt;$D10,"",IF($E10=1,EOMONTH(EDATE(Bonds!$I10,6*(42-1)),0),EDATE(Bonds!$I10,6*(42-1))))</f>
        <v/>
      </c>
      <c r="AV10" s="16" t="str">
        <f>IF(43&gt;$D10,"",IF($E10=1,EOMONTH(EDATE(Bonds!$I10,6*(43-1)),0),EDATE(Bonds!$I10,6*(43-1))))</f>
        <v/>
      </c>
      <c r="AW10" s="16" t="str">
        <f>IF(44&gt;$D10,"",IF($E10=1,EOMONTH(EDATE(Bonds!$I10,6*(44-1)),0),EDATE(Bonds!$I10,6*(44-1))))</f>
        <v/>
      </c>
      <c r="AX10" s="16" t="str">
        <f>IF(45&gt;$D10,"",IF($E10=1,EOMONTH(EDATE(Bonds!$I10,6*(45-1)),0),EDATE(Bonds!$I10,6*(45-1))))</f>
        <v/>
      </c>
      <c r="AY10" s="16" t="str">
        <f>IF(46&gt;$D10,"",IF($E10=1,EOMONTH(EDATE(Bonds!$I10,6*(46-1)),0),EDATE(Bonds!$I10,6*(46-1))))</f>
        <v/>
      </c>
      <c r="AZ10" s="16" t="str">
        <f>IF(47&gt;$D10,"",IF($E10=1,EOMONTH(EDATE(Bonds!$I10,6*(47-1)),0),EDATE(Bonds!$I10,6*(47-1))))</f>
        <v/>
      </c>
      <c r="BA10" s="16" t="str">
        <f>IF(48&gt;$D10,"",IF($E10=1,EOMONTH(EDATE(Bonds!$I10,6*(48-1)),0),EDATE(Bonds!$I10,6*(48-1))))</f>
        <v/>
      </c>
      <c r="BB10" s="16" t="str">
        <f>IF(49&gt;$D10,"",IF($E10=1,EOMONTH(EDATE(Bonds!$I10,6*(49-1)),0),EDATE(Bonds!$I10,6*(49-1))))</f>
        <v/>
      </c>
      <c r="BC10" s="16" t="str">
        <f>IF(50&gt;$D10,"",IF($E10=1,EOMONTH(EDATE(Bonds!$I10,6*(50-1)),0),EDATE(Bonds!$I10,6*(50-1))))</f>
        <v/>
      </c>
      <c r="BD10" s="16" t="str">
        <f>IF(51&gt;$D10,"",IF($E10=1,EOMONTH(EDATE(Bonds!$I10,6*(51-1)),0),EDATE(Bonds!$I10,6*(51-1))))</f>
        <v/>
      </c>
      <c r="BE10" s="16" t="str">
        <f>IF(52&gt;$D10,"",IF($E10=1,EOMONTH(EDATE(Bonds!$I10,6*(52-1)),0),EDATE(Bonds!$I10,6*(52-1))))</f>
        <v/>
      </c>
      <c r="BF10" s="16" t="str">
        <f>IF(53&gt;$D10,"",IF($E10=1,EOMONTH(EDATE(Bonds!$I10,6*(53-1)),0),EDATE(Bonds!$I10,6*(53-1))))</f>
        <v/>
      </c>
      <c r="BG10" s="16" t="str">
        <f>IF(54&gt;$D10,"",IF($E10=1,EOMONTH(EDATE(Bonds!$I10,6*(54-1)),0),EDATE(Bonds!$I10,6*(54-1))))</f>
        <v/>
      </c>
      <c r="BH10" s="16" t="str">
        <f>IF(55&gt;$D10,"",IF($E10=1,EOMONTH(EDATE(Bonds!$I10,6*(55-1)),0),EDATE(Bonds!$I10,6*(55-1))))</f>
        <v/>
      </c>
      <c r="BI10" s="16" t="str">
        <f>IF(56&gt;$D10,"",IF($E10=1,EOMONTH(EDATE(Bonds!$I10,6*(56-1)),0),EDATE(Bonds!$I10,6*(56-1))))</f>
        <v/>
      </c>
      <c r="BJ10" s="16" t="str">
        <f>IF(57&gt;$D10,"",IF($E10=1,EOMONTH(EDATE(Bonds!$I10,6*(57-1)),0),EDATE(Bonds!$I10,6*(57-1))))</f>
        <v/>
      </c>
      <c r="BK10" s="16" t="str">
        <f>IF(58&gt;$D10,"",IF($E10=1,EOMONTH(EDATE(Bonds!$I10,6*(58-1)),0),EDATE(Bonds!$I10,6*(58-1))))</f>
        <v/>
      </c>
      <c r="BL10" s="16" t="str">
        <f>IF(59&gt;$D10,"",IF($E10=1,EOMONTH(EDATE(Bonds!$I10,6*(59-1)),0),EDATE(Bonds!$I10,6*(59-1))))</f>
        <v/>
      </c>
      <c r="BM10" s="16" t="str">
        <f>IF(60&gt;$D10,"",IF($E10=1,EOMONTH(EDATE(Bonds!$I10,6*(60-1)),0),EDATE(Bonds!$I10,6*(60-1))))</f>
        <v/>
      </c>
      <c r="BO10" s="22">
        <f t="shared" si="1"/>
        <v>3.7298133534015822E-2</v>
      </c>
      <c r="BP10" s="22" t="str">
        <f t="shared" si="2"/>
        <v/>
      </c>
      <c r="BQ10" s="22" t="str">
        <f t="shared" si="3"/>
        <v/>
      </c>
      <c r="BR10" s="22" t="str">
        <f t="shared" si="4"/>
        <v/>
      </c>
      <c r="BS10" s="22" t="str">
        <f t="shared" si="5"/>
        <v/>
      </c>
      <c r="BT10" s="22" t="str">
        <f t="shared" si="6"/>
        <v/>
      </c>
      <c r="BU10" s="22" t="str">
        <f t="shared" si="7"/>
        <v/>
      </c>
      <c r="BV10" s="22" t="str">
        <f t="shared" si="8"/>
        <v/>
      </c>
      <c r="BW10" s="22" t="str">
        <f t="shared" si="9"/>
        <v/>
      </c>
      <c r="BX10" s="22" t="str">
        <f t="shared" si="10"/>
        <v/>
      </c>
      <c r="BY10" s="22" t="str">
        <f t="shared" si="11"/>
        <v/>
      </c>
      <c r="BZ10" s="22" t="str">
        <f t="shared" si="12"/>
        <v/>
      </c>
      <c r="CA10" s="22" t="str">
        <f t="shared" si="13"/>
        <v/>
      </c>
      <c r="CB10" s="22" t="str">
        <f t="shared" si="14"/>
        <v/>
      </c>
      <c r="CC10" s="22" t="str">
        <f t="shared" si="15"/>
        <v/>
      </c>
      <c r="CD10" s="22" t="str">
        <f t="shared" si="16"/>
        <v/>
      </c>
      <c r="CE10" s="22" t="str">
        <f t="shared" si="17"/>
        <v/>
      </c>
      <c r="CF10" s="22" t="str">
        <f t="shared" si="18"/>
        <v/>
      </c>
      <c r="CG10" s="22" t="str">
        <f t="shared" si="19"/>
        <v/>
      </c>
      <c r="CH10" s="22" t="str">
        <f t="shared" si="20"/>
        <v/>
      </c>
      <c r="CI10" s="22" t="str">
        <f t="shared" si="21"/>
        <v/>
      </c>
      <c r="CJ10" s="22" t="str">
        <f t="shared" si="22"/>
        <v/>
      </c>
      <c r="CK10" s="22" t="str">
        <f t="shared" si="23"/>
        <v/>
      </c>
      <c r="CL10" s="22" t="str">
        <f t="shared" si="24"/>
        <v/>
      </c>
      <c r="CM10" s="22" t="str">
        <f t="shared" si="25"/>
        <v/>
      </c>
      <c r="CN10" s="22" t="str">
        <f t="shared" si="26"/>
        <v/>
      </c>
      <c r="CO10" s="22" t="str">
        <f t="shared" si="27"/>
        <v/>
      </c>
      <c r="CP10" s="22" t="str">
        <f t="shared" si="28"/>
        <v/>
      </c>
      <c r="CQ10" s="22" t="str">
        <f t="shared" si="29"/>
        <v/>
      </c>
      <c r="CR10" s="22" t="str">
        <f t="shared" si="30"/>
        <v/>
      </c>
      <c r="CS10" s="22" t="str">
        <f t="shared" si="31"/>
        <v/>
      </c>
      <c r="CT10" s="22" t="str">
        <f t="shared" si="32"/>
        <v/>
      </c>
      <c r="CU10" s="22" t="str">
        <f t="shared" si="33"/>
        <v/>
      </c>
      <c r="CV10" s="22" t="str">
        <f t="shared" si="34"/>
        <v/>
      </c>
      <c r="CW10" s="22" t="str">
        <f t="shared" si="35"/>
        <v/>
      </c>
      <c r="CX10" s="22" t="str">
        <f t="shared" si="36"/>
        <v/>
      </c>
      <c r="CY10" s="22" t="str">
        <f t="shared" si="37"/>
        <v/>
      </c>
      <c r="CZ10" s="22" t="str">
        <f t="shared" si="38"/>
        <v/>
      </c>
      <c r="DA10" s="22" t="str">
        <f t="shared" si="39"/>
        <v/>
      </c>
      <c r="DB10" s="22" t="str">
        <f t="shared" si="40"/>
        <v/>
      </c>
      <c r="DC10" s="22" t="str">
        <f t="shared" si="41"/>
        <v/>
      </c>
      <c r="DD10" s="22" t="str">
        <f t="shared" si="42"/>
        <v/>
      </c>
      <c r="DE10" s="22" t="str">
        <f t="shared" si="43"/>
        <v/>
      </c>
      <c r="DF10" s="22" t="str">
        <f t="shared" si="44"/>
        <v/>
      </c>
      <c r="DG10" s="22" t="str">
        <f t="shared" si="45"/>
        <v/>
      </c>
      <c r="DH10" s="22" t="str">
        <f t="shared" si="46"/>
        <v/>
      </c>
      <c r="DI10" s="22" t="str">
        <f t="shared" si="47"/>
        <v/>
      </c>
      <c r="DJ10" s="22" t="str">
        <f t="shared" si="48"/>
        <v/>
      </c>
      <c r="DK10" s="22" t="str">
        <f t="shared" si="49"/>
        <v/>
      </c>
      <c r="DL10" s="22" t="str">
        <f t="shared" si="50"/>
        <v/>
      </c>
      <c r="DM10" s="22" t="str">
        <f t="shared" si="51"/>
        <v/>
      </c>
      <c r="DN10" s="22" t="str">
        <f t="shared" si="52"/>
        <v/>
      </c>
      <c r="DO10" s="22" t="str">
        <f t="shared" si="53"/>
        <v/>
      </c>
      <c r="DP10" s="22" t="str">
        <f t="shared" si="54"/>
        <v/>
      </c>
      <c r="DQ10" s="22" t="str">
        <f t="shared" si="55"/>
        <v/>
      </c>
      <c r="DR10" s="22" t="str">
        <f t="shared" si="56"/>
        <v/>
      </c>
      <c r="DS10" s="22" t="str">
        <f t="shared" si="57"/>
        <v/>
      </c>
      <c r="DT10" s="22" t="str">
        <f t="shared" si="58"/>
        <v/>
      </c>
      <c r="DU10" s="22" t="str">
        <f t="shared" si="59"/>
        <v/>
      </c>
      <c r="DV10" s="22" t="str">
        <f t="shared" si="60"/>
        <v/>
      </c>
      <c r="DX10" s="18">
        <f t="shared" si="61"/>
        <v>100.26798609598325</v>
      </c>
      <c r="DY10" s="18">
        <f t="shared" si="62"/>
        <v>0</v>
      </c>
      <c r="DZ10" s="18">
        <f t="shared" si="63"/>
        <v>0</v>
      </c>
      <c r="EA10" s="18">
        <f t="shared" si="64"/>
        <v>0</v>
      </c>
      <c r="EB10" s="18">
        <f t="shared" si="65"/>
        <v>0</v>
      </c>
      <c r="EC10" s="18">
        <f t="shared" si="66"/>
        <v>0</v>
      </c>
      <c r="ED10" s="18">
        <f t="shared" si="67"/>
        <v>0</v>
      </c>
      <c r="EE10" s="18">
        <f t="shared" si="68"/>
        <v>0</v>
      </c>
      <c r="EF10" s="18">
        <f t="shared" si="69"/>
        <v>0</v>
      </c>
      <c r="EG10" s="18">
        <f t="shared" si="70"/>
        <v>0</v>
      </c>
      <c r="EH10" s="18">
        <f t="shared" si="71"/>
        <v>0</v>
      </c>
      <c r="EI10" s="18">
        <f t="shared" si="72"/>
        <v>0</v>
      </c>
      <c r="EJ10" s="18">
        <f t="shared" si="73"/>
        <v>0</v>
      </c>
      <c r="EK10" s="18">
        <f t="shared" si="74"/>
        <v>0</v>
      </c>
      <c r="EL10" s="18">
        <f t="shared" si="75"/>
        <v>0</v>
      </c>
      <c r="EM10" s="18">
        <f t="shared" si="76"/>
        <v>0</v>
      </c>
      <c r="EN10" s="18">
        <f t="shared" si="77"/>
        <v>0</v>
      </c>
      <c r="EO10" s="18">
        <f t="shared" si="78"/>
        <v>0</v>
      </c>
      <c r="EP10" s="18">
        <f t="shared" si="79"/>
        <v>0</v>
      </c>
      <c r="EQ10" s="18">
        <f t="shared" si="80"/>
        <v>0</v>
      </c>
      <c r="ER10" s="18">
        <f t="shared" si="81"/>
        <v>0</v>
      </c>
      <c r="ES10" s="18">
        <f t="shared" si="82"/>
        <v>0</v>
      </c>
      <c r="ET10" s="18">
        <f t="shared" si="83"/>
        <v>0</v>
      </c>
      <c r="EU10" s="18">
        <f t="shared" si="84"/>
        <v>0</v>
      </c>
      <c r="EV10" s="18">
        <f t="shared" si="85"/>
        <v>0</v>
      </c>
      <c r="EW10" s="18">
        <f t="shared" si="86"/>
        <v>0</v>
      </c>
      <c r="EX10" s="18">
        <f t="shared" si="87"/>
        <v>0</v>
      </c>
      <c r="EY10" s="18">
        <f t="shared" si="88"/>
        <v>0</v>
      </c>
      <c r="EZ10" s="18">
        <f t="shared" si="89"/>
        <v>0</v>
      </c>
      <c r="FA10" s="18">
        <f t="shared" si="90"/>
        <v>0</v>
      </c>
      <c r="FB10" s="18">
        <f t="shared" si="91"/>
        <v>0</v>
      </c>
      <c r="FC10" s="18">
        <f t="shared" si="92"/>
        <v>0</v>
      </c>
      <c r="FD10" s="18">
        <f t="shared" si="93"/>
        <v>0</v>
      </c>
      <c r="FE10" s="18">
        <f t="shared" si="94"/>
        <v>0</v>
      </c>
      <c r="FF10" s="18">
        <f t="shared" si="95"/>
        <v>0</v>
      </c>
      <c r="FG10" s="18">
        <f t="shared" si="96"/>
        <v>0</v>
      </c>
      <c r="FH10" s="18">
        <f t="shared" si="97"/>
        <v>0</v>
      </c>
      <c r="FI10" s="18">
        <f t="shared" si="98"/>
        <v>0</v>
      </c>
      <c r="FJ10" s="18">
        <f t="shared" si="99"/>
        <v>0</v>
      </c>
      <c r="FK10" s="18">
        <f t="shared" si="100"/>
        <v>0</v>
      </c>
      <c r="FL10" s="18">
        <f t="shared" si="101"/>
        <v>0</v>
      </c>
      <c r="FM10" s="18">
        <f t="shared" si="102"/>
        <v>0</v>
      </c>
      <c r="FN10" s="18">
        <f t="shared" si="103"/>
        <v>0</v>
      </c>
      <c r="FO10" s="18">
        <f t="shared" si="104"/>
        <v>0</v>
      </c>
      <c r="FP10" s="18">
        <f t="shared" si="105"/>
        <v>0</v>
      </c>
      <c r="FQ10" s="18">
        <f t="shared" si="106"/>
        <v>0</v>
      </c>
      <c r="FR10" s="18">
        <f t="shared" si="107"/>
        <v>0</v>
      </c>
      <c r="FS10" s="18">
        <f t="shared" si="108"/>
        <v>0</v>
      </c>
      <c r="FT10" s="18">
        <f t="shared" si="109"/>
        <v>0</v>
      </c>
      <c r="FU10" s="18">
        <f t="shared" si="110"/>
        <v>0</v>
      </c>
      <c r="FV10" s="18">
        <f t="shared" si="111"/>
        <v>0</v>
      </c>
      <c r="FW10" s="18">
        <f t="shared" si="112"/>
        <v>0</v>
      </c>
      <c r="FX10" s="18">
        <f t="shared" si="113"/>
        <v>0</v>
      </c>
      <c r="FY10" s="18">
        <f t="shared" si="114"/>
        <v>0</v>
      </c>
      <c r="FZ10" s="18">
        <f t="shared" si="115"/>
        <v>0</v>
      </c>
      <c r="GA10" s="18">
        <f t="shared" si="116"/>
        <v>0</v>
      </c>
      <c r="GB10" s="18">
        <f t="shared" si="117"/>
        <v>0</v>
      </c>
      <c r="GC10" s="18">
        <f t="shared" si="118"/>
        <v>0</v>
      </c>
      <c r="GD10" s="18">
        <f t="shared" si="119"/>
        <v>0</v>
      </c>
      <c r="GE10" s="18">
        <f t="shared" si="120"/>
        <v>0</v>
      </c>
    </row>
    <row r="11" spans="1:187" x14ac:dyDescent="0.2">
      <c r="A11">
        <v>8</v>
      </c>
      <c r="B11" s="16">
        <f>Bonds!B11</f>
        <v>46326</v>
      </c>
      <c r="C11" s="17">
        <f>Bonds!C11</f>
        <v>4.125</v>
      </c>
      <c r="D11">
        <f>Bonds!Q11</f>
        <v>1</v>
      </c>
      <c r="E11">
        <f t="shared" si="0"/>
        <v>1</v>
      </c>
      <c r="F11" s="16">
        <f>IF(1&gt;$D11,"",IF($E11=1,EOMONTH(EDATE(Bonds!$I11,6*(1-1)),0),EDATE(Bonds!$I11,6*(1-1))))</f>
        <v>46326</v>
      </c>
      <c r="G11" s="16" t="str">
        <f>IF(2&gt;$D11,"",IF($E11=1,EOMONTH(EDATE(Bonds!$I11,6*(2-1)),0),EDATE(Bonds!$I11,6*(2-1))))</f>
        <v/>
      </c>
      <c r="H11" s="16" t="str">
        <f>IF(3&gt;$D11,"",IF($E11=1,EOMONTH(EDATE(Bonds!$I11,6*(3-1)),0),EDATE(Bonds!$I11,6*(3-1))))</f>
        <v/>
      </c>
      <c r="I11" s="16" t="str">
        <f>IF(4&gt;$D11,"",IF($E11=1,EOMONTH(EDATE(Bonds!$I11,6*(4-1)),0),EDATE(Bonds!$I11,6*(4-1))))</f>
        <v/>
      </c>
      <c r="J11" s="16" t="str">
        <f>IF(5&gt;$D11,"",IF($E11=1,EOMONTH(EDATE(Bonds!$I11,6*(5-1)),0),EDATE(Bonds!$I11,6*(5-1))))</f>
        <v/>
      </c>
      <c r="K11" s="16" t="str">
        <f>IF(6&gt;$D11,"",IF($E11=1,EOMONTH(EDATE(Bonds!$I11,6*(6-1)),0),EDATE(Bonds!$I11,6*(6-1))))</f>
        <v/>
      </c>
      <c r="L11" s="16" t="str">
        <f>IF(7&gt;$D11,"",IF($E11=1,EOMONTH(EDATE(Bonds!$I11,6*(7-1)),0),EDATE(Bonds!$I11,6*(7-1))))</f>
        <v/>
      </c>
      <c r="M11" s="16" t="str">
        <f>IF(8&gt;$D11,"",IF($E11=1,EOMONTH(EDATE(Bonds!$I11,6*(8-1)),0),EDATE(Bonds!$I11,6*(8-1))))</f>
        <v/>
      </c>
      <c r="N11" s="16" t="str">
        <f>IF(9&gt;$D11,"",IF($E11=1,EOMONTH(EDATE(Bonds!$I11,6*(9-1)),0),EDATE(Bonds!$I11,6*(9-1))))</f>
        <v/>
      </c>
      <c r="O11" s="16" t="str">
        <f>IF(10&gt;$D11,"",IF($E11=1,EOMONTH(EDATE(Bonds!$I11,6*(10-1)),0),EDATE(Bonds!$I11,6*(10-1))))</f>
        <v/>
      </c>
      <c r="P11" s="16" t="str">
        <f>IF(11&gt;$D11,"",IF($E11=1,EOMONTH(EDATE(Bonds!$I11,6*(11-1)),0),EDATE(Bonds!$I11,6*(11-1))))</f>
        <v/>
      </c>
      <c r="Q11" s="16" t="str">
        <f>IF(12&gt;$D11,"",IF($E11=1,EOMONTH(EDATE(Bonds!$I11,6*(12-1)),0),EDATE(Bonds!$I11,6*(12-1))))</f>
        <v/>
      </c>
      <c r="R11" s="16" t="str">
        <f>IF(13&gt;$D11,"",IF($E11=1,EOMONTH(EDATE(Bonds!$I11,6*(13-1)),0),EDATE(Bonds!$I11,6*(13-1))))</f>
        <v/>
      </c>
      <c r="S11" s="16" t="str">
        <f>IF(14&gt;$D11,"",IF($E11=1,EOMONTH(EDATE(Bonds!$I11,6*(14-1)),0),EDATE(Bonds!$I11,6*(14-1))))</f>
        <v/>
      </c>
      <c r="T11" s="16" t="str">
        <f>IF(15&gt;$D11,"",IF($E11=1,EOMONTH(EDATE(Bonds!$I11,6*(15-1)),0),EDATE(Bonds!$I11,6*(15-1))))</f>
        <v/>
      </c>
      <c r="U11" s="16" t="str">
        <f>IF(16&gt;$D11,"",IF($E11=1,EOMONTH(EDATE(Bonds!$I11,6*(16-1)),0),EDATE(Bonds!$I11,6*(16-1))))</f>
        <v/>
      </c>
      <c r="V11" s="16" t="str">
        <f>IF(17&gt;$D11,"",IF($E11=1,EOMONTH(EDATE(Bonds!$I11,6*(17-1)),0),EDATE(Bonds!$I11,6*(17-1))))</f>
        <v/>
      </c>
      <c r="W11" s="16" t="str">
        <f>IF(18&gt;$D11,"",IF($E11=1,EOMONTH(EDATE(Bonds!$I11,6*(18-1)),0),EDATE(Bonds!$I11,6*(18-1))))</f>
        <v/>
      </c>
      <c r="X11" s="16" t="str">
        <f>IF(19&gt;$D11,"",IF($E11=1,EOMONTH(EDATE(Bonds!$I11,6*(19-1)),0),EDATE(Bonds!$I11,6*(19-1))))</f>
        <v/>
      </c>
      <c r="Y11" s="16" t="str">
        <f>IF(20&gt;$D11,"",IF($E11=1,EOMONTH(EDATE(Bonds!$I11,6*(20-1)),0),EDATE(Bonds!$I11,6*(20-1))))</f>
        <v/>
      </c>
      <c r="Z11" s="16" t="str">
        <f>IF(21&gt;$D11,"",IF($E11=1,EOMONTH(EDATE(Bonds!$I11,6*(21-1)),0),EDATE(Bonds!$I11,6*(21-1))))</f>
        <v/>
      </c>
      <c r="AA11" s="16" t="str">
        <f>IF(22&gt;$D11,"",IF($E11=1,EOMONTH(EDATE(Bonds!$I11,6*(22-1)),0),EDATE(Bonds!$I11,6*(22-1))))</f>
        <v/>
      </c>
      <c r="AB11" s="16" t="str">
        <f>IF(23&gt;$D11,"",IF($E11=1,EOMONTH(EDATE(Bonds!$I11,6*(23-1)),0),EDATE(Bonds!$I11,6*(23-1))))</f>
        <v/>
      </c>
      <c r="AC11" s="16" t="str">
        <f>IF(24&gt;$D11,"",IF($E11=1,EOMONTH(EDATE(Bonds!$I11,6*(24-1)),0),EDATE(Bonds!$I11,6*(24-1))))</f>
        <v/>
      </c>
      <c r="AD11" s="16" t="str">
        <f>IF(25&gt;$D11,"",IF($E11=1,EOMONTH(EDATE(Bonds!$I11,6*(25-1)),0),EDATE(Bonds!$I11,6*(25-1))))</f>
        <v/>
      </c>
      <c r="AE11" s="16" t="str">
        <f>IF(26&gt;$D11,"",IF($E11=1,EOMONTH(EDATE(Bonds!$I11,6*(26-1)),0),EDATE(Bonds!$I11,6*(26-1))))</f>
        <v/>
      </c>
      <c r="AF11" s="16" t="str">
        <f>IF(27&gt;$D11,"",IF($E11=1,EOMONTH(EDATE(Bonds!$I11,6*(27-1)),0),EDATE(Bonds!$I11,6*(27-1))))</f>
        <v/>
      </c>
      <c r="AG11" s="16" t="str">
        <f>IF(28&gt;$D11,"",IF($E11=1,EOMONTH(EDATE(Bonds!$I11,6*(28-1)),0),EDATE(Bonds!$I11,6*(28-1))))</f>
        <v/>
      </c>
      <c r="AH11" s="16" t="str">
        <f>IF(29&gt;$D11,"",IF($E11=1,EOMONTH(EDATE(Bonds!$I11,6*(29-1)),0),EDATE(Bonds!$I11,6*(29-1))))</f>
        <v/>
      </c>
      <c r="AI11" s="16" t="str">
        <f>IF(30&gt;$D11,"",IF($E11=1,EOMONTH(EDATE(Bonds!$I11,6*(30-1)),0),EDATE(Bonds!$I11,6*(30-1))))</f>
        <v/>
      </c>
      <c r="AJ11" s="16" t="str">
        <f>IF(31&gt;$D11,"",IF($E11=1,EOMONTH(EDATE(Bonds!$I11,6*(31-1)),0),EDATE(Bonds!$I11,6*(31-1))))</f>
        <v/>
      </c>
      <c r="AK11" s="16" t="str">
        <f>IF(32&gt;$D11,"",IF($E11=1,EOMONTH(EDATE(Bonds!$I11,6*(32-1)),0),EDATE(Bonds!$I11,6*(32-1))))</f>
        <v/>
      </c>
      <c r="AL11" s="16" t="str">
        <f>IF(33&gt;$D11,"",IF($E11=1,EOMONTH(EDATE(Bonds!$I11,6*(33-1)),0),EDATE(Bonds!$I11,6*(33-1))))</f>
        <v/>
      </c>
      <c r="AM11" s="16" t="str">
        <f>IF(34&gt;$D11,"",IF($E11=1,EOMONTH(EDATE(Bonds!$I11,6*(34-1)),0),EDATE(Bonds!$I11,6*(34-1))))</f>
        <v/>
      </c>
      <c r="AN11" s="16" t="str">
        <f>IF(35&gt;$D11,"",IF($E11=1,EOMONTH(EDATE(Bonds!$I11,6*(35-1)),0),EDATE(Bonds!$I11,6*(35-1))))</f>
        <v/>
      </c>
      <c r="AO11" s="16" t="str">
        <f>IF(36&gt;$D11,"",IF($E11=1,EOMONTH(EDATE(Bonds!$I11,6*(36-1)),0),EDATE(Bonds!$I11,6*(36-1))))</f>
        <v/>
      </c>
      <c r="AP11" s="16" t="str">
        <f>IF(37&gt;$D11,"",IF($E11=1,EOMONTH(EDATE(Bonds!$I11,6*(37-1)),0),EDATE(Bonds!$I11,6*(37-1))))</f>
        <v/>
      </c>
      <c r="AQ11" s="16" t="str">
        <f>IF(38&gt;$D11,"",IF($E11=1,EOMONTH(EDATE(Bonds!$I11,6*(38-1)),0),EDATE(Bonds!$I11,6*(38-1))))</f>
        <v/>
      </c>
      <c r="AR11" s="16" t="str">
        <f>IF(39&gt;$D11,"",IF($E11=1,EOMONTH(EDATE(Bonds!$I11,6*(39-1)),0),EDATE(Bonds!$I11,6*(39-1))))</f>
        <v/>
      </c>
      <c r="AS11" s="16" t="str">
        <f>IF(40&gt;$D11,"",IF($E11=1,EOMONTH(EDATE(Bonds!$I11,6*(40-1)),0),EDATE(Bonds!$I11,6*(40-1))))</f>
        <v/>
      </c>
      <c r="AT11" s="16" t="str">
        <f>IF(41&gt;$D11,"",IF($E11=1,EOMONTH(EDATE(Bonds!$I11,6*(41-1)),0),EDATE(Bonds!$I11,6*(41-1))))</f>
        <v/>
      </c>
      <c r="AU11" s="16" t="str">
        <f>IF(42&gt;$D11,"",IF($E11=1,EOMONTH(EDATE(Bonds!$I11,6*(42-1)),0),EDATE(Bonds!$I11,6*(42-1))))</f>
        <v/>
      </c>
      <c r="AV11" s="16" t="str">
        <f>IF(43&gt;$D11,"",IF($E11=1,EOMONTH(EDATE(Bonds!$I11,6*(43-1)),0),EDATE(Bonds!$I11,6*(43-1))))</f>
        <v/>
      </c>
      <c r="AW11" s="16" t="str">
        <f>IF(44&gt;$D11,"",IF($E11=1,EOMONTH(EDATE(Bonds!$I11,6*(44-1)),0),EDATE(Bonds!$I11,6*(44-1))))</f>
        <v/>
      </c>
      <c r="AX11" s="16" t="str">
        <f>IF(45&gt;$D11,"",IF($E11=1,EOMONTH(EDATE(Bonds!$I11,6*(45-1)),0),EDATE(Bonds!$I11,6*(45-1))))</f>
        <v/>
      </c>
      <c r="AY11" s="16" t="str">
        <f>IF(46&gt;$D11,"",IF($E11=1,EOMONTH(EDATE(Bonds!$I11,6*(46-1)),0),EDATE(Bonds!$I11,6*(46-1))))</f>
        <v/>
      </c>
      <c r="AZ11" s="16" t="str">
        <f>IF(47&gt;$D11,"",IF($E11=1,EOMONTH(EDATE(Bonds!$I11,6*(47-1)),0),EDATE(Bonds!$I11,6*(47-1))))</f>
        <v/>
      </c>
      <c r="BA11" s="16" t="str">
        <f>IF(48&gt;$D11,"",IF($E11=1,EOMONTH(EDATE(Bonds!$I11,6*(48-1)),0),EDATE(Bonds!$I11,6*(48-1))))</f>
        <v/>
      </c>
      <c r="BB11" s="16" t="str">
        <f>IF(49&gt;$D11,"",IF($E11=1,EOMONTH(EDATE(Bonds!$I11,6*(49-1)),0),EDATE(Bonds!$I11,6*(49-1))))</f>
        <v/>
      </c>
      <c r="BC11" s="16" t="str">
        <f>IF(50&gt;$D11,"",IF($E11=1,EOMONTH(EDATE(Bonds!$I11,6*(50-1)),0),EDATE(Bonds!$I11,6*(50-1))))</f>
        <v/>
      </c>
      <c r="BD11" s="16" t="str">
        <f>IF(51&gt;$D11,"",IF($E11=1,EOMONTH(EDATE(Bonds!$I11,6*(51-1)),0),EDATE(Bonds!$I11,6*(51-1))))</f>
        <v/>
      </c>
      <c r="BE11" s="16" t="str">
        <f>IF(52&gt;$D11,"",IF($E11=1,EOMONTH(EDATE(Bonds!$I11,6*(52-1)),0),EDATE(Bonds!$I11,6*(52-1))))</f>
        <v/>
      </c>
      <c r="BF11" s="16" t="str">
        <f>IF(53&gt;$D11,"",IF($E11=1,EOMONTH(EDATE(Bonds!$I11,6*(53-1)),0),EDATE(Bonds!$I11,6*(53-1))))</f>
        <v/>
      </c>
      <c r="BG11" s="16" t="str">
        <f>IF(54&gt;$D11,"",IF($E11=1,EOMONTH(EDATE(Bonds!$I11,6*(54-1)),0),EDATE(Bonds!$I11,6*(54-1))))</f>
        <v/>
      </c>
      <c r="BH11" s="16" t="str">
        <f>IF(55&gt;$D11,"",IF($E11=1,EOMONTH(EDATE(Bonds!$I11,6*(55-1)),0),EDATE(Bonds!$I11,6*(55-1))))</f>
        <v/>
      </c>
      <c r="BI11" s="16" t="str">
        <f>IF(56&gt;$D11,"",IF($E11=1,EOMONTH(EDATE(Bonds!$I11,6*(56-1)),0),EDATE(Bonds!$I11,6*(56-1))))</f>
        <v/>
      </c>
      <c r="BJ11" s="16" t="str">
        <f>IF(57&gt;$D11,"",IF($E11=1,EOMONTH(EDATE(Bonds!$I11,6*(57-1)),0),EDATE(Bonds!$I11,6*(57-1))))</f>
        <v/>
      </c>
      <c r="BK11" s="16" t="str">
        <f>IF(58&gt;$D11,"",IF($E11=1,EOMONTH(EDATE(Bonds!$I11,6*(58-1)),0),EDATE(Bonds!$I11,6*(58-1))))</f>
        <v/>
      </c>
      <c r="BL11" s="16" t="str">
        <f>IF(59&gt;$D11,"",IF($E11=1,EOMONTH(EDATE(Bonds!$I11,6*(59-1)),0),EDATE(Bonds!$I11,6*(59-1))))</f>
        <v/>
      </c>
      <c r="BM11" s="16" t="str">
        <f>IF(60&gt;$D11,"",IF($E11=1,EOMONTH(EDATE(Bonds!$I11,6*(60-1)),0),EDATE(Bonds!$I11,6*(60-1))))</f>
        <v/>
      </c>
      <c r="BO11" s="22">
        <f t="shared" si="1"/>
        <v>3.7298133534015822E-2</v>
      </c>
      <c r="BP11" s="22" t="str">
        <f t="shared" si="2"/>
        <v/>
      </c>
      <c r="BQ11" s="22" t="str">
        <f t="shared" si="3"/>
        <v/>
      </c>
      <c r="BR11" s="22" t="str">
        <f t="shared" si="4"/>
        <v/>
      </c>
      <c r="BS11" s="22" t="str">
        <f t="shared" si="5"/>
        <v/>
      </c>
      <c r="BT11" s="22" t="str">
        <f t="shared" si="6"/>
        <v/>
      </c>
      <c r="BU11" s="22" t="str">
        <f t="shared" si="7"/>
        <v/>
      </c>
      <c r="BV11" s="22" t="str">
        <f t="shared" si="8"/>
        <v/>
      </c>
      <c r="BW11" s="22" t="str">
        <f t="shared" si="9"/>
        <v/>
      </c>
      <c r="BX11" s="22" t="str">
        <f t="shared" si="10"/>
        <v/>
      </c>
      <c r="BY11" s="22" t="str">
        <f t="shared" si="11"/>
        <v/>
      </c>
      <c r="BZ11" s="22" t="str">
        <f t="shared" si="12"/>
        <v/>
      </c>
      <c r="CA11" s="22" t="str">
        <f t="shared" si="13"/>
        <v/>
      </c>
      <c r="CB11" s="22" t="str">
        <f t="shared" si="14"/>
        <v/>
      </c>
      <c r="CC11" s="22" t="str">
        <f t="shared" si="15"/>
        <v/>
      </c>
      <c r="CD11" s="22" t="str">
        <f t="shared" si="16"/>
        <v/>
      </c>
      <c r="CE11" s="22" t="str">
        <f t="shared" si="17"/>
        <v/>
      </c>
      <c r="CF11" s="22" t="str">
        <f t="shared" si="18"/>
        <v/>
      </c>
      <c r="CG11" s="22" t="str">
        <f t="shared" si="19"/>
        <v/>
      </c>
      <c r="CH11" s="22" t="str">
        <f t="shared" si="20"/>
        <v/>
      </c>
      <c r="CI11" s="22" t="str">
        <f t="shared" si="21"/>
        <v/>
      </c>
      <c r="CJ11" s="22" t="str">
        <f t="shared" si="22"/>
        <v/>
      </c>
      <c r="CK11" s="22" t="str">
        <f t="shared" si="23"/>
        <v/>
      </c>
      <c r="CL11" s="22" t="str">
        <f t="shared" si="24"/>
        <v/>
      </c>
      <c r="CM11" s="22" t="str">
        <f t="shared" si="25"/>
        <v/>
      </c>
      <c r="CN11" s="22" t="str">
        <f t="shared" si="26"/>
        <v/>
      </c>
      <c r="CO11" s="22" t="str">
        <f t="shared" si="27"/>
        <v/>
      </c>
      <c r="CP11" s="22" t="str">
        <f t="shared" si="28"/>
        <v/>
      </c>
      <c r="CQ11" s="22" t="str">
        <f t="shared" si="29"/>
        <v/>
      </c>
      <c r="CR11" s="22" t="str">
        <f t="shared" si="30"/>
        <v/>
      </c>
      <c r="CS11" s="22" t="str">
        <f t="shared" si="31"/>
        <v/>
      </c>
      <c r="CT11" s="22" t="str">
        <f t="shared" si="32"/>
        <v/>
      </c>
      <c r="CU11" s="22" t="str">
        <f t="shared" si="33"/>
        <v/>
      </c>
      <c r="CV11" s="22" t="str">
        <f t="shared" si="34"/>
        <v/>
      </c>
      <c r="CW11" s="22" t="str">
        <f t="shared" si="35"/>
        <v/>
      </c>
      <c r="CX11" s="22" t="str">
        <f t="shared" si="36"/>
        <v/>
      </c>
      <c r="CY11" s="22" t="str">
        <f t="shared" si="37"/>
        <v/>
      </c>
      <c r="CZ11" s="22" t="str">
        <f t="shared" si="38"/>
        <v/>
      </c>
      <c r="DA11" s="22" t="str">
        <f t="shared" si="39"/>
        <v/>
      </c>
      <c r="DB11" s="22" t="str">
        <f t="shared" si="40"/>
        <v/>
      </c>
      <c r="DC11" s="22" t="str">
        <f t="shared" si="41"/>
        <v/>
      </c>
      <c r="DD11" s="22" t="str">
        <f t="shared" si="42"/>
        <v/>
      </c>
      <c r="DE11" s="22" t="str">
        <f t="shared" si="43"/>
        <v/>
      </c>
      <c r="DF11" s="22" t="str">
        <f t="shared" si="44"/>
        <v/>
      </c>
      <c r="DG11" s="22" t="str">
        <f t="shared" si="45"/>
        <v/>
      </c>
      <c r="DH11" s="22" t="str">
        <f t="shared" si="46"/>
        <v/>
      </c>
      <c r="DI11" s="22" t="str">
        <f t="shared" si="47"/>
        <v/>
      </c>
      <c r="DJ11" s="22" t="str">
        <f t="shared" si="48"/>
        <v/>
      </c>
      <c r="DK11" s="22" t="str">
        <f t="shared" si="49"/>
        <v/>
      </c>
      <c r="DL11" s="22" t="str">
        <f t="shared" si="50"/>
        <v/>
      </c>
      <c r="DM11" s="22" t="str">
        <f t="shared" si="51"/>
        <v/>
      </c>
      <c r="DN11" s="22" t="str">
        <f t="shared" si="52"/>
        <v/>
      </c>
      <c r="DO11" s="22" t="str">
        <f t="shared" si="53"/>
        <v/>
      </c>
      <c r="DP11" s="22" t="str">
        <f t="shared" si="54"/>
        <v/>
      </c>
      <c r="DQ11" s="22" t="str">
        <f t="shared" si="55"/>
        <v/>
      </c>
      <c r="DR11" s="22" t="str">
        <f t="shared" si="56"/>
        <v/>
      </c>
      <c r="DS11" s="22" t="str">
        <f t="shared" si="57"/>
        <v/>
      </c>
      <c r="DT11" s="22" t="str">
        <f t="shared" si="58"/>
        <v/>
      </c>
      <c r="DU11" s="22" t="str">
        <f t="shared" si="59"/>
        <v/>
      </c>
      <c r="DV11" s="22" t="str">
        <f t="shared" si="60"/>
        <v/>
      </c>
      <c r="DX11" s="18">
        <f t="shared" si="61"/>
        <v>101.51123452866747</v>
      </c>
      <c r="DY11" s="18">
        <f t="shared" si="62"/>
        <v>0</v>
      </c>
      <c r="DZ11" s="18">
        <f t="shared" si="63"/>
        <v>0</v>
      </c>
      <c r="EA11" s="18">
        <f t="shared" si="64"/>
        <v>0</v>
      </c>
      <c r="EB11" s="18">
        <f t="shared" si="65"/>
        <v>0</v>
      </c>
      <c r="EC11" s="18">
        <f t="shared" si="66"/>
        <v>0</v>
      </c>
      <c r="ED11" s="18">
        <f t="shared" si="67"/>
        <v>0</v>
      </c>
      <c r="EE11" s="18">
        <f t="shared" si="68"/>
        <v>0</v>
      </c>
      <c r="EF11" s="18">
        <f t="shared" si="69"/>
        <v>0</v>
      </c>
      <c r="EG11" s="18">
        <f t="shared" si="70"/>
        <v>0</v>
      </c>
      <c r="EH11" s="18">
        <f t="shared" si="71"/>
        <v>0</v>
      </c>
      <c r="EI11" s="18">
        <f t="shared" si="72"/>
        <v>0</v>
      </c>
      <c r="EJ11" s="18">
        <f t="shared" si="73"/>
        <v>0</v>
      </c>
      <c r="EK11" s="18">
        <f t="shared" si="74"/>
        <v>0</v>
      </c>
      <c r="EL11" s="18">
        <f t="shared" si="75"/>
        <v>0</v>
      </c>
      <c r="EM11" s="18">
        <f t="shared" si="76"/>
        <v>0</v>
      </c>
      <c r="EN11" s="18">
        <f t="shared" si="77"/>
        <v>0</v>
      </c>
      <c r="EO11" s="18">
        <f t="shared" si="78"/>
        <v>0</v>
      </c>
      <c r="EP11" s="18">
        <f t="shared" si="79"/>
        <v>0</v>
      </c>
      <c r="EQ11" s="18">
        <f t="shared" si="80"/>
        <v>0</v>
      </c>
      <c r="ER11" s="18">
        <f t="shared" si="81"/>
        <v>0</v>
      </c>
      <c r="ES11" s="18">
        <f t="shared" si="82"/>
        <v>0</v>
      </c>
      <c r="ET11" s="18">
        <f t="shared" si="83"/>
        <v>0</v>
      </c>
      <c r="EU11" s="18">
        <f t="shared" si="84"/>
        <v>0</v>
      </c>
      <c r="EV11" s="18">
        <f t="shared" si="85"/>
        <v>0</v>
      </c>
      <c r="EW11" s="18">
        <f t="shared" si="86"/>
        <v>0</v>
      </c>
      <c r="EX11" s="18">
        <f t="shared" si="87"/>
        <v>0</v>
      </c>
      <c r="EY11" s="18">
        <f t="shared" si="88"/>
        <v>0</v>
      </c>
      <c r="EZ11" s="18">
        <f t="shared" si="89"/>
        <v>0</v>
      </c>
      <c r="FA11" s="18">
        <f t="shared" si="90"/>
        <v>0</v>
      </c>
      <c r="FB11" s="18">
        <f t="shared" si="91"/>
        <v>0</v>
      </c>
      <c r="FC11" s="18">
        <f t="shared" si="92"/>
        <v>0</v>
      </c>
      <c r="FD11" s="18">
        <f t="shared" si="93"/>
        <v>0</v>
      </c>
      <c r="FE11" s="18">
        <f t="shared" si="94"/>
        <v>0</v>
      </c>
      <c r="FF11" s="18">
        <f t="shared" si="95"/>
        <v>0</v>
      </c>
      <c r="FG11" s="18">
        <f t="shared" si="96"/>
        <v>0</v>
      </c>
      <c r="FH11" s="18">
        <f t="shared" si="97"/>
        <v>0</v>
      </c>
      <c r="FI11" s="18">
        <f t="shared" si="98"/>
        <v>0</v>
      </c>
      <c r="FJ11" s="18">
        <f t="shared" si="99"/>
        <v>0</v>
      </c>
      <c r="FK11" s="18">
        <f t="shared" si="100"/>
        <v>0</v>
      </c>
      <c r="FL11" s="18">
        <f t="shared" si="101"/>
        <v>0</v>
      </c>
      <c r="FM11" s="18">
        <f t="shared" si="102"/>
        <v>0</v>
      </c>
      <c r="FN11" s="18">
        <f t="shared" si="103"/>
        <v>0</v>
      </c>
      <c r="FO11" s="18">
        <f t="shared" si="104"/>
        <v>0</v>
      </c>
      <c r="FP11" s="18">
        <f t="shared" si="105"/>
        <v>0</v>
      </c>
      <c r="FQ11" s="18">
        <f t="shared" si="106"/>
        <v>0</v>
      </c>
      <c r="FR11" s="18">
        <f t="shared" si="107"/>
        <v>0</v>
      </c>
      <c r="FS11" s="18">
        <f t="shared" si="108"/>
        <v>0</v>
      </c>
      <c r="FT11" s="18">
        <f t="shared" si="109"/>
        <v>0</v>
      </c>
      <c r="FU11" s="18">
        <f t="shared" si="110"/>
        <v>0</v>
      </c>
      <c r="FV11" s="18">
        <f t="shared" si="111"/>
        <v>0</v>
      </c>
      <c r="FW11" s="18">
        <f t="shared" si="112"/>
        <v>0</v>
      </c>
      <c r="FX11" s="18">
        <f t="shared" si="113"/>
        <v>0</v>
      </c>
      <c r="FY11" s="18">
        <f t="shared" si="114"/>
        <v>0</v>
      </c>
      <c r="FZ11" s="18">
        <f t="shared" si="115"/>
        <v>0</v>
      </c>
      <c r="GA11" s="18">
        <f t="shared" si="116"/>
        <v>0</v>
      </c>
      <c r="GB11" s="18">
        <f t="shared" si="117"/>
        <v>0</v>
      </c>
      <c r="GC11" s="18">
        <f t="shared" si="118"/>
        <v>0</v>
      </c>
      <c r="GD11" s="18">
        <f t="shared" si="119"/>
        <v>0</v>
      </c>
      <c r="GE11" s="18">
        <f t="shared" si="120"/>
        <v>0</v>
      </c>
    </row>
    <row r="12" spans="1:187" x14ac:dyDescent="0.2">
      <c r="A12">
        <v>9</v>
      </c>
      <c r="B12" s="16">
        <f>Bonds!B12</f>
        <v>46341</v>
      </c>
      <c r="C12" s="17">
        <f>Bonds!C12</f>
        <v>2</v>
      </c>
      <c r="D12">
        <f>Bonds!Q12</f>
        <v>1</v>
      </c>
      <c r="E12">
        <f t="shared" si="0"/>
        <v>0</v>
      </c>
      <c r="F12" s="16">
        <f>IF(1&gt;$D12,"",IF($E12=1,EOMONTH(EDATE(Bonds!$I12,6*(1-1)),0),EDATE(Bonds!$I12,6*(1-1))))</f>
        <v>46341</v>
      </c>
      <c r="G12" s="16" t="str">
        <f>IF(2&gt;$D12,"",IF($E12=1,EOMONTH(EDATE(Bonds!$I12,6*(2-1)),0),EDATE(Bonds!$I12,6*(2-1))))</f>
        <v/>
      </c>
      <c r="H12" s="16" t="str">
        <f>IF(3&gt;$D12,"",IF($E12=1,EOMONTH(EDATE(Bonds!$I12,6*(3-1)),0),EDATE(Bonds!$I12,6*(3-1))))</f>
        <v/>
      </c>
      <c r="I12" s="16" t="str">
        <f>IF(4&gt;$D12,"",IF($E12=1,EOMONTH(EDATE(Bonds!$I12,6*(4-1)),0),EDATE(Bonds!$I12,6*(4-1))))</f>
        <v/>
      </c>
      <c r="J12" s="16" t="str">
        <f>IF(5&gt;$D12,"",IF($E12=1,EOMONTH(EDATE(Bonds!$I12,6*(5-1)),0),EDATE(Bonds!$I12,6*(5-1))))</f>
        <v/>
      </c>
      <c r="K12" s="16" t="str">
        <f>IF(6&gt;$D12,"",IF($E12=1,EOMONTH(EDATE(Bonds!$I12,6*(6-1)),0),EDATE(Bonds!$I12,6*(6-1))))</f>
        <v/>
      </c>
      <c r="L12" s="16" t="str">
        <f>IF(7&gt;$D12,"",IF($E12=1,EOMONTH(EDATE(Bonds!$I12,6*(7-1)),0),EDATE(Bonds!$I12,6*(7-1))))</f>
        <v/>
      </c>
      <c r="M12" s="16" t="str">
        <f>IF(8&gt;$D12,"",IF($E12=1,EOMONTH(EDATE(Bonds!$I12,6*(8-1)),0),EDATE(Bonds!$I12,6*(8-1))))</f>
        <v/>
      </c>
      <c r="N12" s="16" t="str">
        <f>IF(9&gt;$D12,"",IF($E12=1,EOMONTH(EDATE(Bonds!$I12,6*(9-1)),0),EDATE(Bonds!$I12,6*(9-1))))</f>
        <v/>
      </c>
      <c r="O12" s="16" t="str">
        <f>IF(10&gt;$D12,"",IF($E12=1,EOMONTH(EDATE(Bonds!$I12,6*(10-1)),0),EDATE(Bonds!$I12,6*(10-1))))</f>
        <v/>
      </c>
      <c r="P12" s="16" t="str">
        <f>IF(11&gt;$D12,"",IF($E12=1,EOMONTH(EDATE(Bonds!$I12,6*(11-1)),0),EDATE(Bonds!$I12,6*(11-1))))</f>
        <v/>
      </c>
      <c r="Q12" s="16" t="str">
        <f>IF(12&gt;$D12,"",IF($E12=1,EOMONTH(EDATE(Bonds!$I12,6*(12-1)),0),EDATE(Bonds!$I12,6*(12-1))))</f>
        <v/>
      </c>
      <c r="R12" s="16" t="str">
        <f>IF(13&gt;$D12,"",IF($E12=1,EOMONTH(EDATE(Bonds!$I12,6*(13-1)),0),EDATE(Bonds!$I12,6*(13-1))))</f>
        <v/>
      </c>
      <c r="S12" s="16" t="str">
        <f>IF(14&gt;$D12,"",IF($E12=1,EOMONTH(EDATE(Bonds!$I12,6*(14-1)),0),EDATE(Bonds!$I12,6*(14-1))))</f>
        <v/>
      </c>
      <c r="T12" s="16" t="str">
        <f>IF(15&gt;$D12,"",IF($E12=1,EOMONTH(EDATE(Bonds!$I12,6*(15-1)),0),EDATE(Bonds!$I12,6*(15-1))))</f>
        <v/>
      </c>
      <c r="U12" s="16" t="str">
        <f>IF(16&gt;$D12,"",IF($E12=1,EOMONTH(EDATE(Bonds!$I12,6*(16-1)),0),EDATE(Bonds!$I12,6*(16-1))))</f>
        <v/>
      </c>
      <c r="V12" s="16" t="str">
        <f>IF(17&gt;$D12,"",IF($E12=1,EOMONTH(EDATE(Bonds!$I12,6*(17-1)),0),EDATE(Bonds!$I12,6*(17-1))))</f>
        <v/>
      </c>
      <c r="W12" s="16" t="str">
        <f>IF(18&gt;$D12,"",IF($E12=1,EOMONTH(EDATE(Bonds!$I12,6*(18-1)),0),EDATE(Bonds!$I12,6*(18-1))))</f>
        <v/>
      </c>
      <c r="X12" s="16" t="str">
        <f>IF(19&gt;$D12,"",IF($E12=1,EOMONTH(EDATE(Bonds!$I12,6*(19-1)),0),EDATE(Bonds!$I12,6*(19-1))))</f>
        <v/>
      </c>
      <c r="Y12" s="16" t="str">
        <f>IF(20&gt;$D12,"",IF($E12=1,EOMONTH(EDATE(Bonds!$I12,6*(20-1)),0),EDATE(Bonds!$I12,6*(20-1))))</f>
        <v/>
      </c>
      <c r="Z12" s="16" t="str">
        <f>IF(21&gt;$D12,"",IF($E12=1,EOMONTH(EDATE(Bonds!$I12,6*(21-1)),0),EDATE(Bonds!$I12,6*(21-1))))</f>
        <v/>
      </c>
      <c r="AA12" s="16" t="str">
        <f>IF(22&gt;$D12,"",IF($E12=1,EOMONTH(EDATE(Bonds!$I12,6*(22-1)),0),EDATE(Bonds!$I12,6*(22-1))))</f>
        <v/>
      </c>
      <c r="AB12" s="16" t="str">
        <f>IF(23&gt;$D12,"",IF($E12=1,EOMONTH(EDATE(Bonds!$I12,6*(23-1)),0),EDATE(Bonds!$I12,6*(23-1))))</f>
        <v/>
      </c>
      <c r="AC12" s="16" t="str">
        <f>IF(24&gt;$D12,"",IF($E12=1,EOMONTH(EDATE(Bonds!$I12,6*(24-1)),0),EDATE(Bonds!$I12,6*(24-1))))</f>
        <v/>
      </c>
      <c r="AD12" s="16" t="str">
        <f>IF(25&gt;$D12,"",IF($E12=1,EOMONTH(EDATE(Bonds!$I12,6*(25-1)),0),EDATE(Bonds!$I12,6*(25-1))))</f>
        <v/>
      </c>
      <c r="AE12" s="16" t="str">
        <f>IF(26&gt;$D12,"",IF($E12=1,EOMONTH(EDATE(Bonds!$I12,6*(26-1)),0),EDATE(Bonds!$I12,6*(26-1))))</f>
        <v/>
      </c>
      <c r="AF12" s="16" t="str">
        <f>IF(27&gt;$D12,"",IF($E12=1,EOMONTH(EDATE(Bonds!$I12,6*(27-1)),0),EDATE(Bonds!$I12,6*(27-1))))</f>
        <v/>
      </c>
      <c r="AG12" s="16" t="str">
        <f>IF(28&gt;$D12,"",IF($E12=1,EOMONTH(EDATE(Bonds!$I12,6*(28-1)),0),EDATE(Bonds!$I12,6*(28-1))))</f>
        <v/>
      </c>
      <c r="AH12" s="16" t="str">
        <f>IF(29&gt;$D12,"",IF($E12=1,EOMONTH(EDATE(Bonds!$I12,6*(29-1)),0),EDATE(Bonds!$I12,6*(29-1))))</f>
        <v/>
      </c>
      <c r="AI12" s="16" t="str">
        <f>IF(30&gt;$D12,"",IF($E12=1,EOMONTH(EDATE(Bonds!$I12,6*(30-1)),0),EDATE(Bonds!$I12,6*(30-1))))</f>
        <v/>
      </c>
      <c r="AJ12" s="16" t="str">
        <f>IF(31&gt;$D12,"",IF($E12=1,EOMONTH(EDATE(Bonds!$I12,6*(31-1)),0),EDATE(Bonds!$I12,6*(31-1))))</f>
        <v/>
      </c>
      <c r="AK12" s="16" t="str">
        <f>IF(32&gt;$D12,"",IF($E12=1,EOMONTH(EDATE(Bonds!$I12,6*(32-1)),0),EDATE(Bonds!$I12,6*(32-1))))</f>
        <v/>
      </c>
      <c r="AL12" s="16" t="str">
        <f>IF(33&gt;$D12,"",IF($E12=1,EOMONTH(EDATE(Bonds!$I12,6*(33-1)),0),EDATE(Bonds!$I12,6*(33-1))))</f>
        <v/>
      </c>
      <c r="AM12" s="16" t="str">
        <f>IF(34&gt;$D12,"",IF($E12=1,EOMONTH(EDATE(Bonds!$I12,6*(34-1)),0),EDATE(Bonds!$I12,6*(34-1))))</f>
        <v/>
      </c>
      <c r="AN12" s="16" t="str">
        <f>IF(35&gt;$D12,"",IF($E12=1,EOMONTH(EDATE(Bonds!$I12,6*(35-1)),0),EDATE(Bonds!$I12,6*(35-1))))</f>
        <v/>
      </c>
      <c r="AO12" s="16" t="str">
        <f>IF(36&gt;$D12,"",IF($E12=1,EOMONTH(EDATE(Bonds!$I12,6*(36-1)),0),EDATE(Bonds!$I12,6*(36-1))))</f>
        <v/>
      </c>
      <c r="AP12" s="16" t="str">
        <f>IF(37&gt;$D12,"",IF($E12=1,EOMONTH(EDATE(Bonds!$I12,6*(37-1)),0),EDATE(Bonds!$I12,6*(37-1))))</f>
        <v/>
      </c>
      <c r="AQ12" s="16" t="str">
        <f>IF(38&gt;$D12,"",IF($E12=1,EOMONTH(EDATE(Bonds!$I12,6*(38-1)),0),EDATE(Bonds!$I12,6*(38-1))))</f>
        <v/>
      </c>
      <c r="AR12" s="16" t="str">
        <f>IF(39&gt;$D12,"",IF($E12=1,EOMONTH(EDATE(Bonds!$I12,6*(39-1)),0),EDATE(Bonds!$I12,6*(39-1))))</f>
        <v/>
      </c>
      <c r="AS12" s="16" t="str">
        <f>IF(40&gt;$D12,"",IF($E12=1,EOMONTH(EDATE(Bonds!$I12,6*(40-1)),0),EDATE(Bonds!$I12,6*(40-1))))</f>
        <v/>
      </c>
      <c r="AT12" s="16" t="str">
        <f>IF(41&gt;$D12,"",IF($E12=1,EOMONTH(EDATE(Bonds!$I12,6*(41-1)),0),EDATE(Bonds!$I12,6*(41-1))))</f>
        <v/>
      </c>
      <c r="AU12" s="16" t="str">
        <f>IF(42&gt;$D12,"",IF($E12=1,EOMONTH(EDATE(Bonds!$I12,6*(42-1)),0),EDATE(Bonds!$I12,6*(42-1))))</f>
        <v/>
      </c>
      <c r="AV12" s="16" t="str">
        <f>IF(43&gt;$D12,"",IF($E12=1,EOMONTH(EDATE(Bonds!$I12,6*(43-1)),0),EDATE(Bonds!$I12,6*(43-1))))</f>
        <v/>
      </c>
      <c r="AW12" s="16" t="str">
        <f>IF(44&gt;$D12,"",IF($E12=1,EOMONTH(EDATE(Bonds!$I12,6*(44-1)),0),EDATE(Bonds!$I12,6*(44-1))))</f>
        <v/>
      </c>
      <c r="AX12" s="16" t="str">
        <f>IF(45&gt;$D12,"",IF($E12=1,EOMONTH(EDATE(Bonds!$I12,6*(45-1)),0),EDATE(Bonds!$I12,6*(45-1))))</f>
        <v/>
      </c>
      <c r="AY12" s="16" t="str">
        <f>IF(46&gt;$D12,"",IF($E12=1,EOMONTH(EDATE(Bonds!$I12,6*(46-1)),0),EDATE(Bonds!$I12,6*(46-1))))</f>
        <v/>
      </c>
      <c r="AZ12" s="16" t="str">
        <f>IF(47&gt;$D12,"",IF($E12=1,EOMONTH(EDATE(Bonds!$I12,6*(47-1)),0),EDATE(Bonds!$I12,6*(47-1))))</f>
        <v/>
      </c>
      <c r="BA12" s="16" t="str">
        <f>IF(48&gt;$D12,"",IF($E12=1,EOMONTH(EDATE(Bonds!$I12,6*(48-1)),0),EDATE(Bonds!$I12,6*(48-1))))</f>
        <v/>
      </c>
      <c r="BB12" s="16" t="str">
        <f>IF(49&gt;$D12,"",IF($E12=1,EOMONTH(EDATE(Bonds!$I12,6*(49-1)),0),EDATE(Bonds!$I12,6*(49-1))))</f>
        <v/>
      </c>
      <c r="BC12" s="16" t="str">
        <f>IF(50&gt;$D12,"",IF($E12=1,EOMONTH(EDATE(Bonds!$I12,6*(50-1)),0),EDATE(Bonds!$I12,6*(50-1))))</f>
        <v/>
      </c>
      <c r="BD12" s="16" t="str">
        <f>IF(51&gt;$D12,"",IF($E12=1,EOMONTH(EDATE(Bonds!$I12,6*(51-1)),0),EDATE(Bonds!$I12,6*(51-1))))</f>
        <v/>
      </c>
      <c r="BE12" s="16" t="str">
        <f>IF(52&gt;$D12,"",IF($E12=1,EOMONTH(EDATE(Bonds!$I12,6*(52-1)),0),EDATE(Bonds!$I12,6*(52-1))))</f>
        <v/>
      </c>
      <c r="BF12" s="16" t="str">
        <f>IF(53&gt;$D12,"",IF($E12=1,EOMONTH(EDATE(Bonds!$I12,6*(53-1)),0),EDATE(Bonds!$I12,6*(53-1))))</f>
        <v/>
      </c>
      <c r="BG12" s="16" t="str">
        <f>IF(54&gt;$D12,"",IF($E12=1,EOMONTH(EDATE(Bonds!$I12,6*(54-1)),0),EDATE(Bonds!$I12,6*(54-1))))</f>
        <v/>
      </c>
      <c r="BH12" s="16" t="str">
        <f>IF(55&gt;$D12,"",IF($E12=1,EOMONTH(EDATE(Bonds!$I12,6*(55-1)),0),EDATE(Bonds!$I12,6*(55-1))))</f>
        <v/>
      </c>
      <c r="BI12" s="16" t="str">
        <f>IF(56&gt;$D12,"",IF($E12=1,EOMONTH(EDATE(Bonds!$I12,6*(56-1)),0),EDATE(Bonds!$I12,6*(56-1))))</f>
        <v/>
      </c>
      <c r="BJ12" s="16" t="str">
        <f>IF(57&gt;$D12,"",IF($E12=1,EOMONTH(EDATE(Bonds!$I12,6*(57-1)),0),EDATE(Bonds!$I12,6*(57-1))))</f>
        <v/>
      </c>
      <c r="BK12" s="16" t="str">
        <f>IF(58&gt;$D12,"",IF($E12=1,EOMONTH(EDATE(Bonds!$I12,6*(58-1)),0),EDATE(Bonds!$I12,6*(58-1))))</f>
        <v/>
      </c>
      <c r="BL12" s="16" t="str">
        <f>IF(59&gt;$D12,"",IF($E12=1,EOMONTH(EDATE(Bonds!$I12,6*(59-1)),0),EDATE(Bonds!$I12,6*(59-1))))</f>
        <v/>
      </c>
      <c r="BM12" s="16" t="str">
        <f>IF(60&gt;$D12,"",IF($E12=1,EOMONTH(EDATE(Bonds!$I12,6*(60-1)),0),EDATE(Bonds!$I12,6*(60-1))))</f>
        <v/>
      </c>
      <c r="BO12" s="22">
        <f t="shared" si="1"/>
        <v>3.7565785405683505E-2</v>
      </c>
      <c r="BP12" s="22" t="str">
        <f t="shared" si="2"/>
        <v/>
      </c>
      <c r="BQ12" s="22" t="str">
        <f t="shared" si="3"/>
        <v/>
      </c>
      <c r="BR12" s="22" t="str">
        <f t="shared" si="4"/>
        <v/>
      </c>
      <c r="BS12" s="22" t="str">
        <f t="shared" si="5"/>
        <v/>
      </c>
      <c r="BT12" s="22" t="str">
        <f t="shared" si="6"/>
        <v/>
      </c>
      <c r="BU12" s="22" t="str">
        <f t="shared" si="7"/>
        <v/>
      </c>
      <c r="BV12" s="22" t="str">
        <f t="shared" si="8"/>
        <v/>
      </c>
      <c r="BW12" s="22" t="str">
        <f t="shared" si="9"/>
        <v/>
      </c>
      <c r="BX12" s="22" t="str">
        <f t="shared" si="10"/>
        <v/>
      </c>
      <c r="BY12" s="22" t="str">
        <f t="shared" si="11"/>
        <v/>
      </c>
      <c r="BZ12" s="22" t="str">
        <f t="shared" si="12"/>
        <v/>
      </c>
      <c r="CA12" s="22" t="str">
        <f t="shared" si="13"/>
        <v/>
      </c>
      <c r="CB12" s="22" t="str">
        <f t="shared" si="14"/>
        <v/>
      </c>
      <c r="CC12" s="22" t="str">
        <f t="shared" si="15"/>
        <v/>
      </c>
      <c r="CD12" s="22" t="str">
        <f t="shared" si="16"/>
        <v/>
      </c>
      <c r="CE12" s="22" t="str">
        <f t="shared" si="17"/>
        <v/>
      </c>
      <c r="CF12" s="22" t="str">
        <f t="shared" si="18"/>
        <v/>
      </c>
      <c r="CG12" s="22" t="str">
        <f t="shared" si="19"/>
        <v/>
      </c>
      <c r="CH12" s="22" t="str">
        <f t="shared" si="20"/>
        <v/>
      </c>
      <c r="CI12" s="22" t="str">
        <f t="shared" si="21"/>
        <v/>
      </c>
      <c r="CJ12" s="22" t="str">
        <f t="shared" si="22"/>
        <v/>
      </c>
      <c r="CK12" s="22" t="str">
        <f t="shared" si="23"/>
        <v/>
      </c>
      <c r="CL12" s="22" t="str">
        <f t="shared" si="24"/>
        <v/>
      </c>
      <c r="CM12" s="22" t="str">
        <f t="shared" si="25"/>
        <v/>
      </c>
      <c r="CN12" s="22" t="str">
        <f t="shared" si="26"/>
        <v/>
      </c>
      <c r="CO12" s="22" t="str">
        <f t="shared" si="27"/>
        <v/>
      </c>
      <c r="CP12" s="22" t="str">
        <f t="shared" si="28"/>
        <v/>
      </c>
      <c r="CQ12" s="22" t="str">
        <f t="shared" si="29"/>
        <v/>
      </c>
      <c r="CR12" s="22" t="str">
        <f t="shared" si="30"/>
        <v/>
      </c>
      <c r="CS12" s="22" t="str">
        <f t="shared" si="31"/>
        <v/>
      </c>
      <c r="CT12" s="22" t="str">
        <f t="shared" si="32"/>
        <v/>
      </c>
      <c r="CU12" s="22" t="str">
        <f t="shared" si="33"/>
        <v/>
      </c>
      <c r="CV12" s="22" t="str">
        <f t="shared" si="34"/>
        <v/>
      </c>
      <c r="CW12" s="22" t="str">
        <f t="shared" si="35"/>
        <v/>
      </c>
      <c r="CX12" s="22" t="str">
        <f t="shared" si="36"/>
        <v/>
      </c>
      <c r="CY12" s="22" t="str">
        <f t="shared" si="37"/>
        <v/>
      </c>
      <c r="CZ12" s="22" t="str">
        <f t="shared" si="38"/>
        <v/>
      </c>
      <c r="DA12" s="22" t="str">
        <f t="shared" si="39"/>
        <v/>
      </c>
      <c r="DB12" s="22" t="str">
        <f t="shared" si="40"/>
        <v/>
      </c>
      <c r="DC12" s="22" t="str">
        <f t="shared" si="41"/>
        <v/>
      </c>
      <c r="DD12" s="22" t="str">
        <f t="shared" si="42"/>
        <v/>
      </c>
      <c r="DE12" s="22" t="str">
        <f t="shared" si="43"/>
        <v/>
      </c>
      <c r="DF12" s="22" t="str">
        <f t="shared" si="44"/>
        <v/>
      </c>
      <c r="DG12" s="22" t="str">
        <f t="shared" si="45"/>
        <v/>
      </c>
      <c r="DH12" s="22" t="str">
        <f t="shared" si="46"/>
        <v/>
      </c>
      <c r="DI12" s="22" t="str">
        <f t="shared" si="47"/>
        <v/>
      </c>
      <c r="DJ12" s="22" t="str">
        <f t="shared" si="48"/>
        <v/>
      </c>
      <c r="DK12" s="22" t="str">
        <f t="shared" si="49"/>
        <v/>
      </c>
      <c r="DL12" s="22" t="str">
        <f t="shared" si="50"/>
        <v/>
      </c>
      <c r="DM12" s="22" t="str">
        <f t="shared" si="51"/>
        <v/>
      </c>
      <c r="DN12" s="22" t="str">
        <f t="shared" si="52"/>
        <v/>
      </c>
      <c r="DO12" s="22" t="str">
        <f t="shared" si="53"/>
        <v/>
      </c>
      <c r="DP12" s="22" t="str">
        <f t="shared" si="54"/>
        <v/>
      </c>
      <c r="DQ12" s="22" t="str">
        <f t="shared" si="55"/>
        <v/>
      </c>
      <c r="DR12" s="22" t="str">
        <f t="shared" si="56"/>
        <v/>
      </c>
      <c r="DS12" s="22" t="str">
        <f t="shared" si="57"/>
        <v/>
      </c>
      <c r="DT12" s="22" t="str">
        <f t="shared" si="58"/>
        <v/>
      </c>
      <c r="DU12" s="22" t="str">
        <f t="shared" si="59"/>
        <v/>
      </c>
      <c r="DV12" s="22" t="str">
        <f t="shared" si="60"/>
        <v/>
      </c>
      <c r="DX12" s="18">
        <f t="shared" si="61"/>
        <v>100.29561343453359</v>
      </c>
      <c r="DY12" s="18">
        <f t="shared" si="62"/>
        <v>0</v>
      </c>
      <c r="DZ12" s="18">
        <f t="shared" si="63"/>
        <v>0</v>
      </c>
      <c r="EA12" s="18">
        <f t="shared" si="64"/>
        <v>0</v>
      </c>
      <c r="EB12" s="18">
        <f t="shared" si="65"/>
        <v>0</v>
      </c>
      <c r="EC12" s="18">
        <f t="shared" si="66"/>
        <v>0</v>
      </c>
      <c r="ED12" s="18">
        <f t="shared" si="67"/>
        <v>0</v>
      </c>
      <c r="EE12" s="18">
        <f t="shared" si="68"/>
        <v>0</v>
      </c>
      <c r="EF12" s="18">
        <f t="shared" si="69"/>
        <v>0</v>
      </c>
      <c r="EG12" s="18">
        <f t="shared" si="70"/>
        <v>0</v>
      </c>
      <c r="EH12" s="18">
        <f t="shared" si="71"/>
        <v>0</v>
      </c>
      <c r="EI12" s="18">
        <f t="shared" si="72"/>
        <v>0</v>
      </c>
      <c r="EJ12" s="18">
        <f t="shared" si="73"/>
        <v>0</v>
      </c>
      <c r="EK12" s="18">
        <f t="shared" si="74"/>
        <v>0</v>
      </c>
      <c r="EL12" s="18">
        <f t="shared" si="75"/>
        <v>0</v>
      </c>
      <c r="EM12" s="18">
        <f t="shared" si="76"/>
        <v>0</v>
      </c>
      <c r="EN12" s="18">
        <f t="shared" si="77"/>
        <v>0</v>
      </c>
      <c r="EO12" s="18">
        <f t="shared" si="78"/>
        <v>0</v>
      </c>
      <c r="EP12" s="18">
        <f t="shared" si="79"/>
        <v>0</v>
      </c>
      <c r="EQ12" s="18">
        <f t="shared" si="80"/>
        <v>0</v>
      </c>
      <c r="ER12" s="18">
        <f t="shared" si="81"/>
        <v>0</v>
      </c>
      <c r="ES12" s="18">
        <f t="shared" si="82"/>
        <v>0</v>
      </c>
      <c r="ET12" s="18">
        <f t="shared" si="83"/>
        <v>0</v>
      </c>
      <c r="EU12" s="18">
        <f t="shared" si="84"/>
        <v>0</v>
      </c>
      <c r="EV12" s="18">
        <f t="shared" si="85"/>
        <v>0</v>
      </c>
      <c r="EW12" s="18">
        <f t="shared" si="86"/>
        <v>0</v>
      </c>
      <c r="EX12" s="18">
        <f t="shared" si="87"/>
        <v>0</v>
      </c>
      <c r="EY12" s="18">
        <f t="shared" si="88"/>
        <v>0</v>
      </c>
      <c r="EZ12" s="18">
        <f t="shared" si="89"/>
        <v>0</v>
      </c>
      <c r="FA12" s="18">
        <f t="shared" si="90"/>
        <v>0</v>
      </c>
      <c r="FB12" s="18">
        <f t="shared" si="91"/>
        <v>0</v>
      </c>
      <c r="FC12" s="18">
        <f t="shared" si="92"/>
        <v>0</v>
      </c>
      <c r="FD12" s="18">
        <f t="shared" si="93"/>
        <v>0</v>
      </c>
      <c r="FE12" s="18">
        <f t="shared" si="94"/>
        <v>0</v>
      </c>
      <c r="FF12" s="18">
        <f t="shared" si="95"/>
        <v>0</v>
      </c>
      <c r="FG12" s="18">
        <f t="shared" si="96"/>
        <v>0</v>
      </c>
      <c r="FH12" s="18">
        <f t="shared" si="97"/>
        <v>0</v>
      </c>
      <c r="FI12" s="18">
        <f t="shared" si="98"/>
        <v>0</v>
      </c>
      <c r="FJ12" s="18">
        <f t="shared" si="99"/>
        <v>0</v>
      </c>
      <c r="FK12" s="18">
        <f t="shared" si="100"/>
        <v>0</v>
      </c>
      <c r="FL12" s="18">
        <f t="shared" si="101"/>
        <v>0</v>
      </c>
      <c r="FM12" s="18">
        <f t="shared" si="102"/>
        <v>0</v>
      </c>
      <c r="FN12" s="18">
        <f t="shared" si="103"/>
        <v>0</v>
      </c>
      <c r="FO12" s="18">
        <f t="shared" si="104"/>
        <v>0</v>
      </c>
      <c r="FP12" s="18">
        <f t="shared" si="105"/>
        <v>0</v>
      </c>
      <c r="FQ12" s="18">
        <f t="shared" si="106"/>
        <v>0</v>
      </c>
      <c r="FR12" s="18">
        <f t="shared" si="107"/>
        <v>0</v>
      </c>
      <c r="FS12" s="18">
        <f t="shared" si="108"/>
        <v>0</v>
      </c>
      <c r="FT12" s="18">
        <f t="shared" si="109"/>
        <v>0</v>
      </c>
      <c r="FU12" s="18">
        <f t="shared" si="110"/>
        <v>0</v>
      </c>
      <c r="FV12" s="18">
        <f t="shared" si="111"/>
        <v>0</v>
      </c>
      <c r="FW12" s="18">
        <f t="shared" si="112"/>
        <v>0</v>
      </c>
      <c r="FX12" s="18">
        <f t="shared" si="113"/>
        <v>0</v>
      </c>
      <c r="FY12" s="18">
        <f t="shared" si="114"/>
        <v>0</v>
      </c>
      <c r="FZ12" s="18">
        <f t="shared" si="115"/>
        <v>0</v>
      </c>
      <c r="GA12" s="18">
        <f t="shared" si="116"/>
        <v>0</v>
      </c>
      <c r="GB12" s="18">
        <f t="shared" si="117"/>
        <v>0</v>
      </c>
      <c r="GC12" s="18">
        <f t="shared" si="118"/>
        <v>0</v>
      </c>
      <c r="GD12" s="18">
        <f t="shared" si="119"/>
        <v>0</v>
      </c>
      <c r="GE12" s="18">
        <f t="shared" si="120"/>
        <v>0</v>
      </c>
    </row>
    <row r="13" spans="1:187" x14ac:dyDescent="0.2">
      <c r="A13">
        <v>10</v>
      </c>
      <c r="B13" s="16">
        <f>Bonds!B13</f>
        <v>46341</v>
      </c>
      <c r="C13" s="17">
        <f>Bonds!C13</f>
        <v>4.625</v>
      </c>
      <c r="D13">
        <f>Bonds!Q13</f>
        <v>1</v>
      </c>
      <c r="E13">
        <f t="shared" si="0"/>
        <v>0</v>
      </c>
      <c r="F13" s="16">
        <f>IF(1&gt;$D13,"",IF($E13=1,EOMONTH(EDATE(Bonds!$I13,6*(1-1)),0),EDATE(Bonds!$I13,6*(1-1))))</f>
        <v>46341</v>
      </c>
      <c r="G13" s="16" t="str">
        <f>IF(2&gt;$D13,"",IF($E13=1,EOMONTH(EDATE(Bonds!$I13,6*(2-1)),0),EDATE(Bonds!$I13,6*(2-1))))</f>
        <v/>
      </c>
      <c r="H13" s="16" t="str">
        <f>IF(3&gt;$D13,"",IF($E13=1,EOMONTH(EDATE(Bonds!$I13,6*(3-1)),0),EDATE(Bonds!$I13,6*(3-1))))</f>
        <v/>
      </c>
      <c r="I13" s="16" t="str">
        <f>IF(4&gt;$D13,"",IF($E13=1,EOMONTH(EDATE(Bonds!$I13,6*(4-1)),0),EDATE(Bonds!$I13,6*(4-1))))</f>
        <v/>
      </c>
      <c r="J13" s="16" t="str">
        <f>IF(5&gt;$D13,"",IF($E13=1,EOMONTH(EDATE(Bonds!$I13,6*(5-1)),0),EDATE(Bonds!$I13,6*(5-1))))</f>
        <v/>
      </c>
      <c r="K13" s="16" t="str">
        <f>IF(6&gt;$D13,"",IF($E13=1,EOMONTH(EDATE(Bonds!$I13,6*(6-1)),0),EDATE(Bonds!$I13,6*(6-1))))</f>
        <v/>
      </c>
      <c r="L13" s="16" t="str">
        <f>IF(7&gt;$D13,"",IF($E13=1,EOMONTH(EDATE(Bonds!$I13,6*(7-1)),0),EDATE(Bonds!$I13,6*(7-1))))</f>
        <v/>
      </c>
      <c r="M13" s="16" t="str">
        <f>IF(8&gt;$D13,"",IF($E13=1,EOMONTH(EDATE(Bonds!$I13,6*(8-1)),0),EDATE(Bonds!$I13,6*(8-1))))</f>
        <v/>
      </c>
      <c r="N13" s="16" t="str">
        <f>IF(9&gt;$D13,"",IF($E13=1,EOMONTH(EDATE(Bonds!$I13,6*(9-1)),0),EDATE(Bonds!$I13,6*(9-1))))</f>
        <v/>
      </c>
      <c r="O13" s="16" t="str">
        <f>IF(10&gt;$D13,"",IF($E13=1,EOMONTH(EDATE(Bonds!$I13,6*(10-1)),0),EDATE(Bonds!$I13,6*(10-1))))</f>
        <v/>
      </c>
      <c r="P13" s="16" t="str">
        <f>IF(11&gt;$D13,"",IF($E13=1,EOMONTH(EDATE(Bonds!$I13,6*(11-1)),0),EDATE(Bonds!$I13,6*(11-1))))</f>
        <v/>
      </c>
      <c r="Q13" s="16" t="str">
        <f>IF(12&gt;$D13,"",IF($E13=1,EOMONTH(EDATE(Bonds!$I13,6*(12-1)),0),EDATE(Bonds!$I13,6*(12-1))))</f>
        <v/>
      </c>
      <c r="R13" s="16" t="str">
        <f>IF(13&gt;$D13,"",IF($E13=1,EOMONTH(EDATE(Bonds!$I13,6*(13-1)),0),EDATE(Bonds!$I13,6*(13-1))))</f>
        <v/>
      </c>
      <c r="S13" s="16" t="str">
        <f>IF(14&gt;$D13,"",IF($E13=1,EOMONTH(EDATE(Bonds!$I13,6*(14-1)),0),EDATE(Bonds!$I13,6*(14-1))))</f>
        <v/>
      </c>
      <c r="T13" s="16" t="str">
        <f>IF(15&gt;$D13,"",IF($E13=1,EOMONTH(EDATE(Bonds!$I13,6*(15-1)),0),EDATE(Bonds!$I13,6*(15-1))))</f>
        <v/>
      </c>
      <c r="U13" s="16" t="str">
        <f>IF(16&gt;$D13,"",IF($E13=1,EOMONTH(EDATE(Bonds!$I13,6*(16-1)),0),EDATE(Bonds!$I13,6*(16-1))))</f>
        <v/>
      </c>
      <c r="V13" s="16" t="str">
        <f>IF(17&gt;$D13,"",IF($E13=1,EOMONTH(EDATE(Bonds!$I13,6*(17-1)),0),EDATE(Bonds!$I13,6*(17-1))))</f>
        <v/>
      </c>
      <c r="W13" s="16" t="str">
        <f>IF(18&gt;$D13,"",IF($E13=1,EOMONTH(EDATE(Bonds!$I13,6*(18-1)),0),EDATE(Bonds!$I13,6*(18-1))))</f>
        <v/>
      </c>
      <c r="X13" s="16" t="str">
        <f>IF(19&gt;$D13,"",IF($E13=1,EOMONTH(EDATE(Bonds!$I13,6*(19-1)),0),EDATE(Bonds!$I13,6*(19-1))))</f>
        <v/>
      </c>
      <c r="Y13" s="16" t="str">
        <f>IF(20&gt;$D13,"",IF($E13=1,EOMONTH(EDATE(Bonds!$I13,6*(20-1)),0),EDATE(Bonds!$I13,6*(20-1))))</f>
        <v/>
      </c>
      <c r="Z13" s="16" t="str">
        <f>IF(21&gt;$D13,"",IF($E13=1,EOMONTH(EDATE(Bonds!$I13,6*(21-1)),0),EDATE(Bonds!$I13,6*(21-1))))</f>
        <v/>
      </c>
      <c r="AA13" s="16" t="str">
        <f>IF(22&gt;$D13,"",IF($E13=1,EOMONTH(EDATE(Bonds!$I13,6*(22-1)),0),EDATE(Bonds!$I13,6*(22-1))))</f>
        <v/>
      </c>
      <c r="AB13" s="16" t="str">
        <f>IF(23&gt;$D13,"",IF($E13=1,EOMONTH(EDATE(Bonds!$I13,6*(23-1)),0),EDATE(Bonds!$I13,6*(23-1))))</f>
        <v/>
      </c>
      <c r="AC13" s="16" t="str">
        <f>IF(24&gt;$D13,"",IF($E13=1,EOMONTH(EDATE(Bonds!$I13,6*(24-1)),0),EDATE(Bonds!$I13,6*(24-1))))</f>
        <v/>
      </c>
      <c r="AD13" s="16" t="str">
        <f>IF(25&gt;$D13,"",IF($E13=1,EOMONTH(EDATE(Bonds!$I13,6*(25-1)),0),EDATE(Bonds!$I13,6*(25-1))))</f>
        <v/>
      </c>
      <c r="AE13" s="16" t="str">
        <f>IF(26&gt;$D13,"",IF($E13=1,EOMONTH(EDATE(Bonds!$I13,6*(26-1)),0),EDATE(Bonds!$I13,6*(26-1))))</f>
        <v/>
      </c>
      <c r="AF13" s="16" t="str">
        <f>IF(27&gt;$D13,"",IF($E13=1,EOMONTH(EDATE(Bonds!$I13,6*(27-1)),0),EDATE(Bonds!$I13,6*(27-1))))</f>
        <v/>
      </c>
      <c r="AG13" s="16" t="str">
        <f>IF(28&gt;$D13,"",IF($E13=1,EOMONTH(EDATE(Bonds!$I13,6*(28-1)),0),EDATE(Bonds!$I13,6*(28-1))))</f>
        <v/>
      </c>
      <c r="AH13" s="16" t="str">
        <f>IF(29&gt;$D13,"",IF($E13=1,EOMONTH(EDATE(Bonds!$I13,6*(29-1)),0),EDATE(Bonds!$I13,6*(29-1))))</f>
        <v/>
      </c>
      <c r="AI13" s="16" t="str">
        <f>IF(30&gt;$D13,"",IF($E13=1,EOMONTH(EDATE(Bonds!$I13,6*(30-1)),0),EDATE(Bonds!$I13,6*(30-1))))</f>
        <v/>
      </c>
      <c r="AJ13" s="16" t="str">
        <f>IF(31&gt;$D13,"",IF($E13=1,EOMONTH(EDATE(Bonds!$I13,6*(31-1)),0),EDATE(Bonds!$I13,6*(31-1))))</f>
        <v/>
      </c>
      <c r="AK13" s="16" t="str">
        <f>IF(32&gt;$D13,"",IF($E13=1,EOMONTH(EDATE(Bonds!$I13,6*(32-1)),0),EDATE(Bonds!$I13,6*(32-1))))</f>
        <v/>
      </c>
      <c r="AL13" s="16" t="str">
        <f>IF(33&gt;$D13,"",IF($E13=1,EOMONTH(EDATE(Bonds!$I13,6*(33-1)),0),EDATE(Bonds!$I13,6*(33-1))))</f>
        <v/>
      </c>
      <c r="AM13" s="16" t="str">
        <f>IF(34&gt;$D13,"",IF($E13=1,EOMONTH(EDATE(Bonds!$I13,6*(34-1)),0),EDATE(Bonds!$I13,6*(34-1))))</f>
        <v/>
      </c>
      <c r="AN13" s="16" t="str">
        <f>IF(35&gt;$D13,"",IF($E13=1,EOMONTH(EDATE(Bonds!$I13,6*(35-1)),0),EDATE(Bonds!$I13,6*(35-1))))</f>
        <v/>
      </c>
      <c r="AO13" s="16" t="str">
        <f>IF(36&gt;$D13,"",IF($E13=1,EOMONTH(EDATE(Bonds!$I13,6*(36-1)),0),EDATE(Bonds!$I13,6*(36-1))))</f>
        <v/>
      </c>
      <c r="AP13" s="16" t="str">
        <f>IF(37&gt;$D13,"",IF($E13=1,EOMONTH(EDATE(Bonds!$I13,6*(37-1)),0),EDATE(Bonds!$I13,6*(37-1))))</f>
        <v/>
      </c>
      <c r="AQ13" s="16" t="str">
        <f>IF(38&gt;$D13,"",IF($E13=1,EOMONTH(EDATE(Bonds!$I13,6*(38-1)),0),EDATE(Bonds!$I13,6*(38-1))))</f>
        <v/>
      </c>
      <c r="AR13" s="16" t="str">
        <f>IF(39&gt;$D13,"",IF($E13=1,EOMONTH(EDATE(Bonds!$I13,6*(39-1)),0),EDATE(Bonds!$I13,6*(39-1))))</f>
        <v/>
      </c>
      <c r="AS13" s="16" t="str">
        <f>IF(40&gt;$D13,"",IF($E13=1,EOMONTH(EDATE(Bonds!$I13,6*(40-1)),0),EDATE(Bonds!$I13,6*(40-1))))</f>
        <v/>
      </c>
      <c r="AT13" s="16" t="str">
        <f>IF(41&gt;$D13,"",IF($E13=1,EOMONTH(EDATE(Bonds!$I13,6*(41-1)),0),EDATE(Bonds!$I13,6*(41-1))))</f>
        <v/>
      </c>
      <c r="AU13" s="16" t="str">
        <f>IF(42&gt;$D13,"",IF($E13=1,EOMONTH(EDATE(Bonds!$I13,6*(42-1)),0),EDATE(Bonds!$I13,6*(42-1))))</f>
        <v/>
      </c>
      <c r="AV13" s="16" t="str">
        <f>IF(43&gt;$D13,"",IF($E13=1,EOMONTH(EDATE(Bonds!$I13,6*(43-1)),0),EDATE(Bonds!$I13,6*(43-1))))</f>
        <v/>
      </c>
      <c r="AW13" s="16" t="str">
        <f>IF(44&gt;$D13,"",IF($E13=1,EOMONTH(EDATE(Bonds!$I13,6*(44-1)),0),EDATE(Bonds!$I13,6*(44-1))))</f>
        <v/>
      </c>
      <c r="AX13" s="16" t="str">
        <f>IF(45&gt;$D13,"",IF($E13=1,EOMONTH(EDATE(Bonds!$I13,6*(45-1)),0),EDATE(Bonds!$I13,6*(45-1))))</f>
        <v/>
      </c>
      <c r="AY13" s="16" t="str">
        <f>IF(46&gt;$D13,"",IF($E13=1,EOMONTH(EDATE(Bonds!$I13,6*(46-1)),0),EDATE(Bonds!$I13,6*(46-1))))</f>
        <v/>
      </c>
      <c r="AZ13" s="16" t="str">
        <f>IF(47&gt;$D13,"",IF($E13=1,EOMONTH(EDATE(Bonds!$I13,6*(47-1)),0),EDATE(Bonds!$I13,6*(47-1))))</f>
        <v/>
      </c>
      <c r="BA13" s="16" t="str">
        <f>IF(48&gt;$D13,"",IF($E13=1,EOMONTH(EDATE(Bonds!$I13,6*(48-1)),0),EDATE(Bonds!$I13,6*(48-1))))</f>
        <v/>
      </c>
      <c r="BB13" s="16" t="str">
        <f>IF(49&gt;$D13,"",IF($E13=1,EOMONTH(EDATE(Bonds!$I13,6*(49-1)),0),EDATE(Bonds!$I13,6*(49-1))))</f>
        <v/>
      </c>
      <c r="BC13" s="16" t="str">
        <f>IF(50&gt;$D13,"",IF($E13=1,EOMONTH(EDATE(Bonds!$I13,6*(50-1)),0),EDATE(Bonds!$I13,6*(50-1))))</f>
        <v/>
      </c>
      <c r="BD13" s="16" t="str">
        <f>IF(51&gt;$D13,"",IF($E13=1,EOMONTH(EDATE(Bonds!$I13,6*(51-1)),0),EDATE(Bonds!$I13,6*(51-1))))</f>
        <v/>
      </c>
      <c r="BE13" s="16" t="str">
        <f>IF(52&gt;$D13,"",IF($E13=1,EOMONTH(EDATE(Bonds!$I13,6*(52-1)),0),EDATE(Bonds!$I13,6*(52-1))))</f>
        <v/>
      </c>
      <c r="BF13" s="16" t="str">
        <f>IF(53&gt;$D13,"",IF($E13=1,EOMONTH(EDATE(Bonds!$I13,6*(53-1)),0),EDATE(Bonds!$I13,6*(53-1))))</f>
        <v/>
      </c>
      <c r="BG13" s="16" t="str">
        <f>IF(54&gt;$D13,"",IF($E13=1,EOMONTH(EDATE(Bonds!$I13,6*(54-1)),0),EDATE(Bonds!$I13,6*(54-1))))</f>
        <v/>
      </c>
      <c r="BH13" s="16" t="str">
        <f>IF(55&gt;$D13,"",IF($E13=1,EOMONTH(EDATE(Bonds!$I13,6*(55-1)),0),EDATE(Bonds!$I13,6*(55-1))))</f>
        <v/>
      </c>
      <c r="BI13" s="16" t="str">
        <f>IF(56&gt;$D13,"",IF($E13=1,EOMONTH(EDATE(Bonds!$I13,6*(56-1)),0),EDATE(Bonds!$I13,6*(56-1))))</f>
        <v/>
      </c>
      <c r="BJ13" s="16" t="str">
        <f>IF(57&gt;$D13,"",IF($E13=1,EOMONTH(EDATE(Bonds!$I13,6*(57-1)),0),EDATE(Bonds!$I13,6*(57-1))))</f>
        <v/>
      </c>
      <c r="BK13" s="16" t="str">
        <f>IF(58&gt;$D13,"",IF($E13=1,EOMONTH(EDATE(Bonds!$I13,6*(58-1)),0),EDATE(Bonds!$I13,6*(58-1))))</f>
        <v/>
      </c>
      <c r="BL13" s="16" t="str">
        <f>IF(59&gt;$D13,"",IF($E13=1,EOMONTH(EDATE(Bonds!$I13,6*(59-1)),0),EDATE(Bonds!$I13,6*(59-1))))</f>
        <v/>
      </c>
      <c r="BM13" s="16" t="str">
        <f>IF(60&gt;$D13,"",IF($E13=1,EOMONTH(EDATE(Bonds!$I13,6*(60-1)),0),EDATE(Bonds!$I13,6*(60-1))))</f>
        <v/>
      </c>
      <c r="BO13" s="22">
        <f t="shared" si="1"/>
        <v>3.7565785405683505E-2</v>
      </c>
      <c r="BP13" s="22" t="str">
        <f t="shared" si="2"/>
        <v/>
      </c>
      <c r="BQ13" s="22" t="str">
        <f t="shared" si="3"/>
        <v/>
      </c>
      <c r="BR13" s="22" t="str">
        <f t="shared" si="4"/>
        <v/>
      </c>
      <c r="BS13" s="22" t="str">
        <f t="shared" si="5"/>
        <v/>
      </c>
      <c r="BT13" s="22" t="str">
        <f t="shared" si="6"/>
        <v/>
      </c>
      <c r="BU13" s="22" t="str">
        <f t="shared" si="7"/>
        <v/>
      </c>
      <c r="BV13" s="22" t="str">
        <f t="shared" si="8"/>
        <v/>
      </c>
      <c r="BW13" s="22" t="str">
        <f t="shared" si="9"/>
        <v/>
      </c>
      <c r="BX13" s="22" t="str">
        <f t="shared" si="10"/>
        <v/>
      </c>
      <c r="BY13" s="22" t="str">
        <f t="shared" si="11"/>
        <v/>
      </c>
      <c r="BZ13" s="22" t="str">
        <f t="shared" si="12"/>
        <v/>
      </c>
      <c r="CA13" s="22" t="str">
        <f t="shared" si="13"/>
        <v/>
      </c>
      <c r="CB13" s="22" t="str">
        <f t="shared" si="14"/>
        <v/>
      </c>
      <c r="CC13" s="22" t="str">
        <f t="shared" si="15"/>
        <v/>
      </c>
      <c r="CD13" s="22" t="str">
        <f t="shared" si="16"/>
        <v/>
      </c>
      <c r="CE13" s="22" t="str">
        <f t="shared" si="17"/>
        <v/>
      </c>
      <c r="CF13" s="22" t="str">
        <f t="shared" si="18"/>
        <v/>
      </c>
      <c r="CG13" s="22" t="str">
        <f t="shared" si="19"/>
        <v/>
      </c>
      <c r="CH13" s="22" t="str">
        <f t="shared" si="20"/>
        <v/>
      </c>
      <c r="CI13" s="22" t="str">
        <f t="shared" si="21"/>
        <v/>
      </c>
      <c r="CJ13" s="22" t="str">
        <f t="shared" si="22"/>
        <v/>
      </c>
      <c r="CK13" s="22" t="str">
        <f t="shared" si="23"/>
        <v/>
      </c>
      <c r="CL13" s="22" t="str">
        <f t="shared" si="24"/>
        <v/>
      </c>
      <c r="CM13" s="22" t="str">
        <f t="shared" si="25"/>
        <v/>
      </c>
      <c r="CN13" s="22" t="str">
        <f t="shared" si="26"/>
        <v/>
      </c>
      <c r="CO13" s="22" t="str">
        <f t="shared" si="27"/>
        <v/>
      </c>
      <c r="CP13" s="22" t="str">
        <f t="shared" si="28"/>
        <v/>
      </c>
      <c r="CQ13" s="22" t="str">
        <f t="shared" si="29"/>
        <v/>
      </c>
      <c r="CR13" s="22" t="str">
        <f t="shared" si="30"/>
        <v/>
      </c>
      <c r="CS13" s="22" t="str">
        <f t="shared" si="31"/>
        <v/>
      </c>
      <c r="CT13" s="22" t="str">
        <f t="shared" si="32"/>
        <v/>
      </c>
      <c r="CU13" s="22" t="str">
        <f t="shared" si="33"/>
        <v/>
      </c>
      <c r="CV13" s="22" t="str">
        <f t="shared" si="34"/>
        <v/>
      </c>
      <c r="CW13" s="22" t="str">
        <f t="shared" si="35"/>
        <v/>
      </c>
      <c r="CX13" s="22" t="str">
        <f t="shared" si="36"/>
        <v/>
      </c>
      <c r="CY13" s="22" t="str">
        <f t="shared" si="37"/>
        <v/>
      </c>
      <c r="CZ13" s="22" t="str">
        <f t="shared" si="38"/>
        <v/>
      </c>
      <c r="DA13" s="22" t="str">
        <f t="shared" si="39"/>
        <v/>
      </c>
      <c r="DB13" s="22" t="str">
        <f t="shared" si="40"/>
        <v/>
      </c>
      <c r="DC13" s="22" t="str">
        <f t="shared" si="41"/>
        <v/>
      </c>
      <c r="DD13" s="22" t="str">
        <f t="shared" si="42"/>
        <v/>
      </c>
      <c r="DE13" s="22" t="str">
        <f t="shared" si="43"/>
        <v/>
      </c>
      <c r="DF13" s="22" t="str">
        <f t="shared" si="44"/>
        <v/>
      </c>
      <c r="DG13" s="22" t="str">
        <f t="shared" si="45"/>
        <v/>
      </c>
      <c r="DH13" s="22" t="str">
        <f t="shared" si="46"/>
        <v/>
      </c>
      <c r="DI13" s="22" t="str">
        <f t="shared" si="47"/>
        <v/>
      </c>
      <c r="DJ13" s="22" t="str">
        <f t="shared" si="48"/>
        <v/>
      </c>
      <c r="DK13" s="22" t="str">
        <f t="shared" si="49"/>
        <v/>
      </c>
      <c r="DL13" s="22" t="str">
        <f t="shared" si="50"/>
        <v/>
      </c>
      <c r="DM13" s="22" t="str">
        <f t="shared" si="51"/>
        <v/>
      </c>
      <c r="DN13" s="22" t="str">
        <f t="shared" si="52"/>
        <v/>
      </c>
      <c r="DO13" s="22" t="str">
        <f t="shared" si="53"/>
        <v/>
      </c>
      <c r="DP13" s="22" t="str">
        <f t="shared" si="54"/>
        <v/>
      </c>
      <c r="DQ13" s="22" t="str">
        <f t="shared" si="55"/>
        <v/>
      </c>
      <c r="DR13" s="22" t="str">
        <f t="shared" si="56"/>
        <v/>
      </c>
      <c r="DS13" s="22" t="str">
        <f t="shared" si="57"/>
        <v/>
      </c>
      <c r="DT13" s="22" t="str">
        <f t="shared" si="58"/>
        <v/>
      </c>
      <c r="DU13" s="22" t="str">
        <f t="shared" si="59"/>
        <v/>
      </c>
      <c r="DV13" s="22" t="str">
        <f t="shared" si="60"/>
        <v/>
      </c>
      <c r="DX13" s="18">
        <f t="shared" si="61"/>
        <v>101.59895989624472</v>
      </c>
      <c r="DY13" s="18">
        <f t="shared" si="62"/>
        <v>0</v>
      </c>
      <c r="DZ13" s="18">
        <f t="shared" si="63"/>
        <v>0</v>
      </c>
      <c r="EA13" s="18">
        <f t="shared" si="64"/>
        <v>0</v>
      </c>
      <c r="EB13" s="18">
        <f t="shared" si="65"/>
        <v>0</v>
      </c>
      <c r="EC13" s="18">
        <f t="shared" si="66"/>
        <v>0</v>
      </c>
      <c r="ED13" s="18">
        <f t="shared" si="67"/>
        <v>0</v>
      </c>
      <c r="EE13" s="18">
        <f t="shared" si="68"/>
        <v>0</v>
      </c>
      <c r="EF13" s="18">
        <f t="shared" si="69"/>
        <v>0</v>
      </c>
      <c r="EG13" s="18">
        <f t="shared" si="70"/>
        <v>0</v>
      </c>
      <c r="EH13" s="18">
        <f t="shared" si="71"/>
        <v>0</v>
      </c>
      <c r="EI13" s="18">
        <f t="shared" si="72"/>
        <v>0</v>
      </c>
      <c r="EJ13" s="18">
        <f t="shared" si="73"/>
        <v>0</v>
      </c>
      <c r="EK13" s="18">
        <f t="shared" si="74"/>
        <v>0</v>
      </c>
      <c r="EL13" s="18">
        <f t="shared" si="75"/>
        <v>0</v>
      </c>
      <c r="EM13" s="18">
        <f t="shared" si="76"/>
        <v>0</v>
      </c>
      <c r="EN13" s="18">
        <f t="shared" si="77"/>
        <v>0</v>
      </c>
      <c r="EO13" s="18">
        <f t="shared" si="78"/>
        <v>0</v>
      </c>
      <c r="EP13" s="18">
        <f t="shared" si="79"/>
        <v>0</v>
      </c>
      <c r="EQ13" s="18">
        <f t="shared" si="80"/>
        <v>0</v>
      </c>
      <c r="ER13" s="18">
        <f t="shared" si="81"/>
        <v>0</v>
      </c>
      <c r="ES13" s="18">
        <f t="shared" si="82"/>
        <v>0</v>
      </c>
      <c r="ET13" s="18">
        <f t="shared" si="83"/>
        <v>0</v>
      </c>
      <c r="EU13" s="18">
        <f t="shared" si="84"/>
        <v>0</v>
      </c>
      <c r="EV13" s="18">
        <f t="shared" si="85"/>
        <v>0</v>
      </c>
      <c r="EW13" s="18">
        <f t="shared" si="86"/>
        <v>0</v>
      </c>
      <c r="EX13" s="18">
        <f t="shared" si="87"/>
        <v>0</v>
      </c>
      <c r="EY13" s="18">
        <f t="shared" si="88"/>
        <v>0</v>
      </c>
      <c r="EZ13" s="18">
        <f t="shared" si="89"/>
        <v>0</v>
      </c>
      <c r="FA13" s="18">
        <f t="shared" si="90"/>
        <v>0</v>
      </c>
      <c r="FB13" s="18">
        <f t="shared" si="91"/>
        <v>0</v>
      </c>
      <c r="FC13" s="18">
        <f t="shared" si="92"/>
        <v>0</v>
      </c>
      <c r="FD13" s="18">
        <f t="shared" si="93"/>
        <v>0</v>
      </c>
      <c r="FE13" s="18">
        <f t="shared" si="94"/>
        <v>0</v>
      </c>
      <c r="FF13" s="18">
        <f t="shared" si="95"/>
        <v>0</v>
      </c>
      <c r="FG13" s="18">
        <f t="shared" si="96"/>
        <v>0</v>
      </c>
      <c r="FH13" s="18">
        <f t="shared" si="97"/>
        <v>0</v>
      </c>
      <c r="FI13" s="18">
        <f t="shared" si="98"/>
        <v>0</v>
      </c>
      <c r="FJ13" s="18">
        <f t="shared" si="99"/>
        <v>0</v>
      </c>
      <c r="FK13" s="18">
        <f t="shared" si="100"/>
        <v>0</v>
      </c>
      <c r="FL13" s="18">
        <f t="shared" si="101"/>
        <v>0</v>
      </c>
      <c r="FM13" s="18">
        <f t="shared" si="102"/>
        <v>0</v>
      </c>
      <c r="FN13" s="18">
        <f t="shared" si="103"/>
        <v>0</v>
      </c>
      <c r="FO13" s="18">
        <f t="shared" si="104"/>
        <v>0</v>
      </c>
      <c r="FP13" s="18">
        <f t="shared" si="105"/>
        <v>0</v>
      </c>
      <c r="FQ13" s="18">
        <f t="shared" si="106"/>
        <v>0</v>
      </c>
      <c r="FR13" s="18">
        <f t="shared" si="107"/>
        <v>0</v>
      </c>
      <c r="FS13" s="18">
        <f t="shared" si="108"/>
        <v>0</v>
      </c>
      <c r="FT13" s="18">
        <f t="shared" si="109"/>
        <v>0</v>
      </c>
      <c r="FU13" s="18">
        <f t="shared" si="110"/>
        <v>0</v>
      </c>
      <c r="FV13" s="18">
        <f t="shared" si="111"/>
        <v>0</v>
      </c>
      <c r="FW13" s="18">
        <f t="shared" si="112"/>
        <v>0</v>
      </c>
      <c r="FX13" s="18">
        <f t="shared" si="113"/>
        <v>0</v>
      </c>
      <c r="FY13" s="18">
        <f t="shared" si="114"/>
        <v>0</v>
      </c>
      <c r="FZ13" s="18">
        <f t="shared" si="115"/>
        <v>0</v>
      </c>
      <c r="GA13" s="18">
        <f t="shared" si="116"/>
        <v>0</v>
      </c>
      <c r="GB13" s="18">
        <f t="shared" si="117"/>
        <v>0</v>
      </c>
      <c r="GC13" s="18">
        <f t="shared" si="118"/>
        <v>0</v>
      </c>
      <c r="GD13" s="18">
        <f t="shared" si="119"/>
        <v>0</v>
      </c>
      <c r="GE13" s="18">
        <f t="shared" si="120"/>
        <v>0</v>
      </c>
    </row>
    <row r="14" spans="1:187" x14ac:dyDescent="0.2">
      <c r="A14">
        <v>11</v>
      </c>
      <c r="B14" s="16">
        <f>Bonds!B14</f>
        <v>46341</v>
      </c>
      <c r="C14" s="17">
        <f>Bonds!C14</f>
        <v>6.5</v>
      </c>
      <c r="D14">
        <f>Bonds!Q14</f>
        <v>1</v>
      </c>
      <c r="E14">
        <f t="shared" si="0"/>
        <v>0</v>
      </c>
      <c r="F14" s="16">
        <f>IF(1&gt;$D14,"",IF($E14=1,EOMONTH(EDATE(Bonds!$I14,6*(1-1)),0),EDATE(Bonds!$I14,6*(1-1))))</f>
        <v>46341</v>
      </c>
      <c r="G14" s="16" t="str">
        <f>IF(2&gt;$D14,"",IF($E14=1,EOMONTH(EDATE(Bonds!$I14,6*(2-1)),0),EDATE(Bonds!$I14,6*(2-1))))</f>
        <v/>
      </c>
      <c r="H14" s="16" t="str">
        <f>IF(3&gt;$D14,"",IF($E14=1,EOMONTH(EDATE(Bonds!$I14,6*(3-1)),0),EDATE(Bonds!$I14,6*(3-1))))</f>
        <v/>
      </c>
      <c r="I14" s="16" t="str">
        <f>IF(4&gt;$D14,"",IF($E14=1,EOMONTH(EDATE(Bonds!$I14,6*(4-1)),0),EDATE(Bonds!$I14,6*(4-1))))</f>
        <v/>
      </c>
      <c r="J14" s="16" t="str">
        <f>IF(5&gt;$D14,"",IF($E14=1,EOMONTH(EDATE(Bonds!$I14,6*(5-1)),0),EDATE(Bonds!$I14,6*(5-1))))</f>
        <v/>
      </c>
      <c r="K14" s="16" t="str">
        <f>IF(6&gt;$D14,"",IF($E14=1,EOMONTH(EDATE(Bonds!$I14,6*(6-1)),0),EDATE(Bonds!$I14,6*(6-1))))</f>
        <v/>
      </c>
      <c r="L14" s="16" t="str">
        <f>IF(7&gt;$D14,"",IF($E14=1,EOMONTH(EDATE(Bonds!$I14,6*(7-1)),0),EDATE(Bonds!$I14,6*(7-1))))</f>
        <v/>
      </c>
      <c r="M14" s="16" t="str">
        <f>IF(8&gt;$D14,"",IF($E14=1,EOMONTH(EDATE(Bonds!$I14,6*(8-1)),0),EDATE(Bonds!$I14,6*(8-1))))</f>
        <v/>
      </c>
      <c r="N14" s="16" t="str">
        <f>IF(9&gt;$D14,"",IF($E14=1,EOMONTH(EDATE(Bonds!$I14,6*(9-1)),0),EDATE(Bonds!$I14,6*(9-1))))</f>
        <v/>
      </c>
      <c r="O14" s="16" t="str">
        <f>IF(10&gt;$D14,"",IF($E14=1,EOMONTH(EDATE(Bonds!$I14,6*(10-1)),0),EDATE(Bonds!$I14,6*(10-1))))</f>
        <v/>
      </c>
      <c r="P14" s="16" t="str">
        <f>IF(11&gt;$D14,"",IF($E14=1,EOMONTH(EDATE(Bonds!$I14,6*(11-1)),0),EDATE(Bonds!$I14,6*(11-1))))</f>
        <v/>
      </c>
      <c r="Q14" s="16" t="str">
        <f>IF(12&gt;$D14,"",IF($E14=1,EOMONTH(EDATE(Bonds!$I14,6*(12-1)),0),EDATE(Bonds!$I14,6*(12-1))))</f>
        <v/>
      </c>
      <c r="R14" s="16" t="str">
        <f>IF(13&gt;$D14,"",IF($E14=1,EOMONTH(EDATE(Bonds!$I14,6*(13-1)),0),EDATE(Bonds!$I14,6*(13-1))))</f>
        <v/>
      </c>
      <c r="S14" s="16" t="str">
        <f>IF(14&gt;$D14,"",IF($E14=1,EOMONTH(EDATE(Bonds!$I14,6*(14-1)),0),EDATE(Bonds!$I14,6*(14-1))))</f>
        <v/>
      </c>
      <c r="T14" s="16" t="str">
        <f>IF(15&gt;$D14,"",IF($E14=1,EOMONTH(EDATE(Bonds!$I14,6*(15-1)),0),EDATE(Bonds!$I14,6*(15-1))))</f>
        <v/>
      </c>
      <c r="U14" s="16" t="str">
        <f>IF(16&gt;$D14,"",IF($E14=1,EOMONTH(EDATE(Bonds!$I14,6*(16-1)),0),EDATE(Bonds!$I14,6*(16-1))))</f>
        <v/>
      </c>
      <c r="V14" s="16" t="str">
        <f>IF(17&gt;$D14,"",IF($E14=1,EOMONTH(EDATE(Bonds!$I14,6*(17-1)),0),EDATE(Bonds!$I14,6*(17-1))))</f>
        <v/>
      </c>
      <c r="W14" s="16" t="str">
        <f>IF(18&gt;$D14,"",IF($E14=1,EOMONTH(EDATE(Bonds!$I14,6*(18-1)),0),EDATE(Bonds!$I14,6*(18-1))))</f>
        <v/>
      </c>
      <c r="X14" s="16" t="str">
        <f>IF(19&gt;$D14,"",IF($E14=1,EOMONTH(EDATE(Bonds!$I14,6*(19-1)),0),EDATE(Bonds!$I14,6*(19-1))))</f>
        <v/>
      </c>
      <c r="Y14" s="16" t="str">
        <f>IF(20&gt;$D14,"",IF($E14=1,EOMONTH(EDATE(Bonds!$I14,6*(20-1)),0),EDATE(Bonds!$I14,6*(20-1))))</f>
        <v/>
      </c>
      <c r="Z14" s="16" t="str">
        <f>IF(21&gt;$D14,"",IF($E14=1,EOMONTH(EDATE(Bonds!$I14,6*(21-1)),0),EDATE(Bonds!$I14,6*(21-1))))</f>
        <v/>
      </c>
      <c r="AA14" s="16" t="str">
        <f>IF(22&gt;$D14,"",IF($E14=1,EOMONTH(EDATE(Bonds!$I14,6*(22-1)),0),EDATE(Bonds!$I14,6*(22-1))))</f>
        <v/>
      </c>
      <c r="AB14" s="16" t="str">
        <f>IF(23&gt;$D14,"",IF($E14=1,EOMONTH(EDATE(Bonds!$I14,6*(23-1)),0),EDATE(Bonds!$I14,6*(23-1))))</f>
        <v/>
      </c>
      <c r="AC14" s="16" t="str">
        <f>IF(24&gt;$D14,"",IF($E14=1,EOMONTH(EDATE(Bonds!$I14,6*(24-1)),0),EDATE(Bonds!$I14,6*(24-1))))</f>
        <v/>
      </c>
      <c r="AD14" s="16" t="str">
        <f>IF(25&gt;$D14,"",IF($E14=1,EOMONTH(EDATE(Bonds!$I14,6*(25-1)),0),EDATE(Bonds!$I14,6*(25-1))))</f>
        <v/>
      </c>
      <c r="AE14" s="16" t="str">
        <f>IF(26&gt;$D14,"",IF($E14=1,EOMONTH(EDATE(Bonds!$I14,6*(26-1)),0),EDATE(Bonds!$I14,6*(26-1))))</f>
        <v/>
      </c>
      <c r="AF14" s="16" t="str">
        <f>IF(27&gt;$D14,"",IF($E14=1,EOMONTH(EDATE(Bonds!$I14,6*(27-1)),0),EDATE(Bonds!$I14,6*(27-1))))</f>
        <v/>
      </c>
      <c r="AG14" s="16" t="str">
        <f>IF(28&gt;$D14,"",IF($E14=1,EOMONTH(EDATE(Bonds!$I14,6*(28-1)),0),EDATE(Bonds!$I14,6*(28-1))))</f>
        <v/>
      </c>
      <c r="AH14" s="16" t="str">
        <f>IF(29&gt;$D14,"",IF($E14=1,EOMONTH(EDATE(Bonds!$I14,6*(29-1)),0),EDATE(Bonds!$I14,6*(29-1))))</f>
        <v/>
      </c>
      <c r="AI14" s="16" t="str">
        <f>IF(30&gt;$D14,"",IF($E14=1,EOMONTH(EDATE(Bonds!$I14,6*(30-1)),0),EDATE(Bonds!$I14,6*(30-1))))</f>
        <v/>
      </c>
      <c r="AJ14" s="16" t="str">
        <f>IF(31&gt;$D14,"",IF($E14=1,EOMONTH(EDATE(Bonds!$I14,6*(31-1)),0),EDATE(Bonds!$I14,6*(31-1))))</f>
        <v/>
      </c>
      <c r="AK14" s="16" t="str">
        <f>IF(32&gt;$D14,"",IF($E14=1,EOMONTH(EDATE(Bonds!$I14,6*(32-1)),0),EDATE(Bonds!$I14,6*(32-1))))</f>
        <v/>
      </c>
      <c r="AL14" s="16" t="str">
        <f>IF(33&gt;$D14,"",IF($E14=1,EOMONTH(EDATE(Bonds!$I14,6*(33-1)),0),EDATE(Bonds!$I14,6*(33-1))))</f>
        <v/>
      </c>
      <c r="AM14" s="16" t="str">
        <f>IF(34&gt;$D14,"",IF($E14=1,EOMONTH(EDATE(Bonds!$I14,6*(34-1)),0),EDATE(Bonds!$I14,6*(34-1))))</f>
        <v/>
      </c>
      <c r="AN14" s="16" t="str">
        <f>IF(35&gt;$D14,"",IF($E14=1,EOMONTH(EDATE(Bonds!$I14,6*(35-1)),0),EDATE(Bonds!$I14,6*(35-1))))</f>
        <v/>
      </c>
      <c r="AO14" s="16" t="str">
        <f>IF(36&gt;$D14,"",IF($E14=1,EOMONTH(EDATE(Bonds!$I14,6*(36-1)),0),EDATE(Bonds!$I14,6*(36-1))))</f>
        <v/>
      </c>
      <c r="AP14" s="16" t="str">
        <f>IF(37&gt;$D14,"",IF($E14=1,EOMONTH(EDATE(Bonds!$I14,6*(37-1)),0),EDATE(Bonds!$I14,6*(37-1))))</f>
        <v/>
      </c>
      <c r="AQ14" s="16" t="str">
        <f>IF(38&gt;$D14,"",IF($E14=1,EOMONTH(EDATE(Bonds!$I14,6*(38-1)),0),EDATE(Bonds!$I14,6*(38-1))))</f>
        <v/>
      </c>
      <c r="AR14" s="16" t="str">
        <f>IF(39&gt;$D14,"",IF($E14=1,EOMONTH(EDATE(Bonds!$I14,6*(39-1)),0),EDATE(Bonds!$I14,6*(39-1))))</f>
        <v/>
      </c>
      <c r="AS14" s="16" t="str">
        <f>IF(40&gt;$D14,"",IF($E14=1,EOMONTH(EDATE(Bonds!$I14,6*(40-1)),0),EDATE(Bonds!$I14,6*(40-1))))</f>
        <v/>
      </c>
      <c r="AT14" s="16" t="str">
        <f>IF(41&gt;$D14,"",IF($E14=1,EOMONTH(EDATE(Bonds!$I14,6*(41-1)),0),EDATE(Bonds!$I14,6*(41-1))))</f>
        <v/>
      </c>
      <c r="AU14" s="16" t="str">
        <f>IF(42&gt;$D14,"",IF($E14=1,EOMONTH(EDATE(Bonds!$I14,6*(42-1)),0),EDATE(Bonds!$I14,6*(42-1))))</f>
        <v/>
      </c>
      <c r="AV14" s="16" t="str">
        <f>IF(43&gt;$D14,"",IF($E14=1,EOMONTH(EDATE(Bonds!$I14,6*(43-1)),0),EDATE(Bonds!$I14,6*(43-1))))</f>
        <v/>
      </c>
      <c r="AW14" s="16" t="str">
        <f>IF(44&gt;$D14,"",IF($E14=1,EOMONTH(EDATE(Bonds!$I14,6*(44-1)),0),EDATE(Bonds!$I14,6*(44-1))))</f>
        <v/>
      </c>
      <c r="AX14" s="16" t="str">
        <f>IF(45&gt;$D14,"",IF($E14=1,EOMONTH(EDATE(Bonds!$I14,6*(45-1)),0),EDATE(Bonds!$I14,6*(45-1))))</f>
        <v/>
      </c>
      <c r="AY14" s="16" t="str">
        <f>IF(46&gt;$D14,"",IF($E14=1,EOMONTH(EDATE(Bonds!$I14,6*(46-1)),0),EDATE(Bonds!$I14,6*(46-1))))</f>
        <v/>
      </c>
      <c r="AZ14" s="16" t="str">
        <f>IF(47&gt;$D14,"",IF($E14=1,EOMONTH(EDATE(Bonds!$I14,6*(47-1)),0),EDATE(Bonds!$I14,6*(47-1))))</f>
        <v/>
      </c>
      <c r="BA14" s="16" t="str">
        <f>IF(48&gt;$D14,"",IF($E14=1,EOMONTH(EDATE(Bonds!$I14,6*(48-1)),0),EDATE(Bonds!$I14,6*(48-1))))</f>
        <v/>
      </c>
      <c r="BB14" s="16" t="str">
        <f>IF(49&gt;$D14,"",IF($E14=1,EOMONTH(EDATE(Bonds!$I14,6*(49-1)),0),EDATE(Bonds!$I14,6*(49-1))))</f>
        <v/>
      </c>
      <c r="BC14" s="16" t="str">
        <f>IF(50&gt;$D14,"",IF($E14=1,EOMONTH(EDATE(Bonds!$I14,6*(50-1)),0),EDATE(Bonds!$I14,6*(50-1))))</f>
        <v/>
      </c>
      <c r="BD14" s="16" t="str">
        <f>IF(51&gt;$D14,"",IF($E14=1,EOMONTH(EDATE(Bonds!$I14,6*(51-1)),0),EDATE(Bonds!$I14,6*(51-1))))</f>
        <v/>
      </c>
      <c r="BE14" s="16" t="str">
        <f>IF(52&gt;$D14,"",IF($E14=1,EOMONTH(EDATE(Bonds!$I14,6*(52-1)),0),EDATE(Bonds!$I14,6*(52-1))))</f>
        <v/>
      </c>
      <c r="BF14" s="16" t="str">
        <f>IF(53&gt;$D14,"",IF($E14=1,EOMONTH(EDATE(Bonds!$I14,6*(53-1)),0),EDATE(Bonds!$I14,6*(53-1))))</f>
        <v/>
      </c>
      <c r="BG14" s="16" t="str">
        <f>IF(54&gt;$D14,"",IF($E14=1,EOMONTH(EDATE(Bonds!$I14,6*(54-1)),0),EDATE(Bonds!$I14,6*(54-1))))</f>
        <v/>
      </c>
      <c r="BH14" s="16" t="str">
        <f>IF(55&gt;$D14,"",IF($E14=1,EOMONTH(EDATE(Bonds!$I14,6*(55-1)),0),EDATE(Bonds!$I14,6*(55-1))))</f>
        <v/>
      </c>
      <c r="BI14" s="16" t="str">
        <f>IF(56&gt;$D14,"",IF($E14=1,EOMONTH(EDATE(Bonds!$I14,6*(56-1)),0),EDATE(Bonds!$I14,6*(56-1))))</f>
        <v/>
      </c>
      <c r="BJ14" s="16" t="str">
        <f>IF(57&gt;$D14,"",IF($E14=1,EOMONTH(EDATE(Bonds!$I14,6*(57-1)),0),EDATE(Bonds!$I14,6*(57-1))))</f>
        <v/>
      </c>
      <c r="BK14" s="16" t="str">
        <f>IF(58&gt;$D14,"",IF($E14=1,EOMONTH(EDATE(Bonds!$I14,6*(58-1)),0),EDATE(Bonds!$I14,6*(58-1))))</f>
        <v/>
      </c>
      <c r="BL14" s="16" t="str">
        <f>IF(59&gt;$D14,"",IF($E14=1,EOMONTH(EDATE(Bonds!$I14,6*(59-1)),0),EDATE(Bonds!$I14,6*(59-1))))</f>
        <v/>
      </c>
      <c r="BM14" s="16" t="str">
        <f>IF(60&gt;$D14,"",IF($E14=1,EOMONTH(EDATE(Bonds!$I14,6*(60-1)),0),EDATE(Bonds!$I14,6*(60-1))))</f>
        <v/>
      </c>
      <c r="BO14" s="22">
        <f t="shared" si="1"/>
        <v>3.7565785405683505E-2</v>
      </c>
      <c r="BP14" s="22" t="str">
        <f t="shared" si="2"/>
        <v/>
      </c>
      <c r="BQ14" s="22" t="str">
        <f t="shared" si="3"/>
        <v/>
      </c>
      <c r="BR14" s="22" t="str">
        <f t="shared" si="4"/>
        <v/>
      </c>
      <c r="BS14" s="22" t="str">
        <f t="shared" si="5"/>
        <v/>
      </c>
      <c r="BT14" s="22" t="str">
        <f t="shared" si="6"/>
        <v/>
      </c>
      <c r="BU14" s="22" t="str">
        <f t="shared" si="7"/>
        <v/>
      </c>
      <c r="BV14" s="22" t="str">
        <f t="shared" si="8"/>
        <v/>
      </c>
      <c r="BW14" s="22" t="str">
        <f t="shared" si="9"/>
        <v/>
      </c>
      <c r="BX14" s="22" t="str">
        <f t="shared" si="10"/>
        <v/>
      </c>
      <c r="BY14" s="22" t="str">
        <f t="shared" si="11"/>
        <v/>
      </c>
      <c r="BZ14" s="22" t="str">
        <f t="shared" si="12"/>
        <v/>
      </c>
      <c r="CA14" s="22" t="str">
        <f t="shared" si="13"/>
        <v/>
      </c>
      <c r="CB14" s="22" t="str">
        <f t="shared" si="14"/>
        <v/>
      </c>
      <c r="CC14" s="22" t="str">
        <f t="shared" si="15"/>
        <v/>
      </c>
      <c r="CD14" s="22" t="str">
        <f t="shared" si="16"/>
        <v/>
      </c>
      <c r="CE14" s="22" t="str">
        <f t="shared" si="17"/>
        <v/>
      </c>
      <c r="CF14" s="22" t="str">
        <f t="shared" si="18"/>
        <v/>
      </c>
      <c r="CG14" s="22" t="str">
        <f t="shared" si="19"/>
        <v/>
      </c>
      <c r="CH14" s="22" t="str">
        <f t="shared" si="20"/>
        <v/>
      </c>
      <c r="CI14" s="22" t="str">
        <f t="shared" si="21"/>
        <v/>
      </c>
      <c r="CJ14" s="22" t="str">
        <f t="shared" si="22"/>
        <v/>
      </c>
      <c r="CK14" s="22" t="str">
        <f t="shared" si="23"/>
        <v/>
      </c>
      <c r="CL14" s="22" t="str">
        <f t="shared" si="24"/>
        <v/>
      </c>
      <c r="CM14" s="22" t="str">
        <f t="shared" si="25"/>
        <v/>
      </c>
      <c r="CN14" s="22" t="str">
        <f t="shared" si="26"/>
        <v/>
      </c>
      <c r="CO14" s="22" t="str">
        <f t="shared" si="27"/>
        <v/>
      </c>
      <c r="CP14" s="22" t="str">
        <f t="shared" si="28"/>
        <v/>
      </c>
      <c r="CQ14" s="22" t="str">
        <f t="shared" si="29"/>
        <v/>
      </c>
      <c r="CR14" s="22" t="str">
        <f t="shared" si="30"/>
        <v/>
      </c>
      <c r="CS14" s="22" t="str">
        <f t="shared" si="31"/>
        <v/>
      </c>
      <c r="CT14" s="22" t="str">
        <f t="shared" si="32"/>
        <v/>
      </c>
      <c r="CU14" s="22" t="str">
        <f t="shared" si="33"/>
        <v/>
      </c>
      <c r="CV14" s="22" t="str">
        <f t="shared" si="34"/>
        <v/>
      </c>
      <c r="CW14" s="22" t="str">
        <f t="shared" si="35"/>
        <v/>
      </c>
      <c r="CX14" s="22" t="str">
        <f t="shared" si="36"/>
        <v/>
      </c>
      <c r="CY14" s="22" t="str">
        <f t="shared" si="37"/>
        <v/>
      </c>
      <c r="CZ14" s="22" t="str">
        <f t="shared" si="38"/>
        <v/>
      </c>
      <c r="DA14" s="22" t="str">
        <f t="shared" si="39"/>
        <v/>
      </c>
      <c r="DB14" s="22" t="str">
        <f t="shared" si="40"/>
        <v/>
      </c>
      <c r="DC14" s="22" t="str">
        <f t="shared" si="41"/>
        <v/>
      </c>
      <c r="DD14" s="22" t="str">
        <f t="shared" si="42"/>
        <v/>
      </c>
      <c r="DE14" s="22" t="str">
        <f t="shared" si="43"/>
        <v/>
      </c>
      <c r="DF14" s="22" t="str">
        <f t="shared" si="44"/>
        <v/>
      </c>
      <c r="DG14" s="22" t="str">
        <f t="shared" si="45"/>
        <v/>
      </c>
      <c r="DH14" s="22" t="str">
        <f t="shared" si="46"/>
        <v/>
      </c>
      <c r="DI14" s="22" t="str">
        <f t="shared" si="47"/>
        <v/>
      </c>
      <c r="DJ14" s="22" t="str">
        <f t="shared" si="48"/>
        <v/>
      </c>
      <c r="DK14" s="22" t="str">
        <f t="shared" si="49"/>
        <v/>
      </c>
      <c r="DL14" s="22" t="str">
        <f t="shared" si="50"/>
        <v/>
      </c>
      <c r="DM14" s="22" t="str">
        <f t="shared" si="51"/>
        <v/>
      </c>
      <c r="DN14" s="22" t="str">
        <f t="shared" si="52"/>
        <v/>
      </c>
      <c r="DO14" s="22" t="str">
        <f t="shared" si="53"/>
        <v/>
      </c>
      <c r="DP14" s="22" t="str">
        <f t="shared" si="54"/>
        <v/>
      </c>
      <c r="DQ14" s="22" t="str">
        <f t="shared" si="55"/>
        <v/>
      </c>
      <c r="DR14" s="22" t="str">
        <f t="shared" si="56"/>
        <v/>
      </c>
      <c r="DS14" s="22" t="str">
        <f t="shared" si="57"/>
        <v/>
      </c>
      <c r="DT14" s="22" t="str">
        <f t="shared" si="58"/>
        <v/>
      </c>
      <c r="DU14" s="22" t="str">
        <f t="shared" si="59"/>
        <v/>
      </c>
      <c r="DV14" s="22" t="str">
        <f t="shared" si="60"/>
        <v/>
      </c>
      <c r="DX14" s="18">
        <f t="shared" si="61"/>
        <v>102.52992165460982</v>
      </c>
      <c r="DY14" s="18">
        <f t="shared" si="62"/>
        <v>0</v>
      </c>
      <c r="DZ14" s="18">
        <f t="shared" si="63"/>
        <v>0</v>
      </c>
      <c r="EA14" s="18">
        <f t="shared" si="64"/>
        <v>0</v>
      </c>
      <c r="EB14" s="18">
        <f t="shared" si="65"/>
        <v>0</v>
      </c>
      <c r="EC14" s="18">
        <f t="shared" si="66"/>
        <v>0</v>
      </c>
      <c r="ED14" s="18">
        <f t="shared" si="67"/>
        <v>0</v>
      </c>
      <c r="EE14" s="18">
        <f t="shared" si="68"/>
        <v>0</v>
      </c>
      <c r="EF14" s="18">
        <f t="shared" si="69"/>
        <v>0</v>
      </c>
      <c r="EG14" s="18">
        <f t="shared" si="70"/>
        <v>0</v>
      </c>
      <c r="EH14" s="18">
        <f t="shared" si="71"/>
        <v>0</v>
      </c>
      <c r="EI14" s="18">
        <f t="shared" si="72"/>
        <v>0</v>
      </c>
      <c r="EJ14" s="18">
        <f t="shared" si="73"/>
        <v>0</v>
      </c>
      <c r="EK14" s="18">
        <f t="shared" si="74"/>
        <v>0</v>
      </c>
      <c r="EL14" s="18">
        <f t="shared" si="75"/>
        <v>0</v>
      </c>
      <c r="EM14" s="18">
        <f t="shared" si="76"/>
        <v>0</v>
      </c>
      <c r="EN14" s="18">
        <f t="shared" si="77"/>
        <v>0</v>
      </c>
      <c r="EO14" s="18">
        <f t="shared" si="78"/>
        <v>0</v>
      </c>
      <c r="EP14" s="18">
        <f t="shared" si="79"/>
        <v>0</v>
      </c>
      <c r="EQ14" s="18">
        <f t="shared" si="80"/>
        <v>0</v>
      </c>
      <c r="ER14" s="18">
        <f t="shared" si="81"/>
        <v>0</v>
      </c>
      <c r="ES14" s="18">
        <f t="shared" si="82"/>
        <v>0</v>
      </c>
      <c r="ET14" s="18">
        <f t="shared" si="83"/>
        <v>0</v>
      </c>
      <c r="EU14" s="18">
        <f t="shared" si="84"/>
        <v>0</v>
      </c>
      <c r="EV14" s="18">
        <f t="shared" si="85"/>
        <v>0</v>
      </c>
      <c r="EW14" s="18">
        <f t="shared" si="86"/>
        <v>0</v>
      </c>
      <c r="EX14" s="18">
        <f t="shared" si="87"/>
        <v>0</v>
      </c>
      <c r="EY14" s="18">
        <f t="shared" si="88"/>
        <v>0</v>
      </c>
      <c r="EZ14" s="18">
        <f t="shared" si="89"/>
        <v>0</v>
      </c>
      <c r="FA14" s="18">
        <f t="shared" si="90"/>
        <v>0</v>
      </c>
      <c r="FB14" s="18">
        <f t="shared" si="91"/>
        <v>0</v>
      </c>
      <c r="FC14" s="18">
        <f t="shared" si="92"/>
        <v>0</v>
      </c>
      <c r="FD14" s="18">
        <f t="shared" si="93"/>
        <v>0</v>
      </c>
      <c r="FE14" s="18">
        <f t="shared" si="94"/>
        <v>0</v>
      </c>
      <c r="FF14" s="18">
        <f t="shared" si="95"/>
        <v>0</v>
      </c>
      <c r="FG14" s="18">
        <f t="shared" si="96"/>
        <v>0</v>
      </c>
      <c r="FH14" s="18">
        <f t="shared" si="97"/>
        <v>0</v>
      </c>
      <c r="FI14" s="18">
        <f t="shared" si="98"/>
        <v>0</v>
      </c>
      <c r="FJ14" s="18">
        <f t="shared" si="99"/>
        <v>0</v>
      </c>
      <c r="FK14" s="18">
        <f t="shared" si="100"/>
        <v>0</v>
      </c>
      <c r="FL14" s="18">
        <f t="shared" si="101"/>
        <v>0</v>
      </c>
      <c r="FM14" s="18">
        <f t="shared" si="102"/>
        <v>0</v>
      </c>
      <c r="FN14" s="18">
        <f t="shared" si="103"/>
        <v>0</v>
      </c>
      <c r="FO14" s="18">
        <f t="shared" si="104"/>
        <v>0</v>
      </c>
      <c r="FP14" s="18">
        <f t="shared" si="105"/>
        <v>0</v>
      </c>
      <c r="FQ14" s="18">
        <f t="shared" si="106"/>
        <v>0</v>
      </c>
      <c r="FR14" s="18">
        <f t="shared" si="107"/>
        <v>0</v>
      </c>
      <c r="FS14" s="18">
        <f t="shared" si="108"/>
        <v>0</v>
      </c>
      <c r="FT14" s="18">
        <f t="shared" si="109"/>
        <v>0</v>
      </c>
      <c r="FU14" s="18">
        <f t="shared" si="110"/>
        <v>0</v>
      </c>
      <c r="FV14" s="18">
        <f t="shared" si="111"/>
        <v>0</v>
      </c>
      <c r="FW14" s="18">
        <f t="shared" si="112"/>
        <v>0</v>
      </c>
      <c r="FX14" s="18">
        <f t="shared" si="113"/>
        <v>0</v>
      </c>
      <c r="FY14" s="18">
        <f t="shared" si="114"/>
        <v>0</v>
      </c>
      <c r="FZ14" s="18">
        <f t="shared" si="115"/>
        <v>0</v>
      </c>
      <c r="GA14" s="18">
        <f t="shared" si="116"/>
        <v>0</v>
      </c>
      <c r="GB14" s="18">
        <f t="shared" si="117"/>
        <v>0</v>
      </c>
      <c r="GC14" s="18">
        <f t="shared" si="118"/>
        <v>0</v>
      </c>
      <c r="GD14" s="18">
        <f t="shared" si="119"/>
        <v>0</v>
      </c>
      <c r="GE14" s="18">
        <f t="shared" si="120"/>
        <v>0</v>
      </c>
    </row>
    <row r="15" spans="1:187" x14ac:dyDescent="0.2">
      <c r="A15">
        <v>12</v>
      </c>
      <c r="B15" s="16">
        <f>Bonds!B15</f>
        <v>46356</v>
      </c>
      <c r="C15" s="17">
        <f>Bonds!C15</f>
        <v>1.25</v>
      </c>
      <c r="D15">
        <f>Bonds!Q15</f>
        <v>1</v>
      </c>
      <c r="E15">
        <f t="shared" si="0"/>
        <v>1</v>
      </c>
      <c r="F15" s="16">
        <f>IF(1&gt;$D15,"",IF($E15=1,EOMONTH(EDATE(Bonds!$I15,6*(1-1)),0),EDATE(Bonds!$I15,6*(1-1))))</f>
        <v>46356</v>
      </c>
      <c r="G15" s="16" t="str">
        <f>IF(2&gt;$D15,"",IF($E15=1,EOMONTH(EDATE(Bonds!$I15,6*(2-1)),0),EDATE(Bonds!$I15,6*(2-1))))</f>
        <v/>
      </c>
      <c r="H15" s="16" t="str">
        <f>IF(3&gt;$D15,"",IF($E15=1,EOMONTH(EDATE(Bonds!$I15,6*(3-1)),0),EDATE(Bonds!$I15,6*(3-1))))</f>
        <v/>
      </c>
      <c r="I15" s="16" t="str">
        <f>IF(4&gt;$D15,"",IF($E15=1,EOMONTH(EDATE(Bonds!$I15,6*(4-1)),0),EDATE(Bonds!$I15,6*(4-1))))</f>
        <v/>
      </c>
      <c r="J15" s="16" t="str">
        <f>IF(5&gt;$D15,"",IF($E15=1,EOMONTH(EDATE(Bonds!$I15,6*(5-1)),0),EDATE(Bonds!$I15,6*(5-1))))</f>
        <v/>
      </c>
      <c r="K15" s="16" t="str">
        <f>IF(6&gt;$D15,"",IF($E15=1,EOMONTH(EDATE(Bonds!$I15,6*(6-1)),0),EDATE(Bonds!$I15,6*(6-1))))</f>
        <v/>
      </c>
      <c r="L15" s="16" t="str">
        <f>IF(7&gt;$D15,"",IF($E15=1,EOMONTH(EDATE(Bonds!$I15,6*(7-1)),0),EDATE(Bonds!$I15,6*(7-1))))</f>
        <v/>
      </c>
      <c r="M15" s="16" t="str">
        <f>IF(8&gt;$D15,"",IF($E15=1,EOMONTH(EDATE(Bonds!$I15,6*(8-1)),0),EDATE(Bonds!$I15,6*(8-1))))</f>
        <v/>
      </c>
      <c r="N15" s="16" t="str">
        <f>IF(9&gt;$D15,"",IF($E15=1,EOMONTH(EDATE(Bonds!$I15,6*(9-1)),0),EDATE(Bonds!$I15,6*(9-1))))</f>
        <v/>
      </c>
      <c r="O15" s="16" t="str">
        <f>IF(10&gt;$D15,"",IF($E15=1,EOMONTH(EDATE(Bonds!$I15,6*(10-1)),0),EDATE(Bonds!$I15,6*(10-1))))</f>
        <v/>
      </c>
      <c r="P15" s="16" t="str">
        <f>IF(11&gt;$D15,"",IF($E15=1,EOMONTH(EDATE(Bonds!$I15,6*(11-1)),0),EDATE(Bonds!$I15,6*(11-1))))</f>
        <v/>
      </c>
      <c r="Q15" s="16" t="str">
        <f>IF(12&gt;$D15,"",IF($E15=1,EOMONTH(EDATE(Bonds!$I15,6*(12-1)),0),EDATE(Bonds!$I15,6*(12-1))))</f>
        <v/>
      </c>
      <c r="R15" s="16" t="str">
        <f>IF(13&gt;$D15,"",IF($E15=1,EOMONTH(EDATE(Bonds!$I15,6*(13-1)),0),EDATE(Bonds!$I15,6*(13-1))))</f>
        <v/>
      </c>
      <c r="S15" s="16" t="str">
        <f>IF(14&gt;$D15,"",IF($E15=1,EOMONTH(EDATE(Bonds!$I15,6*(14-1)),0),EDATE(Bonds!$I15,6*(14-1))))</f>
        <v/>
      </c>
      <c r="T15" s="16" t="str">
        <f>IF(15&gt;$D15,"",IF($E15=1,EOMONTH(EDATE(Bonds!$I15,6*(15-1)),0),EDATE(Bonds!$I15,6*(15-1))))</f>
        <v/>
      </c>
      <c r="U15" s="16" t="str">
        <f>IF(16&gt;$D15,"",IF($E15=1,EOMONTH(EDATE(Bonds!$I15,6*(16-1)),0),EDATE(Bonds!$I15,6*(16-1))))</f>
        <v/>
      </c>
      <c r="V15" s="16" t="str">
        <f>IF(17&gt;$D15,"",IF($E15=1,EOMONTH(EDATE(Bonds!$I15,6*(17-1)),0),EDATE(Bonds!$I15,6*(17-1))))</f>
        <v/>
      </c>
      <c r="W15" s="16" t="str">
        <f>IF(18&gt;$D15,"",IF($E15=1,EOMONTH(EDATE(Bonds!$I15,6*(18-1)),0),EDATE(Bonds!$I15,6*(18-1))))</f>
        <v/>
      </c>
      <c r="X15" s="16" t="str">
        <f>IF(19&gt;$D15,"",IF($E15=1,EOMONTH(EDATE(Bonds!$I15,6*(19-1)),0),EDATE(Bonds!$I15,6*(19-1))))</f>
        <v/>
      </c>
      <c r="Y15" s="16" t="str">
        <f>IF(20&gt;$D15,"",IF($E15=1,EOMONTH(EDATE(Bonds!$I15,6*(20-1)),0),EDATE(Bonds!$I15,6*(20-1))))</f>
        <v/>
      </c>
      <c r="Z15" s="16" t="str">
        <f>IF(21&gt;$D15,"",IF($E15=1,EOMONTH(EDATE(Bonds!$I15,6*(21-1)),0),EDATE(Bonds!$I15,6*(21-1))))</f>
        <v/>
      </c>
      <c r="AA15" s="16" t="str">
        <f>IF(22&gt;$D15,"",IF($E15=1,EOMONTH(EDATE(Bonds!$I15,6*(22-1)),0),EDATE(Bonds!$I15,6*(22-1))))</f>
        <v/>
      </c>
      <c r="AB15" s="16" t="str">
        <f>IF(23&gt;$D15,"",IF($E15=1,EOMONTH(EDATE(Bonds!$I15,6*(23-1)),0),EDATE(Bonds!$I15,6*(23-1))))</f>
        <v/>
      </c>
      <c r="AC15" s="16" t="str">
        <f>IF(24&gt;$D15,"",IF($E15=1,EOMONTH(EDATE(Bonds!$I15,6*(24-1)),0),EDATE(Bonds!$I15,6*(24-1))))</f>
        <v/>
      </c>
      <c r="AD15" s="16" t="str">
        <f>IF(25&gt;$D15,"",IF($E15=1,EOMONTH(EDATE(Bonds!$I15,6*(25-1)),0),EDATE(Bonds!$I15,6*(25-1))))</f>
        <v/>
      </c>
      <c r="AE15" s="16" t="str">
        <f>IF(26&gt;$D15,"",IF($E15=1,EOMONTH(EDATE(Bonds!$I15,6*(26-1)),0),EDATE(Bonds!$I15,6*(26-1))))</f>
        <v/>
      </c>
      <c r="AF15" s="16" t="str">
        <f>IF(27&gt;$D15,"",IF($E15=1,EOMONTH(EDATE(Bonds!$I15,6*(27-1)),0),EDATE(Bonds!$I15,6*(27-1))))</f>
        <v/>
      </c>
      <c r="AG15" s="16" t="str">
        <f>IF(28&gt;$D15,"",IF($E15=1,EOMONTH(EDATE(Bonds!$I15,6*(28-1)),0),EDATE(Bonds!$I15,6*(28-1))))</f>
        <v/>
      </c>
      <c r="AH15" s="16" t="str">
        <f>IF(29&gt;$D15,"",IF($E15=1,EOMONTH(EDATE(Bonds!$I15,6*(29-1)),0),EDATE(Bonds!$I15,6*(29-1))))</f>
        <v/>
      </c>
      <c r="AI15" s="16" t="str">
        <f>IF(30&gt;$D15,"",IF($E15=1,EOMONTH(EDATE(Bonds!$I15,6*(30-1)),0),EDATE(Bonds!$I15,6*(30-1))))</f>
        <v/>
      </c>
      <c r="AJ15" s="16" t="str">
        <f>IF(31&gt;$D15,"",IF($E15=1,EOMONTH(EDATE(Bonds!$I15,6*(31-1)),0),EDATE(Bonds!$I15,6*(31-1))))</f>
        <v/>
      </c>
      <c r="AK15" s="16" t="str">
        <f>IF(32&gt;$D15,"",IF($E15=1,EOMONTH(EDATE(Bonds!$I15,6*(32-1)),0),EDATE(Bonds!$I15,6*(32-1))))</f>
        <v/>
      </c>
      <c r="AL15" s="16" t="str">
        <f>IF(33&gt;$D15,"",IF($E15=1,EOMONTH(EDATE(Bonds!$I15,6*(33-1)),0),EDATE(Bonds!$I15,6*(33-1))))</f>
        <v/>
      </c>
      <c r="AM15" s="16" t="str">
        <f>IF(34&gt;$D15,"",IF($E15=1,EOMONTH(EDATE(Bonds!$I15,6*(34-1)),0),EDATE(Bonds!$I15,6*(34-1))))</f>
        <v/>
      </c>
      <c r="AN15" s="16" t="str">
        <f>IF(35&gt;$D15,"",IF($E15=1,EOMONTH(EDATE(Bonds!$I15,6*(35-1)),0),EDATE(Bonds!$I15,6*(35-1))))</f>
        <v/>
      </c>
      <c r="AO15" s="16" t="str">
        <f>IF(36&gt;$D15,"",IF($E15=1,EOMONTH(EDATE(Bonds!$I15,6*(36-1)),0),EDATE(Bonds!$I15,6*(36-1))))</f>
        <v/>
      </c>
      <c r="AP15" s="16" t="str">
        <f>IF(37&gt;$D15,"",IF($E15=1,EOMONTH(EDATE(Bonds!$I15,6*(37-1)),0),EDATE(Bonds!$I15,6*(37-1))))</f>
        <v/>
      </c>
      <c r="AQ15" s="16" t="str">
        <f>IF(38&gt;$D15,"",IF($E15=1,EOMONTH(EDATE(Bonds!$I15,6*(38-1)),0),EDATE(Bonds!$I15,6*(38-1))))</f>
        <v/>
      </c>
      <c r="AR15" s="16" t="str">
        <f>IF(39&gt;$D15,"",IF($E15=1,EOMONTH(EDATE(Bonds!$I15,6*(39-1)),0),EDATE(Bonds!$I15,6*(39-1))))</f>
        <v/>
      </c>
      <c r="AS15" s="16" t="str">
        <f>IF(40&gt;$D15,"",IF($E15=1,EOMONTH(EDATE(Bonds!$I15,6*(40-1)),0),EDATE(Bonds!$I15,6*(40-1))))</f>
        <v/>
      </c>
      <c r="AT15" s="16" t="str">
        <f>IF(41&gt;$D15,"",IF($E15=1,EOMONTH(EDATE(Bonds!$I15,6*(41-1)),0),EDATE(Bonds!$I15,6*(41-1))))</f>
        <v/>
      </c>
      <c r="AU15" s="16" t="str">
        <f>IF(42&gt;$D15,"",IF($E15=1,EOMONTH(EDATE(Bonds!$I15,6*(42-1)),0),EDATE(Bonds!$I15,6*(42-1))))</f>
        <v/>
      </c>
      <c r="AV15" s="16" t="str">
        <f>IF(43&gt;$D15,"",IF($E15=1,EOMONTH(EDATE(Bonds!$I15,6*(43-1)),0),EDATE(Bonds!$I15,6*(43-1))))</f>
        <v/>
      </c>
      <c r="AW15" s="16" t="str">
        <f>IF(44&gt;$D15,"",IF($E15=1,EOMONTH(EDATE(Bonds!$I15,6*(44-1)),0),EDATE(Bonds!$I15,6*(44-1))))</f>
        <v/>
      </c>
      <c r="AX15" s="16" t="str">
        <f>IF(45&gt;$D15,"",IF($E15=1,EOMONTH(EDATE(Bonds!$I15,6*(45-1)),0),EDATE(Bonds!$I15,6*(45-1))))</f>
        <v/>
      </c>
      <c r="AY15" s="16" t="str">
        <f>IF(46&gt;$D15,"",IF($E15=1,EOMONTH(EDATE(Bonds!$I15,6*(46-1)),0),EDATE(Bonds!$I15,6*(46-1))))</f>
        <v/>
      </c>
      <c r="AZ15" s="16" t="str">
        <f>IF(47&gt;$D15,"",IF($E15=1,EOMONTH(EDATE(Bonds!$I15,6*(47-1)),0),EDATE(Bonds!$I15,6*(47-1))))</f>
        <v/>
      </c>
      <c r="BA15" s="16" t="str">
        <f>IF(48&gt;$D15,"",IF($E15=1,EOMONTH(EDATE(Bonds!$I15,6*(48-1)),0),EDATE(Bonds!$I15,6*(48-1))))</f>
        <v/>
      </c>
      <c r="BB15" s="16" t="str">
        <f>IF(49&gt;$D15,"",IF($E15=1,EOMONTH(EDATE(Bonds!$I15,6*(49-1)),0),EDATE(Bonds!$I15,6*(49-1))))</f>
        <v/>
      </c>
      <c r="BC15" s="16" t="str">
        <f>IF(50&gt;$D15,"",IF($E15=1,EOMONTH(EDATE(Bonds!$I15,6*(50-1)),0),EDATE(Bonds!$I15,6*(50-1))))</f>
        <v/>
      </c>
      <c r="BD15" s="16" t="str">
        <f>IF(51&gt;$D15,"",IF($E15=1,EOMONTH(EDATE(Bonds!$I15,6*(51-1)),0),EDATE(Bonds!$I15,6*(51-1))))</f>
        <v/>
      </c>
      <c r="BE15" s="16" t="str">
        <f>IF(52&gt;$D15,"",IF($E15=1,EOMONTH(EDATE(Bonds!$I15,6*(52-1)),0),EDATE(Bonds!$I15,6*(52-1))))</f>
        <v/>
      </c>
      <c r="BF15" s="16" t="str">
        <f>IF(53&gt;$D15,"",IF($E15=1,EOMONTH(EDATE(Bonds!$I15,6*(53-1)),0),EDATE(Bonds!$I15,6*(53-1))))</f>
        <v/>
      </c>
      <c r="BG15" s="16" t="str">
        <f>IF(54&gt;$D15,"",IF($E15=1,EOMONTH(EDATE(Bonds!$I15,6*(54-1)),0),EDATE(Bonds!$I15,6*(54-1))))</f>
        <v/>
      </c>
      <c r="BH15" s="16" t="str">
        <f>IF(55&gt;$D15,"",IF($E15=1,EOMONTH(EDATE(Bonds!$I15,6*(55-1)),0),EDATE(Bonds!$I15,6*(55-1))))</f>
        <v/>
      </c>
      <c r="BI15" s="16" t="str">
        <f>IF(56&gt;$D15,"",IF($E15=1,EOMONTH(EDATE(Bonds!$I15,6*(56-1)),0),EDATE(Bonds!$I15,6*(56-1))))</f>
        <v/>
      </c>
      <c r="BJ15" s="16" t="str">
        <f>IF(57&gt;$D15,"",IF($E15=1,EOMONTH(EDATE(Bonds!$I15,6*(57-1)),0),EDATE(Bonds!$I15,6*(57-1))))</f>
        <v/>
      </c>
      <c r="BK15" s="16" t="str">
        <f>IF(58&gt;$D15,"",IF($E15=1,EOMONTH(EDATE(Bonds!$I15,6*(58-1)),0),EDATE(Bonds!$I15,6*(58-1))))</f>
        <v/>
      </c>
      <c r="BL15" s="16" t="str">
        <f>IF(59&gt;$D15,"",IF($E15=1,EOMONTH(EDATE(Bonds!$I15,6*(59-1)),0),EDATE(Bonds!$I15,6*(59-1))))</f>
        <v/>
      </c>
      <c r="BM15" s="16" t="str">
        <f>IF(60&gt;$D15,"",IF($E15=1,EOMONTH(EDATE(Bonds!$I15,6*(60-1)),0),EDATE(Bonds!$I15,6*(60-1))))</f>
        <v/>
      </c>
      <c r="BO15" s="22">
        <f t="shared" si="1"/>
        <v>3.7824450557891486E-2</v>
      </c>
      <c r="BP15" s="22" t="str">
        <f t="shared" si="2"/>
        <v/>
      </c>
      <c r="BQ15" s="22" t="str">
        <f t="shared" si="3"/>
        <v/>
      </c>
      <c r="BR15" s="22" t="str">
        <f t="shared" si="4"/>
        <v/>
      </c>
      <c r="BS15" s="22" t="str">
        <f t="shared" si="5"/>
        <v/>
      </c>
      <c r="BT15" s="22" t="str">
        <f t="shared" si="6"/>
        <v/>
      </c>
      <c r="BU15" s="22" t="str">
        <f t="shared" si="7"/>
        <v/>
      </c>
      <c r="BV15" s="22" t="str">
        <f t="shared" si="8"/>
        <v/>
      </c>
      <c r="BW15" s="22" t="str">
        <f t="shared" si="9"/>
        <v/>
      </c>
      <c r="BX15" s="22" t="str">
        <f t="shared" si="10"/>
        <v/>
      </c>
      <c r="BY15" s="22" t="str">
        <f t="shared" si="11"/>
        <v/>
      </c>
      <c r="BZ15" s="22" t="str">
        <f t="shared" si="12"/>
        <v/>
      </c>
      <c r="CA15" s="22" t="str">
        <f t="shared" si="13"/>
        <v/>
      </c>
      <c r="CB15" s="22" t="str">
        <f t="shared" si="14"/>
        <v/>
      </c>
      <c r="CC15" s="22" t="str">
        <f t="shared" si="15"/>
        <v/>
      </c>
      <c r="CD15" s="22" t="str">
        <f t="shared" si="16"/>
        <v/>
      </c>
      <c r="CE15" s="22" t="str">
        <f t="shared" si="17"/>
        <v/>
      </c>
      <c r="CF15" s="22" t="str">
        <f t="shared" si="18"/>
        <v/>
      </c>
      <c r="CG15" s="22" t="str">
        <f t="shared" si="19"/>
        <v/>
      </c>
      <c r="CH15" s="22" t="str">
        <f t="shared" si="20"/>
        <v/>
      </c>
      <c r="CI15" s="22" t="str">
        <f t="shared" si="21"/>
        <v/>
      </c>
      <c r="CJ15" s="22" t="str">
        <f t="shared" si="22"/>
        <v/>
      </c>
      <c r="CK15" s="22" t="str">
        <f t="shared" si="23"/>
        <v/>
      </c>
      <c r="CL15" s="22" t="str">
        <f t="shared" si="24"/>
        <v/>
      </c>
      <c r="CM15" s="22" t="str">
        <f t="shared" si="25"/>
        <v/>
      </c>
      <c r="CN15" s="22" t="str">
        <f t="shared" si="26"/>
        <v/>
      </c>
      <c r="CO15" s="22" t="str">
        <f t="shared" si="27"/>
        <v/>
      </c>
      <c r="CP15" s="22" t="str">
        <f t="shared" si="28"/>
        <v/>
      </c>
      <c r="CQ15" s="22" t="str">
        <f t="shared" si="29"/>
        <v/>
      </c>
      <c r="CR15" s="22" t="str">
        <f t="shared" si="30"/>
        <v/>
      </c>
      <c r="CS15" s="22" t="str">
        <f t="shared" si="31"/>
        <v/>
      </c>
      <c r="CT15" s="22" t="str">
        <f t="shared" si="32"/>
        <v/>
      </c>
      <c r="CU15" s="22" t="str">
        <f t="shared" si="33"/>
        <v/>
      </c>
      <c r="CV15" s="22" t="str">
        <f t="shared" si="34"/>
        <v/>
      </c>
      <c r="CW15" s="22" t="str">
        <f t="shared" si="35"/>
        <v/>
      </c>
      <c r="CX15" s="22" t="str">
        <f t="shared" si="36"/>
        <v/>
      </c>
      <c r="CY15" s="22" t="str">
        <f t="shared" si="37"/>
        <v/>
      </c>
      <c r="CZ15" s="22" t="str">
        <f t="shared" si="38"/>
        <v/>
      </c>
      <c r="DA15" s="22" t="str">
        <f t="shared" si="39"/>
        <v/>
      </c>
      <c r="DB15" s="22" t="str">
        <f t="shared" si="40"/>
        <v/>
      </c>
      <c r="DC15" s="22" t="str">
        <f t="shared" si="41"/>
        <v/>
      </c>
      <c r="DD15" s="22" t="str">
        <f t="shared" si="42"/>
        <v/>
      </c>
      <c r="DE15" s="22" t="str">
        <f t="shared" si="43"/>
        <v/>
      </c>
      <c r="DF15" s="22" t="str">
        <f t="shared" si="44"/>
        <v/>
      </c>
      <c r="DG15" s="22" t="str">
        <f t="shared" si="45"/>
        <v/>
      </c>
      <c r="DH15" s="22" t="str">
        <f t="shared" si="46"/>
        <v/>
      </c>
      <c r="DI15" s="22" t="str">
        <f t="shared" si="47"/>
        <v/>
      </c>
      <c r="DJ15" s="22" t="str">
        <f t="shared" si="48"/>
        <v/>
      </c>
      <c r="DK15" s="22" t="str">
        <f t="shared" si="49"/>
        <v/>
      </c>
      <c r="DL15" s="22" t="str">
        <f t="shared" si="50"/>
        <v/>
      </c>
      <c r="DM15" s="22" t="str">
        <f t="shared" si="51"/>
        <v/>
      </c>
      <c r="DN15" s="22" t="str">
        <f t="shared" si="52"/>
        <v/>
      </c>
      <c r="DO15" s="22" t="str">
        <f t="shared" si="53"/>
        <v/>
      </c>
      <c r="DP15" s="22" t="str">
        <f t="shared" si="54"/>
        <v/>
      </c>
      <c r="DQ15" s="22" t="str">
        <f t="shared" si="55"/>
        <v/>
      </c>
      <c r="DR15" s="22" t="str">
        <f t="shared" si="56"/>
        <v/>
      </c>
      <c r="DS15" s="22" t="str">
        <f t="shared" si="57"/>
        <v/>
      </c>
      <c r="DT15" s="22" t="str">
        <f t="shared" si="58"/>
        <v/>
      </c>
      <c r="DU15" s="22" t="str">
        <f t="shared" si="59"/>
        <v/>
      </c>
      <c r="DV15" s="22" t="str">
        <f t="shared" si="60"/>
        <v/>
      </c>
      <c r="DX15" s="18">
        <f t="shared" si="61"/>
        <v>99.763218103870486</v>
      </c>
      <c r="DY15" s="18">
        <f t="shared" si="62"/>
        <v>0</v>
      </c>
      <c r="DZ15" s="18">
        <f t="shared" si="63"/>
        <v>0</v>
      </c>
      <c r="EA15" s="18">
        <f t="shared" si="64"/>
        <v>0</v>
      </c>
      <c r="EB15" s="18">
        <f t="shared" si="65"/>
        <v>0</v>
      </c>
      <c r="EC15" s="18">
        <f t="shared" si="66"/>
        <v>0</v>
      </c>
      <c r="ED15" s="18">
        <f t="shared" si="67"/>
        <v>0</v>
      </c>
      <c r="EE15" s="18">
        <f t="shared" si="68"/>
        <v>0</v>
      </c>
      <c r="EF15" s="18">
        <f t="shared" si="69"/>
        <v>0</v>
      </c>
      <c r="EG15" s="18">
        <f t="shared" si="70"/>
        <v>0</v>
      </c>
      <c r="EH15" s="18">
        <f t="shared" si="71"/>
        <v>0</v>
      </c>
      <c r="EI15" s="18">
        <f t="shared" si="72"/>
        <v>0</v>
      </c>
      <c r="EJ15" s="18">
        <f t="shared" si="73"/>
        <v>0</v>
      </c>
      <c r="EK15" s="18">
        <f t="shared" si="74"/>
        <v>0</v>
      </c>
      <c r="EL15" s="18">
        <f t="shared" si="75"/>
        <v>0</v>
      </c>
      <c r="EM15" s="18">
        <f t="shared" si="76"/>
        <v>0</v>
      </c>
      <c r="EN15" s="18">
        <f t="shared" si="77"/>
        <v>0</v>
      </c>
      <c r="EO15" s="18">
        <f t="shared" si="78"/>
        <v>0</v>
      </c>
      <c r="EP15" s="18">
        <f t="shared" si="79"/>
        <v>0</v>
      </c>
      <c r="EQ15" s="18">
        <f t="shared" si="80"/>
        <v>0</v>
      </c>
      <c r="ER15" s="18">
        <f t="shared" si="81"/>
        <v>0</v>
      </c>
      <c r="ES15" s="18">
        <f t="shared" si="82"/>
        <v>0</v>
      </c>
      <c r="ET15" s="18">
        <f t="shared" si="83"/>
        <v>0</v>
      </c>
      <c r="EU15" s="18">
        <f t="shared" si="84"/>
        <v>0</v>
      </c>
      <c r="EV15" s="18">
        <f t="shared" si="85"/>
        <v>0</v>
      </c>
      <c r="EW15" s="18">
        <f t="shared" si="86"/>
        <v>0</v>
      </c>
      <c r="EX15" s="18">
        <f t="shared" si="87"/>
        <v>0</v>
      </c>
      <c r="EY15" s="18">
        <f t="shared" si="88"/>
        <v>0</v>
      </c>
      <c r="EZ15" s="18">
        <f t="shared" si="89"/>
        <v>0</v>
      </c>
      <c r="FA15" s="18">
        <f t="shared" si="90"/>
        <v>0</v>
      </c>
      <c r="FB15" s="18">
        <f t="shared" si="91"/>
        <v>0</v>
      </c>
      <c r="FC15" s="18">
        <f t="shared" si="92"/>
        <v>0</v>
      </c>
      <c r="FD15" s="18">
        <f t="shared" si="93"/>
        <v>0</v>
      </c>
      <c r="FE15" s="18">
        <f t="shared" si="94"/>
        <v>0</v>
      </c>
      <c r="FF15" s="18">
        <f t="shared" si="95"/>
        <v>0</v>
      </c>
      <c r="FG15" s="18">
        <f t="shared" si="96"/>
        <v>0</v>
      </c>
      <c r="FH15" s="18">
        <f t="shared" si="97"/>
        <v>0</v>
      </c>
      <c r="FI15" s="18">
        <f t="shared" si="98"/>
        <v>0</v>
      </c>
      <c r="FJ15" s="18">
        <f t="shared" si="99"/>
        <v>0</v>
      </c>
      <c r="FK15" s="18">
        <f t="shared" si="100"/>
        <v>0</v>
      </c>
      <c r="FL15" s="18">
        <f t="shared" si="101"/>
        <v>0</v>
      </c>
      <c r="FM15" s="18">
        <f t="shared" si="102"/>
        <v>0</v>
      </c>
      <c r="FN15" s="18">
        <f t="shared" si="103"/>
        <v>0</v>
      </c>
      <c r="FO15" s="18">
        <f t="shared" si="104"/>
        <v>0</v>
      </c>
      <c r="FP15" s="18">
        <f t="shared" si="105"/>
        <v>0</v>
      </c>
      <c r="FQ15" s="18">
        <f t="shared" si="106"/>
        <v>0</v>
      </c>
      <c r="FR15" s="18">
        <f t="shared" si="107"/>
        <v>0</v>
      </c>
      <c r="FS15" s="18">
        <f t="shared" si="108"/>
        <v>0</v>
      </c>
      <c r="FT15" s="18">
        <f t="shared" si="109"/>
        <v>0</v>
      </c>
      <c r="FU15" s="18">
        <f t="shared" si="110"/>
        <v>0</v>
      </c>
      <c r="FV15" s="18">
        <f t="shared" si="111"/>
        <v>0</v>
      </c>
      <c r="FW15" s="18">
        <f t="shared" si="112"/>
        <v>0</v>
      </c>
      <c r="FX15" s="18">
        <f t="shared" si="113"/>
        <v>0</v>
      </c>
      <c r="FY15" s="18">
        <f t="shared" si="114"/>
        <v>0</v>
      </c>
      <c r="FZ15" s="18">
        <f t="shared" si="115"/>
        <v>0</v>
      </c>
      <c r="GA15" s="18">
        <f t="shared" si="116"/>
        <v>0</v>
      </c>
      <c r="GB15" s="18">
        <f t="shared" si="117"/>
        <v>0</v>
      </c>
      <c r="GC15" s="18">
        <f t="shared" si="118"/>
        <v>0</v>
      </c>
      <c r="GD15" s="18">
        <f t="shared" si="119"/>
        <v>0</v>
      </c>
      <c r="GE15" s="18">
        <f t="shared" si="120"/>
        <v>0</v>
      </c>
    </row>
    <row r="16" spans="1:187" x14ac:dyDescent="0.2">
      <c r="A16">
        <v>13</v>
      </c>
      <c r="B16" s="16">
        <f>Bonds!B16</f>
        <v>46356</v>
      </c>
      <c r="C16" s="17">
        <f>Bonds!C16</f>
        <v>1.625</v>
      </c>
      <c r="D16">
        <f>Bonds!Q16</f>
        <v>1</v>
      </c>
      <c r="E16">
        <f t="shared" si="0"/>
        <v>1</v>
      </c>
      <c r="F16" s="16">
        <f>IF(1&gt;$D16,"",IF($E16=1,EOMONTH(EDATE(Bonds!$I16,6*(1-1)),0),EDATE(Bonds!$I16,6*(1-1))))</f>
        <v>46356</v>
      </c>
      <c r="G16" s="16" t="str">
        <f>IF(2&gt;$D16,"",IF($E16=1,EOMONTH(EDATE(Bonds!$I16,6*(2-1)),0),EDATE(Bonds!$I16,6*(2-1))))</f>
        <v/>
      </c>
      <c r="H16" s="16" t="str">
        <f>IF(3&gt;$D16,"",IF($E16=1,EOMONTH(EDATE(Bonds!$I16,6*(3-1)),0),EDATE(Bonds!$I16,6*(3-1))))</f>
        <v/>
      </c>
      <c r="I16" s="16" t="str">
        <f>IF(4&gt;$D16,"",IF($E16=1,EOMONTH(EDATE(Bonds!$I16,6*(4-1)),0),EDATE(Bonds!$I16,6*(4-1))))</f>
        <v/>
      </c>
      <c r="J16" s="16" t="str">
        <f>IF(5&gt;$D16,"",IF($E16=1,EOMONTH(EDATE(Bonds!$I16,6*(5-1)),0),EDATE(Bonds!$I16,6*(5-1))))</f>
        <v/>
      </c>
      <c r="K16" s="16" t="str">
        <f>IF(6&gt;$D16,"",IF($E16=1,EOMONTH(EDATE(Bonds!$I16,6*(6-1)),0),EDATE(Bonds!$I16,6*(6-1))))</f>
        <v/>
      </c>
      <c r="L16" s="16" t="str">
        <f>IF(7&gt;$D16,"",IF($E16=1,EOMONTH(EDATE(Bonds!$I16,6*(7-1)),0),EDATE(Bonds!$I16,6*(7-1))))</f>
        <v/>
      </c>
      <c r="M16" s="16" t="str">
        <f>IF(8&gt;$D16,"",IF($E16=1,EOMONTH(EDATE(Bonds!$I16,6*(8-1)),0),EDATE(Bonds!$I16,6*(8-1))))</f>
        <v/>
      </c>
      <c r="N16" s="16" t="str">
        <f>IF(9&gt;$D16,"",IF($E16=1,EOMONTH(EDATE(Bonds!$I16,6*(9-1)),0),EDATE(Bonds!$I16,6*(9-1))))</f>
        <v/>
      </c>
      <c r="O16" s="16" t="str">
        <f>IF(10&gt;$D16,"",IF($E16=1,EOMONTH(EDATE(Bonds!$I16,6*(10-1)),0),EDATE(Bonds!$I16,6*(10-1))))</f>
        <v/>
      </c>
      <c r="P16" s="16" t="str">
        <f>IF(11&gt;$D16,"",IF($E16=1,EOMONTH(EDATE(Bonds!$I16,6*(11-1)),0),EDATE(Bonds!$I16,6*(11-1))))</f>
        <v/>
      </c>
      <c r="Q16" s="16" t="str">
        <f>IF(12&gt;$D16,"",IF($E16=1,EOMONTH(EDATE(Bonds!$I16,6*(12-1)),0),EDATE(Bonds!$I16,6*(12-1))))</f>
        <v/>
      </c>
      <c r="R16" s="16" t="str">
        <f>IF(13&gt;$D16,"",IF($E16=1,EOMONTH(EDATE(Bonds!$I16,6*(13-1)),0),EDATE(Bonds!$I16,6*(13-1))))</f>
        <v/>
      </c>
      <c r="S16" s="16" t="str">
        <f>IF(14&gt;$D16,"",IF($E16=1,EOMONTH(EDATE(Bonds!$I16,6*(14-1)),0),EDATE(Bonds!$I16,6*(14-1))))</f>
        <v/>
      </c>
      <c r="T16" s="16" t="str">
        <f>IF(15&gt;$D16,"",IF($E16=1,EOMONTH(EDATE(Bonds!$I16,6*(15-1)),0),EDATE(Bonds!$I16,6*(15-1))))</f>
        <v/>
      </c>
      <c r="U16" s="16" t="str">
        <f>IF(16&gt;$D16,"",IF($E16=1,EOMONTH(EDATE(Bonds!$I16,6*(16-1)),0),EDATE(Bonds!$I16,6*(16-1))))</f>
        <v/>
      </c>
      <c r="V16" s="16" t="str">
        <f>IF(17&gt;$D16,"",IF($E16=1,EOMONTH(EDATE(Bonds!$I16,6*(17-1)),0),EDATE(Bonds!$I16,6*(17-1))))</f>
        <v/>
      </c>
      <c r="W16" s="16" t="str">
        <f>IF(18&gt;$D16,"",IF($E16=1,EOMONTH(EDATE(Bonds!$I16,6*(18-1)),0),EDATE(Bonds!$I16,6*(18-1))))</f>
        <v/>
      </c>
      <c r="X16" s="16" t="str">
        <f>IF(19&gt;$D16,"",IF($E16=1,EOMONTH(EDATE(Bonds!$I16,6*(19-1)),0),EDATE(Bonds!$I16,6*(19-1))))</f>
        <v/>
      </c>
      <c r="Y16" s="16" t="str">
        <f>IF(20&gt;$D16,"",IF($E16=1,EOMONTH(EDATE(Bonds!$I16,6*(20-1)),0),EDATE(Bonds!$I16,6*(20-1))))</f>
        <v/>
      </c>
      <c r="Z16" s="16" t="str">
        <f>IF(21&gt;$D16,"",IF($E16=1,EOMONTH(EDATE(Bonds!$I16,6*(21-1)),0),EDATE(Bonds!$I16,6*(21-1))))</f>
        <v/>
      </c>
      <c r="AA16" s="16" t="str">
        <f>IF(22&gt;$D16,"",IF($E16=1,EOMONTH(EDATE(Bonds!$I16,6*(22-1)),0),EDATE(Bonds!$I16,6*(22-1))))</f>
        <v/>
      </c>
      <c r="AB16" s="16" t="str">
        <f>IF(23&gt;$D16,"",IF($E16=1,EOMONTH(EDATE(Bonds!$I16,6*(23-1)),0),EDATE(Bonds!$I16,6*(23-1))))</f>
        <v/>
      </c>
      <c r="AC16" s="16" t="str">
        <f>IF(24&gt;$D16,"",IF($E16=1,EOMONTH(EDATE(Bonds!$I16,6*(24-1)),0),EDATE(Bonds!$I16,6*(24-1))))</f>
        <v/>
      </c>
      <c r="AD16" s="16" t="str">
        <f>IF(25&gt;$D16,"",IF($E16=1,EOMONTH(EDATE(Bonds!$I16,6*(25-1)),0),EDATE(Bonds!$I16,6*(25-1))))</f>
        <v/>
      </c>
      <c r="AE16" s="16" t="str">
        <f>IF(26&gt;$D16,"",IF($E16=1,EOMONTH(EDATE(Bonds!$I16,6*(26-1)),0),EDATE(Bonds!$I16,6*(26-1))))</f>
        <v/>
      </c>
      <c r="AF16" s="16" t="str">
        <f>IF(27&gt;$D16,"",IF($E16=1,EOMONTH(EDATE(Bonds!$I16,6*(27-1)),0),EDATE(Bonds!$I16,6*(27-1))))</f>
        <v/>
      </c>
      <c r="AG16" s="16" t="str">
        <f>IF(28&gt;$D16,"",IF($E16=1,EOMONTH(EDATE(Bonds!$I16,6*(28-1)),0),EDATE(Bonds!$I16,6*(28-1))))</f>
        <v/>
      </c>
      <c r="AH16" s="16" t="str">
        <f>IF(29&gt;$D16,"",IF($E16=1,EOMONTH(EDATE(Bonds!$I16,6*(29-1)),0),EDATE(Bonds!$I16,6*(29-1))))</f>
        <v/>
      </c>
      <c r="AI16" s="16" t="str">
        <f>IF(30&gt;$D16,"",IF($E16=1,EOMONTH(EDATE(Bonds!$I16,6*(30-1)),0),EDATE(Bonds!$I16,6*(30-1))))</f>
        <v/>
      </c>
      <c r="AJ16" s="16" t="str">
        <f>IF(31&gt;$D16,"",IF($E16=1,EOMONTH(EDATE(Bonds!$I16,6*(31-1)),0),EDATE(Bonds!$I16,6*(31-1))))</f>
        <v/>
      </c>
      <c r="AK16" s="16" t="str">
        <f>IF(32&gt;$D16,"",IF($E16=1,EOMONTH(EDATE(Bonds!$I16,6*(32-1)),0),EDATE(Bonds!$I16,6*(32-1))))</f>
        <v/>
      </c>
      <c r="AL16" s="16" t="str">
        <f>IF(33&gt;$D16,"",IF($E16=1,EOMONTH(EDATE(Bonds!$I16,6*(33-1)),0),EDATE(Bonds!$I16,6*(33-1))))</f>
        <v/>
      </c>
      <c r="AM16" s="16" t="str">
        <f>IF(34&gt;$D16,"",IF($E16=1,EOMONTH(EDATE(Bonds!$I16,6*(34-1)),0),EDATE(Bonds!$I16,6*(34-1))))</f>
        <v/>
      </c>
      <c r="AN16" s="16" t="str">
        <f>IF(35&gt;$D16,"",IF($E16=1,EOMONTH(EDATE(Bonds!$I16,6*(35-1)),0),EDATE(Bonds!$I16,6*(35-1))))</f>
        <v/>
      </c>
      <c r="AO16" s="16" t="str">
        <f>IF(36&gt;$D16,"",IF($E16=1,EOMONTH(EDATE(Bonds!$I16,6*(36-1)),0),EDATE(Bonds!$I16,6*(36-1))))</f>
        <v/>
      </c>
      <c r="AP16" s="16" t="str">
        <f>IF(37&gt;$D16,"",IF($E16=1,EOMONTH(EDATE(Bonds!$I16,6*(37-1)),0),EDATE(Bonds!$I16,6*(37-1))))</f>
        <v/>
      </c>
      <c r="AQ16" s="16" t="str">
        <f>IF(38&gt;$D16,"",IF($E16=1,EOMONTH(EDATE(Bonds!$I16,6*(38-1)),0),EDATE(Bonds!$I16,6*(38-1))))</f>
        <v/>
      </c>
      <c r="AR16" s="16" t="str">
        <f>IF(39&gt;$D16,"",IF($E16=1,EOMONTH(EDATE(Bonds!$I16,6*(39-1)),0),EDATE(Bonds!$I16,6*(39-1))))</f>
        <v/>
      </c>
      <c r="AS16" s="16" t="str">
        <f>IF(40&gt;$D16,"",IF($E16=1,EOMONTH(EDATE(Bonds!$I16,6*(40-1)),0),EDATE(Bonds!$I16,6*(40-1))))</f>
        <v/>
      </c>
      <c r="AT16" s="16" t="str">
        <f>IF(41&gt;$D16,"",IF($E16=1,EOMONTH(EDATE(Bonds!$I16,6*(41-1)),0),EDATE(Bonds!$I16,6*(41-1))))</f>
        <v/>
      </c>
      <c r="AU16" s="16" t="str">
        <f>IF(42&gt;$D16,"",IF($E16=1,EOMONTH(EDATE(Bonds!$I16,6*(42-1)),0),EDATE(Bonds!$I16,6*(42-1))))</f>
        <v/>
      </c>
      <c r="AV16" s="16" t="str">
        <f>IF(43&gt;$D16,"",IF($E16=1,EOMONTH(EDATE(Bonds!$I16,6*(43-1)),0),EDATE(Bonds!$I16,6*(43-1))))</f>
        <v/>
      </c>
      <c r="AW16" s="16" t="str">
        <f>IF(44&gt;$D16,"",IF($E16=1,EOMONTH(EDATE(Bonds!$I16,6*(44-1)),0),EDATE(Bonds!$I16,6*(44-1))))</f>
        <v/>
      </c>
      <c r="AX16" s="16" t="str">
        <f>IF(45&gt;$D16,"",IF($E16=1,EOMONTH(EDATE(Bonds!$I16,6*(45-1)),0),EDATE(Bonds!$I16,6*(45-1))))</f>
        <v/>
      </c>
      <c r="AY16" s="16" t="str">
        <f>IF(46&gt;$D16,"",IF($E16=1,EOMONTH(EDATE(Bonds!$I16,6*(46-1)),0),EDATE(Bonds!$I16,6*(46-1))))</f>
        <v/>
      </c>
      <c r="AZ16" s="16" t="str">
        <f>IF(47&gt;$D16,"",IF($E16=1,EOMONTH(EDATE(Bonds!$I16,6*(47-1)),0),EDATE(Bonds!$I16,6*(47-1))))</f>
        <v/>
      </c>
      <c r="BA16" s="16" t="str">
        <f>IF(48&gt;$D16,"",IF($E16=1,EOMONTH(EDATE(Bonds!$I16,6*(48-1)),0),EDATE(Bonds!$I16,6*(48-1))))</f>
        <v/>
      </c>
      <c r="BB16" s="16" t="str">
        <f>IF(49&gt;$D16,"",IF($E16=1,EOMONTH(EDATE(Bonds!$I16,6*(49-1)),0),EDATE(Bonds!$I16,6*(49-1))))</f>
        <v/>
      </c>
      <c r="BC16" s="16" t="str">
        <f>IF(50&gt;$D16,"",IF($E16=1,EOMONTH(EDATE(Bonds!$I16,6*(50-1)),0),EDATE(Bonds!$I16,6*(50-1))))</f>
        <v/>
      </c>
      <c r="BD16" s="16" t="str">
        <f>IF(51&gt;$D16,"",IF($E16=1,EOMONTH(EDATE(Bonds!$I16,6*(51-1)),0),EDATE(Bonds!$I16,6*(51-1))))</f>
        <v/>
      </c>
      <c r="BE16" s="16" t="str">
        <f>IF(52&gt;$D16,"",IF($E16=1,EOMONTH(EDATE(Bonds!$I16,6*(52-1)),0),EDATE(Bonds!$I16,6*(52-1))))</f>
        <v/>
      </c>
      <c r="BF16" s="16" t="str">
        <f>IF(53&gt;$D16,"",IF($E16=1,EOMONTH(EDATE(Bonds!$I16,6*(53-1)),0),EDATE(Bonds!$I16,6*(53-1))))</f>
        <v/>
      </c>
      <c r="BG16" s="16" t="str">
        <f>IF(54&gt;$D16,"",IF($E16=1,EOMONTH(EDATE(Bonds!$I16,6*(54-1)),0),EDATE(Bonds!$I16,6*(54-1))))</f>
        <v/>
      </c>
      <c r="BH16" s="16" t="str">
        <f>IF(55&gt;$D16,"",IF($E16=1,EOMONTH(EDATE(Bonds!$I16,6*(55-1)),0),EDATE(Bonds!$I16,6*(55-1))))</f>
        <v/>
      </c>
      <c r="BI16" s="16" t="str">
        <f>IF(56&gt;$D16,"",IF($E16=1,EOMONTH(EDATE(Bonds!$I16,6*(56-1)),0),EDATE(Bonds!$I16,6*(56-1))))</f>
        <v/>
      </c>
      <c r="BJ16" s="16" t="str">
        <f>IF(57&gt;$D16,"",IF($E16=1,EOMONTH(EDATE(Bonds!$I16,6*(57-1)),0),EDATE(Bonds!$I16,6*(57-1))))</f>
        <v/>
      </c>
      <c r="BK16" s="16" t="str">
        <f>IF(58&gt;$D16,"",IF($E16=1,EOMONTH(EDATE(Bonds!$I16,6*(58-1)),0),EDATE(Bonds!$I16,6*(58-1))))</f>
        <v/>
      </c>
      <c r="BL16" s="16" t="str">
        <f>IF(59&gt;$D16,"",IF($E16=1,EOMONTH(EDATE(Bonds!$I16,6*(59-1)),0),EDATE(Bonds!$I16,6*(59-1))))</f>
        <v/>
      </c>
      <c r="BM16" s="16" t="str">
        <f>IF(60&gt;$D16,"",IF($E16=1,EOMONTH(EDATE(Bonds!$I16,6*(60-1)),0),EDATE(Bonds!$I16,6*(60-1))))</f>
        <v/>
      </c>
      <c r="BO16" s="22">
        <f t="shared" si="1"/>
        <v>3.7824450557891486E-2</v>
      </c>
      <c r="BP16" s="22" t="str">
        <f t="shared" si="2"/>
        <v/>
      </c>
      <c r="BQ16" s="22" t="str">
        <f t="shared" si="3"/>
        <v/>
      </c>
      <c r="BR16" s="22" t="str">
        <f t="shared" si="4"/>
        <v/>
      </c>
      <c r="BS16" s="22" t="str">
        <f t="shared" si="5"/>
        <v/>
      </c>
      <c r="BT16" s="22" t="str">
        <f t="shared" si="6"/>
        <v/>
      </c>
      <c r="BU16" s="22" t="str">
        <f t="shared" si="7"/>
        <v/>
      </c>
      <c r="BV16" s="22" t="str">
        <f t="shared" si="8"/>
        <v/>
      </c>
      <c r="BW16" s="22" t="str">
        <f t="shared" si="9"/>
        <v/>
      </c>
      <c r="BX16" s="22" t="str">
        <f t="shared" si="10"/>
        <v/>
      </c>
      <c r="BY16" s="22" t="str">
        <f t="shared" si="11"/>
        <v/>
      </c>
      <c r="BZ16" s="22" t="str">
        <f t="shared" si="12"/>
        <v/>
      </c>
      <c r="CA16" s="22" t="str">
        <f t="shared" si="13"/>
        <v/>
      </c>
      <c r="CB16" s="22" t="str">
        <f t="shared" si="14"/>
        <v/>
      </c>
      <c r="CC16" s="22" t="str">
        <f t="shared" si="15"/>
        <v/>
      </c>
      <c r="CD16" s="22" t="str">
        <f t="shared" si="16"/>
        <v/>
      </c>
      <c r="CE16" s="22" t="str">
        <f t="shared" si="17"/>
        <v/>
      </c>
      <c r="CF16" s="22" t="str">
        <f t="shared" si="18"/>
        <v/>
      </c>
      <c r="CG16" s="22" t="str">
        <f t="shared" si="19"/>
        <v/>
      </c>
      <c r="CH16" s="22" t="str">
        <f t="shared" si="20"/>
        <v/>
      </c>
      <c r="CI16" s="22" t="str">
        <f t="shared" si="21"/>
        <v/>
      </c>
      <c r="CJ16" s="22" t="str">
        <f t="shared" si="22"/>
        <v/>
      </c>
      <c r="CK16" s="22" t="str">
        <f t="shared" si="23"/>
        <v/>
      </c>
      <c r="CL16" s="22" t="str">
        <f t="shared" si="24"/>
        <v/>
      </c>
      <c r="CM16" s="22" t="str">
        <f t="shared" si="25"/>
        <v/>
      </c>
      <c r="CN16" s="22" t="str">
        <f t="shared" si="26"/>
        <v/>
      </c>
      <c r="CO16" s="22" t="str">
        <f t="shared" si="27"/>
        <v/>
      </c>
      <c r="CP16" s="22" t="str">
        <f t="shared" si="28"/>
        <v/>
      </c>
      <c r="CQ16" s="22" t="str">
        <f t="shared" si="29"/>
        <v/>
      </c>
      <c r="CR16" s="22" t="str">
        <f t="shared" si="30"/>
        <v/>
      </c>
      <c r="CS16" s="22" t="str">
        <f t="shared" si="31"/>
        <v/>
      </c>
      <c r="CT16" s="22" t="str">
        <f t="shared" si="32"/>
        <v/>
      </c>
      <c r="CU16" s="22" t="str">
        <f t="shared" si="33"/>
        <v/>
      </c>
      <c r="CV16" s="22" t="str">
        <f t="shared" si="34"/>
        <v/>
      </c>
      <c r="CW16" s="22" t="str">
        <f t="shared" si="35"/>
        <v/>
      </c>
      <c r="CX16" s="22" t="str">
        <f t="shared" si="36"/>
        <v/>
      </c>
      <c r="CY16" s="22" t="str">
        <f t="shared" si="37"/>
        <v/>
      </c>
      <c r="CZ16" s="22" t="str">
        <f t="shared" si="38"/>
        <v/>
      </c>
      <c r="DA16" s="22" t="str">
        <f t="shared" si="39"/>
        <v/>
      </c>
      <c r="DB16" s="22" t="str">
        <f t="shared" si="40"/>
        <v/>
      </c>
      <c r="DC16" s="22" t="str">
        <f t="shared" si="41"/>
        <v/>
      </c>
      <c r="DD16" s="22" t="str">
        <f t="shared" si="42"/>
        <v/>
      </c>
      <c r="DE16" s="22" t="str">
        <f t="shared" si="43"/>
        <v/>
      </c>
      <c r="DF16" s="22" t="str">
        <f t="shared" si="44"/>
        <v/>
      </c>
      <c r="DG16" s="22" t="str">
        <f t="shared" si="45"/>
        <v/>
      </c>
      <c r="DH16" s="22" t="str">
        <f t="shared" si="46"/>
        <v/>
      </c>
      <c r="DI16" s="22" t="str">
        <f t="shared" si="47"/>
        <v/>
      </c>
      <c r="DJ16" s="22" t="str">
        <f t="shared" si="48"/>
        <v/>
      </c>
      <c r="DK16" s="22" t="str">
        <f t="shared" si="49"/>
        <v/>
      </c>
      <c r="DL16" s="22" t="str">
        <f t="shared" si="50"/>
        <v/>
      </c>
      <c r="DM16" s="22" t="str">
        <f t="shared" si="51"/>
        <v/>
      </c>
      <c r="DN16" s="22" t="str">
        <f t="shared" si="52"/>
        <v/>
      </c>
      <c r="DO16" s="22" t="str">
        <f t="shared" si="53"/>
        <v/>
      </c>
      <c r="DP16" s="22" t="str">
        <f t="shared" si="54"/>
        <v/>
      </c>
      <c r="DQ16" s="22" t="str">
        <f t="shared" si="55"/>
        <v/>
      </c>
      <c r="DR16" s="22" t="str">
        <f t="shared" si="56"/>
        <v/>
      </c>
      <c r="DS16" s="22" t="str">
        <f t="shared" si="57"/>
        <v/>
      </c>
      <c r="DT16" s="22" t="str">
        <f t="shared" si="58"/>
        <v/>
      </c>
      <c r="DU16" s="22" t="str">
        <f t="shared" si="59"/>
        <v/>
      </c>
      <c r="DV16" s="22" t="str">
        <f t="shared" si="60"/>
        <v/>
      </c>
      <c r="DX16" s="18">
        <f t="shared" si="61"/>
        <v>99.949112299095091</v>
      </c>
      <c r="DY16" s="18">
        <f t="shared" si="62"/>
        <v>0</v>
      </c>
      <c r="DZ16" s="18">
        <f t="shared" si="63"/>
        <v>0</v>
      </c>
      <c r="EA16" s="18">
        <f t="shared" si="64"/>
        <v>0</v>
      </c>
      <c r="EB16" s="18">
        <f t="shared" si="65"/>
        <v>0</v>
      </c>
      <c r="EC16" s="18">
        <f t="shared" si="66"/>
        <v>0</v>
      </c>
      <c r="ED16" s="18">
        <f t="shared" si="67"/>
        <v>0</v>
      </c>
      <c r="EE16" s="18">
        <f t="shared" si="68"/>
        <v>0</v>
      </c>
      <c r="EF16" s="18">
        <f t="shared" si="69"/>
        <v>0</v>
      </c>
      <c r="EG16" s="18">
        <f t="shared" si="70"/>
        <v>0</v>
      </c>
      <c r="EH16" s="18">
        <f t="shared" si="71"/>
        <v>0</v>
      </c>
      <c r="EI16" s="18">
        <f t="shared" si="72"/>
        <v>0</v>
      </c>
      <c r="EJ16" s="18">
        <f t="shared" si="73"/>
        <v>0</v>
      </c>
      <c r="EK16" s="18">
        <f t="shared" si="74"/>
        <v>0</v>
      </c>
      <c r="EL16" s="18">
        <f t="shared" si="75"/>
        <v>0</v>
      </c>
      <c r="EM16" s="18">
        <f t="shared" si="76"/>
        <v>0</v>
      </c>
      <c r="EN16" s="18">
        <f t="shared" si="77"/>
        <v>0</v>
      </c>
      <c r="EO16" s="18">
        <f t="shared" si="78"/>
        <v>0</v>
      </c>
      <c r="EP16" s="18">
        <f t="shared" si="79"/>
        <v>0</v>
      </c>
      <c r="EQ16" s="18">
        <f t="shared" si="80"/>
        <v>0</v>
      </c>
      <c r="ER16" s="18">
        <f t="shared" si="81"/>
        <v>0</v>
      </c>
      <c r="ES16" s="18">
        <f t="shared" si="82"/>
        <v>0</v>
      </c>
      <c r="ET16" s="18">
        <f t="shared" si="83"/>
        <v>0</v>
      </c>
      <c r="EU16" s="18">
        <f t="shared" si="84"/>
        <v>0</v>
      </c>
      <c r="EV16" s="18">
        <f t="shared" si="85"/>
        <v>0</v>
      </c>
      <c r="EW16" s="18">
        <f t="shared" si="86"/>
        <v>0</v>
      </c>
      <c r="EX16" s="18">
        <f t="shared" si="87"/>
        <v>0</v>
      </c>
      <c r="EY16" s="18">
        <f t="shared" si="88"/>
        <v>0</v>
      </c>
      <c r="EZ16" s="18">
        <f t="shared" si="89"/>
        <v>0</v>
      </c>
      <c r="FA16" s="18">
        <f t="shared" si="90"/>
        <v>0</v>
      </c>
      <c r="FB16" s="18">
        <f t="shared" si="91"/>
        <v>0</v>
      </c>
      <c r="FC16" s="18">
        <f t="shared" si="92"/>
        <v>0</v>
      </c>
      <c r="FD16" s="18">
        <f t="shared" si="93"/>
        <v>0</v>
      </c>
      <c r="FE16" s="18">
        <f t="shared" si="94"/>
        <v>0</v>
      </c>
      <c r="FF16" s="18">
        <f t="shared" si="95"/>
        <v>0</v>
      </c>
      <c r="FG16" s="18">
        <f t="shared" si="96"/>
        <v>0</v>
      </c>
      <c r="FH16" s="18">
        <f t="shared" si="97"/>
        <v>0</v>
      </c>
      <c r="FI16" s="18">
        <f t="shared" si="98"/>
        <v>0</v>
      </c>
      <c r="FJ16" s="18">
        <f t="shared" si="99"/>
        <v>0</v>
      </c>
      <c r="FK16" s="18">
        <f t="shared" si="100"/>
        <v>0</v>
      </c>
      <c r="FL16" s="18">
        <f t="shared" si="101"/>
        <v>0</v>
      </c>
      <c r="FM16" s="18">
        <f t="shared" si="102"/>
        <v>0</v>
      </c>
      <c r="FN16" s="18">
        <f t="shared" si="103"/>
        <v>0</v>
      </c>
      <c r="FO16" s="18">
        <f t="shared" si="104"/>
        <v>0</v>
      </c>
      <c r="FP16" s="18">
        <f t="shared" si="105"/>
        <v>0</v>
      </c>
      <c r="FQ16" s="18">
        <f t="shared" si="106"/>
        <v>0</v>
      </c>
      <c r="FR16" s="18">
        <f t="shared" si="107"/>
        <v>0</v>
      </c>
      <c r="FS16" s="18">
        <f t="shared" si="108"/>
        <v>0</v>
      </c>
      <c r="FT16" s="18">
        <f t="shared" si="109"/>
        <v>0</v>
      </c>
      <c r="FU16" s="18">
        <f t="shared" si="110"/>
        <v>0</v>
      </c>
      <c r="FV16" s="18">
        <f t="shared" si="111"/>
        <v>0</v>
      </c>
      <c r="FW16" s="18">
        <f t="shared" si="112"/>
        <v>0</v>
      </c>
      <c r="FX16" s="18">
        <f t="shared" si="113"/>
        <v>0</v>
      </c>
      <c r="FY16" s="18">
        <f t="shared" si="114"/>
        <v>0</v>
      </c>
      <c r="FZ16" s="18">
        <f t="shared" si="115"/>
        <v>0</v>
      </c>
      <c r="GA16" s="18">
        <f t="shared" si="116"/>
        <v>0</v>
      </c>
      <c r="GB16" s="18">
        <f t="shared" si="117"/>
        <v>0</v>
      </c>
      <c r="GC16" s="18">
        <f t="shared" si="118"/>
        <v>0</v>
      </c>
      <c r="GD16" s="18">
        <f t="shared" si="119"/>
        <v>0</v>
      </c>
      <c r="GE16" s="18">
        <f t="shared" si="120"/>
        <v>0</v>
      </c>
    </row>
    <row r="17" spans="1:187" x14ac:dyDescent="0.2">
      <c r="A17">
        <v>14</v>
      </c>
      <c r="B17" s="16">
        <f>Bonds!B17</f>
        <v>46356</v>
      </c>
      <c r="C17" s="17">
        <f>Bonds!C17</f>
        <v>4.25</v>
      </c>
      <c r="D17">
        <f>Bonds!Q17</f>
        <v>1</v>
      </c>
      <c r="E17">
        <f t="shared" si="0"/>
        <v>1</v>
      </c>
      <c r="F17" s="16">
        <f>IF(1&gt;$D17,"",IF($E17=1,EOMONTH(EDATE(Bonds!$I17,6*(1-1)),0),EDATE(Bonds!$I17,6*(1-1))))</f>
        <v>46356</v>
      </c>
      <c r="G17" s="16" t="str">
        <f>IF(2&gt;$D17,"",IF($E17=1,EOMONTH(EDATE(Bonds!$I17,6*(2-1)),0),EDATE(Bonds!$I17,6*(2-1))))</f>
        <v/>
      </c>
      <c r="H17" s="16" t="str">
        <f>IF(3&gt;$D17,"",IF($E17=1,EOMONTH(EDATE(Bonds!$I17,6*(3-1)),0),EDATE(Bonds!$I17,6*(3-1))))</f>
        <v/>
      </c>
      <c r="I17" s="16" t="str">
        <f>IF(4&gt;$D17,"",IF($E17=1,EOMONTH(EDATE(Bonds!$I17,6*(4-1)),0),EDATE(Bonds!$I17,6*(4-1))))</f>
        <v/>
      </c>
      <c r="J17" s="16" t="str">
        <f>IF(5&gt;$D17,"",IF($E17=1,EOMONTH(EDATE(Bonds!$I17,6*(5-1)),0),EDATE(Bonds!$I17,6*(5-1))))</f>
        <v/>
      </c>
      <c r="K17" s="16" t="str">
        <f>IF(6&gt;$D17,"",IF($E17=1,EOMONTH(EDATE(Bonds!$I17,6*(6-1)),0),EDATE(Bonds!$I17,6*(6-1))))</f>
        <v/>
      </c>
      <c r="L17" s="16" t="str">
        <f>IF(7&gt;$D17,"",IF($E17=1,EOMONTH(EDATE(Bonds!$I17,6*(7-1)),0),EDATE(Bonds!$I17,6*(7-1))))</f>
        <v/>
      </c>
      <c r="M17" s="16" t="str">
        <f>IF(8&gt;$D17,"",IF($E17=1,EOMONTH(EDATE(Bonds!$I17,6*(8-1)),0),EDATE(Bonds!$I17,6*(8-1))))</f>
        <v/>
      </c>
      <c r="N17" s="16" t="str">
        <f>IF(9&gt;$D17,"",IF($E17=1,EOMONTH(EDATE(Bonds!$I17,6*(9-1)),0),EDATE(Bonds!$I17,6*(9-1))))</f>
        <v/>
      </c>
      <c r="O17" s="16" t="str">
        <f>IF(10&gt;$D17,"",IF($E17=1,EOMONTH(EDATE(Bonds!$I17,6*(10-1)),0),EDATE(Bonds!$I17,6*(10-1))))</f>
        <v/>
      </c>
      <c r="P17" s="16" t="str">
        <f>IF(11&gt;$D17,"",IF($E17=1,EOMONTH(EDATE(Bonds!$I17,6*(11-1)),0),EDATE(Bonds!$I17,6*(11-1))))</f>
        <v/>
      </c>
      <c r="Q17" s="16" t="str">
        <f>IF(12&gt;$D17,"",IF($E17=1,EOMONTH(EDATE(Bonds!$I17,6*(12-1)),0),EDATE(Bonds!$I17,6*(12-1))))</f>
        <v/>
      </c>
      <c r="R17" s="16" t="str">
        <f>IF(13&gt;$D17,"",IF($E17=1,EOMONTH(EDATE(Bonds!$I17,6*(13-1)),0),EDATE(Bonds!$I17,6*(13-1))))</f>
        <v/>
      </c>
      <c r="S17" s="16" t="str">
        <f>IF(14&gt;$D17,"",IF($E17=1,EOMONTH(EDATE(Bonds!$I17,6*(14-1)),0),EDATE(Bonds!$I17,6*(14-1))))</f>
        <v/>
      </c>
      <c r="T17" s="16" t="str">
        <f>IF(15&gt;$D17,"",IF($E17=1,EOMONTH(EDATE(Bonds!$I17,6*(15-1)),0),EDATE(Bonds!$I17,6*(15-1))))</f>
        <v/>
      </c>
      <c r="U17" s="16" t="str">
        <f>IF(16&gt;$D17,"",IF($E17=1,EOMONTH(EDATE(Bonds!$I17,6*(16-1)),0),EDATE(Bonds!$I17,6*(16-1))))</f>
        <v/>
      </c>
      <c r="V17" s="16" t="str">
        <f>IF(17&gt;$D17,"",IF($E17=1,EOMONTH(EDATE(Bonds!$I17,6*(17-1)),0),EDATE(Bonds!$I17,6*(17-1))))</f>
        <v/>
      </c>
      <c r="W17" s="16" t="str">
        <f>IF(18&gt;$D17,"",IF($E17=1,EOMONTH(EDATE(Bonds!$I17,6*(18-1)),0),EDATE(Bonds!$I17,6*(18-1))))</f>
        <v/>
      </c>
      <c r="X17" s="16" t="str">
        <f>IF(19&gt;$D17,"",IF($E17=1,EOMONTH(EDATE(Bonds!$I17,6*(19-1)),0),EDATE(Bonds!$I17,6*(19-1))))</f>
        <v/>
      </c>
      <c r="Y17" s="16" t="str">
        <f>IF(20&gt;$D17,"",IF($E17=1,EOMONTH(EDATE(Bonds!$I17,6*(20-1)),0),EDATE(Bonds!$I17,6*(20-1))))</f>
        <v/>
      </c>
      <c r="Z17" s="16" t="str">
        <f>IF(21&gt;$D17,"",IF($E17=1,EOMONTH(EDATE(Bonds!$I17,6*(21-1)),0),EDATE(Bonds!$I17,6*(21-1))))</f>
        <v/>
      </c>
      <c r="AA17" s="16" t="str">
        <f>IF(22&gt;$D17,"",IF($E17=1,EOMONTH(EDATE(Bonds!$I17,6*(22-1)),0),EDATE(Bonds!$I17,6*(22-1))))</f>
        <v/>
      </c>
      <c r="AB17" s="16" t="str">
        <f>IF(23&gt;$D17,"",IF($E17=1,EOMONTH(EDATE(Bonds!$I17,6*(23-1)),0),EDATE(Bonds!$I17,6*(23-1))))</f>
        <v/>
      </c>
      <c r="AC17" s="16" t="str">
        <f>IF(24&gt;$D17,"",IF($E17=1,EOMONTH(EDATE(Bonds!$I17,6*(24-1)),0),EDATE(Bonds!$I17,6*(24-1))))</f>
        <v/>
      </c>
      <c r="AD17" s="16" t="str">
        <f>IF(25&gt;$D17,"",IF($E17=1,EOMONTH(EDATE(Bonds!$I17,6*(25-1)),0),EDATE(Bonds!$I17,6*(25-1))))</f>
        <v/>
      </c>
      <c r="AE17" s="16" t="str">
        <f>IF(26&gt;$D17,"",IF($E17=1,EOMONTH(EDATE(Bonds!$I17,6*(26-1)),0),EDATE(Bonds!$I17,6*(26-1))))</f>
        <v/>
      </c>
      <c r="AF17" s="16" t="str">
        <f>IF(27&gt;$D17,"",IF($E17=1,EOMONTH(EDATE(Bonds!$I17,6*(27-1)),0),EDATE(Bonds!$I17,6*(27-1))))</f>
        <v/>
      </c>
      <c r="AG17" s="16" t="str">
        <f>IF(28&gt;$D17,"",IF($E17=1,EOMONTH(EDATE(Bonds!$I17,6*(28-1)),0),EDATE(Bonds!$I17,6*(28-1))))</f>
        <v/>
      </c>
      <c r="AH17" s="16" t="str">
        <f>IF(29&gt;$D17,"",IF($E17=1,EOMONTH(EDATE(Bonds!$I17,6*(29-1)),0),EDATE(Bonds!$I17,6*(29-1))))</f>
        <v/>
      </c>
      <c r="AI17" s="16" t="str">
        <f>IF(30&gt;$D17,"",IF($E17=1,EOMONTH(EDATE(Bonds!$I17,6*(30-1)),0),EDATE(Bonds!$I17,6*(30-1))))</f>
        <v/>
      </c>
      <c r="AJ17" s="16" t="str">
        <f>IF(31&gt;$D17,"",IF($E17=1,EOMONTH(EDATE(Bonds!$I17,6*(31-1)),0),EDATE(Bonds!$I17,6*(31-1))))</f>
        <v/>
      </c>
      <c r="AK17" s="16" t="str">
        <f>IF(32&gt;$D17,"",IF($E17=1,EOMONTH(EDATE(Bonds!$I17,6*(32-1)),0),EDATE(Bonds!$I17,6*(32-1))))</f>
        <v/>
      </c>
      <c r="AL17" s="16" t="str">
        <f>IF(33&gt;$D17,"",IF($E17=1,EOMONTH(EDATE(Bonds!$I17,6*(33-1)),0),EDATE(Bonds!$I17,6*(33-1))))</f>
        <v/>
      </c>
      <c r="AM17" s="16" t="str">
        <f>IF(34&gt;$D17,"",IF($E17=1,EOMONTH(EDATE(Bonds!$I17,6*(34-1)),0),EDATE(Bonds!$I17,6*(34-1))))</f>
        <v/>
      </c>
      <c r="AN17" s="16" t="str">
        <f>IF(35&gt;$D17,"",IF($E17=1,EOMONTH(EDATE(Bonds!$I17,6*(35-1)),0),EDATE(Bonds!$I17,6*(35-1))))</f>
        <v/>
      </c>
      <c r="AO17" s="16" t="str">
        <f>IF(36&gt;$D17,"",IF($E17=1,EOMONTH(EDATE(Bonds!$I17,6*(36-1)),0),EDATE(Bonds!$I17,6*(36-1))))</f>
        <v/>
      </c>
      <c r="AP17" s="16" t="str">
        <f>IF(37&gt;$D17,"",IF($E17=1,EOMONTH(EDATE(Bonds!$I17,6*(37-1)),0),EDATE(Bonds!$I17,6*(37-1))))</f>
        <v/>
      </c>
      <c r="AQ17" s="16" t="str">
        <f>IF(38&gt;$D17,"",IF($E17=1,EOMONTH(EDATE(Bonds!$I17,6*(38-1)),0),EDATE(Bonds!$I17,6*(38-1))))</f>
        <v/>
      </c>
      <c r="AR17" s="16" t="str">
        <f>IF(39&gt;$D17,"",IF($E17=1,EOMONTH(EDATE(Bonds!$I17,6*(39-1)),0),EDATE(Bonds!$I17,6*(39-1))))</f>
        <v/>
      </c>
      <c r="AS17" s="16" t="str">
        <f>IF(40&gt;$D17,"",IF($E17=1,EOMONTH(EDATE(Bonds!$I17,6*(40-1)),0),EDATE(Bonds!$I17,6*(40-1))))</f>
        <v/>
      </c>
      <c r="AT17" s="16" t="str">
        <f>IF(41&gt;$D17,"",IF($E17=1,EOMONTH(EDATE(Bonds!$I17,6*(41-1)),0),EDATE(Bonds!$I17,6*(41-1))))</f>
        <v/>
      </c>
      <c r="AU17" s="16" t="str">
        <f>IF(42&gt;$D17,"",IF($E17=1,EOMONTH(EDATE(Bonds!$I17,6*(42-1)),0),EDATE(Bonds!$I17,6*(42-1))))</f>
        <v/>
      </c>
      <c r="AV17" s="16" t="str">
        <f>IF(43&gt;$D17,"",IF($E17=1,EOMONTH(EDATE(Bonds!$I17,6*(43-1)),0),EDATE(Bonds!$I17,6*(43-1))))</f>
        <v/>
      </c>
      <c r="AW17" s="16" t="str">
        <f>IF(44&gt;$D17,"",IF($E17=1,EOMONTH(EDATE(Bonds!$I17,6*(44-1)),0),EDATE(Bonds!$I17,6*(44-1))))</f>
        <v/>
      </c>
      <c r="AX17" s="16" t="str">
        <f>IF(45&gt;$D17,"",IF($E17=1,EOMONTH(EDATE(Bonds!$I17,6*(45-1)),0),EDATE(Bonds!$I17,6*(45-1))))</f>
        <v/>
      </c>
      <c r="AY17" s="16" t="str">
        <f>IF(46&gt;$D17,"",IF($E17=1,EOMONTH(EDATE(Bonds!$I17,6*(46-1)),0),EDATE(Bonds!$I17,6*(46-1))))</f>
        <v/>
      </c>
      <c r="AZ17" s="16" t="str">
        <f>IF(47&gt;$D17,"",IF($E17=1,EOMONTH(EDATE(Bonds!$I17,6*(47-1)),0),EDATE(Bonds!$I17,6*(47-1))))</f>
        <v/>
      </c>
      <c r="BA17" s="16" t="str">
        <f>IF(48&gt;$D17,"",IF($E17=1,EOMONTH(EDATE(Bonds!$I17,6*(48-1)),0),EDATE(Bonds!$I17,6*(48-1))))</f>
        <v/>
      </c>
      <c r="BB17" s="16" t="str">
        <f>IF(49&gt;$D17,"",IF($E17=1,EOMONTH(EDATE(Bonds!$I17,6*(49-1)),0),EDATE(Bonds!$I17,6*(49-1))))</f>
        <v/>
      </c>
      <c r="BC17" s="16" t="str">
        <f>IF(50&gt;$D17,"",IF($E17=1,EOMONTH(EDATE(Bonds!$I17,6*(50-1)),0),EDATE(Bonds!$I17,6*(50-1))))</f>
        <v/>
      </c>
      <c r="BD17" s="16" t="str">
        <f>IF(51&gt;$D17,"",IF($E17=1,EOMONTH(EDATE(Bonds!$I17,6*(51-1)),0),EDATE(Bonds!$I17,6*(51-1))))</f>
        <v/>
      </c>
      <c r="BE17" s="16" t="str">
        <f>IF(52&gt;$D17,"",IF($E17=1,EOMONTH(EDATE(Bonds!$I17,6*(52-1)),0),EDATE(Bonds!$I17,6*(52-1))))</f>
        <v/>
      </c>
      <c r="BF17" s="16" t="str">
        <f>IF(53&gt;$D17,"",IF($E17=1,EOMONTH(EDATE(Bonds!$I17,6*(53-1)),0),EDATE(Bonds!$I17,6*(53-1))))</f>
        <v/>
      </c>
      <c r="BG17" s="16" t="str">
        <f>IF(54&gt;$D17,"",IF($E17=1,EOMONTH(EDATE(Bonds!$I17,6*(54-1)),0),EDATE(Bonds!$I17,6*(54-1))))</f>
        <v/>
      </c>
      <c r="BH17" s="16" t="str">
        <f>IF(55&gt;$D17,"",IF($E17=1,EOMONTH(EDATE(Bonds!$I17,6*(55-1)),0),EDATE(Bonds!$I17,6*(55-1))))</f>
        <v/>
      </c>
      <c r="BI17" s="16" t="str">
        <f>IF(56&gt;$D17,"",IF($E17=1,EOMONTH(EDATE(Bonds!$I17,6*(56-1)),0),EDATE(Bonds!$I17,6*(56-1))))</f>
        <v/>
      </c>
      <c r="BJ17" s="16" t="str">
        <f>IF(57&gt;$D17,"",IF($E17=1,EOMONTH(EDATE(Bonds!$I17,6*(57-1)),0),EDATE(Bonds!$I17,6*(57-1))))</f>
        <v/>
      </c>
      <c r="BK17" s="16" t="str">
        <f>IF(58&gt;$D17,"",IF($E17=1,EOMONTH(EDATE(Bonds!$I17,6*(58-1)),0),EDATE(Bonds!$I17,6*(58-1))))</f>
        <v/>
      </c>
      <c r="BL17" s="16" t="str">
        <f>IF(59&gt;$D17,"",IF($E17=1,EOMONTH(EDATE(Bonds!$I17,6*(59-1)),0),EDATE(Bonds!$I17,6*(59-1))))</f>
        <v/>
      </c>
      <c r="BM17" s="16" t="str">
        <f>IF(60&gt;$D17,"",IF($E17=1,EOMONTH(EDATE(Bonds!$I17,6*(60-1)),0),EDATE(Bonds!$I17,6*(60-1))))</f>
        <v/>
      </c>
      <c r="BO17" s="22">
        <f t="shared" si="1"/>
        <v>3.7824450557891486E-2</v>
      </c>
      <c r="BP17" s="22" t="str">
        <f t="shared" si="2"/>
        <v/>
      </c>
      <c r="BQ17" s="22" t="str">
        <f t="shared" si="3"/>
        <v/>
      </c>
      <c r="BR17" s="22" t="str">
        <f t="shared" si="4"/>
        <v/>
      </c>
      <c r="BS17" s="22" t="str">
        <f t="shared" si="5"/>
        <v/>
      </c>
      <c r="BT17" s="22" t="str">
        <f t="shared" si="6"/>
        <v/>
      </c>
      <c r="BU17" s="22" t="str">
        <f t="shared" si="7"/>
        <v/>
      </c>
      <c r="BV17" s="22" t="str">
        <f t="shared" si="8"/>
        <v/>
      </c>
      <c r="BW17" s="22" t="str">
        <f t="shared" si="9"/>
        <v/>
      </c>
      <c r="BX17" s="22" t="str">
        <f t="shared" si="10"/>
        <v/>
      </c>
      <c r="BY17" s="22" t="str">
        <f t="shared" si="11"/>
        <v/>
      </c>
      <c r="BZ17" s="22" t="str">
        <f t="shared" si="12"/>
        <v/>
      </c>
      <c r="CA17" s="22" t="str">
        <f t="shared" si="13"/>
        <v/>
      </c>
      <c r="CB17" s="22" t="str">
        <f t="shared" si="14"/>
        <v/>
      </c>
      <c r="CC17" s="22" t="str">
        <f t="shared" si="15"/>
        <v/>
      </c>
      <c r="CD17" s="22" t="str">
        <f t="shared" si="16"/>
        <v/>
      </c>
      <c r="CE17" s="22" t="str">
        <f t="shared" si="17"/>
        <v/>
      </c>
      <c r="CF17" s="22" t="str">
        <f t="shared" si="18"/>
        <v/>
      </c>
      <c r="CG17" s="22" t="str">
        <f t="shared" si="19"/>
        <v/>
      </c>
      <c r="CH17" s="22" t="str">
        <f t="shared" si="20"/>
        <v/>
      </c>
      <c r="CI17" s="22" t="str">
        <f t="shared" si="21"/>
        <v/>
      </c>
      <c r="CJ17" s="22" t="str">
        <f t="shared" si="22"/>
        <v/>
      </c>
      <c r="CK17" s="22" t="str">
        <f t="shared" si="23"/>
        <v/>
      </c>
      <c r="CL17" s="22" t="str">
        <f t="shared" si="24"/>
        <v/>
      </c>
      <c r="CM17" s="22" t="str">
        <f t="shared" si="25"/>
        <v/>
      </c>
      <c r="CN17" s="22" t="str">
        <f t="shared" si="26"/>
        <v/>
      </c>
      <c r="CO17" s="22" t="str">
        <f t="shared" si="27"/>
        <v/>
      </c>
      <c r="CP17" s="22" t="str">
        <f t="shared" si="28"/>
        <v/>
      </c>
      <c r="CQ17" s="22" t="str">
        <f t="shared" si="29"/>
        <v/>
      </c>
      <c r="CR17" s="22" t="str">
        <f t="shared" si="30"/>
        <v/>
      </c>
      <c r="CS17" s="22" t="str">
        <f t="shared" si="31"/>
        <v/>
      </c>
      <c r="CT17" s="22" t="str">
        <f t="shared" si="32"/>
        <v/>
      </c>
      <c r="CU17" s="22" t="str">
        <f t="shared" si="33"/>
        <v/>
      </c>
      <c r="CV17" s="22" t="str">
        <f t="shared" si="34"/>
        <v/>
      </c>
      <c r="CW17" s="22" t="str">
        <f t="shared" si="35"/>
        <v/>
      </c>
      <c r="CX17" s="22" t="str">
        <f t="shared" si="36"/>
        <v/>
      </c>
      <c r="CY17" s="22" t="str">
        <f t="shared" si="37"/>
        <v/>
      </c>
      <c r="CZ17" s="22" t="str">
        <f t="shared" si="38"/>
        <v/>
      </c>
      <c r="DA17" s="22" t="str">
        <f t="shared" si="39"/>
        <v/>
      </c>
      <c r="DB17" s="22" t="str">
        <f t="shared" si="40"/>
        <v/>
      </c>
      <c r="DC17" s="22" t="str">
        <f t="shared" si="41"/>
        <v/>
      </c>
      <c r="DD17" s="22" t="str">
        <f t="shared" si="42"/>
        <v/>
      </c>
      <c r="DE17" s="22" t="str">
        <f t="shared" si="43"/>
        <v/>
      </c>
      <c r="DF17" s="22" t="str">
        <f t="shared" si="44"/>
        <v/>
      </c>
      <c r="DG17" s="22" t="str">
        <f t="shared" si="45"/>
        <v/>
      </c>
      <c r="DH17" s="22" t="str">
        <f t="shared" si="46"/>
        <v/>
      </c>
      <c r="DI17" s="22" t="str">
        <f t="shared" si="47"/>
        <v/>
      </c>
      <c r="DJ17" s="22" t="str">
        <f t="shared" si="48"/>
        <v/>
      </c>
      <c r="DK17" s="22" t="str">
        <f t="shared" si="49"/>
        <v/>
      </c>
      <c r="DL17" s="22" t="str">
        <f t="shared" si="50"/>
        <v/>
      </c>
      <c r="DM17" s="22" t="str">
        <f t="shared" si="51"/>
        <v/>
      </c>
      <c r="DN17" s="22" t="str">
        <f t="shared" si="52"/>
        <v/>
      </c>
      <c r="DO17" s="22" t="str">
        <f t="shared" si="53"/>
        <v/>
      </c>
      <c r="DP17" s="22" t="str">
        <f t="shared" si="54"/>
        <v/>
      </c>
      <c r="DQ17" s="22" t="str">
        <f t="shared" si="55"/>
        <v/>
      </c>
      <c r="DR17" s="22" t="str">
        <f t="shared" si="56"/>
        <v/>
      </c>
      <c r="DS17" s="22" t="str">
        <f t="shared" si="57"/>
        <v/>
      </c>
      <c r="DT17" s="22" t="str">
        <f t="shared" si="58"/>
        <v/>
      </c>
      <c r="DU17" s="22" t="str">
        <f t="shared" si="59"/>
        <v/>
      </c>
      <c r="DV17" s="22" t="str">
        <f t="shared" si="60"/>
        <v/>
      </c>
      <c r="DX17" s="18">
        <f t="shared" si="61"/>
        <v>101.2503716656673</v>
      </c>
      <c r="DY17" s="18">
        <f t="shared" si="62"/>
        <v>0</v>
      </c>
      <c r="DZ17" s="18">
        <f t="shared" si="63"/>
        <v>0</v>
      </c>
      <c r="EA17" s="18">
        <f t="shared" si="64"/>
        <v>0</v>
      </c>
      <c r="EB17" s="18">
        <f t="shared" si="65"/>
        <v>0</v>
      </c>
      <c r="EC17" s="18">
        <f t="shared" si="66"/>
        <v>0</v>
      </c>
      <c r="ED17" s="18">
        <f t="shared" si="67"/>
        <v>0</v>
      </c>
      <c r="EE17" s="18">
        <f t="shared" si="68"/>
        <v>0</v>
      </c>
      <c r="EF17" s="18">
        <f t="shared" si="69"/>
        <v>0</v>
      </c>
      <c r="EG17" s="18">
        <f t="shared" si="70"/>
        <v>0</v>
      </c>
      <c r="EH17" s="18">
        <f t="shared" si="71"/>
        <v>0</v>
      </c>
      <c r="EI17" s="18">
        <f t="shared" si="72"/>
        <v>0</v>
      </c>
      <c r="EJ17" s="18">
        <f t="shared" si="73"/>
        <v>0</v>
      </c>
      <c r="EK17" s="18">
        <f t="shared" si="74"/>
        <v>0</v>
      </c>
      <c r="EL17" s="18">
        <f t="shared" si="75"/>
        <v>0</v>
      </c>
      <c r="EM17" s="18">
        <f t="shared" si="76"/>
        <v>0</v>
      </c>
      <c r="EN17" s="18">
        <f t="shared" si="77"/>
        <v>0</v>
      </c>
      <c r="EO17" s="18">
        <f t="shared" si="78"/>
        <v>0</v>
      </c>
      <c r="EP17" s="18">
        <f t="shared" si="79"/>
        <v>0</v>
      </c>
      <c r="EQ17" s="18">
        <f t="shared" si="80"/>
        <v>0</v>
      </c>
      <c r="ER17" s="18">
        <f t="shared" si="81"/>
        <v>0</v>
      </c>
      <c r="ES17" s="18">
        <f t="shared" si="82"/>
        <v>0</v>
      </c>
      <c r="ET17" s="18">
        <f t="shared" si="83"/>
        <v>0</v>
      </c>
      <c r="EU17" s="18">
        <f t="shared" si="84"/>
        <v>0</v>
      </c>
      <c r="EV17" s="18">
        <f t="shared" si="85"/>
        <v>0</v>
      </c>
      <c r="EW17" s="18">
        <f t="shared" si="86"/>
        <v>0</v>
      </c>
      <c r="EX17" s="18">
        <f t="shared" si="87"/>
        <v>0</v>
      </c>
      <c r="EY17" s="18">
        <f t="shared" si="88"/>
        <v>0</v>
      </c>
      <c r="EZ17" s="18">
        <f t="shared" si="89"/>
        <v>0</v>
      </c>
      <c r="FA17" s="18">
        <f t="shared" si="90"/>
        <v>0</v>
      </c>
      <c r="FB17" s="18">
        <f t="shared" si="91"/>
        <v>0</v>
      </c>
      <c r="FC17" s="18">
        <f t="shared" si="92"/>
        <v>0</v>
      </c>
      <c r="FD17" s="18">
        <f t="shared" si="93"/>
        <v>0</v>
      </c>
      <c r="FE17" s="18">
        <f t="shared" si="94"/>
        <v>0</v>
      </c>
      <c r="FF17" s="18">
        <f t="shared" si="95"/>
        <v>0</v>
      </c>
      <c r="FG17" s="18">
        <f t="shared" si="96"/>
        <v>0</v>
      </c>
      <c r="FH17" s="18">
        <f t="shared" si="97"/>
        <v>0</v>
      </c>
      <c r="FI17" s="18">
        <f t="shared" si="98"/>
        <v>0</v>
      </c>
      <c r="FJ17" s="18">
        <f t="shared" si="99"/>
        <v>0</v>
      </c>
      <c r="FK17" s="18">
        <f t="shared" si="100"/>
        <v>0</v>
      </c>
      <c r="FL17" s="18">
        <f t="shared" si="101"/>
        <v>0</v>
      </c>
      <c r="FM17" s="18">
        <f t="shared" si="102"/>
        <v>0</v>
      </c>
      <c r="FN17" s="18">
        <f t="shared" si="103"/>
        <v>0</v>
      </c>
      <c r="FO17" s="18">
        <f t="shared" si="104"/>
        <v>0</v>
      </c>
      <c r="FP17" s="18">
        <f t="shared" si="105"/>
        <v>0</v>
      </c>
      <c r="FQ17" s="18">
        <f t="shared" si="106"/>
        <v>0</v>
      </c>
      <c r="FR17" s="18">
        <f t="shared" si="107"/>
        <v>0</v>
      </c>
      <c r="FS17" s="18">
        <f t="shared" si="108"/>
        <v>0</v>
      </c>
      <c r="FT17" s="18">
        <f t="shared" si="109"/>
        <v>0</v>
      </c>
      <c r="FU17" s="18">
        <f t="shared" si="110"/>
        <v>0</v>
      </c>
      <c r="FV17" s="18">
        <f t="shared" si="111"/>
        <v>0</v>
      </c>
      <c r="FW17" s="18">
        <f t="shared" si="112"/>
        <v>0</v>
      </c>
      <c r="FX17" s="18">
        <f t="shared" si="113"/>
        <v>0</v>
      </c>
      <c r="FY17" s="18">
        <f t="shared" si="114"/>
        <v>0</v>
      </c>
      <c r="FZ17" s="18">
        <f t="shared" si="115"/>
        <v>0</v>
      </c>
      <c r="GA17" s="18">
        <f t="shared" si="116"/>
        <v>0</v>
      </c>
      <c r="GB17" s="18">
        <f t="shared" si="117"/>
        <v>0</v>
      </c>
      <c r="GC17" s="18">
        <f t="shared" si="118"/>
        <v>0</v>
      </c>
      <c r="GD17" s="18">
        <f t="shared" si="119"/>
        <v>0</v>
      </c>
      <c r="GE17" s="18">
        <f t="shared" si="120"/>
        <v>0</v>
      </c>
    </row>
    <row r="18" spans="1:187" x14ac:dyDescent="0.2">
      <c r="A18">
        <v>15</v>
      </c>
      <c r="B18" s="16">
        <f>Bonds!B18</f>
        <v>46371</v>
      </c>
      <c r="C18" s="17">
        <f>Bonds!C18</f>
        <v>4.375</v>
      </c>
      <c r="D18">
        <f>Bonds!Q18</f>
        <v>1</v>
      </c>
      <c r="E18">
        <f t="shared" si="0"/>
        <v>0</v>
      </c>
      <c r="F18" s="16">
        <f>IF(1&gt;$D18,"",IF($E18=1,EOMONTH(EDATE(Bonds!$I18,6*(1-1)),0),EDATE(Bonds!$I18,6*(1-1))))</f>
        <v>46371</v>
      </c>
      <c r="G18" s="16" t="str">
        <f>IF(2&gt;$D18,"",IF($E18=1,EOMONTH(EDATE(Bonds!$I18,6*(2-1)),0),EDATE(Bonds!$I18,6*(2-1))))</f>
        <v/>
      </c>
      <c r="H18" s="16" t="str">
        <f>IF(3&gt;$D18,"",IF($E18=1,EOMONTH(EDATE(Bonds!$I18,6*(3-1)),0),EDATE(Bonds!$I18,6*(3-1))))</f>
        <v/>
      </c>
      <c r="I18" s="16" t="str">
        <f>IF(4&gt;$D18,"",IF($E18=1,EOMONTH(EDATE(Bonds!$I18,6*(4-1)),0),EDATE(Bonds!$I18,6*(4-1))))</f>
        <v/>
      </c>
      <c r="J18" s="16" t="str">
        <f>IF(5&gt;$D18,"",IF($E18=1,EOMONTH(EDATE(Bonds!$I18,6*(5-1)),0),EDATE(Bonds!$I18,6*(5-1))))</f>
        <v/>
      </c>
      <c r="K18" s="16" t="str">
        <f>IF(6&gt;$D18,"",IF($E18=1,EOMONTH(EDATE(Bonds!$I18,6*(6-1)),0),EDATE(Bonds!$I18,6*(6-1))))</f>
        <v/>
      </c>
      <c r="L18" s="16" t="str">
        <f>IF(7&gt;$D18,"",IF($E18=1,EOMONTH(EDATE(Bonds!$I18,6*(7-1)),0),EDATE(Bonds!$I18,6*(7-1))))</f>
        <v/>
      </c>
      <c r="M18" s="16" t="str">
        <f>IF(8&gt;$D18,"",IF($E18=1,EOMONTH(EDATE(Bonds!$I18,6*(8-1)),0),EDATE(Bonds!$I18,6*(8-1))))</f>
        <v/>
      </c>
      <c r="N18" s="16" t="str">
        <f>IF(9&gt;$D18,"",IF($E18=1,EOMONTH(EDATE(Bonds!$I18,6*(9-1)),0),EDATE(Bonds!$I18,6*(9-1))))</f>
        <v/>
      </c>
      <c r="O18" s="16" t="str">
        <f>IF(10&gt;$D18,"",IF($E18=1,EOMONTH(EDATE(Bonds!$I18,6*(10-1)),0),EDATE(Bonds!$I18,6*(10-1))))</f>
        <v/>
      </c>
      <c r="P18" s="16" t="str">
        <f>IF(11&gt;$D18,"",IF($E18=1,EOMONTH(EDATE(Bonds!$I18,6*(11-1)),0),EDATE(Bonds!$I18,6*(11-1))))</f>
        <v/>
      </c>
      <c r="Q18" s="16" t="str">
        <f>IF(12&gt;$D18,"",IF($E18=1,EOMONTH(EDATE(Bonds!$I18,6*(12-1)),0),EDATE(Bonds!$I18,6*(12-1))))</f>
        <v/>
      </c>
      <c r="R18" s="16" t="str">
        <f>IF(13&gt;$D18,"",IF($E18=1,EOMONTH(EDATE(Bonds!$I18,6*(13-1)),0),EDATE(Bonds!$I18,6*(13-1))))</f>
        <v/>
      </c>
      <c r="S18" s="16" t="str">
        <f>IF(14&gt;$D18,"",IF($E18=1,EOMONTH(EDATE(Bonds!$I18,6*(14-1)),0),EDATE(Bonds!$I18,6*(14-1))))</f>
        <v/>
      </c>
      <c r="T18" s="16" t="str">
        <f>IF(15&gt;$D18,"",IF($E18=1,EOMONTH(EDATE(Bonds!$I18,6*(15-1)),0),EDATE(Bonds!$I18,6*(15-1))))</f>
        <v/>
      </c>
      <c r="U18" s="16" t="str">
        <f>IF(16&gt;$D18,"",IF($E18=1,EOMONTH(EDATE(Bonds!$I18,6*(16-1)),0),EDATE(Bonds!$I18,6*(16-1))))</f>
        <v/>
      </c>
      <c r="V18" s="16" t="str">
        <f>IF(17&gt;$D18,"",IF($E18=1,EOMONTH(EDATE(Bonds!$I18,6*(17-1)),0),EDATE(Bonds!$I18,6*(17-1))))</f>
        <v/>
      </c>
      <c r="W18" s="16" t="str">
        <f>IF(18&gt;$D18,"",IF($E18=1,EOMONTH(EDATE(Bonds!$I18,6*(18-1)),0),EDATE(Bonds!$I18,6*(18-1))))</f>
        <v/>
      </c>
      <c r="X18" s="16" t="str">
        <f>IF(19&gt;$D18,"",IF($E18=1,EOMONTH(EDATE(Bonds!$I18,6*(19-1)),0),EDATE(Bonds!$I18,6*(19-1))))</f>
        <v/>
      </c>
      <c r="Y18" s="16" t="str">
        <f>IF(20&gt;$D18,"",IF($E18=1,EOMONTH(EDATE(Bonds!$I18,6*(20-1)),0),EDATE(Bonds!$I18,6*(20-1))))</f>
        <v/>
      </c>
      <c r="Z18" s="16" t="str">
        <f>IF(21&gt;$D18,"",IF($E18=1,EOMONTH(EDATE(Bonds!$I18,6*(21-1)),0),EDATE(Bonds!$I18,6*(21-1))))</f>
        <v/>
      </c>
      <c r="AA18" s="16" t="str">
        <f>IF(22&gt;$D18,"",IF($E18=1,EOMONTH(EDATE(Bonds!$I18,6*(22-1)),0),EDATE(Bonds!$I18,6*(22-1))))</f>
        <v/>
      </c>
      <c r="AB18" s="16" t="str">
        <f>IF(23&gt;$D18,"",IF($E18=1,EOMONTH(EDATE(Bonds!$I18,6*(23-1)),0),EDATE(Bonds!$I18,6*(23-1))))</f>
        <v/>
      </c>
      <c r="AC18" s="16" t="str">
        <f>IF(24&gt;$D18,"",IF($E18=1,EOMONTH(EDATE(Bonds!$I18,6*(24-1)),0),EDATE(Bonds!$I18,6*(24-1))))</f>
        <v/>
      </c>
      <c r="AD18" s="16" t="str">
        <f>IF(25&gt;$D18,"",IF($E18=1,EOMONTH(EDATE(Bonds!$I18,6*(25-1)),0),EDATE(Bonds!$I18,6*(25-1))))</f>
        <v/>
      </c>
      <c r="AE18" s="16" t="str">
        <f>IF(26&gt;$D18,"",IF($E18=1,EOMONTH(EDATE(Bonds!$I18,6*(26-1)),0),EDATE(Bonds!$I18,6*(26-1))))</f>
        <v/>
      </c>
      <c r="AF18" s="16" t="str">
        <f>IF(27&gt;$D18,"",IF($E18=1,EOMONTH(EDATE(Bonds!$I18,6*(27-1)),0),EDATE(Bonds!$I18,6*(27-1))))</f>
        <v/>
      </c>
      <c r="AG18" s="16" t="str">
        <f>IF(28&gt;$D18,"",IF($E18=1,EOMONTH(EDATE(Bonds!$I18,6*(28-1)),0),EDATE(Bonds!$I18,6*(28-1))))</f>
        <v/>
      </c>
      <c r="AH18" s="16" t="str">
        <f>IF(29&gt;$D18,"",IF($E18=1,EOMONTH(EDATE(Bonds!$I18,6*(29-1)),0),EDATE(Bonds!$I18,6*(29-1))))</f>
        <v/>
      </c>
      <c r="AI18" s="16" t="str">
        <f>IF(30&gt;$D18,"",IF($E18=1,EOMONTH(EDATE(Bonds!$I18,6*(30-1)),0),EDATE(Bonds!$I18,6*(30-1))))</f>
        <v/>
      </c>
      <c r="AJ18" s="16" t="str">
        <f>IF(31&gt;$D18,"",IF($E18=1,EOMONTH(EDATE(Bonds!$I18,6*(31-1)),0),EDATE(Bonds!$I18,6*(31-1))))</f>
        <v/>
      </c>
      <c r="AK18" s="16" t="str">
        <f>IF(32&gt;$D18,"",IF($E18=1,EOMONTH(EDATE(Bonds!$I18,6*(32-1)),0),EDATE(Bonds!$I18,6*(32-1))))</f>
        <v/>
      </c>
      <c r="AL18" s="16" t="str">
        <f>IF(33&gt;$D18,"",IF($E18=1,EOMONTH(EDATE(Bonds!$I18,6*(33-1)),0),EDATE(Bonds!$I18,6*(33-1))))</f>
        <v/>
      </c>
      <c r="AM18" s="16" t="str">
        <f>IF(34&gt;$D18,"",IF($E18=1,EOMONTH(EDATE(Bonds!$I18,6*(34-1)),0),EDATE(Bonds!$I18,6*(34-1))))</f>
        <v/>
      </c>
      <c r="AN18" s="16" t="str">
        <f>IF(35&gt;$D18,"",IF($E18=1,EOMONTH(EDATE(Bonds!$I18,6*(35-1)),0),EDATE(Bonds!$I18,6*(35-1))))</f>
        <v/>
      </c>
      <c r="AO18" s="16" t="str">
        <f>IF(36&gt;$D18,"",IF($E18=1,EOMONTH(EDATE(Bonds!$I18,6*(36-1)),0),EDATE(Bonds!$I18,6*(36-1))))</f>
        <v/>
      </c>
      <c r="AP18" s="16" t="str">
        <f>IF(37&gt;$D18,"",IF($E18=1,EOMONTH(EDATE(Bonds!$I18,6*(37-1)),0),EDATE(Bonds!$I18,6*(37-1))))</f>
        <v/>
      </c>
      <c r="AQ18" s="16" t="str">
        <f>IF(38&gt;$D18,"",IF($E18=1,EOMONTH(EDATE(Bonds!$I18,6*(38-1)),0),EDATE(Bonds!$I18,6*(38-1))))</f>
        <v/>
      </c>
      <c r="AR18" s="16" t="str">
        <f>IF(39&gt;$D18,"",IF($E18=1,EOMONTH(EDATE(Bonds!$I18,6*(39-1)),0),EDATE(Bonds!$I18,6*(39-1))))</f>
        <v/>
      </c>
      <c r="AS18" s="16" t="str">
        <f>IF(40&gt;$D18,"",IF($E18=1,EOMONTH(EDATE(Bonds!$I18,6*(40-1)),0),EDATE(Bonds!$I18,6*(40-1))))</f>
        <v/>
      </c>
      <c r="AT18" s="16" t="str">
        <f>IF(41&gt;$D18,"",IF($E18=1,EOMONTH(EDATE(Bonds!$I18,6*(41-1)),0),EDATE(Bonds!$I18,6*(41-1))))</f>
        <v/>
      </c>
      <c r="AU18" s="16" t="str">
        <f>IF(42&gt;$D18,"",IF($E18=1,EOMONTH(EDATE(Bonds!$I18,6*(42-1)),0),EDATE(Bonds!$I18,6*(42-1))))</f>
        <v/>
      </c>
      <c r="AV18" s="16" t="str">
        <f>IF(43&gt;$D18,"",IF($E18=1,EOMONTH(EDATE(Bonds!$I18,6*(43-1)),0),EDATE(Bonds!$I18,6*(43-1))))</f>
        <v/>
      </c>
      <c r="AW18" s="16" t="str">
        <f>IF(44&gt;$D18,"",IF($E18=1,EOMONTH(EDATE(Bonds!$I18,6*(44-1)),0),EDATE(Bonds!$I18,6*(44-1))))</f>
        <v/>
      </c>
      <c r="AX18" s="16" t="str">
        <f>IF(45&gt;$D18,"",IF($E18=1,EOMONTH(EDATE(Bonds!$I18,6*(45-1)),0),EDATE(Bonds!$I18,6*(45-1))))</f>
        <v/>
      </c>
      <c r="AY18" s="16" t="str">
        <f>IF(46&gt;$D18,"",IF($E18=1,EOMONTH(EDATE(Bonds!$I18,6*(46-1)),0),EDATE(Bonds!$I18,6*(46-1))))</f>
        <v/>
      </c>
      <c r="AZ18" s="16" t="str">
        <f>IF(47&gt;$D18,"",IF($E18=1,EOMONTH(EDATE(Bonds!$I18,6*(47-1)),0),EDATE(Bonds!$I18,6*(47-1))))</f>
        <v/>
      </c>
      <c r="BA18" s="16" t="str">
        <f>IF(48&gt;$D18,"",IF($E18=1,EOMONTH(EDATE(Bonds!$I18,6*(48-1)),0),EDATE(Bonds!$I18,6*(48-1))))</f>
        <v/>
      </c>
      <c r="BB18" s="16" t="str">
        <f>IF(49&gt;$D18,"",IF($E18=1,EOMONTH(EDATE(Bonds!$I18,6*(49-1)),0),EDATE(Bonds!$I18,6*(49-1))))</f>
        <v/>
      </c>
      <c r="BC18" s="16" t="str">
        <f>IF(50&gt;$D18,"",IF($E18=1,EOMONTH(EDATE(Bonds!$I18,6*(50-1)),0),EDATE(Bonds!$I18,6*(50-1))))</f>
        <v/>
      </c>
      <c r="BD18" s="16" t="str">
        <f>IF(51&gt;$D18,"",IF($E18=1,EOMONTH(EDATE(Bonds!$I18,6*(51-1)),0),EDATE(Bonds!$I18,6*(51-1))))</f>
        <v/>
      </c>
      <c r="BE18" s="16" t="str">
        <f>IF(52&gt;$D18,"",IF($E18=1,EOMONTH(EDATE(Bonds!$I18,6*(52-1)),0),EDATE(Bonds!$I18,6*(52-1))))</f>
        <v/>
      </c>
      <c r="BF18" s="16" t="str">
        <f>IF(53&gt;$D18,"",IF($E18=1,EOMONTH(EDATE(Bonds!$I18,6*(53-1)),0),EDATE(Bonds!$I18,6*(53-1))))</f>
        <v/>
      </c>
      <c r="BG18" s="16" t="str">
        <f>IF(54&gt;$D18,"",IF($E18=1,EOMONTH(EDATE(Bonds!$I18,6*(54-1)),0),EDATE(Bonds!$I18,6*(54-1))))</f>
        <v/>
      </c>
      <c r="BH18" s="16" t="str">
        <f>IF(55&gt;$D18,"",IF($E18=1,EOMONTH(EDATE(Bonds!$I18,6*(55-1)),0),EDATE(Bonds!$I18,6*(55-1))))</f>
        <v/>
      </c>
      <c r="BI18" s="16" t="str">
        <f>IF(56&gt;$D18,"",IF($E18=1,EOMONTH(EDATE(Bonds!$I18,6*(56-1)),0),EDATE(Bonds!$I18,6*(56-1))))</f>
        <v/>
      </c>
      <c r="BJ18" s="16" t="str">
        <f>IF(57&gt;$D18,"",IF($E18=1,EOMONTH(EDATE(Bonds!$I18,6*(57-1)),0),EDATE(Bonds!$I18,6*(57-1))))</f>
        <v/>
      </c>
      <c r="BK18" s="16" t="str">
        <f>IF(58&gt;$D18,"",IF($E18=1,EOMONTH(EDATE(Bonds!$I18,6*(58-1)),0),EDATE(Bonds!$I18,6*(58-1))))</f>
        <v/>
      </c>
      <c r="BL18" s="16" t="str">
        <f>IF(59&gt;$D18,"",IF($E18=1,EOMONTH(EDATE(Bonds!$I18,6*(59-1)),0),EDATE(Bonds!$I18,6*(59-1))))</f>
        <v/>
      </c>
      <c r="BM18" s="16" t="str">
        <f>IF(60&gt;$D18,"",IF($E18=1,EOMONTH(EDATE(Bonds!$I18,6*(60-1)),0),EDATE(Bonds!$I18,6*(60-1))))</f>
        <v/>
      </c>
      <c r="BO18" s="22">
        <f t="shared" si="1"/>
        <v>3.8074399886697537E-2</v>
      </c>
      <c r="BP18" s="22" t="str">
        <f t="shared" si="2"/>
        <v/>
      </c>
      <c r="BQ18" s="22" t="str">
        <f t="shared" si="3"/>
        <v/>
      </c>
      <c r="BR18" s="22" t="str">
        <f t="shared" si="4"/>
        <v/>
      </c>
      <c r="BS18" s="22" t="str">
        <f t="shared" si="5"/>
        <v/>
      </c>
      <c r="BT18" s="22" t="str">
        <f t="shared" si="6"/>
        <v/>
      </c>
      <c r="BU18" s="22" t="str">
        <f t="shared" si="7"/>
        <v/>
      </c>
      <c r="BV18" s="22" t="str">
        <f t="shared" si="8"/>
        <v/>
      </c>
      <c r="BW18" s="22" t="str">
        <f t="shared" si="9"/>
        <v/>
      </c>
      <c r="BX18" s="22" t="str">
        <f t="shared" si="10"/>
        <v/>
      </c>
      <c r="BY18" s="22" t="str">
        <f t="shared" si="11"/>
        <v/>
      </c>
      <c r="BZ18" s="22" t="str">
        <f t="shared" si="12"/>
        <v/>
      </c>
      <c r="CA18" s="22" t="str">
        <f t="shared" si="13"/>
        <v/>
      </c>
      <c r="CB18" s="22" t="str">
        <f t="shared" si="14"/>
        <v/>
      </c>
      <c r="CC18" s="22" t="str">
        <f t="shared" si="15"/>
        <v/>
      </c>
      <c r="CD18" s="22" t="str">
        <f t="shared" si="16"/>
        <v/>
      </c>
      <c r="CE18" s="22" t="str">
        <f t="shared" si="17"/>
        <v/>
      </c>
      <c r="CF18" s="22" t="str">
        <f t="shared" si="18"/>
        <v/>
      </c>
      <c r="CG18" s="22" t="str">
        <f t="shared" si="19"/>
        <v/>
      </c>
      <c r="CH18" s="22" t="str">
        <f t="shared" si="20"/>
        <v/>
      </c>
      <c r="CI18" s="22" t="str">
        <f t="shared" si="21"/>
        <v/>
      </c>
      <c r="CJ18" s="22" t="str">
        <f t="shared" si="22"/>
        <v/>
      </c>
      <c r="CK18" s="22" t="str">
        <f t="shared" si="23"/>
        <v/>
      </c>
      <c r="CL18" s="22" t="str">
        <f t="shared" si="24"/>
        <v/>
      </c>
      <c r="CM18" s="22" t="str">
        <f t="shared" si="25"/>
        <v/>
      </c>
      <c r="CN18" s="22" t="str">
        <f t="shared" si="26"/>
        <v/>
      </c>
      <c r="CO18" s="22" t="str">
        <f t="shared" si="27"/>
        <v/>
      </c>
      <c r="CP18" s="22" t="str">
        <f t="shared" si="28"/>
        <v/>
      </c>
      <c r="CQ18" s="22" t="str">
        <f t="shared" si="29"/>
        <v/>
      </c>
      <c r="CR18" s="22" t="str">
        <f t="shared" si="30"/>
        <v/>
      </c>
      <c r="CS18" s="22" t="str">
        <f t="shared" si="31"/>
        <v/>
      </c>
      <c r="CT18" s="22" t="str">
        <f t="shared" si="32"/>
        <v/>
      </c>
      <c r="CU18" s="22" t="str">
        <f t="shared" si="33"/>
        <v/>
      </c>
      <c r="CV18" s="22" t="str">
        <f t="shared" si="34"/>
        <v/>
      </c>
      <c r="CW18" s="22" t="str">
        <f t="shared" si="35"/>
        <v/>
      </c>
      <c r="CX18" s="22" t="str">
        <f t="shared" si="36"/>
        <v/>
      </c>
      <c r="CY18" s="22" t="str">
        <f t="shared" si="37"/>
        <v/>
      </c>
      <c r="CZ18" s="22" t="str">
        <f t="shared" si="38"/>
        <v/>
      </c>
      <c r="DA18" s="22" t="str">
        <f t="shared" si="39"/>
        <v/>
      </c>
      <c r="DB18" s="22" t="str">
        <f t="shared" si="40"/>
        <v/>
      </c>
      <c r="DC18" s="22" t="str">
        <f t="shared" si="41"/>
        <v/>
      </c>
      <c r="DD18" s="22" t="str">
        <f t="shared" si="42"/>
        <v/>
      </c>
      <c r="DE18" s="22" t="str">
        <f t="shared" si="43"/>
        <v/>
      </c>
      <c r="DF18" s="22" t="str">
        <f t="shared" si="44"/>
        <v/>
      </c>
      <c r="DG18" s="22" t="str">
        <f t="shared" si="45"/>
        <v/>
      </c>
      <c r="DH18" s="22" t="str">
        <f t="shared" si="46"/>
        <v/>
      </c>
      <c r="DI18" s="22" t="str">
        <f t="shared" si="47"/>
        <v/>
      </c>
      <c r="DJ18" s="22" t="str">
        <f t="shared" si="48"/>
        <v/>
      </c>
      <c r="DK18" s="22" t="str">
        <f t="shared" si="49"/>
        <v/>
      </c>
      <c r="DL18" s="22" t="str">
        <f t="shared" si="50"/>
        <v/>
      </c>
      <c r="DM18" s="22" t="str">
        <f t="shared" si="51"/>
        <v/>
      </c>
      <c r="DN18" s="22" t="str">
        <f t="shared" si="52"/>
        <v/>
      </c>
      <c r="DO18" s="22" t="str">
        <f t="shared" si="53"/>
        <v/>
      </c>
      <c r="DP18" s="22" t="str">
        <f t="shared" si="54"/>
        <v/>
      </c>
      <c r="DQ18" s="22" t="str">
        <f t="shared" si="55"/>
        <v/>
      </c>
      <c r="DR18" s="22" t="str">
        <f t="shared" si="56"/>
        <v/>
      </c>
      <c r="DS18" s="22" t="str">
        <f t="shared" si="57"/>
        <v/>
      </c>
      <c r="DT18" s="22" t="str">
        <f t="shared" si="58"/>
        <v/>
      </c>
      <c r="DU18" s="22" t="str">
        <f t="shared" si="59"/>
        <v/>
      </c>
      <c r="DV18" s="22" t="str">
        <f t="shared" si="60"/>
        <v/>
      </c>
      <c r="DX18" s="18">
        <f t="shared" si="61"/>
        <v>101.14818759959307</v>
      </c>
      <c r="DY18" s="18">
        <f t="shared" si="62"/>
        <v>0</v>
      </c>
      <c r="DZ18" s="18">
        <f t="shared" si="63"/>
        <v>0</v>
      </c>
      <c r="EA18" s="18">
        <f t="shared" si="64"/>
        <v>0</v>
      </c>
      <c r="EB18" s="18">
        <f t="shared" si="65"/>
        <v>0</v>
      </c>
      <c r="EC18" s="18">
        <f t="shared" si="66"/>
        <v>0</v>
      </c>
      <c r="ED18" s="18">
        <f t="shared" si="67"/>
        <v>0</v>
      </c>
      <c r="EE18" s="18">
        <f t="shared" si="68"/>
        <v>0</v>
      </c>
      <c r="EF18" s="18">
        <f t="shared" si="69"/>
        <v>0</v>
      </c>
      <c r="EG18" s="18">
        <f t="shared" si="70"/>
        <v>0</v>
      </c>
      <c r="EH18" s="18">
        <f t="shared" si="71"/>
        <v>0</v>
      </c>
      <c r="EI18" s="18">
        <f t="shared" si="72"/>
        <v>0</v>
      </c>
      <c r="EJ18" s="18">
        <f t="shared" si="73"/>
        <v>0</v>
      </c>
      <c r="EK18" s="18">
        <f t="shared" si="74"/>
        <v>0</v>
      </c>
      <c r="EL18" s="18">
        <f t="shared" si="75"/>
        <v>0</v>
      </c>
      <c r="EM18" s="18">
        <f t="shared" si="76"/>
        <v>0</v>
      </c>
      <c r="EN18" s="18">
        <f t="shared" si="77"/>
        <v>0</v>
      </c>
      <c r="EO18" s="18">
        <f t="shared" si="78"/>
        <v>0</v>
      </c>
      <c r="EP18" s="18">
        <f t="shared" si="79"/>
        <v>0</v>
      </c>
      <c r="EQ18" s="18">
        <f t="shared" si="80"/>
        <v>0</v>
      </c>
      <c r="ER18" s="18">
        <f t="shared" si="81"/>
        <v>0</v>
      </c>
      <c r="ES18" s="18">
        <f t="shared" si="82"/>
        <v>0</v>
      </c>
      <c r="ET18" s="18">
        <f t="shared" si="83"/>
        <v>0</v>
      </c>
      <c r="EU18" s="18">
        <f t="shared" si="84"/>
        <v>0</v>
      </c>
      <c r="EV18" s="18">
        <f t="shared" si="85"/>
        <v>0</v>
      </c>
      <c r="EW18" s="18">
        <f t="shared" si="86"/>
        <v>0</v>
      </c>
      <c r="EX18" s="18">
        <f t="shared" si="87"/>
        <v>0</v>
      </c>
      <c r="EY18" s="18">
        <f t="shared" si="88"/>
        <v>0</v>
      </c>
      <c r="EZ18" s="18">
        <f t="shared" si="89"/>
        <v>0</v>
      </c>
      <c r="FA18" s="18">
        <f t="shared" si="90"/>
        <v>0</v>
      </c>
      <c r="FB18" s="18">
        <f t="shared" si="91"/>
        <v>0</v>
      </c>
      <c r="FC18" s="18">
        <f t="shared" si="92"/>
        <v>0</v>
      </c>
      <c r="FD18" s="18">
        <f t="shared" si="93"/>
        <v>0</v>
      </c>
      <c r="FE18" s="18">
        <f t="shared" si="94"/>
        <v>0</v>
      </c>
      <c r="FF18" s="18">
        <f t="shared" si="95"/>
        <v>0</v>
      </c>
      <c r="FG18" s="18">
        <f t="shared" si="96"/>
        <v>0</v>
      </c>
      <c r="FH18" s="18">
        <f t="shared" si="97"/>
        <v>0</v>
      </c>
      <c r="FI18" s="18">
        <f t="shared" si="98"/>
        <v>0</v>
      </c>
      <c r="FJ18" s="18">
        <f t="shared" si="99"/>
        <v>0</v>
      </c>
      <c r="FK18" s="18">
        <f t="shared" si="100"/>
        <v>0</v>
      </c>
      <c r="FL18" s="18">
        <f t="shared" si="101"/>
        <v>0</v>
      </c>
      <c r="FM18" s="18">
        <f t="shared" si="102"/>
        <v>0</v>
      </c>
      <c r="FN18" s="18">
        <f t="shared" si="103"/>
        <v>0</v>
      </c>
      <c r="FO18" s="18">
        <f t="shared" si="104"/>
        <v>0</v>
      </c>
      <c r="FP18" s="18">
        <f t="shared" si="105"/>
        <v>0</v>
      </c>
      <c r="FQ18" s="18">
        <f t="shared" si="106"/>
        <v>0</v>
      </c>
      <c r="FR18" s="18">
        <f t="shared" si="107"/>
        <v>0</v>
      </c>
      <c r="FS18" s="18">
        <f t="shared" si="108"/>
        <v>0</v>
      </c>
      <c r="FT18" s="18">
        <f t="shared" si="109"/>
        <v>0</v>
      </c>
      <c r="FU18" s="18">
        <f t="shared" si="110"/>
        <v>0</v>
      </c>
      <c r="FV18" s="18">
        <f t="shared" si="111"/>
        <v>0</v>
      </c>
      <c r="FW18" s="18">
        <f t="shared" si="112"/>
        <v>0</v>
      </c>
      <c r="FX18" s="18">
        <f t="shared" si="113"/>
        <v>0</v>
      </c>
      <c r="FY18" s="18">
        <f t="shared" si="114"/>
        <v>0</v>
      </c>
      <c r="FZ18" s="18">
        <f t="shared" si="115"/>
        <v>0</v>
      </c>
      <c r="GA18" s="18">
        <f t="shared" si="116"/>
        <v>0</v>
      </c>
      <c r="GB18" s="18">
        <f t="shared" si="117"/>
        <v>0</v>
      </c>
      <c r="GC18" s="18">
        <f t="shared" si="118"/>
        <v>0</v>
      </c>
      <c r="GD18" s="18">
        <f t="shared" si="119"/>
        <v>0</v>
      </c>
      <c r="GE18" s="18">
        <f t="shared" si="120"/>
        <v>0</v>
      </c>
    </row>
    <row r="19" spans="1:187" x14ac:dyDescent="0.2">
      <c r="A19">
        <v>16</v>
      </c>
      <c r="B19" s="16">
        <f>Bonds!B19</f>
        <v>46387</v>
      </c>
      <c r="C19" s="17">
        <f>Bonds!C19</f>
        <v>1.25</v>
      </c>
      <c r="D19">
        <f>Bonds!Q19</f>
        <v>1</v>
      </c>
      <c r="E19">
        <f t="shared" si="0"/>
        <v>1</v>
      </c>
      <c r="F19" s="16">
        <f>IF(1&gt;$D19,"",IF($E19=1,EOMONTH(EDATE(Bonds!$I19,6*(1-1)),0),EDATE(Bonds!$I19,6*(1-1))))</f>
        <v>46387</v>
      </c>
      <c r="G19" s="16" t="str">
        <f>IF(2&gt;$D19,"",IF($E19=1,EOMONTH(EDATE(Bonds!$I19,6*(2-1)),0),EDATE(Bonds!$I19,6*(2-1))))</f>
        <v/>
      </c>
      <c r="H19" s="16" t="str">
        <f>IF(3&gt;$D19,"",IF($E19=1,EOMONTH(EDATE(Bonds!$I19,6*(3-1)),0),EDATE(Bonds!$I19,6*(3-1))))</f>
        <v/>
      </c>
      <c r="I19" s="16" t="str">
        <f>IF(4&gt;$D19,"",IF($E19=1,EOMONTH(EDATE(Bonds!$I19,6*(4-1)),0),EDATE(Bonds!$I19,6*(4-1))))</f>
        <v/>
      </c>
      <c r="J19" s="16" t="str">
        <f>IF(5&gt;$D19,"",IF($E19=1,EOMONTH(EDATE(Bonds!$I19,6*(5-1)),0),EDATE(Bonds!$I19,6*(5-1))))</f>
        <v/>
      </c>
      <c r="K19" s="16" t="str">
        <f>IF(6&gt;$D19,"",IF($E19=1,EOMONTH(EDATE(Bonds!$I19,6*(6-1)),0),EDATE(Bonds!$I19,6*(6-1))))</f>
        <v/>
      </c>
      <c r="L19" s="16" t="str">
        <f>IF(7&gt;$D19,"",IF($E19=1,EOMONTH(EDATE(Bonds!$I19,6*(7-1)),0),EDATE(Bonds!$I19,6*(7-1))))</f>
        <v/>
      </c>
      <c r="M19" s="16" t="str">
        <f>IF(8&gt;$D19,"",IF($E19=1,EOMONTH(EDATE(Bonds!$I19,6*(8-1)),0),EDATE(Bonds!$I19,6*(8-1))))</f>
        <v/>
      </c>
      <c r="N19" s="16" t="str">
        <f>IF(9&gt;$D19,"",IF($E19=1,EOMONTH(EDATE(Bonds!$I19,6*(9-1)),0),EDATE(Bonds!$I19,6*(9-1))))</f>
        <v/>
      </c>
      <c r="O19" s="16" t="str">
        <f>IF(10&gt;$D19,"",IF($E19=1,EOMONTH(EDATE(Bonds!$I19,6*(10-1)),0),EDATE(Bonds!$I19,6*(10-1))))</f>
        <v/>
      </c>
      <c r="P19" s="16" t="str">
        <f>IF(11&gt;$D19,"",IF($E19=1,EOMONTH(EDATE(Bonds!$I19,6*(11-1)),0),EDATE(Bonds!$I19,6*(11-1))))</f>
        <v/>
      </c>
      <c r="Q19" s="16" t="str">
        <f>IF(12&gt;$D19,"",IF($E19=1,EOMONTH(EDATE(Bonds!$I19,6*(12-1)),0),EDATE(Bonds!$I19,6*(12-1))))</f>
        <v/>
      </c>
      <c r="R19" s="16" t="str">
        <f>IF(13&gt;$D19,"",IF($E19=1,EOMONTH(EDATE(Bonds!$I19,6*(13-1)),0),EDATE(Bonds!$I19,6*(13-1))))</f>
        <v/>
      </c>
      <c r="S19" s="16" t="str">
        <f>IF(14&gt;$D19,"",IF($E19=1,EOMONTH(EDATE(Bonds!$I19,6*(14-1)),0),EDATE(Bonds!$I19,6*(14-1))))</f>
        <v/>
      </c>
      <c r="T19" s="16" t="str">
        <f>IF(15&gt;$D19,"",IF($E19=1,EOMONTH(EDATE(Bonds!$I19,6*(15-1)),0),EDATE(Bonds!$I19,6*(15-1))))</f>
        <v/>
      </c>
      <c r="U19" s="16" t="str">
        <f>IF(16&gt;$D19,"",IF($E19=1,EOMONTH(EDATE(Bonds!$I19,6*(16-1)),0),EDATE(Bonds!$I19,6*(16-1))))</f>
        <v/>
      </c>
      <c r="V19" s="16" t="str">
        <f>IF(17&gt;$D19,"",IF($E19=1,EOMONTH(EDATE(Bonds!$I19,6*(17-1)),0),EDATE(Bonds!$I19,6*(17-1))))</f>
        <v/>
      </c>
      <c r="W19" s="16" t="str">
        <f>IF(18&gt;$D19,"",IF($E19=1,EOMONTH(EDATE(Bonds!$I19,6*(18-1)),0),EDATE(Bonds!$I19,6*(18-1))))</f>
        <v/>
      </c>
      <c r="X19" s="16" t="str">
        <f>IF(19&gt;$D19,"",IF($E19=1,EOMONTH(EDATE(Bonds!$I19,6*(19-1)),0),EDATE(Bonds!$I19,6*(19-1))))</f>
        <v/>
      </c>
      <c r="Y19" s="16" t="str">
        <f>IF(20&gt;$D19,"",IF($E19=1,EOMONTH(EDATE(Bonds!$I19,6*(20-1)),0),EDATE(Bonds!$I19,6*(20-1))))</f>
        <v/>
      </c>
      <c r="Z19" s="16" t="str">
        <f>IF(21&gt;$D19,"",IF($E19=1,EOMONTH(EDATE(Bonds!$I19,6*(21-1)),0),EDATE(Bonds!$I19,6*(21-1))))</f>
        <v/>
      </c>
      <c r="AA19" s="16" t="str">
        <f>IF(22&gt;$D19,"",IF($E19=1,EOMONTH(EDATE(Bonds!$I19,6*(22-1)),0),EDATE(Bonds!$I19,6*(22-1))))</f>
        <v/>
      </c>
      <c r="AB19" s="16" t="str">
        <f>IF(23&gt;$D19,"",IF($E19=1,EOMONTH(EDATE(Bonds!$I19,6*(23-1)),0),EDATE(Bonds!$I19,6*(23-1))))</f>
        <v/>
      </c>
      <c r="AC19" s="16" t="str">
        <f>IF(24&gt;$D19,"",IF($E19=1,EOMONTH(EDATE(Bonds!$I19,6*(24-1)),0),EDATE(Bonds!$I19,6*(24-1))))</f>
        <v/>
      </c>
      <c r="AD19" s="16" t="str">
        <f>IF(25&gt;$D19,"",IF($E19=1,EOMONTH(EDATE(Bonds!$I19,6*(25-1)),0),EDATE(Bonds!$I19,6*(25-1))))</f>
        <v/>
      </c>
      <c r="AE19" s="16" t="str">
        <f>IF(26&gt;$D19,"",IF($E19=1,EOMONTH(EDATE(Bonds!$I19,6*(26-1)),0),EDATE(Bonds!$I19,6*(26-1))))</f>
        <v/>
      </c>
      <c r="AF19" s="16" t="str">
        <f>IF(27&gt;$D19,"",IF($E19=1,EOMONTH(EDATE(Bonds!$I19,6*(27-1)),0),EDATE(Bonds!$I19,6*(27-1))))</f>
        <v/>
      </c>
      <c r="AG19" s="16" t="str">
        <f>IF(28&gt;$D19,"",IF($E19=1,EOMONTH(EDATE(Bonds!$I19,6*(28-1)),0),EDATE(Bonds!$I19,6*(28-1))))</f>
        <v/>
      </c>
      <c r="AH19" s="16" t="str">
        <f>IF(29&gt;$D19,"",IF($E19=1,EOMONTH(EDATE(Bonds!$I19,6*(29-1)),0),EDATE(Bonds!$I19,6*(29-1))))</f>
        <v/>
      </c>
      <c r="AI19" s="16" t="str">
        <f>IF(30&gt;$D19,"",IF($E19=1,EOMONTH(EDATE(Bonds!$I19,6*(30-1)),0),EDATE(Bonds!$I19,6*(30-1))))</f>
        <v/>
      </c>
      <c r="AJ19" s="16" t="str">
        <f>IF(31&gt;$D19,"",IF($E19=1,EOMONTH(EDATE(Bonds!$I19,6*(31-1)),0),EDATE(Bonds!$I19,6*(31-1))))</f>
        <v/>
      </c>
      <c r="AK19" s="16" t="str">
        <f>IF(32&gt;$D19,"",IF($E19=1,EOMONTH(EDATE(Bonds!$I19,6*(32-1)),0),EDATE(Bonds!$I19,6*(32-1))))</f>
        <v/>
      </c>
      <c r="AL19" s="16" t="str">
        <f>IF(33&gt;$D19,"",IF($E19=1,EOMONTH(EDATE(Bonds!$I19,6*(33-1)),0),EDATE(Bonds!$I19,6*(33-1))))</f>
        <v/>
      </c>
      <c r="AM19" s="16" t="str">
        <f>IF(34&gt;$D19,"",IF($E19=1,EOMONTH(EDATE(Bonds!$I19,6*(34-1)),0),EDATE(Bonds!$I19,6*(34-1))))</f>
        <v/>
      </c>
      <c r="AN19" s="16" t="str">
        <f>IF(35&gt;$D19,"",IF($E19=1,EOMONTH(EDATE(Bonds!$I19,6*(35-1)),0),EDATE(Bonds!$I19,6*(35-1))))</f>
        <v/>
      </c>
      <c r="AO19" s="16" t="str">
        <f>IF(36&gt;$D19,"",IF($E19=1,EOMONTH(EDATE(Bonds!$I19,6*(36-1)),0),EDATE(Bonds!$I19,6*(36-1))))</f>
        <v/>
      </c>
      <c r="AP19" s="16" t="str">
        <f>IF(37&gt;$D19,"",IF($E19=1,EOMONTH(EDATE(Bonds!$I19,6*(37-1)),0),EDATE(Bonds!$I19,6*(37-1))))</f>
        <v/>
      </c>
      <c r="AQ19" s="16" t="str">
        <f>IF(38&gt;$D19,"",IF($E19=1,EOMONTH(EDATE(Bonds!$I19,6*(38-1)),0),EDATE(Bonds!$I19,6*(38-1))))</f>
        <v/>
      </c>
      <c r="AR19" s="16" t="str">
        <f>IF(39&gt;$D19,"",IF($E19=1,EOMONTH(EDATE(Bonds!$I19,6*(39-1)),0),EDATE(Bonds!$I19,6*(39-1))))</f>
        <v/>
      </c>
      <c r="AS19" s="16" t="str">
        <f>IF(40&gt;$D19,"",IF($E19=1,EOMONTH(EDATE(Bonds!$I19,6*(40-1)),0),EDATE(Bonds!$I19,6*(40-1))))</f>
        <v/>
      </c>
      <c r="AT19" s="16" t="str">
        <f>IF(41&gt;$D19,"",IF($E19=1,EOMONTH(EDATE(Bonds!$I19,6*(41-1)),0),EDATE(Bonds!$I19,6*(41-1))))</f>
        <v/>
      </c>
      <c r="AU19" s="16" t="str">
        <f>IF(42&gt;$D19,"",IF($E19=1,EOMONTH(EDATE(Bonds!$I19,6*(42-1)),0),EDATE(Bonds!$I19,6*(42-1))))</f>
        <v/>
      </c>
      <c r="AV19" s="16" t="str">
        <f>IF(43&gt;$D19,"",IF($E19=1,EOMONTH(EDATE(Bonds!$I19,6*(43-1)),0),EDATE(Bonds!$I19,6*(43-1))))</f>
        <v/>
      </c>
      <c r="AW19" s="16" t="str">
        <f>IF(44&gt;$D19,"",IF($E19=1,EOMONTH(EDATE(Bonds!$I19,6*(44-1)),0),EDATE(Bonds!$I19,6*(44-1))))</f>
        <v/>
      </c>
      <c r="AX19" s="16" t="str">
        <f>IF(45&gt;$D19,"",IF($E19=1,EOMONTH(EDATE(Bonds!$I19,6*(45-1)),0),EDATE(Bonds!$I19,6*(45-1))))</f>
        <v/>
      </c>
      <c r="AY19" s="16" t="str">
        <f>IF(46&gt;$D19,"",IF($E19=1,EOMONTH(EDATE(Bonds!$I19,6*(46-1)),0),EDATE(Bonds!$I19,6*(46-1))))</f>
        <v/>
      </c>
      <c r="AZ19" s="16" t="str">
        <f>IF(47&gt;$D19,"",IF($E19=1,EOMONTH(EDATE(Bonds!$I19,6*(47-1)),0),EDATE(Bonds!$I19,6*(47-1))))</f>
        <v/>
      </c>
      <c r="BA19" s="16" t="str">
        <f>IF(48&gt;$D19,"",IF($E19=1,EOMONTH(EDATE(Bonds!$I19,6*(48-1)),0),EDATE(Bonds!$I19,6*(48-1))))</f>
        <v/>
      </c>
      <c r="BB19" s="16" t="str">
        <f>IF(49&gt;$D19,"",IF($E19=1,EOMONTH(EDATE(Bonds!$I19,6*(49-1)),0),EDATE(Bonds!$I19,6*(49-1))))</f>
        <v/>
      </c>
      <c r="BC19" s="16" t="str">
        <f>IF(50&gt;$D19,"",IF($E19=1,EOMONTH(EDATE(Bonds!$I19,6*(50-1)),0),EDATE(Bonds!$I19,6*(50-1))))</f>
        <v/>
      </c>
      <c r="BD19" s="16" t="str">
        <f>IF(51&gt;$D19,"",IF($E19=1,EOMONTH(EDATE(Bonds!$I19,6*(51-1)),0),EDATE(Bonds!$I19,6*(51-1))))</f>
        <v/>
      </c>
      <c r="BE19" s="16" t="str">
        <f>IF(52&gt;$D19,"",IF($E19=1,EOMONTH(EDATE(Bonds!$I19,6*(52-1)),0),EDATE(Bonds!$I19,6*(52-1))))</f>
        <v/>
      </c>
      <c r="BF19" s="16" t="str">
        <f>IF(53&gt;$D19,"",IF($E19=1,EOMONTH(EDATE(Bonds!$I19,6*(53-1)),0),EDATE(Bonds!$I19,6*(53-1))))</f>
        <v/>
      </c>
      <c r="BG19" s="16" t="str">
        <f>IF(54&gt;$D19,"",IF($E19=1,EOMONTH(EDATE(Bonds!$I19,6*(54-1)),0),EDATE(Bonds!$I19,6*(54-1))))</f>
        <v/>
      </c>
      <c r="BH19" s="16" t="str">
        <f>IF(55&gt;$D19,"",IF($E19=1,EOMONTH(EDATE(Bonds!$I19,6*(55-1)),0),EDATE(Bonds!$I19,6*(55-1))))</f>
        <v/>
      </c>
      <c r="BI19" s="16" t="str">
        <f>IF(56&gt;$D19,"",IF($E19=1,EOMONTH(EDATE(Bonds!$I19,6*(56-1)),0),EDATE(Bonds!$I19,6*(56-1))))</f>
        <v/>
      </c>
      <c r="BJ19" s="16" t="str">
        <f>IF(57&gt;$D19,"",IF($E19=1,EOMONTH(EDATE(Bonds!$I19,6*(57-1)),0),EDATE(Bonds!$I19,6*(57-1))))</f>
        <v/>
      </c>
      <c r="BK19" s="16" t="str">
        <f>IF(58&gt;$D19,"",IF($E19=1,EOMONTH(EDATE(Bonds!$I19,6*(58-1)),0),EDATE(Bonds!$I19,6*(58-1))))</f>
        <v/>
      </c>
      <c r="BL19" s="16" t="str">
        <f>IF(59&gt;$D19,"",IF($E19=1,EOMONTH(EDATE(Bonds!$I19,6*(59-1)),0),EDATE(Bonds!$I19,6*(59-1))))</f>
        <v/>
      </c>
      <c r="BM19" s="16" t="str">
        <f>IF(60&gt;$D19,"",IF($E19=1,EOMONTH(EDATE(Bonds!$I19,6*(60-1)),0),EDATE(Bonds!$I19,6*(60-1))))</f>
        <v/>
      </c>
      <c r="BO19" s="22">
        <f t="shared" si="1"/>
        <v>3.8331702631407456E-2</v>
      </c>
      <c r="BP19" s="22" t="str">
        <f t="shared" si="2"/>
        <v/>
      </c>
      <c r="BQ19" s="22" t="str">
        <f t="shared" si="3"/>
        <v/>
      </c>
      <c r="BR19" s="22" t="str">
        <f t="shared" si="4"/>
        <v/>
      </c>
      <c r="BS19" s="22" t="str">
        <f t="shared" si="5"/>
        <v/>
      </c>
      <c r="BT19" s="22" t="str">
        <f t="shared" si="6"/>
        <v/>
      </c>
      <c r="BU19" s="22" t="str">
        <f t="shared" si="7"/>
        <v/>
      </c>
      <c r="BV19" s="22" t="str">
        <f t="shared" si="8"/>
        <v/>
      </c>
      <c r="BW19" s="22" t="str">
        <f t="shared" si="9"/>
        <v/>
      </c>
      <c r="BX19" s="22" t="str">
        <f t="shared" si="10"/>
        <v/>
      </c>
      <c r="BY19" s="22" t="str">
        <f t="shared" si="11"/>
        <v/>
      </c>
      <c r="BZ19" s="22" t="str">
        <f t="shared" si="12"/>
        <v/>
      </c>
      <c r="CA19" s="22" t="str">
        <f t="shared" si="13"/>
        <v/>
      </c>
      <c r="CB19" s="22" t="str">
        <f t="shared" si="14"/>
        <v/>
      </c>
      <c r="CC19" s="22" t="str">
        <f t="shared" si="15"/>
        <v/>
      </c>
      <c r="CD19" s="22" t="str">
        <f t="shared" si="16"/>
        <v/>
      </c>
      <c r="CE19" s="22" t="str">
        <f t="shared" si="17"/>
        <v/>
      </c>
      <c r="CF19" s="22" t="str">
        <f t="shared" si="18"/>
        <v/>
      </c>
      <c r="CG19" s="22" t="str">
        <f t="shared" si="19"/>
        <v/>
      </c>
      <c r="CH19" s="22" t="str">
        <f t="shared" si="20"/>
        <v/>
      </c>
      <c r="CI19" s="22" t="str">
        <f t="shared" si="21"/>
        <v/>
      </c>
      <c r="CJ19" s="22" t="str">
        <f t="shared" si="22"/>
        <v/>
      </c>
      <c r="CK19" s="22" t="str">
        <f t="shared" si="23"/>
        <v/>
      </c>
      <c r="CL19" s="22" t="str">
        <f t="shared" si="24"/>
        <v/>
      </c>
      <c r="CM19" s="22" t="str">
        <f t="shared" si="25"/>
        <v/>
      </c>
      <c r="CN19" s="22" t="str">
        <f t="shared" si="26"/>
        <v/>
      </c>
      <c r="CO19" s="22" t="str">
        <f t="shared" si="27"/>
        <v/>
      </c>
      <c r="CP19" s="22" t="str">
        <f t="shared" si="28"/>
        <v/>
      </c>
      <c r="CQ19" s="22" t="str">
        <f t="shared" si="29"/>
        <v/>
      </c>
      <c r="CR19" s="22" t="str">
        <f t="shared" si="30"/>
        <v/>
      </c>
      <c r="CS19" s="22" t="str">
        <f t="shared" si="31"/>
        <v/>
      </c>
      <c r="CT19" s="22" t="str">
        <f t="shared" si="32"/>
        <v/>
      </c>
      <c r="CU19" s="22" t="str">
        <f t="shared" si="33"/>
        <v/>
      </c>
      <c r="CV19" s="22" t="str">
        <f t="shared" si="34"/>
        <v/>
      </c>
      <c r="CW19" s="22" t="str">
        <f t="shared" si="35"/>
        <v/>
      </c>
      <c r="CX19" s="22" t="str">
        <f t="shared" si="36"/>
        <v/>
      </c>
      <c r="CY19" s="22" t="str">
        <f t="shared" si="37"/>
        <v/>
      </c>
      <c r="CZ19" s="22" t="str">
        <f t="shared" si="38"/>
        <v/>
      </c>
      <c r="DA19" s="22" t="str">
        <f t="shared" si="39"/>
        <v/>
      </c>
      <c r="DB19" s="22" t="str">
        <f t="shared" si="40"/>
        <v/>
      </c>
      <c r="DC19" s="22" t="str">
        <f t="shared" si="41"/>
        <v/>
      </c>
      <c r="DD19" s="22" t="str">
        <f t="shared" si="42"/>
        <v/>
      </c>
      <c r="DE19" s="22" t="str">
        <f t="shared" si="43"/>
        <v/>
      </c>
      <c r="DF19" s="22" t="str">
        <f t="shared" si="44"/>
        <v/>
      </c>
      <c r="DG19" s="22" t="str">
        <f t="shared" si="45"/>
        <v/>
      </c>
      <c r="DH19" s="22" t="str">
        <f t="shared" si="46"/>
        <v/>
      </c>
      <c r="DI19" s="22" t="str">
        <f t="shared" si="47"/>
        <v/>
      </c>
      <c r="DJ19" s="22" t="str">
        <f t="shared" si="48"/>
        <v/>
      </c>
      <c r="DK19" s="22" t="str">
        <f t="shared" si="49"/>
        <v/>
      </c>
      <c r="DL19" s="22" t="str">
        <f t="shared" si="50"/>
        <v/>
      </c>
      <c r="DM19" s="22" t="str">
        <f t="shared" si="51"/>
        <v/>
      </c>
      <c r="DN19" s="22" t="str">
        <f t="shared" si="52"/>
        <v/>
      </c>
      <c r="DO19" s="22" t="str">
        <f t="shared" si="53"/>
        <v/>
      </c>
      <c r="DP19" s="22" t="str">
        <f t="shared" si="54"/>
        <v/>
      </c>
      <c r="DQ19" s="22" t="str">
        <f t="shared" si="55"/>
        <v/>
      </c>
      <c r="DR19" s="22" t="str">
        <f t="shared" si="56"/>
        <v/>
      </c>
      <c r="DS19" s="22" t="str">
        <f t="shared" si="57"/>
        <v/>
      </c>
      <c r="DT19" s="22" t="str">
        <f t="shared" si="58"/>
        <v/>
      </c>
      <c r="DU19" s="22" t="str">
        <f t="shared" si="59"/>
        <v/>
      </c>
      <c r="DV19" s="22" t="str">
        <f t="shared" si="60"/>
        <v/>
      </c>
      <c r="DX19" s="18">
        <f t="shared" si="61"/>
        <v>99.427490748783214</v>
      </c>
      <c r="DY19" s="18">
        <f t="shared" si="62"/>
        <v>0</v>
      </c>
      <c r="DZ19" s="18">
        <f t="shared" si="63"/>
        <v>0</v>
      </c>
      <c r="EA19" s="18">
        <f t="shared" si="64"/>
        <v>0</v>
      </c>
      <c r="EB19" s="18">
        <f t="shared" si="65"/>
        <v>0</v>
      </c>
      <c r="EC19" s="18">
        <f t="shared" si="66"/>
        <v>0</v>
      </c>
      <c r="ED19" s="18">
        <f t="shared" si="67"/>
        <v>0</v>
      </c>
      <c r="EE19" s="18">
        <f t="shared" si="68"/>
        <v>0</v>
      </c>
      <c r="EF19" s="18">
        <f t="shared" si="69"/>
        <v>0</v>
      </c>
      <c r="EG19" s="18">
        <f t="shared" si="70"/>
        <v>0</v>
      </c>
      <c r="EH19" s="18">
        <f t="shared" si="71"/>
        <v>0</v>
      </c>
      <c r="EI19" s="18">
        <f t="shared" si="72"/>
        <v>0</v>
      </c>
      <c r="EJ19" s="18">
        <f t="shared" si="73"/>
        <v>0</v>
      </c>
      <c r="EK19" s="18">
        <f t="shared" si="74"/>
        <v>0</v>
      </c>
      <c r="EL19" s="18">
        <f t="shared" si="75"/>
        <v>0</v>
      </c>
      <c r="EM19" s="18">
        <f t="shared" si="76"/>
        <v>0</v>
      </c>
      <c r="EN19" s="18">
        <f t="shared" si="77"/>
        <v>0</v>
      </c>
      <c r="EO19" s="18">
        <f t="shared" si="78"/>
        <v>0</v>
      </c>
      <c r="EP19" s="18">
        <f t="shared" si="79"/>
        <v>0</v>
      </c>
      <c r="EQ19" s="18">
        <f t="shared" si="80"/>
        <v>0</v>
      </c>
      <c r="ER19" s="18">
        <f t="shared" si="81"/>
        <v>0</v>
      </c>
      <c r="ES19" s="18">
        <f t="shared" si="82"/>
        <v>0</v>
      </c>
      <c r="ET19" s="18">
        <f t="shared" si="83"/>
        <v>0</v>
      </c>
      <c r="EU19" s="18">
        <f t="shared" si="84"/>
        <v>0</v>
      </c>
      <c r="EV19" s="18">
        <f t="shared" si="85"/>
        <v>0</v>
      </c>
      <c r="EW19" s="18">
        <f t="shared" si="86"/>
        <v>0</v>
      </c>
      <c r="EX19" s="18">
        <f t="shared" si="87"/>
        <v>0</v>
      </c>
      <c r="EY19" s="18">
        <f t="shared" si="88"/>
        <v>0</v>
      </c>
      <c r="EZ19" s="18">
        <f t="shared" si="89"/>
        <v>0</v>
      </c>
      <c r="FA19" s="18">
        <f t="shared" si="90"/>
        <v>0</v>
      </c>
      <c r="FB19" s="18">
        <f t="shared" si="91"/>
        <v>0</v>
      </c>
      <c r="FC19" s="18">
        <f t="shared" si="92"/>
        <v>0</v>
      </c>
      <c r="FD19" s="18">
        <f t="shared" si="93"/>
        <v>0</v>
      </c>
      <c r="FE19" s="18">
        <f t="shared" si="94"/>
        <v>0</v>
      </c>
      <c r="FF19" s="18">
        <f t="shared" si="95"/>
        <v>0</v>
      </c>
      <c r="FG19" s="18">
        <f t="shared" si="96"/>
        <v>0</v>
      </c>
      <c r="FH19" s="18">
        <f t="shared" si="97"/>
        <v>0</v>
      </c>
      <c r="FI19" s="18">
        <f t="shared" si="98"/>
        <v>0</v>
      </c>
      <c r="FJ19" s="18">
        <f t="shared" si="99"/>
        <v>0</v>
      </c>
      <c r="FK19" s="18">
        <f t="shared" si="100"/>
        <v>0</v>
      </c>
      <c r="FL19" s="18">
        <f t="shared" si="101"/>
        <v>0</v>
      </c>
      <c r="FM19" s="18">
        <f t="shared" si="102"/>
        <v>0</v>
      </c>
      <c r="FN19" s="18">
        <f t="shared" si="103"/>
        <v>0</v>
      </c>
      <c r="FO19" s="18">
        <f t="shared" si="104"/>
        <v>0</v>
      </c>
      <c r="FP19" s="18">
        <f t="shared" si="105"/>
        <v>0</v>
      </c>
      <c r="FQ19" s="18">
        <f t="shared" si="106"/>
        <v>0</v>
      </c>
      <c r="FR19" s="18">
        <f t="shared" si="107"/>
        <v>0</v>
      </c>
      <c r="FS19" s="18">
        <f t="shared" si="108"/>
        <v>0</v>
      </c>
      <c r="FT19" s="18">
        <f t="shared" si="109"/>
        <v>0</v>
      </c>
      <c r="FU19" s="18">
        <f t="shared" si="110"/>
        <v>0</v>
      </c>
      <c r="FV19" s="18">
        <f t="shared" si="111"/>
        <v>0</v>
      </c>
      <c r="FW19" s="18">
        <f t="shared" si="112"/>
        <v>0</v>
      </c>
      <c r="FX19" s="18">
        <f t="shared" si="113"/>
        <v>0</v>
      </c>
      <c r="FY19" s="18">
        <f t="shared" si="114"/>
        <v>0</v>
      </c>
      <c r="FZ19" s="18">
        <f t="shared" si="115"/>
        <v>0</v>
      </c>
      <c r="GA19" s="18">
        <f t="shared" si="116"/>
        <v>0</v>
      </c>
      <c r="GB19" s="18">
        <f t="shared" si="117"/>
        <v>0</v>
      </c>
      <c r="GC19" s="18">
        <f t="shared" si="118"/>
        <v>0</v>
      </c>
      <c r="GD19" s="18">
        <f t="shared" si="119"/>
        <v>0</v>
      </c>
      <c r="GE19" s="18">
        <f t="shared" si="120"/>
        <v>0</v>
      </c>
    </row>
    <row r="20" spans="1:187" x14ac:dyDescent="0.2">
      <c r="A20">
        <v>17</v>
      </c>
      <c r="B20" s="16">
        <f>Bonds!B20</f>
        <v>46387</v>
      </c>
      <c r="C20" s="17">
        <f>Bonds!C20</f>
        <v>1.75</v>
      </c>
      <c r="D20">
        <f>Bonds!Q20</f>
        <v>1</v>
      </c>
      <c r="E20">
        <f t="shared" si="0"/>
        <v>1</v>
      </c>
      <c r="F20" s="16">
        <f>IF(1&gt;$D20,"",IF($E20=1,EOMONTH(EDATE(Bonds!$I20,6*(1-1)),0),EDATE(Bonds!$I20,6*(1-1))))</f>
        <v>46387</v>
      </c>
      <c r="G20" s="16" t="str">
        <f>IF(2&gt;$D20,"",IF($E20=1,EOMONTH(EDATE(Bonds!$I20,6*(2-1)),0),EDATE(Bonds!$I20,6*(2-1))))</f>
        <v/>
      </c>
      <c r="H20" s="16" t="str">
        <f>IF(3&gt;$D20,"",IF($E20=1,EOMONTH(EDATE(Bonds!$I20,6*(3-1)),0),EDATE(Bonds!$I20,6*(3-1))))</f>
        <v/>
      </c>
      <c r="I20" s="16" t="str">
        <f>IF(4&gt;$D20,"",IF($E20=1,EOMONTH(EDATE(Bonds!$I20,6*(4-1)),0),EDATE(Bonds!$I20,6*(4-1))))</f>
        <v/>
      </c>
      <c r="J20" s="16" t="str">
        <f>IF(5&gt;$D20,"",IF($E20=1,EOMONTH(EDATE(Bonds!$I20,6*(5-1)),0),EDATE(Bonds!$I20,6*(5-1))))</f>
        <v/>
      </c>
      <c r="K20" s="16" t="str">
        <f>IF(6&gt;$D20,"",IF($E20=1,EOMONTH(EDATE(Bonds!$I20,6*(6-1)),0),EDATE(Bonds!$I20,6*(6-1))))</f>
        <v/>
      </c>
      <c r="L20" s="16" t="str">
        <f>IF(7&gt;$D20,"",IF($E20=1,EOMONTH(EDATE(Bonds!$I20,6*(7-1)),0),EDATE(Bonds!$I20,6*(7-1))))</f>
        <v/>
      </c>
      <c r="M20" s="16" t="str">
        <f>IF(8&gt;$D20,"",IF($E20=1,EOMONTH(EDATE(Bonds!$I20,6*(8-1)),0),EDATE(Bonds!$I20,6*(8-1))))</f>
        <v/>
      </c>
      <c r="N20" s="16" t="str">
        <f>IF(9&gt;$D20,"",IF($E20=1,EOMONTH(EDATE(Bonds!$I20,6*(9-1)),0),EDATE(Bonds!$I20,6*(9-1))))</f>
        <v/>
      </c>
      <c r="O20" s="16" t="str">
        <f>IF(10&gt;$D20,"",IF($E20=1,EOMONTH(EDATE(Bonds!$I20,6*(10-1)),0),EDATE(Bonds!$I20,6*(10-1))))</f>
        <v/>
      </c>
      <c r="P20" s="16" t="str">
        <f>IF(11&gt;$D20,"",IF($E20=1,EOMONTH(EDATE(Bonds!$I20,6*(11-1)),0),EDATE(Bonds!$I20,6*(11-1))))</f>
        <v/>
      </c>
      <c r="Q20" s="16" t="str">
        <f>IF(12&gt;$D20,"",IF($E20=1,EOMONTH(EDATE(Bonds!$I20,6*(12-1)),0),EDATE(Bonds!$I20,6*(12-1))))</f>
        <v/>
      </c>
      <c r="R20" s="16" t="str">
        <f>IF(13&gt;$D20,"",IF($E20=1,EOMONTH(EDATE(Bonds!$I20,6*(13-1)),0),EDATE(Bonds!$I20,6*(13-1))))</f>
        <v/>
      </c>
      <c r="S20" s="16" t="str">
        <f>IF(14&gt;$D20,"",IF($E20=1,EOMONTH(EDATE(Bonds!$I20,6*(14-1)),0),EDATE(Bonds!$I20,6*(14-1))))</f>
        <v/>
      </c>
      <c r="T20" s="16" t="str">
        <f>IF(15&gt;$D20,"",IF($E20=1,EOMONTH(EDATE(Bonds!$I20,6*(15-1)),0),EDATE(Bonds!$I20,6*(15-1))))</f>
        <v/>
      </c>
      <c r="U20" s="16" t="str">
        <f>IF(16&gt;$D20,"",IF($E20=1,EOMONTH(EDATE(Bonds!$I20,6*(16-1)),0),EDATE(Bonds!$I20,6*(16-1))))</f>
        <v/>
      </c>
      <c r="V20" s="16" t="str">
        <f>IF(17&gt;$D20,"",IF($E20=1,EOMONTH(EDATE(Bonds!$I20,6*(17-1)),0),EDATE(Bonds!$I20,6*(17-1))))</f>
        <v/>
      </c>
      <c r="W20" s="16" t="str">
        <f>IF(18&gt;$D20,"",IF($E20=1,EOMONTH(EDATE(Bonds!$I20,6*(18-1)),0),EDATE(Bonds!$I20,6*(18-1))))</f>
        <v/>
      </c>
      <c r="X20" s="16" t="str">
        <f>IF(19&gt;$D20,"",IF($E20=1,EOMONTH(EDATE(Bonds!$I20,6*(19-1)),0),EDATE(Bonds!$I20,6*(19-1))))</f>
        <v/>
      </c>
      <c r="Y20" s="16" t="str">
        <f>IF(20&gt;$D20,"",IF($E20=1,EOMONTH(EDATE(Bonds!$I20,6*(20-1)),0),EDATE(Bonds!$I20,6*(20-1))))</f>
        <v/>
      </c>
      <c r="Z20" s="16" t="str">
        <f>IF(21&gt;$D20,"",IF($E20=1,EOMONTH(EDATE(Bonds!$I20,6*(21-1)),0),EDATE(Bonds!$I20,6*(21-1))))</f>
        <v/>
      </c>
      <c r="AA20" s="16" t="str">
        <f>IF(22&gt;$D20,"",IF($E20=1,EOMONTH(EDATE(Bonds!$I20,6*(22-1)),0),EDATE(Bonds!$I20,6*(22-1))))</f>
        <v/>
      </c>
      <c r="AB20" s="16" t="str">
        <f>IF(23&gt;$D20,"",IF($E20=1,EOMONTH(EDATE(Bonds!$I20,6*(23-1)),0),EDATE(Bonds!$I20,6*(23-1))))</f>
        <v/>
      </c>
      <c r="AC20" s="16" t="str">
        <f>IF(24&gt;$D20,"",IF($E20=1,EOMONTH(EDATE(Bonds!$I20,6*(24-1)),0),EDATE(Bonds!$I20,6*(24-1))))</f>
        <v/>
      </c>
      <c r="AD20" s="16" t="str">
        <f>IF(25&gt;$D20,"",IF($E20=1,EOMONTH(EDATE(Bonds!$I20,6*(25-1)),0),EDATE(Bonds!$I20,6*(25-1))))</f>
        <v/>
      </c>
      <c r="AE20" s="16" t="str">
        <f>IF(26&gt;$D20,"",IF($E20=1,EOMONTH(EDATE(Bonds!$I20,6*(26-1)),0),EDATE(Bonds!$I20,6*(26-1))))</f>
        <v/>
      </c>
      <c r="AF20" s="16" t="str">
        <f>IF(27&gt;$D20,"",IF($E20=1,EOMONTH(EDATE(Bonds!$I20,6*(27-1)),0),EDATE(Bonds!$I20,6*(27-1))))</f>
        <v/>
      </c>
      <c r="AG20" s="16" t="str">
        <f>IF(28&gt;$D20,"",IF($E20=1,EOMONTH(EDATE(Bonds!$I20,6*(28-1)),0),EDATE(Bonds!$I20,6*(28-1))))</f>
        <v/>
      </c>
      <c r="AH20" s="16" t="str">
        <f>IF(29&gt;$D20,"",IF($E20=1,EOMONTH(EDATE(Bonds!$I20,6*(29-1)),0),EDATE(Bonds!$I20,6*(29-1))))</f>
        <v/>
      </c>
      <c r="AI20" s="16" t="str">
        <f>IF(30&gt;$D20,"",IF($E20=1,EOMONTH(EDATE(Bonds!$I20,6*(30-1)),0),EDATE(Bonds!$I20,6*(30-1))))</f>
        <v/>
      </c>
      <c r="AJ20" s="16" t="str">
        <f>IF(31&gt;$D20,"",IF($E20=1,EOMONTH(EDATE(Bonds!$I20,6*(31-1)),0),EDATE(Bonds!$I20,6*(31-1))))</f>
        <v/>
      </c>
      <c r="AK20" s="16" t="str">
        <f>IF(32&gt;$D20,"",IF($E20=1,EOMONTH(EDATE(Bonds!$I20,6*(32-1)),0),EDATE(Bonds!$I20,6*(32-1))))</f>
        <v/>
      </c>
      <c r="AL20" s="16" t="str">
        <f>IF(33&gt;$D20,"",IF($E20=1,EOMONTH(EDATE(Bonds!$I20,6*(33-1)),0),EDATE(Bonds!$I20,6*(33-1))))</f>
        <v/>
      </c>
      <c r="AM20" s="16" t="str">
        <f>IF(34&gt;$D20,"",IF($E20=1,EOMONTH(EDATE(Bonds!$I20,6*(34-1)),0),EDATE(Bonds!$I20,6*(34-1))))</f>
        <v/>
      </c>
      <c r="AN20" s="16" t="str">
        <f>IF(35&gt;$D20,"",IF($E20=1,EOMONTH(EDATE(Bonds!$I20,6*(35-1)),0),EDATE(Bonds!$I20,6*(35-1))))</f>
        <v/>
      </c>
      <c r="AO20" s="16" t="str">
        <f>IF(36&gt;$D20,"",IF($E20=1,EOMONTH(EDATE(Bonds!$I20,6*(36-1)),0),EDATE(Bonds!$I20,6*(36-1))))</f>
        <v/>
      </c>
      <c r="AP20" s="16" t="str">
        <f>IF(37&gt;$D20,"",IF($E20=1,EOMONTH(EDATE(Bonds!$I20,6*(37-1)),0),EDATE(Bonds!$I20,6*(37-1))))</f>
        <v/>
      </c>
      <c r="AQ20" s="16" t="str">
        <f>IF(38&gt;$D20,"",IF($E20=1,EOMONTH(EDATE(Bonds!$I20,6*(38-1)),0),EDATE(Bonds!$I20,6*(38-1))))</f>
        <v/>
      </c>
      <c r="AR20" s="16" t="str">
        <f>IF(39&gt;$D20,"",IF($E20=1,EOMONTH(EDATE(Bonds!$I20,6*(39-1)),0),EDATE(Bonds!$I20,6*(39-1))))</f>
        <v/>
      </c>
      <c r="AS20" s="16" t="str">
        <f>IF(40&gt;$D20,"",IF($E20=1,EOMONTH(EDATE(Bonds!$I20,6*(40-1)),0),EDATE(Bonds!$I20,6*(40-1))))</f>
        <v/>
      </c>
      <c r="AT20" s="16" t="str">
        <f>IF(41&gt;$D20,"",IF($E20=1,EOMONTH(EDATE(Bonds!$I20,6*(41-1)),0),EDATE(Bonds!$I20,6*(41-1))))</f>
        <v/>
      </c>
      <c r="AU20" s="16" t="str">
        <f>IF(42&gt;$D20,"",IF($E20=1,EOMONTH(EDATE(Bonds!$I20,6*(42-1)),0),EDATE(Bonds!$I20,6*(42-1))))</f>
        <v/>
      </c>
      <c r="AV20" s="16" t="str">
        <f>IF(43&gt;$D20,"",IF($E20=1,EOMONTH(EDATE(Bonds!$I20,6*(43-1)),0),EDATE(Bonds!$I20,6*(43-1))))</f>
        <v/>
      </c>
      <c r="AW20" s="16" t="str">
        <f>IF(44&gt;$D20,"",IF($E20=1,EOMONTH(EDATE(Bonds!$I20,6*(44-1)),0),EDATE(Bonds!$I20,6*(44-1))))</f>
        <v/>
      </c>
      <c r="AX20" s="16" t="str">
        <f>IF(45&gt;$D20,"",IF($E20=1,EOMONTH(EDATE(Bonds!$I20,6*(45-1)),0),EDATE(Bonds!$I20,6*(45-1))))</f>
        <v/>
      </c>
      <c r="AY20" s="16" t="str">
        <f>IF(46&gt;$D20,"",IF($E20=1,EOMONTH(EDATE(Bonds!$I20,6*(46-1)),0),EDATE(Bonds!$I20,6*(46-1))))</f>
        <v/>
      </c>
      <c r="AZ20" s="16" t="str">
        <f>IF(47&gt;$D20,"",IF($E20=1,EOMONTH(EDATE(Bonds!$I20,6*(47-1)),0),EDATE(Bonds!$I20,6*(47-1))))</f>
        <v/>
      </c>
      <c r="BA20" s="16" t="str">
        <f>IF(48&gt;$D20,"",IF($E20=1,EOMONTH(EDATE(Bonds!$I20,6*(48-1)),0),EDATE(Bonds!$I20,6*(48-1))))</f>
        <v/>
      </c>
      <c r="BB20" s="16" t="str">
        <f>IF(49&gt;$D20,"",IF($E20=1,EOMONTH(EDATE(Bonds!$I20,6*(49-1)),0),EDATE(Bonds!$I20,6*(49-1))))</f>
        <v/>
      </c>
      <c r="BC20" s="16" t="str">
        <f>IF(50&gt;$D20,"",IF($E20=1,EOMONTH(EDATE(Bonds!$I20,6*(50-1)),0),EDATE(Bonds!$I20,6*(50-1))))</f>
        <v/>
      </c>
      <c r="BD20" s="16" t="str">
        <f>IF(51&gt;$D20,"",IF($E20=1,EOMONTH(EDATE(Bonds!$I20,6*(51-1)),0),EDATE(Bonds!$I20,6*(51-1))))</f>
        <v/>
      </c>
      <c r="BE20" s="16" t="str">
        <f>IF(52&gt;$D20,"",IF($E20=1,EOMONTH(EDATE(Bonds!$I20,6*(52-1)),0),EDATE(Bonds!$I20,6*(52-1))))</f>
        <v/>
      </c>
      <c r="BF20" s="16" t="str">
        <f>IF(53&gt;$D20,"",IF($E20=1,EOMONTH(EDATE(Bonds!$I20,6*(53-1)),0),EDATE(Bonds!$I20,6*(53-1))))</f>
        <v/>
      </c>
      <c r="BG20" s="16" t="str">
        <f>IF(54&gt;$D20,"",IF($E20=1,EOMONTH(EDATE(Bonds!$I20,6*(54-1)),0),EDATE(Bonds!$I20,6*(54-1))))</f>
        <v/>
      </c>
      <c r="BH20" s="16" t="str">
        <f>IF(55&gt;$D20,"",IF($E20=1,EOMONTH(EDATE(Bonds!$I20,6*(55-1)),0),EDATE(Bonds!$I20,6*(55-1))))</f>
        <v/>
      </c>
      <c r="BI20" s="16" t="str">
        <f>IF(56&gt;$D20,"",IF($E20=1,EOMONTH(EDATE(Bonds!$I20,6*(56-1)),0),EDATE(Bonds!$I20,6*(56-1))))</f>
        <v/>
      </c>
      <c r="BJ20" s="16" t="str">
        <f>IF(57&gt;$D20,"",IF($E20=1,EOMONTH(EDATE(Bonds!$I20,6*(57-1)),0),EDATE(Bonds!$I20,6*(57-1))))</f>
        <v/>
      </c>
      <c r="BK20" s="16" t="str">
        <f>IF(58&gt;$D20,"",IF($E20=1,EOMONTH(EDATE(Bonds!$I20,6*(58-1)),0),EDATE(Bonds!$I20,6*(58-1))))</f>
        <v/>
      </c>
      <c r="BL20" s="16" t="str">
        <f>IF(59&gt;$D20,"",IF($E20=1,EOMONTH(EDATE(Bonds!$I20,6*(59-1)),0),EDATE(Bonds!$I20,6*(59-1))))</f>
        <v/>
      </c>
      <c r="BM20" s="16" t="str">
        <f>IF(60&gt;$D20,"",IF($E20=1,EOMONTH(EDATE(Bonds!$I20,6*(60-1)),0),EDATE(Bonds!$I20,6*(60-1))))</f>
        <v/>
      </c>
      <c r="BO20" s="22">
        <f t="shared" si="1"/>
        <v>3.8331702631407456E-2</v>
      </c>
      <c r="BP20" s="22" t="str">
        <f t="shared" si="2"/>
        <v/>
      </c>
      <c r="BQ20" s="22" t="str">
        <f t="shared" si="3"/>
        <v/>
      </c>
      <c r="BR20" s="22" t="str">
        <f t="shared" si="4"/>
        <v/>
      </c>
      <c r="BS20" s="22" t="str">
        <f t="shared" si="5"/>
        <v/>
      </c>
      <c r="BT20" s="22" t="str">
        <f t="shared" si="6"/>
        <v/>
      </c>
      <c r="BU20" s="22" t="str">
        <f t="shared" si="7"/>
        <v/>
      </c>
      <c r="BV20" s="22" t="str">
        <f t="shared" si="8"/>
        <v/>
      </c>
      <c r="BW20" s="22" t="str">
        <f t="shared" si="9"/>
        <v/>
      </c>
      <c r="BX20" s="22" t="str">
        <f t="shared" si="10"/>
        <v/>
      </c>
      <c r="BY20" s="22" t="str">
        <f t="shared" si="11"/>
        <v/>
      </c>
      <c r="BZ20" s="22" t="str">
        <f t="shared" si="12"/>
        <v/>
      </c>
      <c r="CA20" s="22" t="str">
        <f t="shared" si="13"/>
        <v/>
      </c>
      <c r="CB20" s="22" t="str">
        <f t="shared" si="14"/>
        <v/>
      </c>
      <c r="CC20" s="22" t="str">
        <f t="shared" si="15"/>
        <v/>
      </c>
      <c r="CD20" s="22" t="str">
        <f t="shared" si="16"/>
        <v/>
      </c>
      <c r="CE20" s="22" t="str">
        <f t="shared" si="17"/>
        <v/>
      </c>
      <c r="CF20" s="22" t="str">
        <f t="shared" si="18"/>
        <v/>
      </c>
      <c r="CG20" s="22" t="str">
        <f t="shared" si="19"/>
        <v/>
      </c>
      <c r="CH20" s="22" t="str">
        <f t="shared" si="20"/>
        <v/>
      </c>
      <c r="CI20" s="22" t="str">
        <f t="shared" si="21"/>
        <v/>
      </c>
      <c r="CJ20" s="22" t="str">
        <f t="shared" si="22"/>
        <v/>
      </c>
      <c r="CK20" s="22" t="str">
        <f t="shared" si="23"/>
        <v/>
      </c>
      <c r="CL20" s="22" t="str">
        <f t="shared" si="24"/>
        <v/>
      </c>
      <c r="CM20" s="22" t="str">
        <f t="shared" si="25"/>
        <v/>
      </c>
      <c r="CN20" s="22" t="str">
        <f t="shared" si="26"/>
        <v/>
      </c>
      <c r="CO20" s="22" t="str">
        <f t="shared" si="27"/>
        <v/>
      </c>
      <c r="CP20" s="22" t="str">
        <f t="shared" si="28"/>
        <v/>
      </c>
      <c r="CQ20" s="22" t="str">
        <f t="shared" si="29"/>
        <v/>
      </c>
      <c r="CR20" s="22" t="str">
        <f t="shared" si="30"/>
        <v/>
      </c>
      <c r="CS20" s="22" t="str">
        <f t="shared" si="31"/>
        <v/>
      </c>
      <c r="CT20" s="22" t="str">
        <f t="shared" si="32"/>
        <v/>
      </c>
      <c r="CU20" s="22" t="str">
        <f t="shared" si="33"/>
        <v/>
      </c>
      <c r="CV20" s="22" t="str">
        <f t="shared" si="34"/>
        <v/>
      </c>
      <c r="CW20" s="22" t="str">
        <f t="shared" si="35"/>
        <v/>
      </c>
      <c r="CX20" s="22" t="str">
        <f t="shared" si="36"/>
        <v/>
      </c>
      <c r="CY20" s="22" t="str">
        <f t="shared" si="37"/>
        <v/>
      </c>
      <c r="CZ20" s="22" t="str">
        <f t="shared" si="38"/>
        <v/>
      </c>
      <c r="DA20" s="22" t="str">
        <f t="shared" si="39"/>
        <v/>
      </c>
      <c r="DB20" s="22" t="str">
        <f t="shared" si="40"/>
        <v/>
      </c>
      <c r="DC20" s="22" t="str">
        <f t="shared" si="41"/>
        <v/>
      </c>
      <c r="DD20" s="22" t="str">
        <f t="shared" si="42"/>
        <v/>
      </c>
      <c r="DE20" s="22" t="str">
        <f t="shared" si="43"/>
        <v/>
      </c>
      <c r="DF20" s="22" t="str">
        <f t="shared" si="44"/>
        <v/>
      </c>
      <c r="DG20" s="22" t="str">
        <f t="shared" si="45"/>
        <v/>
      </c>
      <c r="DH20" s="22" t="str">
        <f t="shared" si="46"/>
        <v/>
      </c>
      <c r="DI20" s="22" t="str">
        <f t="shared" si="47"/>
        <v/>
      </c>
      <c r="DJ20" s="22" t="str">
        <f t="shared" si="48"/>
        <v/>
      </c>
      <c r="DK20" s="22" t="str">
        <f t="shared" si="49"/>
        <v/>
      </c>
      <c r="DL20" s="22" t="str">
        <f t="shared" si="50"/>
        <v/>
      </c>
      <c r="DM20" s="22" t="str">
        <f t="shared" si="51"/>
        <v/>
      </c>
      <c r="DN20" s="22" t="str">
        <f t="shared" si="52"/>
        <v/>
      </c>
      <c r="DO20" s="22" t="str">
        <f t="shared" si="53"/>
        <v/>
      </c>
      <c r="DP20" s="22" t="str">
        <f t="shared" si="54"/>
        <v/>
      </c>
      <c r="DQ20" s="22" t="str">
        <f t="shared" si="55"/>
        <v/>
      </c>
      <c r="DR20" s="22" t="str">
        <f t="shared" si="56"/>
        <v/>
      </c>
      <c r="DS20" s="22" t="str">
        <f t="shared" si="57"/>
        <v/>
      </c>
      <c r="DT20" s="22" t="str">
        <f t="shared" si="58"/>
        <v/>
      </c>
      <c r="DU20" s="22" t="str">
        <f t="shared" si="59"/>
        <v/>
      </c>
      <c r="DV20" s="22" t="str">
        <f t="shared" si="60"/>
        <v/>
      </c>
      <c r="DX20" s="18">
        <f t="shared" si="61"/>
        <v>99.674515570519333</v>
      </c>
      <c r="DY20" s="18">
        <f t="shared" si="62"/>
        <v>0</v>
      </c>
      <c r="DZ20" s="18">
        <f t="shared" si="63"/>
        <v>0</v>
      </c>
      <c r="EA20" s="18">
        <f t="shared" si="64"/>
        <v>0</v>
      </c>
      <c r="EB20" s="18">
        <f t="shared" si="65"/>
        <v>0</v>
      </c>
      <c r="EC20" s="18">
        <f t="shared" si="66"/>
        <v>0</v>
      </c>
      <c r="ED20" s="18">
        <f t="shared" si="67"/>
        <v>0</v>
      </c>
      <c r="EE20" s="18">
        <f t="shared" si="68"/>
        <v>0</v>
      </c>
      <c r="EF20" s="18">
        <f t="shared" si="69"/>
        <v>0</v>
      </c>
      <c r="EG20" s="18">
        <f t="shared" si="70"/>
        <v>0</v>
      </c>
      <c r="EH20" s="18">
        <f t="shared" si="71"/>
        <v>0</v>
      </c>
      <c r="EI20" s="18">
        <f t="shared" si="72"/>
        <v>0</v>
      </c>
      <c r="EJ20" s="18">
        <f t="shared" si="73"/>
        <v>0</v>
      </c>
      <c r="EK20" s="18">
        <f t="shared" si="74"/>
        <v>0</v>
      </c>
      <c r="EL20" s="18">
        <f t="shared" si="75"/>
        <v>0</v>
      </c>
      <c r="EM20" s="18">
        <f t="shared" si="76"/>
        <v>0</v>
      </c>
      <c r="EN20" s="18">
        <f t="shared" si="77"/>
        <v>0</v>
      </c>
      <c r="EO20" s="18">
        <f t="shared" si="78"/>
        <v>0</v>
      </c>
      <c r="EP20" s="18">
        <f t="shared" si="79"/>
        <v>0</v>
      </c>
      <c r="EQ20" s="18">
        <f t="shared" si="80"/>
        <v>0</v>
      </c>
      <c r="ER20" s="18">
        <f t="shared" si="81"/>
        <v>0</v>
      </c>
      <c r="ES20" s="18">
        <f t="shared" si="82"/>
        <v>0</v>
      </c>
      <c r="ET20" s="18">
        <f t="shared" si="83"/>
        <v>0</v>
      </c>
      <c r="EU20" s="18">
        <f t="shared" si="84"/>
        <v>0</v>
      </c>
      <c r="EV20" s="18">
        <f t="shared" si="85"/>
        <v>0</v>
      </c>
      <c r="EW20" s="18">
        <f t="shared" si="86"/>
        <v>0</v>
      </c>
      <c r="EX20" s="18">
        <f t="shared" si="87"/>
        <v>0</v>
      </c>
      <c r="EY20" s="18">
        <f t="shared" si="88"/>
        <v>0</v>
      </c>
      <c r="EZ20" s="18">
        <f t="shared" si="89"/>
        <v>0</v>
      </c>
      <c r="FA20" s="18">
        <f t="shared" si="90"/>
        <v>0</v>
      </c>
      <c r="FB20" s="18">
        <f t="shared" si="91"/>
        <v>0</v>
      </c>
      <c r="FC20" s="18">
        <f t="shared" si="92"/>
        <v>0</v>
      </c>
      <c r="FD20" s="18">
        <f t="shared" si="93"/>
        <v>0</v>
      </c>
      <c r="FE20" s="18">
        <f t="shared" si="94"/>
        <v>0</v>
      </c>
      <c r="FF20" s="18">
        <f t="shared" si="95"/>
        <v>0</v>
      </c>
      <c r="FG20" s="18">
        <f t="shared" si="96"/>
        <v>0</v>
      </c>
      <c r="FH20" s="18">
        <f t="shared" si="97"/>
        <v>0</v>
      </c>
      <c r="FI20" s="18">
        <f t="shared" si="98"/>
        <v>0</v>
      </c>
      <c r="FJ20" s="18">
        <f t="shared" si="99"/>
        <v>0</v>
      </c>
      <c r="FK20" s="18">
        <f t="shared" si="100"/>
        <v>0</v>
      </c>
      <c r="FL20" s="18">
        <f t="shared" si="101"/>
        <v>0</v>
      </c>
      <c r="FM20" s="18">
        <f t="shared" si="102"/>
        <v>0</v>
      </c>
      <c r="FN20" s="18">
        <f t="shared" si="103"/>
        <v>0</v>
      </c>
      <c r="FO20" s="18">
        <f t="shared" si="104"/>
        <v>0</v>
      </c>
      <c r="FP20" s="18">
        <f t="shared" si="105"/>
        <v>0</v>
      </c>
      <c r="FQ20" s="18">
        <f t="shared" si="106"/>
        <v>0</v>
      </c>
      <c r="FR20" s="18">
        <f t="shared" si="107"/>
        <v>0</v>
      </c>
      <c r="FS20" s="18">
        <f t="shared" si="108"/>
        <v>0</v>
      </c>
      <c r="FT20" s="18">
        <f t="shared" si="109"/>
        <v>0</v>
      </c>
      <c r="FU20" s="18">
        <f t="shared" si="110"/>
        <v>0</v>
      </c>
      <c r="FV20" s="18">
        <f t="shared" si="111"/>
        <v>0</v>
      </c>
      <c r="FW20" s="18">
        <f t="shared" si="112"/>
        <v>0</v>
      </c>
      <c r="FX20" s="18">
        <f t="shared" si="113"/>
        <v>0</v>
      </c>
      <c r="FY20" s="18">
        <f t="shared" si="114"/>
        <v>0</v>
      </c>
      <c r="FZ20" s="18">
        <f t="shared" si="115"/>
        <v>0</v>
      </c>
      <c r="GA20" s="18">
        <f t="shared" si="116"/>
        <v>0</v>
      </c>
      <c r="GB20" s="18">
        <f t="shared" si="117"/>
        <v>0</v>
      </c>
      <c r="GC20" s="18">
        <f t="shared" si="118"/>
        <v>0</v>
      </c>
      <c r="GD20" s="18">
        <f t="shared" si="119"/>
        <v>0</v>
      </c>
      <c r="GE20" s="18">
        <f t="shared" si="120"/>
        <v>0</v>
      </c>
    </row>
    <row r="21" spans="1:187" x14ac:dyDescent="0.2">
      <c r="A21">
        <v>18</v>
      </c>
      <c r="B21" s="16">
        <f>Bonds!B21</f>
        <v>46387</v>
      </c>
      <c r="C21" s="17">
        <f>Bonds!C21</f>
        <v>4.25</v>
      </c>
      <c r="D21">
        <f>Bonds!Q21</f>
        <v>1</v>
      </c>
      <c r="E21">
        <f t="shared" si="0"/>
        <v>1</v>
      </c>
      <c r="F21" s="16">
        <f>IF(1&gt;$D21,"",IF($E21=1,EOMONTH(EDATE(Bonds!$I21,6*(1-1)),0),EDATE(Bonds!$I21,6*(1-1))))</f>
        <v>46387</v>
      </c>
      <c r="G21" s="16" t="str">
        <f>IF(2&gt;$D21,"",IF($E21=1,EOMONTH(EDATE(Bonds!$I21,6*(2-1)),0),EDATE(Bonds!$I21,6*(2-1))))</f>
        <v/>
      </c>
      <c r="H21" s="16" t="str">
        <f>IF(3&gt;$D21,"",IF($E21=1,EOMONTH(EDATE(Bonds!$I21,6*(3-1)),0),EDATE(Bonds!$I21,6*(3-1))))</f>
        <v/>
      </c>
      <c r="I21" s="16" t="str">
        <f>IF(4&gt;$D21,"",IF($E21=1,EOMONTH(EDATE(Bonds!$I21,6*(4-1)),0),EDATE(Bonds!$I21,6*(4-1))))</f>
        <v/>
      </c>
      <c r="J21" s="16" t="str">
        <f>IF(5&gt;$D21,"",IF($E21=1,EOMONTH(EDATE(Bonds!$I21,6*(5-1)),0),EDATE(Bonds!$I21,6*(5-1))))</f>
        <v/>
      </c>
      <c r="K21" s="16" t="str">
        <f>IF(6&gt;$D21,"",IF($E21=1,EOMONTH(EDATE(Bonds!$I21,6*(6-1)),0),EDATE(Bonds!$I21,6*(6-1))))</f>
        <v/>
      </c>
      <c r="L21" s="16" t="str">
        <f>IF(7&gt;$D21,"",IF($E21=1,EOMONTH(EDATE(Bonds!$I21,6*(7-1)),0),EDATE(Bonds!$I21,6*(7-1))))</f>
        <v/>
      </c>
      <c r="M21" s="16" t="str">
        <f>IF(8&gt;$D21,"",IF($E21=1,EOMONTH(EDATE(Bonds!$I21,6*(8-1)),0),EDATE(Bonds!$I21,6*(8-1))))</f>
        <v/>
      </c>
      <c r="N21" s="16" t="str">
        <f>IF(9&gt;$D21,"",IF($E21=1,EOMONTH(EDATE(Bonds!$I21,6*(9-1)),0),EDATE(Bonds!$I21,6*(9-1))))</f>
        <v/>
      </c>
      <c r="O21" s="16" t="str">
        <f>IF(10&gt;$D21,"",IF($E21=1,EOMONTH(EDATE(Bonds!$I21,6*(10-1)),0),EDATE(Bonds!$I21,6*(10-1))))</f>
        <v/>
      </c>
      <c r="P21" s="16" t="str">
        <f>IF(11&gt;$D21,"",IF($E21=1,EOMONTH(EDATE(Bonds!$I21,6*(11-1)),0),EDATE(Bonds!$I21,6*(11-1))))</f>
        <v/>
      </c>
      <c r="Q21" s="16" t="str">
        <f>IF(12&gt;$D21,"",IF($E21=1,EOMONTH(EDATE(Bonds!$I21,6*(12-1)),0),EDATE(Bonds!$I21,6*(12-1))))</f>
        <v/>
      </c>
      <c r="R21" s="16" t="str">
        <f>IF(13&gt;$D21,"",IF($E21=1,EOMONTH(EDATE(Bonds!$I21,6*(13-1)),0),EDATE(Bonds!$I21,6*(13-1))))</f>
        <v/>
      </c>
      <c r="S21" s="16" t="str">
        <f>IF(14&gt;$D21,"",IF($E21=1,EOMONTH(EDATE(Bonds!$I21,6*(14-1)),0),EDATE(Bonds!$I21,6*(14-1))))</f>
        <v/>
      </c>
      <c r="T21" s="16" t="str">
        <f>IF(15&gt;$D21,"",IF($E21=1,EOMONTH(EDATE(Bonds!$I21,6*(15-1)),0),EDATE(Bonds!$I21,6*(15-1))))</f>
        <v/>
      </c>
      <c r="U21" s="16" t="str">
        <f>IF(16&gt;$D21,"",IF($E21=1,EOMONTH(EDATE(Bonds!$I21,6*(16-1)),0),EDATE(Bonds!$I21,6*(16-1))))</f>
        <v/>
      </c>
      <c r="V21" s="16" t="str">
        <f>IF(17&gt;$D21,"",IF($E21=1,EOMONTH(EDATE(Bonds!$I21,6*(17-1)),0),EDATE(Bonds!$I21,6*(17-1))))</f>
        <v/>
      </c>
      <c r="W21" s="16" t="str">
        <f>IF(18&gt;$D21,"",IF($E21=1,EOMONTH(EDATE(Bonds!$I21,6*(18-1)),0),EDATE(Bonds!$I21,6*(18-1))))</f>
        <v/>
      </c>
      <c r="X21" s="16" t="str">
        <f>IF(19&gt;$D21,"",IF($E21=1,EOMONTH(EDATE(Bonds!$I21,6*(19-1)),0),EDATE(Bonds!$I21,6*(19-1))))</f>
        <v/>
      </c>
      <c r="Y21" s="16" t="str">
        <f>IF(20&gt;$D21,"",IF($E21=1,EOMONTH(EDATE(Bonds!$I21,6*(20-1)),0),EDATE(Bonds!$I21,6*(20-1))))</f>
        <v/>
      </c>
      <c r="Z21" s="16" t="str">
        <f>IF(21&gt;$D21,"",IF($E21=1,EOMONTH(EDATE(Bonds!$I21,6*(21-1)),0),EDATE(Bonds!$I21,6*(21-1))))</f>
        <v/>
      </c>
      <c r="AA21" s="16" t="str">
        <f>IF(22&gt;$D21,"",IF($E21=1,EOMONTH(EDATE(Bonds!$I21,6*(22-1)),0),EDATE(Bonds!$I21,6*(22-1))))</f>
        <v/>
      </c>
      <c r="AB21" s="16" t="str">
        <f>IF(23&gt;$D21,"",IF($E21=1,EOMONTH(EDATE(Bonds!$I21,6*(23-1)),0),EDATE(Bonds!$I21,6*(23-1))))</f>
        <v/>
      </c>
      <c r="AC21" s="16" t="str">
        <f>IF(24&gt;$D21,"",IF($E21=1,EOMONTH(EDATE(Bonds!$I21,6*(24-1)),0),EDATE(Bonds!$I21,6*(24-1))))</f>
        <v/>
      </c>
      <c r="AD21" s="16" t="str">
        <f>IF(25&gt;$D21,"",IF($E21=1,EOMONTH(EDATE(Bonds!$I21,6*(25-1)),0),EDATE(Bonds!$I21,6*(25-1))))</f>
        <v/>
      </c>
      <c r="AE21" s="16" t="str">
        <f>IF(26&gt;$D21,"",IF($E21=1,EOMONTH(EDATE(Bonds!$I21,6*(26-1)),0),EDATE(Bonds!$I21,6*(26-1))))</f>
        <v/>
      </c>
      <c r="AF21" s="16" t="str">
        <f>IF(27&gt;$D21,"",IF($E21=1,EOMONTH(EDATE(Bonds!$I21,6*(27-1)),0),EDATE(Bonds!$I21,6*(27-1))))</f>
        <v/>
      </c>
      <c r="AG21" s="16" t="str">
        <f>IF(28&gt;$D21,"",IF($E21=1,EOMONTH(EDATE(Bonds!$I21,6*(28-1)),0),EDATE(Bonds!$I21,6*(28-1))))</f>
        <v/>
      </c>
      <c r="AH21" s="16" t="str">
        <f>IF(29&gt;$D21,"",IF($E21=1,EOMONTH(EDATE(Bonds!$I21,6*(29-1)),0),EDATE(Bonds!$I21,6*(29-1))))</f>
        <v/>
      </c>
      <c r="AI21" s="16" t="str">
        <f>IF(30&gt;$D21,"",IF($E21=1,EOMONTH(EDATE(Bonds!$I21,6*(30-1)),0),EDATE(Bonds!$I21,6*(30-1))))</f>
        <v/>
      </c>
      <c r="AJ21" s="16" t="str">
        <f>IF(31&gt;$D21,"",IF($E21=1,EOMONTH(EDATE(Bonds!$I21,6*(31-1)),0),EDATE(Bonds!$I21,6*(31-1))))</f>
        <v/>
      </c>
      <c r="AK21" s="16" t="str">
        <f>IF(32&gt;$D21,"",IF($E21=1,EOMONTH(EDATE(Bonds!$I21,6*(32-1)),0),EDATE(Bonds!$I21,6*(32-1))))</f>
        <v/>
      </c>
      <c r="AL21" s="16" t="str">
        <f>IF(33&gt;$D21,"",IF($E21=1,EOMONTH(EDATE(Bonds!$I21,6*(33-1)),0),EDATE(Bonds!$I21,6*(33-1))))</f>
        <v/>
      </c>
      <c r="AM21" s="16" t="str">
        <f>IF(34&gt;$D21,"",IF($E21=1,EOMONTH(EDATE(Bonds!$I21,6*(34-1)),0),EDATE(Bonds!$I21,6*(34-1))))</f>
        <v/>
      </c>
      <c r="AN21" s="16" t="str">
        <f>IF(35&gt;$D21,"",IF($E21=1,EOMONTH(EDATE(Bonds!$I21,6*(35-1)),0),EDATE(Bonds!$I21,6*(35-1))))</f>
        <v/>
      </c>
      <c r="AO21" s="16" t="str">
        <f>IF(36&gt;$D21,"",IF($E21=1,EOMONTH(EDATE(Bonds!$I21,6*(36-1)),0),EDATE(Bonds!$I21,6*(36-1))))</f>
        <v/>
      </c>
      <c r="AP21" s="16" t="str">
        <f>IF(37&gt;$D21,"",IF($E21=1,EOMONTH(EDATE(Bonds!$I21,6*(37-1)),0),EDATE(Bonds!$I21,6*(37-1))))</f>
        <v/>
      </c>
      <c r="AQ21" s="16" t="str">
        <f>IF(38&gt;$D21,"",IF($E21=1,EOMONTH(EDATE(Bonds!$I21,6*(38-1)),0),EDATE(Bonds!$I21,6*(38-1))))</f>
        <v/>
      </c>
      <c r="AR21" s="16" t="str">
        <f>IF(39&gt;$D21,"",IF($E21=1,EOMONTH(EDATE(Bonds!$I21,6*(39-1)),0),EDATE(Bonds!$I21,6*(39-1))))</f>
        <v/>
      </c>
      <c r="AS21" s="16" t="str">
        <f>IF(40&gt;$D21,"",IF($E21=1,EOMONTH(EDATE(Bonds!$I21,6*(40-1)),0),EDATE(Bonds!$I21,6*(40-1))))</f>
        <v/>
      </c>
      <c r="AT21" s="16" t="str">
        <f>IF(41&gt;$D21,"",IF($E21=1,EOMONTH(EDATE(Bonds!$I21,6*(41-1)),0),EDATE(Bonds!$I21,6*(41-1))))</f>
        <v/>
      </c>
      <c r="AU21" s="16" t="str">
        <f>IF(42&gt;$D21,"",IF($E21=1,EOMONTH(EDATE(Bonds!$I21,6*(42-1)),0),EDATE(Bonds!$I21,6*(42-1))))</f>
        <v/>
      </c>
      <c r="AV21" s="16" t="str">
        <f>IF(43&gt;$D21,"",IF($E21=1,EOMONTH(EDATE(Bonds!$I21,6*(43-1)),0),EDATE(Bonds!$I21,6*(43-1))))</f>
        <v/>
      </c>
      <c r="AW21" s="16" t="str">
        <f>IF(44&gt;$D21,"",IF($E21=1,EOMONTH(EDATE(Bonds!$I21,6*(44-1)),0),EDATE(Bonds!$I21,6*(44-1))))</f>
        <v/>
      </c>
      <c r="AX21" s="16" t="str">
        <f>IF(45&gt;$D21,"",IF($E21=1,EOMONTH(EDATE(Bonds!$I21,6*(45-1)),0),EDATE(Bonds!$I21,6*(45-1))))</f>
        <v/>
      </c>
      <c r="AY21" s="16" t="str">
        <f>IF(46&gt;$D21,"",IF($E21=1,EOMONTH(EDATE(Bonds!$I21,6*(46-1)),0),EDATE(Bonds!$I21,6*(46-1))))</f>
        <v/>
      </c>
      <c r="AZ21" s="16" t="str">
        <f>IF(47&gt;$D21,"",IF($E21=1,EOMONTH(EDATE(Bonds!$I21,6*(47-1)),0),EDATE(Bonds!$I21,6*(47-1))))</f>
        <v/>
      </c>
      <c r="BA21" s="16" t="str">
        <f>IF(48&gt;$D21,"",IF($E21=1,EOMONTH(EDATE(Bonds!$I21,6*(48-1)),0),EDATE(Bonds!$I21,6*(48-1))))</f>
        <v/>
      </c>
      <c r="BB21" s="16" t="str">
        <f>IF(49&gt;$D21,"",IF($E21=1,EOMONTH(EDATE(Bonds!$I21,6*(49-1)),0),EDATE(Bonds!$I21,6*(49-1))))</f>
        <v/>
      </c>
      <c r="BC21" s="16" t="str">
        <f>IF(50&gt;$D21,"",IF($E21=1,EOMONTH(EDATE(Bonds!$I21,6*(50-1)),0),EDATE(Bonds!$I21,6*(50-1))))</f>
        <v/>
      </c>
      <c r="BD21" s="16" t="str">
        <f>IF(51&gt;$D21,"",IF($E21=1,EOMONTH(EDATE(Bonds!$I21,6*(51-1)),0),EDATE(Bonds!$I21,6*(51-1))))</f>
        <v/>
      </c>
      <c r="BE21" s="16" t="str">
        <f>IF(52&gt;$D21,"",IF($E21=1,EOMONTH(EDATE(Bonds!$I21,6*(52-1)),0),EDATE(Bonds!$I21,6*(52-1))))</f>
        <v/>
      </c>
      <c r="BF21" s="16" t="str">
        <f>IF(53&gt;$D21,"",IF($E21=1,EOMONTH(EDATE(Bonds!$I21,6*(53-1)),0),EDATE(Bonds!$I21,6*(53-1))))</f>
        <v/>
      </c>
      <c r="BG21" s="16" t="str">
        <f>IF(54&gt;$D21,"",IF($E21=1,EOMONTH(EDATE(Bonds!$I21,6*(54-1)),0),EDATE(Bonds!$I21,6*(54-1))))</f>
        <v/>
      </c>
      <c r="BH21" s="16" t="str">
        <f>IF(55&gt;$D21,"",IF($E21=1,EOMONTH(EDATE(Bonds!$I21,6*(55-1)),0),EDATE(Bonds!$I21,6*(55-1))))</f>
        <v/>
      </c>
      <c r="BI21" s="16" t="str">
        <f>IF(56&gt;$D21,"",IF($E21=1,EOMONTH(EDATE(Bonds!$I21,6*(56-1)),0),EDATE(Bonds!$I21,6*(56-1))))</f>
        <v/>
      </c>
      <c r="BJ21" s="16" t="str">
        <f>IF(57&gt;$D21,"",IF($E21=1,EOMONTH(EDATE(Bonds!$I21,6*(57-1)),0),EDATE(Bonds!$I21,6*(57-1))))</f>
        <v/>
      </c>
      <c r="BK21" s="16" t="str">
        <f>IF(58&gt;$D21,"",IF($E21=1,EOMONTH(EDATE(Bonds!$I21,6*(58-1)),0),EDATE(Bonds!$I21,6*(58-1))))</f>
        <v/>
      </c>
      <c r="BL21" s="16" t="str">
        <f>IF(59&gt;$D21,"",IF($E21=1,EOMONTH(EDATE(Bonds!$I21,6*(59-1)),0),EDATE(Bonds!$I21,6*(59-1))))</f>
        <v/>
      </c>
      <c r="BM21" s="16" t="str">
        <f>IF(60&gt;$D21,"",IF($E21=1,EOMONTH(EDATE(Bonds!$I21,6*(60-1)),0),EDATE(Bonds!$I21,6*(60-1))))</f>
        <v/>
      </c>
      <c r="BO21" s="22">
        <f t="shared" si="1"/>
        <v>3.8331702631407456E-2</v>
      </c>
      <c r="BP21" s="22" t="str">
        <f t="shared" si="2"/>
        <v/>
      </c>
      <c r="BQ21" s="22" t="str">
        <f t="shared" si="3"/>
        <v/>
      </c>
      <c r="BR21" s="22" t="str">
        <f t="shared" si="4"/>
        <v/>
      </c>
      <c r="BS21" s="22" t="str">
        <f t="shared" si="5"/>
        <v/>
      </c>
      <c r="BT21" s="22" t="str">
        <f t="shared" si="6"/>
        <v/>
      </c>
      <c r="BU21" s="22" t="str">
        <f t="shared" si="7"/>
        <v/>
      </c>
      <c r="BV21" s="22" t="str">
        <f t="shared" si="8"/>
        <v/>
      </c>
      <c r="BW21" s="22" t="str">
        <f t="shared" si="9"/>
        <v/>
      </c>
      <c r="BX21" s="22" t="str">
        <f t="shared" si="10"/>
        <v/>
      </c>
      <c r="BY21" s="22" t="str">
        <f t="shared" si="11"/>
        <v/>
      </c>
      <c r="BZ21" s="22" t="str">
        <f t="shared" si="12"/>
        <v/>
      </c>
      <c r="CA21" s="22" t="str">
        <f t="shared" si="13"/>
        <v/>
      </c>
      <c r="CB21" s="22" t="str">
        <f t="shared" si="14"/>
        <v/>
      </c>
      <c r="CC21" s="22" t="str">
        <f t="shared" si="15"/>
        <v/>
      </c>
      <c r="CD21" s="22" t="str">
        <f t="shared" si="16"/>
        <v/>
      </c>
      <c r="CE21" s="22" t="str">
        <f t="shared" si="17"/>
        <v/>
      </c>
      <c r="CF21" s="22" t="str">
        <f t="shared" si="18"/>
        <v/>
      </c>
      <c r="CG21" s="22" t="str">
        <f t="shared" si="19"/>
        <v/>
      </c>
      <c r="CH21" s="22" t="str">
        <f t="shared" si="20"/>
        <v/>
      </c>
      <c r="CI21" s="22" t="str">
        <f t="shared" si="21"/>
        <v/>
      </c>
      <c r="CJ21" s="22" t="str">
        <f t="shared" si="22"/>
        <v/>
      </c>
      <c r="CK21" s="22" t="str">
        <f t="shared" si="23"/>
        <v/>
      </c>
      <c r="CL21" s="22" t="str">
        <f t="shared" si="24"/>
        <v/>
      </c>
      <c r="CM21" s="22" t="str">
        <f t="shared" si="25"/>
        <v/>
      </c>
      <c r="CN21" s="22" t="str">
        <f t="shared" si="26"/>
        <v/>
      </c>
      <c r="CO21" s="22" t="str">
        <f t="shared" si="27"/>
        <v/>
      </c>
      <c r="CP21" s="22" t="str">
        <f t="shared" si="28"/>
        <v/>
      </c>
      <c r="CQ21" s="22" t="str">
        <f t="shared" si="29"/>
        <v/>
      </c>
      <c r="CR21" s="22" t="str">
        <f t="shared" si="30"/>
        <v/>
      </c>
      <c r="CS21" s="22" t="str">
        <f t="shared" si="31"/>
        <v/>
      </c>
      <c r="CT21" s="22" t="str">
        <f t="shared" si="32"/>
        <v/>
      </c>
      <c r="CU21" s="22" t="str">
        <f t="shared" si="33"/>
        <v/>
      </c>
      <c r="CV21" s="22" t="str">
        <f t="shared" si="34"/>
        <v/>
      </c>
      <c r="CW21" s="22" t="str">
        <f t="shared" si="35"/>
        <v/>
      </c>
      <c r="CX21" s="22" t="str">
        <f t="shared" si="36"/>
        <v/>
      </c>
      <c r="CY21" s="22" t="str">
        <f t="shared" si="37"/>
        <v/>
      </c>
      <c r="CZ21" s="22" t="str">
        <f t="shared" si="38"/>
        <v/>
      </c>
      <c r="DA21" s="22" t="str">
        <f t="shared" si="39"/>
        <v/>
      </c>
      <c r="DB21" s="22" t="str">
        <f t="shared" si="40"/>
        <v/>
      </c>
      <c r="DC21" s="22" t="str">
        <f t="shared" si="41"/>
        <v/>
      </c>
      <c r="DD21" s="22" t="str">
        <f t="shared" si="42"/>
        <v/>
      </c>
      <c r="DE21" s="22" t="str">
        <f t="shared" si="43"/>
        <v/>
      </c>
      <c r="DF21" s="22" t="str">
        <f t="shared" si="44"/>
        <v/>
      </c>
      <c r="DG21" s="22" t="str">
        <f t="shared" si="45"/>
        <v/>
      </c>
      <c r="DH21" s="22" t="str">
        <f t="shared" si="46"/>
        <v/>
      </c>
      <c r="DI21" s="22" t="str">
        <f t="shared" si="47"/>
        <v/>
      </c>
      <c r="DJ21" s="22" t="str">
        <f t="shared" si="48"/>
        <v/>
      </c>
      <c r="DK21" s="22" t="str">
        <f t="shared" si="49"/>
        <v/>
      </c>
      <c r="DL21" s="22" t="str">
        <f t="shared" si="50"/>
        <v/>
      </c>
      <c r="DM21" s="22" t="str">
        <f t="shared" si="51"/>
        <v/>
      </c>
      <c r="DN21" s="22" t="str">
        <f t="shared" si="52"/>
        <v/>
      </c>
      <c r="DO21" s="22" t="str">
        <f t="shared" si="53"/>
        <v/>
      </c>
      <c r="DP21" s="22" t="str">
        <f t="shared" si="54"/>
        <v/>
      </c>
      <c r="DQ21" s="22" t="str">
        <f t="shared" si="55"/>
        <v/>
      </c>
      <c r="DR21" s="22" t="str">
        <f t="shared" si="56"/>
        <v/>
      </c>
      <c r="DS21" s="22" t="str">
        <f t="shared" si="57"/>
        <v/>
      </c>
      <c r="DT21" s="22" t="str">
        <f t="shared" si="58"/>
        <v/>
      </c>
      <c r="DU21" s="22" t="str">
        <f t="shared" si="59"/>
        <v/>
      </c>
      <c r="DV21" s="22" t="str">
        <f t="shared" si="60"/>
        <v/>
      </c>
      <c r="DX21" s="18">
        <f t="shared" si="61"/>
        <v>100.90963967919986</v>
      </c>
      <c r="DY21" s="18">
        <f t="shared" si="62"/>
        <v>0</v>
      </c>
      <c r="DZ21" s="18">
        <f t="shared" si="63"/>
        <v>0</v>
      </c>
      <c r="EA21" s="18">
        <f t="shared" si="64"/>
        <v>0</v>
      </c>
      <c r="EB21" s="18">
        <f t="shared" si="65"/>
        <v>0</v>
      </c>
      <c r="EC21" s="18">
        <f t="shared" si="66"/>
        <v>0</v>
      </c>
      <c r="ED21" s="18">
        <f t="shared" si="67"/>
        <v>0</v>
      </c>
      <c r="EE21" s="18">
        <f t="shared" si="68"/>
        <v>0</v>
      </c>
      <c r="EF21" s="18">
        <f t="shared" si="69"/>
        <v>0</v>
      </c>
      <c r="EG21" s="18">
        <f t="shared" si="70"/>
        <v>0</v>
      </c>
      <c r="EH21" s="18">
        <f t="shared" si="71"/>
        <v>0</v>
      </c>
      <c r="EI21" s="18">
        <f t="shared" si="72"/>
        <v>0</v>
      </c>
      <c r="EJ21" s="18">
        <f t="shared" si="73"/>
        <v>0</v>
      </c>
      <c r="EK21" s="18">
        <f t="shared" si="74"/>
        <v>0</v>
      </c>
      <c r="EL21" s="18">
        <f t="shared" si="75"/>
        <v>0</v>
      </c>
      <c r="EM21" s="18">
        <f t="shared" si="76"/>
        <v>0</v>
      </c>
      <c r="EN21" s="18">
        <f t="shared" si="77"/>
        <v>0</v>
      </c>
      <c r="EO21" s="18">
        <f t="shared" si="78"/>
        <v>0</v>
      </c>
      <c r="EP21" s="18">
        <f t="shared" si="79"/>
        <v>0</v>
      </c>
      <c r="EQ21" s="18">
        <f t="shared" si="80"/>
        <v>0</v>
      </c>
      <c r="ER21" s="18">
        <f t="shared" si="81"/>
        <v>0</v>
      </c>
      <c r="ES21" s="18">
        <f t="shared" si="82"/>
        <v>0</v>
      </c>
      <c r="ET21" s="18">
        <f t="shared" si="83"/>
        <v>0</v>
      </c>
      <c r="EU21" s="18">
        <f t="shared" si="84"/>
        <v>0</v>
      </c>
      <c r="EV21" s="18">
        <f t="shared" si="85"/>
        <v>0</v>
      </c>
      <c r="EW21" s="18">
        <f t="shared" si="86"/>
        <v>0</v>
      </c>
      <c r="EX21" s="18">
        <f t="shared" si="87"/>
        <v>0</v>
      </c>
      <c r="EY21" s="18">
        <f t="shared" si="88"/>
        <v>0</v>
      </c>
      <c r="EZ21" s="18">
        <f t="shared" si="89"/>
        <v>0</v>
      </c>
      <c r="FA21" s="18">
        <f t="shared" si="90"/>
        <v>0</v>
      </c>
      <c r="FB21" s="18">
        <f t="shared" si="91"/>
        <v>0</v>
      </c>
      <c r="FC21" s="18">
        <f t="shared" si="92"/>
        <v>0</v>
      </c>
      <c r="FD21" s="18">
        <f t="shared" si="93"/>
        <v>0</v>
      </c>
      <c r="FE21" s="18">
        <f t="shared" si="94"/>
        <v>0</v>
      </c>
      <c r="FF21" s="18">
        <f t="shared" si="95"/>
        <v>0</v>
      </c>
      <c r="FG21" s="18">
        <f t="shared" si="96"/>
        <v>0</v>
      </c>
      <c r="FH21" s="18">
        <f t="shared" si="97"/>
        <v>0</v>
      </c>
      <c r="FI21" s="18">
        <f t="shared" si="98"/>
        <v>0</v>
      </c>
      <c r="FJ21" s="18">
        <f t="shared" si="99"/>
        <v>0</v>
      </c>
      <c r="FK21" s="18">
        <f t="shared" si="100"/>
        <v>0</v>
      </c>
      <c r="FL21" s="18">
        <f t="shared" si="101"/>
        <v>0</v>
      </c>
      <c r="FM21" s="18">
        <f t="shared" si="102"/>
        <v>0</v>
      </c>
      <c r="FN21" s="18">
        <f t="shared" si="103"/>
        <v>0</v>
      </c>
      <c r="FO21" s="18">
        <f t="shared" si="104"/>
        <v>0</v>
      </c>
      <c r="FP21" s="18">
        <f t="shared" si="105"/>
        <v>0</v>
      </c>
      <c r="FQ21" s="18">
        <f t="shared" si="106"/>
        <v>0</v>
      </c>
      <c r="FR21" s="18">
        <f t="shared" si="107"/>
        <v>0</v>
      </c>
      <c r="FS21" s="18">
        <f t="shared" si="108"/>
        <v>0</v>
      </c>
      <c r="FT21" s="18">
        <f t="shared" si="109"/>
        <v>0</v>
      </c>
      <c r="FU21" s="18">
        <f t="shared" si="110"/>
        <v>0</v>
      </c>
      <c r="FV21" s="18">
        <f t="shared" si="111"/>
        <v>0</v>
      </c>
      <c r="FW21" s="18">
        <f t="shared" si="112"/>
        <v>0</v>
      </c>
      <c r="FX21" s="18">
        <f t="shared" si="113"/>
        <v>0</v>
      </c>
      <c r="FY21" s="18">
        <f t="shared" si="114"/>
        <v>0</v>
      </c>
      <c r="FZ21" s="18">
        <f t="shared" si="115"/>
        <v>0</v>
      </c>
      <c r="GA21" s="18">
        <f t="shared" si="116"/>
        <v>0</v>
      </c>
      <c r="GB21" s="18">
        <f t="shared" si="117"/>
        <v>0</v>
      </c>
      <c r="GC21" s="18">
        <f t="shared" si="118"/>
        <v>0</v>
      </c>
      <c r="GD21" s="18">
        <f t="shared" si="119"/>
        <v>0</v>
      </c>
      <c r="GE21" s="18">
        <f t="shared" si="120"/>
        <v>0</v>
      </c>
    </row>
    <row r="22" spans="1:187" x14ac:dyDescent="0.2">
      <c r="A22">
        <v>19</v>
      </c>
      <c r="B22" s="16">
        <f>Bonds!B22</f>
        <v>46402</v>
      </c>
      <c r="C22" s="17">
        <f>Bonds!C22</f>
        <v>4</v>
      </c>
      <c r="D22">
        <f>Bonds!Q22</f>
        <v>1</v>
      </c>
      <c r="E22">
        <f t="shared" si="0"/>
        <v>0</v>
      </c>
      <c r="F22" s="16">
        <f>IF(1&gt;$D22,"",IF($E22=1,EOMONTH(EDATE(Bonds!$I22,6*(1-1)),0),EDATE(Bonds!$I22,6*(1-1))))</f>
        <v>46402</v>
      </c>
      <c r="G22" s="16" t="str">
        <f>IF(2&gt;$D22,"",IF($E22=1,EOMONTH(EDATE(Bonds!$I22,6*(2-1)),0),EDATE(Bonds!$I22,6*(2-1))))</f>
        <v/>
      </c>
      <c r="H22" s="16" t="str">
        <f>IF(3&gt;$D22,"",IF($E22=1,EOMONTH(EDATE(Bonds!$I22,6*(3-1)),0),EDATE(Bonds!$I22,6*(3-1))))</f>
        <v/>
      </c>
      <c r="I22" s="16" t="str">
        <f>IF(4&gt;$D22,"",IF($E22=1,EOMONTH(EDATE(Bonds!$I22,6*(4-1)),0),EDATE(Bonds!$I22,6*(4-1))))</f>
        <v/>
      </c>
      <c r="J22" s="16" t="str">
        <f>IF(5&gt;$D22,"",IF($E22=1,EOMONTH(EDATE(Bonds!$I22,6*(5-1)),0),EDATE(Bonds!$I22,6*(5-1))))</f>
        <v/>
      </c>
      <c r="K22" s="16" t="str">
        <f>IF(6&gt;$D22,"",IF($E22=1,EOMONTH(EDATE(Bonds!$I22,6*(6-1)),0),EDATE(Bonds!$I22,6*(6-1))))</f>
        <v/>
      </c>
      <c r="L22" s="16" t="str">
        <f>IF(7&gt;$D22,"",IF($E22=1,EOMONTH(EDATE(Bonds!$I22,6*(7-1)),0),EDATE(Bonds!$I22,6*(7-1))))</f>
        <v/>
      </c>
      <c r="M22" s="16" t="str">
        <f>IF(8&gt;$D22,"",IF($E22=1,EOMONTH(EDATE(Bonds!$I22,6*(8-1)),0),EDATE(Bonds!$I22,6*(8-1))))</f>
        <v/>
      </c>
      <c r="N22" s="16" t="str">
        <f>IF(9&gt;$D22,"",IF($E22=1,EOMONTH(EDATE(Bonds!$I22,6*(9-1)),0),EDATE(Bonds!$I22,6*(9-1))))</f>
        <v/>
      </c>
      <c r="O22" s="16" t="str">
        <f>IF(10&gt;$D22,"",IF($E22=1,EOMONTH(EDATE(Bonds!$I22,6*(10-1)),0),EDATE(Bonds!$I22,6*(10-1))))</f>
        <v/>
      </c>
      <c r="P22" s="16" t="str">
        <f>IF(11&gt;$D22,"",IF($E22=1,EOMONTH(EDATE(Bonds!$I22,6*(11-1)),0),EDATE(Bonds!$I22,6*(11-1))))</f>
        <v/>
      </c>
      <c r="Q22" s="16" t="str">
        <f>IF(12&gt;$D22,"",IF($E22=1,EOMONTH(EDATE(Bonds!$I22,6*(12-1)),0),EDATE(Bonds!$I22,6*(12-1))))</f>
        <v/>
      </c>
      <c r="R22" s="16" t="str">
        <f>IF(13&gt;$D22,"",IF($E22=1,EOMONTH(EDATE(Bonds!$I22,6*(13-1)),0),EDATE(Bonds!$I22,6*(13-1))))</f>
        <v/>
      </c>
      <c r="S22" s="16" t="str">
        <f>IF(14&gt;$D22,"",IF($E22=1,EOMONTH(EDATE(Bonds!$I22,6*(14-1)),0),EDATE(Bonds!$I22,6*(14-1))))</f>
        <v/>
      </c>
      <c r="T22" s="16" t="str">
        <f>IF(15&gt;$D22,"",IF($E22=1,EOMONTH(EDATE(Bonds!$I22,6*(15-1)),0),EDATE(Bonds!$I22,6*(15-1))))</f>
        <v/>
      </c>
      <c r="U22" s="16" t="str">
        <f>IF(16&gt;$D22,"",IF($E22=1,EOMONTH(EDATE(Bonds!$I22,6*(16-1)),0),EDATE(Bonds!$I22,6*(16-1))))</f>
        <v/>
      </c>
      <c r="V22" s="16" t="str">
        <f>IF(17&gt;$D22,"",IF($E22=1,EOMONTH(EDATE(Bonds!$I22,6*(17-1)),0),EDATE(Bonds!$I22,6*(17-1))))</f>
        <v/>
      </c>
      <c r="W22" s="16" t="str">
        <f>IF(18&gt;$D22,"",IF($E22=1,EOMONTH(EDATE(Bonds!$I22,6*(18-1)),0),EDATE(Bonds!$I22,6*(18-1))))</f>
        <v/>
      </c>
      <c r="X22" s="16" t="str">
        <f>IF(19&gt;$D22,"",IF($E22=1,EOMONTH(EDATE(Bonds!$I22,6*(19-1)),0),EDATE(Bonds!$I22,6*(19-1))))</f>
        <v/>
      </c>
      <c r="Y22" s="16" t="str">
        <f>IF(20&gt;$D22,"",IF($E22=1,EOMONTH(EDATE(Bonds!$I22,6*(20-1)),0),EDATE(Bonds!$I22,6*(20-1))))</f>
        <v/>
      </c>
      <c r="Z22" s="16" t="str">
        <f>IF(21&gt;$D22,"",IF($E22=1,EOMONTH(EDATE(Bonds!$I22,6*(21-1)),0),EDATE(Bonds!$I22,6*(21-1))))</f>
        <v/>
      </c>
      <c r="AA22" s="16" t="str">
        <f>IF(22&gt;$D22,"",IF($E22=1,EOMONTH(EDATE(Bonds!$I22,6*(22-1)),0),EDATE(Bonds!$I22,6*(22-1))))</f>
        <v/>
      </c>
      <c r="AB22" s="16" t="str">
        <f>IF(23&gt;$D22,"",IF($E22=1,EOMONTH(EDATE(Bonds!$I22,6*(23-1)),0),EDATE(Bonds!$I22,6*(23-1))))</f>
        <v/>
      </c>
      <c r="AC22" s="16" t="str">
        <f>IF(24&gt;$D22,"",IF($E22=1,EOMONTH(EDATE(Bonds!$I22,6*(24-1)),0),EDATE(Bonds!$I22,6*(24-1))))</f>
        <v/>
      </c>
      <c r="AD22" s="16" t="str">
        <f>IF(25&gt;$D22,"",IF($E22=1,EOMONTH(EDATE(Bonds!$I22,6*(25-1)),0),EDATE(Bonds!$I22,6*(25-1))))</f>
        <v/>
      </c>
      <c r="AE22" s="16" t="str">
        <f>IF(26&gt;$D22,"",IF($E22=1,EOMONTH(EDATE(Bonds!$I22,6*(26-1)),0),EDATE(Bonds!$I22,6*(26-1))))</f>
        <v/>
      </c>
      <c r="AF22" s="16" t="str">
        <f>IF(27&gt;$D22,"",IF($E22=1,EOMONTH(EDATE(Bonds!$I22,6*(27-1)),0),EDATE(Bonds!$I22,6*(27-1))))</f>
        <v/>
      </c>
      <c r="AG22" s="16" t="str">
        <f>IF(28&gt;$D22,"",IF($E22=1,EOMONTH(EDATE(Bonds!$I22,6*(28-1)),0),EDATE(Bonds!$I22,6*(28-1))))</f>
        <v/>
      </c>
      <c r="AH22" s="16" t="str">
        <f>IF(29&gt;$D22,"",IF($E22=1,EOMONTH(EDATE(Bonds!$I22,6*(29-1)),0),EDATE(Bonds!$I22,6*(29-1))))</f>
        <v/>
      </c>
      <c r="AI22" s="16" t="str">
        <f>IF(30&gt;$D22,"",IF($E22=1,EOMONTH(EDATE(Bonds!$I22,6*(30-1)),0),EDATE(Bonds!$I22,6*(30-1))))</f>
        <v/>
      </c>
      <c r="AJ22" s="16" t="str">
        <f>IF(31&gt;$D22,"",IF($E22=1,EOMONTH(EDATE(Bonds!$I22,6*(31-1)),0),EDATE(Bonds!$I22,6*(31-1))))</f>
        <v/>
      </c>
      <c r="AK22" s="16" t="str">
        <f>IF(32&gt;$D22,"",IF($E22=1,EOMONTH(EDATE(Bonds!$I22,6*(32-1)),0),EDATE(Bonds!$I22,6*(32-1))))</f>
        <v/>
      </c>
      <c r="AL22" s="16" t="str">
        <f>IF(33&gt;$D22,"",IF($E22=1,EOMONTH(EDATE(Bonds!$I22,6*(33-1)),0),EDATE(Bonds!$I22,6*(33-1))))</f>
        <v/>
      </c>
      <c r="AM22" s="16" t="str">
        <f>IF(34&gt;$D22,"",IF($E22=1,EOMONTH(EDATE(Bonds!$I22,6*(34-1)),0),EDATE(Bonds!$I22,6*(34-1))))</f>
        <v/>
      </c>
      <c r="AN22" s="16" t="str">
        <f>IF(35&gt;$D22,"",IF($E22=1,EOMONTH(EDATE(Bonds!$I22,6*(35-1)),0),EDATE(Bonds!$I22,6*(35-1))))</f>
        <v/>
      </c>
      <c r="AO22" s="16" t="str">
        <f>IF(36&gt;$D22,"",IF($E22=1,EOMONTH(EDATE(Bonds!$I22,6*(36-1)),0),EDATE(Bonds!$I22,6*(36-1))))</f>
        <v/>
      </c>
      <c r="AP22" s="16" t="str">
        <f>IF(37&gt;$D22,"",IF($E22=1,EOMONTH(EDATE(Bonds!$I22,6*(37-1)),0),EDATE(Bonds!$I22,6*(37-1))))</f>
        <v/>
      </c>
      <c r="AQ22" s="16" t="str">
        <f>IF(38&gt;$D22,"",IF($E22=1,EOMONTH(EDATE(Bonds!$I22,6*(38-1)),0),EDATE(Bonds!$I22,6*(38-1))))</f>
        <v/>
      </c>
      <c r="AR22" s="16" t="str">
        <f>IF(39&gt;$D22,"",IF($E22=1,EOMONTH(EDATE(Bonds!$I22,6*(39-1)),0),EDATE(Bonds!$I22,6*(39-1))))</f>
        <v/>
      </c>
      <c r="AS22" s="16" t="str">
        <f>IF(40&gt;$D22,"",IF($E22=1,EOMONTH(EDATE(Bonds!$I22,6*(40-1)),0),EDATE(Bonds!$I22,6*(40-1))))</f>
        <v/>
      </c>
      <c r="AT22" s="16" t="str">
        <f>IF(41&gt;$D22,"",IF($E22=1,EOMONTH(EDATE(Bonds!$I22,6*(41-1)),0),EDATE(Bonds!$I22,6*(41-1))))</f>
        <v/>
      </c>
      <c r="AU22" s="16" t="str">
        <f>IF(42&gt;$D22,"",IF($E22=1,EOMONTH(EDATE(Bonds!$I22,6*(42-1)),0),EDATE(Bonds!$I22,6*(42-1))))</f>
        <v/>
      </c>
      <c r="AV22" s="16" t="str">
        <f>IF(43&gt;$D22,"",IF($E22=1,EOMONTH(EDATE(Bonds!$I22,6*(43-1)),0),EDATE(Bonds!$I22,6*(43-1))))</f>
        <v/>
      </c>
      <c r="AW22" s="16" t="str">
        <f>IF(44&gt;$D22,"",IF($E22=1,EOMONTH(EDATE(Bonds!$I22,6*(44-1)),0),EDATE(Bonds!$I22,6*(44-1))))</f>
        <v/>
      </c>
      <c r="AX22" s="16" t="str">
        <f>IF(45&gt;$D22,"",IF($E22=1,EOMONTH(EDATE(Bonds!$I22,6*(45-1)),0),EDATE(Bonds!$I22,6*(45-1))))</f>
        <v/>
      </c>
      <c r="AY22" s="16" t="str">
        <f>IF(46&gt;$D22,"",IF($E22=1,EOMONTH(EDATE(Bonds!$I22,6*(46-1)),0),EDATE(Bonds!$I22,6*(46-1))))</f>
        <v/>
      </c>
      <c r="AZ22" s="16" t="str">
        <f>IF(47&gt;$D22,"",IF($E22=1,EOMONTH(EDATE(Bonds!$I22,6*(47-1)),0),EDATE(Bonds!$I22,6*(47-1))))</f>
        <v/>
      </c>
      <c r="BA22" s="16" t="str">
        <f>IF(48&gt;$D22,"",IF($E22=1,EOMONTH(EDATE(Bonds!$I22,6*(48-1)),0),EDATE(Bonds!$I22,6*(48-1))))</f>
        <v/>
      </c>
      <c r="BB22" s="16" t="str">
        <f>IF(49&gt;$D22,"",IF($E22=1,EOMONTH(EDATE(Bonds!$I22,6*(49-1)),0),EDATE(Bonds!$I22,6*(49-1))))</f>
        <v/>
      </c>
      <c r="BC22" s="16" t="str">
        <f>IF(50&gt;$D22,"",IF($E22=1,EOMONTH(EDATE(Bonds!$I22,6*(50-1)),0),EDATE(Bonds!$I22,6*(50-1))))</f>
        <v/>
      </c>
      <c r="BD22" s="16" t="str">
        <f>IF(51&gt;$D22,"",IF($E22=1,EOMONTH(EDATE(Bonds!$I22,6*(51-1)),0),EDATE(Bonds!$I22,6*(51-1))))</f>
        <v/>
      </c>
      <c r="BE22" s="16" t="str">
        <f>IF(52&gt;$D22,"",IF($E22=1,EOMONTH(EDATE(Bonds!$I22,6*(52-1)),0),EDATE(Bonds!$I22,6*(52-1))))</f>
        <v/>
      </c>
      <c r="BF22" s="16" t="str">
        <f>IF(53&gt;$D22,"",IF($E22=1,EOMONTH(EDATE(Bonds!$I22,6*(53-1)),0),EDATE(Bonds!$I22,6*(53-1))))</f>
        <v/>
      </c>
      <c r="BG22" s="16" t="str">
        <f>IF(54&gt;$D22,"",IF($E22=1,EOMONTH(EDATE(Bonds!$I22,6*(54-1)),0),EDATE(Bonds!$I22,6*(54-1))))</f>
        <v/>
      </c>
      <c r="BH22" s="16" t="str">
        <f>IF(55&gt;$D22,"",IF($E22=1,EOMONTH(EDATE(Bonds!$I22,6*(55-1)),0),EDATE(Bonds!$I22,6*(55-1))))</f>
        <v/>
      </c>
      <c r="BI22" s="16" t="str">
        <f>IF(56&gt;$D22,"",IF($E22=1,EOMONTH(EDATE(Bonds!$I22,6*(56-1)),0),EDATE(Bonds!$I22,6*(56-1))))</f>
        <v/>
      </c>
      <c r="BJ22" s="16" t="str">
        <f>IF(57&gt;$D22,"",IF($E22=1,EOMONTH(EDATE(Bonds!$I22,6*(57-1)),0),EDATE(Bonds!$I22,6*(57-1))))</f>
        <v/>
      </c>
      <c r="BK22" s="16" t="str">
        <f>IF(58&gt;$D22,"",IF($E22=1,EOMONTH(EDATE(Bonds!$I22,6*(58-1)),0),EDATE(Bonds!$I22,6*(58-1))))</f>
        <v/>
      </c>
      <c r="BL22" s="16" t="str">
        <f>IF(59&gt;$D22,"",IF($E22=1,EOMONTH(EDATE(Bonds!$I22,6*(59-1)),0),EDATE(Bonds!$I22,6*(59-1))))</f>
        <v/>
      </c>
      <c r="BM22" s="16" t="str">
        <f>IF(60&gt;$D22,"",IF($E22=1,EOMONTH(EDATE(Bonds!$I22,6*(60-1)),0),EDATE(Bonds!$I22,6*(60-1))))</f>
        <v/>
      </c>
      <c r="BO22" s="22">
        <f t="shared" si="1"/>
        <v>3.856446669242905E-2</v>
      </c>
      <c r="BP22" s="22" t="str">
        <f t="shared" si="2"/>
        <v/>
      </c>
      <c r="BQ22" s="22" t="str">
        <f t="shared" si="3"/>
        <v/>
      </c>
      <c r="BR22" s="22" t="str">
        <f t="shared" si="4"/>
        <v/>
      </c>
      <c r="BS22" s="22" t="str">
        <f t="shared" si="5"/>
        <v/>
      </c>
      <c r="BT22" s="22" t="str">
        <f t="shared" si="6"/>
        <v/>
      </c>
      <c r="BU22" s="22" t="str">
        <f t="shared" si="7"/>
        <v/>
      </c>
      <c r="BV22" s="22" t="str">
        <f t="shared" si="8"/>
        <v/>
      </c>
      <c r="BW22" s="22" t="str">
        <f t="shared" si="9"/>
        <v/>
      </c>
      <c r="BX22" s="22" t="str">
        <f t="shared" si="10"/>
        <v/>
      </c>
      <c r="BY22" s="22" t="str">
        <f t="shared" si="11"/>
        <v/>
      </c>
      <c r="BZ22" s="22" t="str">
        <f t="shared" si="12"/>
        <v/>
      </c>
      <c r="CA22" s="22" t="str">
        <f t="shared" si="13"/>
        <v/>
      </c>
      <c r="CB22" s="22" t="str">
        <f t="shared" si="14"/>
        <v/>
      </c>
      <c r="CC22" s="22" t="str">
        <f t="shared" si="15"/>
        <v/>
      </c>
      <c r="CD22" s="22" t="str">
        <f t="shared" si="16"/>
        <v/>
      </c>
      <c r="CE22" s="22" t="str">
        <f t="shared" si="17"/>
        <v/>
      </c>
      <c r="CF22" s="22" t="str">
        <f t="shared" si="18"/>
        <v/>
      </c>
      <c r="CG22" s="22" t="str">
        <f t="shared" si="19"/>
        <v/>
      </c>
      <c r="CH22" s="22" t="str">
        <f t="shared" si="20"/>
        <v/>
      </c>
      <c r="CI22" s="22" t="str">
        <f t="shared" si="21"/>
        <v/>
      </c>
      <c r="CJ22" s="22" t="str">
        <f t="shared" si="22"/>
        <v/>
      </c>
      <c r="CK22" s="22" t="str">
        <f t="shared" si="23"/>
        <v/>
      </c>
      <c r="CL22" s="22" t="str">
        <f t="shared" si="24"/>
        <v/>
      </c>
      <c r="CM22" s="22" t="str">
        <f t="shared" si="25"/>
        <v/>
      </c>
      <c r="CN22" s="22" t="str">
        <f t="shared" si="26"/>
        <v/>
      </c>
      <c r="CO22" s="22" t="str">
        <f t="shared" si="27"/>
        <v/>
      </c>
      <c r="CP22" s="22" t="str">
        <f t="shared" si="28"/>
        <v/>
      </c>
      <c r="CQ22" s="22" t="str">
        <f t="shared" si="29"/>
        <v/>
      </c>
      <c r="CR22" s="22" t="str">
        <f t="shared" si="30"/>
        <v/>
      </c>
      <c r="CS22" s="22" t="str">
        <f t="shared" si="31"/>
        <v/>
      </c>
      <c r="CT22" s="22" t="str">
        <f t="shared" si="32"/>
        <v/>
      </c>
      <c r="CU22" s="22" t="str">
        <f t="shared" si="33"/>
        <v/>
      </c>
      <c r="CV22" s="22" t="str">
        <f t="shared" si="34"/>
        <v/>
      </c>
      <c r="CW22" s="22" t="str">
        <f t="shared" si="35"/>
        <v/>
      </c>
      <c r="CX22" s="22" t="str">
        <f t="shared" si="36"/>
        <v/>
      </c>
      <c r="CY22" s="22" t="str">
        <f t="shared" si="37"/>
        <v/>
      </c>
      <c r="CZ22" s="22" t="str">
        <f t="shared" si="38"/>
        <v/>
      </c>
      <c r="DA22" s="22" t="str">
        <f t="shared" si="39"/>
        <v/>
      </c>
      <c r="DB22" s="22" t="str">
        <f t="shared" si="40"/>
        <v/>
      </c>
      <c r="DC22" s="22" t="str">
        <f t="shared" si="41"/>
        <v/>
      </c>
      <c r="DD22" s="22" t="str">
        <f t="shared" si="42"/>
        <v/>
      </c>
      <c r="DE22" s="22" t="str">
        <f t="shared" si="43"/>
        <v/>
      </c>
      <c r="DF22" s="22" t="str">
        <f t="shared" si="44"/>
        <v/>
      </c>
      <c r="DG22" s="22" t="str">
        <f t="shared" si="45"/>
        <v/>
      </c>
      <c r="DH22" s="22" t="str">
        <f t="shared" si="46"/>
        <v/>
      </c>
      <c r="DI22" s="22" t="str">
        <f t="shared" si="47"/>
        <v/>
      </c>
      <c r="DJ22" s="22" t="str">
        <f t="shared" si="48"/>
        <v/>
      </c>
      <c r="DK22" s="22" t="str">
        <f t="shared" si="49"/>
        <v/>
      </c>
      <c r="DL22" s="22" t="str">
        <f t="shared" si="50"/>
        <v/>
      </c>
      <c r="DM22" s="22" t="str">
        <f t="shared" si="51"/>
        <v/>
      </c>
      <c r="DN22" s="22" t="str">
        <f t="shared" si="52"/>
        <v/>
      </c>
      <c r="DO22" s="22" t="str">
        <f t="shared" si="53"/>
        <v/>
      </c>
      <c r="DP22" s="22" t="str">
        <f t="shared" si="54"/>
        <v/>
      </c>
      <c r="DQ22" s="22" t="str">
        <f t="shared" si="55"/>
        <v/>
      </c>
      <c r="DR22" s="22" t="str">
        <f t="shared" si="56"/>
        <v/>
      </c>
      <c r="DS22" s="22" t="str">
        <f t="shared" si="57"/>
        <v/>
      </c>
      <c r="DT22" s="22" t="str">
        <f t="shared" si="58"/>
        <v/>
      </c>
      <c r="DU22" s="22" t="str">
        <f t="shared" si="59"/>
        <v/>
      </c>
      <c r="DV22" s="22" t="str">
        <f t="shared" si="60"/>
        <v/>
      </c>
      <c r="DX22" s="18">
        <f t="shared" si="61"/>
        <v>100.619208605414</v>
      </c>
      <c r="DY22" s="18">
        <f t="shared" si="62"/>
        <v>0</v>
      </c>
      <c r="DZ22" s="18">
        <f t="shared" si="63"/>
        <v>0</v>
      </c>
      <c r="EA22" s="18">
        <f t="shared" si="64"/>
        <v>0</v>
      </c>
      <c r="EB22" s="18">
        <f t="shared" si="65"/>
        <v>0</v>
      </c>
      <c r="EC22" s="18">
        <f t="shared" si="66"/>
        <v>0</v>
      </c>
      <c r="ED22" s="18">
        <f t="shared" si="67"/>
        <v>0</v>
      </c>
      <c r="EE22" s="18">
        <f t="shared" si="68"/>
        <v>0</v>
      </c>
      <c r="EF22" s="18">
        <f t="shared" si="69"/>
        <v>0</v>
      </c>
      <c r="EG22" s="18">
        <f t="shared" si="70"/>
        <v>0</v>
      </c>
      <c r="EH22" s="18">
        <f t="shared" si="71"/>
        <v>0</v>
      </c>
      <c r="EI22" s="18">
        <f t="shared" si="72"/>
        <v>0</v>
      </c>
      <c r="EJ22" s="18">
        <f t="shared" si="73"/>
        <v>0</v>
      </c>
      <c r="EK22" s="18">
        <f t="shared" si="74"/>
        <v>0</v>
      </c>
      <c r="EL22" s="18">
        <f t="shared" si="75"/>
        <v>0</v>
      </c>
      <c r="EM22" s="18">
        <f t="shared" si="76"/>
        <v>0</v>
      </c>
      <c r="EN22" s="18">
        <f t="shared" si="77"/>
        <v>0</v>
      </c>
      <c r="EO22" s="18">
        <f t="shared" si="78"/>
        <v>0</v>
      </c>
      <c r="EP22" s="18">
        <f t="shared" si="79"/>
        <v>0</v>
      </c>
      <c r="EQ22" s="18">
        <f t="shared" si="80"/>
        <v>0</v>
      </c>
      <c r="ER22" s="18">
        <f t="shared" si="81"/>
        <v>0</v>
      </c>
      <c r="ES22" s="18">
        <f t="shared" si="82"/>
        <v>0</v>
      </c>
      <c r="ET22" s="18">
        <f t="shared" si="83"/>
        <v>0</v>
      </c>
      <c r="EU22" s="18">
        <f t="shared" si="84"/>
        <v>0</v>
      </c>
      <c r="EV22" s="18">
        <f t="shared" si="85"/>
        <v>0</v>
      </c>
      <c r="EW22" s="18">
        <f t="shared" si="86"/>
        <v>0</v>
      </c>
      <c r="EX22" s="18">
        <f t="shared" si="87"/>
        <v>0</v>
      </c>
      <c r="EY22" s="18">
        <f t="shared" si="88"/>
        <v>0</v>
      </c>
      <c r="EZ22" s="18">
        <f t="shared" si="89"/>
        <v>0</v>
      </c>
      <c r="FA22" s="18">
        <f t="shared" si="90"/>
        <v>0</v>
      </c>
      <c r="FB22" s="18">
        <f t="shared" si="91"/>
        <v>0</v>
      </c>
      <c r="FC22" s="18">
        <f t="shared" si="92"/>
        <v>0</v>
      </c>
      <c r="FD22" s="18">
        <f t="shared" si="93"/>
        <v>0</v>
      </c>
      <c r="FE22" s="18">
        <f t="shared" si="94"/>
        <v>0</v>
      </c>
      <c r="FF22" s="18">
        <f t="shared" si="95"/>
        <v>0</v>
      </c>
      <c r="FG22" s="18">
        <f t="shared" si="96"/>
        <v>0</v>
      </c>
      <c r="FH22" s="18">
        <f t="shared" si="97"/>
        <v>0</v>
      </c>
      <c r="FI22" s="18">
        <f t="shared" si="98"/>
        <v>0</v>
      </c>
      <c r="FJ22" s="18">
        <f t="shared" si="99"/>
        <v>0</v>
      </c>
      <c r="FK22" s="18">
        <f t="shared" si="100"/>
        <v>0</v>
      </c>
      <c r="FL22" s="18">
        <f t="shared" si="101"/>
        <v>0</v>
      </c>
      <c r="FM22" s="18">
        <f t="shared" si="102"/>
        <v>0</v>
      </c>
      <c r="FN22" s="18">
        <f t="shared" si="103"/>
        <v>0</v>
      </c>
      <c r="FO22" s="18">
        <f t="shared" si="104"/>
        <v>0</v>
      </c>
      <c r="FP22" s="18">
        <f t="shared" si="105"/>
        <v>0</v>
      </c>
      <c r="FQ22" s="18">
        <f t="shared" si="106"/>
        <v>0</v>
      </c>
      <c r="FR22" s="18">
        <f t="shared" si="107"/>
        <v>0</v>
      </c>
      <c r="FS22" s="18">
        <f t="shared" si="108"/>
        <v>0</v>
      </c>
      <c r="FT22" s="18">
        <f t="shared" si="109"/>
        <v>0</v>
      </c>
      <c r="FU22" s="18">
        <f t="shared" si="110"/>
        <v>0</v>
      </c>
      <c r="FV22" s="18">
        <f t="shared" si="111"/>
        <v>0</v>
      </c>
      <c r="FW22" s="18">
        <f t="shared" si="112"/>
        <v>0</v>
      </c>
      <c r="FX22" s="18">
        <f t="shared" si="113"/>
        <v>0</v>
      </c>
      <c r="FY22" s="18">
        <f t="shared" si="114"/>
        <v>0</v>
      </c>
      <c r="FZ22" s="18">
        <f t="shared" si="115"/>
        <v>0</v>
      </c>
      <c r="GA22" s="18">
        <f t="shared" si="116"/>
        <v>0</v>
      </c>
      <c r="GB22" s="18">
        <f t="shared" si="117"/>
        <v>0</v>
      </c>
      <c r="GC22" s="18">
        <f t="shared" si="118"/>
        <v>0</v>
      </c>
      <c r="GD22" s="18">
        <f t="shared" si="119"/>
        <v>0</v>
      </c>
      <c r="GE22" s="18">
        <f t="shared" si="120"/>
        <v>0</v>
      </c>
    </row>
    <row r="23" spans="1:187" x14ac:dyDescent="0.2">
      <c r="A23">
        <v>20</v>
      </c>
      <c r="B23" s="16">
        <f>Bonds!B23</f>
        <v>46418</v>
      </c>
      <c r="C23" s="17">
        <f>Bonds!C23</f>
        <v>1.5</v>
      </c>
      <c r="D23">
        <f>Bonds!Q23</f>
        <v>1</v>
      </c>
      <c r="E23">
        <f t="shared" si="0"/>
        <v>1</v>
      </c>
      <c r="F23" s="16">
        <f>IF(1&gt;$D23,"",IF($E23=1,EOMONTH(EDATE(Bonds!$I23,6*(1-1)),0),EDATE(Bonds!$I23,6*(1-1))))</f>
        <v>46418</v>
      </c>
      <c r="G23" s="16" t="str">
        <f>IF(2&gt;$D23,"",IF($E23=1,EOMONTH(EDATE(Bonds!$I23,6*(2-1)),0),EDATE(Bonds!$I23,6*(2-1))))</f>
        <v/>
      </c>
      <c r="H23" s="16" t="str">
        <f>IF(3&gt;$D23,"",IF($E23=1,EOMONTH(EDATE(Bonds!$I23,6*(3-1)),0),EDATE(Bonds!$I23,6*(3-1))))</f>
        <v/>
      </c>
      <c r="I23" s="16" t="str">
        <f>IF(4&gt;$D23,"",IF($E23=1,EOMONTH(EDATE(Bonds!$I23,6*(4-1)),0),EDATE(Bonds!$I23,6*(4-1))))</f>
        <v/>
      </c>
      <c r="J23" s="16" t="str">
        <f>IF(5&gt;$D23,"",IF($E23=1,EOMONTH(EDATE(Bonds!$I23,6*(5-1)),0),EDATE(Bonds!$I23,6*(5-1))))</f>
        <v/>
      </c>
      <c r="K23" s="16" t="str">
        <f>IF(6&gt;$D23,"",IF($E23=1,EOMONTH(EDATE(Bonds!$I23,6*(6-1)),0),EDATE(Bonds!$I23,6*(6-1))))</f>
        <v/>
      </c>
      <c r="L23" s="16" t="str">
        <f>IF(7&gt;$D23,"",IF($E23=1,EOMONTH(EDATE(Bonds!$I23,6*(7-1)),0),EDATE(Bonds!$I23,6*(7-1))))</f>
        <v/>
      </c>
      <c r="M23" s="16" t="str">
        <f>IF(8&gt;$D23,"",IF($E23=1,EOMONTH(EDATE(Bonds!$I23,6*(8-1)),0),EDATE(Bonds!$I23,6*(8-1))))</f>
        <v/>
      </c>
      <c r="N23" s="16" t="str">
        <f>IF(9&gt;$D23,"",IF($E23=1,EOMONTH(EDATE(Bonds!$I23,6*(9-1)),0),EDATE(Bonds!$I23,6*(9-1))))</f>
        <v/>
      </c>
      <c r="O23" s="16" t="str">
        <f>IF(10&gt;$D23,"",IF($E23=1,EOMONTH(EDATE(Bonds!$I23,6*(10-1)),0),EDATE(Bonds!$I23,6*(10-1))))</f>
        <v/>
      </c>
      <c r="P23" s="16" t="str">
        <f>IF(11&gt;$D23,"",IF($E23=1,EOMONTH(EDATE(Bonds!$I23,6*(11-1)),0),EDATE(Bonds!$I23,6*(11-1))))</f>
        <v/>
      </c>
      <c r="Q23" s="16" t="str">
        <f>IF(12&gt;$D23,"",IF($E23=1,EOMONTH(EDATE(Bonds!$I23,6*(12-1)),0),EDATE(Bonds!$I23,6*(12-1))))</f>
        <v/>
      </c>
      <c r="R23" s="16" t="str">
        <f>IF(13&gt;$D23,"",IF($E23=1,EOMONTH(EDATE(Bonds!$I23,6*(13-1)),0),EDATE(Bonds!$I23,6*(13-1))))</f>
        <v/>
      </c>
      <c r="S23" s="16" t="str">
        <f>IF(14&gt;$D23,"",IF($E23=1,EOMONTH(EDATE(Bonds!$I23,6*(14-1)),0),EDATE(Bonds!$I23,6*(14-1))))</f>
        <v/>
      </c>
      <c r="T23" s="16" t="str">
        <f>IF(15&gt;$D23,"",IF($E23=1,EOMONTH(EDATE(Bonds!$I23,6*(15-1)),0),EDATE(Bonds!$I23,6*(15-1))))</f>
        <v/>
      </c>
      <c r="U23" s="16" t="str">
        <f>IF(16&gt;$D23,"",IF($E23=1,EOMONTH(EDATE(Bonds!$I23,6*(16-1)),0),EDATE(Bonds!$I23,6*(16-1))))</f>
        <v/>
      </c>
      <c r="V23" s="16" t="str">
        <f>IF(17&gt;$D23,"",IF($E23=1,EOMONTH(EDATE(Bonds!$I23,6*(17-1)),0),EDATE(Bonds!$I23,6*(17-1))))</f>
        <v/>
      </c>
      <c r="W23" s="16" t="str">
        <f>IF(18&gt;$D23,"",IF($E23=1,EOMONTH(EDATE(Bonds!$I23,6*(18-1)),0),EDATE(Bonds!$I23,6*(18-1))))</f>
        <v/>
      </c>
      <c r="X23" s="16" t="str">
        <f>IF(19&gt;$D23,"",IF($E23=1,EOMONTH(EDATE(Bonds!$I23,6*(19-1)),0),EDATE(Bonds!$I23,6*(19-1))))</f>
        <v/>
      </c>
      <c r="Y23" s="16" t="str">
        <f>IF(20&gt;$D23,"",IF($E23=1,EOMONTH(EDATE(Bonds!$I23,6*(20-1)),0),EDATE(Bonds!$I23,6*(20-1))))</f>
        <v/>
      </c>
      <c r="Z23" s="16" t="str">
        <f>IF(21&gt;$D23,"",IF($E23=1,EOMONTH(EDATE(Bonds!$I23,6*(21-1)),0),EDATE(Bonds!$I23,6*(21-1))))</f>
        <v/>
      </c>
      <c r="AA23" s="16" t="str">
        <f>IF(22&gt;$D23,"",IF($E23=1,EOMONTH(EDATE(Bonds!$I23,6*(22-1)),0),EDATE(Bonds!$I23,6*(22-1))))</f>
        <v/>
      </c>
      <c r="AB23" s="16" t="str">
        <f>IF(23&gt;$D23,"",IF($E23=1,EOMONTH(EDATE(Bonds!$I23,6*(23-1)),0),EDATE(Bonds!$I23,6*(23-1))))</f>
        <v/>
      </c>
      <c r="AC23" s="16" t="str">
        <f>IF(24&gt;$D23,"",IF($E23=1,EOMONTH(EDATE(Bonds!$I23,6*(24-1)),0),EDATE(Bonds!$I23,6*(24-1))))</f>
        <v/>
      </c>
      <c r="AD23" s="16" t="str">
        <f>IF(25&gt;$D23,"",IF($E23=1,EOMONTH(EDATE(Bonds!$I23,6*(25-1)),0),EDATE(Bonds!$I23,6*(25-1))))</f>
        <v/>
      </c>
      <c r="AE23" s="16" t="str">
        <f>IF(26&gt;$D23,"",IF($E23=1,EOMONTH(EDATE(Bonds!$I23,6*(26-1)),0),EDATE(Bonds!$I23,6*(26-1))))</f>
        <v/>
      </c>
      <c r="AF23" s="16" t="str">
        <f>IF(27&gt;$D23,"",IF($E23=1,EOMONTH(EDATE(Bonds!$I23,6*(27-1)),0),EDATE(Bonds!$I23,6*(27-1))))</f>
        <v/>
      </c>
      <c r="AG23" s="16" t="str">
        <f>IF(28&gt;$D23,"",IF($E23=1,EOMONTH(EDATE(Bonds!$I23,6*(28-1)),0),EDATE(Bonds!$I23,6*(28-1))))</f>
        <v/>
      </c>
      <c r="AH23" s="16" t="str">
        <f>IF(29&gt;$D23,"",IF($E23=1,EOMONTH(EDATE(Bonds!$I23,6*(29-1)),0),EDATE(Bonds!$I23,6*(29-1))))</f>
        <v/>
      </c>
      <c r="AI23" s="16" t="str">
        <f>IF(30&gt;$D23,"",IF($E23=1,EOMONTH(EDATE(Bonds!$I23,6*(30-1)),0),EDATE(Bonds!$I23,6*(30-1))))</f>
        <v/>
      </c>
      <c r="AJ23" s="16" t="str">
        <f>IF(31&gt;$D23,"",IF($E23=1,EOMONTH(EDATE(Bonds!$I23,6*(31-1)),0),EDATE(Bonds!$I23,6*(31-1))))</f>
        <v/>
      </c>
      <c r="AK23" s="16" t="str">
        <f>IF(32&gt;$D23,"",IF($E23=1,EOMONTH(EDATE(Bonds!$I23,6*(32-1)),0),EDATE(Bonds!$I23,6*(32-1))))</f>
        <v/>
      </c>
      <c r="AL23" s="16" t="str">
        <f>IF(33&gt;$D23,"",IF($E23=1,EOMONTH(EDATE(Bonds!$I23,6*(33-1)),0),EDATE(Bonds!$I23,6*(33-1))))</f>
        <v/>
      </c>
      <c r="AM23" s="16" t="str">
        <f>IF(34&gt;$D23,"",IF($E23=1,EOMONTH(EDATE(Bonds!$I23,6*(34-1)),0),EDATE(Bonds!$I23,6*(34-1))))</f>
        <v/>
      </c>
      <c r="AN23" s="16" t="str">
        <f>IF(35&gt;$D23,"",IF($E23=1,EOMONTH(EDATE(Bonds!$I23,6*(35-1)),0),EDATE(Bonds!$I23,6*(35-1))))</f>
        <v/>
      </c>
      <c r="AO23" s="16" t="str">
        <f>IF(36&gt;$D23,"",IF($E23=1,EOMONTH(EDATE(Bonds!$I23,6*(36-1)),0),EDATE(Bonds!$I23,6*(36-1))))</f>
        <v/>
      </c>
      <c r="AP23" s="16" t="str">
        <f>IF(37&gt;$D23,"",IF($E23=1,EOMONTH(EDATE(Bonds!$I23,6*(37-1)),0),EDATE(Bonds!$I23,6*(37-1))))</f>
        <v/>
      </c>
      <c r="AQ23" s="16" t="str">
        <f>IF(38&gt;$D23,"",IF($E23=1,EOMONTH(EDATE(Bonds!$I23,6*(38-1)),0),EDATE(Bonds!$I23,6*(38-1))))</f>
        <v/>
      </c>
      <c r="AR23" s="16" t="str">
        <f>IF(39&gt;$D23,"",IF($E23=1,EOMONTH(EDATE(Bonds!$I23,6*(39-1)),0),EDATE(Bonds!$I23,6*(39-1))))</f>
        <v/>
      </c>
      <c r="AS23" s="16" t="str">
        <f>IF(40&gt;$D23,"",IF($E23=1,EOMONTH(EDATE(Bonds!$I23,6*(40-1)),0),EDATE(Bonds!$I23,6*(40-1))))</f>
        <v/>
      </c>
      <c r="AT23" s="16" t="str">
        <f>IF(41&gt;$D23,"",IF($E23=1,EOMONTH(EDATE(Bonds!$I23,6*(41-1)),0),EDATE(Bonds!$I23,6*(41-1))))</f>
        <v/>
      </c>
      <c r="AU23" s="16" t="str">
        <f>IF(42&gt;$D23,"",IF($E23=1,EOMONTH(EDATE(Bonds!$I23,6*(42-1)),0),EDATE(Bonds!$I23,6*(42-1))))</f>
        <v/>
      </c>
      <c r="AV23" s="16" t="str">
        <f>IF(43&gt;$D23,"",IF($E23=1,EOMONTH(EDATE(Bonds!$I23,6*(43-1)),0),EDATE(Bonds!$I23,6*(43-1))))</f>
        <v/>
      </c>
      <c r="AW23" s="16" t="str">
        <f>IF(44&gt;$D23,"",IF($E23=1,EOMONTH(EDATE(Bonds!$I23,6*(44-1)),0),EDATE(Bonds!$I23,6*(44-1))))</f>
        <v/>
      </c>
      <c r="AX23" s="16" t="str">
        <f>IF(45&gt;$D23,"",IF($E23=1,EOMONTH(EDATE(Bonds!$I23,6*(45-1)),0),EDATE(Bonds!$I23,6*(45-1))))</f>
        <v/>
      </c>
      <c r="AY23" s="16" t="str">
        <f>IF(46&gt;$D23,"",IF($E23=1,EOMONTH(EDATE(Bonds!$I23,6*(46-1)),0),EDATE(Bonds!$I23,6*(46-1))))</f>
        <v/>
      </c>
      <c r="AZ23" s="16" t="str">
        <f>IF(47&gt;$D23,"",IF($E23=1,EOMONTH(EDATE(Bonds!$I23,6*(47-1)),0),EDATE(Bonds!$I23,6*(47-1))))</f>
        <v/>
      </c>
      <c r="BA23" s="16" t="str">
        <f>IF(48&gt;$D23,"",IF($E23=1,EOMONTH(EDATE(Bonds!$I23,6*(48-1)),0),EDATE(Bonds!$I23,6*(48-1))))</f>
        <v/>
      </c>
      <c r="BB23" s="16" t="str">
        <f>IF(49&gt;$D23,"",IF($E23=1,EOMONTH(EDATE(Bonds!$I23,6*(49-1)),0),EDATE(Bonds!$I23,6*(49-1))))</f>
        <v/>
      </c>
      <c r="BC23" s="16" t="str">
        <f>IF(50&gt;$D23,"",IF($E23=1,EOMONTH(EDATE(Bonds!$I23,6*(50-1)),0),EDATE(Bonds!$I23,6*(50-1))))</f>
        <v/>
      </c>
      <c r="BD23" s="16" t="str">
        <f>IF(51&gt;$D23,"",IF($E23=1,EOMONTH(EDATE(Bonds!$I23,6*(51-1)),0),EDATE(Bonds!$I23,6*(51-1))))</f>
        <v/>
      </c>
      <c r="BE23" s="16" t="str">
        <f>IF(52&gt;$D23,"",IF($E23=1,EOMONTH(EDATE(Bonds!$I23,6*(52-1)),0),EDATE(Bonds!$I23,6*(52-1))))</f>
        <v/>
      </c>
      <c r="BF23" s="16" t="str">
        <f>IF(53&gt;$D23,"",IF($E23=1,EOMONTH(EDATE(Bonds!$I23,6*(53-1)),0),EDATE(Bonds!$I23,6*(53-1))))</f>
        <v/>
      </c>
      <c r="BG23" s="16" t="str">
        <f>IF(54&gt;$D23,"",IF($E23=1,EOMONTH(EDATE(Bonds!$I23,6*(54-1)),0),EDATE(Bonds!$I23,6*(54-1))))</f>
        <v/>
      </c>
      <c r="BH23" s="16" t="str">
        <f>IF(55&gt;$D23,"",IF($E23=1,EOMONTH(EDATE(Bonds!$I23,6*(55-1)),0),EDATE(Bonds!$I23,6*(55-1))))</f>
        <v/>
      </c>
      <c r="BI23" s="16" t="str">
        <f>IF(56&gt;$D23,"",IF($E23=1,EOMONTH(EDATE(Bonds!$I23,6*(56-1)),0),EDATE(Bonds!$I23,6*(56-1))))</f>
        <v/>
      </c>
      <c r="BJ23" s="16" t="str">
        <f>IF(57&gt;$D23,"",IF($E23=1,EOMONTH(EDATE(Bonds!$I23,6*(57-1)),0),EDATE(Bonds!$I23,6*(57-1))))</f>
        <v/>
      </c>
      <c r="BK23" s="16" t="str">
        <f>IF(58&gt;$D23,"",IF($E23=1,EOMONTH(EDATE(Bonds!$I23,6*(58-1)),0),EDATE(Bonds!$I23,6*(58-1))))</f>
        <v/>
      </c>
      <c r="BL23" s="16" t="str">
        <f>IF(59&gt;$D23,"",IF($E23=1,EOMONTH(EDATE(Bonds!$I23,6*(59-1)),0),EDATE(Bonds!$I23,6*(59-1))))</f>
        <v/>
      </c>
      <c r="BM23" s="16" t="str">
        <f>IF(60&gt;$D23,"",IF($E23=1,EOMONTH(EDATE(Bonds!$I23,6*(60-1)),0),EDATE(Bonds!$I23,6*(60-1))))</f>
        <v/>
      </c>
      <c r="BO23" s="22">
        <f t="shared" si="1"/>
        <v>3.8804014146881394E-2</v>
      </c>
      <c r="BP23" s="22" t="str">
        <f t="shared" si="2"/>
        <v/>
      </c>
      <c r="BQ23" s="22" t="str">
        <f t="shared" si="3"/>
        <v/>
      </c>
      <c r="BR23" s="22" t="str">
        <f t="shared" si="4"/>
        <v/>
      </c>
      <c r="BS23" s="22" t="str">
        <f t="shared" si="5"/>
        <v/>
      </c>
      <c r="BT23" s="22" t="str">
        <f t="shared" si="6"/>
        <v/>
      </c>
      <c r="BU23" s="22" t="str">
        <f t="shared" si="7"/>
        <v/>
      </c>
      <c r="BV23" s="22" t="str">
        <f t="shared" si="8"/>
        <v/>
      </c>
      <c r="BW23" s="22" t="str">
        <f t="shared" si="9"/>
        <v/>
      </c>
      <c r="BX23" s="22" t="str">
        <f t="shared" si="10"/>
        <v/>
      </c>
      <c r="BY23" s="22" t="str">
        <f t="shared" si="11"/>
        <v/>
      </c>
      <c r="BZ23" s="22" t="str">
        <f t="shared" si="12"/>
        <v/>
      </c>
      <c r="CA23" s="22" t="str">
        <f t="shared" si="13"/>
        <v/>
      </c>
      <c r="CB23" s="22" t="str">
        <f t="shared" si="14"/>
        <v/>
      </c>
      <c r="CC23" s="22" t="str">
        <f t="shared" si="15"/>
        <v/>
      </c>
      <c r="CD23" s="22" t="str">
        <f t="shared" si="16"/>
        <v/>
      </c>
      <c r="CE23" s="22" t="str">
        <f t="shared" si="17"/>
        <v/>
      </c>
      <c r="CF23" s="22" t="str">
        <f t="shared" si="18"/>
        <v/>
      </c>
      <c r="CG23" s="22" t="str">
        <f t="shared" si="19"/>
        <v/>
      </c>
      <c r="CH23" s="22" t="str">
        <f t="shared" si="20"/>
        <v/>
      </c>
      <c r="CI23" s="22" t="str">
        <f t="shared" si="21"/>
        <v/>
      </c>
      <c r="CJ23" s="22" t="str">
        <f t="shared" si="22"/>
        <v/>
      </c>
      <c r="CK23" s="22" t="str">
        <f t="shared" si="23"/>
        <v/>
      </c>
      <c r="CL23" s="22" t="str">
        <f t="shared" si="24"/>
        <v/>
      </c>
      <c r="CM23" s="22" t="str">
        <f t="shared" si="25"/>
        <v/>
      </c>
      <c r="CN23" s="22" t="str">
        <f t="shared" si="26"/>
        <v/>
      </c>
      <c r="CO23" s="22" t="str">
        <f t="shared" si="27"/>
        <v/>
      </c>
      <c r="CP23" s="22" t="str">
        <f t="shared" si="28"/>
        <v/>
      </c>
      <c r="CQ23" s="22" t="str">
        <f t="shared" si="29"/>
        <v/>
      </c>
      <c r="CR23" s="22" t="str">
        <f t="shared" si="30"/>
        <v/>
      </c>
      <c r="CS23" s="22" t="str">
        <f t="shared" si="31"/>
        <v/>
      </c>
      <c r="CT23" s="22" t="str">
        <f t="shared" si="32"/>
        <v/>
      </c>
      <c r="CU23" s="22" t="str">
        <f t="shared" si="33"/>
        <v/>
      </c>
      <c r="CV23" s="22" t="str">
        <f t="shared" si="34"/>
        <v/>
      </c>
      <c r="CW23" s="22" t="str">
        <f t="shared" si="35"/>
        <v/>
      </c>
      <c r="CX23" s="22" t="str">
        <f t="shared" si="36"/>
        <v/>
      </c>
      <c r="CY23" s="22" t="str">
        <f t="shared" si="37"/>
        <v/>
      </c>
      <c r="CZ23" s="22" t="str">
        <f t="shared" si="38"/>
        <v/>
      </c>
      <c r="DA23" s="22" t="str">
        <f t="shared" si="39"/>
        <v/>
      </c>
      <c r="DB23" s="22" t="str">
        <f t="shared" si="40"/>
        <v/>
      </c>
      <c r="DC23" s="22" t="str">
        <f t="shared" si="41"/>
        <v/>
      </c>
      <c r="DD23" s="22" t="str">
        <f t="shared" si="42"/>
        <v/>
      </c>
      <c r="DE23" s="22" t="str">
        <f t="shared" si="43"/>
        <v/>
      </c>
      <c r="DF23" s="22" t="str">
        <f t="shared" si="44"/>
        <v/>
      </c>
      <c r="DG23" s="22" t="str">
        <f t="shared" si="45"/>
        <v/>
      </c>
      <c r="DH23" s="22" t="str">
        <f t="shared" si="46"/>
        <v/>
      </c>
      <c r="DI23" s="22" t="str">
        <f t="shared" si="47"/>
        <v/>
      </c>
      <c r="DJ23" s="22" t="str">
        <f t="shared" si="48"/>
        <v/>
      </c>
      <c r="DK23" s="22" t="str">
        <f t="shared" si="49"/>
        <v/>
      </c>
      <c r="DL23" s="22" t="str">
        <f t="shared" si="50"/>
        <v/>
      </c>
      <c r="DM23" s="22" t="str">
        <f t="shared" si="51"/>
        <v/>
      </c>
      <c r="DN23" s="22" t="str">
        <f t="shared" si="52"/>
        <v/>
      </c>
      <c r="DO23" s="22" t="str">
        <f t="shared" si="53"/>
        <v/>
      </c>
      <c r="DP23" s="22" t="str">
        <f t="shared" si="54"/>
        <v/>
      </c>
      <c r="DQ23" s="22" t="str">
        <f t="shared" si="55"/>
        <v/>
      </c>
      <c r="DR23" s="22" t="str">
        <f t="shared" si="56"/>
        <v/>
      </c>
      <c r="DS23" s="22" t="str">
        <f t="shared" si="57"/>
        <v/>
      </c>
      <c r="DT23" s="22" t="str">
        <f t="shared" si="58"/>
        <v/>
      </c>
      <c r="DU23" s="22" t="str">
        <f t="shared" si="59"/>
        <v/>
      </c>
      <c r="DV23" s="22" t="str">
        <f t="shared" si="60"/>
        <v/>
      </c>
      <c r="DX23" s="18">
        <f t="shared" si="61"/>
        <v>99.208818601829307</v>
      </c>
      <c r="DY23" s="18">
        <f t="shared" si="62"/>
        <v>0</v>
      </c>
      <c r="DZ23" s="18">
        <f t="shared" si="63"/>
        <v>0</v>
      </c>
      <c r="EA23" s="18">
        <f t="shared" si="64"/>
        <v>0</v>
      </c>
      <c r="EB23" s="18">
        <f t="shared" si="65"/>
        <v>0</v>
      </c>
      <c r="EC23" s="18">
        <f t="shared" si="66"/>
        <v>0</v>
      </c>
      <c r="ED23" s="18">
        <f t="shared" si="67"/>
        <v>0</v>
      </c>
      <c r="EE23" s="18">
        <f t="shared" si="68"/>
        <v>0</v>
      </c>
      <c r="EF23" s="18">
        <f t="shared" si="69"/>
        <v>0</v>
      </c>
      <c r="EG23" s="18">
        <f t="shared" si="70"/>
        <v>0</v>
      </c>
      <c r="EH23" s="18">
        <f t="shared" si="71"/>
        <v>0</v>
      </c>
      <c r="EI23" s="18">
        <f t="shared" si="72"/>
        <v>0</v>
      </c>
      <c r="EJ23" s="18">
        <f t="shared" si="73"/>
        <v>0</v>
      </c>
      <c r="EK23" s="18">
        <f t="shared" si="74"/>
        <v>0</v>
      </c>
      <c r="EL23" s="18">
        <f t="shared" si="75"/>
        <v>0</v>
      </c>
      <c r="EM23" s="18">
        <f t="shared" si="76"/>
        <v>0</v>
      </c>
      <c r="EN23" s="18">
        <f t="shared" si="77"/>
        <v>0</v>
      </c>
      <c r="EO23" s="18">
        <f t="shared" si="78"/>
        <v>0</v>
      </c>
      <c r="EP23" s="18">
        <f t="shared" si="79"/>
        <v>0</v>
      </c>
      <c r="EQ23" s="18">
        <f t="shared" si="80"/>
        <v>0</v>
      </c>
      <c r="ER23" s="18">
        <f t="shared" si="81"/>
        <v>0</v>
      </c>
      <c r="ES23" s="18">
        <f t="shared" si="82"/>
        <v>0</v>
      </c>
      <c r="ET23" s="18">
        <f t="shared" si="83"/>
        <v>0</v>
      </c>
      <c r="EU23" s="18">
        <f t="shared" si="84"/>
        <v>0</v>
      </c>
      <c r="EV23" s="18">
        <f t="shared" si="85"/>
        <v>0</v>
      </c>
      <c r="EW23" s="18">
        <f t="shared" si="86"/>
        <v>0</v>
      </c>
      <c r="EX23" s="18">
        <f t="shared" si="87"/>
        <v>0</v>
      </c>
      <c r="EY23" s="18">
        <f t="shared" si="88"/>
        <v>0</v>
      </c>
      <c r="EZ23" s="18">
        <f t="shared" si="89"/>
        <v>0</v>
      </c>
      <c r="FA23" s="18">
        <f t="shared" si="90"/>
        <v>0</v>
      </c>
      <c r="FB23" s="18">
        <f t="shared" si="91"/>
        <v>0</v>
      </c>
      <c r="FC23" s="18">
        <f t="shared" si="92"/>
        <v>0</v>
      </c>
      <c r="FD23" s="18">
        <f t="shared" si="93"/>
        <v>0</v>
      </c>
      <c r="FE23" s="18">
        <f t="shared" si="94"/>
        <v>0</v>
      </c>
      <c r="FF23" s="18">
        <f t="shared" si="95"/>
        <v>0</v>
      </c>
      <c r="FG23" s="18">
        <f t="shared" si="96"/>
        <v>0</v>
      </c>
      <c r="FH23" s="18">
        <f t="shared" si="97"/>
        <v>0</v>
      </c>
      <c r="FI23" s="18">
        <f t="shared" si="98"/>
        <v>0</v>
      </c>
      <c r="FJ23" s="18">
        <f t="shared" si="99"/>
        <v>0</v>
      </c>
      <c r="FK23" s="18">
        <f t="shared" si="100"/>
        <v>0</v>
      </c>
      <c r="FL23" s="18">
        <f t="shared" si="101"/>
        <v>0</v>
      </c>
      <c r="FM23" s="18">
        <f t="shared" si="102"/>
        <v>0</v>
      </c>
      <c r="FN23" s="18">
        <f t="shared" si="103"/>
        <v>0</v>
      </c>
      <c r="FO23" s="18">
        <f t="shared" si="104"/>
        <v>0</v>
      </c>
      <c r="FP23" s="18">
        <f t="shared" si="105"/>
        <v>0</v>
      </c>
      <c r="FQ23" s="18">
        <f t="shared" si="106"/>
        <v>0</v>
      </c>
      <c r="FR23" s="18">
        <f t="shared" si="107"/>
        <v>0</v>
      </c>
      <c r="FS23" s="18">
        <f t="shared" si="108"/>
        <v>0</v>
      </c>
      <c r="FT23" s="18">
        <f t="shared" si="109"/>
        <v>0</v>
      </c>
      <c r="FU23" s="18">
        <f t="shared" si="110"/>
        <v>0</v>
      </c>
      <c r="FV23" s="18">
        <f t="shared" si="111"/>
        <v>0</v>
      </c>
      <c r="FW23" s="18">
        <f t="shared" si="112"/>
        <v>0</v>
      </c>
      <c r="FX23" s="18">
        <f t="shared" si="113"/>
        <v>0</v>
      </c>
      <c r="FY23" s="18">
        <f t="shared" si="114"/>
        <v>0</v>
      </c>
      <c r="FZ23" s="18">
        <f t="shared" si="115"/>
        <v>0</v>
      </c>
      <c r="GA23" s="18">
        <f t="shared" si="116"/>
        <v>0</v>
      </c>
      <c r="GB23" s="18">
        <f t="shared" si="117"/>
        <v>0</v>
      </c>
      <c r="GC23" s="18">
        <f t="shared" si="118"/>
        <v>0</v>
      </c>
      <c r="GD23" s="18">
        <f t="shared" si="119"/>
        <v>0</v>
      </c>
      <c r="GE23" s="18">
        <f t="shared" si="120"/>
        <v>0</v>
      </c>
    </row>
    <row r="24" spans="1:187" x14ac:dyDescent="0.2">
      <c r="A24">
        <v>21</v>
      </c>
      <c r="B24" s="16">
        <f>Bonds!B24</f>
        <v>46418</v>
      </c>
      <c r="C24" s="17">
        <f>Bonds!C24</f>
        <v>4.125</v>
      </c>
      <c r="D24">
        <f>Bonds!Q24</f>
        <v>1</v>
      </c>
      <c r="E24">
        <f t="shared" si="0"/>
        <v>1</v>
      </c>
      <c r="F24" s="16">
        <f>IF(1&gt;$D24,"",IF($E24=1,EOMONTH(EDATE(Bonds!$I24,6*(1-1)),0),EDATE(Bonds!$I24,6*(1-1))))</f>
        <v>46418</v>
      </c>
      <c r="G24" s="16" t="str">
        <f>IF(2&gt;$D24,"",IF($E24=1,EOMONTH(EDATE(Bonds!$I24,6*(2-1)),0),EDATE(Bonds!$I24,6*(2-1))))</f>
        <v/>
      </c>
      <c r="H24" s="16" t="str">
        <f>IF(3&gt;$D24,"",IF($E24=1,EOMONTH(EDATE(Bonds!$I24,6*(3-1)),0),EDATE(Bonds!$I24,6*(3-1))))</f>
        <v/>
      </c>
      <c r="I24" s="16" t="str">
        <f>IF(4&gt;$D24,"",IF($E24=1,EOMONTH(EDATE(Bonds!$I24,6*(4-1)),0),EDATE(Bonds!$I24,6*(4-1))))</f>
        <v/>
      </c>
      <c r="J24" s="16" t="str">
        <f>IF(5&gt;$D24,"",IF($E24=1,EOMONTH(EDATE(Bonds!$I24,6*(5-1)),0),EDATE(Bonds!$I24,6*(5-1))))</f>
        <v/>
      </c>
      <c r="K24" s="16" t="str">
        <f>IF(6&gt;$D24,"",IF($E24=1,EOMONTH(EDATE(Bonds!$I24,6*(6-1)),0),EDATE(Bonds!$I24,6*(6-1))))</f>
        <v/>
      </c>
      <c r="L24" s="16" t="str">
        <f>IF(7&gt;$D24,"",IF($E24=1,EOMONTH(EDATE(Bonds!$I24,6*(7-1)),0),EDATE(Bonds!$I24,6*(7-1))))</f>
        <v/>
      </c>
      <c r="M24" s="16" t="str">
        <f>IF(8&gt;$D24,"",IF($E24=1,EOMONTH(EDATE(Bonds!$I24,6*(8-1)),0),EDATE(Bonds!$I24,6*(8-1))))</f>
        <v/>
      </c>
      <c r="N24" s="16" t="str">
        <f>IF(9&gt;$D24,"",IF($E24=1,EOMONTH(EDATE(Bonds!$I24,6*(9-1)),0),EDATE(Bonds!$I24,6*(9-1))))</f>
        <v/>
      </c>
      <c r="O24" s="16" t="str">
        <f>IF(10&gt;$D24,"",IF($E24=1,EOMONTH(EDATE(Bonds!$I24,6*(10-1)),0),EDATE(Bonds!$I24,6*(10-1))))</f>
        <v/>
      </c>
      <c r="P24" s="16" t="str">
        <f>IF(11&gt;$D24,"",IF($E24=1,EOMONTH(EDATE(Bonds!$I24,6*(11-1)),0),EDATE(Bonds!$I24,6*(11-1))))</f>
        <v/>
      </c>
      <c r="Q24" s="16" t="str">
        <f>IF(12&gt;$D24,"",IF($E24=1,EOMONTH(EDATE(Bonds!$I24,6*(12-1)),0),EDATE(Bonds!$I24,6*(12-1))))</f>
        <v/>
      </c>
      <c r="R24" s="16" t="str">
        <f>IF(13&gt;$D24,"",IF($E24=1,EOMONTH(EDATE(Bonds!$I24,6*(13-1)),0),EDATE(Bonds!$I24,6*(13-1))))</f>
        <v/>
      </c>
      <c r="S24" s="16" t="str">
        <f>IF(14&gt;$D24,"",IF($E24=1,EOMONTH(EDATE(Bonds!$I24,6*(14-1)),0),EDATE(Bonds!$I24,6*(14-1))))</f>
        <v/>
      </c>
      <c r="T24" s="16" t="str">
        <f>IF(15&gt;$D24,"",IF($E24=1,EOMONTH(EDATE(Bonds!$I24,6*(15-1)),0),EDATE(Bonds!$I24,6*(15-1))))</f>
        <v/>
      </c>
      <c r="U24" s="16" t="str">
        <f>IF(16&gt;$D24,"",IF($E24=1,EOMONTH(EDATE(Bonds!$I24,6*(16-1)),0),EDATE(Bonds!$I24,6*(16-1))))</f>
        <v/>
      </c>
      <c r="V24" s="16" t="str">
        <f>IF(17&gt;$D24,"",IF($E24=1,EOMONTH(EDATE(Bonds!$I24,6*(17-1)),0),EDATE(Bonds!$I24,6*(17-1))))</f>
        <v/>
      </c>
      <c r="W24" s="16" t="str">
        <f>IF(18&gt;$D24,"",IF($E24=1,EOMONTH(EDATE(Bonds!$I24,6*(18-1)),0),EDATE(Bonds!$I24,6*(18-1))))</f>
        <v/>
      </c>
      <c r="X24" s="16" t="str">
        <f>IF(19&gt;$D24,"",IF($E24=1,EOMONTH(EDATE(Bonds!$I24,6*(19-1)),0),EDATE(Bonds!$I24,6*(19-1))))</f>
        <v/>
      </c>
      <c r="Y24" s="16" t="str">
        <f>IF(20&gt;$D24,"",IF($E24=1,EOMONTH(EDATE(Bonds!$I24,6*(20-1)),0),EDATE(Bonds!$I24,6*(20-1))))</f>
        <v/>
      </c>
      <c r="Z24" s="16" t="str">
        <f>IF(21&gt;$D24,"",IF($E24=1,EOMONTH(EDATE(Bonds!$I24,6*(21-1)),0),EDATE(Bonds!$I24,6*(21-1))))</f>
        <v/>
      </c>
      <c r="AA24" s="16" t="str">
        <f>IF(22&gt;$D24,"",IF($E24=1,EOMONTH(EDATE(Bonds!$I24,6*(22-1)),0),EDATE(Bonds!$I24,6*(22-1))))</f>
        <v/>
      </c>
      <c r="AB24" s="16" t="str">
        <f>IF(23&gt;$D24,"",IF($E24=1,EOMONTH(EDATE(Bonds!$I24,6*(23-1)),0),EDATE(Bonds!$I24,6*(23-1))))</f>
        <v/>
      </c>
      <c r="AC24" s="16" t="str">
        <f>IF(24&gt;$D24,"",IF($E24=1,EOMONTH(EDATE(Bonds!$I24,6*(24-1)),0),EDATE(Bonds!$I24,6*(24-1))))</f>
        <v/>
      </c>
      <c r="AD24" s="16" t="str">
        <f>IF(25&gt;$D24,"",IF($E24=1,EOMONTH(EDATE(Bonds!$I24,6*(25-1)),0),EDATE(Bonds!$I24,6*(25-1))))</f>
        <v/>
      </c>
      <c r="AE24" s="16" t="str">
        <f>IF(26&gt;$D24,"",IF($E24=1,EOMONTH(EDATE(Bonds!$I24,6*(26-1)),0),EDATE(Bonds!$I24,6*(26-1))))</f>
        <v/>
      </c>
      <c r="AF24" s="16" t="str">
        <f>IF(27&gt;$D24,"",IF($E24=1,EOMONTH(EDATE(Bonds!$I24,6*(27-1)),0),EDATE(Bonds!$I24,6*(27-1))))</f>
        <v/>
      </c>
      <c r="AG24" s="16" t="str">
        <f>IF(28&gt;$D24,"",IF($E24=1,EOMONTH(EDATE(Bonds!$I24,6*(28-1)),0),EDATE(Bonds!$I24,6*(28-1))))</f>
        <v/>
      </c>
      <c r="AH24" s="16" t="str">
        <f>IF(29&gt;$D24,"",IF($E24=1,EOMONTH(EDATE(Bonds!$I24,6*(29-1)),0),EDATE(Bonds!$I24,6*(29-1))))</f>
        <v/>
      </c>
      <c r="AI24" s="16" t="str">
        <f>IF(30&gt;$D24,"",IF($E24=1,EOMONTH(EDATE(Bonds!$I24,6*(30-1)),0),EDATE(Bonds!$I24,6*(30-1))))</f>
        <v/>
      </c>
      <c r="AJ24" s="16" t="str">
        <f>IF(31&gt;$D24,"",IF($E24=1,EOMONTH(EDATE(Bonds!$I24,6*(31-1)),0),EDATE(Bonds!$I24,6*(31-1))))</f>
        <v/>
      </c>
      <c r="AK24" s="16" t="str">
        <f>IF(32&gt;$D24,"",IF($E24=1,EOMONTH(EDATE(Bonds!$I24,6*(32-1)),0),EDATE(Bonds!$I24,6*(32-1))))</f>
        <v/>
      </c>
      <c r="AL24" s="16" t="str">
        <f>IF(33&gt;$D24,"",IF($E24=1,EOMONTH(EDATE(Bonds!$I24,6*(33-1)),0),EDATE(Bonds!$I24,6*(33-1))))</f>
        <v/>
      </c>
      <c r="AM24" s="16" t="str">
        <f>IF(34&gt;$D24,"",IF($E24=1,EOMONTH(EDATE(Bonds!$I24,6*(34-1)),0),EDATE(Bonds!$I24,6*(34-1))))</f>
        <v/>
      </c>
      <c r="AN24" s="16" t="str">
        <f>IF(35&gt;$D24,"",IF($E24=1,EOMONTH(EDATE(Bonds!$I24,6*(35-1)),0),EDATE(Bonds!$I24,6*(35-1))))</f>
        <v/>
      </c>
      <c r="AO24" s="16" t="str">
        <f>IF(36&gt;$D24,"",IF($E24=1,EOMONTH(EDATE(Bonds!$I24,6*(36-1)),0),EDATE(Bonds!$I24,6*(36-1))))</f>
        <v/>
      </c>
      <c r="AP24" s="16" t="str">
        <f>IF(37&gt;$D24,"",IF($E24=1,EOMONTH(EDATE(Bonds!$I24,6*(37-1)),0),EDATE(Bonds!$I24,6*(37-1))))</f>
        <v/>
      </c>
      <c r="AQ24" s="16" t="str">
        <f>IF(38&gt;$D24,"",IF($E24=1,EOMONTH(EDATE(Bonds!$I24,6*(38-1)),0),EDATE(Bonds!$I24,6*(38-1))))</f>
        <v/>
      </c>
      <c r="AR24" s="16" t="str">
        <f>IF(39&gt;$D24,"",IF($E24=1,EOMONTH(EDATE(Bonds!$I24,6*(39-1)),0),EDATE(Bonds!$I24,6*(39-1))))</f>
        <v/>
      </c>
      <c r="AS24" s="16" t="str">
        <f>IF(40&gt;$D24,"",IF($E24=1,EOMONTH(EDATE(Bonds!$I24,6*(40-1)),0),EDATE(Bonds!$I24,6*(40-1))))</f>
        <v/>
      </c>
      <c r="AT24" s="16" t="str">
        <f>IF(41&gt;$D24,"",IF($E24=1,EOMONTH(EDATE(Bonds!$I24,6*(41-1)),0),EDATE(Bonds!$I24,6*(41-1))))</f>
        <v/>
      </c>
      <c r="AU24" s="16" t="str">
        <f>IF(42&gt;$D24,"",IF($E24=1,EOMONTH(EDATE(Bonds!$I24,6*(42-1)),0),EDATE(Bonds!$I24,6*(42-1))))</f>
        <v/>
      </c>
      <c r="AV24" s="16" t="str">
        <f>IF(43&gt;$D24,"",IF($E24=1,EOMONTH(EDATE(Bonds!$I24,6*(43-1)),0),EDATE(Bonds!$I24,6*(43-1))))</f>
        <v/>
      </c>
      <c r="AW24" s="16" t="str">
        <f>IF(44&gt;$D24,"",IF($E24=1,EOMONTH(EDATE(Bonds!$I24,6*(44-1)),0),EDATE(Bonds!$I24,6*(44-1))))</f>
        <v/>
      </c>
      <c r="AX24" s="16" t="str">
        <f>IF(45&gt;$D24,"",IF($E24=1,EOMONTH(EDATE(Bonds!$I24,6*(45-1)),0),EDATE(Bonds!$I24,6*(45-1))))</f>
        <v/>
      </c>
      <c r="AY24" s="16" t="str">
        <f>IF(46&gt;$D24,"",IF($E24=1,EOMONTH(EDATE(Bonds!$I24,6*(46-1)),0),EDATE(Bonds!$I24,6*(46-1))))</f>
        <v/>
      </c>
      <c r="AZ24" s="16" t="str">
        <f>IF(47&gt;$D24,"",IF($E24=1,EOMONTH(EDATE(Bonds!$I24,6*(47-1)),0),EDATE(Bonds!$I24,6*(47-1))))</f>
        <v/>
      </c>
      <c r="BA24" s="16" t="str">
        <f>IF(48&gt;$D24,"",IF($E24=1,EOMONTH(EDATE(Bonds!$I24,6*(48-1)),0),EDATE(Bonds!$I24,6*(48-1))))</f>
        <v/>
      </c>
      <c r="BB24" s="16" t="str">
        <f>IF(49&gt;$D24,"",IF($E24=1,EOMONTH(EDATE(Bonds!$I24,6*(49-1)),0),EDATE(Bonds!$I24,6*(49-1))))</f>
        <v/>
      </c>
      <c r="BC24" s="16" t="str">
        <f>IF(50&gt;$D24,"",IF($E24=1,EOMONTH(EDATE(Bonds!$I24,6*(50-1)),0),EDATE(Bonds!$I24,6*(50-1))))</f>
        <v/>
      </c>
      <c r="BD24" s="16" t="str">
        <f>IF(51&gt;$D24,"",IF($E24=1,EOMONTH(EDATE(Bonds!$I24,6*(51-1)),0),EDATE(Bonds!$I24,6*(51-1))))</f>
        <v/>
      </c>
      <c r="BE24" s="16" t="str">
        <f>IF(52&gt;$D24,"",IF($E24=1,EOMONTH(EDATE(Bonds!$I24,6*(52-1)),0),EDATE(Bonds!$I24,6*(52-1))))</f>
        <v/>
      </c>
      <c r="BF24" s="16" t="str">
        <f>IF(53&gt;$D24,"",IF($E24=1,EOMONTH(EDATE(Bonds!$I24,6*(53-1)),0),EDATE(Bonds!$I24,6*(53-1))))</f>
        <v/>
      </c>
      <c r="BG24" s="16" t="str">
        <f>IF(54&gt;$D24,"",IF($E24=1,EOMONTH(EDATE(Bonds!$I24,6*(54-1)),0),EDATE(Bonds!$I24,6*(54-1))))</f>
        <v/>
      </c>
      <c r="BH24" s="16" t="str">
        <f>IF(55&gt;$D24,"",IF($E24=1,EOMONTH(EDATE(Bonds!$I24,6*(55-1)),0),EDATE(Bonds!$I24,6*(55-1))))</f>
        <v/>
      </c>
      <c r="BI24" s="16" t="str">
        <f>IF(56&gt;$D24,"",IF($E24=1,EOMONTH(EDATE(Bonds!$I24,6*(56-1)),0),EDATE(Bonds!$I24,6*(56-1))))</f>
        <v/>
      </c>
      <c r="BJ24" s="16" t="str">
        <f>IF(57&gt;$D24,"",IF($E24=1,EOMONTH(EDATE(Bonds!$I24,6*(57-1)),0),EDATE(Bonds!$I24,6*(57-1))))</f>
        <v/>
      </c>
      <c r="BK24" s="16" t="str">
        <f>IF(58&gt;$D24,"",IF($E24=1,EOMONTH(EDATE(Bonds!$I24,6*(58-1)),0),EDATE(Bonds!$I24,6*(58-1))))</f>
        <v/>
      </c>
      <c r="BL24" s="16" t="str">
        <f>IF(59&gt;$D24,"",IF($E24=1,EOMONTH(EDATE(Bonds!$I24,6*(59-1)),0),EDATE(Bonds!$I24,6*(59-1))))</f>
        <v/>
      </c>
      <c r="BM24" s="16" t="str">
        <f>IF(60&gt;$D24,"",IF($E24=1,EOMONTH(EDATE(Bonds!$I24,6*(60-1)),0),EDATE(Bonds!$I24,6*(60-1))))</f>
        <v/>
      </c>
      <c r="BO24" s="22">
        <f t="shared" si="1"/>
        <v>3.8804014146881394E-2</v>
      </c>
      <c r="BP24" s="22" t="str">
        <f t="shared" si="2"/>
        <v/>
      </c>
      <c r="BQ24" s="22" t="str">
        <f t="shared" si="3"/>
        <v/>
      </c>
      <c r="BR24" s="22" t="str">
        <f t="shared" si="4"/>
        <v/>
      </c>
      <c r="BS24" s="22" t="str">
        <f t="shared" si="5"/>
        <v/>
      </c>
      <c r="BT24" s="22" t="str">
        <f t="shared" si="6"/>
        <v/>
      </c>
      <c r="BU24" s="22" t="str">
        <f t="shared" si="7"/>
        <v/>
      </c>
      <c r="BV24" s="22" t="str">
        <f t="shared" si="8"/>
        <v/>
      </c>
      <c r="BW24" s="22" t="str">
        <f t="shared" si="9"/>
        <v/>
      </c>
      <c r="BX24" s="22" t="str">
        <f t="shared" si="10"/>
        <v/>
      </c>
      <c r="BY24" s="22" t="str">
        <f t="shared" si="11"/>
        <v/>
      </c>
      <c r="BZ24" s="22" t="str">
        <f t="shared" si="12"/>
        <v/>
      </c>
      <c r="CA24" s="22" t="str">
        <f t="shared" si="13"/>
        <v/>
      </c>
      <c r="CB24" s="22" t="str">
        <f t="shared" si="14"/>
        <v/>
      </c>
      <c r="CC24" s="22" t="str">
        <f t="shared" si="15"/>
        <v/>
      </c>
      <c r="CD24" s="22" t="str">
        <f t="shared" si="16"/>
        <v/>
      </c>
      <c r="CE24" s="22" t="str">
        <f t="shared" si="17"/>
        <v/>
      </c>
      <c r="CF24" s="22" t="str">
        <f t="shared" si="18"/>
        <v/>
      </c>
      <c r="CG24" s="22" t="str">
        <f t="shared" si="19"/>
        <v/>
      </c>
      <c r="CH24" s="22" t="str">
        <f t="shared" si="20"/>
        <v/>
      </c>
      <c r="CI24" s="22" t="str">
        <f t="shared" si="21"/>
        <v/>
      </c>
      <c r="CJ24" s="22" t="str">
        <f t="shared" si="22"/>
        <v/>
      </c>
      <c r="CK24" s="22" t="str">
        <f t="shared" si="23"/>
        <v/>
      </c>
      <c r="CL24" s="22" t="str">
        <f t="shared" si="24"/>
        <v/>
      </c>
      <c r="CM24" s="22" t="str">
        <f t="shared" si="25"/>
        <v/>
      </c>
      <c r="CN24" s="22" t="str">
        <f t="shared" si="26"/>
        <v/>
      </c>
      <c r="CO24" s="22" t="str">
        <f t="shared" si="27"/>
        <v/>
      </c>
      <c r="CP24" s="22" t="str">
        <f t="shared" si="28"/>
        <v/>
      </c>
      <c r="CQ24" s="22" t="str">
        <f t="shared" si="29"/>
        <v/>
      </c>
      <c r="CR24" s="22" t="str">
        <f t="shared" si="30"/>
        <v/>
      </c>
      <c r="CS24" s="22" t="str">
        <f t="shared" si="31"/>
        <v/>
      </c>
      <c r="CT24" s="22" t="str">
        <f t="shared" si="32"/>
        <v/>
      </c>
      <c r="CU24" s="22" t="str">
        <f t="shared" si="33"/>
        <v/>
      </c>
      <c r="CV24" s="22" t="str">
        <f t="shared" si="34"/>
        <v/>
      </c>
      <c r="CW24" s="22" t="str">
        <f t="shared" si="35"/>
        <v/>
      </c>
      <c r="CX24" s="22" t="str">
        <f t="shared" si="36"/>
        <v/>
      </c>
      <c r="CY24" s="22" t="str">
        <f t="shared" si="37"/>
        <v/>
      </c>
      <c r="CZ24" s="22" t="str">
        <f t="shared" si="38"/>
        <v/>
      </c>
      <c r="DA24" s="22" t="str">
        <f t="shared" si="39"/>
        <v/>
      </c>
      <c r="DB24" s="22" t="str">
        <f t="shared" si="40"/>
        <v/>
      </c>
      <c r="DC24" s="22" t="str">
        <f t="shared" si="41"/>
        <v/>
      </c>
      <c r="DD24" s="22" t="str">
        <f t="shared" si="42"/>
        <v/>
      </c>
      <c r="DE24" s="22" t="str">
        <f t="shared" si="43"/>
        <v/>
      </c>
      <c r="DF24" s="22" t="str">
        <f t="shared" si="44"/>
        <v/>
      </c>
      <c r="DG24" s="22" t="str">
        <f t="shared" si="45"/>
        <v/>
      </c>
      <c r="DH24" s="22" t="str">
        <f t="shared" si="46"/>
        <v/>
      </c>
      <c r="DI24" s="22" t="str">
        <f t="shared" si="47"/>
        <v/>
      </c>
      <c r="DJ24" s="22" t="str">
        <f t="shared" si="48"/>
        <v/>
      </c>
      <c r="DK24" s="22" t="str">
        <f t="shared" si="49"/>
        <v/>
      </c>
      <c r="DL24" s="22" t="str">
        <f t="shared" si="50"/>
        <v/>
      </c>
      <c r="DM24" s="22" t="str">
        <f t="shared" si="51"/>
        <v/>
      </c>
      <c r="DN24" s="22" t="str">
        <f t="shared" si="52"/>
        <v/>
      </c>
      <c r="DO24" s="22" t="str">
        <f t="shared" si="53"/>
        <v/>
      </c>
      <c r="DP24" s="22" t="str">
        <f t="shared" si="54"/>
        <v/>
      </c>
      <c r="DQ24" s="22" t="str">
        <f t="shared" si="55"/>
        <v/>
      </c>
      <c r="DR24" s="22" t="str">
        <f t="shared" si="56"/>
        <v/>
      </c>
      <c r="DS24" s="22" t="str">
        <f t="shared" si="57"/>
        <v/>
      </c>
      <c r="DT24" s="22" t="str">
        <f t="shared" si="58"/>
        <v/>
      </c>
      <c r="DU24" s="22" t="str">
        <f t="shared" si="59"/>
        <v/>
      </c>
      <c r="DV24" s="22" t="str">
        <f t="shared" si="60"/>
        <v/>
      </c>
      <c r="DX24" s="18">
        <f t="shared" si="61"/>
        <v>100.50124117666702</v>
      </c>
      <c r="DY24" s="18">
        <f t="shared" si="62"/>
        <v>0</v>
      </c>
      <c r="DZ24" s="18">
        <f t="shared" si="63"/>
        <v>0</v>
      </c>
      <c r="EA24" s="18">
        <f t="shared" si="64"/>
        <v>0</v>
      </c>
      <c r="EB24" s="18">
        <f t="shared" si="65"/>
        <v>0</v>
      </c>
      <c r="EC24" s="18">
        <f t="shared" si="66"/>
        <v>0</v>
      </c>
      <c r="ED24" s="18">
        <f t="shared" si="67"/>
        <v>0</v>
      </c>
      <c r="EE24" s="18">
        <f t="shared" si="68"/>
        <v>0</v>
      </c>
      <c r="EF24" s="18">
        <f t="shared" si="69"/>
        <v>0</v>
      </c>
      <c r="EG24" s="18">
        <f t="shared" si="70"/>
        <v>0</v>
      </c>
      <c r="EH24" s="18">
        <f t="shared" si="71"/>
        <v>0</v>
      </c>
      <c r="EI24" s="18">
        <f t="shared" si="72"/>
        <v>0</v>
      </c>
      <c r="EJ24" s="18">
        <f t="shared" si="73"/>
        <v>0</v>
      </c>
      <c r="EK24" s="18">
        <f t="shared" si="74"/>
        <v>0</v>
      </c>
      <c r="EL24" s="18">
        <f t="shared" si="75"/>
        <v>0</v>
      </c>
      <c r="EM24" s="18">
        <f t="shared" si="76"/>
        <v>0</v>
      </c>
      <c r="EN24" s="18">
        <f t="shared" si="77"/>
        <v>0</v>
      </c>
      <c r="EO24" s="18">
        <f t="shared" si="78"/>
        <v>0</v>
      </c>
      <c r="EP24" s="18">
        <f t="shared" si="79"/>
        <v>0</v>
      </c>
      <c r="EQ24" s="18">
        <f t="shared" si="80"/>
        <v>0</v>
      </c>
      <c r="ER24" s="18">
        <f t="shared" si="81"/>
        <v>0</v>
      </c>
      <c r="ES24" s="18">
        <f t="shared" si="82"/>
        <v>0</v>
      </c>
      <c r="ET24" s="18">
        <f t="shared" si="83"/>
        <v>0</v>
      </c>
      <c r="EU24" s="18">
        <f t="shared" si="84"/>
        <v>0</v>
      </c>
      <c r="EV24" s="18">
        <f t="shared" si="85"/>
        <v>0</v>
      </c>
      <c r="EW24" s="18">
        <f t="shared" si="86"/>
        <v>0</v>
      </c>
      <c r="EX24" s="18">
        <f t="shared" si="87"/>
        <v>0</v>
      </c>
      <c r="EY24" s="18">
        <f t="shared" si="88"/>
        <v>0</v>
      </c>
      <c r="EZ24" s="18">
        <f t="shared" si="89"/>
        <v>0</v>
      </c>
      <c r="FA24" s="18">
        <f t="shared" si="90"/>
        <v>0</v>
      </c>
      <c r="FB24" s="18">
        <f t="shared" si="91"/>
        <v>0</v>
      </c>
      <c r="FC24" s="18">
        <f t="shared" si="92"/>
        <v>0</v>
      </c>
      <c r="FD24" s="18">
        <f t="shared" si="93"/>
        <v>0</v>
      </c>
      <c r="FE24" s="18">
        <f t="shared" si="94"/>
        <v>0</v>
      </c>
      <c r="FF24" s="18">
        <f t="shared" si="95"/>
        <v>0</v>
      </c>
      <c r="FG24" s="18">
        <f t="shared" si="96"/>
        <v>0</v>
      </c>
      <c r="FH24" s="18">
        <f t="shared" si="97"/>
        <v>0</v>
      </c>
      <c r="FI24" s="18">
        <f t="shared" si="98"/>
        <v>0</v>
      </c>
      <c r="FJ24" s="18">
        <f t="shared" si="99"/>
        <v>0</v>
      </c>
      <c r="FK24" s="18">
        <f t="shared" si="100"/>
        <v>0</v>
      </c>
      <c r="FL24" s="18">
        <f t="shared" si="101"/>
        <v>0</v>
      </c>
      <c r="FM24" s="18">
        <f t="shared" si="102"/>
        <v>0</v>
      </c>
      <c r="FN24" s="18">
        <f t="shared" si="103"/>
        <v>0</v>
      </c>
      <c r="FO24" s="18">
        <f t="shared" si="104"/>
        <v>0</v>
      </c>
      <c r="FP24" s="18">
        <f t="shared" si="105"/>
        <v>0</v>
      </c>
      <c r="FQ24" s="18">
        <f t="shared" si="106"/>
        <v>0</v>
      </c>
      <c r="FR24" s="18">
        <f t="shared" si="107"/>
        <v>0</v>
      </c>
      <c r="FS24" s="18">
        <f t="shared" si="108"/>
        <v>0</v>
      </c>
      <c r="FT24" s="18">
        <f t="shared" si="109"/>
        <v>0</v>
      </c>
      <c r="FU24" s="18">
        <f t="shared" si="110"/>
        <v>0</v>
      </c>
      <c r="FV24" s="18">
        <f t="shared" si="111"/>
        <v>0</v>
      </c>
      <c r="FW24" s="18">
        <f t="shared" si="112"/>
        <v>0</v>
      </c>
      <c r="FX24" s="18">
        <f t="shared" si="113"/>
        <v>0</v>
      </c>
      <c r="FY24" s="18">
        <f t="shared" si="114"/>
        <v>0</v>
      </c>
      <c r="FZ24" s="18">
        <f t="shared" si="115"/>
        <v>0</v>
      </c>
      <c r="GA24" s="18">
        <f t="shared" si="116"/>
        <v>0</v>
      </c>
      <c r="GB24" s="18">
        <f t="shared" si="117"/>
        <v>0</v>
      </c>
      <c r="GC24" s="18">
        <f t="shared" si="118"/>
        <v>0</v>
      </c>
      <c r="GD24" s="18">
        <f t="shared" si="119"/>
        <v>0</v>
      </c>
      <c r="GE24" s="18">
        <f t="shared" si="120"/>
        <v>0</v>
      </c>
    </row>
    <row r="25" spans="1:187" x14ac:dyDescent="0.2">
      <c r="A25">
        <v>22</v>
      </c>
      <c r="B25" s="16">
        <f>Bonds!B25</f>
        <v>46433</v>
      </c>
      <c r="C25" s="17">
        <f>Bonds!C25</f>
        <v>2.25</v>
      </c>
      <c r="D25">
        <f>Bonds!Q25</f>
        <v>1</v>
      </c>
      <c r="E25">
        <f t="shared" si="0"/>
        <v>0</v>
      </c>
      <c r="F25" s="16">
        <f>IF(1&gt;$D25,"",IF($E25=1,EOMONTH(EDATE(Bonds!$I25,6*(1-1)),0),EDATE(Bonds!$I25,6*(1-1))))</f>
        <v>46433</v>
      </c>
      <c r="G25" s="16" t="str">
        <f>IF(2&gt;$D25,"",IF($E25=1,EOMONTH(EDATE(Bonds!$I25,6*(2-1)),0),EDATE(Bonds!$I25,6*(2-1))))</f>
        <v/>
      </c>
      <c r="H25" s="16" t="str">
        <f>IF(3&gt;$D25,"",IF($E25=1,EOMONTH(EDATE(Bonds!$I25,6*(3-1)),0),EDATE(Bonds!$I25,6*(3-1))))</f>
        <v/>
      </c>
      <c r="I25" s="16" t="str">
        <f>IF(4&gt;$D25,"",IF($E25=1,EOMONTH(EDATE(Bonds!$I25,6*(4-1)),0),EDATE(Bonds!$I25,6*(4-1))))</f>
        <v/>
      </c>
      <c r="J25" s="16" t="str">
        <f>IF(5&gt;$D25,"",IF($E25=1,EOMONTH(EDATE(Bonds!$I25,6*(5-1)),0),EDATE(Bonds!$I25,6*(5-1))))</f>
        <v/>
      </c>
      <c r="K25" s="16" t="str">
        <f>IF(6&gt;$D25,"",IF($E25=1,EOMONTH(EDATE(Bonds!$I25,6*(6-1)),0),EDATE(Bonds!$I25,6*(6-1))))</f>
        <v/>
      </c>
      <c r="L25" s="16" t="str">
        <f>IF(7&gt;$D25,"",IF($E25=1,EOMONTH(EDATE(Bonds!$I25,6*(7-1)),0),EDATE(Bonds!$I25,6*(7-1))))</f>
        <v/>
      </c>
      <c r="M25" s="16" t="str">
        <f>IF(8&gt;$D25,"",IF($E25=1,EOMONTH(EDATE(Bonds!$I25,6*(8-1)),0),EDATE(Bonds!$I25,6*(8-1))))</f>
        <v/>
      </c>
      <c r="N25" s="16" t="str">
        <f>IF(9&gt;$D25,"",IF($E25=1,EOMONTH(EDATE(Bonds!$I25,6*(9-1)),0),EDATE(Bonds!$I25,6*(9-1))))</f>
        <v/>
      </c>
      <c r="O25" s="16" t="str">
        <f>IF(10&gt;$D25,"",IF($E25=1,EOMONTH(EDATE(Bonds!$I25,6*(10-1)),0),EDATE(Bonds!$I25,6*(10-1))))</f>
        <v/>
      </c>
      <c r="P25" s="16" t="str">
        <f>IF(11&gt;$D25,"",IF($E25=1,EOMONTH(EDATE(Bonds!$I25,6*(11-1)),0),EDATE(Bonds!$I25,6*(11-1))))</f>
        <v/>
      </c>
      <c r="Q25" s="16" t="str">
        <f>IF(12&gt;$D25,"",IF($E25=1,EOMONTH(EDATE(Bonds!$I25,6*(12-1)),0),EDATE(Bonds!$I25,6*(12-1))))</f>
        <v/>
      </c>
      <c r="R25" s="16" t="str">
        <f>IF(13&gt;$D25,"",IF($E25=1,EOMONTH(EDATE(Bonds!$I25,6*(13-1)),0),EDATE(Bonds!$I25,6*(13-1))))</f>
        <v/>
      </c>
      <c r="S25" s="16" t="str">
        <f>IF(14&gt;$D25,"",IF($E25=1,EOMONTH(EDATE(Bonds!$I25,6*(14-1)),0),EDATE(Bonds!$I25,6*(14-1))))</f>
        <v/>
      </c>
      <c r="T25" s="16" t="str">
        <f>IF(15&gt;$D25,"",IF($E25=1,EOMONTH(EDATE(Bonds!$I25,6*(15-1)),0),EDATE(Bonds!$I25,6*(15-1))))</f>
        <v/>
      </c>
      <c r="U25" s="16" t="str">
        <f>IF(16&gt;$D25,"",IF($E25=1,EOMONTH(EDATE(Bonds!$I25,6*(16-1)),0),EDATE(Bonds!$I25,6*(16-1))))</f>
        <v/>
      </c>
      <c r="V25" s="16" t="str">
        <f>IF(17&gt;$D25,"",IF($E25=1,EOMONTH(EDATE(Bonds!$I25,6*(17-1)),0),EDATE(Bonds!$I25,6*(17-1))))</f>
        <v/>
      </c>
      <c r="W25" s="16" t="str">
        <f>IF(18&gt;$D25,"",IF($E25=1,EOMONTH(EDATE(Bonds!$I25,6*(18-1)),0),EDATE(Bonds!$I25,6*(18-1))))</f>
        <v/>
      </c>
      <c r="X25" s="16" t="str">
        <f>IF(19&gt;$D25,"",IF($E25=1,EOMONTH(EDATE(Bonds!$I25,6*(19-1)),0),EDATE(Bonds!$I25,6*(19-1))))</f>
        <v/>
      </c>
      <c r="Y25" s="16" t="str">
        <f>IF(20&gt;$D25,"",IF($E25=1,EOMONTH(EDATE(Bonds!$I25,6*(20-1)),0),EDATE(Bonds!$I25,6*(20-1))))</f>
        <v/>
      </c>
      <c r="Z25" s="16" t="str">
        <f>IF(21&gt;$D25,"",IF($E25=1,EOMONTH(EDATE(Bonds!$I25,6*(21-1)),0),EDATE(Bonds!$I25,6*(21-1))))</f>
        <v/>
      </c>
      <c r="AA25" s="16" t="str">
        <f>IF(22&gt;$D25,"",IF($E25=1,EOMONTH(EDATE(Bonds!$I25,6*(22-1)),0),EDATE(Bonds!$I25,6*(22-1))))</f>
        <v/>
      </c>
      <c r="AB25" s="16" t="str">
        <f>IF(23&gt;$D25,"",IF($E25=1,EOMONTH(EDATE(Bonds!$I25,6*(23-1)),0),EDATE(Bonds!$I25,6*(23-1))))</f>
        <v/>
      </c>
      <c r="AC25" s="16" t="str">
        <f>IF(24&gt;$D25,"",IF($E25=1,EOMONTH(EDATE(Bonds!$I25,6*(24-1)),0),EDATE(Bonds!$I25,6*(24-1))))</f>
        <v/>
      </c>
      <c r="AD25" s="16" t="str">
        <f>IF(25&gt;$D25,"",IF($E25=1,EOMONTH(EDATE(Bonds!$I25,6*(25-1)),0),EDATE(Bonds!$I25,6*(25-1))))</f>
        <v/>
      </c>
      <c r="AE25" s="16" t="str">
        <f>IF(26&gt;$D25,"",IF($E25=1,EOMONTH(EDATE(Bonds!$I25,6*(26-1)),0),EDATE(Bonds!$I25,6*(26-1))))</f>
        <v/>
      </c>
      <c r="AF25" s="16" t="str">
        <f>IF(27&gt;$D25,"",IF($E25=1,EOMONTH(EDATE(Bonds!$I25,6*(27-1)),0),EDATE(Bonds!$I25,6*(27-1))))</f>
        <v/>
      </c>
      <c r="AG25" s="16" t="str">
        <f>IF(28&gt;$D25,"",IF($E25=1,EOMONTH(EDATE(Bonds!$I25,6*(28-1)),0),EDATE(Bonds!$I25,6*(28-1))))</f>
        <v/>
      </c>
      <c r="AH25" s="16" t="str">
        <f>IF(29&gt;$D25,"",IF($E25=1,EOMONTH(EDATE(Bonds!$I25,6*(29-1)),0),EDATE(Bonds!$I25,6*(29-1))))</f>
        <v/>
      </c>
      <c r="AI25" s="16" t="str">
        <f>IF(30&gt;$D25,"",IF($E25=1,EOMONTH(EDATE(Bonds!$I25,6*(30-1)),0),EDATE(Bonds!$I25,6*(30-1))))</f>
        <v/>
      </c>
      <c r="AJ25" s="16" t="str">
        <f>IF(31&gt;$D25,"",IF($E25=1,EOMONTH(EDATE(Bonds!$I25,6*(31-1)),0),EDATE(Bonds!$I25,6*(31-1))))</f>
        <v/>
      </c>
      <c r="AK25" s="16" t="str">
        <f>IF(32&gt;$D25,"",IF($E25=1,EOMONTH(EDATE(Bonds!$I25,6*(32-1)),0),EDATE(Bonds!$I25,6*(32-1))))</f>
        <v/>
      </c>
      <c r="AL25" s="16" t="str">
        <f>IF(33&gt;$D25,"",IF($E25=1,EOMONTH(EDATE(Bonds!$I25,6*(33-1)),0),EDATE(Bonds!$I25,6*(33-1))))</f>
        <v/>
      </c>
      <c r="AM25" s="16" t="str">
        <f>IF(34&gt;$D25,"",IF($E25=1,EOMONTH(EDATE(Bonds!$I25,6*(34-1)),0),EDATE(Bonds!$I25,6*(34-1))))</f>
        <v/>
      </c>
      <c r="AN25" s="16" t="str">
        <f>IF(35&gt;$D25,"",IF($E25=1,EOMONTH(EDATE(Bonds!$I25,6*(35-1)),0),EDATE(Bonds!$I25,6*(35-1))))</f>
        <v/>
      </c>
      <c r="AO25" s="16" t="str">
        <f>IF(36&gt;$D25,"",IF($E25=1,EOMONTH(EDATE(Bonds!$I25,6*(36-1)),0),EDATE(Bonds!$I25,6*(36-1))))</f>
        <v/>
      </c>
      <c r="AP25" s="16" t="str">
        <f>IF(37&gt;$D25,"",IF($E25=1,EOMONTH(EDATE(Bonds!$I25,6*(37-1)),0),EDATE(Bonds!$I25,6*(37-1))))</f>
        <v/>
      </c>
      <c r="AQ25" s="16" t="str">
        <f>IF(38&gt;$D25,"",IF($E25=1,EOMONTH(EDATE(Bonds!$I25,6*(38-1)),0),EDATE(Bonds!$I25,6*(38-1))))</f>
        <v/>
      </c>
      <c r="AR25" s="16" t="str">
        <f>IF(39&gt;$D25,"",IF($E25=1,EOMONTH(EDATE(Bonds!$I25,6*(39-1)),0),EDATE(Bonds!$I25,6*(39-1))))</f>
        <v/>
      </c>
      <c r="AS25" s="16" t="str">
        <f>IF(40&gt;$D25,"",IF($E25=1,EOMONTH(EDATE(Bonds!$I25,6*(40-1)),0),EDATE(Bonds!$I25,6*(40-1))))</f>
        <v/>
      </c>
      <c r="AT25" s="16" t="str">
        <f>IF(41&gt;$D25,"",IF($E25=1,EOMONTH(EDATE(Bonds!$I25,6*(41-1)),0),EDATE(Bonds!$I25,6*(41-1))))</f>
        <v/>
      </c>
      <c r="AU25" s="16" t="str">
        <f>IF(42&gt;$D25,"",IF($E25=1,EOMONTH(EDATE(Bonds!$I25,6*(42-1)),0),EDATE(Bonds!$I25,6*(42-1))))</f>
        <v/>
      </c>
      <c r="AV25" s="16" t="str">
        <f>IF(43&gt;$D25,"",IF($E25=1,EOMONTH(EDATE(Bonds!$I25,6*(43-1)),0),EDATE(Bonds!$I25,6*(43-1))))</f>
        <v/>
      </c>
      <c r="AW25" s="16" t="str">
        <f>IF(44&gt;$D25,"",IF($E25=1,EOMONTH(EDATE(Bonds!$I25,6*(44-1)),0),EDATE(Bonds!$I25,6*(44-1))))</f>
        <v/>
      </c>
      <c r="AX25" s="16" t="str">
        <f>IF(45&gt;$D25,"",IF($E25=1,EOMONTH(EDATE(Bonds!$I25,6*(45-1)),0),EDATE(Bonds!$I25,6*(45-1))))</f>
        <v/>
      </c>
      <c r="AY25" s="16" t="str">
        <f>IF(46&gt;$D25,"",IF($E25=1,EOMONTH(EDATE(Bonds!$I25,6*(46-1)),0),EDATE(Bonds!$I25,6*(46-1))))</f>
        <v/>
      </c>
      <c r="AZ25" s="16" t="str">
        <f>IF(47&gt;$D25,"",IF($E25=1,EOMONTH(EDATE(Bonds!$I25,6*(47-1)),0),EDATE(Bonds!$I25,6*(47-1))))</f>
        <v/>
      </c>
      <c r="BA25" s="16" t="str">
        <f>IF(48&gt;$D25,"",IF($E25=1,EOMONTH(EDATE(Bonds!$I25,6*(48-1)),0),EDATE(Bonds!$I25,6*(48-1))))</f>
        <v/>
      </c>
      <c r="BB25" s="16" t="str">
        <f>IF(49&gt;$D25,"",IF($E25=1,EOMONTH(EDATE(Bonds!$I25,6*(49-1)),0),EDATE(Bonds!$I25,6*(49-1))))</f>
        <v/>
      </c>
      <c r="BC25" s="16" t="str">
        <f>IF(50&gt;$D25,"",IF($E25=1,EOMONTH(EDATE(Bonds!$I25,6*(50-1)),0),EDATE(Bonds!$I25,6*(50-1))))</f>
        <v/>
      </c>
      <c r="BD25" s="16" t="str">
        <f>IF(51&gt;$D25,"",IF($E25=1,EOMONTH(EDATE(Bonds!$I25,6*(51-1)),0),EDATE(Bonds!$I25,6*(51-1))))</f>
        <v/>
      </c>
      <c r="BE25" s="16" t="str">
        <f>IF(52&gt;$D25,"",IF($E25=1,EOMONTH(EDATE(Bonds!$I25,6*(52-1)),0),EDATE(Bonds!$I25,6*(52-1))))</f>
        <v/>
      </c>
      <c r="BF25" s="16" t="str">
        <f>IF(53&gt;$D25,"",IF($E25=1,EOMONTH(EDATE(Bonds!$I25,6*(53-1)),0),EDATE(Bonds!$I25,6*(53-1))))</f>
        <v/>
      </c>
      <c r="BG25" s="16" t="str">
        <f>IF(54&gt;$D25,"",IF($E25=1,EOMONTH(EDATE(Bonds!$I25,6*(54-1)),0),EDATE(Bonds!$I25,6*(54-1))))</f>
        <v/>
      </c>
      <c r="BH25" s="16" t="str">
        <f>IF(55&gt;$D25,"",IF($E25=1,EOMONTH(EDATE(Bonds!$I25,6*(55-1)),0),EDATE(Bonds!$I25,6*(55-1))))</f>
        <v/>
      </c>
      <c r="BI25" s="16" t="str">
        <f>IF(56&gt;$D25,"",IF($E25=1,EOMONTH(EDATE(Bonds!$I25,6*(56-1)),0),EDATE(Bonds!$I25,6*(56-1))))</f>
        <v/>
      </c>
      <c r="BJ25" s="16" t="str">
        <f>IF(57&gt;$D25,"",IF($E25=1,EOMONTH(EDATE(Bonds!$I25,6*(57-1)),0),EDATE(Bonds!$I25,6*(57-1))))</f>
        <v/>
      </c>
      <c r="BK25" s="16" t="str">
        <f>IF(58&gt;$D25,"",IF($E25=1,EOMONTH(EDATE(Bonds!$I25,6*(58-1)),0),EDATE(Bonds!$I25,6*(58-1))))</f>
        <v/>
      </c>
      <c r="BL25" s="16" t="str">
        <f>IF(59&gt;$D25,"",IF($E25=1,EOMONTH(EDATE(Bonds!$I25,6*(59-1)),0),EDATE(Bonds!$I25,6*(59-1))))</f>
        <v/>
      </c>
      <c r="BM25" s="16" t="str">
        <f>IF(60&gt;$D25,"",IF($E25=1,EOMONTH(EDATE(Bonds!$I25,6*(60-1)),0),EDATE(Bonds!$I25,6*(60-1))))</f>
        <v/>
      </c>
      <c r="BO25" s="22">
        <f t="shared" si="1"/>
        <v>3.9020657449939315E-2</v>
      </c>
      <c r="BP25" s="22" t="str">
        <f t="shared" si="2"/>
        <v/>
      </c>
      <c r="BQ25" s="22" t="str">
        <f t="shared" si="3"/>
        <v/>
      </c>
      <c r="BR25" s="22" t="str">
        <f t="shared" si="4"/>
        <v/>
      </c>
      <c r="BS25" s="22" t="str">
        <f t="shared" si="5"/>
        <v/>
      </c>
      <c r="BT25" s="22" t="str">
        <f t="shared" si="6"/>
        <v/>
      </c>
      <c r="BU25" s="22" t="str">
        <f t="shared" si="7"/>
        <v/>
      </c>
      <c r="BV25" s="22" t="str">
        <f t="shared" si="8"/>
        <v/>
      </c>
      <c r="BW25" s="22" t="str">
        <f t="shared" si="9"/>
        <v/>
      </c>
      <c r="BX25" s="22" t="str">
        <f t="shared" si="10"/>
        <v/>
      </c>
      <c r="BY25" s="22" t="str">
        <f t="shared" si="11"/>
        <v/>
      </c>
      <c r="BZ25" s="22" t="str">
        <f t="shared" si="12"/>
        <v/>
      </c>
      <c r="CA25" s="22" t="str">
        <f t="shared" si="13"/>
        <v/>
      </c>
      <c r="CB25" s="22" t="str">
        <f t="shared" si="14"/>
        <v/>
      </c>
      <c r="CC25" s="22" t="str">
        <f t="shared" si="15"/>
        <v/>
      </c>
      <c r="CD25" s="22" t="str">
        <f t="shared" si="16"/>
        <v/>
      </c>
      <c r="CE25" s="22" t="str">
        <f t="shared" si="17"/>
        <v/>
      </c>
      <c r="CF25" s="22" t="str">
        <f t="shared" si="18"/>
        <v/>
      </c>
      <c r="CG25" s="22" t="str">
        <f t="shared" si="19"/>
        <v/>
      </c>
      <c r="CH25" s="22" t="str">
        <f t="shared" si="20"/>
        <v/>
      </c>
      <c r="CI25" s="22" t="str">
        <f t="shared" si="21"/>
        <v/>
      </c>
      <c r="CJ25" s="22" t="str">
        <f t="shared" si="22"/>
        <v/>
      </c>
      <c r="CK25" s="22" t="str">
        <f t="shared" si="23"/>
        <v/>
      </c>
      <c r="CL25" s="22" t="str">
        <f t="shared" si="24"/>
        <v/>
      </c>
      <c r="CM25" s="22" t="str">
        <f t="shared" si="25"/>
        <v/>
      </c>
      <c r="CN25" s="22" t="str">
        <f t="shared" si="26"/>
        <v/>
      </c>
      <c r="CO25" s="22" t="str">
        <f t="shared" si="27"/>
        <v/>
      </c>
      <c r="CP25" s="22" t="str">
        <f t="shared" si="28"/>
        <v/>
      </c>
      <c r="CQ25" s="22" t="str">
        <f t="shared" si="29"/>
        <v/>
      </c>
      <c r="CR25" s="22" t="str">
        <f t="shared" si="30"/>
        <v/>
      </c>
      <c r="CS25" s="22" t="str">
        <f t="shared" si="31"/>
        <v/>
      </c>
      <c r="CT25" s="22" t="str">
        <f t="shared" si="32"/>
        <v/>
      </c>
      <c r="CU25" s="22" t="str">
        <f t="shared" si="33"/>
        <v/>
      </c>
      <c r="CV25" s="22" t="str">
        <f t="shared" si="34"/>
        <v/>
      </c>
      <c r="CW25" s="22" t="str">
        <f t="shared" si="35"/>
        <v/>
      </c>
      <c r="CX25" s="22" t="str">
        <f t="shared" si="36"/>
        <v/>
      </c>
      <c r="CY25" s="22" t="str">
        <f t="shared" si="37"/>
        <v/>
      </c>
      <c r="CZ25" s="22" t="str">
        <f t="shared" si="38"/>
        <v/>
      </c>
      <c r="DA25" s="22" t="str">
        <f t="shared" si="39"/>
        <v/>
      </c>
      <c r="DB25" s="22" t="str">
        <f t="shared" si="40"/>
        <v/>
      </c>
      <c r="DC25" s="22" t="str">
        <f t="shared" si="41"/>
        <v/>
      </c>
      <c r="DD25" s="22" t="str">
        <f t="shared" si="42"/>
        <v/>
      </c>
      <c r="DE25" s="22" t="str">
        <f t="shared" si="43"/>
        <v/>
      </c>
      <c r="DF25" s="22" t="str">
        <f t="shared" si="44"/>
        <v/>
      </c>
      <c r="DG25" s="22" t="str">
        <f t="shared" si="45"/>
        <v/>
      </c>
      <c r="DH25" s="22" t="str">
        <f t="shared" si="46"/>
        <v/>
      </c>
      <c r="DI25" s="22" t="str">
        <f t="shared" si="47"/>
        <v/>
      </c>
      <c r="DJ25" s="22" t="str">
        <f t="shared" si="48"/>
        <v/>
      </c>
      <c r="DK25" s="22" t="str">
        <f t="shared" si="49"/>
        <v/>
      </c>
      <c r="DL25" s="22" t="str">
        <f t="shared" si="50"/>
        <v/>
      </c>
      <c r="DM25" s="22" t="str">
        <f t="shared" si="51"/>
        <v/>
      </c>
      <c r="DN25" s="22" t="str">
        <f t="shared" si="52"/>
        <v/>
      </c>
      <c r="DO25" s="22" t="str">
        <f t="shared" si="53"/>
        <v/>
      </c>
      <c r="DP25" s="22" t="str">
        <f t="shared" si="54"/>
        <v/>
      </c>
      <c r="DQ25" s="22" t="str">
        <f t="shared" si="55"/>
        <v/>
      </c>
      <c r="DR25" s="22" t="str">
        <f t="shared" si="56"/>
        <v/>
      </c>
      <c r="DS25" s="22" t="str">
        <f t="shared" si="57"/>
        <v/>
      </c>
      <c r="DT25" s="22" t="str">
        <f t="shared" si="58"/>
        <v/>
      </c>
      <c r="DU25" s="22" t="str">
        <f t="shared" si="59"/>
        <v/>
      </c>
      <c r="DV25" s="22" t="str">
        <f t="shared" si="60"/>
        <v/>
      </c>
      <c r="DX25" s="18">
        <f t="shared" si="61"/>
        <v>99.409971909036514</v>
      </c>
      <c r="DY25" s="18">
        <f t="shared" si="62"/>
        <v>0</v>
      </c>
      <c r="DZ25" s="18">
        <f t="shared" si="63"/>
        <v>0</v>
      </c>
      <c r="EA25" s="18">
        <f t="shared" si="64"/>
        <v>0</v>
      </c>
      <c r="EB25" s="18">
        <f t="shared" si="65"/>
        <v>0</v>
      </c>
      <c r="EC25" s="18">
        <f t="shared" si="66"/>
        <v>0</v>
      </c>
      <c r="ED25" s="18">
        <f t="shared" si="67"/>
        <v>0</v>
      </c>
      <c r="EE25" s="18">
        <f t="shared" si="68"/>
        <v>0</v>
      </c>
      <c r="EF25" s="18">
        <f t="shared" si="69"/>
        <v>0</v>
      </c>
      <c r="EG25" s="18">
        <f t="shared" si="70"/>
        <v>0</v>
      </c>
      <c r="EH25" s="18">
        <f t="shared" si="71"/>
        <v>0</v>
      </c>
      <c r="EI25" s="18">
        <f t="shared" si="72"/>
        <v>0</v>
      </c>
      <c r="EJ25" s="18">
        <f t="shared" si="73"/>
        <v>0</v>
      </c>
      <c r="EK25" s="18">
        <f t="shared" si="74"/>
        <v>0</v>
      </c>
      <c r="EL25" s="18">
        <f t="shared" si="75"/>
        <v>0</v>
      </c>
      <c r="EM25" s="18">
        <f t="shared" si="76"/>
        <v>0</v>
      </c>
      <c r="EN25" s="18">
        <f t="shared" si="77"/>
        <v>0</v>
      </c>
      <c r="EO25" s="18">
        <f t="shared" si="78"/>
        <v>0</v>
      </c>
      <c r="EP25" s="18">
        <f t="shared" si="79"/>
        <v>0</v>
      </c>
      <c r="EQ25" s="18">
        <f t="shared" si="80"/>
        <v>0</v>
      </c>
      <c r="ER25" s="18">
        <f t="shared" si="81"/>
        <v>0</v>
      </c>
      <c r="ES25" s="18">
        <f t="shared" si="82"/>
        <v>0</v>
      </c>
      <c r="ET25" s="18">
        <f t="shared" si="83"/>
        <v>0</v>
      </c>
      <c r="EU25" s="18">
        <f t="shared" si="84"/>
        <v>0</v>
      </c>
      <c r="EV25" s="18">
        <f t="shared" si="85"/>
        <v>0</v>
      </c>
      <c r="EW25" s="18">
        <f t="shared" si="86"/>
        <v>0</v>
      </c>
      <c r="EX25" s="18">
        <f t="shared" si="87"/>
        <v>0</v>
      </c>
      <c r="EY25" s="18">
        <f t="shared" si="88"/>
        <v>0</v>
      </c>
      <c r="EZ25" s="18">
        <f t="shared" si="89"/>
        <v>0</v>
      </c>
      <c r="FA25" s="18">
        <f t="shared" si="90"/>
        <v>0</v>
      </c>
      <c r="FB25" s="18">
        <f t="shared" si="91"/>
        <v>0</v>
      </c>
      <c r="FC25" s="18">
        <f t="shared" si="92"/>
        <v>0</v>
      </c>
      <c r="FD25" s="18">
        <f t="shared" si="93"/>
        <v>0</v>
      </c>
      <c r="FE25" s="18">
        <f t="shared" si="94"/>
        <v>0</v>
      </c>
      <c r="FF25" s="18">
        <f t="shared" si="95"/>
        <v>0</v>
      </c>
      <c r="FG25" s="18">
        <f t="shared" si="96"/>
        <v>0</v>
      </c>
      <c r="FH25" s="18">
        <f t="shared" si="97"/>
        <v>0</v>
      </c>
      <c r="FI25" s="18">
        <f t="shared" si="98"/>
        <v>0</v>
      </c>
      <c r="FJ25" s="18">
        <f t="shared" si="99"/>
        <v>0</v>
      </c>
      <c r="FK25" s="18">
        <f t="shared" si="100"/>
        <v>0</v>
      </c>
      <c r="FL25" s="18">
        <f t="shared" si="101"/>
        <v>0</v>
      </c>
      <c r="FM25" s="18">
        <f t="shared" si="102"/>
        <v>0</v>
      </c>
      <c r="FN25" s="18">
        <f t="shared" si="103"/>
        <v>0</v>
      </c>
      <c r="FO25" s="18">
        <f t="shared" si="104"/>
        <v>0</v>
      </c>
      <c r="FP25" s="18">
        <f t="shared" si="105"/>
        <v>0</v>
      </c>
      <c r="FQ25" s="18">
        <f t="shared" si="106"/>
        <v>0</v>
      </c>
      <c r="FR25" s="18">
        <f t="shared" si="107"/>
        <v>0</v>
      </c>
      <c r="FS25" s="18">
        <f t="shared" si="108"/>
        <v>0</v>
      </c>
      <c r="FT25" s="18">
        <f t="shared" si="109"/>
        <v>0</v>
      </c>
      <c r="FU25" s="18">
        <f t="shared" si="110"/>
        <v>0</v>
      </c>
      <c r="FV25" s="18">
        <f t="shared" si="111"/>
        <v>0</v>
      </c>
      <c r="FW25" s="18">
        <f t="shared" si="112"/>
        <v>0</v>
      </c>
      <c r="FX25" s="18">
        <f t="shared" si="113"/>
        <v>0</v>
      </c>
      <c r="FY25" s="18">
        <f t="shared" si="114"/>
        <v>0</v>
      </c>
      <c r="FZ25" s="18">
        <f t="shared" si="115"/>
        <v>0</v>
      </c>
      <c r="GA25" s="18">
        <f t="shared" si="116"/>
        <v>0</v>
      </c>
      <c r="GB25" s="18">
        <f t="shared" si="117"/>
        <v>0</v>
      </c>
      <c r="GC25" s="18">
        <f t="shared" si="118"/>
        <v>0</v>
      </c>
      <c r="GD25" s="18">
        <f t="shared" si="119"/>
        <v>0</v>
      </c>
      <c r="GE25" s="18">
        <f t="shared" si="120"/>
        <v>0</v>
      </c>
    </row>
    <row r="26" spans="1:187" x14ac:dyDescent="0.2">
      <c r="A26">
        <v>23</v>
      </c>
      <c r="B26" s="16">
        <f>Bonds!B26</f>
        <v>46433</v>
      </c>
      <c r="C26" s="17">
        <f>Bonds!C26</f>
        <v>4.125</v>
      </c>
      <c r="D26">
        <f>Bonds!Q26</f>
        <v>1</v>
      </c>
      <c r="E26">
        <f t="shared" si="0"/>
        <v>0</v>
      </c>
      <c r="F26" s="16">
        <f>IF(1&gt;$D26,"",IF($E26=1,EOMONTH(EDATE(Bonds!$I26,6*(1-1)),0),EDATE(Bonds!$I26,6*(1-1))))</f>
        <v>46433</v>
      </c>
      <c r="G26" s="16" t="str">
        <f>IF(2&gt;$D26,"",IF($E26=1,EOMONTH(EDATE(Bonds!$I26,6*(2-1)),0),EDATE(Bonds!$I26,6*(2-1))))</f>
        <v/>
      </c>
      <c r="H26" s="16" t="str">
        <f>IF(3&gt;$D26,"",IF($E26=1,EOMONTH(EDATE(Bonds!$I26,6*(3-1)),0),EDATE(Bonds!$I26,6*(3-1))))</f>
        <v/>
      </c>
      <c r="I26" s="16" t="str">
        <f>IF(4&gt;$D26,"",IF($E26=1,EOMONTH(EDATE(Bonds!$I26,6*(4-1)),0),EDATE(Bonds!$I26,6*(4-1))))</f>
        <v/>
      </c>
      <c r="J26" s="16" t="str">
        <f>IF(5&gt;$D26,"",IF($E26=1,EOMONTH(EDATE(Bonds!$I26,6*(5-1)),0),EDATE(Bonds!$I26,6*(5-1))))</f>
        <v/>
      </c>
      <c r="K26" s="16" t="str">
        <f>IF(6&gt;$D26,"",IF($E26=1,EOMONTH(EDATE(Bonds!$I26,6*(6-1)),0),EDATE(Bonds!$I26,6*(6-1))))</f>
        <v/>
      </c>
      <c r="L26" s="16" t="str">
        <f>IF(7&gt;$D26,"",IF($E26=1,EOMONTH(EDATE(Bonds!$I26,6*(7-1)),0),EDATE(Bonds!$I26,6*(7-1))))</f>
        <v/>
      </c>
      <c r="M26" s="16" t="str">
        <f>IF(8&gt;$D26,"",IF($E26=1,EOMONTH(EDATE(Bonds!$I26,6*(8-1)),0),EDATE(Bonds!$I26,6*(8-1))))</f>
        <v/>
      </c>
      <c r="N26" s="16" t="str">
        <f>IF(9&gt;$D26,"",IF($E26=1,EOMONTH(EDATE(Bonds!$I26,6*(9-1)),0),EDATE(Bonds!$I26,6*(9-1))))</f>
        <v/>
      </c>
      <c r="O26" s="16" t="str">
        <f>IF(10&gt;$D26,"",IF($E26=1,EOMONTH(EDATE(Bonds!$I26,6*(10-1)),0),EDATE(Bonds!$I26,6*(10-1))))</f>
        <v/>
      </c>
      <c r="P26" s="16" t="str">
        <f>IF(11&gt;$D26,"",IF($E26=1,EOMONTH(EDATE(Bonds!$I26,6*(11-1)),0),EDATE(Bonds!$I26,6*(11-1))))</f>
        <v/>
      </c>
      <c r="Q26" s="16" t="str">
        <f>IF(12&gt;$D26,"",IF($E26=1,EOMONTH(EDATE(Bonds!$I26,6*(12-1)),0),EDATE(Bonds!$I26,6*(12-1))))</f>
        <v/>
      </c>
      <c r="R26" s="16" t="str">
        <f>IF(13&gt;$D26,"",IF($E26=1,EOMONTH(EDATE(Bonds!$I26,6*(13-1)),0),EDATE(Bonds!$I26,6*(13-1))))</f>
        <v/>
      </c>
      <c r="S26" s="16" t="str">
        <f>IF(14&gt;$D26,"",IF($E26=1,EOMONTH(EDATE(Bonds!$I26,6*(14-1)),0),EDATE(Bonds!$I26,6*(14-1))))</f>
        <v/>
      </c>
      <c r="T26" s="16" t="str">
        <f>IF(15&gt;$D26,"",IF($E26=1,EOMONTH(EDATE(Bonds!$I26,6*(15-1)),0),EDATE(Bonds!$I26,6*(15-1))))</f>
        <v/>
      </c>
      <c r="U26" s="16" t="str">
        <f>IF(16&gt;$D26,"",IF($E26=1,EOMONTH(EDATE(Bonds!$I26,6*(16-1)),0),EDATE(Bonds!$I26,6*(16-1))))</f>
        <v/>
      </c>
      <c r="V26" s="16" t="str">
        <f>IF(17&gt;$D26,"",IF($E26=1,EOMONTH(EDATE(Bonds!$I26,6*(17-1)),0),EDATE(Bonds!$I26,6*(17-1))))</f>
        <v/>
      </c>
      <c r="W26" s="16" t="str">
        <f>IF(18&gt;$D26,"",IF($E26=1,EOMONTH(EDATE(Bonds!$I26,6*(18-1)),0),EDATE(Bonds!$I26,6*(18-1))))</f>
        <v/>
      </c>
      <c r="X26" s="16" t="str">
        <f>IF(19&gt;$D26,"",IF($E26=1,EOMONTH(EDATE(Bonds!$I26,6*(19-1)),0),EDATE(Bonds!$I26,6*(19-1))))</f>
        <v/>
      </c>
      <c r="Y26" s="16" t="str">
        <f>IF(20&gt;$D26,"",IF($E26=1,EOMONTH(EDATE(Bonds!$I26,6*(20-1)),0),EDATE(Bonds!$I26,6*(20-1))))</f>
        <v/>
      </c>
      <c r="Z26" s="16" t="str">
        <f>IF(21&gt;$D26,"",IF($E26=1,EOMONTH(EDATE(Bonds!$I26,6*(21-1)),0),EDATE(Bonds!$I26,6*(21-1))))</f>
        <v/>
      </c>
      <c r="AA26" s="16" t="str">
        <f>IF(22&gt;$D26,"",IF($E26=1,EOMONTH(EDATE(Bonds!$I26,6*(22-1)),0),EDATE(Bonds!$I26,6*(22-1))))</f>
        <v/>
      </c>
      <c r="AB26" s="16" t="str">
        <f>IF(23&gt;$D26,"",IF($E26=1,EOMONTH(EDATE(Bonds!$I26,6*(23-1)),0),EDATE(Bonds!$I26,6*(23-1))))</f>
        <v/>
      </c>
      <c r="AC26" s="16" t="str">
        <f>IF(24&gt;$D26,"",IF($E26=1,EOMONTH(EDATE(Bonds!$I26,6*(24-1)),0),EDATE(Bonds!$I26,6*(24-1))))</f>
        <v/>
      </c>
      <c r="AD26" s="16" t="str">
        <f>IF(25&gt;$D26,"",IF($E26=1,EOMONTH(EDATE(Bonds!$I26,6*(25-1)),0),EDATE(Bonds!$I26,6*(25-1))))</f>
        <v/>
      </c>
      <c r="AE26" s="16" t="str">
        <f>IF(26&gt;$D26,"",IF($E26=1,EOMONTH(EDATE(Bonds!$I26,6*(26-1)),0),EDATE(Bonds!$I26,6*(26-1))))</f>
        <v/>
      </c>
      <c r="AF26" s="16" t="str">
        <f>IF(27&gt;$D26,"",IF($E26=1,EOMONTH(EDATE(Bonds!$I26,6*(27-1)),0),EDATE(Bonds!$I26,6*(27-1))))</f>
        <v/>
      </c>
      <c r="AG26" s="16" t="str">
        <f>IF(28&gt;$D26,"",IF($E26=1,EOMONTH(EDATE(Bonds!$I26,6*(28-1)),0),EDATE(Bonds!$I26,6*(28-1))))</f>
        <v/>
      </c>
      <c r="AH26" s="16" t="str">
        <f>IF(29&gt;$D26,"",IF($E26=1,EOMONTH(EDATE(Bonds!$I26,6*(29-1)),0),EDATE(Bonds!$I26,6*(29-1))))</f>
        <v/>
      </c>
      <c r="AI26" s="16" t="str">
        <f>IF(30&gt;$D26,"",IF($E26=1,EOMONTH(EDATE(Bonds!$I26,6*(30-1)),0),EDATE(Bonds!$I26,6*(30-1))))</f>
        <v/>
      </c>
      <c r="AJ26" s="16" t="str">
        <f>IF(31&gt;$D26,"",IF($E26=1,EOMONTH(EDATE(Bonds!$I26,6*(31-1)),0),EDATE(Bonds!$I26,6*(31-1))))</f>
        <v/>
      </c>
      <c r="AK26" s="16" t="str">
        <f>IF(32&gt;$D26,"",IF($E26=1,EOMONTH(EDATE(Bonds!$I26,6*(32-1)),0),EDATE(Bonds!$I26,6*(32-1))))</f>
        <v/>
      </c>
      <c r="AL26" s="16" t="str">
        <f>IF(33&gt;$D26,"",IF($E26=1,EOMONTH(EDATE(Bonds!$I26,6*(33-1)),0),EDATE(Bonds!$I26,6*(33-1))))</f>
        <v/>
      </c>
      <c r="AM26" s="16" t="str">
        <f>IF(34&gt;$D26,"",IF($E26=1,EOMONTH(EDATE(Bonds!$I26,6*(34-1)),0),EDATE(Bonds!$I26,6*(34-1))))</f>
        <v/>
      </c>
      <c r="AN26" s="16" t="str">
        <f>IF(35&gt;$D26,"",IF($E26=1,EOMONTH(EDATE(Bonds!$I26,6*(35-1)),0),EDATE(Bonds!$I26,6*(35-1))))</f>
        <v/>
      </c>
      <c r="AO26" s="16" t="str">
        <f>IF(36&gt;$D26,"",IF($E26=1,EOMONTH(EDATE(Bonds!$I26,6*(36-1)),0),EDATE(Bonds!$I26,6*(36-1))))</f>
        <v/>
      </c>
      <c r="AP26" s="16" t="str">
        <f>IF(37&gt;$D26,"",IF($E26=1,EOMONTH(EDATE(Bonds!$I26,6*(37-1)),0),EDATE(Bonds!$I26,6*(37-1))))</f>
        <v/>
      </c>
      <c r="AQ26" s="16" t="str">
        <f>IF(38&gt;$D26,"",IF($E26=1,EOMONTH(EDATE(Bonds!$I26,6*(38-1)),0),EDATE(Bonds!$I26,6*(38-1))))</f>
        <v/>
      </c>
      <c r="AR26" s="16" t="str">
        <f>IF(39&gt;$D26,"",IF($E26=1,EOMONTH(EDATE(Bonds!$I26,6*(39-1)),0),EDATE(Bonds!$I26,6*(39-1))))</f>
        <v/>
      </c>
      <c r="AS26" s="16" t="str">
        <f>IF(40&gt;$D26,"",IF($E26=1,EOMONTH(EDATE(Bonds!$I26,6*(40-1)),0),EDATE(Bonds!$I26,6*(40-1))))</f>
        <v/>
      </c>
      <c r="AT26" s="16" t="str">
        <f>IF(41&gt;$D26,"",IF($E26=1,EOMONTH(EDATE(Bonds!$I26,6*(41-1)),0),EDATE(Bonds!$I26,6*(41-1))))</f>
        <v/>
      </c>
      <c r="AU26" s="16" t="str">
        <f>IF(42&gt;$D26,"",IF($E26=1,EOMONTH(EDATE(Bonds!$I26,6*(42-1)),0),EDATE(Bonds!$I26,6*(42-1))))</f>
        <v/>
      </c>
      <c r="AV26" s="16" t="str">
        <f>IF(43&gt;$D26,"",IF($E26=1,EOMONTH(EDATE(Bonds!$I26,6*(43-1)),0),EDATE(Bonds!$I26,6*(43-1))))</f>
        <v/>
      </c>
      <c r="AW26" s="16" t="str">
        <f>IF(44&gt;$D26,"",IF($E26=1,EOMONTH(EDATE(Bonds!$I26,6*(44-1)),0),EDATE(Bonds!$I26,6*(44-1))))</f>
        <v/>
      </c>
      <c r="AX26" s="16" t="str">
        <f>IF(45&gt;$D26,"",IF($E26=1,EOMONTH(EDATE(Bonds!$I26,6*(45-1)),0),EDATE(Bonds!$I26,6*(45-1))))</f>
        <v/>
      </c>
      <c r="AY26" s="16" t="str">
        <f>IF(46&gt;$D26,"",IF($E26=1,EOMONTH(EDATE(Bonds!$I26,6*(46-1)),0),EDATE(Bonds!$I26,6*(46-1))))</f>
        <v/>
      </c>
      <c r="AZ26" s="16" t="str">
        <f>IF(47&gt;$D26,"",IF($E26=1,EOMONTH(EDATE(Bonds!$I26,6*(47-1)),0),EDATE(Bonds!$I26,6*(47-1))))</f>
        <v/>
      </c>
      <c r="BA26" s="16" t="str">
        <f>IF(48&gt;$D26,"",IF($E26=1,EOMONTH(EDATE(Bonds!$I26,6*(48-1)),0),EDATE(Bonds!$I26,6*(48-1))))</f>
        <v/>
      </c>
      <c r="BB26" s="16" t="str">
        <f>IF(49&gt;$D26,"",IF($E26=1,EOMONTH(EDATE(Bonds!$I26,6*(49-1)),0),EDATE(Bonds!$I26,6*(49-1))))</f>
        <v/>
      </c>
      <c r="BC26" s="16" t="str">
        <f>IF(50&gt;$D26,"",IF($E26=1,EOMONTH(EDATE(Bonds!$I26,6*(50-1)),0),EDATE(Bonds!$I26,6*(50-1))))</f>
        <v/>
      </c>
      <c r="BD26" s="16" t="str">
        <f>IF(51&gt;$D26,"",IF($E26=1,EOMONTH(EDATE(Bonds!$I26,6*(51-1)),0),EDATE(Bonds!$I26,6*(51-1))))</f>
        <v/>
      </c>
      <c r="BE26" s="16" t="str">
        <f>IF(52&gt;$D26,"",IF($E26=1,EOMONTH(EDATE(Bonds!$I26,6*(52-1)),0),EDATE(Bonds!$I26,6*(52-1))))</f>
        <v/>
      </c>
      <c r="BF26" s="16" t="str">
        <f>IF(53&gt;$D26,"",IF($E26=1,EOMONTH(EDATE(Bonds!$I26,6*(53-1)),0),EDATE(Bonds!$I26,6*(53-1))))</f>
        <v/>
      </c>
      <c r="BG26" s="16" t="str">
        <f>IF(54&gt;$D26,"",IF($E26=1,EOMONTH(EDATE(Bonds!$I26,6*(54-1)),0),EDATE(Bonds!$I26,6*(54-1))))</f>
        <v/>
      </c>
      <c r="BH26" s="16" t="str">
        <f>IF(55&gt;$D26,"",IF($E26=1,EOMONTH(EDATE(Bonds!$I26,6*(55-1)),0),EDATE(Bonds!$I26,6*(55-1))))</f>
        <v/>
      </c>
      <c r="BI26" s="16" t="str">
        <f>IF(56&gt;$D26,"",IF($E26=1,EOMONTH(EDATE(Bonds!$I26,6*(56-1)),0),EDATE(Bonds!$I26,6*(56-1))))</f>
        <v/>
      </c>
      <c r="BJ26" s="16" t="str">
        <f>IF(57&gt;$D26,"",IF($E26=1,EOMONTH(EDATE(Bonds!$I26,6*(57-1)),0),EDATE(Bonds!$I26,6*(57-1))))</f>
        <v/>
      </c>
      <c r="BK26" s="16" t="str">
        <f>IF(58&gt;$D26,"",IF($E26=1,EOMONTH(EDATE(Bonds!$I26,6*(58-1)),0),EDATE(Bonds!$I26,6*(58-1))))</f>
        <v/>
      </c>
      <c r="BL26" s="16" t="str">
        <f>IF(59&gt;$D26,"",IF($E26=1,EOMONTH(EDATE(Bonds!$I26,6*(59-1)),0),EDATE(Bonds!$I26,6*(59-1))))</f>
        <v/>
      </c>
      <c r="BM26" s="16" t="str">
        <f>IF(60&gt;$D26,"",IF($E26=1,EOMONTH(EDATE(Bonds!$I26,6*(60-1)),0),EDATE(Bonds!$I26,6*(60-1))))</f>
        <v/>
      </c>
      <c r="BO26" s="22">
        <f t="shared" si="1"/>
        <v>3.9020657449939315E-2</v>
      </c>
      <c r="BP26" s="22" t="str">
        <f t="shared" si="2"/>
        <v/>
      </c>
      <c r="BQ26" s="22" t="str">
        <f t="shared" si="3"/>
        <v/>
      </c>
      <c r="BR26" s="22" t="str">
        <f t="shared" si="4"/>
        <v/>
      </c>
      <c r="BS26" s="22" t="str">
        <f t="shared" si="5"/>
        <v/>
      </c>
      <c r="BT26" s="22" t="str">
        <f t="shared" si="6"/>
        <v/>
      </c>
      <c r="BU26" s="22" t="str">
        <f t="shared" si="7"/>
        <v/>
      </c>
      <c r="BV26" s="22" t="str">
        <f t="shared" si="8"/>
        <v/>
      </c>
      <c r="BW26" s="22" t="str">
        <f t="shared" si="9"/>
        <v/>
      </c>
      <c r="BX26" s="22" t="str">
        <f t="shared" si="10"/>
        <v/>
      </c>
      <c r="BY26" s="22" t="str">
        <f t="shared" si="11"/>
        <v/>
      </c>
      <c r="BZ26" s="22" t="str">
        <f t="shared" si="12"/>
        <v/>
      </c>
      <c r="CA26" s="22" t="str">
        <f t="shared" si="13"/>
        <v/>
      </c>
      <c r="CB26" s="22" t="str">
        <f t="shared" si="14"/>
        <v/>
      </c>
      <c r="CC26" s="22" t="str">
        <f t="shared" si="15"/>
        <v/>
      </c>
      <c r="CD26" s="22" t="str">
        <f t="shared" si="16"/>
        <v/>
      </c>
      <c r="CE26" s="22" t="str">
        <f t="shared" si="17"/>
        <v/>
      </c>
      <c r="CF26" s="22" t="str">
        <f t="shared" si="18"/>
        <v/>
      </c>
      <c r="CG26" s="22" t="str">
        <f t="shared" si="19"/>
        <v/>
      </c>
      <c r="CH26" s="22" t="str">
        <f t="shared" si="20"/>
        <v/>
      </c>
      <c r="CI26" s="22" t="str">
        <f t="shared" si="21"/>
        <v/>
      </c>
      <c r="CJ26" s="22" t="str">
        <f t="shared" si="22"/>
        <v/>
      </c>
      <c r="CK26" s="22" t="str">
        <f t="shared" si="23"/>
        <v/>
      </c>
      <c r="CL26" s="22" t="str">
        <f t="shared" si="24"/>
        <v/>
      </c>
      <c r="CM26" s="22" t="str">
        <f t="shared" si="25"/>
        <v/>
      </c>
      <c r="CN26" s="22" t="str">
        <f t="shared" si="26"/>
        <v/>
      </c>
      <c r="CO26" s="22" t="str">
        <f t="shared" si="27"/>
        <v/>
      </c>
      <c r="CP26" s="22" t="str">
        <f t="shared" si="28"/>
        <v/>
      </c>
      <c r="CQ26" s="22" t="str">
        <f t="shared" si="29"/>
        <v/>
      </c>
      <c r="CR26" s="22" t="str">
        <f t="shared" si="30"/>
        <v/>
      </c>
      <c r="CS26" s="22" t="str">
        <f t="shared" si="31"/>
        <v/>
      </c>
      <c r="CT26" s="22" t="str">
        <f t="shared" si="32"/>
        <v/>
      </c>
      <c r="CU26" s="22" t="str">
        <f t="shared" si="33"/>
        <v/>
      </c>
      <c r="CV26" s="22" t="str">
        <f t="shared" si="34"/>
        <v/>
      </c>
      <c r="CW26" s="22" t="str">
        <f t="shared" si="35"/>
        <v/>
      </c>
      <c r="CX26" s="22" t="str">
        <f t="shared" si="36"/>
        <v/>
      </c>
      <c r="CY26" s="22" t="str">
        <f t="shared" si="37"/>
        <v/>
      </c>
      <c r="CZ26" s="22" t="str">
        <f t="shared" si="38"/>
        <v/>
      </c>
      <c r="DA26" s="22" t="str">
        <f t="shared" si="39"/>
        <v/>
      </c>
      <c r="DB26" s="22" t="str">
        <f t="shared" si="40"/>
        <v/>
      </c>
      <c r="DC26" s="22" t="str">
        <f t="shared" si="41"/>
        <v/>
      </c>
      <c r="DD26" s="22" t="str">
        <f t="shared" si="42"/>
        <v/>
      </c>
      <c r="DE26" s="22" t="str">
        <f t="shared" si="43"/>
        <v/>
      </c>
      <c r="DF26" s="22" t="str">
        <f t="shared" si="44"/>
        <v/>
      </c>
      <c r="DG26" s="22" t="str">
        <f t="shared" si="45"/>
        <v/>
      </c>
      <c r="DH26" s="22" t="str">
        <f t="shared" si="46"/>
        <v/>
      </c>
      <c r="DI26" s="22" t="str">
        <f t="shared" si="47"/>
        <v/>
      </c>
      <c r="DJ26" s="22" t="str">
        <f t="shared" si="48"/>
        <v/>
      </c>
      <c r="DK26" s="22" t="str">
        <f t="shared" si="49"/>
        <v/>
      </c>
      <c r="DL26" s="22" t="str">
        <f t="shared" si="50"/>
        <v/>
      </c>
      <c r="DM26" s="22" t="str">
        <f t="shared" si="51"/>
        <v/>
      </c>
      <c r="DN26" s="22" t="str">
        <f t="shared" si="52"/>
        <v/>
      </c>
      <c r="DO26" s="22" t="str">
        <f t="shared" si="53"/>
        <v/>
      </c>
      <c r="DP26" s="22" t="str">
        <f t="shared" si="54"/>
        <v/>
      </c>
      <c r="DQ26" s="22" t="str">
        <f t="shared" si="55"/>
        <v/>
      </c>
      <c r="DR26" s="22" t="str">
        <f t="shared" si="56"/>
        <v/>
      </c>
      <c r="DS26" s="22" t="str">
        <f t="shared" si="57"/>
        <v/>
      </c>
      <c r="DT26" s="22" t="str">
        <f t="shared" si="58"/>
        <v/>
      </c>
      <c r="DU26" s="22" t="str">
        <f t="shared" si="59"/>
        <v/>
      </c>
      <c r="DV26" s="22" t="str">
        <f t="shared" si="60"/>
        <v/>
      </c>
      <c r="DX26" s="18">
        <f t="shared" si="61"/>
        <v>100.33157239026986</v>
      </c>
      <c r="DY26" s="18">
        <f t="shared" si="62"/>
        <v>0</v>
      </c>
      <c r="DZ26" s="18">
        <f t="shared" si="63"/>
        <v>0</v>
      </c>
      <c r="EA26" s="18">
        <f t="shared" si="64"/>
        <v>0</v>
      </c>
      <c r="EB26" s="18">
        <f t="shared" si="65"/>
        <v>0</v>
      </c>
      <c r="EC26" s="18">
        <f t="shared" si="66"/>
        <v>0</v>
      </c>
      <c r="ED26" s="18">
        <f t="shared" si="67"/>
        <v>0</v>
      </c>
      <c r="EE26" s="18">
        <f t="shared" si="68"/>
        <v>0</v>
      </c>
      <c r="EF26" s="18">
        <f t="shared" si="69"/>
        <v>0</v>
      </c>
      <c r="EG26" s="18">
        <f t="shared" si="70"/>
        <v>0</v>
      </c>
      <c r="EH26" s="18">
        <f t="shared" si="71"/>
        <v>0</v>
      </c>
      <c r="EI26" s="18">
        <f t="shared" si="72"/>
        <v>0</v>
      </c>
      <c r="EJ26" s="18">
        <f t="shared" si="73"/>
        <v>0</v>
      </c>
      <c r="EK26" s="18">
        <f t="shared" si="74"/>
        <v>0</v>
      </c>
      <c r="EL26" s="18">
        <f t="shared" si="75"/>
        <v>0</v>
      </c>
      <c r="EM26" s="18">
        <f t="shared" si="76"/>
        <v>0</v>
      </c>
      <c r="EN26" s="18">
        <f t="shared" si="77"/>
        <v>0</v>
      </c>
      <c r="EO26" s="18">
        <f t="shared" si="78"/>
        <v>0</v>
      </c>
      <c r="EP26" s="18">
        <f t="shared" si="79"/>
        <v>0</v>
      </c>
      <c r="EQ26" s="18">
        <f t="shared" si="80"/>
        <v>0</v>
      </c>
      <c r="ER26" s="18">
        <f t="shared" si="81"/>
        <v>0</v>
      </c>
      <c r="ES26" s="18">
        <f t="shared" si="82"/>
        <v>0</v>
      </c>
      <c r="ET26" s="18">
        <f t="shared" si="83"/>
        <v>0</v>
      </c>
      <c r="EU26" s="18">
        <f t="shared" si="84"/>
        <v>0</v>
      </c>
      <c r="EV26" s="18">
        <f t="shared" si="85"/>
        <v>0</v>
      </c>
      <c r="EW26" s="18">
        <f t="shared" si="86"/>
        <v>0</v>
      </c>
      <c r="EX26" s="18">
        <f t="shared" si="87"/>
        <v>0</v>
      </c>
      <c r="EY26" s="18">
        <f t="shared" si="88"/>
        <v>0</v>
      </c>
      <c r="EZ26" s="18">
        <f t="shared" si="89"/>
        <v>0</v>
      </c>
      <c r="FA26" s="18">
        <f t="shared" si="90"/>
        <v>0</v>
      </c>
      <c r="FB26" s="18">
        <f t="shared" si="91"/>
        <v>0</v>
      </c>
      <c r="FC26" s="18">
        <f t="shared" si="92"/>
        <v>0</v>
      </c>
      <c r="FD26" s="18">
        <f t="shared" si="93"/>
        <v>0</v>
      </c>
      <c r="FE26" s="18">
        <f t="shared" si="94"/>
        <v>0</v>
      </c>
      <c r="FF26" s="18">
        <f t="shared" si="95"/>
        <v>0</v>
      </c>
      <c r="FG26" s="18">
        <f t="shared" si="96"/>
        <v>0</v>
      </c>
      <c r="FH26" s="18">
        <f t="shared" si="97"/>
        <v>0</v>
      </c>
      <c r="FI26" s="18">
        <f t="shared" si="98"/>
        <v>0</v>
      </c>
      <c r="FJ26" s="18">
        <f t="shared" si="99"/>
        <v>0</v>
      </c>
      <c r="FK26" s="18">
        <f t="shared" si="100"/>
        <v>0</v>
      </c>
      <c r="FL26" s="18">
        <f t="shared" si="101"/>
        <v>0</v>
      </c>
      <c r="FM26" s="18">
        <f t="shared" si="102"/>
        <v>0</v>
      </c>
      <c r="FN26" s="18">
        <f t="shared" si="103"/>
        <v>0</v>
      </c>
      <c r="FO26" s="18">
        <f t="shared" si="104"/>
        <v>0</v>
      </c>
      <c r="FP26" s="18">
        <f t="shared" si="105"/>
        <v>0</v>
      </c>
      <c r="FQ26" s="18">
        <f t="shared" si="106"/>
        <v>0</v>
      </c>
      <c r="FR26" s="18">
        <f t="shared" si="107"/>
        <v>0</v>
      </c>
      <c r="FS26" s="18">
        <f t="shared" si="108"/>
        <v>0</v>
      </c>
      <c r="FT26" s="18">
        <f t="shared" si="109"/>
        <v>0</v>
      </c>
      <c r="FU26" s="18">
        <f t="shared" si="110"/>
        <v>0</v>
      </c>
      <c r="FV26" s="18">
        <f t="shared" si="111"/>
        <v>0</v>
      </c>
      <c r="FW26" s="18">
        <f t="shared" si="112"/>
        <v>0</v>
      </c>
      <c r="FX26" s="18">
        <f t="shared" si="113"/>
        <v>0</v>
      </c>
      <c r="FY26" s="18">
        <f t="shared" si="114"/>
        <v>0</v>
      </c>
      <c r="FZ26" s="18">
        <f t="shared" si="115"/>
        <v>0</v>
      </c>
      <c r="GA26" s="18">
        <f t="shared" si="116"/>
        <v>0</v>
      </c>
      <c r="GB26" s="18">
        <f t="shared" si="117"/>
        <v>0</v>
      </c>
      <c r="GC26" s="18">
        <f t="shared" si="118"/>
        <v>0</v>
      </c>
      <c r="GD26" s="18">
        <f t="shared" si="119"/>
        <v>0</v>
      </c>
      <c r="GE26" s="18">
        <f t="shared" si="120"/>
        <v>0</v>
      </c>
    </row>
    <row r="27" spans="1:187" x14ac:dyDescent="0.2">
      <c r="A27">
        <v>24</v>
      </c>
      <c r="B27" s="16">
        <f>Bonds!B27</f>
        <v>46433</v>
      </c>
      <c r="C27" s="17">
        <f>Bonds!C27</f>
        <v>6.625</v>
      </c>
      <c r="D27">
        <f>Bonds!Q27</f>
        <v>1</v>
      </c>
      <c r="E27">
        <f t="shared" si="0"/>
        <v>0</v>
      </c>
      <c r="F27" s="16">
        <f>IF(1&gt;$D27,"",IF($E27=1,EOMONTH(EDATE(Bonds!$I27,6*(1-1)),0),EDATE(Bonds!$I27,6*(1-1))))</f>
        <v>46433</v>
      </c>
      <c r="G27" s="16" t="str">
        <f>IF(2&gt;$D27,"",IF($E27=1,EOMONTH(EDATE(Bonds!$I27,6*(2-1)),0),EDATE(Bonds!$I27,6*(2-1))))</f>
        <v/>
      </c>
      <c r="H27" s="16" t="str">
        <f>IF(3&gt;$D27,"",IF($E27=1,EOMONTH(EDATE(Bonds!$I27,6*(3-1)),0),EDATE(Bonds!$I27,6*(3-1))))</f>
        <v/>
      </c>
      <c r="I27" s="16" t="str">
        <f>IF(4&gt;$D27,"",IF($E27=1,EOMONTH(EDATE(Bonds!$I27,6*(4-1)),0),EDATE(Bonds!$I27,6*(4-1))))</f>
        <v/>
      </c>
      <c r="J27" s="16" t="str">
        <f>IF(5&gt;$D27,"",IF($E27=1,EOMONTH(EDATE(Bonds!$I27,6*(5-1)),0),EDATE(Bonds!$I27,6*(5-1))))</f>
        <v/>
      </c>
      <c r="K27" s="16" t="str">
        <f>IF(6&gt;$D27,"",IF($E27=1,EOMONTH(EDATE(Bonds!$I27,6*(6-1)),0),EDATE(Bonds!$I27,6*(6-1))))</f>
        <v/>
      </c>
      <c r="L27" s="16" t="str">
        <f>IF(7&gt;$D27,"",IF($E27=1,EOMONTH(EDATE(Bonds!$I27,6*(7-1)),0),EDATE(Bonds!$I27,6*(7-1))))</f>
        <v/>
      </c>
      <c r="M27" s="16" t="str">
        <f>IF(8&gt;$D27,"",IF($E27=1,EOMONTH(EDATE(Bonds!$I27,6*(8-1)),0),EDATE(Bonds!$I27,6*(8-1))))</f>
        <v/>
      </c>
      <c r="N27" s="16" t="str">
        <f>IF(9&gt;$D27,"",IF($E27=1,EOMONTH(EDATE(Bonds!$I27,6*(9-1)),0),EDATE(Bonds!$I27,6*(9-1))))</f>
        <v/>
      </c>
      <c r="O27" s="16" t="str">
        <f>IF(10&gt;$D27,"",IF($E27=1,EOMONTH(EDATE(Bonds!$I27,6*(10-1)),0),EDATE(Bonds!$I27,6*(10-1))))</f>
        <v/>
      </c>
      <c r="P27" s="16" t="str">
        <f>IF(11&gt;$D27,"",IF($E27=1,EOMONTH(EDATE(Bonds!$I27,6*(11-1)),0),EDATE(Bonds!$I27,6*(11-1))))</f>
        <v/>
      </c>
      <c r="Q27" s="16" t="str">
        <f>IF(12&gt;$D27,"",IF($E27=1,EOMONTH(EDATE(Bonds!$I27,6*(12-1)),0),EDATE(Bonds!$I27,6*(12-1))))</f>
        <v/>
      </c>
      <c r="R27" s="16" t="str">
        <f>IF(13&gt;$D27,"",IF($E27=1,EOMONTH(EDATE(Bonds!$I27,6*(13-1)),0),EDATE(Bonds!$I27,6*(13-1))))</f>
        <v/>
      </c>
      <c r="S27" s="16" t="str">
        <f>IF(14&gt;$D27,"",IF($E27=1,EOMONTH(EDATE(Bonds!$I27,6*(14-1)),0),EDATE(Bonds!$I27,6*(14-1))))</f>
        <v/>
      </c>
      <c r="T27" s="16" t="str">
        <f>IF(15&gt;$D27,"",IF($E27=1,EOMONTH(EDATE(Bonds!$I27,6*(15-1)),0),EDATE(Bonds!$I27,6*(15-1))))</f>
        <v/>
      </c>
      <c r="U27" s="16" t="str">
        <f>IF(16&gt;$D27,"",IF($E27=1,EOMONTH(EDATE(Bonds!$I27,6*(16-1)),0),EDATE(Bonds!$I27,6*(16-1))))</f>
        <v/>
      </c>
      <c r="V27" s="16" t="str">
        <f>IF(17&gt;$D27,"",IF($E27=1,EOMONTH(EDATE(Bonds!$I27,6*(17-1)),0),EDATE(Bonds!$I27,6*(17-1))))</f>
        <v/>
      </c>
      <c r="W27" s="16" t="str">
        <f>IF(18&gt;$D27,"",IF($E27=1,EOMONTH(EDATE(Bonds!$I27,6*(18-1)),0),EDATE(Bonds!$I27,6*(18-1))))</f>
        <v/>
      </c>
      <c r="X27" s="16" t="str">
        <f>IF(19&gt;$D27,"",IF($E27=1,EOMONTH(EDATE(Bonds!$I27,6*(19-1)),0),EDATE(Bonds!$I27,6*(19-1))))</f>
        <v/>
      </c>
      <c r="Y27" s="16" t="str">
        <f>IF(20&gt;$D27,"",IF($E27=1,EOMONTH(EDATE(Bonds!$I27,6*(20-1)),0),EDATE(Bonds!$I27,6*(20-1))))</f>
        <v/>
      </c>
      <c r="Z27" s="16" t="str">
        <f>IF(21&gt;$D27,"",IF($E27=1,EOMONTH(EDATE(Bonds!$I27,6*(21-1)),0),EDATE(Bonds!$I27,6*(21-1))))</f>
        <v/>
      </c>
      <c r="AA27" s="16" t="str">
        <f>IF(22&gt;$D27,"",IF($E27=1,EOMONTH(EDATE(Bonds!$I27,6*(22-1)),0),EDATE(Bonds!$I27,6*(22-1))))</f>
        <v/>
      </c>
      <c r="AB27" s="16" t="str">
        <f>IF(23&gt;$D27,"",IF($E27=1,EOMONTH(EDATE(Bonds!$I27,6*(23-1)),0),EDATE(Bonds!$I27,6*(23-1))))</f>
        <v/>
      </c>
      <c r="AC27" s="16" t="str">
        <f>IF(24&gt;$D27,"",IF($E27=1,EOMONTH(EDATE(Bonds!$I27,6*(24-1)),0),EDATE(Bonds!$I27,6*(24-1))))</f>
        <v/>
      </c>
      <c r="AD27" s="16" t="str">
        <f>IF(25&gt;$D27,"",IF($E27=1,EOMONTH(EDATE(Bonds!$I27,6*(25-1)),0),EDATE(Bonds!$I27,6*(25-1))))</f>
        <v/>
      </c>
      <c r="AE27" s="16" t="str">
        <f>IF(26&gt;$D27,"",IF($E27=1,EOMONTH(EDATE(Bonds!$I27,6*(26-1)),0),EDATE(Bonds!$I27,6*(26-1))))</f>
        <v/>
      </c>
      <c r="AF27" s="16" t="str">
        <f>IF(27&gt;$D27,"",IF($E27=1,EOMONTH(EDATE(Bonds!$I27,6*(27-1)),0),EDATE(Bonds!$I27,6*(27-1))))</f>
        <v/>
      </c>
      <c r="AG27" s="16" t="str">
        <f>IF(28&gt;$D27,"",IF($E27=1,EOMONTH(EDATE(Bonds!$I27,6*(28-1)),0),EDATE(Bonds!$I27,6*(28-1))))</f>
        <v/>
      </c>
      <c r="AH27" s="16" t="str">
        <f>IF(29&gt;$D27,"",IF($E27=1,EOMONTH(EDATE(Bonds!$I27,6*(29-1)),0),EDATE(Bonds!$I27,6*(29-1))))</f>
        <v/>
      </c>
      <c r="AI27" s="16" t="str">
        <f>IF(30&gt;$D27,"",IF($E27=1,EOMONTH(EDATE(Bonds!$I27,6*(30-1)),0),EDATE(Bonds!$I27,6*(30-1))))</f>
        <v/>
      </c>
      <c r="AJ27" s="16" t="str">
        <f>IF(31&gt;$D27,"",IF($E27=1,EOMONTH(EDATE(Bonds!$I27,6*(31-1)),0),EDATE(Bonds!$I27,6*(31-1))))</f>
        <v/>
      </c>
      <c r="AK27" s="16" t="str">
        <f>IF(32&gt;$D27,"",IF($E27=1,EOMONTH(EDATE(Bonds!$I27,6*(32-1)),0),EDATE(Bonds!$I27,6*(32-1))))</f>
        <v/>
      </c>
      <c r="AL27" s="16" t="str">
        <f>IF(33&gt;$D27,"",IF($E27=1,EOMONTH(EDATE(Bonds!$I27,6*(33-1)),0),EDATE(Bonds!$I27,6*(33-1))))</f>
        <v/>
      </c>
      <c r="AM27" s="16" t="str">
        <f>IF(34&gt;$D27,"",IF($E27=1,EOMONTH(EDATE(Bonds!$I27,6*(34-1)),0),EDATE(Bonds!$I27,6*(34-1))))</f>
        <v/>
      </c>
      <c r="AN27" s="16" t="str">
        <f>IF(35&gt;$D27,"",IF($E27=1,EOMONTH(EDATE(Bonds!$I27,6*(35-1)),0),EDATE(Bonds!$I27,6*(35-1))))</f>
        <v/>
      </c>
      <c r="AO27" s="16" t="str">
        <f>IF(36&gt;$D27,"",IF($E27=1,EOMONTH(EDATE(Bonds!$I27,6*(36-1)),0),EDATE(Bonds!$I27,6*(36-1))))</f>
        <v/>
      </c>
      <c r="AP27" s="16" t="str">
        <f>IF(37&gt;$D27,"",IF($E27=1,EOMONTH(EDATE(Bonds!$I27,6*(37-1)),0),EDATE(Bonds!$I27,6*(37-1))))</f>
        <v/>
      </c>
      <c r="AQ27" s="16" t="str">
        <f>IF(38&gt;$D27,"",IF($E27=1,EOMONTH(EDATE(Bonds!$I27,6*(38-1)),0),EDATE(Bonds!$I27,6*(38-1))))</f>
        <v/>
      </c>
      <c r="AR27" s="16" t="str">
        <f>IF(39&gt;$D27,"",IF($E27=1,EOMONTH(EDATE(Bonds!$I27,6*(39-1)),0),EDATE(Bonds!$I27,6*(39-1))))</f>
        <v/>
      </c>
      <c r="AS27" s="16" t="str">
        <f>IF(40&gt;$D27,"",IF($E27=1,EOMONTH(EDATE(Bonds!$I27,6*(40-1)),0),EDATE(Bonds!$I27,6*(40-1))))</f>
        <v/>
      </c>
      <c r="AT27" s="16" t="str">
        <f>IF(41&gt;$D27,"",IF($E27=1,EOMONTH(EDATE(Bonds!$I27,6*(41-1)),0),EDATE(Bonds!$I27,6*(41-1))))</f>
        <v/>
      </c>
      <c r="AU27" s="16" t="str">
        <f>IF(42&gt;$D27,"",IF($E27=1,EOMONTH(EDATE(Bonds!$I27,6*(42-1)),0),EDATE(Bonds!$I27,6*(42-1))))</f>
        <v/>
      </c>
      <c r="AV27" s="16" t="str">
        <f>IF(43&gt;$D27,"",IF($E27=1,EOMONTH(EDATE(Bonds!$I27,6*(43-1)),0),EDATE(Bonds!$I27,6*(43-1))))</f>
        <v/>
      </c>
      <c r="AW27" s="16" t="str">
        <f>IF(44&gt;$D27,"",IF($E27=1,EOMONTH(EDATE(Bonds!$I27,6*(44-1)),0),EDATE(Bonds!$I27,6*(44-1))))</f>
        <v/>
      </c>
      <c r="AX27" s="16" t="str">
        <f>IF(45&gt;$D27,"",IF($E27=1,EOMONTH(EDATE(Bonds!$I27,6*(45-1)),0),EDATE(Bonds!$I27,6*(45-1))))</f>
        <v/>
      </c>
      <c r="AY27" s="16" t="str">
        <f>IF(46&gt;$D27,"",IF($E27=1,EOMONTH(EDATE(Bonds!$I27,6*(46-1)),0),EDATE(Bonds!$I27,6*(46-1))))</f>
        <v/>
      </c>
      <c r="AZ27" s="16" t="str">
        <f>IF(47&gt;$D27,"",IF($E27=1,EOMONTH(EDATE(Bonds!$I27,6*(47-1)),0),EDATE(Bonds!$I27,6*(47-1))))</f>
        <v/>
      </c>
      <c r="BA27" s="16" t="str">
        <f>IF(48&gt;$D27,"",IF($E27=1,EOMONTH(EDATE(Bonds!$I27,6*(48-1)),0),EDATE(Bonds!$I27,6*(48-1))))</f>
        <v/>
      </c>
      <c r="BB27" s="16" t="str">
        <f>IF(49&gt;$D27,"",IF($E27=1,EOMONTH(EDATE(Bonds!$I27,6*(49-1)),0),EDATE(Bonds!$I27,6*(49-1))))</f>
        <v/>
      </c>
      <c r="BC27" s="16" t="str">
        <f>IF(50&gt;$D27,"",IF($E27=1,EOMONTH(EDATE(Bonds!$I27,6*(50-1)),0),EDATE(Bonds!$I27,6*(50-1))))</f>
        <v/>
      </c>
      <c r="BD27" s="16" t="str">
        <f>IF(51&gt;$D27,"",IF($E27=1,EOMONTH(EDATE(Bonds!$I27,6*(51-1)),0),EDATE(Bonds!$I27,6*(51-1))))</f>
        <v/>
      </c>
      <c r="BE27" s="16" t="str">
        <f>IF(52&gt;$D27,"",IF($E27=1,EOMONTH(EDATE(Bonds!$I27,6*(52-1)),0),EDATE(Bonds!$I27,6*(52-1))))</f>
        <v/>
      </c>
      <c r="BF27" s="16" t="str">
        <f>IF(53&gt;$D27,"",IF($E27=1,EOMONTH(EDATE(Bonds!$I27,6*(53-1)),0),EDATE(Bonds!$I27,6*(53-1))))</f>
        <v/>
      </c>
      <c r="BG27" s="16" t="str">
        <f>IF(54&gt;$D27,"",IF($E27=1,EOMONTH(EDATE(Bonds!$I27,6*(54-1)),0),EDATE(Bonds!$I27,6*(54-1))))</f>
        <v/>
      </c>
      <c r="BH27" s="16" t="str">
        <f>IF(55&gt;$D27,"",IF($E27=1,EOMONTH(EDATE(Bonds!$I27,6*(55-1)),0),EDATE(Bonds!$I27,6*(55-1))))</f>
        <v/>
      </c>
      <c r="BI27" s="16" t="str">
        <f>IF(56&gt;$D27,"",IF($E27=1,EOMONTH(EDATE(Bonds!$I27,6*(56-1)),0),EDATE(Bonds!$I27,6*(56-1))))</f>
        <v/>
      </c>
      <c r="BJ27" s="16" t="str">
        <f>IF(57&gt;$D27,"",IF($E27=1,EOMONTH(EDATE(Bonds!$I27,6*(57-1)),0),EDATE(Bonds!$I27,6*(57-1))))</f>
        <v/>
      </c>
      <c r="BK27" s="16" t="str">
        <f>IF(58&gt;$D27,"",IF($E27=1,EOMONTH(EDATE(Bonds!$I27,6*(58-1)),0),EDATE(Bonds!$I27,6*(58-1))))</f>
        <v/>
      </c>
      <c r="BL27" s="16" t="str">
        <f>IF(59&gt;$D27,"",IF($E27=1,EOMONTH(EDATE(Bonds!$I27,6*(59-1)),0),EDATE(Bonds!$I27,6*(59-1))))</f>
        <v/>
      </c>
      <c r="BM27" s="16" t="str">
        <f>IF(60&gt;$D27,"",IF($E27=1,EOMONTH(EDATE(Bonds!$I27,6*(60-1)),0),EDATE(Bonds!$I27,6*(60-1))))</f>
        <v/>
      </c>
      <c r="BO27" s="22">
        <f t="shared" si="1"/>
        <v>3.9020657449939315E-2</v>
      </c>
      <c r="BP27" s="22" t="str">
        <f t="shared" si="2"/>
        <v/>
      </c>
      <c r="BQ27" s="22" t="str">
        <f t="shared" si="3"/>
        <v/>
      </c>
      <c r="BR27" s="22" t="str">
        <f t="shared" si="4"/>
        <v/>
      </c>
      <c r="BS27" s="22" t="str">
        <f t="shared" si="5"/>
        <v/>
      </c>
      <c r="BT27" s="22" t="str">
        <f t="shared" si="6"/>
        <v/>
      </c>
      <c r="BU27" s="22" t="str">
        <f t="shared" si="7"/>
        <v/>
      </c>
      <c r="BV27" s="22" t="str">
        <f t="shared" si="8"/>
        <v/>
      </c>
      <c r="BW27" s="22" t="str">
        <f t="shared" si="9"/>
        <v/>
      </c>
      <c r="BX27" s="22" t="str">
        <f t="shared" si="10"/>
        <v/>
      </c>
      <c r="BY27" s="22" t="str">
        <f t="shared" si="11"/>
        <v/>
      </c>
      <c r="BZ27" s="22" t="str">
        <f t="shared" si="12"/>
        <v/>
      </c>
      <c r="CA27" s="22" t="str">
        <f t="shared" si="13"/>
        <v/>
      </c>
      <c r="CB27" s="22" t="str">
        <f t="shared" si="14"/>
        <v/>
      </c>
      <c r="CC27" s="22" t="str">
        <f t="shared" si="15"/>
        <v/>
      </c>
      <c r="CD27" s="22" t="str">
        <f t="shared" si="16"/>
        <v/>
      </c>
      <c r="CE27" s="22" t="str">
        <f t="shared" si="17"/>
        <v/>
      </c>
      <c r="CF27" s="22" t="str">
        <f t="shared" si="18"/>
        <v/>
      </c>
      <c r="CG27" s="22" t="str">
        <f t="shared" si="19"/>
        <v/>
      </c>
      <c r="CH27" s="22" t="str">
        <f t="shared" si="20"/>
        <v/>
      </c>
      <c r="CI27" s="22" t="str">
        <f t="shared" si="21"/>
        <v/>
      </c>
      <c r="CJ27" s="22" t="str">
        <f t="shared" si="22"/>
        <v/>
      </c>
      <c r="CK27" s="22" t="str">
        <f t="shared" si="23"/>
        <v/>
      </c>
      <c r="CL27" s="22" t="str">
        <f t="shared" si="24"/>
        <v/>
      </c>
      <c r="CM27" s="22" t="str">
        <f t="shared" si="25"/>
        <v/>
      </c>
      <c r="CN27" s="22" t="str">
        <f t="shared" si="26"/>
        <v/>
      </c>
      <c r="CO27" s="22" t="str">
        <f t="shared" si="27"/>
        <v/>
      </c>
      <c r="CP27" s="22" t="str">
        <f t="shared" si="28"/>
        <v/>
      </c>
      <c r="CQ27" s="22" t="str">
        <f t="shared" si="29"/>
        <v/>
      </c>
      <c r="CR27" s="22" t="str">
        <f t="shared" si="30"/>
        <v/>
      </c>
      <c r="CS27" s="22" t="str">
        <f t="shared" si="31"/>
        <v/>
      </c>
      <c r="CT27" s="22" t="str">
        <f t="shared" si="32"/>
        <v/>
      </c>
      <c r="CU27" s="22" t="str">
        <f t="shared" si="33"/>
        <v/>
      </c>
      <c r="CV27" s="22" t="str">
        <f t="shared" si="34"/>
        <v/>
      </c>
      <c r="CW27" s="22" t="str">
        <f t="shared" si="35"/>
        <v/>
      </c>
      <c r="CX27" s="22" t="str">
        <f t="shared" si="36"/>
        <v/>
      </c>
      <c r="CY27" s="22" t="str">
        <f t="shared" si="37"/>
        <v/>
      </c>
      <c r="CZ27" s="22" t="str">
        <f t="shared" si="38"/>
        <v/>
      </c>
      <c r="DA27" s="22" t="str">
        <f t="shared" si="39"/>
        <v/>
      </c>
      <c r="DB27" s="22" t="str">
        <f t="shared" si="40"/>
        <v/>
      </c>
      <c r="DC27" s="22" t="str">
        <f t="shared" si="41"/>
        <v/>
      </c>
      <c r="DD27" s="22" t="str">
        <f t="shared" si="42"/>
        <v/>
      </c>
      <c r="DE27" s="22" t="str">
        <f t="shared" si="43"/>
        <v/>
      </c>
      <c r="DF27" s="22" t="str">
        <f t="shared" si="44"/>
        <v/>
      </c>
      <c r="DG27" s="22" t="str">
        <f t="shared" si="45"/>
        <v/>
      </c>
      <c r="DH27" s="22" t="str">
        <f t="shared" si="46"/>
        <v/>
      </c>
      <c r="DI27" s="22" t="str">
        <f t="shared" si="47"/>
        <v/>
      </c>
      <c r="DJ27" s="22" t="str">
        <f t="shared" si="48"/>
        <v/>
      </c>
      <c r="DK27" s="22" t="str">
        <f t="shared" si="49"/>
        <v/>
      </c>
      <c r="DL27" s="22" t="str">
        <f t="shared" si="50"/>
        <v/>
      </c>
      <c r="DM27" s="22" t="str">
        <f t="shared" si="51"/>
        <v/>
      </c>
      <c r="DN27" s="22" t="str">
        <f t="shared" si="52"/>
        <v/>
      </c>
      <c r="DO27" s="22" t="str">
        <f t="shared" si="53"/>
        <v/>
      </c>
      <c r="DP27" s="22" t="str">
        <f t="shared" si="54"/>
        <v/>
      </c>
      <c r="DQ27" s="22" t="str">
        <f t="shared" si="55"/>
        <v/>
      </c>
      <c r="DR27" s="22" t="str">
        <f t="shared" si="56"/>
        <v/>
      </c>
      <c r="DS27" s="22" t="str">
        <f t="shared" si="57"/>
        <v/>
      </c>
      <c r="DT27" s="22" t="str">
        <f t="shared" si="58"/>
        <v/>
      </c>
      <c r="DU27" s="22" t="str">
        <f t="shared" si="59"/>
        <v/>
      </c>
      <c r="DV27" s="22" t="str">
        <f t="shared" si="60"/>
        <v/>
      </c>
      <c r="DX27" s="18">
        <f t="shared" si="61"/>
        <v>101.56037303191431</v>
      </c>
      <c r="DY27" s="18">
        <f t="shared" si="62"/>
        <v>0</v>
      </c>
      <c r="DZ27" s="18">
        <f t="shared" si="63"/>
        <v>0</v>
      </c>
      <c r="EA27" s="18">
        <f t="shared" si="64"/>
        <v>0</v>
      </c>
      <c r="EB27" s="18">
        <f t="shared" si="65"/>
        <v>0</v>
      </c>
      <c r="EC27" s="18">
        <f t="shared" si="66"/>
        <v>0</v>
      </c>
      <c r="ED27" s="18">
        <f t="shared" si="67"/>
        <v>0</v>
      </c>
      <c r="EE27" s="18">
        <f t="shared" si="68"/>
        <v>0</v>
      </c>
      <c r="EF27" s="18">
        <f t="shared" si="69"/>
        <v>0</v>
      </c>
      <c r="EG27" s="18">
        <f t="shared" si="70"/>
        <v>0</v>
      </c>
      <c r="EH27" s="18">
        <f t="shared" si="71"/>
        <v>0</v>
      </c>
      <c r="EI27" s="18">
        <f t="shared" si="72"/>
        <v>0</v>
      </c>
      <c r="EJ27" s="18">
        <f t="shared" si="73"/>
        <v>0</v>
      </c>
      <c r="EK27" s="18">
        <f t="shared" si="74"/>
        <v>0</v>
      </c>
      <c r="EL27" s="18">
        <f t="shared" si="75"/>
        <v>0</v>
      </c>
      <c r="EM27" s="18">
        <f t="shared" si="76"/>
        <v>0</v>
      </c>
      <c r="EN27" s="18">
        <f t="shared" si="77"/>
        <v>0</v>
      </c>
      <c r="EO27" s="18">
        <f t="shared" si="78"/>
        <v>0</v>
      </c>
      <c r="EP27" s="18">
        <f t="shared" si="79"/>
        <v>0</v>
      </c>
      <c r="EQ27" s="18">
        <f t="shared" si="80"/>
        <v>0</v>
      </c>
      <c r="ER27" s="18">
        <f t="shared" si="81"/>
        <v>0</v>
      </c>
      <c r="ES27" s="18">
        <f t="shared" si="82"/>
        <v>0</v>
      </c>
      <c r="ET27" s="18">
        <f t="shared" si="83"/>
        <v>0</v>
      </c>
      <c r="EU27" s="18">
        <f t="shared" si="84"/>
        <v>0</v>
      </c>
      <c r="EV27" s="18">
        <f t="shared" si="85"/>
        <v>0</v>
      </c>
      <c r="EW27" s="18">
        <f t="shared" si="86"/>
        <v>0</v>
      </c>
      <c r="EX27" s="18">
        <f t="shared" si="87"/>
        <v>0</v>
      </c>
      <c r="EY27" s="18">
        <f t="shared" si="88"/>
        <v>0</v>
      </c>
      <c r="EZ27" s="18">
        <f t="shared" si="89"/>
        <v>0</v>
      </c>
      <c r="FA27" s="18">
        <f t="shared" si="90"/>
        <v>0</v>
      </c>
      <c r="FB27" s="18">
        <f t="shared" si="91"/>
        <v>0</v>
      </c>
      <c r="FC27" s="18">
        <f t="shared" si="92"/>
        <v>0</v>
      </c>
      <c r="FD27" s="18">
        <f t="shared" si="93"/>
        <v>0</v>
      </c>
      <c r="FE27" s="18">
        <f t="shared" si="94"/>
        <v>0</v>
      </c>
      <c r="FF27" s="18">
        <f t="shared" si="95"/>
        <v>0</v>
      </c>
      <c r="FG27" s="18">
        <f t="shared" si="96"/>
        <v>0</v>
      </c>
      <c r="FH27" s="18">
        <f t="shared" si="97"/>
        <v>0</v>
      </c>
      <c r="FI27" s="18">
        <f t="shared" si="98"/>
        <v>0</v>
      </c>
      <c r="FJ27" s="18">
        <f t="shared" si="99"/>
        <v>0</v>
      </c>
      <c r="FK27" s="18">
        <f t="shared" si="100"/>
        <v>0</v>
      </c>
      <c r="FL27" s="18">
        <f t="shared" si="101"/>
        <v>0</v>
      </c>
      <c r="FM27" s="18">
        <f t="shared" si="102"/>
        <v>0</v>
      </c>
      <c r="FN27" s="18">
        <f t="shared" si="103"/>
        <v>0</v>
      </c>
      <c r="FO27" s="18">
        <f t="shared" si="104"/>
        <v>0</v>
      </c>
      <c r="FP27" s="18">
        <f t="shared" si="105"/>
        <v>0</v>
      </c>
      <c r="FQ27" s="18">
        <f t="shared" si="106"/>
        <v>0</v>
      </c>
      <c r="FR27" s="18">
        <f t="shared" si="107"/>
        <v>0</v>
      </c>
      <c r="FS27" s="18">
        <f t="shared" si="108"/>
        <v>0</v>
      </c>
      <c r="FT27" s="18">
        <f t="shared" si="109"/>
        <v>0</v>
      </c>
      <c r="FU27" s="18">
        <f t="shared" si="110"/>
        <v>0</v>
      </c>
      <c r="FV27" s="18">
        <f t="shared" si="111"/>
        <v>0</v>
      </c>
      <c r="FW27" s="18">
        <f t="shared" si="112"/>
        <v>0</v>
      </c>
      <c r="FX27" s="18">
        <f t="shared" si="113"/>
        <v>0</v>
      </c>
      <c r="FY27" s="18">
        <f t="shared" si="114"/>
        <v>0</v>
      </c>
      <c r="FZ27" s="18">
        <f t="shared" si="115"/>
        <v>0</v>
      </c>
      <c r="GA27" s="18">
        <f t="shared" si="116"/>
        <v>0</v>
      </c>
      <c r="GB27" s="18">
        <f t="shared" si="117"/>
        <v>0</v>
      </c>
      <c r="GC27" s="18">
        <f t="shared" si="118"/>
        <v>0</v>
      </c>
      <c r="GD27" s="18">
        <f t="shared" si="119"/>
        <v>0</v>
      </c>
      <c r="GE27" s="18">
        <f t="shared" si="120"/>
        <v>0</v>
      </c>
    </row>
    <row r="28" spans="1:187" x14ac:dyDescent="0.2">
      <c r="A28">
        <v>25</v>
      </c>
      <c r="B28" s="16">
        <f>Bonds!B28</f>
        <v>46446</v>
      </c>
      <c r="C28" s="17">
        <f>Bonds!C28</f>
        <v>1.125</v>
      </c>
      <c r="D28">
        <f>Bonds!Q28</f>
        <v>1</v>
      </c>
      <c r="E28">
        <f t="shared" si="0"/>
        <v>1</v>
      </c>
      <c r="F28" s="16">
        <f>IF(1&gt;$D28,"",IF($E28=1,EOMONTH(EDATE(Bonds!$I28,6*(1-1)),0),EDATE(Bonds!$I28,6*(1-1))))</f>
        <v>46446</v>
      </c>
      <c r="G28" s="16" t="str">
        <f>IF(2&gt;$D28,"",IF($E28=1,EOMONTH(EDATE(Bonds!$I28,6*(2-1)),0),EDATE(Bonds!$I28,6*(2-1))))</f>
        <v/>
      </c>
      <c r="H28" s="16" t="str">
        <f>IF(3&gt;$D28,"",IF($E28=1,EOMONTH(EDATE(Bonds!$I28,6*(3-1)),0),EDATE(Bonds!$I28,6*(3-1))))</f>
        <v/>
      </c>
      <c r="I28" s="16" t="str">
        <f>IF(4&gt;$D28,"",IF($E28=1,EOMONTH(EDATE(Bonds!$I28,6*(4-1)),0),EDATE(Bonds!$I28,6*(4-1))))</f>
        <v/>
      </c>
      <c r="J28" s="16" t="str">
        <f>IF(5&gt;$D28,"",IF($E28=1,EOMONTH(EDATE(Bonds!$I28,6*(5-1)),0),EDATE(Bonds!$I28,6*(5-1))))</f>
        <v/>
      </c>
      <c r="K28" s="16" t="str">
        <f>IF(6&gt;$D28,"",IF($E28=1,EOMONTH(EDATE(Bonds!$I28,6*(6-1)),0),EDATE(Bonds!$I28,6*(6-1))))</f>
        <v/>
      </c>
      <c r="L28" s="16" t="str">
        <f>IF(7&gt;$D28,"",IF($E28=1,EOMONTH(EDATE(Bonds!$I28,6*(7-1)),0),EDATE(Bonds!$I28,6*(7-1))))</f>
        <v/>
      </c>
      <c r="M28" s="16" t="str">
        <f>IF(8&gt;$D28,"",IF($E28=1,EOMONTH(EDATE(Bonds!$I28,6*(8-1)),0),EDATE(Bonds!$I28,6*(8-1))))</f>
        <v/>
      </c>
      <c r="N28" s="16" t="str">
        <f>IF(9&gt;$D28,"",IF($E28=1,EOMONTH(EDATE(Bonds!$I28,6*(9-1)),0),EDATE(Bonds!$I28,6*(9-1))))</f>
        <v/>
      </c>
      <c r="O28" s="16" t="str">
        <f>IF(10&gt;$D28,"",IF($E28=1,EOMONTH(EDATE(Bonds!$I28,6*(10-1)),0),EDATE(Bonds!$I28,6*(10-1))))</f>
        <v/>
      </c>
      <c r="P28" s="16" t="str">
        <f>IF(11&gt;$D28,"",IF($E28=1,EOMONTH(EDATE(Bonds!$I28,6*(11-1)),0),EDATE(Bonds!$I28,6*(11-1))))</f>
        <v/>
      </c>
      <c r="Q28" s="16" t="str">
        <f>IF(12&gt;$D28,"",IF($E28=1,EOMONTH(EDATE(Bonds!$I28,6*(12-1)),0),EDATE(Bonds!$I28,6*(12-1))))</f>
        <v/>
      </c>
      <c r="R28" s="16" t="str">
        <f>IF(13&gt;$D28,"",IF($E28=1,EOMONTH(EDATE(Bonds!$I28,6*(13-1)),0),EDATE(Bonds!$I28,6*(13-1))))</f>
        <v/>
      </c>
      <c r="S28" s="16" t="str">
        <f>IF(14&gt;$D28,"",IF($E28=1,EOMONTH(EDATE(Bonds!$I28,6*(14-1)),0),EDATE(Bonds!$I28,6*(14-1))))</f>
        <v/>
      </c>
      <c r="T28" s="16" t="str">
        <f>IF(15&gt;$D28,"",IF($E28=1,EOMONTH(EDATE(Bonds!$I28,6*(15-1)),0),EDATE(Bonds!$I28,6*(15-1))))</f>
        <v/>
      </c>
      <c r="U28" s="16" t="str">
        <f>IF(16&gt;$D28,"",IF($E28=1,EOMONTH(EDATE(Bonds!$I28,6*(16-1)),0),EDATE(Bonds!$I28,6*(16-1))))</f>
        <v/>
      </c>
      <c r="V28" s="16" t="str">
        <f>IF(17&gt;$D28,"",IF($E28=1,EOMONTH(EDATE(Bonds!$I28,6*(17-1)),0),EDATE(Bonds!$I28,6*(17-1))))</f>
        <v/>
      </c>
      <c r="W28" s="16" t="str">
        <f>IF(18&gt;$D28,"",IF($E28=1,EOMONTH(EDATE(Bonds!$I28,6*(18-1)),0),EDATE(Bonds!$I28,6*(18-1))))</f>
        <v/>
      </c>
      <c r="X28" s="16" t="str">
        <f>IF(19&gt;$D28,"",IF($E28=1,EOMONTH(EDATE(Bonds!$I28,6*(19-1)),0),EDATE(Bonds!$I28,6*(19-1))))</f>
        <v/>
      </c>
      <c r="Y28" s="16" t="str">
        <f>IF(20&gt;$D28,"",IF($E28=1,EOMONTH(EDATE(Bonds!$I28,6*(20-1)),0),EDATE(Bonds!$I28,6*(20-1))))</f>
        <v/>
      </c>
      <c r="Z28" s="16" t="str">
        <f>IF(21&gt;$D28,"",IF($E28=1,EOMONTH(EDATE(Bonds!$I28,6*(21-1)),0),EDATE(Bonds!$I28,6*(21-1))))</f>
        <v/>
      </c>
      <c r="AA28" s="16" t="str">
        <f>IF(22&gt;$D28,"",IF($E28=1,EOMONTH(EDATE(Bonds!$I28,6*(22-1)),0),EDATE(Bonds!$I28,6*(22-1))))</f>
        <v/>
      </c>
      <c r="AB28" s="16" t="str">
        <f>IF(23&gt;$D28,"",IF($E28=1,EOMONTH(EDATE(Bonds!$I28,6*(23-1)),0),EDATE(Bonds!$I28,6*(23-1))))</f>
        <v/>
      </c>
      <c r="AC28" s="16" t="str">
        <f>IF(24&gt;$D28,"",IF($E28=1,EOMONTH(EDATE(Bonds!$I28,6*(24-1)),0),EDATE(Bonds!$I28,6*(24-1))))</f>
        <v/>
      </c>
      <c r="AD28" s="16" t="str">
        <f>IF(25&gt;$D28,"",IF($E28=1,EOMONTH(EDATE(Bonds!$I28,6*(25-1)),0),EDATE(Bonds!$I28,6*(25-1))))</f>
        <v/>
      </c>
      <c r="AE28" s="16" t="str">
        <f>IF(26&gt;$D28,"",IF($E28=1,EOMONTH(EDATE(Bonds!$I28,6*(26-1)),0),EDATE(Bonds!$I28,6*(26-1))))</f>
        <v/>
      </c>
      <c r="AF28" s="16" t="str">
        <f>IF(27&gt;$D28,"",IF($E28=1,EOMONTH(EDATE(Bonds!$I28,6*(27-1)),0),EDATE(Bonds!$I28,6*(27-1))))</f>
        <v/>
      </c>
      <c r="AG28" s="16" t="str">
        <f>IF(28&gt;$D28,"",IF($E28=1,EOMONTH(EDATE(Bonds!$I28,6*(28-1)),0),EDATE(Bonds!$I28,6*(28-1))))</f>
        <v/>
      </c>
      <c r="AH28" s="16" t="str">
        <f>IF(29&gt;$D28,"",IF($E28=1,EOMONTH(EDATE(Bonds!$I28,6*(29-1)),0),EDATE(Bonds!$I28,6*(29-1))))</f>
        <v/>
      </c>
      <c r="AI28" s="16" t="str">
        <f>IF(30&gt;$D28,"",IF($E28=1,EOMONTH(EDATE(Bonds!$I28,6*(30-1)),0),EDATE(Bonds!$I28,6*(30-1))))</f>
        <v/>
      </c>
      <c r="AJ28" s="16" t="str">
        <f>IF(31&gt;$D28,"",IF($E28=1,EOMONTH(EDATE(Bonds!$I28,6*(31-1)),0),EDATE(Bonds!$I28,6*(31-1))))</f>
        <v/>
      </c>
      <c r="AK28" s="16" t="str">
        <f>IF(32&gt;$D28,"",IF($E28=1,EOMONTH(EDATE(Bonds!$I28,6*(32-1)),0),EDATE(Bonds!$I28,6*(32-1))))</f>
        <v/>
      </c>
      <c r="AL28" s="16" t="str">
        <f>IF(33&gt;$D28,"",IF($E28=1,EOMONTH(EDATE(Bonds!$I28,6*(33-1)),0),EDATE(Bonds!$I28,6*(33-1))))</f>
        <v/>
      </c>
      <c r="AM28" s="16" t="str">
        <f>IF(34&gt;$D28,"",IF($E28=1,EOMONTH(EDATE(Bonds!$I28,6*(34-1)),0),EDATE(Bonds!$I28,6*(34-1))))</f>
        <v/>
      </c>
      <c r="AN28" s="16" t="str">
        <f>IF(35&gt;$D28,"",IF($E28=1,EOMONTH(EDATE(Bonds!$I28,6*(35-1)),0),EDATE(Bonds!$I28,6*(35-1))))</f>
        <v/>
      </c>
      <c r="AO28" s="16" t="str">
        <f>IF(36&gt;$D28,"",IF($E28=1,EOMONTH(EDATE(Bonds!$I28,6*(36-1)),0),EDATE(Bonds!$I28,6*(36-1))))</f>
        <v/>
      </c>
      <c r="AP28" s="16" t="str">
        <f>IF(37&gt;$D28,"",IF($E28=1,EOMONTH(EDATE(Bonds!$I28,6*(37-1)),0),EDATE(Bonds!$I28,6*(37-1))))</f>
        <v/>
      </c>
      <c r="AQ28" s="16" t="str">
        <f>IF(38&gt;$D28,"",IF($E28=1,EOMONTH(EDATE(Bonds!$I28,6*(38-1)),0),EDATE(Bonds!$I28,6*(38-1))))</f>
        <v/>
      </c>
      <c r="AR28" s="16" t="str">
        <f>IF(39&gt;$D28,"",IF($E28=1,EOMONTH(EDATE(Bonds!$I28,6*(39-1)),0),EDATE(Bonds!$I28,6*(39-1))))</f>
        <v/>
      </c>
      <c r="AS28" s="16" t="str">
        <f>IF(40&gt;$D28,"",IF($E28=1,EOMONTH(EDATE(Bonds!$I28,6*(40-1)),0),EDATE(Bonds!$I28,6*(40-1))))</f>
        <v/>
      </c>
      <c r="AT28" s="16" t="str">
        <f>IF(41&gt;$D28,"",IF($E28=1,EOMONTH(EDATE(Bonds!$I28,6*(41-1)),0),EDATE(Bonds!$I28,6*(41-1))))</f>
        <v/>
      </c>
      <c r="AU28" s="16" t="str">
        <f>IF(42&gt;$D28,"",IF($E28=1,EOMONTH(EDATE(Bonds!$I28,6*(42-1)),0),EDATE(Bonds!$I28,6*(42-1))))</f>
        <v/>
      </c>
      <c r="AV28" s="16" t="str">
        <f>IF(43&gt;$D28,"",IF($E28=1,EOMONTH(EDATE(Bonds!$I28,6*(43-1)),0),EDATE(Bonds!$I28,6*(43-1))))</f>
        <v/>
      </c>
      <c r="AW28" s="16" t="str">
        <f>IF(44&gt;$D28,"",IF($E28=1,EOMONTH(EDATE(Bonds!$I28,6*(44-1)),0),EDATE(Bonds!$I28,6*(44-1))))</f>
        <v/>
      </c>
      <c r="AX28" s="16" t="str">
        <f>IF(45&gt;$D28,"",IF($E28=1,EOMONTH(EDATE(Bonds!$I28,6*(45-1)),0),EDATE(Bonds!$I28,6*(45-1))))</f>
        <v/>
      </c>
      <c r="AY28" s="16" t="str">
        <f>IF(46&gt;$D28,"",IF($E28=1,EOMONTH(EDATE(Bonds!$I28,6*(46-1)),0),EDATE(Bonds!$I28,6*(46-1))))</f>
        <v/>
      </c>
      <c r="AZ28" s="16" t="str">
        <f>IF(47&gt;$D28,"",IF($E28=1,EOMONTH(EDATE(Bonds!$I28,6*(47-1)),0),EDATE(Bonds!$I28,6*(47-1))))</f>
        <v/>
      </c>
      <c r="BA28" s="16" t="str">
        <f>IF(48&gt;$D28,"",IF($E28=1,EOMONTH(EDATE(Bonds!$I28,6*(48-1)),0),EDATE(Bonds!$I28,6*(48-1))))</f>
        <v/>
      </c>
      <c r="BB28" s="16" t="str">
        <f>IF(49&gt;$D28,"",IF($E28=1,EOMONTH(EDATE(Bonds!$I28,6*(49-1)),0),EDATE(Bonds!$I28,6*(49-1))))</f>
        <v/>
      </c>
      <c r="BC28" s="16" t="str">
        <f>IF(50&gt;$D28,"",IF($E28=1,EOMONTH(EDATE(Bonds!$I28,6*(50-1)),0),EDATE(Bonds!$I28,6*(50-1))))</f>
        <v/>
      </c>
      <c r="BD28" s="16" t="str">
        <f>IF(51&gt;$D28,"",IF($E28=1,EOMONTH(EDATE(Bonds!$I28,6*(51-1)),0),EDATE(Bonds!$I28,6*(51-1))))</f>
        <v/>
      </c>
      <c r="BE28" s="16" t="str">
        <f>IF(52&gt;$D28,"",IF($E28=1,EOMONTH(EDATE(Bonds!$I28,6*(52-1)),0),EDATE(Bonds!$I28,6*(52-1))))</f>
        <v/>
      </c>
      <c r="BF28" s="16" t="str">
        <f>IF(53&gt;$D28,"",IF($E28=1,EOMONTH(EDATE(Bonds!$I28,6*(53-1)),0),EDATE(Bonds!$I28,6*(53-1))))</f>
        <v/>
      </c>
      <c r="BG28" s="16" t="str">
        <f>IF(54&gt;$D28,"",IF($E28=1,EOMONTH(EDATE(Bonds!$I28,6*(54-1)),0),EDATE(Bonds!$I28,6*(54-1))))</f>
        <v/>
      </c>
      <c r="BH28" s="16" t="str">
        <f>IF(55&gt;$D28,"",IF($E28=1,EOMONTH(EDATE(Bonds!$I28,6*(55-1)),0),EDATE(Bonds!$I28,6*(55-1))))</f>
        <v/>
      </c>
      <c r="BI28" s="16" t="str">
        <f>IF(56&gt;$D28,"",IF($E28=1,EOMONTH(EDATE(Bonds!$I28,6*(56-1)),0),EDATE(Bonds!$I28,6*(56-1))))</f>
        <v/>
      </c>
      <c r="BJ28" s="16" t="str">
        <f>IF(57&gt;$D28,"",IF($E28=1,EOMONTH(EDATE(Bonds!$I28,6*(57-1)),0),EDATE(Bonds!$I28,6*(57-1))))</f>
        <v/>
      </c>
      <c r="BK28" s="16" t="str">
        <f>IF(58&gt;$D28,"",IF($E28=1,EOMONTH(EDATE(Bonds!$I28,6*(58-1)),0),EDATE(Bonds!$I28,6*(58-1))))</f>
        <v/>
      </c>
      <c r="BL28" s="16" t="str">
        <f>IF(59&gt;$D28,"",IF($E28=1,EOMONTH(EDATE(Bonds!$I28,6*(59-1)),0),EDATE(Bonds!$I28,6*(59-1))))</f>
        <v/>
      </c>
      <c r="BM28" s="16" t="str">
        <f>IF(60&gt;$D28,"",IF($E28=1,EOMONTH(EDATE(Bonds!$I28,6*(60-1)),0),EDATE(Bonds!$I28,6*(60-1))))</f>
        <v/>
      </c>
      <c r="BO28" s="22">
        <f t="shared" si="1"/>
        <v>3.9202392010101589E-2</v>
      </c>
      <c r="BP28" s="22" t="str">
        <f t="shared" si="2"/>
        <v/>
      </c>
      <c r="BQ28" s="22" t="str">
        <f t="shared" si="3"/>
        <v/>
      </c>
      <c r="BR28" s="22" t="str">
        <f t="shared" si="4"/>
        <v/>
      </c>
      <c r="BS28" s="22" t="str">
        <f t="shared" si="5"/>
        <v/>
      </c>
      <c r="BT28" s="22" t="str">
        <f t="shared" si="6"/>
        <v/>
      </c>
      <c r="BU28" s="22" t="str">
        <f t="shared" si="7"/>
        <v/>
      </c>
      <c r="BV28" s="22" t="str">
        <f t="shared" si="8"/>
        <v/>
      </c>
      <c r="BW28" s="22" t="str">
        <f t="shared" si="9"/>
        <v/>
      </c>
      <c r="BX28" s="22" t="str">
        <f t="shared" si="10"/>
        <v/>
      </c>
      <c r="BY28" s="22" t="str">
        <f t="shared" si="11"/>
        <v/>
      </c>
      <c r="BZ28" s="22" t="str">
        <f t="shared" si="12"/>
        <v/>
      </c>
      <c r="CA28" s="22" t="str">
        <f t="shared" si="13"/>
        <v/>
      </c>
      <c r="CB28" s="22" t="str">
        <f t="shared" si="14"/>
        <v/>
      </c>
      <c r="CC28" s="22" t="str">
        <f t="shared" si="15"/>
        <v/>
      </c>
      <c r="CD28" s="22" t="str">
        <f t="shared" si="16"/>
        <v/>
      </c>
      <c r="CE28" s="22" t="str">
        <f t="shared" si="17"/>
        <v/>
      </c>
      <c r="CF28" s="22" t="str">
        <f t="shared" si="18"/>
        <v/>
      </c>
      <c r="CG28" s="22" t="str">
        <f t="shared" si="19"/>
        <v/>
      </c>
      <c r="CH28" s="22" t="str">
        <f t="shared" si="20"/>
        <v/>
      </c>
      <c r="CI28" s="22" t="str">
        <f t="shared" si="21"/>
        <v/>
      </c>
      <c r="CJ28" s="22" t="str">
        <f t="shared" si="22"/>
        <v/>
      </c>
      <c r="CK28" s="22" t="str">
        <f t="shared" si="23"/>
        <v/>
      </c>
      <c r="CL28" s="22" t="str">
        <f t="shared" si="24"/>
        <v/>
      </c>
      <c r="CM28" s="22" t="str">
        <f t="shared" si="25"/>
        <v/>
      </c>
      <c r="CN28" s="22" t="str">
        <f t="shared" si="26"/>
        <v/>
      </c>
      <c r="CO28" s="22" t="str">
        <f t="shared" si="27"/>
        <v/>
      </c>
      <c r="CP28" s="22" t="str">
        <f t="shared" si="28"/>
        <v/>
      </c>
      <c r="CQ28" s="22" t="str">
        <f t="shared" si="29"/>
        <v/>
      </c>
      <c r="CR28" s="22" t="str">
        <f t="shared" si="30"/>
        <v/>
      </c>
      <c r="CS28" s="22" t="str">
        <f t="shared" si="31"/>
        <v/>
      </c>
      <c r="CT28" s="22" t="str">
        <f t="shared" si="32"/>
        <v/>
      </c>
      <c r="CU28" s="22" t="str">
        <f t="shared" si="33"/>
        <v/>
      </c>
      <c r="CV28" s="22" t="str">
        <f t="shared" si="34"/>
        <v/>
      </c>
      <c r="CW28" s="22" t="str">
        <f t="shared" si="35"/>
        <v/>
      </c>
      <c r="CX28" s="22" t="str">
        <f t="shared" si="36"/>
        <v/>
      </c>
      <c r="CY28" s="22" t="str">
        <f t="shared" si="37"/>
        <v/>
      </c>
      <c r="CZ28" s="22" t="str">
        <f t="shared" si="38"/>
        <v/>
      </c>
      <c r="DA28" s="22" t="str">
        <f t="shared" si="39"/>
        <v/>
      </c>
      <c r="DB28" s="22" t="str">
        <f t="shared" si="40"/>
        <v/>
      </c>
      <c r="DC28" s="22" t="str">
        <f t="shared" si="41"/>
        <v/>
      </c>
      <c r="DD28" s="22" t="str">
        <f t="shared" si="42"/>
        <v/>
      </c>
      <c r="DE28" s="22" t="str">
        <f t="shared" si="43"/>
        <v/>
      </c>
      <c r="DF28" s="22" t="str">
        <f t="shared" si="44"/>
        <v/>
      </c>
      <c r="DG28" s="22" t="str">
        <f t="shared" si="45"/>
        <v/>
      </c>
      <c r="DH28" s="22" t="str">
        <f t="shared" si="46"/>
        <v/>
      </c>
      <c r="DI28" s="22" t="str">
        <f t="shared" si="47"/>
        <v/>
      </c>
      <c r="DJ28" s="22" t="str">
        <f t="shared" si="48"/>
        <v/>
      </c>
      <c r="DK28" s="22" t="str">
        <f t="shared" si="49"/>
        <v/>
      </c>
      <c r="DL28" s="22" t="str">
        <f t="shared" si="50"/>
        <v/>
      </c>
      <c r="DM28" s="22" t="str">
        <f t="shared" si="51"/>
        <v/>
      </c>
      <c r="DN28" s="22" t="str">
        <f t="shared" si="52"/>
        <v/>
      </c>
      <c r="DO28" s="22" t="str">
        <f t="shared" si="53"/>
        <v/>
      </c>
      <c r="DP28" s="22" t="str">
        <f t="shared" si="54"/>
        <v/>
      </c>
      <c r="DQ28" s="22" t="str">
        <f t="shared" si="55"/>
        <v/>
      </c>
      <c r="DR28" s="22" t="str">
        <f t="shared" si="56"/>
        <v/>
      </c>
      <c r="DS28" s="22" t="str">
        <f t="shared" si="57"/>
        <v/>
      </c>
      <c r="DT28" s="22" t="str">
        <f t="shared" si="58"/>
        <v/>
      </c>
      <c r="DU28" s="22" t="str">
        <f t="shared" si="59"/>
        <v/>
      </c>
      <c r="DV28" s="22" t="str">
        <f t="shared" si="60"/>
        <v/>
      </c>
      <c r="DX28" s="18">
        <f t="shared" si="61"/>
        <v>98.711214786843229</v>
      </c>
      <c r="DY28" s="18">
        <f t="shared" si="62"/>
        <v>0</v>
      </c>
      <c r="DZ28" s="18">
        <f t="shared" si="63"/>
        <v>0</v>
      </c>
      <c r="EA28" s="18">
        <f t="shared" si="64"/>
        <v>0</v>
      </c>
      <c r="EB28" s="18">
        <f t="shared" si="65"/>
        <v>0</v>
      </c>
      <c r="EC28" s="18">
        <f t="shared" si="66"/>
        <v>0</v>
      </c>
      <c r="ED28" s="18">
        <f t="shared" si="67"/>
        <v>0</v>
      </c>
      <c r="EE28" s="18">
        <f t="shared" si="68"/>
        <v>0</v>
      </c>
      <c r="EF28" s="18">
        <f t="shared" si="69"/>
        <v>0</v>
      </c>
      <c r="EG28" s="18">
        <f t="shared" si="70"/>
        <v>0</v>
      </c>
      <c r="EH28" s="18">
        <f t="shared" si="71"/>
        <v>0</v>
      </c>
      <c r="EI28" s="18">
        <f t="shared" si="72"/>
        <v>0</v>
      </c>
      <c r="EJ28" s="18">
        <f t="shared" si="73"/>
        <v>0</v>
      </c>
      <c r="EK28" s="18">
        <f t="shared" si="74"/>
        <v>0</v>
      </c>
      <c r="EL28" s="18">
        <f t="shared" si="75"/>
        <v>0</v>
      </c>
      <c r="EM28" s="18">
        <f t="shared" si="76"/>
        <v>0</v>
      </c>
      <c r="EN28" s="18">
        <f t="shared" si="77"/>
        <v>0</v>
      </c>
      <c r="EO28" s="18">
        <f t="shared" si="78"/>
        <v>0</v>
      </c>
      <c r="EP28" s="18">
        <f t="shared" si="79"/>
        <v>0</v>
      </c>
      <c r="EQ28" s="18">
        <f t="shared" si="80"/>
        <v>0</v>
      </c>
      <c r="ER28" s="18">
        <f t="shared" si="81"/>
        <v>0</v>
      </c>
      <c r="ES28" s="18">
        <f t="shared" si="82"/>
        <v>0</v>
      </c>
      <c r="ET28" s="18">
        <f t="shared" si="83"/>
        <v>0</v>
      </c>
      <c r="EU28" s="18">
        <f t="shared" si="84"/>
        <v>0</v>
      </c>
      <c r="EV28" s="18">
        <f t="shared" si="85"/>
        <v>0</v>
      </c>
      <c r="EW28" s="18">
        <f t="shared" si="86"/>
        <v>0</v>
      </c>
      <c r="EX28" s="18">
        <f t="shared" si="87"/>
        <v>0</v>
      </c>
      <c r="EY28" s="18">
        <f t="shared" si="88"/>
        <v>0</v>
      </c>
      <c r="EZ28" s="18">
        <f t="shared" si="89"/>
        <v>0</v>
      </c>
      <c r="FA28" s="18">
        <f t="shared" si="90"/>
        <v>0</v>
      </c>
      <c r="FB28" s="18">
        <f t="shared" si="91"/>
        <v>0</v>
      </c>
      <c r="FC28" s="18">
        <f t="shared" si="92"/>
        <v>0</v>
      </c>
      <c r="FD28" s="18">
        <f t="shared" si="93"/>
        <v>0</v>
      </c>
      <c r="FE28" s="18">
        <f t="shared" si="94"/>
        <v>0</v>
      </c>
      <c r="FF28" s="18">
        <f t="shared" si="95"/>
        <v>0</v>
      </c>
      <c r="FG28" s="18">
        <f t="shared" si="96"/>
        <v>0</v>
      </c>
      <c r="FH28" s="18">
        <f t="shared" si="97"/>
        <v>0</v>
      </c>
      <c r="FI28" s="18">
        <f t="shared" si="98"/>
        <v>0</v>
      </c>
      <c r="FJ28" s="18">
        <f t="shared" si="99"/>
        <v>0</v>
      </c>
      <c r="FK28" s="18">
        <f t="shared" si="100"/>
        <v>0</v>
      </c>
      <c r="FL28" s="18">
        <f t="shared" si="101"/>
        <v>0</v>
      </c>
      <c r="FM28" s="18">
        <f t="shared" si="102"/>
        <v>0</v>
      </c>
      <c r="FN28" s="18">
        <f t="shared" si="103"/>
        <v>0</v>
      </c>
      <c r="FO28" s="18">
        <f t="shared" si="104"/>
        <v>0</v>
      </c>
      <c r="FP28" s="18">
        <f t="shared" si="105"/>
        <v>0</v>
      </c>
      <c r="FQ28" s="18">
        <f t="shared" si="106"/>
        <v>0</v>
      </c>
      <c r="FR28" s="18">
        <f t="shared" si="107"/>
        <v>0</v>
      </c>
      <c r="FS28" s="18">
        <f t="shared" si="108"/>
        <v>0</v>
      </c>
      <c r="FT28" s="18">
        <f t="shared" si="109"/>
        <v>0</v>
      </c>
      <c r="FU28" s="18">
        <f t="shared" si="110"/>
        <v>0</v>
      </c>
      <c r="FV28" s="18">
        <f t="shared" si="111"/>
        <v>0</v>
      </c>
      <c r="FW28" s="18">
        <f t="shared" si="112"/>
        <v>0</v>
      </c>
      <c r="FX28" s="18">
        <f t="shared" si="113"/>
        <v>0</v>
      </c>
      <c r="FY28" s="18">
        <f t="shared" si="114"/>
        <v>0</v>
      </c>
      <c r="FZ28" s="18">
        <f t="shared" si="115"/>
        <v>0</v>
      </c>
      <c r="GA28" s="18">
        <f t="shared" si="116"/>
        <v>0</v>
      </c>
      <c r="GB28" s="18">
        <f t="shared" si="117"/>
        <v>0</v>
      </c>
      <c r="GC28" s="18">
        <f t="shared" si="118"/>
        <v>0</v>
      </c>
      <c r="GD28" s="18">
        <f t="shared" si="119"/>
        <v>0</v>
      </c>
      <c r="GE28" s="18">
        <f t="shared" si="120"/>
        <v>0</v>
      </c>
    </row>
    <row r="29" spans="1:187" x14ac:dyDescent="0.2">
      <c r="A29">
        <v>26</v>
      </c>
      <c r="B29" s="16">
        <f>Bonds!B29</f>
        <v>46446</v>
      </c>
      <c r="C29" s="17">
        <f>Bonds!C29</f>
        <v>1.875</v>
      </c>
      <c r="D29">
        <f>Bonds!Q29</f>
        <v>1</v>
      </c>
      <c r="E29">
        <f t="shared" si="0"/>
        <v>1</v>
      </c>
      <c r="F29" s="16">
        <f>IF(1&gt;$D29,"",IF($E29=1,EOMONTH(EDATE(Bonds!$I29,6*(1-1)),0),EDATE(Bonds!$I29,6*(1-1))))</f>
        <v>46446</v>
      </c>
      <c r="G29" s="16" t="str">
        <f>IF(2&gt;$D29,"",IF($E29=1,EOMONTH(EDATE(Bonds!$I29,6*(2-1)),0),EDATE(Bonds!$I29,6*(2-1))))</f>
        <v/>
      </c>
      <c r="H29" s="16" t="str">
        <f>IF(3&gt;$D29,"",IF($E29=1,EOMONTH(EDATE(Bonds!$I29,6*(3-1)),0),EDATE(Bonds!$I29,6*(3-1))))</f>
        <v/>
      </c>
      <c r="I29" s="16" t="str">
        <f>IF(4&gt;$D29,"",IF($E29=1,EOMONTH(EDATE(Bonds!$I29,6*(4-1)),0),EDATE(Bonds!$I29,6*(4-1))))</f>
        <v/>
      </c>
      <c r="J29" s="16" t="str">
        <f>IF(5&gt;$D29,"",IF($E29=1,EOMONTH(EDATE(Bonds!$I29,6*(5-1)),0),EDATE(Bonds!$I29,6*(5-1))))</f>
        <v/>
      </c>
      <c r="K29" s="16" t="str">
        <f>IF(6&gt;$D29,"",IF($E29=1,EOMONTH(EDATE(Bonds!$I29,6*(6-1)),0),EDATE(Bonds!$I29,6*(6-1))))</f>
        <v/>
      </c>
      <c r="L29" s="16" t="str">
        <f>IF(7&gt;$D29,"",IF($E29=1,EOMONTH(EDATE(Bonds!$I29,6*(7-1)),0),EDATE(Bonds!$I29,6*(7-1))))</f>
        <v/>
      </c>
      <c r="M29" s="16" t="str">
        <f>IF(8&gt;$D29,"",IF($E29=1,EOMONTH(EDATE(Bonds!$I29,6*(8-1)),0),EDATE(Bonds!$I29,6*(8-1))))</f>
        <v/>
      </c>
      <c r="N29" s="16" t="str">
        <f>IF(9&gt;$D29,"",IF($E29=1,EOMONTH(EDATE(Bonds!$I29,6*(9-1)),0),EDATE(Bonds!$I29,6*(9-1))))</f>
        <v/>
      </c>
      <c r="O29" s="16" t="str">
        <f>IF(10&gt;$D29,"",IF($E29=1,EOMONTH(EDATE(Bonds!$I29,6*(10-1)),0),EDATE(Bonds!$I29,6*(10-1))))</f>
        <v/>
      </c>
      <c r="P29" s="16" t="str">
        <f>IF(11&gt;$D29,"",IF($E29=1,EOMONTH(EDATE(Bonds!$I29,6*(11-1)),0),EDATE(Bonds!$I29,6*(11-1))))</f>
        <v/>
      </c>
      <c r="Q29" s="16" t="str">
        <f>IF(12&gt;$D29,"",IF($E29=1,EOMONTH(EDATE(Bonds!$I29,6*(12-1)),0),EDATE(Bonds!$I29,6*(12-1))))</f>
        <v/>
      </c>
      <c r="R29" s="16" t="str">
        <f>IF(13&gt;$D29,"",IF($E29=1,EOMONTH(EDATE(Bonds!$I29,6*(13-1)),0),EDATE(Bonds!$I29,6*(13-1))))</f>
        <v/>
      </c>
      <c r="S29" s="16" t="str">
        <f>IF(14&gt;$D29,"",IF($E29=1,EOMONTH(EDATE(Bonds!$I29,6*(14-1)),0),EDATE(Bonds!$I29,6*(14-1))))</f>
        <v/>
      </c>
      <c r="T29" s="16" t="str">
        <f>IF(15&gt;$D29,"",IF($E29=1,EOMONTH(EDATE(Bonds!$I29,6*(15-1)),0),EDATE(Bonds!$I29,6*(15-1))))</f>
        <v/>
      </c>
      <c r="U29" s="16" t="str">
        <f>IF(16&gt;$D29,"",IF($E29=1,EOMONTH(EDATE(Bonds!$I29,6*(16-1)),0),EDATE(Bonds!$I29,6*(16-1))))</f>
        <v/>
      </c>
      <c r="V29" s="16" t="str">
        <f>IF(17&gt;$D29,"",IF($E29=1,EOMONTH(EDATE(Bonds!$I29,6*(17-1)),0),EDATE(Bonds!$I29,6*(17-1))))</f>
        <v/>
      </c>
      <c r="W29" s="16" t="str">
        <f>IF(18&gt;$D29,"",IF($E29=1,EOMONTH(EDATE(Bonds!$I29,6*(18-1)),0),EDATE(Bonds!$I29,6*(18-1))))</f>
        <v/>
      </c>
      <c r="X29" s="16" t="str">
        <f>IF(19&gt;$D29,"",IF($E29=1,EOMONTH(EDATE(Bonds!$I29,6*(19-1)),0),EDATE(Bonds!$I29,6*(19-1))))</f>
        <v/>
      </c>
      <c r="Y29" s="16" t="str">
        <f>IF(20&gt;$D29,"",IF($E29=1,EOMONTH(EDATE(Bonds!$I29,6*(20-1)),0),EDATE(Bonds!$I29,6*(20-1))))</f>
        <v/>
      </c>
      <c r="Z29" s="16" t="str">
        <f>IF(21&gt;$D29,"",IF($E29=1,EOMONTH(EDATE(Bonds!$I29,6*(21-1)),0),EDATE(Bonds!$I29,6*(21-1))))</f>
        <v/>
      </c>
      <c r="AA29" s="16" t="str">
        <f>IF(22&gt;$D29,"",IF($E29=1,EOMONTH(EDATE(Bonds!$I29,6*(22-1)),0),EDATE(Bonds!$I29,6*(22-1))))</f>
        <v/>
      </c>
      <c r="AB29" s="16" t="str">
        <f>IF(23&gt;$D29,"",IF($E29=1,EOMONTH(EDATE(Bonds!$I29,6*(23-1)),0),EDATE(Bonds!$I29,6*(23-1))))</f>
        <v/>
      </c>
      <c r="AC29" s="16" t="str">
        <f>IF(24&gt;$D29,"",IF($E29=1,EOMONTH(EDATE(Bonds!$I29,6*(24-1)),0),EDATE(Bonds!$I29,6*(24-1))))</f>
        <v/>
      </c>
      <c r="AD29" s="16" t="str">
        <f>IF(25&gt;$D29,"",IF($E29=1,EOMONTH(EDATE(Bonds!$I29,6*(25-1)),0),EDATE(Bonds!$I29,6*(25-1))))</f>
        <v/>
      </c>
      <c r="AE29" s="16" t="str">
        <f>IF(26&gt;$D29,"",IF($E29=1,EOMONTH(EDATE(Bonds!$I29,6*(26-1)),0),EDATE(Bonds!$I29,6*(26-1))))</f>
        <v/>
      </c>
      <c r="AF29" s="16" t="str">
        <f>IF(27&gt;$D29,"",IF($E29=1,EOMONTH(EDATE(Bonds!$I29,6*(27-1)),0),EDATE(Bonds!$I29,6*(27-1))))</f>
        <v/>
      </c>
      <c r="AG29" s="16" t="str">
        <f>IF(28&gt;$D29,"",IF($E29=1,EOMONTH(EDATE(Bonds!$I29,6*(28-1)),0),EDATE(Bonds!$I29,6*(28-1))))</f>
        <v/>
      </c>
      <c r="AH29" s="16" t="str">
        <f>IF(29&gt;$D29,"",IF($E29=1,EOMONTH(EDATE(Bonds!$I29,6*(29-1)),0),EDATE(Bonds!$I29,6*(29-1))))</f>
        <v/>
      </c>
      <c r="AI29" s="16" t="str">
        <f>IF(30&gt;$D29,"",IF($E29=1,EOMONTH(EDATE(Bonds!$I29,6*(30-1)),0),EDATE(Bonds!$I29,6*(30-1))))</f>
        <v/>
      </c>
      <c r="AJ29" s="16" t="str">
        <f>IF(31&gt;$D29,"",IF($E29=1,EOMONTH(EDATE(Bonds!$I29,6*(31-1)),0),EDATE(Bonds!$I29,6*(31-1))))</f>
        <v/>
      </c>
      <c r="AK29" s="16" t="str">
        <f>IF(32&gt;$D29,"",IF($E29=1,EOMONTH(EDATE(Bonds!$I29,6*(32-1)),0),EDATE(Bonds!$I29,6*(32-1))))</f>
        <v/>
      </c>
      <c r="AL29" s="16" t="str">
        <f>IF(33&gt;$D29,"",IF($E29=1,EOMONTH(EDATE(Bonds!$I29,6*(33-1)),0),EDATE(Bonds!$I29,6*(33-1))))</f>
        <v/>
      </c>
      <c r="AM29" s="16" t="str">
        <f>IF(34&gt;$D29,"",IF($E29=1,EOMONTH(EDATE(Bonds!$I29,6*(34-1)),0),EDATE(Bonds!$I29,6*(34-1))))</f>
        <v/>
      </c>
      <c r="AN29" s="16" t="str">
        <f>IF(35&gt;$D29,"",IF($E29=1,EOMONTH(EDATE(Bonds!$I29,6*(35-1)),0),EDATE(Bonds!$I29,6*(35-1))))</f>
        <v/>
      </c>
      <c r="AO29" s="16" t="str">
        <f>IF(36&gt;$D29,"",IF($E29=1,EOMONTH(EDATE(Bonds!$I29,6*(36-1)),0),EDATE(Bonds!$I29,6*(36-1))))</f>
        <v/>
      </c>
      <c r="AP29" s="16" t="str">
        <f>IF(37&gt;$D29,"",IF($E29=1,EOMONTH(EDATE(Bonds!$I29,6*(37-1)),0),EDATE(Bonds!$I29,6*(37-1))))</f>
        <v/>
      </c>
      <c r="AQ29" s="16" t="str">
        <f>IF(38&gt;$D29,"",IF($E29=1,EOMONTH(EDATE(Bonds!$I29,6*(38-1)),0),EDATE(Bonds!$I29,6*(38-1))))</f>
        <v/>
      </c>
      <c r="AR29" s="16" t="str">
        <f>IF(39&gt;$D29,"",IF($E29=1,EOMONTH(EDATE(Bonds!$I29,6*(39-1)),0),EDATE(Bonds!$I29,6*(39-1))))</f>
        <v/>
      </c>
      <c r="AS29" s="16" t="str">
        <f>IF(40&gt;$D29,"",IF($E29=1,EOMONTH(EDATE(Bonds!$I29,6*(40-1)),0),EDATE(Bonds!$I29,6*(40-1))))</f>
        <v/>
      </c>
      <c r="AT29" s="16" t="str">
        <f>IF(41&gt;$D29,"",IF($E29=1,EOMONTH(EDATE(Bonds!$I29,6*(41-1)),0),EDATE(Bonds!$I29,6*(41-1))))</f>
        <v/>
      </c>
      <c r="AU29" s="16" t="str">
        <f>IF(42&gt;$D29,"",IF($E29=1,EOMONTH(EDATE(Bonds!$I29,6*(42-1)),0),EDATE(Bonds!$I29,6*(42-1))))</f>
        <v/>
      </c>
      <c r="AV29" s="16" t="str">
        <f>IF(43&gt;$D29,"",IF($E29=1,EOMONTH(EDATE(Bonds!$I29,6*(43-1)),0),EDATE(Bonds!$I29,6*(43-1))))</f>
        <v/>
      </c>
      <c r="AW29" s="16" t="str">
        <f>IF(44&gt;$D29,"",IF($E29=1,EOMONTH(EDATE(Bonds!$I29,6*(44-1)),0),EDATE(Bonds!$I29,6*(44-1))))</f>
        <v/>
      </c>
      <c r="AX29" s="16" t="str">
        <f>IF(45&gt;$D29,"",IF($E29=1,EOMONTH(EDATE(Bonds!$I29,6*(45-1)),0),EDATE(Bonds!$I29,6*(45-1))))</f>
        <v/>
      </c>
      <c r="AY29" s="16" t="str">
        <f>IF(46&gt;$D29,"",IF($E29=1,EOMONTH(EDATE(Bonds!$I29,6*(46-1)),0),EDATE(Bonds!$I29,6*(46-1))))</f>
        <v/>
      </c>
      <c r="AZ29" s="16" t="str">
        <f>IF(47&gt;$D29,"",IF($E29=1,EOMONTH(EDATE(Bonds!$I29,6*(47-1)),0),EDATE(Bonds!$I29,6*(47-1))))</f>
        <v/>
      </c>
      <c r="BA29" s="16" t="str">
        <f>IF(48&gt;$D29,"",IF($E29=1,EOMONTH(EDATE(Bonds!$I29,6*(48-1)),0),EDATE(Bonds!$I29,6*(48-1))))</f>
        <v/>
      </c>
      <c r="BB29" s="16" t="str">
        <f>IF(49&gt;$D29,"",IF($E29=1,EOMONTH(EDATE(Bonds!$I29,6*(49-1)),0),EDATE(Bonds!$I29,6*(49-1))))</f>
        <v/>
      </c>
      <c r="BC29" s="16" t="str">
        <f>IF(50&gt;$D29,"",IF($E29=1,EOMONTH(EDATE(Bonds!$I29,6*(50-1)),0),EDATE(Bonds!$I29,6*(50-1))))</f>
        <v/>
      </c>
      <c r="BD29" s="16" t="str">
        <f>IF(51&gt;$D29,"",IF($E29=1,EOMONTH(EDATE(Bonds!$I29,6*(51-1)),0),EDATE(Bonds!$I29,6*(51-1))))</f>
        <v/>
      </c>
      <c r="BE29" s="16" t="str">
        <f>IF(52&gt;$D29,"",IF($E29=1,EOMONTH(EDATE(Bonds!$I29,6*(52-1)),0),EDATE(Bonds!$I29,6*(52-1))))</f>
        <v/>
      </c>
      <c r="BF29" s="16" t="str">
        <f>IF(53&gt;$D29,"",IF($E29=1,EOMONTH(EDATE(Bonds!$I29,6*(53-1)),0),EDATE(Bonds!$I29,6*(53-1))))</f>
        <v/>
      </c>
      <c r="BG29" s="16" t="str">
        <f>IF(54&gt;$D29,"",IF($E29=1,EOMONTH(EDATE(Bonds!$I29,6*(54-1)),0),EDATE(Bonds!$I29,6*(54-1))))</f>
        <v/>
      </c>
      <c r="BH29" s="16" t="str">
        <f>IF(55&gt;$D29,"",IF($E29=1,EOMONTH(EDATE(Bonds!$I29,6*(55-1)),0),EDATE(Bonds!$I29,6*(55-1))))</f>
        <v/>
      </c>
      <c r="BI29" s="16" t="str">
        <f>IF(56&gt;$D29,"",IF($E29=1,EOMONTH(EDATE(Bonds!$I29,6*(56-1)),0),EDATE(Bonds!$I29,6*(56-1))))</f>
        <v/>
      </c>
      <c r="BJ29" s="16" t="str">
        <f>IF(57&gt;$D29,"",IF($E29=1,EOMONTH(EDATE(Bonds!$I29,6*(57-1)),0),EDATE(Bonds!$I29,6*(57-1))))</f>
        <v/>
      </c>
      <c r="BK29" s="16" t="str">
        <f>IF(58&gt;$D29,"",IF($E29=1,EOMONTH(EDATE(Bonds!$I29,6*(58-1)),0),EDATE(Bonds!$I29,6*(58-1))))</f>
        <v/>
      </c>
      <c r="BL29" s="16" t="str">
        <f>IF(59&gt;$D29,"",IF($E29=1,EOMONTH(EDATE(Bonds!$I29,6*(59-1)),0),EDATE(Bonds!$I29,6*(59-1))))</f>
        <v/>
      </c>
      <c r="BM29" s="16" t="str">
        <f>IF(60&gt;$D29,"",IF($E29=1,EOMONTH(EDATE(Bonds!$I29,6*(60-1)),0),EDATE(Bonds!$I29,6*(60-1))))</f>
        <v/>
      </c>
      <c r="BO29" s="22">
        <f t="shared" si="1"/>
        <v>3.9202392010101589E-2</v>
      </c>
      <c r="BP29" s="22" t="str">
        <f t="shared" si="2"/>
        <v/>
      </c>
      <c r="BQ29" s="22" t="str">
        <f t="shared" si="3"/>
        <v/>
      </c>
      <c r="BR29" s="22" t="str">
        <f t="shared" si="4"/>
        <v/>
      </c>
      <c r="BS29" s="22" t="str">
        <f t="shared" si="5"/>
        <v/>
      </c>
      <c r="BT29" s="22" t="str">
        <f t="shared" si="6"/>
        <v/>
      </c>
      <c r="BU29" s="22" t="str">
        <f t="shared" si="7"/>
        <v/>
      </c>
      <c r="BV29" s="22" t="str">
        <f t="shared" si="8"/>
        <v/>
      </c>
      <c r="BW29" s="22" t="str">
        <f t="shared" si="9"/>
        <v/>
      </c>
      <c r="BX29" s="22" t="str">
        <f t="shared" si="10"/>
        <v/>
      </c>
      <c r="BY29" s="22" t="str">
        <f t="shared" si="11"/>
        <v/>
      </c>
      <c r="BZ29" s="22" t="str">
        <f t="shared" si="12"/>
        <v/>
      </c>
      <c r="CA29" s="22" t="str">
        <f t="shared" si="13"/>
        <v/>
      </c>
      <c r="CB29" s="22" t="str">
        <f t="shared" si="14"/>
        <v/>
      </c>
      <c r="CC29" s="22" t="str">
        <f t="shared" si="15"/>
        <v/>
      </c>
      <c r="CD29" s="22" t="str">
        <f t="shared" si="16"/>
        <v/>
      </c>
      <c r="CE29" s="22" t="str">
        <f t="shared" si="17"/>
        <v/>
      </c>
      <c r="CF29" s="22" t="str">
        <f t="shared" si="18"/>
        <v/>
      </c>
      <c r="CG29" s="22" t="str">
        <f t="shared" si="19"/>
        <v/>
      </c>
      <c r="CH29" s="22" t="str">
        <f t="shared" si="20"/>
        <v/>
      </c>
      <c r="CI29" s="22" t="str">
        <f t="shared" si="21"/>
        <v/>
      </c>
      <c r="CJ29" s="22" t="str">
        <f t="shared" si="22"/>
        <v/>
      </c>
      <c r="CK29" s="22" t="str">
        <f t="shared" si="23"/>
        <v/>
      </c>
      <c r="CL29" s="22" t="str">
        <f t="shared" si="24"/>
        <v/>
      </c>
      <c r="CM29" s="22" t="str">
        <f t="shared" si="25"/>
        <v/>
      </c>
      <c r="CN29" s="22" t="str">
        <f t="shared" si="26"/>
        <v/>
      </c>
      <c r="CO29" s="22" t="str">
        <f t="shared" si="27"/>
        <v/>
      </c>
      <c r="CP29" s="22" t="str">
        <f t="shared" si="28"/>
        <v/>
      </c>
      <c r="CQ29" s="22" t="str">
        <f t="shared" si="29"/>
        <v/>
      </c>
      <c r="CR29" s="22" t="str">
        <f t="shared" si="30"/>
        <v/>
      </c>
      <c r="CS29" s="22" t="str">
        <f t="shared" si="31"/>
        <v/>
      </c>
      <c r="CT29" s="22" t="str">
        <f t="shared" si="32"/>
        <v/>
      </c>
      <c r="CU29" s="22" t="str">
        <f t="shared" si="33"/>
        <v/>
      </c>
      <c r="CV29" s="22" t="str">
        <f t="shared" si="34"/>
        <v/>
      </c>
      <c r="CW29" s="22" t="str">
        <f t="shared" si="35"/>
        <v/>
      </c>
      <c r="CX29" s="22" t="str">
        <f t="shared" si="36"/>
        <v/>
      </c>
      <c r="CY29" s="22" t="str">
        <f t="shared" si="37"/>
        <v/>
      </c>
      <c r="CZ29" s="22" t="str">
        <f t="shared" si="38"/>
        <v/>
      </c>
      <c r="DA29" s="22" t="str">
        <f t="shared" si="39"/>
        <v/>
      </c>
      <c r="DB29" s="22" t="str">
        <f t="shared" si="40"/>
        <v/>
      </c>
      <c r="DC29" s="22" t="str">
        <f t="shared" si="41"/>
        <v/>
      </c>
      <c r="DD29" s="22" t="str">
        <f t="shared" si="42"/>
        <v/>
      </c>
      <c r="DE29" s="22" t="str">
        <f t="shared" si="43"/>
        <v/>
      </c>
      <c r="DF29" s="22" t="str">
        <f t="shared" si="44"/>
        <v/>
      </c>
      <c r="DG29" s="22" t="str">
        <f t="shared" si="45"/>
        <v/>
      </c>
      <c r="DH29" s="22" t="str">
        <f t="shared" si="46"/>
        <v/>
      </c>
      <c r="DI29" s="22" t="str">
        <f t="shared" si="47"/>
        <v/>
      </c>
      <c r="DJ29" s="22" t="str">
        <f t="shared" si="48"/>
        <v/>
      </c>
      <c r="DK29" s="22" t="str">
        <f t="shared" si="49"/>
        <v/>
      </c>
      <c r="DL29" s="22" t="str">
        <f t="shared" si="50"/>
        <v/>
      </c>
      <c r="DM29" s="22" t="str">
        <f t="shared" si="51"/>
        <v/>
      </c>
      <c r="DN29" s="22" t="str">
        <f t="shared" si="52"/>
        <v/>
      </c>
      <c r="DO29" s="22" t="str">
        <f t="shared" si="53"/>
        <v/>
      </c>
      <c r="DP29" s="22" t="str">
        <f t="shared" si="54"/>
        <v/>
      </c>
      <c r="DQ29" s="22" t="str">
        <f t="shared" si="55"/>
        <v/>
      </c>
      <c r="DR29" s="22" t="str">
        <f t="shared" si="56"/>
        <v/>
      </c>
      <c r="DS29" s="22" t="str">
        <f t="shared" si="57"/>
        <v/>
      </c>
      <c r="DT29" s="22" t="str">
        <f t="shared" si="58"/>
        <v/>
      </c>
      <c r="DU29" s="22" t="str">
        <f t="shared" si="59"/>
        <v/>
      </c>
      <c r="DV29" s="22" t="str">
        <f t="shared" si="60"/>
        <v/>
      </c>
      <c r="DX29" s="18">
        <f t="shared" si="61"/>
        <v>99.079311299410705</v>
      </c>
      <c r="DY29" s="18">
        <f t="shared" si="62"/>
        <v>0</v>
      </c>
      <c r="DZ29" s="18">
        <f t="shared" si="63"/>
        <v>0</v>
      </c>
      <c r="EA29" s="18">
        <f t="shared" si="64"/>
        <v>0</v>
      </c>
      <c r="EB29" s="18">
        <f t="shared" si="65"/>
        <v>0</v>
      </c>
      <c r="EC29" s="18">
        <f t="shared" si="66"/>
        <v>0</v>
      </c>
      <c r="ED29" s="18">
        <f t="shared" si="67"/>
        <v>0</v>
      </c>
      <c r="EE29" s="18">
        <f t="shared" si="68"/>
        <v>0</v>
      </c>
      <c r="EF29" s="18">
        <f t="shared" si="69"/>
        <v>0</v>
      </c>
      <c r="EG29" s="18">
        <f t="shared" si="70"/>
        <v>0</v>
      </c>
      <c r="EH29" s="18">
        <f t="shared" si="71"/>
        <v>0</v>
      </c>
      <c r="EI29" s="18">
        <f t="shared" si="72"/>
        <v>0</v>
      </c>
      <c r="EJ29" s="18">
        <f t="shared" si="73"/>
        <v>0</v>
      </c>
      <c r="EK29" s="18">
        <f t="shared" si="74"/>
        <v>0</v>
      </c>
      <c r="EL29" s="18">
        <f t="shared" si="75"/>
        <v>0</v>
      </c>
      <c r="EM29" s="18">
        <f t="shared" si="76"/>
        <v>0</v>
      </c>
      <c r="EN29" s="18">
        <f t="shared" si="77"/>
        <v>0</v>
      </c>
      <c r="EO29" s="18">
        <f t="shared" si="78"/>
        <v>0</v>
      </c>
      <c r="EP29" s="18">
        <f t="shared" si="79"/>
        <v>0</v>
      </c>
      <c r="EQ29" s="18">
        <f t="shared" si="80"/>
        <v>0</v>
      </c>
      <c r="ER29" s="18">
        <f t="shared" si="81"/>
        <v>0</v>
      </c>
      <c r="ES29" s="18">
        <f t="shared" si="82"/>
        <v>0</v>
      </c>
      <c r="ET29" s="18">
        <f t="shared" si="83"/>
        <v>0</v>
      </c>
      <c r="EU29" s="18">
        <f t="shared" si="84"/>
        <v>0</v>
      </c>
      <c r="EV29" s="18">
        <f t="shared" si="85"/>
        <v>0</v>
      </c>
      <c r="EW29" s="18">
        <f t="shared" si="86"/>
        <v>0</v>
      </c>
      <c r="EX29" s="18">
        <f t="shared" si="87"/>
        <v>0</v>
      </c>
      <c r="EY29" s="18">
        <f t="shared" si="88"/>
        <v>0</v>
      </c>
      <c r="EZ29" s="18">
        <f t="shared" si="89"/>
        <v>0</v>
      </c>
      <c r="FA29" s="18">
        <f t="shared" si="90"/>
        <v>0</v>
      </c>
      <c r="FB29" s="18">
        <f t="shared" si="91"/>
        <v>0</v>
      </c>
      <c r="FC29" s="18">
        <f t="shared" si="92"/>
        <v>0</v>
      </c>
      <c r="FD29" s="18">
        <f t="shared" si="93"/>
        <v>0</v>
      </c>
      <c r="FE29" s="18">
        <f t="shared" si="94"/>
        <v>0</v>
      </c>
      <c r="FF29" s="18">
        <f t="shared" si="95"/>
        <v>0</v>
      </c>
      <c r="FG29" s="18">
        <f t="shared" si="96"/>
        <v>0</v>
      </c>
      <c r="FH29" s="18">
        <f t="shared" si="97"/>
        <v>0</v>
      </c>
      <c r="FI29" s="18">
        <f t="shared" si="98"/>
        <v>0</v>
      </c>
      <c r="FJ29" s="18">
        <f t="shared" si="99"/>
        <v>0</v>
      </c>
      <c r="FK29" s="18">
        <f t="shared" si="100"/>
        <v>0</v>
      </c>
      <c r="FL29" s="18">
        <f t="shared" si="101"/>
        <v>0</v>
      </c>
      <c r="FM29" s="18">
        <f t="shared" si="102"/>
        <v>0</v>
      </c>
      <c r="FN29" s="18">
        <f t="shared" si="103"/>
        <v>0</v>
      </c>
      <c r="FO29" s="18">
        <f t="shared" si="104"/>
        <v>0</v>
      </c>
      <c r="FP29" s="18">
        <f t="shared" si="105"/>
        <v>0</v>
      </c>
      <c r="FQ29" s="18">
        <f t="shared" si="106"/>
        <v>0</v>
      </c>
      <c r="FR29" s="18">
        <f t="shared" si="107"/>
        <v>0</v>
      </c>
      <c r="FS29" s="18">
        <f t="shared" si="108"/>
        <v>0</v>
      </c>
      <c r="FT29" s="18">
        <f t="shared" si="109"/>
        <v>0</v>
      </c>
      <c r="FU29" s="18">
        <f t="shared" si="110"/>
        <v>0</v>
      </c>
      <c r="FV29" s="18">
        <f t="shared" si="111"/>
        <v>0</v>
      </c>
      <c r="FW29" s="18">
        <f t="shared" si="112"/>
        <v>0</v>
      </c>
      <c r="FX29" s="18">
        <f t="shared" si="113"/>
        <v>0</v>
      </c>
      <c r="FY29" s="18">
        <f t="shared" si="114"/>
        <v>0</v>
      </c>
      <c r="FZ29" s="18">
        <f t="shared" si="115"/>
        <v>0</v>
      </c>
      <c r="GA29" s="18">
        <f t="shared" si="116"/>
        <v>0</v>
      </c>
      <c r="GB29" s="18">
        <f t="shared" si="117"/>
        <v>0</v>
      </c>
      <c r="GC29" s="18">
        <f t="shared" si="118"/>
        <v>0</v>
      </c>
      <c r="GD29" s="18">
        <f t="shared" si="119"/>
        <v>0</v>
      </c>
      <c r="GE29" s="18">
        <f t="shared" si="120"/>
        <v>0</v>
      </c>
    </row>
    <row r="30" spans="1:187" x14ac:dyDescent="0.2">
      <c r="A30">
        <v>27</v>
      </c>
      <c r="B30" s="16">
        <f>Bonds!B30</f>
        <v>46446</v>
      </c>
      <c r="C30" s="17">
        <f>Bonds!C30</f>
        <v>4.125</v>
      </c>
      <c r="D30">
        <f>Bonds!Q30</f>
        <v>1</v>
      </c>
      <c r="E30">
        <f t="shared" si="0"/>
        <v>1</v>
      </c>
      <c r="F30" s="16">
        <f>IF(1&gt;$D30,"",IF($E30=1,EOMONTH(EDATE(Bonds!$I30,6*(1-1)),0),EDATE(Bonds!$I30,6*(1-1))))</f>
        <v>46446</v>
      </c>
      <c r="G30" s="16" t="str">
        <f>IF(2&gt;$D30,"",IF($E30=1,EOMONTH(EDATE(Bonds!$I30,6*(2-1)),0),EDATE(Bonds!$I30,6*(2-1))))</f>
        <v/>
      </c>
      <c r="H30" s="16" t="str">
        <f>IF(3&gt;$D30,"",IF($E30=1,EOMONTH(EDATE(Bonds!$I30,6*(3-1)),0),EDATE(Bonds!$I30,6*(3-1))))</f>
        <v/>
      </c>
      <c r="I30" s="16" t="str">
        <f>IF(4&gt;$D30,"",IF($E30=1,EOMONTH(EDATE(Bonds!$I30,6*(4-1)),0),EDATE(Bonds!$I30,6*(4-1))))</f>
        <v/>
      </c>
      <c r="J30" s="16" t="str">
        <f>IF(5&gt;$D30,"",IF($E30=1,EOMONTH(EDATE(Bonds!$I30,6*(5-1)),0),EDATE(Bonds!$I30,6*(5-1))))</f>
        <v/>
      </c>
      <c r="K30" s="16" t="str">
        <f>IF(6&gt;$D30,"",IF($E30=1,EOMONTH(EDATE(Bonds!$I30,6*(6-1)),0),EDATE(Bonds!$I30,6*(6-1))))</f>
        <v/>
      </c>
      <c r="L30" s="16" t="str">
        <f>IF(7&gt;$D30,"",IF($E30=1,EOMONTH(EDATE(Bonds!$I30,6*(7-1)),0),EDATE(Bonds!$I30,6*(7-1))))</f>
        <v/>
      </c>
      <c r="M30" s="16" t="str">
        <f>IF(8&gt;$D30,"",IF($E30=1,EOMONTH(EDATE(Bonds!$I30,6*(8-1)),0),EDATE(Bonds!$I30,6*(8-1))))</f>
        <v/>
      </c>
      <c r="N30" s="16" t="str">
        <f>IF(9&gt;$D30,"",IF($E30=1,EOMONTH(EDATE(Bonds!$I30,6*(9-1)),0),EDATE(Bonds!$I30,6*(9-1))))</f>
        <v/>
      </c>
      <c r="O30" s="16" t="str">
        <f>IF(10&gt;$D30,"",IF($E30=1,EOMONTH(EDATE(Bonds!$I30,6*(10-1)),0),EDATE(Bonds!$I30,6*(10-1))))</f>
        <v/>
      </c>
      <c r="P30" s="16" t="str">
        <f>IF(11&gt;$D30,"",IF($E30=1,EOMONTH(EDATE(Bonds!$I30,6*(11-1)),0),EDATE(Bonds!$I30,6*(11-1))))</f>
        <v/>
      </c>
      <c r="Q30" s="16" t="str">
        <f>IF(12&gt;$D30,"",IF($E30=1,EOMONTH(EDATE(Bonds!$I30,6*(12-1)),0),EDATE(Bonds!$I30,6*(12-1))))</f>
        <v/>
      </c>
      <c r="R30" s="16" t="str">
        <f>IF(13&gt;$D30,"",IF($E30=1,EOMONTH(EDATE(Bonds!$I30,6*(13-1)),0),EDATE(Bonds!$I30,6*(13-1))))</f>
        <v/>
      </c>
      <c r="S30" s="16" t="str">
        <f>IF(14&gt;$D30,"",IF($E30=1,EOMONTH(EDATE(Bonds!$I30,6*(14-1)),0),EDATE(Bonds!$I30,6*(14-1))))</f>
        <v/>
      </c>
      <c r="T30" s="16" t="str">
        <f>IF(15&gt;$D30,"",IF($E30=1,EOMONTH(EDATE(Bonds!$I30,6*(15-1)),0),EDATE(Bonds!$I30,6*(15-1))))</f>
        <v/>
      </c>
      <c r="U30" s="16" t="str">
        <f>IF(16&gt;$D30,"",IF($E30=1,EOMONTH(EDATE(Bonds!$I30,6*(16-1)),0),EDATE(Bonds!$I30,6*(16-1))))</f>
        <v/>
      </c>
      <c r="V30" s="16" t="str">
        <f>IF(17&gt;$D30,"",IF($E30=1,EOMONTH(EDATE(Bonds!$I30,6*(17-1)),0),EDATE(Bonds!$I30,6*(17-1))))</f>
        <v/>
      </c>
      <c r="W30" s="16" t="str">
        <f>IF(18&gt;$D30,"",IF($E30=1,EOMONTH(EDATE(Bonds!$I30,6*(18-1)),0),EDATE(Bonds!$I30,6*(18-1))))</f>
        <v/>
      </c>
      <c r="X30" s="16" t="str">
        <f>IF(19&gt;$D30,"",IF($E30=1,EOMONTH(EDATE(Bonds!$I30,6*(19-1)),0),EDATE(Bonds!$I30,6*(19-1))))</f>
        <v/>
      </c>
      <c r="Y30" s="16" t="str">
        <f>IF(20&gt;$D30,"",IF($E30=1,EOMONTH(EDATE(Bonds!$I30,6*(20-1)),0),EDATE(Bonds!$I30,6*(20-1))))</f>
        <v/>
      </c>
      <c r="Z30" s="16" t="str">
        <f>IF(21&gt;$D30,"",IF($E30=1,EOMONTH(EDATE(Bonds!$I30,6*(21-1)),0),EDATE(Bonds!$I30,6*(21-1))))</f>
        <v/>
      </c>
      <c r="AA30" s="16" t="str">
        <f>IF(22&gt;$D30,"",IF($E30=1,EOMONTH(EDATE(Bonds!$I30,6*(22-1)),0),EDATE(Bonds!$I30,6*(22-1))))</f>
        <v/>
      </c>
      <c r="AB30" s="16" t="str">
        <f>IF(23&gt;$D30,"",IF($E30=1,EOMONTH(EDATE(Bonds!$I30,6*(23-1)),0),EDATE(Bonds!$I30,6*(23-1))))</f>
        <v/>
      </c>
      <c r="AC30" s="16" t="str">
        <f>IF(24&gt;$D30,"",IF($E30=1,EOMONTH(EDATE(Bonds!$I30,6*(24-1)),0),EDATE(Bonds!$I30,6*(24-1))))</f>
        <v/>
      </c>
      <c r="AD30" s="16" t="str">
        <f>IF(25&gt;$D30,"",IF($E30=1,EOMONTH(EDATE(Bonds!$I30,6*(25-1)),0),EDATE(Bonds!$I30,6*(25-1))))</f>
        <v/>
      </c>
      <c r="AE30" s="16" t="str">
        <f>IF(26&gt;$D30,"",IF($E30=1,EOMONTH(EDATE(Bonds!$I30,6*(26-1)),0),EDATE(Bonds!$I30,6*(26-1))))</f>
        <v/>
      </c>
      <c r="AF30" s="16" t="str">
        <f>IF(27&gt;$D30,"",IF($E30=1,EOMONTH(EDATE(Bonds!$I30,6*(27-1)),0),EDATE(Bonds!$I30,6*(27-1))))</f>
        <v/>
      </c>
      <c r="AG30" s="16" t="str">
        <f>IF(28&gt;$D30,"",IF($E30=1,EOMONTH(EDATE(Bonds!$I30,6*(28-1)),0),EDATE(Bonds!$I30,6*(28-1))))</f>
        <v/>
      </c>
      <c r="AH30" s="16" t="str">
        <f>IF(29&gt;$D30,"",IF($E30=1,EOMONTH(EDATE(Bonds!$I30,6*(29-1)),0),EDATE(Bonds!$I30,6*(29-1))))</f>
        <v/>
      </c>
      <c r="AI30" s="16" t="str">
        <f>IF(30&gt;$D30,"",IF($E30=1,EOMONTH(EDATE(Bonds!$I30,6*(30-1)),0),EDATE(Bonds!$I30,6*(30-1))))</f>
        <v/>
      </c>
      <c r="AJ30" s="16" t="str">
        <f>IF(31&gt;$D30,"",IF($E30=1,EOMONTH(EDATE(Bonds!$I30,6*(31-1)),0),EDATE(Bonds!$I30,6*(31-1))))</f>
        <v/>
      </c>
      <c r="AK30" s="16" t="str">
        <f>IF(32&gt;$D30,"",IF($E30=1,EOMONTH(EDATE(Bonds!$I30,6*(32-1)),0),EDATE(Bonds!$I30,6*(32-1))))</f>
        <v/>
      </c>
      <c r="AL30" s="16" t="str">
        <f>IF(33&gt;$D30,"",IF($E30=1,EOMONTH(EDATE(Bonds!$I30,6*(33-1)),0),EDATE(Bonds!$I30,6*(33-1))))</f>
        <v/>
      </c>
      <c r="AM30" s="16" t="str">
        <f>IF(34&gt;$D30,"",IF($E30=1,EOMONTH(EDATE(Bonds!$I30,6*(34-1)),0),EDATE(Bonds!$I30,6*(34-1))))</f>
        <v/>
      </c>
      <c r="AN30" s="16" t="str">
        <f>IF(35&gt;$D30,"",IF($E30=1,EOMONTH(EDATE(Bonds!$I30,6*(35-1)),0),EDATE(Bonds!$I30,6*(35-1))))</f>
        <v/>
      </c>
      <c r="AO30" s="16" t="str">
        <f>IF(36&gt;$D30,"",IF($E30=1,EOMONTH(EDATE(Bonds!$I30,6*(36-1)),0),EDATE(Bonds!$I30,6*(36-1))))</f>
        <v/>
      </c>
      <c r="AP30" s="16" t="str">
        <f>IF(37&gt;$D30,"",IF($E30=1,EOMONTH(EDATE(Bonds!$I30,6*(37-1)),0),EDATE(Bonds!$I30,6*(37-1))))</f>
        <v/>
      </c>
      <c r="AQ30" s="16" t="str">
        <f>IF(38&gt;$D30,"",IF($E30=1,EOMONTH(EDATE(Bonds!$I30,6*(38-1)),0),EDATE(Bonds!$I30,6*(38-1))))</f>
        <v/>
      </c>
      <c r="AR30" s="16" t="str">
        <f>IF(39&gt;$D30,"",IF($E30=1,EOMONTH(EDATE(Bonds!$I30,6*(39-1)),0),EDATE(Bonds!$I30,6*(39-1))))</f>
        <v/>
      </c>
      <c r="AS30" s="16" t="str">
        <f>IF(40&gt;$D30,"",IF($E30=1,EOMONTH(EDATE(Bonds!$I30,6*(40-1)),0),EDATE(Bonds!$I30,6*(40-1))))</f>
        <v/>
      </c>
      <c r="AT30" s="16" t="str">
        <f>IF(41&gt;$D30,"",IF($E30=1,EOMONTH(EDATE(Bonds!$I30,6*(41-1)),0),EDATE(Bonds!$I30,6*(41-1))))</f>
        <v/>
      </c>
      <c r="AU30" s="16" t="str">
        <f>IF(42&gt;$D30,"",IF($E30=1,EOMONTH(EDATE(Bonds!$I30,6*(42-1)),0),EDATE(Bonds!$I30,6*(42-1))))</f>
        <v/>
      </c>
      <c r="AV30" s="16" t="str">
        <f>IF(43&gt;$D30,"",IF($E30=1,EOMONTH(EDATE(Bonds!$I30,6*(43-1)),0),EDATE(Bonds!$I30,6*(43-1))))</f>
        <v/>
      </c>
      <c r="AW30" s="16" t="str">
        <f>IF(44&gt;$D30,"",IF($E30=1,EOMONTH(EDATE(Bonds!$I30,6*(44-1)),0),EDATE(Bonds!$I30,6*(44-1))))</f>
        <v/>
      </c>
      <c r="AX30" s="16" t="str">
        <f>IF(45&gt;$D30,"",IF($E30=1,EOMONTH(EDATE(Bonds!$I30,6*(45-1)),0),EDATE(Bonds!$I30,6*(45-1))))</f>
        <v/>
      </c>
      <c r="AY30" s="16" t="str">
        <f>IF(46&gt;$D30,"",IF($E30=1,EOMONTH(EDATE(Bonds!$I30,6*(46-1)),0),EDATE(Bonds!$I30,6*(46-1))))</f>
        <v/>
      </c>
      <c r="AZ30" s="16" t="str">
        <f>IF(47&gt;$D30,"",IF($E30=1,EOMONTH(EDATE(Bonds!$I30,6*(47-1)),0),EDATE(Bonds!$I30,6*(47-1))))</f>
        <v/>
      </c>
      <c r="BA30" s="16" t="str">
        <f>IF(48&gt;$D30,"",IF($E30=1,EOMONTH(EDATE(Bonds!$I30,6*(48-1)),0),EDATE(Bonds!$I30,6*(48-1))))</f>
        <v/>
      </c>
      <c r="BB30" s="16" t="str">
        <f>IF(49&gt;$D30,"",IF($E30=1,EOMONTH(EDATE(Bonds!$I30,6*(49-1)),0),EDATE(Bonds!$I30,6*(49-1))))</f>
        <v/>
      </c>
      <c r="BC30" s="16" t="str">
        <f>IF(50&gt;$D30,"",IF($E30=1,EOMONTH(EDATE(Bonds!$I30,6*(50-1)),0),EDATE(Bonds!$I30,6*(50-1))))</f>
        <v/>
      </c>
      <c r="BD30" s="16" t="str">
        <f>IF(51&gt;$D30,"",IF($E30=1,EOMONTH(EDATE(Bonds!$I30,6*(51-1)),0),EDATE(Bonds!$I30,6*(51-1))))</f>
        <v/>
      </c>
      <c r="BE30" s="16" t="str">
        <f>IF(52&gt;$D30,"",IF($E30=1,EOMONTH(EDATE(Bonds!$I30,6*(52-1)),0),EDATE(Bonds!$I30,6*(52-1))))</f>
        <v/>
      </c>
      <c r="BF30" s="16" t="str">
        <f>IF(53&gt;$D30,"",IF($E30=1,EOMONTH(EDATE(Bonds!$I30,6*(53-1)),0),EDATE(Bonds!$I30,6*(53-1))))</f>
        <v/>
      </c>
      <c r="BG30" s="16" t="str">
        <f>IF(54&gt;$D30,"",IF($E30=1,EOMONTH(EDATE(Bonds!$I30,6*(54-1)),0),EDATE(Bonds!$I30,6*(54-1))))</f>
        <v/>
      </c>
      <c r="BH30" s="16" t="str">
        <f>IF(55&gt;$D30,"",IF($E30=1,EOMONTH(EDATE(Bonds!$I30,6*(55-1)),0),EDATE(Bonds!$I30,6*(55-1))))</f>
        <v/>
      </c>
      <c r="BI30" s="16" t="str">
        <f>IF(56&gt;$D30,"",IF($E30=1,EOMONTH(EDATE(Bonds!$I30,6*(56-1)),0),EDATE(Bonds!$I30,6*(56-1))))</f>
        <v/>
      </c>
      <c r="BJ30" s="16" t="str">
        <f>IF(57&gt;$D30,"",IF($E30=1,EOMONTH(EDATE(Bonds!$I30,6*(57-1)),0),EDATE(Bonds!$I30,6*(57-1))))</f>
        <v/>
      </c>
      <c r="BK30" s="16" t="str">
        <f>IF(58&gt;$D30,"",IF($E30=1,EOMONTH(EDATE(Bonds!$I30,6*(58-1)),0),EDATE(Bonds!$I30,6*(58-1))))</f>
        <v/>
      </c>
      <c r="BL30" s="16" t="str">
        <f>IF(59&gt;$D30,"",IF($E30=1,EOMONTH(EDATE(Bonds!$I30,6*(59-1)),0),EDATE(Bonds!$I30,6*(59-1))))</f>
        <v/>
      </c>
      <c r="BM30" s="16" t="str">
        <f>IF(60&gt;$D30,"",IF($E30=1,EOMONTH(EDATE(Bonds!$I30,6*(60-1)),0),EDATE(Bonds!$I30,6*(60-1))))</f>
        <v/>
      </c>
      <c r="BO30" s="22">
        <f t="shared" si="1"/>
        <v>3.9202392010101589E-2</v>
      </c>
      <c r="BP30" s="22" t="str">
        <f t="shared" si="2"/>
        <v/>
      </c>
      <c r="BQ30" s="22" t="str">
        <f t="shared" si="3"/>
        <v/>
      </c>
      <c r="BR30" s="22" t="str">
        <f t="shared" si="4"/>
        <v/>
      </c>
      <c r="BS30" s="22" t="str">
        <f t="shared" si="5"/>
        <v/>
      </c>
      <c r="BT30" s="22" t="str">
        <f t="shared" si="6"/>
        <v/>
      </c>
      <c r="BU30" s="22" t="str">
        <f t="shared" si="7"/>
        <v/>
      </c>
      <c r="BV30" s="22" t="str">
        <f t="shared" si="8"/>
        <v/>
      </c>
      <c r="BW30" s="22" t="str">
        <f t="shared" si="9"/>
        <v/>
      </c>
      <c r="BX30" s="22" t="str">
        <f t="shared" si="10"/>
        <v/>
      </c>
      <c r="BY30" s="22" t="str">
        <f t="shared" si="11"/>
        <v/>
      </c>
      <c r="BZ30" s="22" t="str">
        <f t="shared" si="12"/>
        <v/>
      </c>
      <c r="CA30" s="22" t="str">
        <f t="shared" si="13"/>
        <v/>
      </c>
      <c r="CB30" s="22" t="str">
        <f t="shared" si="14"/>
        <v/>
      </c>
      <c r="CC30" s="22" t="str">
        <f t="shared" si="15"/>
        <v/>
      </c>
      <c r="CD30" s="22" t="str">
        <f t="shared" si="16"/>
        <v/>
      </c>
      <c r="CE30" s="22" t="str">
        <f t="shared" si="17"/>
        <v/>
      </c>
      <c r="CF30" s="22" t="str">
        <f t="shared" si="18"/>
        <v/>
      </c>
      <c r="CG30" s="22" t="str">
        <f t="shared" si="19"/>
        <v/>
      </c>
      <c r="CH30" s="22" t="str">
        <f t="shared" si="20"/>
        <v/>
      </c>
      <c r="CI30" s="22" t="str">
        <f t="shared" si="21"/>
        <v/>
      </c>
      <c r="CJ30" s="22" t="str">
        <f t="shared" si="22"/>
        <v/>
      </c>
      <c r="CK30" s="22" t="str">
        <f t="shared" si="23"/>
        <v/>
      </c>
      <c r="CL30" s="22" t="str">
        <f t="shared" si="24"/>
        <v/>
      </c>
      <c r="CM30" s="22" t="str">
        <f t="shared" si="25"/>
        <v/>
      </c>
      <c r="CN30" s="22" t="str">
        <f t="shared" si="26"/>
        <v/>
      </c>
      <c r="CO30" s="22" t="str">
        <f t="shared" si="27"/>
        <v/>
      </c>
      <c r="CP30" s="22" t="str">
        <f t="shared" si="28"/>
        <v/>
      </c>
      <c r="CQ30" s="22" t="str">
        <f t="shared" si="29"/>
        <v/>
      </c>
      <c r="CR30" s="22" t="str">
        <f t="shared" si="30"/>
        <v/>
      </c>
      <c r="CS30" s="22" t="str">
        <f t="shared" si="31"/>
        <v/>
      </c>
      <c r="CT30" s="22" t="str">
        <f t="shared" si="32"/>
        <v/>
      </c>
      <c r="CU30" s="22" t="str">
        <f t="shared" si="33"/>
        <v/>
      </c>
      <c r="CV30" s="22" t="str">
        <f t="shared" si="34"/>
        <v/>
      </c>
      <c r="CW30" s="22" t="str">
        <f t="shared" si="35"/>
        <v/>
      </c>
      <c r="CX30" s="22" t="str">
        <f t="shared" si="36"/>
        <v/>
      </c>
      <c r="CY30" s="22" t="str">
        <f t="shared" si="37"/>
        <v/>
      </c>
      <c r="CZ30" s="22" t="str">
        <f t="shared" si="38"/>
        <v/>
      </c>
      <c r="DA30" s="22" t="str">
        <f t="shared" si="39"/>
        <v/>
      </c>
      <c r="DB30" s="22" t="str">
        <f t="shared" si="40"/>
        <v/>
      </c>
      <c r="DC30" s="22" t="str">
        <f t="shared" si="41"/>
        <v/>
      </c>
      <c r="DD30" s="22" t="str">
        <f t="shared" si="42"/>
        <v/>
      </c>
      <c r="DE30" s="22" t="str">
        <f t="shared" si="43"/>
        <v/>
      </c>
      <c r="DF30" s="22" t="str">
        <f t="shared" si="44"/>
        <v/>
      </c>
      <c r="DG30" s="22" t="str">
        <f t="shared" si="45"/>
        <v/>
      </c>
      <c r="DH30" s="22" t="str">
        <f t="shared" si="46"/>
        <v/>
      </c>
      <c r="DI30" s="22" t="str">
        <f t="shared" si="47"/>
        <v/>
      </c>
      <c r="DJ30" s="22" t="str">
        <f t="shared" si="48"/>
        <v/>
      </c>
      <c r="DK30" s="22" t="str">
        <f t="shared" si="49"/>
        <v/>
      </c>
      <c r="DL30" s="22" t="str">
        <f t="shared" si="50"/>
        <v/>
      </c>
      <c r="DM30" s="22" t="str">
        <f t="shared" si="51"/>
        <v/>
      </c>
      <c r="DN30" s="22" t="str">
        <f t="shared" si="52"/>
        <v/>
      </c>
      <c r="DO30" s="22" t="str">
        <f t="shared" si="53"/>
        <v/>
      </c>
      <c r="DP30" s="22" t="str">
        <f t="shared" si="54"/>
        <v/>
      </c>
      <c r="DQ30" s="22" t="str">
        <f t="shared" si="55"/>
        <v/>
      </c>
      <c r="DR30" s="22" t="str">
        <f t="shared" si="56"/>
        <v/>
      </c>
      <c r="DS30" s="22" t="str">
        <f t="shared" si="57"/>
        <v/>
      </c>
      <c r="DT30" s="22" t="str">
        <f t="shared" si="58"/>
        <v/>
      </c>
      <c r="DU30" s="22" t="str">
        <f t="shared" si="59"/>
        <v/>
      </c>
      <c r="DV30" s="22" t="str">
        <f t="shared" si="60"/>
        <v/>
      </c>
      <c r="DX30" s="18">
        <f t="shared" si="61"/>
        <v>100.1836008371131</v>
      </c>
      <c r="DY30" s="18">
        <f t="shared" si="62"/>
        <v>0</v>
      </c>
      <c r="DZ30" s="18">
        <f t="shared" si="63"/>
        <v>0</v>
      </c>
      <c r="EA30" s="18">
        <f t="shared" si="64"/>
        <v>0</v>
      </c>
      <c r="EB30" s="18">
        <f t="shared" si="65"/>
        <v>0</v>
      </c>
      <c r="EC30" s="18">
        <f t="shared" si="66"/>
        <v>0</v>
      </c>
      <c r="ED30" s="18">
        <f t="shared" si="67"/>
        <v>0</v>
      </c>
      <c r="EE30" s="18">
        <f t="shared" si="68"/>
        <v>0</v>
      </c>
      <c r="EF30" s="18">
        <f t="shared" si="69"/>
        <v>0</v>
      </c>
      <c r="EG30" s="18">
        <f t="shared" si="70"/>
        <v>0</v>
      </c>
      <c r="EH30" s="18">
        <f t="shared" si="71"/>
        <v>0</v>
      </c>
      <c r="EI30" s="18">
        <f t="shared" si="72"/>
        <v>0</v>
      </c>
      <c r="EJ30" s="18">
        <f t="shared" si="73"/>
        <v>0</v>
      </c>
      <c r="EK30" s="18">
        <f t="shared" si="74"/>
        <v>0</v>
      </c>
      <c r="EL30" s="18">
        <f t="shared" si="75"/>
        <v>0</v>
      </c>
      <c r="EM30" s="18">
        <f t="shared" si="76"/>
        <v>0</v>
      </c>
      <c r="EN30" s="18">
        <f t="shared" si="77"/>
        <v>0</v>
      </c>
      <c r="EO30" s="18">
        <f t="shared" si="78"/>
        <v>0</v>
      </c>
      <c r="EP30" s="18">
        <f t="shared" si="79"/>
        <v>0</v>
      </c>
      <c r="EQ30" s="18">
        <f t="shared" si="80"/>
        <v>0</v>
      </c>
      <c r="ER30" s="18">
        <f t="shared" si="81"/>
        <v>0</v>
      </c>
      <c r="ES30" s="18">
        <f t="shared" si="82"/>
        <v>0</v>
      </c>
      <c r="ET30" s="18">
        <f t="shared" si="83"/>
        <v>0</v>
      </c>
      <c r="EU30" s="18">
        <f t="shared" si="84"/>
        <v>0</v>
      </c>
      <c r="EV30" s="18">
        <f t="shared" si="85"/>
        <v>0</v>
      </c>
      <c r="EW30" s="18">
        <f t="shared" si="86"/>
        <v>0</v>
      </c>
      <c r="EX30" s="18">
        <f t="shared" si="87"/>
        <v>0</v>
      </c>
      <c r="EY30" s="18">
        <f t="shared" si="88"/>
        <v>0</v>
      </c>
      <c r="EZ30" s="18">
        <f t="shared" si="89"/>
        <v>0</v>
      </c>
      <c r="FA30" s="18">
        <f t="shared" si="90"/>
        <v>0</v>
      </c>
      <c r="FB30" s="18">
        <f t="shared" si="91"/>
        <v>0</v>
      </c>
      <c r="FC30" s="18">
        <f t="shared" si="92"/>
        <v>0</v>
      </c>
      <c r="FD30" s="18">
        <f t="shared" si="93"/>
        <v>0</v>
      </c>
      <c r="FE30" s="18">
        <f t="shared" si="94"/>
        <v>0</v>
      </c>
      <c r="FF30" s="18">
        <f t="shared" si="95"/>
        <v>0</v>
      </c>
      <c r="FG30" s="18">
        <f t="shared" si="96"/>
        <v>0</v>
      </c>
      <c r="FH30" s="18">
        <f t="shared" si="97"/>
        <v>0</v>
      </c>
      <c r="FI30" s="18">
        <f t="shared" si="98"/>
        <v>0</v>
      </c>
      <c r="FJ30" s="18">
        <f t="shared" si="99"/>
        <v>0</v>
      </c>
      <c r="FK30" s="18">
        <f t="shared" si="100"/>
        <v>0</v>
      </c>
      <c r="FL30" s="18">
        <f t="shared" si="101"/>
        <v>0</v>
      </c>
      <c r="FM30" s="18">
        <f t="shared" si="102"/>
        <v>0</v>
      </c>
      <c r="FN30" s="18">
        <f t="shared" si="103"/>
        <v>0</v>
      </c>
      <c r="FO30" s="18">
        <f t="shared" si="104"/>
        <v>0</v>
      </c>
      <c r="FP30" s="18">
        <f t="shared" si="105"/>
        <v>0</v>
      </c>
      <c r="FQ30" s="18">
        <f t="shared" si="106"/>
        <v>0</v>
      </c>
      <c r="FR30" s="18">
        <f t="shared" si="107"/>
        <v>0</v>
      </c>
      <c r="FS30" s="18">
        <f t="shared" si="108"/>
        <v>0</v>
      </c>
      <c r="FT30" s="18">
        <f t="shared" si="109"/>
        <v>0</v>
      </c>
      <c r="FU30" s="18">
        <f t="shared" si="110"/>
        <v>0</v>
      </c>
      <c r="FV30" s="18">
        <f t="shared" si="111"/>
        <v>0</v>
      </c>
      <c r="FW30" s="18">
        <f t="shared" si="112"/>
        <v>0</v>
      </c>
      <c r="FX30" s="18">
        <f t="shared" si="113"/>
        <v>0</v>
      </c>
      <c r="FY30" s="18">
        <f t="shared" si="114"/>
        <v>0</v>
      </c>
      <c r="FZ30" s="18">
        <f t="shared" si="115"/>
        <v>0</v>
      </c>
      <c r="GA30" s="18">
        <f t="shared" si="116"/>
        <v>0</v>
      </c>
      <c r="GB30" s="18">
        <f t="shared" si="117"/>
        <v>0</v>
      </c>
      <c r="GC30" s="18">
        <f t="shared" si="118"/>
        <v>0</v>
      </c>
      <c r="GD30" s="18">
        <f t="shared" si="119"/>
        <v>0</v>
      </c>
      <c r="GE30" s="18">
        <f t="shared" si="120"/>
        <v>0</v>
      </c>
    </row>
    <row r="31" spans="1:187" x14ac:dyDescent="0.2">
      <c r="A31">
        <v>28</v>
      </c>
      <c r="B31" s="16">
        <f>Bonds!B31</f>
        <v>46461</v>
      </c>
      <c r="C31" s="17">
        <f>Bonds!C31</f>
        <v>4.25</v>
      </c>
      <c r="D31">
        <f>Bonds!Q31</f>
        <v>2</v>
      </c>
      <c r="E31">
        <f t="shared" si="0"/>
        <v>0</v>
      </c>
      <c r="F31" s="16">
        <f>IF(1&gt;$D31,"",IF($E31=1,EOMONTH(EDATE(Bonds!$I31,6*(1-1)),0),EDATE(Bonds!$I31,6*(1-1))))</f>
        <v>46280</v>
      </c>
      <c r="G31" s="16">
        <f>IF(2&gt;$D31,"",IF($E31=1,EOMONTH(EDATE(Bonds!$I31,6*(2-1)),0),EDATE(Bonds!$I31,6*(2-1))))</f>
        <v>46461</v>
      </c>
      <c r="H31" s="16" t="str">
        <f>IF(3&gt;$D31,"",IF($E31=1,EOMONTH(EDATE(Bonds!$I31,6*(3-1)),0),EDATE(Bonds!$I31,6*(3-1))))</f>
        <v/>
      </c>
      <c r="I31" s="16" t="str">
        <f>IF(4&gt;$D31,"",IF($E31=1,EOMONTH(EDATE(Bonds!$I31,6*(4-1)),0),EDATE(Bonds!$I31,6*(4-1))))</f>
        <v/>
      </c>
      <c r="J31" s="16" t="str">
        <f>IF(5&gt;$D31,"",IF($E31=1,EOMONTH(EDATE(Bonds!$I31,6*(5-1)),0),EDATE(Bonds!$I31,6*(5-1))))</f>
        <v/>
      </c>
      <c r="K31" s="16" t="str">
        <f>IF(6&gt;$D31,"",IF($E31=1,EOMONTH(EDATE(Bonds!$I31,6*(6-1)),0),EDATE(Bonds!$I31,6*(6-1))))</f>
        <v/>
      </c>
      <c r="L31" s="16" t="str">
        <f>IF(7&gt;$D31,"",IF($E31=1,EOMONTH(EDATE(Bonds!$I31,6*(7-1)),0),EDATE(Bonds!$I31,6*(7-1))))</f>
        <v/>
      </c>
      <c r="M31" s="16" t="str">
        <f>IF(8&gt;$D31,"",IF($E31=1,EOMONTH(EDATE(Bonds!$I31,6*(8-1)),0),EDATE(Bonds!$I31,6*(8-1))))</f>
        <v/>
      </c>
      <c r="N31" s="16" t="str">
        <f>IF(9&gt;$D31,"",IF($E31=1,EOMONTH(EDATE(Bonds!$I31,6*(9-1)),0),EDATE(Bonds!$I31,6*(9-1))))</f>
        <v/>
      </c>
      <c r="O31" s="16" t="str">
        <f>IF(10&gt;$D31,"",IF($E31=1,EOMONTH(EDATE(Bonds!$I31,6*(10-1)),0),EDATE(Bonds!$I31,6*(10-1))))</f>
        <v/>
      </c>
      <c r="P31" s="16" t="str">
        <f>IF(11&gt;$D31,"",IF($E31=1,EOMONTH(EDATE(Bonds!$I31,6*(11-1)),0),EDATE(Bonds!$I31,6*(11-1))))</f>
        <v/>
      </c>
      <c r="Q31" s="16" t="str">
        <f>IF(12&gt;$D31,"",IF($E31=1,EOMONTH(EDATE(Bonds!$I31,6*(12-1)),0),EDATE(Bonds!$I31,6*(12-1))))</f>
        <v/>
      </c>
      <c r="R31" s="16" t="str">
        <f>IF(13&gt;$D31,"",IF($E31=1,EOMONTH(EDATE(Bonds!$I31,6*(13-1)),0),EDATE(Bonds!$I31,6*(13-1))))</f>
        <v/>
      </c>
      <c r="S31" s="16" t="str">
        <f>IF(14&gt;$D31,"",IF($E31=1,EOMONTH(EDATE(Bonds!$I31,6*(14-1)),0),EDATE(Bonds!$I31,6*(14-1))))</f>
        <v/>
      </c>
      <c r="T31" s="16" t="str">
        <f>IF(15&gt;$D31,"",IF($E31=1,EOMONTH(EDATE(Bonds!$I31,6*(15-1)),0),EDATE(Bonds!$I31,6*(15-1))))</f>
        <v/>
      </c>
      <c r="U31" s="16" t="str">
        <f>IF(16&gt;$D31,"",IF($E31=1,EOMONTH(EDATE(Bonds!$I31,6*(16-1)),0),EDATE(Bonds!$I31,6*(16-1))))</f>
        <v/>
      </c>
      <c r="V31" s="16" t="str">
        <f>IF(17&gt;$D31,"",IF($E31=1,EOMONTH(EDATE(Bonds!$I31,6*(17-1)),0),EDATE(Bonds!$I31,6*(17-1))))</f>
        <v/>
      </c>
      <c r="W31" s="16" t="str">
        <f>IF(18&gt;$D31,"",IF($E31=1,EOMONTH(EDATE(Bonds!$I31,6*(18-1)),0),EDATE(Bonds!$I31,6*(18-1))))</f>
        <v/>
      </c>
      <c r="X31" s="16" t="str">
        <f>IF(19&gt;$D31,"",IF($E31=1,EOMONTH(EDATE(Bonds!$I31,6*(19-1)),0),EDATE(Bonds!$I31,6*(19-1))))</f>
        <v/>
      </c>
      <c r="Y31" s="16" t="str">
        <f>IF(20&gt;$D31,"",IF($E31=1,EOMONTH(EDATE(Bonds!$I31,6*(20-1)),0),EDATE(Bonds!$I31,6*(20-1))))</f>
        <v/>
      </c>
      <c r="Z31" s="16" t="str">
        <f>IF(21&gt;$D31,"",IF($E31=1,EOMONTH(EDATE(Bonds!$I31,6*(21-1)),0),EDATE(Bonds!$I31,6*(21-1))))</f>
        <v/>
      </c>
      <c r="AA31" s="16" t="str">
        <f>IF(22&gt;$D31,"",IF($E31=1,EOMONTH(EDATE(Bonds!$I31,6*(22-1)),0),EDATE(Bonds!$I31,6*(22-1))))</f>
        <v/>
      </c>
      <c r="AB31" s="16" t="str">
        <f>IF(23&gt;$D31,"",IF($E31=1,EOMONTH(EDATE(Bonds!$I31,6*(23-1)),0),EDATE(Bonds!$I31,6*(23-1))))</f>
        <v/>
      </c>
      <c r="AC31" s="16" t="str">
        <f>IF(24&gt;$D31,"",IF($E31=1,EOMONTH(EDATE(Bonds!$I31,6*(24-1)),0),EDATE(Bonds!$I31,6*(24-1))))</f>
        <v/>
      </c>
      <c r="AD31" s="16" t="str">
        <f>IF(25&gt;$D31,"",IF($E31=1,EOMONTH(EDATE(Bonds!$I31,6*(25-1)),0),EDATE(Bonds!$I31,6*(25-1))))</f>
        <v/>
      </c>
      <c r="AE31" s="16" t="str">
        <f>IF(26&gt;$D31,"",IF($E31=1,EOMONTH(EDATE(Bonds!$I31,6*(26-1)),0),EDATE(Bonds!$I31,6*(26-1))))</f>
        <v/>
      </c>
      <c r="AF31" s="16" t="str">
        <f>IF(27&gt;$D31,"",IF($E31=1,EOMONTH(EDATE(Bonds!$I31,6*(27-1)),0),EDATE(Bonds!$I31,6*(27-1))))</f>
        <v/>
      </c>
      <c r="AG31" s="16" t="str">
        <f>IF(28&gt;$D31,"",IF($E31=1,EOMONTH(EDATE(Bonds!$I31,6*(28-1)),0),EDATE(Bonds!$I31,6*(28-1))))</f>
        <v/>
      </c>
      <c r="AH31" s="16" t="str">
        <f>IF(29&gt;$D31,"",IF($E31=1,EOMONTH(EDATE(Bonds!$I31,6*(29-1)),0),EDATE(Bonds!$I31,6*(29-1))))</f>
        <v/>
      </c>
      <c r="AI31" s="16" t="str">
        <f>IF(30&gt;$D31,"",IF($E31=1,EOMONTH(EDATE(Bonds!$I31,6*(30-1)),0),EDATE(Bonds!$I31,6*(30-1))))</f>
        <v/>
      </c>
      <c r="AJ31" s="16" t="str">
        <f>IF(31&gt;$D31,"",IF($E31=1,EOMONTH(EDATE(Bonds!$I31,6*(31-1)),0),EDATE(Bonds!$I31,6*(31-1))))</f>
        <v/>
      </c>
      <c r="AK31" s="16" t="str">
        <f>IF(32&gt;$D31,"",IF($E31=1,EOMONTH(EDATE(Bonds!$I31,6*(32-1)),0),EDATE(Bonds!$I31,6*(32-1))))</f>
        <v/>
      </c>
      <c r="AL31" s="16" t="str">
        <f>IF(33&gt;$D31,"",IF($E31=1,EOMONTH(EDATE(Bonds!$I31,6*(33-1)),0),EDATE(Bonds!$I31,6*(33-1))))</f>
        <v/>
      </c>
      <c r="AM31" s="16" t="str">
        <f>IF(34&gt;$D31,"",IF($E31=1,EOMONTH(EDATE(Bonds!$I31,6*(34-1)),0),EDATE(Bonds!$I31,6*(34-1))))</f>
        <v/>
      </c>
      <c r="AN31" s="16" t="str">
        <f>IF(35&gt;$D31,"",IF($E31=1,EOMONTH(EDATE(Bonds!$I31,6*(35-1)),0),EDATE(Bonds!$I31,6*(35-1))))</f>
        <v/>
      </c>
      <c r="AO31" s="16" t="str">
        <f>IF(36&gt;$D31,"",IF($E31=1,EOMONTH(EDATE(Bonds!$I31,6*(36-1)),0),EDATE(Bonds!$I31,6*(36-1))))</f>
        <v/>
      </c>
      <c r="AP31" s="16" t="str">
        <f>IF(37&gt;$D31,"",IF($E31=1,EOMONTH(EDATE(Bonds!$I31,6*(37-1)),0),EDATE(Bonds!$I31,6*(37-1))))</f>
        <v/>
      </c>
      <c r="AQ31" s="16" t="str">
        <f>IF(38&gt;$D31,"",IF($E31=1,EOMONTH(EDATE(Bonds!$I31,6*(38-1)),0),EDATE(Bonds!$I31,6*(38-1))))</f>
        <v/>
      </c>
      <c r="AR31" s="16" t="str">
        <f>IF(39&gt;$D31,"",IF($E31=1,EOMONTH(EDATE(Bonds!$I31,6*(39-1)),0),EDATE(Bonds!$I31,6*(39-1))))</f>
        <v/>
      </c>
      <c r="AS31" s="16" t="str">
        <f>IF(40&gt;$D31,"",IF($E31=1,EOMONTH(EDATE(Bonds!$I31,6*(40-1)),0),EDATE(Bonds!$I31,6*(40-1))))</f>
        <v/>
      </c>
      <c r="AT31" s="16" t="str">
        <f>IF(41&gt;$D31,"",IF($E31=1,EOMONTH(EDATE(Bonds!$I31,6*(41-1)),0),EDATE(Bonds!$I31,6*(41-1))))</f>
        <v/>
      </c>
      <c r="AU31" s="16" t="str">
        <f>IF(42&gt;$D31,"",IF($E31=1,EOMONTH(EDATE(Bonds!$I31,6*(42-1)),0),EDATE(Bonds!$I31,6*(42-1))))</f>
        <v/>
      </c>
      <c r="AV31" s="16" t="str">
        <f>IF(43&gt;$D31,"",IF($E31=1,EOMONTH(EDATE(Bonds!$I31,6*(43-1)),0),EDATE(Bonds!$I31,6*(43-1))))</f>
        <v/>
      </c>
      <c r="AW31" s="16" t="str">
        <f>IF(44&gt;$D31,"",IF($E31=1,EOMONTH(EDATE(Bonds!$I31,6*(44-1)),0),EDATE(Bonds!$I31,6*(44-1))))</f>
        <v/>
      </c>
      <c r="AX31" s="16" t="str">
        <f>IF(45&gt;$D31,"",IF($E31=1,EOMONTH(EDATE(Bonds!$I31,6*(45-1)),0),EDATE(Bonds!$I31,6*(45-1))))</f>
        <v/>
      </c>
      <c r="AY31" s="16" t="str">
        <f>IF(46&gt;$D31,"",IF($E31=1,EOMONTH(EDATE(Bonds!$I31,6*(46-1)),0),EDATE(Bonds!$I31,6*(46-1))))</f>
        <v/>
      </c>
      <c r="AZ31" s="16" t="str">
        <f>IF(47&gt;$D31,"",IF($E31=1,EOMONTH(EDATE(Bonds!$I31,6*(47-1)),0),EDATE(Bonds!$I31,6*(47-1))))</f>
        <v/>
      </c>
      <c r="BA31" s="16" t="str">
        <f>IF(48&gt;$D31,"",IF($E31=1,EOMONTH(EDATE(Bonds!$I31,6*(48-1)),0),EDATE(Bonds!$I31,6*(48-1))))</f>
        <v/>
      </c>
      <c r="BB31" s="16" t="str">
        <f>IF(49&gt;$D31,"",IF($E31=1,EOMONTH(EDATE(Bonds!$I31,6*(49-1)),0),EDATE(Bonds!$I31,6*(49-1))))</f>
        <v/>
      </c>
      <c r="BC31" s="16" t="str">
        <f>IF(50&gt;$D31,"",IF($E31=1,EOMONTH(EDATE(Bonds!$I31,6*(50-1)),0),EDATE(Bonds!$I31,6*(50-1))))</f>
        <v/>
      </c>
      <c r="BD31" s="16" t="str">
        <f>IF(51&gt;$D31,"",IF($E31=1,EOMONTH(EDATE(Bonds!$I31,6*(51-1)),0),EDATE(Bonds!$I31,6*(51-1))))</f>
        <v/>
      </c>
      <c r="BE31" s="16" t="str">
        <f>IF(52&gt;$D31,"",IF($E31=1,EOMONTH(EDATE(Bonds!$I31,6*(52-1)),0),EDATE(Bonds!$I31,6*(52-1))))</f>
        <v/>
      </c>
      <c r="BF31" s="16" t="str">
        <f>IF(53&gt;$D31,"",IF($E31=1,EOMONTH(EDATE(Bonds!$I31,6*(53-1)),0),EDATE(Bonds!$I31,6*(53-1))))</f>
        <v/>
      </c>
      <c r="BG31" s="16" t="str">
        <f>IF(54&gt;$D31,"",IF($E31=1,EOMONTH(EDATE(Bonds!$I31,6*(54-1)),0),EDATE(Bonds!$I31,6*(54-1))))</f>
        <v/>
      </c>
      <c r="BH31" s="16" t="str">
        <f>IF(55&gt;$D31,"",IF($E31=1,EOMONTH(EDATE(Bonds!$I31,6*(55-1)),0),EDATE(Bonds!$I31,6*(55-1))))</f>
        <v/>
      </c>
      <c r="BI31" s="16" t="str">
        <f>IF(56&gt;$D31,"",IF($E31=1,EOMONTH(EDATE(Bonds!$I31,6*(56-1)),0),EDATE(Bonds!$I31,6*(56-1))))</f>
        <v/>
      </c>
      <c r="BJ31" s="16" t="str">
        <f>IF(57&gt;$D31,"",IF($E31=1,EOMONTH(EDATE(Bonds!$I31,6*(57-1)),0),EDATE(Bonds!$I31,6*(57-1))))</f>
        <v/>
      </c>
      <c r="BK31" s="16" t="str">
        <f>IF(58&gt;$D31,"",IF($E31=1,EOMONTH(EDATE(Bonds!$I31,6*(58-1)),0),EDATE(Bonds!$I31,6*(58-1))))</f>
        <v/>
      </c>
      <c r="BL31" s="16" t="str">
        <f>IF(59&gt;$D31,"",IF($E31=1,EOMONTH(EDATE(Bonds!$I31,6*(59-1)),0),EDATE(Bonds!$I31,6*(59-1))))</f>
        <v/>
      </c>
      <c r="BM31" s="16" t="str">
        <f>IF(60&gt;$D31,"",IF($E31=1,EOMONTH(EDATE(Bonds!$I31,6*(60-1)),0),EDATE(Bonds!$I31,6*(60-1))))</f>
        <v/>
      </c>
      <c r="BO31" s="22">
        <f t="shared" si="1"/>
        <v>3.6418324070664976E-2</v>
      </c>
      <c r="BP31" s="22">
        <f t="shared" si="2"/>
        <v>3.9405340866144216E-2</v>
      </c>
      <c r="BQ31" s="22" t="str">
        <f t="shared" si="3"/>
        <v/>
      </c>
      <c r="BR31" s="22" t="str">
        <f t="shared" si="4"/>
        <v/>
      </c>
      <c r="BS31" s="22" t="str">
        <f t="shared" si="5"/>
        <v/>
      </c>
      <c r="BT31" s="22" t="str">
        <f t="shared" si="6"/>
        <v/>
      </c>
      <c r="BU31" s="22" t="str">
        <f t="shared" si="7"/>
        <v/>
      </c>
      <c r="BV31" s="22" t="str">
        <f t="shared" si="8"/>
        <v/>
      </c>
      <c r="BW31" s="22" t="str">
        <f t="shared" si="9"/>
        <v/>
      </c>
      <c r="BX31" s="22" t="str">
        <f t="shared" si="10"/>
        <v/>
      </c>
      <c r="BY31" s="22" t="str">
        <f t="shared" si="11"/>
        <v/>
      </c>
      <c r="BZ31" s="22" t="str">
        <f t="shared" si="12"/>
        <v/>
      </c>
      <c r="CA31" s="22" t="str">
        <f t="shared" si="13"/>
        <v/>
      </c>
      <c r="CB31" s="22" t="str">
        <f t="shared" si="14"/>
        <v/>
      </c>
      <c r="CC31" s="22" t="str">
        <f t="shared" si="15"/>
        <v/>
      </c>
      <c r="CD31" s="22" t="str">
        <f t="shared" si="16"/>
        <v/>
      </c>
      <c r="CE31" s="22" t="str">
        <f t="shared" si="17"/>
        <v/>
      </c>
      <c r="CF31" s="22" t="str">
        <f t="shared" si="18"/>
        <v/>
      </c>
      <c r="CG31" s="22" t="str">
        <f t="shared" si="19"/>
        <v/>
      </c>
      <c r="CH31" s="22" t="str">
        <f t="shared" si="20"/>
        <v/>
      </c>
      <c r="CI31" s="22" t="str">
        <f t="shared" si="21"/>
        <v/>
      </c>
      <c r="CJ31" s="22" t="str">
        <f t="shared" si="22"/>
        <v/>
      </c>
      <c r="CK31" s="22" t="str">
        <f t="shared" si="23"/>
        <v/>
      </c>
      <c r="CL31" s="22" t="str">
        <f t="shared" si="24"/>
        <v/>
      </c>
      <c r="CM31" s="22" t="str">
        <f t="shared" si="25"/>
        <v/>
      </c>
      <c r="CN31" s="22" t="str">
        <f t="shared" si="26"/>
        <v/>
      </c>
      <c r="CO31" s="22" t="str">
        <f t="shared" si="27"/>
        <v/>
      </c>
      <c r="CP31" s="22" t="str">
        <f t="shared" si="28"/>
        <v/>
      </c>
      <c r="CQ31" s="22" t="str">
        <f t="shared" si="29"/>
        <v/>
      </c>
      <c r="CR31" s="22" t="str">
        <f t="shared" si="30"/>
        <v/>
      </c>
      <c r="CS31" s="22" t="str">
        <f t="shared" si="31"/>
        <v/>
      </c>
      <c r="CT31" s="22" t="str">
        <f t="shared" si="32"/>
        <v/>
      </c>
      <c r="CU31" s="22" t="str">
        <f t="shared" si="33"/>
        <v/>
      </c>
      <c r="CV31" s="22" t="str">
        <f t="shared" si="34"/>
        <v/>
      </c>
      <c r="CW31" s="22" t="str">
        <f t="shared" si="35"/>
        <v/>
      </c>
      <c r="CX31" s="22" t="str">
        <f t="shared" si="36"/>
        <v/>
      </c>
      <c r="CY31" s="22" t="str">
        <f t="shared" si="37"/>
        <v/>
      </c>
      <c r="CZ31" s="22" t="str">
        <f t="shared" si="38"/>
        <v/>
      </c>
      <c r="DA31" s="22" t="str">
        <f t="shared" si="39"/>
        <v/>
      </c>
      <c r="DB31" s="22" t="str">
        <f t="shared" si="40"/>
        <v/>
      </c>
      <c r="DC31" s="22" t="str">
        <f t="shared" si="41"/>
        <v/>
      </c>
      <c r="DD31" s="22" t="str">
        <f t="shared" si="42"/>
        <v/>
      </c>
      <c r="DE31" s="22" t="str">
        <f t="shared" si="43"/>
        <v/>
      </c>
      <c r="DF31" s="22" t="str">
        <f t="shared" si="44"/>
        <v/>
      </c>
      <c r="DG31" s="22" t="str">
        <f t="shared" si="45"/>
        <v/>
      </c>
      <c r="DH31" s="22" t="str">
        <f t="shared" si="46"/>
        <v/>
      </c>
      <c r="DI31" s="22" t="str">
        <f t="shared" si="47"/>
        <v/>
      </c>
      <c r="DJ31" s="22" t="str">
        <f t="shared" si="48"/>
        <v/>
      </c>
      <c r="DK31" s="22" t="str">
        <f t="shared" si="49"/>
        <v/>
      </c>
      <c r="DL31" s="22" t="str">
        <f t="shared" si="50"/>
        <v/>
      </c>
      <c r="DM31" s="22" t="str">
        <f t="shared" si="51"/>
        <v/>
      </c>
      <c r="DN31" s="22" t="str">
        <f t="shared" si="52"/>
        <v/>
      </c>
      <c r="DO31" s="22" t="str">
        <f t="shared" si="53"/>
        <v/>
      </c>
      <c r="DP31" s="22" t="str">
        <f t="shared" si="54"/>
        <v/>
      </c>
      <c r="DQ31" s="22" t="str">
        <f t="shared" si="55"/>
        <v/>
      </c>
      <c r="DR31" s="22" t="str">
        <f t="shared" si="56"/>
        <v/>
      </c>
      <c r="DS31" s="22" t="str">
        <f t="shared" si="57"/>
        <v/>
      </c>
      <c r="DT31" s="22" t="str">
        <f t="shared" si="58"/>
        <v/>
      </c>
      <c r="DU31" s="22" t="str">
        <f t="shared" si="59"/>
        <v/>
      </c>
      <c r="DV31" s="22" t="str">
        <f t="shared" si="60"/>
        <v/>
      </c>
      <c r="DX31" s="18">
        <f t="shared" si="61"/>
        <v>2.1235163467507934</v>
      </c>
      <c r="DY31" s="18">
        <f t="shared" si="62"/>
        <v>100.073118483546</v>
      </c>
      <c r="DZ31" s="18">
        <f t="shared" si="63"/>
        <v>0</v>
      </c>
      <c r="EA31" s="18">
        <f t="shared" si="64"/>
        <v>0</v>
      </c>
      <c r="EB31" s="18">
        <f t="shared" si="65"/>
        <v>0</v>
      </c>
      <c r="EC31" s="18">
        <f t="shared" si="66"/>
        <v>0</v>
      </c>
      <c r="ED31" s="18">
        <f t="shared" si="67"/>
        <v>0</v>
      </c>
      <c r="EE31" s="18">
        <f t="shared" si="68"/>
        <v>0</v>
      </c>
      <c r="EF31" s="18">
        <f t="shared" si="69"/>
        <v>0</v>
      </c>
      <c r="EG31" s="18">
        <f t="shared" si="70"/>
        <v>0</v>
      </c>
      <c r="EH31" s="18">
        <f t="shared" si="71"/>
        <v>0</v>
      </c>
      <c r="EI31" s="18">
        <f t="shared" si="72"/>
        <v>0</v>
      </c>
      <c r="EJ31" s="18">
        <f t="shared" si="73"/>
        <v>0</v>
      </c>
      <c r="EK31" s="18">
        <f t="shared" si="74"/>
        <v>0</v>
      </c>
      <c r="EL31" s="18">
        <f t="shared" si="75"/>
        <v>0</v>
      </c>
      <c r="EM31" s="18">
        <f t="shared" si="76"/>
        <v>0</v>
      </c>
      <c r="EN31" s="18">
        <f t="shared" si="77"/>
        <v>0</v>
      </c>
      <c r="EO31" s="18">
        <f t="shared" si="78"/>
        <v>0</v>
      </c>
      <c r="EP31" s="18">
        <f t="shared" si="79"/>
        <v>0</v>
      </c>
      <c r="EQ31" s="18">
        <f t="shared" si="80"/>
        <v>0</v>
      </c>
      <c r="ER31" s="18">
        <f t="shared" si="81"/>
        <v>0</v>
      </c>
      <c r="ES31" s="18">
        <f t="shared" si="82"/>
        <v>0</v>
      </c>
      <c r="ET31" s="18">
        <f t="shared" si="83"/>
        <v>0</v>
      </c>
      <c r="EU31" s="18">
        <f t="shared" si="84"/>
        <v>0</v>
      </c>
      <c r="EV31" s="18">
        <f t="shared" si="85"/>
        <v>0</v>
      </c>
      <c r="EW31" s="18">
        <f t="shared" si="86"/>
        <v>0</v>
      </c>
      <c r="EX31" s="18">
        <f t="shared" si="87"/>
        <v>0</v>
      </c>
      <c r="EY31" s="18">
        <f t="shared" si="88"/>
        <v>0</v>
      </c>
      <c r="EZ31" s="18">
        <f t="shared" si="89"/>
        <v>0</v>
      </c>
      <c r="FA31" s="18">
        <f t="shared" si="90"/>
        <v>0</v>
      </c>
      <c r="FB31" s="18">
        <f t="shared" si="91"/>
        <v>0</v>
      </c>
      <c r="FC31" s="18">
        <f t="shared" si="92"/>
        <v>0</v>
      </c>
      <c r="FD31" s="18">
        <f t="shared" si="93"/>
        <v>0</v>
      </c>
      <c r="FE31" s="18">
        <f t="shared" si="94"/>
        <v>0</v>
      </c>
      <c r="FF31" s="18">
        <f t="shared" si="95"/>
        <v>0</v>
      </c>
      <c r="FG31" s="18">
        <f t="shared" si="96"/>
        <v>0</v>
      </c>
      <c r="FH31" s="18">
        <f t="shared" si="97"/>
        <v>0</v>
      </c>
      <c r="FI31" s="18">
        <f t="shared" si="98"/>
        <v>0</v>
      </c>
      <c r="FJ31" s="18">
        <f t="shared" si="99"/>
        <v>0</v>
      </c>
      <c r="FK31" s="18">
        <f t="shared" si="100"/>
        <v>0</v>
      </c>
      <c r="FL31" s="18">
        <f t="shared" si="101"/>
        <v>0</v>
      </c>
      <c r="FM31" s="18">
        <f t="shared" si="102"/>
        <v>0</v>
      </c>
      <c r="FN31" s="18">
        <f t="shared" si="103"/>
        <v>0</v>
      </c>
      <c r="FO31" s="18">
        <f t="shared" si="104"/>
        <v>0</v>
      </c>
      <c r="FP31" s="18">
        <f t="shared" si="105"/>
        <v>0</v>
      </c>
      <c r="FQ31" s="18">
        <f t="shared" si="106"/>
        <v>0</v>
      </c>
      <c r="FR31" s="18">
        <f t="shared" si="107"/>
        <v>0</v>
      </c>
      <c r="FS31" s="18">
        <f t="shared" si="108"/>
        <v>0</v>
      </c>
      <c r="FT31" s="18">
        <f t="shared" si="109"/>
        <v>0</v>
      </c>
      <c r="FU31" s="18">
        <f t="shared" si="110"/>
        <v>0</v>
      </c>
      <c r="FV31" s="18">
        <f t="shared" si="111"/>
        <v>0</v>
      </c>
      <c r="FW31" s="18">
        <f t="shared" si="112"/>
        <v>0</v>
      </c>
      <c r="FX31" s="18">
        <f t="shared" si="113"/>
        <v>0</v>
      </c>
      <c r="FY31" s="18">
        <f t="shared" si="114"/>
        <v>0</v>
      </c>
      <c r="FZ31" s="18">
        <f t="shared" si="115"/>
        <v>0</v>
      </c>
      <c r="GA31" s="18">
        <f t="shared" si="116"/>
        <v>0</v>
      </c>
      <c r="GB31" s="18">
        <f t="shared" si="117"/>
        <v>0</v>
      </c>
      <c r="GC31" s="18">
        <f t="shared" si="118"/>
        <v>0</v>
      </c>
      <c r="GD31" s="18">
        <f t="shared" si="119"/>
        <v>0</v>
      </c>
      <c r="GE31" s="18">
        <f t="shared" si="120"/>
        <v>0</v>
      </c>
    </row>
    <row r="32" spans="1:187" x14ac:dyDescent="0.2">
      <c r="A32">
        <v>29</v>
      </c>
      <c r="B32" s="16">
        <f>Bonds!B32</f>
        <v>46477</v>
      </c>
      <c r="C32" s="17">
        <f>Bonds!C32</f>
        <v>0.625</v>
      </c>
      <c r="D32">
        <f>Bonds!Q32</f>
        <v>2</v>
      </c>
      <c r="E32">
        <f t="shared" si="0"/>
        <v>1</v>
      </c>
      <c r="F32" s="16">
        <f>IF(1&gt;$D32,"",IF($E32=1,EOMONTH(EDATE(Bonds!$I32,6*(1-1)),0),EDATE(Bonds!$I32,6*(1-1))))</f>
        <v>46295</v>
      </c>
      <c r="G32" s="16">
        <f>IF(2&gt;$D32,"",IF($E32=1,EOMONTH(EDATE(Bonds!$I32,6*(2-1)),0),EDATE(Bonds!$I32,6*(2-1))))</f>
        <v>46477</v>
      </c>
      <c r="H32" s="16" t="str">
        <f>IF(3&gt;$D32,"",IF($E32=1,EOMONTH(EDATE(Bonds!$I32,6*(3-1)),0),EDATE(Bonds!$I32,6*(3-1))))</f>
        <v/>
      </c>
      <c r="I32" s="16" t="str">
        <f>IF(4&gt;$D32,"",IF($E32=1,EOMONTH(EDATE(Bonds!$I32,6*(4-1)),0),EDATE(Bonds!$I32,6*(4-1))))</f>
        <v/>
      </c>
      <c r="J32" s="16" t="str">
        <f>IF(5&gt;$D32,"",IF($E32=1,EOMONTH(EDATE(Bonds!$I32,6*(5-1)),0),EDATE(Bonds!$I32,6*(5-1))))</f>
        <v/>
      </c>
      <c r="K32" s="16" t="str">
        <f>IF(6&gt;$D32,"",IF($E32=1,EOMONTH(EDATE(Bonds!$I32,6*(6-1)),0),EDATE(Bonds!$I32,6*(6-1))))</f>
        <v/>
      </c>
      <c r="L32" s="16" t="str">
        <f>IF(7&gt;$D32,"",IF($E32=1,EOMONTH(EDATE(Bonds!$I32,6*(7-1)),0),EDATE(Bonds!$I32,6*(7-1))))</f>
        <v/>
      </c>
      <c r="M32" s="16" t="str">
        <f>IF(8&gt;$D32,"",IF($E32=1,EOMONTH(EDATE(Bonds!$I32,6*(8-1)),0),EDATE(Bonds!$I32,6*(8-1))))</f>
        <v/>
      </c>
      <c r="N32" s="16" t="str">
        <f>IF(9&gt;$D32,"",IF($E32=1,EOMONTH(EDATE(Bonds!$I32,6*(9-1)),0),EDATE(Bonds!$I32,6*(9-1))))</f>
        <v/>
      </c>
      <c r="O32" s="16" t="str">
        <f>IF(10&gt;$D32,"",IF($E32=1,EOMONTH(EDATE(Bonds!$I32,6*(10-1)),0),EDATE(Bonds!$I32,6*(10-1))))</f>
        <v/>
      </c>
      <c r="P32" s="16" t="str">
        <f>IF(11&gt;$D32,"",IF($E32=1,EOMONTH(EDATE(Bonds!$I32,6*(11-1)),0),EDATE(Bonds!$I32,6*(11-1))))</f>
        <v/>
      </c>
      <c r="Q32" s="16" t="str">
        <f>IF(12&gt;$D32,"",IF($E32=1,EOMONTH(EDATE(Bonds!$I32,6*(12-1)),0),EDATE(Bonds!$I32,6*(12-1))))</f>
        <v/>
      </c>
      <c r="R32" s="16" t="str">
        <f>IF(13&gt;$D32,"",IF($E32=1,EOMONTH(EDATE(Bonds!$I32,6*(13-1)),0),EDATE(Bonds!$I32,6*(13-1))))</f>
        <v/>
      </c>
      <c r="S32" s="16" t="str">
        <f>IF(14&gt;$D32,"",IF($E32=1,EOMONTH(EDATE(Bonds!$I32,6*(14-1)),0),EDATE(Bonds!$I32,6*(14-1))))</f>
        <v/>
      </c>
      <c r="T32" s="16" t="str">
        <f>IF(15&gt;$D32,"",IF($E32=1,EOMONTH(EDATE(Bonds!$I32,6*(15-1)),0),EDATE(Bonds!$I32,6*(15-1))))</f>
        <v/>
      </c>
      <c r="U32" s="16" t="str">
        <f>IF(16&gt;$D32,"",IF($E32=1,EOMONTH(EDATE(Bonds!$I32,6*(16-1)),0),EDATE(Bonds!$I32,6*(16-1))))</f>
        <v/>
      </c>
      <c r="V32" s="16" t="str">
        <f>IF(17&gt;$D32,"",IF($E32=1,EOMONTH(EDATE(Bonds!$I32,6*(17-1)),0),EDATE(Bonds!$I32,6*(17-1))))</f>
        <v/>
      </c>
      <c r="W32" s="16" t="str">
        <f>IF(18&gt;$D32,"",IF($E32=1,EOMONTH(EDATE(Bonds!$I32,6*(18-1)),0),EDATE(Bonds!$I32,6*(18-1))))</f>
        <v/>
      </c>
      <c r="X32" s="16" t="str">
        <f>IF(19&gt;$D32,"",IF($E32=1,EOMONTH(EDATE(Bonds!$I32,6*(19-1)),0),EDATE(Bonds!$I32,6*(19-1))))</f>
        <v/>
      </c>
      <c r="Y32" s="16" t="str">
        <f>IF(20&gt;$D32,"",IF($E32=1,EOMONTH(EDATE(Bonds!$I32,6*(20-1)),0),EDATE(Bonds!$I32,6*(20-1))))</f>
        <v/>
      </c>
      <c r="Z32" s="16" t="str">
        <f>IF(21&gt;$D32,"",IF($E32=1,EOMONTH(EDATE(Bonds!$I32,6*(21-1)),0),EDATE(Bonds!$I32,6*(21-1))))</f>
        <v/>
      </c>
      <c r="AA32" s="16" t="str">
        <f>IF(22&gt;$D32,"",IF($E32=1,EOMONTH(EDATE(Bonds!$I32,6*(22-1)),0),EDATE(Bonds!$I32,6*(22-1))))</f>
        <v/>
      </c>
      <c r="AB32" s="16" t="str">
        <f>IF(23&gt;$D32,"",IF($E32=1,EOMONTH(EDATE(Bonds!$I32,6*(23-1)),0),EDATE(Bonds!$I32,6*(23-1))))</f>
        <v/>
      </c>
      <c r="AC32" s="16" t="str">
        <f>IF(24&gt;$D32,"",IF($E32=1,EOMONTH(EDATE(Bonds!$I32,6*(24-1)),0),EDATE(Bonds!$I32,6*(24-1))))</f>
        <v/>
      </c>
      <c r="AD32" s="16" t="str">
        <f>IF(25&gt;$D32,"",IF($E32=1,EOMONTH(EDATE(Bonds!$I32,6*(25-1)),0),EDATE(Bonds!$I32,6*(25-1))))</f>
        <v/>
      </c>
      <c r="AE32" s="16" t="str">
        <f>IF(26&gt;$D32,"",IF($E32=1,EOMONTH(EDATE(Bonds!$I32,6*(26-1)),0),EDATE(Bonds!$I32,6*(26-1))))</f>
        <v/>
      </c>
      <c r="AF32" s="16" t="str">
        <f>IF(27&gt;$D32,"",IF($E32=1,EOMONTH(EDATE(Bonds!$I32,6*(27-1)),0),EDATE(Bonds!$I32,6*(27-1))))</f>
        <v/>
      </c>
      <c r="AG32" s="16" t="str">
        <f>IF(28&gt;$D32,"",IF($E32=1,EOMONTH(EDATE(Bonds!$I32,6*(28-1)),0),EDATE(Bonds!$I32,6*(28-1))))</f>
        <v/>
      </c>
      <c r="AH32" s="16" t="str">
        <f>IF(29&gt;$D32,"",IF($E32=1,EOMONTH(EDATE(Bonds!$I32,6*(29-1)),0),EDATE(Bonds!$I32,6*(29-1))))</f>
        <v/>
      </c>
      <c r="AI32" s="16" t="str">
        <f>IF(30&gt;$D32,"",IF($E32=1,EOMONTH(EDATE(Bonds!$I32,6*(30-1)),0),EDATE(Bonds!$I32,6*(30-1))))</f>
        <v/>
      </c>
      <c r="AJ32" s="16" t="str">
        <f>IF(31&gt;$D32,"",IF($E32=1,EOMONTH(EDATE(Bonds!$I32,6*(31-1)),0),EDATE(Bonds!$I32,6*(31-1))))</f>
        <v/>
      </c>
      <c r="AK32" s="16" t="str">
        <f>IF(32&gt;$D32,"",IF($E32=1,EOMONTH(EDATE(Bonds!$I32,6*(32-1)),0),EDATE(Bonds!$I32,6*(32-1))))</f>
        <v/>
      </c>
      <c r="AL32" s="16" t="str">
        <f>IF(33&gt;$D32,"",IF($E32=1,EOMONTH(EDATE(Bonds!$I32,6*(33-1)),0),EDATE(Bonds!$I32,6*(33-1))))</f>
        <v/>
      </c>
      <c r="AM32" s="16" t="str">
        <f>IF(34&gt;$D32,"",IF($E32=1,EOMONTH(EDATE(Bonds!$I32,6*(34-1)),0),EDATE(Bonds!$I32,6*(34-1))))</f>
        <v/>
      </c>
      <c r="AN32" s="16" t="str">
        <f>IF(35&gt;$D32,"",IF($E32=1,EOMONTH(EDATE(Bonds!$I32,6*(35-1)),0),EDATE(Bonds!$I32,6*(35-1))))</f>
        <v/>
      </c>
      <c r="AO32" s="16" t="str">
        <f>IF(36&gt;$D32,"",IF($E32=1,EOMONTH(EDATE(Bonds!$I32,6*(36-1)),0),EDATE(Bonds!$I32,6*(36-1))))</f>
        <v/>
      </c>
      <c r="AP32" s="16" t="str">
        <f>IF(37&gt;$D32,"",IF($E32=1,EOMONTH(EDATE(Bonds!$I32,6*(37-1)),0),EDATE(Bonds!$I32,6*(37-1))))</f>
        <v/>
      </c>
      <c r="AQ32" s="16" t="str">
        <f>IF(38&gt;$D32,"",IF($E32=1,EOMONTH(EDATE(Bonds!$I32,6*(38-1)),0),EDATE(Bonds!$I32,6*(38-1))))</f>
        <v/>
      </c>
      <c r="AR32" s="16" t="str">
        <f>IF(39&gt;$D32,"",IF($E32=1,EOMONTH(EDATE(Bonds!$I32,6*(39-1)),0),EDATE(Bonds!$I32,6*(39-1))))</f>
        <v/>
      </c>
      <c r="AS32" s="16" t="str">
        <f>IF(40&gt;$D32,"",IF($E32=1,EOMONTH(EDATE(Bonds!$I32,6*(40-1)),0),EDATE(Bonds!$I32,6*(40-1))))</f>
        <v/>
      </c>
      <c r="AT32" s="16" t="str">
        <f>IF(41&gt;$D32,"",IF($E32=1,EOMONTH(EDATE(Bonds!$I32,6*(41-1)),0),EDATE(Bonds!$I32,6*(41-1))))</f>
        <v/>
      </c>
      <c r="AU32" s="16" t="str">
        <f>IF(42&gt;$D32,"",IF($E32=1,EOMONTH(EDATE(Bonds!$I32,6*(42-1)),0),EDATE(Bonds!$I32,6*(42-1))))</f>
        <v/>
      </c>
      <c r="AV32" s="16" t="str">
        <f>IF(43&gt;$D32,"",IF($E32=1,EOMONTH(EDATE(Bonds!$I32,6*(43-1)),0),EDATE(Bonds!$I32,6*(43-1))))</f>
        <v/>
      </c>
      <c r="AW32" s="16" t="str">
        <f>IF(44&gt;$D32,"",IF($E32=1,EOMONTH(EDATE(Bonds!$I32,6*(44-1)),0),EDATE(Bonds!$I32,6*(44-1))))</f>
        <v/>
      </c>
      <c r="AX32" s="16" t="str">
        <f>IF(45&gt;$D32,"",IF($E32=1,EOMONTH(EDATE(Bonds!$I32,6*(45-1)),0),EDATE(Bonds!$I32,6*(45-1))))</f>
        <v/>
      </c>
      <c r="AY32" s="16" t="str">
        <f>IF(46&gt;$D32,"",IF($E32=1,EOMONTH(EDATE(Bonds!$I32,6*(46-1)),0),EDATE(Bonds!$I32,6*(46-1))))</f>
        <v/>
      </c>
      <c r="AZ32" s="16" t="str">
        <f>IF(47&gt;$D32,"",IF($E32=1,EOMONTH(EDATE(Bonds!$I32,6*(47-1)),0),EDATE(Bonds!$I32,6*(47-1))))</f>
        <v/>
      </c>
      <c r="BA32" s="16" t="str">
        <f>IF(48&gt;$D32,"",IF($E32=1,EOMONTH(EDATE(Bonds!$I32,6*(48-1)),0),EDATE(Bonds!$I32,6*(48-1))))</f>
        <v/>
      </c>
      <c r="BB32" s="16" t="str">
        <f>IF(49&gt;$D32,"",IF($E32=1,EOMONTH(EDATE(Bonds!$I32,6*(49-1)),0),EDATE(Bonds!$I32,6*(49-1))))</f>
        <v/>
      </c>
      <c r="BC32" s="16" t="str">
        <f>IF(50&gt;$D32,"",IF($E32=1,EOMONTH(EDATE(Bonds!$I32,6*(50-1)),0),EDATE(Bonds!$I32,6*(50-1))))</f>
        <v/>
      </c>
      <c r="BD32" s="16" t="str">
        <f>IF(51&gt;$D32,"",IF($E32=1,EOMONTH(EDATE(Bonds!$I32,6*(51-1)),0),EDATE(Bonds!$I32,6*(51-1))))</f>
        <v/>
      </c>
      <c r="BE32" s="16" t="str">
        <f>IF(52&gt;$D32,"",IF($E32=1,EOMONTH(EDATE(Bonds!$I32,6*(52-1)),0),EDATE(Bonds!$I32,6*(52-1))))</f>
        <v/>
      </c>
      <c r="BF32" s="16" t="str">
        <f>IF(53&gt;$D32,"",IF($E32=1,EOMONTH(EDATE(Bonds!$I32,6*(53-1)),0),EDATE(Bonds!$I32,6*(53-1))))</f>
        <v/>
      </c>
      <c r="BG32" s="16" t="str">
        <f>IF(54&gt;$D32,"",IF($E32=1,EOMONTH(EDATE(Bonds!$I32,6*(54-1)),0),EDATE(Bonds!$I32,6*(54-1))))</f>
        <v/>
      </c>
      <c r="BH32" s="16" t="str">
        <f>IF(55&gt;$D32,"",IF($E32=1,EOMONTH(EDATE(Bonds!$I32,6*(55-1)),0),EDATE(Bonds!$I32,6*(55-1))))</f>
        <v/>
      </c>
      <c r="BI32" s="16" t="str">
        <f>IF(56&gt;$D32,"",IF($E32=1,EOMONTH(EDATE(Bonds!$I32,6*(56-1)),0),EDATE(Bonds!$I32,6*(56-1))))</f>
        <v/>
      </c>
      <c r="BJ32" s="16" t="str">
        <f>IF(57&gt;$D32,"",IF($E32=1,EOMONTH(EDATE(Bonds!$I32,6*(57-1)),0),EDATE(Bonds!$I32,6*(57-1))))</f>
        <v/>
      </c>
      <c r="BK32" s="16" t="str">
        <f>IF(58&gt;$D32,"",IF($E32=1,EOMONTH(EDATE(Bonds!$I32,6*(58-1)),0),EDATE(Bonds!$I32,6*(58-1))))</f>
        <v/>
      </c>
      <c r="BL32" s="16" t="str">
        <f>IF(59&gt;$D32,"",IF($E32=1,EOMONTH(EDATE(Bonds!$I32,6*(59-1)),0),EDATE(Bonds!$I32,6*(59-1))))</f>
        <v/>
      </c>
      <c r="BM32" s="16" t="str">
        <f>IF(60&gt;$D32,"",IF($E32=1,EOMONTH(EDATE(Bonds!$I32,6*(60-1)),0),EDATE(Bonds!$I32,6*(60-1))))</f>
        <v/>
      </c>
      <c r="BO32" s="22">
        <f t="shared" si="1"/>
        <v>3.6715303967375594E-2</v>
      </c>
      <c r="BP32" s="22">
        <f t="shared" si="2"/>
        <v>3.9614095064760248E-2</v>
      </c>
      <c r="BQ32" s="22" t="str">
        <f t="shared" si="3"/>
        <v/>
      </c>
      <c r="BR32" s="22" t="str">
        <f t="shared" si="4"/>
        <v/>
      </c>
      <c r="BS32" s="22" t="str">
        <f t="shared" si="5"/>
        <v/>
      </c>
      <c r="BT32" s="22" t="str">
        <f t="shared" si="6"/>
        <v/>
      </c>
      <c r="BU32" s="22" t="str">
        <f t="shared" si="7"/>
        <v/>
      </c>
      <c r="BV32" s="22" t="str">
        <f t="shared" si="8"/>
        <v/>
      </c>
      <c r="BW32" s="22" t="str">
        <f t="shared" si="9"/>
        <v/>
      </c>
      <c r="BX32" s="22" t="str">
        <f t="shared" si="10"/>
        <v/>
      </c>
      <c r="BY32" s="22" t="str">
        <f t="shared" si="11"/>
        <v/>
      </c>
      <c r="BZ32" s="22" t="str">
        <f t="shared" si="12"/>
        <v/>
      </c>
      <c r="CA32" s="22" t="str">
        <f t="shared" si="13"/>
        <v/>
      </c>
      <c r="CB32" s="22" t="str">
        <f t="shared" si="14"/>
        <v/>
      </c>
      <c r="CC32" s="22" t="str">
        <f t="shared" si="15"/>
        <v/>
      </c>
      <c r="CD32" s="22" t="str">
        <f t="shared" si="16"/>
        <v/>
      </c>
      <c r="CE32" s="22" t="str">
        <f t="shared" si="17"/>
        <v/>
      </c>
      <c r="CF32" s="22" t="str">
        <f t="shared" si="18"/>
        <v/>
      </c>
      <c r="CG32" s="22" t="str">
        <f t="shared" si="19"/>
        <v/>
      </c>
      <c r="CH32" s="22" t="str">
        <f t="shared" si="20"/>
        <v/>
      </c>
      <c r="CI32" s="22" t="str">
        <f t="shared" si="21"/>
        <v/>
      </c>
      <c r="CJ32" s="22" t="str">
        <f t="shared" si="22"/>
        <v/>
      </c>
      <c r="CK32" s="22" t="str">
        <f t="shared" si="23"/>
        <v/>
      </c>
      <c r="CL32" s="22" t="str">
        <f t="shared" si="24"/>
        <v/>
      </c>
      <c r="CM32" s="22" t="str">
        <f t="shared" si="25"/>
        <v/>
      </c>
      <c r="CN32" s="22" t="str">
        <f t="shared" si="26"/>
        <v/>
      </c>
      <c r="CO32" s="22" t="str">
        <f t="shared" si="27"/>
        <v/>
      </c>
      <c r="CP32" s="22" t="str">
        <f t="shared" si="28"/>
        <v/>
      </c>
      <c r="CQ32" s="22" t="str">
        <f t="shared" si="29"/>
        <v/>
      </c>
      <c r="CR32" s="22" t="str">
        <f t="shared" si="30"/>
        <v/>
      </c>
      <c r="CS32" s="22" t="str">
        <f t="shared" si="31"/>
        <v/>
      </c>
      <c r="CT32" s="22" t="str">
        <f t="shared" si="32"/>
        <v/>
      </c>
      <c r="CU32" s="22" t="str">
        <f t="shared" si="33"/>
        <v/>
      </c>
      <c r="CV32" s="22" t="str">
        <f t="shared" si="34"/>
        <v/>
      </c>
      <c r="CW32" s="22" t="str">
        <f t="shared" si="35"/>
        <v/>
      </c>
      <c r="CX32" s="22" t="str">
        <f t="shared" si="36"/>
        <v/>
      </c>
      <c r="CY32" s="22" t="str">
        <f t="shared" si="37"/>
        <v/>
      </c>
      <c r="CZ32" s="22" t="str">
        <f t="shared" si="38"/>
        <v/>
      </c>
      <c r="DA32" s="22" t="str">
        <f t="shared" si="39"/>
        <v/>
      </c>
      <c r="DB32" s="22" t="str">
        <f t="shared" si="40"/>
        <v/>
      </c>
      <c r="DC32" s="22" t="str">
        <f t="shared" si="41"/>
        <v/>
      </c>
      <c r="DD32" s="22" t="str">
        <f t="shared" si="42"/>
        <v/>
      </c>
      <c r="DE32" s="22" t="str">
        <f t="shared" si="43"/>
        <v/>
      </c>
      <c r="DF32" s="22" t="str">
        <f t="shared" si="44"/>
        <v/>
      </c>
      <c r="DG32" s="22" t="str">
        <f t="shared" si="45"/>
        <v/>
      </c>
      <c r="DH32" s="22" t="str">
        <f t="shared" si="46"/>
        <v/>
      </c>
      <c r="DI32" s="22" t="str">
        <f t="shared" si="47"/>
        <v/>
      </c>
      <c r="DJ32" s="22" t="str">
        <f t="shared" si="48"/>
        <v/>
      </c>
      <c r="DK32" s="22" t="str">
        <f t="shared" si="49"/>
        <v/>
      </c>
      <c r="DL32" s="22" t="str">
        <f t="shared" si="50"/>
        <v/>
      </c>
      <c r="DM32" s="22" t="str">
        <f t="shared" si="51"/>
        <v/>
      </c>
      <c r="DN32" s="22" t="str">
        <f t="shared" si="52"/>
        <v/>
      </c>
      <c r="DO32" s="22" t="str">
        <f t="shared" si="53"/>
        <v/>
      </c>
      <c r="DP32" s="22" t="str">
        <f t="shared" si="54"/>
        <v/>
      </c>
      <c r="DQ32" s="22" t="str">
        <f t="shared" si="55"/>
        <v/>
      </c>
      <c r="DR32" s="22" t="str">
        <f t="shared" si="56"/>
        <v/>
      </c>
      <c r="DS32" s="22" t="str">
        <f t="shared" si="57"/>
        <v/>
      </c>
      <c r="DT32" s="22" t="str">
        <f t="shared" si="58"/>
        <v/>
      </c>
      <c r="DU32" s="22" t="str">
        <f t="shared" si="59"/>
        <v/>
      </c>
      <c r="DV32" s="22" t="str">
        <f t="shared" si="60"/>
        <v/>
      </c>
      <c r="DX32" s="18">
        <f t="shared" si="61"/>
        <v>0.31180920925106592</v>
      </c>
      <c r="DY32" s="18">
        <f t="shared" si="62"/>
        <v>98.115939231300544</v>
      </c>
      <c r="DZ32" s="18">
        <f t="shared" si="63"/>
        <v>0</v>
      </c>
      <c r="EA32" s="18">
        <f t="shared" si="64"/>
        <v>0</v>
      </c>
      <c r="EB32" s="18">
        <f t="shared" si="65"/>
        <v>0</v>
      </c>
      <c r="EC32" s="18">
        <f t="shared" si="66"/>
        <v>0</v>
      </c>
      <c r="ED32" s="18">
        <f t="shared" si="67"/>
        <v>0</v>
      </c>
      <c r="EE32" s="18">
        <f t="shared" si="68"/>
        <v>0</v>
      </c>
      <c r="EF32" s="18">
        <f t="shared" si="69"/>
        <v>0</v>
      </c>
      <c r="EG32" s="18">
        <f t="shared" si="70"/>
        <v>0</v>
      </c>
      <c r="EH32" s="18">
        <f t="shared" si="71"/>
        <v>0</v>
      </c>
      <c r="EI32" s="18">
        <f t="shared" si="72"/>
        <v>0</v>
      </c>
      <c r="EJ32" s="18">
        <f t="shared" si="73"/>
        <v>0</v>
      </c>
      <c r="EK32" s="18">
        <f t="shared" si="74"/>
        <v>0</v>
      </c>
      <c r="EL32" s="18">
        <f t="shared" si="75"/>
        <v>0</v>
      </c>
      <c r="EM32" s="18">
        <f t="shared" si="76"/>
        <v>0</v>
      </c>
      <c r="EN32" s="18">
        <f t="shared" si="77"/>
        <v>0</v>
      </c>
      <c r="EO32" s="18">
        <f t="shared" si="78"/>
        <v>0</v>
      </c>
      <c r="EP32" s="18">
        <f t="shared" si="79"/>
        <v>0</v>
      </c>
      <c r="EQ32" s="18">
        <f t="shared" si="80"/>
        <v>0</v>
      </c>
      <c r="ER32" s="18">
        <f t="shared" si="81"/>
        <v>0</v>
      </c>
      <c r="ES32" s="18">
        <f t="shared" si="82"/>
        <v>0</v>
      </c>
      <c r="ET32" s="18">
        <f t="shared" si="83"/>
        <v>0</v>
      </c>
      <c r="EU32" s="18">
        <f t="shared" si="84"/>
        <v>0</v>
      </c>
      <c r="EV32" s="18">
        <f t="shared" si="85"/>
        <v>0</v>
      </c>
      <c r="EW32" s="18">
        <f t="shared" si="86"/>
        <v>0</v>
      </c>
      <c r="EX32" s="18">
        <f t="shared" si="87"/>
        <v>0</v>
      </c>
      <c r="EY32" s="18">
        <f t="shared" si="88"/>
        <v>0</v>
      </c>
      <c r="EZ32" s="18">
        <f t="shared" si="89"/>
        <v>0</v>
      </c>
      <c r="FA32" s="18">
        <f t="shared" si="90"/>
        <v>0</v>
      </c>
      <c r="FB32" s="18">
        <f t="shared" si="91"/>
        <v>0</v>
      </c>
      <c r="FC32" s="18">
        <f t="shared" si="92"/>
        <v>0</v>
      </c>
      <c r="FD32" s="18">
        <f t="shared" si="93"/>
        <v>0</v>
      </c>
      <c r="FE32" s="18">
        <f t="shared" si="94"/>
        <v>0</v>
      </c>
      <c r="FF32" s="18">
        <f t="shared" si="95"/>
        <v>0</v>
      </c>
      <c r="FG32" s="18">
        <f t="shared" si="96"/>
        <v>0</v>
      </c>
      <c r="FH32" s="18">
        <f t="shared" si="97"/>
        <v>0</v>
      </c>
      <c r="FI32" s="18">
        <f t="shared" si="98"/>
        <v>0</v>
      </c>
      <c r="FJ32" s="18">
        <f t="shared" si="99"/>
        <v>0</v>
      </c>
      <c r="FK32" s="18">
        <f t="shared" si="100"/>
        <v>0</v>
      </c>
      <c r="FL32" s="18">
        <f t="shared" si="101"/>
        <v>0</v>
      </c>
      <c r="FM32" s="18">
        <f t="shared" si="102"/>
        <v>0</v>
      </c>
      <c r="FN32" s="18">
        <f t="shared" si="103"/>
        <v>0</v>
      </c>
      <c r="FO32" s="18">
        <f t="shared" si="104"/>
        <v>0</v>
      </c>
      <c r="FP32" s="18">
        <f t="shared" si="105"/>
        <v>0</v>
      </c>
      <c r="FQ32" s="18">
        <f t="shared" si="106"/>
        <v>0</v>
      </c>
      <c r="FR32" s="18">
        <f t="shared" si="107"/>
        <v>0</v>
      </c>
      <c r="FS32" s="18">
        <f t="shared" si="108"/>
        <v>0</v>
      </c>
      <c r="FT32" s="18">
        <f t="shared" si="109"/>
        <v>0</v>
      </c>
      <c r="FU32" s="18">
        <f t="shared" si="110"/>
        <v>0</v>
      </c>
      <c r="FV32" s="18">
        <f t="shared" si="111"/>
        <v>0</v>
      </c>
      <c r="FW32" s="18">
        <f t="shared" si="112"/>
        <v>0</v>
      </c>
      <c r="FX32" s="18">
        <f t="shared" si="113"/>
        <v>0</v>
      </c>
      <c r="FY32" s="18">
        <f t="shared" si="114"/>
        <v>0</v>
      </c>
      <c r="FZ32" s="18">
        <f t="shared" si="115"/>
        <v>0</v>
      </c>
      <c r="GA32" s="18">
        <f t="shared" si="116"/>
        <v>0</v>
      </c>
      <c r="GB32" s="18">
        <f t="shared" si="117"/>
        <v>0</v>
      </c>
      <c r="GC32" s="18">
        <f t="shared" si="118"/>
        <v>0</v>
      </c>
      <c r="GD32" s="18">
        <f t="shared" si="119"/>
        <v>0</v>
      </c>
      <c r="GE32" s="18">
        <f t="shared" si="120"/>
        <v>0</v>
      </c>
    </row>
    <row r="33" spans="1:187" x14ac:dyDescent="0.2">
      <c r="A33">
        <v>30</v>
      </c>
      <c r="B33" s="16">
        <f>Bonds!B33</f>
        <v>46477</v>
      </c>
      <c r="C33" s="17">
        <f>Bonds!C33</f>
        <v>2.5</v>
      </c>
      <c r="D33">
        <f>Bonds!Q33</f>
        <v>2</v>
      </c>
      <c r="E33">
        <f t="shared" si="0"/>
        <v>1</v>
      </c>
      <c r="F33" s="16">
        <f>IF(1&gt;$D33,"",IF($E33=1,EOMONTH(EDATE(Bonds!$I33,6*(1-1)),0),EDATE(Bonds!$I33,6*(1-1))))</f>
        <v>46295</v>
      </c>
      <c r="G33" s="16">
        <f>IF(2&gt;$D33,"",IF($E33=1,EOMONTH(EDATE(Bonds!$I33,6*(2-1)),0),EDATE(Bonds!$I33,6*(2-1))))</f>
        <v>46477</v>
      </c>
      <c r="H33" s="16" t="str">
        <f>IF(3&gt;$D33,"",IF($E33=1,EOMONTH(EDATE(Bonds!$I33,6*(3-1)),0),EDATE(Bonds!$I33,6*(3-1))))</f>
        <v/>
      </c>
      <c r="I33" s="16" t="str">
        <f>IF(4&gt;$D33,"",IF($E33=1,EOMONTH(EDATE(Bonds!$I33,6*(4-1)),0),EDATE(Bonds!$I33,6*(4-1))))</f>
        <v/>
      </c>
      <c r="J33" s="16" t="str">
        <f>IF(5&gt;$D33,"",IF($E33=1,EOMONTH(EDATE(Bonds!$I33,6*(5-1)),0),EDATE(Bonds!$I33,6*(5-1))))</f>
        <v/>
      </c>
      <c r="K33" s="16" t="str">
        <f>IF(6&gt;$D33,"",IF($E33=1,EOMONTH(EDATE(Bonds!$I33,6*(6-1)),0),EDATE(Bonds!$I33,6*(6-1))))</f>
        <v/>
      </c>
      <c r="L33" s="16" t="str">
        <f>IF(7&gt;$D33,"",IF($E33=1,EOMONTH(EDATE(Bonds!$I33,6*(7-1)),0),EDATE(Bonds!$I33,6*(7-1))))</f>
        <v/>
      </c>
      <c r="M33" s="16" t="str">
        <f>IF(8&gt;$D33,"",IF($E33=1,EOMONTH(EDATE(Bonds!$I33,6*(8-1)),0),EDATE(Bonds!$I33,6*(8-1))))</f>
        <v/>
      </c>
      <c r="N33" s="16" t="str">
        <f>IF(9&gt;$D33,"",IF($E33=1,EOMONTH(EDATE(Bonds!$I33,6*(9-1)),0),EDATE(Bonds!$I33,6*(9-1))))</f>
        <v/>
      </c>
      <c r="O33" s="16" t="str">
        <f>IF(10&gt;$D33,"",IF($E33=1,EOMONTH(EDATE(Bonds!$I33,6*(10-1)),0),EDATE(Bonds!$I33,6*(10-1))))</f>
        <v/>
      </c>
      <c r="P33" s="16" t="str">
        <f>IF(11&gt;$D33,"",IF($E33=1,EOMONTH(EDATE(Bonds!$I33,6*(11-1)),0),EDATE(Bonds!$I33,6*(11-1))))</f>
        <v/>
      </c>
      <c r="Q33" s="16" t="str">
        <f>IF(12&gt;$D33,"",IF($E33=1,EOMONTH(EDATE(Bonds!$I33,6*(12-1)),0),EDATE(Bonds!$I33,6*(12-1))))</f>
        <v/>
      </c>
      <c r="R33" s="16" t="str">
        <f>IF(13&gt;$D33,"",IF($E33=1,EOMONTH(EDATE(Bonds!$I33,6*(13-1)),0),EDATE(Bonds!$I33,6*(13-1))))</f>
        <v/>
      </c>
      <c r="S33" s="16" t="str">
        <f>IF(14&gt;$D33,"",IF($E33=1,EOMONTH(EDATE(Bonds!$I33,6*(14-1)),0),EDATE(Bonds!$I33,6*(14-1))))</f>
        <v/>
      </c>
      <c r="T33" s="16" t="str">
        <f>IF(15&gt;$D33,"",IF($E33=1,EOMONTH(EDATE(Bonds!$I33,6*(15-1)),0),EDATE(Bonds!$I33,6*(15-1))))</f>
        <v/>
      </c>
      <c r="U33" s="16" t="str">
        <f>IF(16&gt;$D33,"",IF($E33=1,EOMONTH(EDATE(Bonds!$I33,6*(16-1)),0),EDATE(Bonds!$I33,6*(16-1))))</f>
        <v/>
      </c>
      <c r="V33" s="16" t="str">
        <f>IF(17&gt;$D33,"",IF($E33=1,EOMONTH(EDATE(Bonds!$I33,6*(17-1)),0),EDATE(Bonds!$I33,6*(17-1))))</f>
        <v/>
      </c>
      <c r="W33" s="16" t="str">
        <f>IF(18&gt;$D33,"",IF($E33=1,EOMONTH(EDATE(Bonds!$I33,6*(18-1)),0),EDATE(Bonds!$I33,6*(18-1))))</f>
        <v/>
      </c>
      <c r="X33" s="16" t="str">
        <f>IF(19&gt;$D33,"",IF($E33=1,EOMONTH(EDATE(Bonds!$I33,6*(19-1)),0),EDATE(Bonds!$I33,6*(19-1))))</f>
        <v/>
      </c>
      <c r="Y33" s="16" t="str">
        <f>IF(20&gt;$D33,"",IF($E33=1,EOMONTH(EDATE(Bonds!$I33,6*(20-1)),0),EDATE(Bonds!$I33,6*(20-1))))</f>
        <v/>
      </c>
      <c r="Z33" s="16" t="str">
        <f>IF(21&gt;$D33,"",IF($E33=1,EOMONTH(EDATE(Bonds!$I33,6*(21-1)),0),EDATE(Bonds!$I33,6*(21-1))))</f>
        <v/>
      </c>
      <c r="AA33" s="16" t="str">
        <f>IF(22&gt;$D33,"",IF($E33=1,EOMONTH(EDATE(Bonds!$I33,6*(22-1)),0),EDATE(Bonds!$I33,6*(22-1))))</f>
        <v/>
      </c>
      <c r="AB33" s="16" t="str">
        <f>IF(23&gt;$D33,"",IF($E33=1,EOMONTH(EDATE(Bonds!$I33,6*(23-1)),0),EDATE(Bonds!$I33,6*(23-1))))</f>
        <v/>
      </c>
      <c r="AC33" s="16" t="str">
        <f>IF(24&gt;$D33,"",IF($E33=1,EOMONTH(EDATE(Bonds!$I33,6*(24-1)),0),EDATE(Bonds!$I33,6*(24-1))))</f>
        <v/>
      </c>
      <c r="AD33" s="16" t="str">
        <f>IF(25&gt;$D33,"",IF($E33=1,EOMONTH(EDATE(Bonds!$I33,6*(25-1)),0),EDATE(Bonds!$I33,6*(25-1))))</f>
        <v/>
      </c>
      <c r="AE33" s="16" t="str">
        <f>IF(26&gt;$D33,"",IF($E33=1,EOMONTH(EDATE(Bonds!$I33,6*(26-1)),0),EDATE(Bonds!$I33,6*(26-1))))</f>
        <v/>
      </c>
      <c r="AF33" s="16" t="str">
        <f>IF(27&gt;$D33,"",IF($E33=1,EOMONTH(EDATE(Bonds!$I33,6*(27-1)),0),EDATE(Bonds!$I33,6*(27-1))))</f>
        <v/>
      </c>
      <c r="AG33" s="16" t="str">
        <f>IF(28&gt;$D33,"",IF($E33=1,EOMONTH(EDATE(Bonds!$I33,6*(28-1)),0),EDATE(Bonds!$I33,6*(28-1))))</f>
        <v/>
      </c>
      <c r="AH33" s="16" t="str">
        <f>IF(29&gt;$D33,"",IF($E33=1,EOMONTH(EDATE(Bonds!$I33,6*(29-1)),0),EDATE(Bonds!$I33,6*(29-1))))</f>
        <v/>
      </c>
      <c r="AI33" s="16" t="str">
        <f>IF(30&gt;$D33,"",IF($E33=1,EOMONTH(EDATE(Bonds!$I33,6*(30-1)),0),EDATE(Bonds!$I33,6*(30-1))))</f>
        <v/>
      </c>
      <c r="AJ33" s="16" t="str">
        <f>IF(31&gt;$D33,"",IF($E33=1,EOMONTH(EDATE(Bonds!$I33,6*(31-1)),0),EDATE(Bonds!$I33,6*(31-1))))</f>
        <v/>
      </c>
      <c r="AK33" s="16" t="str">
        <f>IF(32&gt;$D33,"",IF($E33=1,EOMONTH(EDATE(Bonds!$I33,6*(32-1)),0),EDATE(Bonds!$I33,6*(32-1))))</f>
        <v/>
      </c>
      <c r="AL33" s="16" t="str">
        <f>IF(33&gt;$D33,"",IF($E33=1,EOMONTH(EDATE(Bonds!$I33,6*(33-1)),0),EDATE(Bonds!$I33,6*(33-1))))</f>
        <v/>
      </c>
      <c r="AM33" s="16" t="str">
        <f>IF(34&gt;$D33,"",IF($E33=1,EOMONTH(EDATE(Bonds!$I33,6*(34-1)),0),EDATE(Bonds!$I33,6*(34-1))))</f>
        <v/>
      </c>
      <c r="AN33" s="16" t="str">
        <f>IF(35&gt;$D33,"",IF($E33=1,EOMONTH(EDATE(Bonds!$I33,6*(35-1)),0),EDATE(Bonds!$I33,6*(35-1))))</f>
        <v/>
      </c>
      <c r="AO33" s="16" t="str">
        <f>IF(36&gt;$D33,"",IF($E33=1,EOMONTH(EDATE(Bonds!$I33,6*(36-1)),0),EDATE(Bonds!$I33,6*(36-1))))</f>
        <v/>
      </c>
      <c r="AP33" s="16" t="str">
        <f>IF(37&gt;$D33,"",IF($E33=1,EOMONTH(EDATE(Bonds!$I33,6*(37-1)),0),EDATE(Bonds!$I33,6*(37-1))))</f>
        <v/>
      </c>
      <c r="AQ33" s="16" t="str">
        <f>IF(38&gt;$D33,"",IF($E33=1,EOMONTH(EDATE(Bonds!$I33,6*(38-1)),0),EDATE(Bonds!$I33,6*(38-1))))</f>
        <v/>
      </c>
      <c r="AR33" s="16" t="str">
        <f>IF(39&gt;$D33,"",IF($E33=1,EOMONTH(EDATE(Bonds!$I33,6*(39-1)),0),EDATE(Bonds!$I33,6*(39-1))))</f>
        <v/>
      </c>
      <c r="AS33" s="16" t="str">
        <f>IF(40&gt;$D33,"",IF($E33=1,EOMONTH(EDATE(Bonds!$I33,6*(40-1)),0),EDATE(Bonds!$I33,6*(40-1))))</f>
        <v/>
      </c>
      <c r="AT33" s="16" t="str">
        <f>IF(41&gt;$D33,"",IF($E33=1,EOMONTH(EDATE(Bonds!$I33,6*(41-1)),0),EDATE(Bonds!$I33,6*(41-1))))</f>
        <v/>
      </c>
      <c r="AU33" s="16" t="str">
        <f>IF(42&gt;$D33,"",IF($E33=1,EOMONTH(EDATE(Bonds!$I33,6*(42-1)),0),EDATE(Bonds!$I33,6*(42-1))))</f>
        <v/>
      </c>
      <c r="AV33" s="16" t="str">
        <f>IF(43&gt;$D33,"",IF($E33=1,EOMONTH(EDATE(Bonds!$I33,6*(43-1)),0),EDATE(Bonds!$I33,6*(43-1))))</f>
        <v/>
      </c>
      <c r="AW33" s="16" t="str">
        <f>IF(44&gt;$D33,"",IF($E33=1,EOMONTH(EDATE(Bonds!$I33,6*(44-1)),0),EDATE(Bonds!$I33,6*(44-1))))</f>
        <v/>
      </c>
      <c r="AX33" s="16" t="str">
        <f>IF(45&gt;$D33,"",IF($E33=1,EOMONTH(EDATE(Bonds!$I33,6*(45-1)),0),EDATE(Bonds!$I33,6*(45-1))))</f>
        <v/>
      </c>
      <c r="AY33" s="16" t="str">
        <f>IF(46&gt;$D33,"",IF($E33=1,EOMONTH(EDATE(Bonds!$I33,6*(46-1)),0),EDATE(Bonds!$I33,6*(46-1))))</f>
        <v/>
      </c>
      <c r="AZ33" s="16" t="str">
        <f>IF(47&gt;$D33,"",IF($E33=1,EOMONTH(EDATE(Bonds!$I33,6*(47-1)),0),EDATE(Bonds!$I33,6*(47-1))))</f>
        <v/>
      </c>
      <c r="BA33" s="16" t="str">
        <f>IF(48&gt;$D33,"",IF($E33=1,EOMONTH(EDATE(Bonds!$I33,6*(48-1)),0),EDATE(Bonds!$I33,6*(48-1))))</f>
        <v/>
      </c>
      <c r="BB33" s="16" t="str">
        <f>IF(49&gt;$D33,"",IF($E33=1,EOMONTH(EDATE(Bonds!$I33,6*(49-1)),0),EDATE(Bonds!$I33,6*(49-1))))</f>
        <v/>
      </c>
      <c r="BC33" s="16" t="str">
        <f>IF(50&gt;$D33,"",IF($E33=1,EOMONTH(EDATE(Bonds!$I33,6*(50-1)),0),EDATE(Bonds!$I33,6*(50-1))))</f>
        <v/>
      </c>
      <c r="BD33" s="16" t="str">
        <f>IF(51&gt;$D33,"",IF($E33=1,EOMONTH(EDATE(Bonds!$I33,6*(51-1)),0),EDATE(Bonds!$I33,6*(51-1))))</f>
        <v/>
      </c>
      <c r="BE33" s="16" t="str">
        <f>IF(52&gt;$D33,"",IF($E33=1,EOMONTH(EDATE(Bonds!$I33,6*(52-1)),0),EDATE(Bonds!$I33,6*(52-1))))</f>
        <v/>
      </c>
      <c r="BF33" s="16" t="str">
        <f>IF(53&gt;$D33,"",IF($E33=1,EOMONTH(EDATE(Bonds!$I33,6*(53-1)),0),EDATE(Bonds!$I33,6*(53-1))))</f>
        <v/>
      </c>
      <c r="BG33" s="16" t="str">
        <f>IF(54&gt;$D33,"",IF($E33=1,EOMONTH(EDATE(Bonds!$I33,6*(54-1)),0),EDATE(Bonds!$I33,6*(54-1))))</f>
        <v/>
      </c>
      <c r="BH33" s="16" t="str">
        <f>IF(55&gt;$D33,"",IF($E33=1,EOMONTH(EDATE(Bonds!$I33,6*(55-1)),0),EDATE(Bonds!$I33,6*(55-1))))</f>
        <v/>
      </c>
      <c r="BI33" s="16" t="str">
        <f>IF(56&gt;$D33,"",IF($E33=1,EOMONTH(EDATE(Bonds!$I33,6*(56-1)),0),EDATE(Bonds!$I33,6*(56-1))))</f>
        <v/>
      </c>
      <c r="BJ33" s="16" t="str">
        <f>IF(57&gt;$D33,"",IF($E33=1,EOMONTH(EDATE(Bonds!$I33,6*(57-1)),0),EDATE(Bonds!$I33,6*(57-1))))</f>
        <v/>
      </c>
      <c r="BK33" s="16" t="str">
        <f>IF(58&gt;$D33,"",IF($E33=1,EOMONTH(EDATE(Bonds!$I33,6*(58-1)),0),EDATE(Bonds!$I33,6*(58-1))))</f>
        <v/>
      </c>
      <c r="BL33" s="16" t="str">
        <f>IF(59&gt;$D33,"",IF($E33=1,EOMONTH(EDATE(Bonds!$I33,6*(59-1)),0),EDATE(Bonds!$I33,6*(59-1))))</f>
        <v/>
      </c>
      <c r="BM33" s="16" t="str">
        <f>IF(60&gt;$D33,"",IF($E33=1,EOMONTH(EDATE(Bonds!$I33,6*(60-1)),0),EDATE(Bonds!$I33,6*(60-1))))</f>
        <v/>
      </c>
      <c r="BO33" s="22">
        <f t="shared" si="1"/>
        <v>3.6715303967375594E-2</v>
      </c>
      <c r="BP33" s="22">
        <f t="shared" si="2"/>
        <v>3.9614095064760248E-2</v>
      </c>
      <c r="BQ33" s="22" t="str">
        <f t="shared" si="3"/>
        <v/>
      </c>
      <c r="BR33" s="22" t="str">
        <f t="shared" si="4"/>
        <v/>
      </c>
      <c r="BS33" s="22" t="str">
        <f t="shared" si="5"/>
        <v/>
      </c>
      <c r="BT33" s="22" t="str">
        <f t="shared" si="6"/>
        <v/>
      </c>
      <c r="BU33" s="22" t="str">
        <f t="shared" si="7"/>
        <v/>
      </c>
      <c r="BV33" s="22" t="str">
        <f t="shared" si="8"/>
        <v/>
      </c>
      <c r="BW33" s="22" t="str">
        <f t="shared" si="9"/>
        <v/>
      </c>
      <c r="BX33" s="22" t="str">
        <f t="shared" si="10"/>
        <v/>
      </c>
      <c r="BY33" s="22" t="str">
        <f t="shared" si="11"/>
        <v/>
      </c>
      <c r="BZ33" s="22" t="str">
        <f t="shared" si="12"/>
        <v/>
      </c>
      <c r="CA33" s="22" t="str">
        <f t="shared" si="13"/>
        <v/>
      </c>
      <c r="CB33" s="22" t="str">
        <f t="shared" si="14"/>
        <v/>
      </c>
      <c r="CC33" s="22" t="str">
        <f t="shared" si="15"/>
        <v/>
      </c>
      <c r="CD33" s="22" t="str">
        <f t="shared" si="16"/>
        <v/>
      </c>
      <c r="CE33" s="22" t="str">
        <f t="shared" si="17"/>
        <v/>
      </c>
      <c r="CF33" s="22" t="str">
        <f t="shared" si="18"/>
        <v/>
      </c>
      <c r="CG33" s="22" t="str">
        <f t="shared" si="19"/>
        <v/>
      </c>
      <c r="CH33" s="22" t="str">
        <f t="shared" si="20"/>
        <v/>
      </c>
      <c r="CI33" s="22" t="str">
        <f t="shared" si="21"/>
        <v/>
      </c>
      <c r="CJ33" s="22" t="str">
        <f t="shared" si="22"/>
        <v/>
      </c>
      <c r="CK33" s="22" t="str">
        <f t="shared" si="23"/>
        <v/>
      </c>
      <c r="CL33" s="22" t="str">
        <f t="shared" si="24"/>
        <v/>
      </c>
      <c r="CM33" s="22" t="str">
        <f t="shared" si="25"/>
        <v/>
      </c>
      <c r="CN33" s="22" t="str">
        <f t="shared" si="26"/>
        <v/>
      </c>
      <c r="CO33" s="22" t="str">
        <f t="shared" si="27"/>
        <v/>
      </c>
      <c r="CP33" s="22" t="str">
        <f t="shared" si="28"/>
        <v/>
      </c>
      <c r="CQ33" s="22" t="str">
        <f t="shared" si="29"/>
        <v/>
      </c>
      <c r="CR33" s="22" t="str">
        <f t="shared" si="30"/>
        <v/>
      </c>
      <c r="CS33" s="22" t="str">
        <f t="shared" si="31"/>
        <v/>
      </c>
      <c r="CT33" s="22" t="str">
        <f t="shared" si="32"/>
        <v/>
      </c>
      <c r="CU33" s="22" t="str">
        <f t="shared" si="33"/>
        <v/>
      </c>
      <c r="CV33" s="22" t="str">
        <f t="shared" si="34"/>
        <v/>
      </c>
      <c r="CW33" s="22" t="str">
        <f t="shared" si="35"/>
        <v/>
      </c>
      <c r="CX33" s="22" t="str">
        <f t="shared" si="36"/>
        <v/>
      </c>
      <c r="CY33" s="22" t="str">
        <f t="shared" si="37"/>
        <v/>
      </c>
      <c r="CZ33" s="22" t="str">
        <f t="shared" si="38"/>
        <v/>
      </c>
      <c r="DA33" s="22" t="str">
        <f t="shared" si="39"/>
        <v/>
      </c>
      <c r="DB33" s="22" t="str">
        <f t="shared" si="40"/>
        <v/>
      </c>
      <c r="DC33" s="22" t="str">
        <f t="shared" si="41"/>
        <v/>
      </c>
      <c r="DD33" s="22" t="str">
        <f t="shared" si="42"/>
        <v/>
      </c>
      <c r="DE33" s="22" t="str">
        <f t="shared" si="43"/>
        <v/>
      </c>
      <c r="DF33" s="22" t="str">
        <f t="shared" si="44"/>
        <v/>
      </c>
      <c r="DG33" s="22" t="str">
        <f t="shared" si="45"/>
        <v/>
      </c>
      <c r="DH33" s="22" t="str">
        <f t="shared" si="46"/>
        <v/>
      </c>
      <c r="DI33" s="22" t="str">
        <f t="shared" si="47"/>
        <v/>
      </c>
      <c r="DJ33" s="22" t="str">
        <f t="shared" si="48"/>
        <v/>
      </c>
      <c r="DK33" s="22" t="str">
        <f t="shared" si="49"/>
        <v/>
      </c>
      <c r="DL33" s="22" t="str">
        <f t="shared" si="50"/>
        <v/>
      </c>
      <c r="DM33" s="22" t="str">
        <f t="shared" si="51"/>
        <v/>
      </c>
      <c r="DN33" s="22" t="str">
        <f t="shared" si="52"/>
        <v/>
      </c>
      <c r="DO33" s="22" t="str">
        <f t="shared" si="53"/>
        <v/>
      </c>
      <c r="DP33" s="22" t="str">
        <f t="shared" si="54"/>
        <v/>
      </c>
      <c r="DQ33" s="22" t="str">
        <f t="shared" si="55"/>
        <v/>
      </c>
      <c r="DR33" s="22" t="str">
        <f t="shared" si="56"/>
        <v/>
      </c>
      <c r="DS33" s="22" t="str">
        <f t="shared" si="57"/>
        <v/>
      </c>
      <c r="DT33" s="22" t="str">
        <f t="shared" si="58"/>
        <v/>
      </c>
      <c r="DU33" s="22" t="str">
        <f t="shared" si="59"/>
        <v/>
      </c>
      <c r="DV33" s="22" t="str">
        <f t="shared" si="60"/>
        <v/>
      </c>
      <c r="DX33" s="18">
        <f t="shared" si="61"/>
        <v>1.2472368370042637</v>
      </c>
      <c r="DY33" s="18">
        <f t="shared" si="62"/>
        <v>99.032910625985593</v>
      </c>
      <c r="DZ33" s="18">
        <f t="shared" si="63"/>
        <v>0</v>
      </c>
      <c r="EA33" s="18">
        <f t="shared" si="64"/>
        <v>0</v>
      </c>
      <c r="EB33" s="18">
        <f t="shared" si="65"/>
        <v>0</v>
      </c>
      <c r="EC33" s="18">
        <f t="shared" si="66"/>
        <v>0</v>
      </c>
      <c r="ED33" s="18">
        <f t="shared" si="67"/>
        <v>0</v>
      </c>
      <c r="EE33" s="18">
        <f t="shared" si="68"/>
        <v>0</v>
      </c>
      <c r="EF33" s="18">
        <f t="shared" si="69"/>
        <v>0</v>
      </c>
      <c r="EG33" s="18">
        <f t="shared" si="70"/>
        <v>0</v>
      </c>
      <c r="EH33" s="18">
        <f t="shared" si="71"/>
        <v>0</v>
      </c>
      <c r="EI33" s="18">
        <f t="shared" si="72"/>
        <v>0</v>
      </c>
      <c r="EJ33" s="18">
        <f t="shared" si="73"/>
        <v>0</v>
      </c>
      <c r="EK33" s="18">
        <f t="shared" si="74"/>
        <v>0</v>
      </c>
      <c r="EL33" s="18">
        <f t="shared" si="75"/>
        <v>0</v>
      </c>
      <c r="EM33" s="18">
        <f t="shared" si="76"/>
        <v>0</v>
      </c>
      <c r="EN33" s="18">
        <f t="shared" si="77"/>
        <v>0</v>
      </c>
      <c r="EO33" s="18">
        <f t="shared" si="78"/>
        <v>0</v>
      </c>
      <c r="EP33" s="18">
        <f t="shared" si="79"/>
        <v>0</v>
      </c>
      <c r="EQ33" s="18">
        <f t="shared" si="80"/>
        <v>0</v>
      </c>
      <c r="ER33" s="18">
        <f t="shared" si="81"/>
        <v>0</v>
      </c>
      <c r="ES33" s="18">
        <f t="shared" si="82"/>
        <v>0</v>
      </c>
      <c r="ET33" s="18">
        <f t="shared" si="83"/>
        <v>0</v>
      </c>
      <c r="EU33" s="18">
        <f t="shared" si="84"/>
        <v>0</v>
      </c>
      <c r="EV33" s="18">
        <f t="shared" si="85"/>
        <v>0</v>
      </c>
      <c r="EW33" s="18">
        <f t="shared" si="86"/>
        <v>0</v>
      </c>
      <c r="EX33" s="18">
        <f t="shared" si="87"/>
        <v>0</v>
      </c>
      <c r="EY33" s="18">
        <f t="shared" si="88"/>
        <v>0</v>
      </c>
      <c r="EZ33" s="18">
        <f t="shared" si="89"/>
        <v>0</v>
      </c>
      <c r="FA33" s="18">
        <f t="shared" si="90"/>
        <v>0</v>
      </c>
      <c r="FB33" s="18">
        <f t="shared" si="91"/>
        <v>0</v>
      </c>
      <c r="FC33" s="18">
        <f t="shared" si="92"/>
        <v>0</v>
      </c>
      <c r="FD33" s="18">
        <f t="shared" si="93"/>
        <v>0</v>
      </c>
      <c r="FE33" s="18">
        <f t="shared" si="94"/>
        <v>0</v>
      </c>
      <c r="FF33" s="18">
        <f t="shared" si="95"/>
        <v>0</v>
      </c>
      <c r="FG33" s="18">
        <f t="shared" si="96"/>
        <v>0</v>
      </c>
      <c r="FH33" s="18">
        <f t="shared" si="97"/>
        <v>0</v>
      </c>
      <c r="FI33" s="18">
        <f t="shared" si="98"/>
        <v>0</v>
      </c>
      <c r="FJ33" s="18">
        <f t="shared" si="99"/>
        <v>0</v>
      </c>
      <c r="FK33" s="18">
        <f t="shared" si="100"/>
        <v>0</v>
      </c>
      <c r="FL33" s="18">
        <f t="shared" si="101"/>
        <v>0</v>
      </c>
      <c r="FM33" s="18">
        <f t="shared" si="102"/>
        <v>0</v>
      </c>
      <c r="FN33" s="18">
        <f t="shared" si="103"/>
        <v>0</v>
      </c>
      <c r="FO33" s="18">
        <f t="shared" si="104"/>
        <v>0</v>
      </c>
      <c r="FP33" s="18">
        <f t="shared" si="105"/>
        <v>0</v>
      </c>
      <c r="FQ33" s="18">
        <f t="shared" si="106"/>
        <v>0</v>
      </c>
      <c r="FR33" s="18">
        <f t="shared" si="107"/>
        <v>0</v>
      </c>
      <c r="FS33" s="18">
        <f t="shared" si="108"/>
        <v>0</v>
      </c>
      <c r="FT33" s="18">
        <f t="shared" si="109"/>
        <v>0</v>
      </c>
      <c r="FU33" s="18">
        <f t="shared" si="110"/>
        <v>0</v>
      </c>
      <c r="FV33" s="18">
        <f t="shared" si="111"/>
        <v>0</v>
      </c>
      <c r="FW33" s="18">
        <f t="shared" si="112"/>
        <v>0</v>
      </c>
      <c r="FX33" s="18">
        <f t="shared" si="113"/>
        <v>0</v>
      </c>
      <c r="FY33" s="18">
        <f t="shared" si="114"/>
        <v>0</v>
      </c>
      <c r="FZ33" s="18">
        <f t="shared" si="115"/>
        <v>0</v>
      </c>
      <c r="GA33" s="18">
        <f t="shared" si="116"/>
        <v>0</v>
      </c>
      <c r="GB33" s="18">
        <f t="shared" si="117"/>
        <v>0</v>
      </c>
      <c r="GC33" s="18">
        <f t="shared" si="118"/>
        <v>0</v>
      </c>
      <c r="GD33" s="18">
        <f t="shared" si="119"/>
        <v>0</v>
      </c>
      <c r="GE33" s="18">
        <f t="shared" si="120"/>
        <v>0</v>
      </c>
    </row>
    <row r="34" spans="1:187" x14ac:dyDescent="0.2">
      <c r="A34">
        <v>31</v>
      </c>
      <c r="B34" s="16">
        <f>Bonds!B34</f>
        <v>46477</v>
      </c>
      <c r="C34" s="17">
        <f>Bonds!C34</f>
        <v>3.875</v>
      </c>
      <c r="D34">
        <f>Bonds!Q34</f>
        <v>2</v>
      </c>
      <c r="E34">
        <f t="shared" si="0"/>
        <v>1</v>
      </c>
      <c r="F34" s="16">
        <f>IF(1&gt;$D34,"",IF($E34=1,EOMONTH(EDATE(Bonds!$I34,6*(1-1)),0),EDATE(Bonds!$I34,6*(1-1))))</f>
        <v>46295</v>
      </c>
      <c r="G34" s="16">
        <f>IF(2&gt;$D34,"",IF($E34=1,EOMONTH(EDATE(Bonds!$I34,6*(2-1)),0),EDATE(Bonds!$I34,6*(2-1))))</f>
        <v>46477</v>
      </c>
      <c r="H34" s="16" t="str">
        <f>IF(3&gt;$D34,"",IF($E34=1,EOMONTH(EDATE(Bonds!$I34,6*(3-1)),0),EDATE(Bonds!$I34,6*(3-1))))</f>
        <v/>
      </c>
      <c r="I34" s="16" t="str">
        <f>IF(4&gt;$D34,"",IF($E34=1,EOMONTH(EDATE(Bonds!$I34,6*(4-1)),0),EDATE(Bonds!$I34,6*(4-1))))</f>
        <v/>
      </c>
      <c r="J34" s="16" t="str">
        <f>IF(5&gt;$D34,"",IF($E34=1,EOMONTH(EDATE(Bonds!$I34,6*(5-1)),0),EDATE(Bonds!$I34,6*(5-1))))</f>
        <v/>
      </c>
      <c r="K34" s="16" t="str">
        <f>IF(6&gt;$D34,"",IF($E34=1,EOMONTH(EDATE(Bonds!$I34,6*(6-1)),0),EDATE(Bonds!$I34,6*(6-1))))</f>
        <v/>
      </c>
      <c r="L34" s="16" t="str">
        <f>IF(7&gt;$D34,"",IF($E34=1,EOMONTH(EDATE(Bonds!$I34,6*(7-1)),0),EDATE(Bonds!$I34,6*(7-1))))</f>
        <v/>
      </c>
      <c r="M34" s="16" t="str">
        <f>IF(8&gt;$D34,"",IF($E34=1,EOMONTH(EDATE(Bonds!$I34,6*(8-1)),0),EDATE(Bonds!$I34,6*(8-1))))</f>
        <v/>
      </c>
      <c r="N34" s="16" t="str">
        <f>IF(9&gt;$D34,"",IF($E34=1,EOMONTH(EDATE(Bonds!$I34,6*(9-1)),0),EDATE(Bonds!$I34,6*(9-1))))</f>
        <v/>
      </c>
      <c r="O34" s="16" t="str">
        <f>IF(10&gt;$D34,"",IF($E34=1,EOMONTH(EDATE(Bonds!$I34,6*(10-1)),0),EDATE(Bonds!$I34,6*(10-1))))</f>
        <v/>
      </c>
      <c r="P34" s="16" t="str">
        <f>IF(11&gt;$D34,"",IF($E34=1,EOMONTH(EDATE(Bonds!$I34,6*(11-1)),0),EDATE(Bonds!$I34,6*(11-1))))</f>
        <v/>
      </c>
      <c r="Q34" s="16" t="str">
        <f>IF(12&gt;$D34,"",IF($E34=1,EOMONTH(EDATE(Bonds!$I34,6*(12-1)),0),EDATE(Bonds!$I34,6*(12-1))))</f>
        <v/>
      </c>
      <c r="R34" s="16" t="str">
        <f>IF(13&gt;$D34,"",IF($E34=1,EOMONTH(EDATE(Bonds!$I34,6*(13-1)),0),EDATE(Bonds!$I34,6*(13-1))))</f>
        <v/>
      </c>
      <c r="S34" s="16" t="str">
        <f>IF(14&gt;$D34,"",IF($E34=1,EOMONTH(EDATE(Bonds!$I34,6*(14-1)),0),EDATE(Bonds!$I34,6*(14-1))))</f>
        <v/>
      </c>
      <c r="T34" s="16" t="str">
        <f>IF(15&gt;$D34,"",IF($E34=1,EOMONTH(EDATE(Bonds!$I34,6*(15-1)),0),EDATE(Bonds!$I34,6*(15-1))))</f>
        <v/>
      </c>
      <c r="U34" s="16" t="str">
        <f>IF(16&gt;$D34,"",IF($E34=1,EOMONTH(EDATE(Bonds!$I34,6*(16-1)),0),EDATE(Bonds!$I34,6*(16-1))))</f>
        <v/>
      </c>
      <c r="V34" s="16" t="str">
        <f>IF(17&gt;$D34,"",IF($E34=1,EOMONTH(EDATE(Bonds!$I34,6*(17-1)),0),EDATE(Bonds!$I34,6*(17-1))))</f>
        <v/>
      </c>
      <c r="W34" s="16" t="str">
        <f>IF(18&gt;$D34,"",IF($E34=1,EOMONTH(EDATE(Bonds!$I34,6*(18-1)),0),EDATE(Bonds!$I34,6*(18-1))))</f>
        <v/>
      </c>
      <c r="X34" s="16" t="str">
        <f>IF(19&gt;$D34,"",IF($E34=1,EOMONTH(EDATE(Bonds!$I34,6*(19-1)),0),EDATE(Bonds!$I34,6*(19-1))))</f>
        <v/>
      </c>
      <c r="Y34" s="16" t="str">
        <f>IF(20&gt;$D34,"",IF($E34=1,EOMONTH(EDATE(Bonds!$I34,6*(20-1)),0),EDATE(Bonds!$I34,6*(20-1))))</f>
        <v/>
      </c>
      <c r="Z34" s="16" t="str">
        <f>IF(21&gt;$D34,"",IF($E34=1,EOMONTH(EDATE(Bonds!$I34,6*(21-1)),0),EDATE(Bonds!$I34,6*(21-1))))</f>
        <v/>
      </c>
      <c r="AA34" s="16" t="str">
        <f>IF(22&gt;$D34,"",IF($E34=1,EOMONTH(EDATE(Bonds!$I34,6*(22-1)),0),EDATE(Bonds!$I34,6*(22-1))))</f>
        <v/>
      </c>
      <c r="AB34" s="16" t="str">
        <f>IF(23&gt;$D34,"",IF($E34=1,EOMONTH(EDATE(Bonds!$I34,6*(23-1)),0),EDATE(Bonds!$I34,6*(23-1))))</f>
        <v/>
      </c>
      <c r="AC34" s="16" t="str">
        <f>IF(24&gt;$D34,"",IF($E34=1,EOMONTH(EDATE(Bonds!$I34,6*(24-1)),0),EDATE(Bonds!$I34,6*(24-1))))</f>
        <v/>
      </c>
      <c r="AD34" s="16" t="str">
        <f>IF(25&gt;$D34,"",IF($E34=1,EOMONTH(EDATE(Bonds!$I34,6*(25-1)),0),EDATE(Bonds!$I34,6*(25-1))))</f>
        <v/>
      </c>
      <c r="AE34" s="16" t="str">
        <f>IF(26&gt;$D34,"",IF($E34=1,EOMONTH(EDATE(Bonds!$I34,6*(26-1)),0),EDATE(Bonds!$I34,6*(26-1))))</f>
        <v/>
      </c>
      <c r="AF34" s="16" t="str">
        <f>IF(27&gt;$D34,"",IF($E34=1,EOMONTH(EDATE(Bonds!$I34,6*(27-1)),0),EDATE(Bonds!$I34,6*(27-1))))</f>
        <v/>
      </c>
      <c r="AG34" s="16" t="str">
        <f>IF(28&gt;$D34,"",IF($E34=1,EOMONTH(EDATE(Bonds!$I34,6*(28-1)),0),EDATE(Bonds!$I34,6*(28-1))))</f>
        <v/>
      </c>
      <c r="AH34" s="16" t="str">
        <f>IF(29&gt;$D34,"",IF($E34=1,EOMONTH(EDATE(Bonds!$I34,6*(29-1)),0),EDATE(Bonds!$I34,6*(29-1))))</f>
        <v/>
      </c>
      <c r="AI34" s="16" t="str">
        <f>IF(30&gt;$D34,"",IF($E34=1,EOMONTH(EDATE(Bonds!$I34,6*(30-1)),0),EDATE(Bonds!$I34,6*(30-1))))</f>
        <v/>
      </c>
      <c r="AJ34" s="16" t="str">
        <f>IF(31&gt;$D34,"",IF($E34=1,EOMONTH(EDATE(Bonds!$I34,6*(31-1)),0),EDATE(Bonds!$I34,6*(31-1))))</f>
        <v/>
      </c>
      <c r="AK34" s="16" t="str">
        <f>IF(32&gt;$D34,"",IF($E34=1,EOMONTH(EDATE(Bonds!$I34,6*(32-1)),0),EDATE(Bonds!$I34,6*(32-1))))</f>
        <v/>
      </c>
      <c r="AL34" s="16" t="str">
        <f>IF(33&gt;$D34,"",IF($E34=1,EOMONTH(EDATE(Bonds!$I34,6*(33-1)),0),EDATE(Bonds!$I34,6*(33-1))))</f>
        <v/>
      </c>
      <c r="AM34" s="16" t="str">
        <f>IF(34&gt;$D34,"",IF($E34=1,EOMONTH(EDATE(Bonds!$I34,6*(34-1)),0),EDATE(Bonds!$I34,6*(34-1))))</f>
        <v/>
      </c>
      <c r="AN34" s="16" t="str">
        <f>IF(35&gt;$D34,"",IF($E34=1,EOMONTH(EDATE(Bonds!$I34,6*(35-1)),0),EDATE(Bonds!$I34,6*(35-1))))</f>
        <v/>
      </c>
      <c r="AO34" s="16" t="str">
        <f>IF(36&gt;$D34,"",IF($E34=1,EOMONTH(EDATE(Bonds!$I34,6*(36-1)),0),EDATE(Bonds!$I34,6*(36-1))))</f>
        <v/>
      </c>
      <c r="AP34" s="16" t="str">
        <f>IF(37&gt;$D34,"",IF($E34=1,EOMONTH(EDATE(Bonds!$I34,6*(37-1)),0),EDATE(Bonds!$I34,6*(37-1))))</f>
        <v/>
      </c>
      <c r="AQ34" s="16" t="str">
        <f>IF(38&gt;$D34,"",IF($E34=1,EOMONTH(EDATE(Bonds!$I34,6*(38-1)),0),EDATE(Bonds!$I34,6*(38-1))))</f>
        <v/>
      </c>
      <c r="AR34" s="16" t="str">
        <f>IF(39&gt;$D34,"",IF($E34=1,EOMONTH(EDATE(Bonds!$I34,6*(39-1)),0),EDATE(Bonds!$I34,6*(39-1))))</f>
        <v/>
      </c>
      <c r="AS34" s="16" t="str">
        <f>IF(40&gt;$D34,"",IF($E34=1,EOMONTH(EDATE(Bonds!$I34,6*(40-1)),0),EDATE(Bonds!$I34,6*(40-1))))</f>
        <v/>
      </c>
      <c r="AT34" s="16" t="str">
        <f>IF(41&gt;$D34,"",IF($E34=1,EOMONTH(EDATE(Bonds!$I34,6*(41-1)),0),EDATE(Bonds!$I34,6*(41-1))))</f>
        <v/>
      </c>
      <c r="AU34" s="16" t="str">
        <f>IF(42&gt;$D34,"",IF($E34=1,EOMONTH(EDATE(Bonds!$I34,6*(42-1)),0),EDATE(Bonds!$I34,6*(42-1))))</f>
        <v/>
      </c>
      <c r="AV34" s="16" t="str">
        <f>IF(43&gt;$D34,"",IF($E34=1,EOMONTH(EDATE(Bonds!$I34,6*(43-1)),0),EDATE(Bonds!$I34,6*(43-1))))</f>
        <v/>
      </c>
      <c r="AW34" s="16" t="str">
        <f>IF(44&gt;$D34,"",IF($E34=1,EOMONTH(EDATE(Bonds!$I34,6*(44-1)),0),EDATE(Bonds!$I34,6*(44-1))))</f>
        <v/>
      </c>
      <c r="AX34" s="16" t="str">
        <f>IF(45&gt;$D34,"",IF($E34=1,EOMONTH(EDATE(Bonds!$I34,6*(45-1)),0),EDATE(Bonds!$I34,6*(45-1))))</f>
        <v/>
      </c>
      <c r="AY34" s="16" t="str">
        <f>IF(46&gt;$D34,"",IF($E34=1,EOMONTH(EDATE(Bonds!$I34,6*(46-1)),0),EDATE(Bonds!$I34,6*(46-1))))</f>
        <v/>
      </c>
      <c r="AZ34" s="16" t="str">
        <f>IF(47&gt;$D34,"",IF($E34=1,EOMONTH(EDATE(Bonds!$I34,6*(47-1)),0),EDATE(Bonds!$I34,6*(47-1))))</f>
        <v/>
      </c>
      <c r="BA34" s="16" t="str">
        <f>IF(48&gt;$D34,"",IF($E34=1,EOMONTH(EDATE(Bonds!$I34,6*(48-1)),0),EDATE(Bonds!$I34,6*(48-1))))</f>
        <v/>
      </c>
      <c r="BB34" s="16" t="str">
        <f>IF(49&gt;$D34,"",IF($E34=1,EOMONTH(EDATE(Bonds!$I34,6*(49-1)),0),EDATE(Bonds!$I34,6*(49-1))))</f>
        <v/>
      </c>
      <c r="BC34" s="16" t="str">
        <f>IF(50&gt;$D34,"",IF($E34=1,EOMONTH(EDATE(Bonds!$I34,6*(50-1)),0),EDATE(Bonds!$I34,6*(50-1))))</f>
        <v/>
      </c>
      <c r="BD34" s="16" t="str">
        <f>IF(51&gt;$D34,"",IF($E34=1,EOMONTH(EDATE(Bonds!$I34,6*(51-1)),0),EDATE(Bonds!$I34,6*(51-1))))</f>
        <v/>
      </c>
      <c r="BE34" s="16" t="str">
        <f>IF(52&gt;$D34,"",IF($E34=1,EOMONTH(EDATE(Bonds!$I34,6*(52-1)),0),EDATE(Bonds!$I34,6*(52-1))))</f>
        <v/>
      </c>
      <c r="BF34" s="16" t="str">
        <f>IF(53&gt;$D34,"",IF($E34=1,EOMONTH(EDATE(Bonds!$I34,6*(53-1)),0),EDATE(Bonds!$I34,6*(53-1))))</f>
        <v/>
      </c>
      <c r="BG34" s="16" t="str">
        <f>IF(54&gt;$D34,"",IF($E34=1,EOMONTH(EDATE(Bonds!$I34,6*(54-1)),0),EDATE(Bonds!$I34,6*(54-1))))</f>
        <v/>
      </c>
      <c r="BH34" s="16" t="str">
        <f>IF(55&gt;$D34,"",IF($E34=1,EOMONTH(EDATE(Bonds!$I34,6*(55-1)),0),EDATE(Bonds!$I34,6*(55-1))))</f>
        <v/>
      </c>
      <c r="BI34" s="16" t="str">
        <f>IF(56&gt;$D34,"",IF($E34=1,EOMONTH(EDATE(Bonds!$I34,6*(56-1)),0),EDATE(Bonds!$I34,6*(56-1))))</f>
        <v/>
      </c>
      <c r="BJ34" s="16" t="str">
        <f>IF(57&gt;$D34,"",IF($E34=1,EOMONTH(EDATE(Bonds!$I34,6*(57-1)),0),EDATE(Bonds!$I34,6*(57-1))))</f>
        <v/>
      </c>
      <c r="BK34" s="16" t="str">
        <f>IF(58&gt;$D34,"",IF($E34=1,EOMONTH(EDATE(Bonds!$I34,6*(58-1)),0),EDATE(Bonds!$I34,6*(58-1))))</f>
        <v/>
      </c>
      <c r="BL34" s="16" t="str">
        <f>IF(59&gt;$D34,"",IF($E34=1,EOMONTH(EDATE(Bonds!$I34,6*(59-1)),0),EDATE(Bonds!$I34,6*(59-1))))</f>
        <v/>
      </c>
      <c r="BM34" s="16" t="str">
        <f>IF(60&gt;$D34,"",IF($E34=1,EOMONTH(EDATE(Bonds!$I34,6*(60-1)),0),EDATE(Bonds!$I34,6*(60-1))))</f>
        <v/>
      </c>
      <c r="BO34" s="22">
        <f t="shared" si="1"/>
        <v>3.6715303967375594E-2</v>
      </c>
      <c r="BP34" s="22">
        <f t="shared" si="2"/>
        <v>3.9614095064760248E-2</v>
      </c>
      <c r="BQ34" s="22" t="str">
        <f t="shared" si="3"/>
        <v/>
      </c>
      <c r="BR34" s="22" t="str">
        <f t="shared" si="4"/>
        <v/>
      </c>
      <c r="BS34" s="22" t="str">
        <f t="shared" si="5"/>
        <v/>
      </c>
      <c r="BT34" s="22" t="str">
        <f t="shared" si="6"/>
        <v/>
      </c>
      <c r="BU34" s="22" t="str">
        <f t="shared" si="7"/>
        <v/>
      </c>
      <c r="BV34" s="22" t="str">
        <f t="shared" si="8"/>
        <v/>
      </c>
      <c r="BW34" s="22" t="str">
        <f t="shared" si="9"/>
        <v/>
      </c>
      <c r="BX34" s="22" t="str">
        <f t="shared" si="10"/>
        <v/>
      </c>
      <c r="BY34" s="22" t="str">
        <f t="shared" si="11"/>
        <v/>
      </c>
      <c r="BZ34" s="22" t="str">
        <f t="shared" si="12"/>
        <v/>
      </c>
      <c r="CA34" s="22" t="str">
        <f t="shared" si="13"/>
        <v/>
      </c>
      <c r="CB34" s="22" t="str">
        <f t="shared" si="14"/>
        <v/>
      </c>
      <c r="CC34" s="22" t="str">
        <f t="shared" si="15"/>
        <v/>
      </c>
      <c r="CD34" s="22" t="str">
        <f t="shared" si="16"/>
        <v/>
      </c>
      <c r="CE34" s="22" t="str">
        <f t="shared" si="17"/>
        <v/>
      </c>
      <c r="CF34" s="22" t="str">
        <f t="shared" si="18"/>
        <v/>
      </c>
      <c r="CG34" s="22" t="str">
        <f t="shared" si="19"/>
        <v/>
      </c>
      <c r="CH34" s="22" t="str">
        <f t="shared" si="20"/>
        <v/>
      </c>
      <c r="CI34" s="22" t="str">
        <f t="shared" si="21"/>
        <v/>
      </c>
      <c r="CJ34" s="22" t="str">
        <f t="shared" si="22"/>
        <v/>
      </c>
      <c r="CK34" s="22" t="str">
        <f t="shared" si="23"/>
        <v/>
      </c>
      <c r="CL34" s="22" t="str">
        <f t="shared" si="24"/>
        <v/>
      </c>
      <c r="CM34" s="22" t="str">
        <f t="shared" si="25"/>
        <v/>
      </c>
      <c r="CN34" s="22" t="str">
        <f t="shared" si="26"/>
        <v/>
      </c>
      <c r="CO34" s="22" t="str">
        <f t="shared" si="27"/>
        <v/>
      </c>
      <c r="CP34" s="22" t="str">
        <f t="shared" si="28"/>
        <v/>
      </c>
      <c r="CQ34" s="22" t="str">
        <f t="shared" si="29"/>
        <v/>
      </c>
      <c r="CR34" s="22" t="str">
        <f t="shared" si="30"/>
        <v/>
      </c>
      <c r="CS34" s="22" t="str">
        <f t="shared" si="31"/>
        <v/>
      </c>
      <c r="CT34" s="22" t="str">
        <f t="shared" si="32"/>
        <v/>
      </c>
      <c r="CU34" s="22" t="str">
        <f t="shared" si="33"/>
        <v/>
      </c>
      <c r="CV34" s="22" t="str">
        <f t="shared" si="34"/>
        <v/>
      </c>
      <c r="CW34" s="22" t="str">
        <f t="shared" si="35"/>
        <v/>
      </c>
      <c r="CX34" s="22" t="str">
        <f t="shared" si="36"/>
        <v/>
      </c>
      <c r="CY34" s="22" t="str">
        <f t="shared" si="37"/>
        <v/>
      </c>
      <c r="CZ34" s="22" t="str">
        <f t="shared" si="38"/>
        <v/>
      </c>
      <c r="DA34" s="22" t="str">
        <f t="shared" si="39"/>
        <v/>
      </c>
      <c r="DB34" s="22" t="str">
        <f t="shared" si="40"/>
        <v/>
      </c>
      <c r="DC34" s="22" t="str">
        <f t="shared" si="41"/>
        <v/>
      </c>
      <c r="DD34" s="22" t="str">
        <f t="shared" si="42"/>
        <v/>
      </c>
      <c r="DE34" s="22" t="str">
        <f t="shared" si="43"/>
        <v/>
      </c>
      <c r="DF34" s="22" t="str">
        <f t="shared" si="44"/>
        <v/>
      </c>
      <c r="DG34" s="22" t="str">
        <f t="shared" si="45"/>
        <v/>
      </c>
      <c r="DH34" s="22" t="str">
        <f t="shared" si="46"/>
        <v/>
      </c>
      <c r="DI34" s="22" t="str">
        <f t="shared" si="47"/>
        <v/>
      </c>
      <c r="DJ34" s="22" t="str">
        <f t="shared" si="48"/>
        <v/>
      </c>
      <c r="DK34" s="22" t="str">
        <f t="shared" si="49"/>
        <v/>
      </c>
      <c r="DL34" s="22" t="str">
        <f t="shared" si="50"/>
        <v/>
      </c>
      <c r="DM34" s="22" t="str">
        <f t="shared" si="51"/>
        <v/>
      </c>
      <c r="DN34" s="22" t="str">
        <f t="shared" si="52"/>
        <v/>
      </c>
      <c r="DO34" s="22" t="str">
        <f t="shared" si="53"/>
        <v/>
      </c>
      <c r="DP34" s="22" t="str">
        <f t="shared" si="54"/>
        <v/>
      </c>
      <c r="DQ34" s="22" t="str">
        <f t="shared" si="55"/>
        <v/>
      </c>
      <c r="DR34" s="22" t="str">
        <f t="shared" si="56"/>
        <v/>
      </c>
      <c r="DS34" s="22" t="str">
        <f t="shared" si="57"/>
        <v/>
      </c>
      <c r="DT34" s="22" t="str">
        <f t="shared" si="58"/>
        <v/>
      </c>
      <c r="DU34" s="22" t="str">
        <f t="shared" si="59"/>
        <v/>
      </c>
      <c r="DV34" s="22" t="str">
        <f t="shared" si="60"/>
        <v/>
      </c>
      <c r="DX34" s="18">
        <f t="shared" si="61"/>
        <v>1.9332170973566087</v>
      </c>
      <c r="DY34" s="18">
        <f t="shared" si="62"/>
        <v>99.705356315421298</v>
      </c>
      <c r="DZ34" s="18">
        <f t="shared" si="63"/>
        <v>0</v>
      </c>
      <c r="EA34" s="18">
        <f t="shared" si="64"/>
        <v>0</v>
      </c>
      <c r="EB34" s="18">
        <f t="shared" si="65"/>
        <v>0</v>
      </c>
      <c r="EC34" s="18">
        <f t="shared" si="66"/>
        <v>0</v>
      </c>
      <c r="ED34" s="18">
        <f t="shared" si="67"/>
        <v>0</v>
      </c>
      <c r="EE34" s="18">
        <f t="shared" si="68"/>
        <v>0</v>
      </c>
      <c r="EF34" s="18">
        <f t="shared" si="69"/>
        <v>0</v>
      </c>
      <c r="EG34" s="18">
        <f t="shared" si="70"/>
        <v>0</v>
      </c>
      <c r="EH34" s="18">
        <f t="shared" si="71"/>
        <v>0</v>
      </c>
      <c r="EI34" s="18">
        <f t="shared" si="72"/>
        <v>0</v>
      </c>
      <c r="EJ34" s="18">
        <f t="shared" si="73"/>
        <v>0</v>
      </c>
      <c r="EK34" s="18">
        <f t="shared" si="74"/>
        <v>0</v>
      </c>
      <c r="EL34" s="18">
        <f t="shared" si="75"/>
        <v>0</v>
      </c>
      <c r="EM34" s="18">
        <f t="shared" si="76"/>
        <v>0</v>
      </c>
      <c r="EN34" s="18">
        <f t="shared" si="77"/>
        <v>0</v>
      </c>
      <c r="EO34" s="18">
        <f t="shared" si="78"/>
        <v>0</v>
      </c>
      <c r="EP34" s="18">
        <f t="shared" si="79"/>
        <v>0</v>
      </c>
      <c r="EQ34" s="18">
        <f t="shared" si="80"/>
        <v>0</v>
      </c>
      <c r="ER34" s="18">
        <f t="shared" si="81"/>
        <v>0</v>
      </c>
      <c r="ES34" s="18">
        <f t="shared" si="82"/>
        <v>0</v>
      </c>
      <c r="ET34" s="18">
        <f t="shared" si="83"/>
        <v>0</v>
      </c>
      <c r="EU34" s="18">
        <f t="shared" si="84"/>
        <v>0</v>
      </c>
      <c r="EV34" s="18">
        <f t="shared" si="85"/>
        <v>0</v>
      </c>
      <c r="EW34" s="18">
        <f t="shared" si="86"/>
        <v>0</v>
      </c>
      <c r="EX34" s="18">
        <f t="shared" si="87"/>
        <v>0</v>
      </c>
      <c r="EY34" s="18">
        <f t="shared" si="88"/>
        <v>0</v>
      </c>
      <c r="EZ34" s="18">
        <f t="shared" si="89"/>
        <v>0</v>
      </c>
      <c r="FA34" s="18">
        <f t="shared" si="90"/>
        <v>0</v>
      </c>
      <c r="FB34" s="18">
        <f t="shared" si="91"/>
        <v>0</v>
      </c>
      <c r="FC34" s="18">
        <f t="shared" si="92"/>
        <v>0</v>
      </c>
      <c r="FD34" s="18">
        <f t="shared" si="93"/>
        <v>0</v>
      </c>
      <c r="FE34" s="18">
        <f t="shared" si="94"/>
        <v>0</v>
      </c>
      <c r="FF34" s="18">
        <f t="shared" si="95"/>
        <v>0</v>
      </c>
      <c r="FG34" s="18">
        <f t="shared" si="96"/>
        <v>0</v>
      </c>
      <c r="FH34" s="18">
        <f t="shared" si="97"/>
        <v>0</v>
      </c>
      <c r="FI34" s="18">
        <f t="shared" si="98"/>
        <v>0</v>
      </c>
      <c r="FJ34" s="18">
        <f t="shared" si="99"/>
        <v>0</v>
      </c>
      <c r="FK34" s="18">
        <f t="shared" si="100"/>
        <v>0</v>
      </c>
      <c r="FL34" s="18">
        <f t="shared" si="101"/>
        <v>0</v>
      </c>
      <c r="FM34" s="18">
        <f t="shared" si="102"/>
        <v>0</v>
      </c>
      <c r="FN34" s="18">
        <f t="shared" si="103"/>
        <v>0</v>
      </c>
      <c r="FO34" s="18">
        <f t="shared" si="104"/>
        <v>0</v>
      </c>
      <c r="FP34" s="18">
        <f t="shared" si="105"/>
        <v>0</v>
      </c>
      <c r="FQ34" s="18">
        <f t="shared" si="106"/>
        <v>0</v>
      </c>
      <c r="FR34" s="18">
        <f t="shared" si="107"/>
        <v>0</v>
      </c>
      <c r="FS34" s="18">
        <f t="shared" si="108"/>
        <v>0</v>
      </c>
      <c r="FT34" s="18">
        <f t="shared" si="109"/>
        <v>0</v>
      </c>
      <c r="FU34" s="18">
        <f t="shared" si="110"/>
        <v>0</v>
      </c>
      <c r="FV34" s="18">
        <f t="shared" si="111"/>
        <v>0</v>
      </c>
      <c r="FW34" s="18">
        <f t="shared" si="112"/>
        <v>0</v>
      </c>
      <c r="FX34" s="18">
        <f t="shared" si="113"/>
        <v>0</v>
      </c>
      <c r="FY34" s="18">
        <f t="shared" si="114"/>
        <v>0</v>
      </c>
      <c r="FZ34" s="18">
        <f t="shared" si="115"/>
        <v>0</v>
      </c>
      <c r="GA34" s="18">
        <f t="shared" si="116"/>
        <v>0</v>
      </c>
      <c r="GB34" s="18">
        <f t="shared" si="117"/>
        <v>0</v>
      </c>
      <c r="GC34" s="18">
        <f t="shared" si="118"/>
        <v>0</v>
      </c>
      <c r="GD34" s="18">
        <f t="shared" si="119"/>
        <v>0</v>
      </c>
      <c r="GE34" s="18">
        <f t="shared" si="120"/>
        <v>0</v>
      </c>
    </row>
    <row r="35" spans="1:187" x14ac:dyDescent="0.2">
      <c r="A35">
        <v>32</v>
      </c>
      <c r="B35" s="16">
        <f>Bonds!B35</f>
        <v>46492</v>
      </c>
      <c r="C35" s="17">
        <f>Bonds!C35</f>
        <v>4.5</v>
      </c>
      <c r="D35">
        <f>Bonds!Q35</f>
        <v>2</v>
      </c>
      <c r="E35">
        <f t="shared" si="0"/>
        <v>0</v>
      </c>
      <c r="F35" s="16">
        <f>IF(1&gt;$D35,"",IF($E35=1,EOMONTH(EDATE(Bonds!$I35,6*(1-1)),0),EDATE(Bonds!$I35,6*(1-1))))</f>
        <v>46310</v>
      </c>
      <c r="G35" s="16">
        <f>IF(2&gt;$D35,"",IF($E35=1,EOMONTH(EDATE(Bonds!$I35,6*(2-1)),0),EDATE(Bonds!$I35,6*(2-1))))</f>
        <v>46492</v>
      </c>
      <c r="H35" s="16" t="str">
        <f>IF(3&gt;$D35,"",IF($E35=1,EOMONTH(EDATE(Bonds!$I35,6*(3-1)),0),EDATE(Bonds!$I35,6*(3-1))))</f>
        <v/>
      </c>
      <c r="I35" s="16" t="str">
        <f>IF(4&gt;$D35,"",IF($E35=1,EOMONTH(EDATE(Bonds!$I35,6*(4-1)),0),EDATE(Bonds!$I35,6*(4-1))))</f>
        <v/>
      </c>
      <c r="J35" s="16" t="str">
        <f>IF(5&gt;$D35,"",IF($E35=1,EOMONTH(EDATE(Bonds!$I35,6*(5-1)),0),EDATE(Bonds!$I35,6*(5-1))))</f>
        <v/>
      </c>
      <c r="K35" s="16" t="str">
        <f>IF(6&gt;$D35,"",IF($E35=1,EOMONTH(EDATE(Bonds!$I35,6*(6-1)),0),EDATE(Bonds!$I35,6*(6-1))))</f>
        <v/>
      </c>
      <c r="L35" s="16" t="str">
        <f>IF(7&gt;$D35,"",IF($E35=1,EOMONTH(EDATE(Bonds!$I35,6*(7-1)),0),EDATE(Bonds!$I35,6*(7-1))))</f>
        <v/>
      </c>
      <c r="M35" s="16" t="str">
        <f>IF(8&gt;$D35,"",IF($E35=1,EOMONTH(EDATE(Bonds!$I35,6*(8-1)),0),EDATE(Bonds!$I35,6*(8-1))))</f>
        <v/>
      </c>
      <c r="N35" s="16" t="str">
        <f>IF(9&gt;$D35,"",IF($E35=1,EOMONTH(EDATE(Bonds!$I35,6*(9-1)),0),EDATE(Bonds!$I35,6*(9-1))))</f>
        <v/>
      </c>
      <c r="O35" s="16" t="str">
        <f>IF(10&gt;$D35,"",IF($E35=1,EOMONTH(EDATE(Bonds!$I35,6*(10-1)),0),EDATE(Bonds!$I35,6*(10-1))))</f>
        <v/>
      </c>
      <c r="P35" s="16" t="str">
        <f>IF(11&gt;$D35,"",IF($E35=1,EOMONTH(EDATE(Bonds!$I35,6*(11-1)),0),EDATE(Bonds!$I35,6*(11-1))))</f>
        <v/>
      </c>
      <c r="Q35" s="16" t="str">
        <f>IF(12&gt;$D35,"",IF($E35=1,EOMONTH(EDATE(Bonds!$I35,6*(12-1)),0),EDATE(Bonds!$I35,6*(12-1))))</f>
        <v/>
      </c>
      <c r="R35" s="16" t="str">
        <f>IF(13&gt;$D35,"",IF($E35=1,EOMONTH(EDATE(Bonds!$I35,6*(13-1)),0),EDATE(Bonds!$I35,6*(13-1))))</f>
        <v/>
      </c>
      <c r="S35" s="16" t="str">
        <f>IF(14&gt;$D35,"",IF($E35=1,EOMONTH(EDATE(Bonds!$I35,6*(14-1)),0),EDATE(Bonds!$I35,6*(14-1))))</f>
        <v/>
      </c>
      <c r="T35" s="16" t="str">
        <f>IF(15&gt;$D35,"",IF($E35=1,EOMONTH(EDATE(Bonds!$I35,6*(15-1)),0),EDATE(Bonds!$I35,6*(15-1))))</f>
        <v/>
      </c>
      <c r="U35" s="16" t="str">
        <f>IF(16&gt;$D35,"",IF($E35=1,EOMONTH(EDATE(Bonds!$I35,6*(16-1)),0),EDATE(Bonds!$I35,6*(16-1))))</f>
        <v/>
      </c>
      <c r="V35" s="16" t="str">
        <f>IF(17&gt;$D35,"",IF($E35=1,EOMONTH(EDATE(Bonds!$I35,6*(17-1)),0),EDATE(Bonds!$I35,6*(17-1))))</f>
        <v/>
      </c>
      <c r="W35" s="16" t="str">
        <f>IF(18&gt;$D35,"",IF($E35=1,EOMONTH(EDATE(Bonds!$I35,6*(18-1)),0),EDATE(Bonds!$I35,6*(18-1))))</f>
        <v/>
      </c>
      <c r="X35" s="16" t="str">
        <f>IF(19&gt;$D35,"",IF($E35=1,EOMONTH(EDATE(Bonds!$I35,6*(19-1)),0),EDATE(Bonds!$I35,6*(19-1))))</f>
        <v/>
      </c>
      <c r="Y35" s="16" t="str">
        <f>IF(20&gt;$D35,"",IF($E35=1,EOMONTH(EDATE(Bonds!$I35,6*(20-1)),0),EDATE(Bonds!$I35,6*(20-1))))</f>
        <v/>
      </c>
      <c r="Z35" s="16" t="str">
        <f>IF(21&gt;$D35,"",IF($E35=1,EOMONTH(EDATE(Bonds!$I35,6*(21-1)),0),EDATE(Bonds!$I35,6*(21-1))))</f>
        <v/>
      </c>
      <c r="AA35" s="16" t="str">
        <f>IF(22&gt;$D35,"",IF($E35=1,EOMONTH(EDATE(Bonds!$I35,6*(22-1)),0),EDATE(Bonds!$I35,6*(22-1))))</f>
        <v/>
      </c>
      <c r="AB35" s="16" t="str">
        <f>IF(23&gt;$D35,"",IF($E35=1,EOMONTH(EDATE(Bonds!$I35,6*(23-1)),0),EDATE(Bonds!$I35,6*(23-1))))</f>
        <v/>
      </c>
      <c r="AC35" s="16" t="str">
        <f>IF(24&gt;$D35,"",IF($E35=1,EOMONTH(EDATE(Bonds!$I35,6*(24-1)),0),EDATE(Bonds!$I35,6*(24-1))))</f>
        <v/>
      </c>
      <c r="AD35" s="16" t="str">
        <f>IF(25&gt;$D35,"",IF($E35=1,EOMONTH(EDATE(Bonds!$I35,6*(25-1)),0),EDATE(Bonds!$I35,6*(25-1))))</f>
        <v/>
      </c>
      <c r="AE35" s="16" t="str">
        <f>IF(26&gt;$D35,"",IF($E35=1,EOMONTH(EDATE(Bonds!$I35,6*(26-1)),0),EDATE(Bonds!$I35,6*(26-1))))</f>
        <v/>
      </c>
      <c r="AF35" s="16" t="str">
        <f>IF(27&gt;$D35,"",IF($E35=1,EOMONTH(EDATE(Bonds!$I35,6*(27-1)),0),EDATE(Bonds!$I35,6*(27-1))))</f>
        <v/>
      </c>
      <c r="AG35" s="16" t="str">
        <f>IF(28&gt;$D35,"",IF($E35=1,EOMONTH(EDATE(Bonds!$I35,6*(28-1)),0),EDATE(Bonds!$I35,6*(28-1))))</f>
        <v/>
      </c>
      <c r="AH35" s="16" t="str">
        <f>IF(29&gt;$D35,"",IF($E35=1,EOMONTH(EDATE(Bonds!$I35,6*(29-1)),0),EDATE(Bonds!$I35,6*(29-1))))</f>
        <v/>
      </c>
      <c r="AI35" s="16" t="str">
        <f>IF(30&gt;$D35,"",IF($E35=1,EOMONTH(EDATE(Bonds!$I35,6*(30-1)),0),EDATE(Bonds!$I35,6*(30-1))))</f>
        <v/>
      </c>
      <c r="AJ35" s="16" t="str">
        <f>IF(31&gt;$D35,"",IF($E35=1,EOMONTH(EDATE(Bonds!$I35,6*(31-1)),0),EDATE(Bonds!$I35,6*(31-1))))</f>
        <v/>
      </c>
      <c r="AK35" s="16" t="str">
        <f>IF(32&gt;$D35,"",IF($E35=1,EOMONTH(EDATE(Bonds!$I35,6*(32-1)),0),EDATE(Bonds!$I35,6*(32-1))))</f>
        <v/>
      </c>
      <c r="AL35" s="16" t="str">
        <f>IF(33&gt;$D35,"",IF($E35=1,EOMONTH(EDATE(Bonds!$I35,6*(33-1)),0),EDATE(Bonds!$I35,6*(33-1))))</f>
        <v/>
      </c>
      <c r="AM35" s="16" t="str">
        <f>IF(34&gt;$D35,"",IF($E35=1,EOMONTH(EDATE(Bonds!$I35,6*(34-1)),0),EDATE(Bonds!$I35,6*(34-1))))</f>
        <v/>
      </c>
      <c r="AN35" s="16" t="str">
        <f>IF(35&gt;$D35,"",IF($E35=1,EOMONTH(EDATE(Bonds!$I35,6*(35-1)),0),EDATE(Bonds!$I35,6*(35-1))))</f>
        <v/>
      </c>
      <c r="AO35" s="16" t="str">
        <f>IF(36&gt;$D35,"",IF($E35=1,EOMONTH(EDATE(Bonds!$I35,6*(36-1)),0),EDATE(Bonds!$I35,6*(36-1))))</f>
        <v/>
      </c>
      <c r="AP35" s="16" t="str">
        <f>IF(37&gt;$D35,"",IF($E35=1,EOMONTH(EDATE(Bonds!$I35,6*(37-1)),0),EDATE(Bonds!$I35,6*(37-1))))</f>
        <v/>
      </c>
      <c r="AQ35" s="16" t="str">
        <f>IF(38&gt;$D35,"",IF($E35=1,EOMONTH(EDATE(Bonds!$I35,6*(38-1)),0),EDATE(Bonds!$I35,6*(38-1))))</f>
        <v/>
      </c>
      <c r="AR35" s="16" t="str">
        <f>IF(39&gt;$D35,"",IF($E35=1,EOMONTH(EDATE(Bonds!$I35,6*(39-1)),0),EDATE(Bonds!$I35,6*(39-1))))</f>
        <v/>
      </c>
      <c r="AS35" s="16" t="str">
        <f>IF(40&gt;$D35,"",IF($E35=1,EOMONTH(EDATE(Bonds!$I35,6*(40-1)),0),EDATE(Bonds!$I35,6*(40-1))))</f>
        <v/>
      </c>
      <c r="AT35" s="16" t="str">
        <f>IF(41&gt;$D35,"",IF($E35=1,EOMONTH(EDATE(Bonds!$I35,6*(41-1)),0),EDATE(Bonds!$I35,6*(41-1))))</f>
        <v/>
      </c>
      <c r="AU35" s="16" t="str">
        <f>IF(42&gt;$D35,"",IF($E35=1,EOMONTH(EDATE(Bonds!$I35,6*(42-1)),0),EDATE(Bonds!$I35,6*(42-1))))</f>
        <v/>
      </c>
      <c r="AV35" s="16" t="str">
        <f>IF(43&gt;$D35,"",IF($E35=1,EOMONTH(EDATE(Bonds!$I35,6*(43-1)),0),EDATE(Bonds!$I35,6*(43-1))))</f>
        <v/>
      </c>
      <c r="AW35" s="16" t="str">
        <f>IF(44&gt;$D35,"",IF($E35=1,EOMONTH(EDATE(Bonds!$I35,6*(44-1)),0),EDATE(Bonds!$I35,6*(44-1))))</f>
        <v/>
      </c>
      <c r="AX35" s="16" t="str">
        <f>IF(45&gt;$D35,"",IF($E35=1,EOMONTH(EDATE(Bonds!$I35,6*(45-1)),0),EDATE(Bonds!$I35,6*(45-1))))</f>
        <v/>
      </c>
      <c r="AY35" s="16" t="str">
        <f>IF(46&gt;$D35,"",IF($E35=1,EOMONTH(EDATE(Bonds!$I35,6*(46-1)),0),EDATE(Bonds!$I35,6*(46-1))))</f>
        <v/>
      </c>
      <c r="AZ35" s="16" t="str">
        <f>IF(47&gt;$D35,"",IF($E35=1,EOMONTH(EDATE(Bonds!$I35,6*(47-1)),0),EDATE(Bonds!$I35,6*(47-1))))</f>
        <v/>
      </c>
      <c r="BA35" s="16" t="str">
        <f>IF(48&gt;$D35,"",IF($E35=1,EOMONTH(EDATE(Bonds!$I35,6*(48-1)),0),EDATE(Bonds!$I35,6*(48-1))))</f>
        <v/>
      </c>
      <c r="BB35" s="16" t="str">
        <f>IF(49&gt;$D35,"",IF($E35=1,EOMONTH(EDATE(Bonds!$I35,6*(49-1)),0),EDATE(Bonds!$I35,6*(49-1))))</f>
        <v/>
      </c>
      <c r="BC35" s="16" t="str">
        <f>IF(50&gt;$D35,"",IF($E35=1,EOMONTH(EDATE(Bonds!$I35,6*(50-1)),0),EDATE(Bonds!$I35,6*(50-1))))</f>
        <v/>
      </c>
      <c r="BD35" s="16" t="str">
        <f>IF(51&gt;$D35,"",IF($E35=1,EOMONTH(EDATE(Bonds!$I35,6*(51-1)),0),EDATE(Bonds!$I35,6*(51-1))))</f>
        <v/>
      </c>
      <c r="BE35" s="16" t="str">
        <f>IF(52&gt;$D35,"",IF($E35=1,EOMONTH(EDATE(Bonds!$I35,6*(52-1)),0),EDATE(Bonds!$I35,6*(52-1))))</f>
        <v/>
      </c>
      <c r="BF35" s="16" t="str">
        <f>IF(53&gt;$D35,"",IF($E35=1,EOMONTH(EDATE(Bonds!$I35,6*(53-1)),0),EDATE(Bonds!$I35,6*(53-1))))</f>
        <v/>
      </c>
      <c r="BG35" s="16" t="str">
        <f>IF(54&gt;$D35,"",IF($E35=1,EOMONTH(EDATE(Bonds!$I35,6*(54-1)),0),EDATE(Bonds!$I35,6*(54-1))))</f>
        <v/>
      </c>
      <c r="BH35" s="16" t="str">
        <f>IF(55&gt;$D35,"",IF($E35=1,EOMONTH(EDATE(Bonds!$I35,6*(55-1)),0),EDATE(Bonds!$I35,6*(55-1))))</f>
        <v/>
      </c>
      <c r="BI35" s="16" t="str">
        <f>IF(56&gt;$D35,"",IF($E35=1,EOMONTH(EDATE(Bonds!$I35,6*(56-1)),0),EDATE(Bonds!$I35,6*(56-1))))</f>
        <v/>
      </c>
      <c r="BJ35" s="16" t="str">
        <f>IF(57&gt;$D35,"",IF($E35=1,EOMONTH(EDATE(Bonds!$I35,6*(57-1)),0),EDATE(Bonds!$I35,6*(57-1))))</f>
        <v/>
      </c>
      <c r="BK35" s="16" t="str">
        <f>IF(58&gt;$D35,"",IF($E35=1,EOMONTH(EDATE(Bonds!$I35,6*(58-1)),0),EDATE(Bonds!$I35,6*(58-1))))</f>
        <v/>
      </c>
      <c r="BL35" s="16" t="str">
        <f>IF(59&gt;$D35,"",IF($E35=1,EOMONTH(EDATE(Bonds!$I35,6*(59-1)),0),EDATE(Bonds!$I35,6*(59-1))))</f>
        <v/>
      </c>
      <c r="BM35" s="16" t="str">
        <f>IF(60&gt;$D35,"",IF($E35=1,EOMONTH(EDATE(Bonds!$I35,6*(60-1)),0),EDATE(Bonds!$I35,6*(60-1))))</f>
        <v/>
      </c>
      <c r="BO35" s="22">
        <f t="shared" si="1"/>
        <v>3.7002419076807097E-2</v>
      </c>
      <c r="BP35" s="22">
        <f t="shared" si="2"/>
        <v>3.9802790029310406E-2</v>
      </c>
      <c r="BQ35" s="22" t="str">
        <f t="shared" si="3"/>
        <v/>
      </c>
      <c r="BR35" s="22" t="str">
        <f t="shared" si="4"/>
        <v/>
      </c>
      <c r="BS35" s="22" t="str">
        <f t="shared" si="5"/>
        <v/>
      </c>
      <c r="BT35" s="22" t="str">
        <f t="shared" si="6"/>
        <v/>
      </c>
      <c r="BU35" s="22" t="str">
        <f t="shared" si="7"/>
        <v/>
      </c>
      <c r="BV35" s="22" t="str">
        <f t="shared" si="8"/>
        <v/>
      </c>
      <c r="BW35" s="22" t="str">
        <f t="shared" si="9"/>
        <v/>
      </c>
      <c r="BX35" s="22" t="str">
        <f t="shared" si="10"/>
        <v/>
      </c>
      <c r="BY35" s="22" t="str">
        <f t="shared" si="11"/>
        <v/>
      </c>
      <c r="BZ35" s="22" t="str">
        <f t="shared" si="12"/>
        <v/>
      </c>
      <c r="CA35" s="22" t="str">
        <f t="shared" si="13"/>
        <v/>
      </c>
      <c r="CB35" s="22" t="str">
        <f t="shared" si="14"/>
        <v/>
      </c>
      <c r="CC35" s="22" t="str">
        <f t="shared" si="15"/>
        <v/>
      </c>
      <c r="CD35" s="22" t="str">
        <f t="shared" si="16"/>
        <v/>
      </c>
      <c r="CE35" s="22" t="str">
        <f t="shared" si="17"/>
        <v/>
      </c>
      <c r="CF35" s="22" t="str">
        <f t="shared" si="18"/>
        <v/>
      </c>
      <c r="CG35" s="22" t="str">
        <f t="shared" si="19"/>
        <v/>
      </c>
      <c r="CH35" s="22" t="str">
        <f t="shared" si="20"/>
        <v/>
      </c>
      <c r="CI35" s="22" t="str">
        <f t="shared" si="21"/>
        <v/>
      </c>
      <c r="CJ35" s="22" t="str">
        <f t="shared" si="22"/>
        <v/>
      </c>
      <c r="CK35" s="22" t="str">
        <f t="shared" si="23"/>
        <v/>
      </c>
      <c r="CL35" s="22" t="str">
        <f t="shared" si="24"/>
        <v/>
      </c>
      <c r="CM35" s="22" t="str">
        <f t="shared" si="25"/>
        <v/>
      </c>
      <c r="CN35" s="22" t="str">
        <f t="shared" si="26"/>
        <v/>
      </c>
      <c r="CO35" s="22" t="str">
        <f t="shared" si="27"/>
        <v/>
      </c>
      <c r="CP35" s="22" t="str">
        <f t="shared" si="28"/>
        <v/>
      </c>
      <c r="CQ35" s="22" t="str">
        <f t="shared" si="29"/>
        <v/>
      </c>
      <c r="CR35" s="22" t="str">
        <f t="shared" si="30"/>
        <v/>
      </c>
      <c r="CS35" s="22" t="str">
        <f t="shared" si="31"/>
        <v/>
      </c>
      <c r="CT35" s="22" t="str">
        <f t="shared" si="32"/>
        <v/>
      </c>
      <c r="CU35" s="22" t="str">
        <f t="shared" si="33"/>
        <v/>
      </c>
      <c r="CV35" s="22" t="str">
        <f t="shared" si="34"/>
        <v/>
      </c>
      <c r="CW35" s="22" t="str">
        <f t="shared" si="35"/>
        <v/>
      </c>
      <c r="CX35" s="22" t="str">
        <f t="shared" si="36"/>
        <v/>
      </c>
      <c r="CY35" s="22" t="str">
        <f t="shared" si="37"/>
        <v/>
      </c>
      <c r="CZ35" s="22" t="str">
        <f t="shared" si="38"/>
        <v/>
      </c>
      <c r="DA35" s="22" t="str">
        <f t="shared" si="39"/>
        <v/>
      </c>
      <c r="DB35" s="22" t="str">
        <f t="shared" si="40"/>
        <v/>
      </c>
      <c r="DC35" s="22" t="str">
        <f t="shared" si="41"/>
        <v/>
      </c>
      <c r="DD35" s="22" t="str">
        <f t="shared" si="42"/>
        <v/>
      </c>
      <c r="DE35" s="22" t="str">
        <f t="shared" si="43"/>
        <v/>
      </c>
      <c r="DF35" s="22" t="str">
        <f t="shared" si="44"/>
        <v/>
      </c>
      <c r="DG35" s="22" t="str">
        <f t="shared" si="45"/>
        <v/>
      </c>
      <c r="DH35" s="22" t="str">
        <f t="shared" si="46"/>
        <v/>
      </c>
      <c r="DI35" s="22" t="str">
        <f t="shared" si="47"/>
        <v/>
      </c>
      <c r="DJ35" s="22" t="str">
        <f t="shared" si="48"/>
        <v/>
      </c>
      <c r="DK35" s="22" t="str">
        <f t="shared" si="49"/>
        <v/>
      </c>
      <c r="DL35" s="22" t="str">
        <f t="shared" si="50"/>
        <v/>
      </c>
      <c r="DM35" s="22" t="str">
        <f t="shared" si="51"/>
        <v/>
      </c>
      <c r="DN35" s="22" t="str">
        <f t="shared" si="52"/>
        <v/>
      </c>
      <c r="DO35" s="22" t="str">
        <f t="shared" si="53"/>
        <v/>
      </c>
      <c r="DP35" s="22" t="str">
        <f t="shared" si="54"/>
        <v/>
      </c>
      <c r="DQ35" s="22" t="str">
        <f t="shared" si="55"/>
        <v/>
      </c>
      <c r="DR35" s="22" t="str">
        <f t="shared" si="56"/>
        <v/>
      </c>
      <c r="DS35" s="22" t="str">
        <f t="shared" si="57"/>
        <v/>
      </c>
      <c r="DT35" s="22" t="str">
        <f t="shared" si="58"/>
        <v/>
      </c>
      <c r="DU35" s="22" t="str">
        <f t="shared" si="59"/>
        <v/>
      </c>
      <c r="DV35" s="22" t="str">
        <f t="shared" si="60"/>
        <v/>
      </c>
      <c r="DX35" s="18">
        <f t="shared" si="61"/>
        <v>2.2415762155458432</v>
      </c>
      <c r="DY35" s="18">
        <f t="shared" si="62"/>
        <v>99.837026438097354</v>
      </c>
      <c r="DZ35" s="18">
        <f t="shared" si="63"/>
        <v>0</v>
      </c>
      <c r="EA35" s="18">
        <f t="shared" si="64"/>
        <v>0</v>
      </c>
      <c r="EB35" s="18">
        <f t="shared" si="65"/>
        <v>0</v>
      </c>
      <c r="EC35" s="18">
        <f t="shared" si="66"/>
        <v>0</v>
      </c>
      <c r="ED35" s="18">
        <f t="shared" si="67"/>
        <v>0</v>
      </c>
      <c r="EE35" s="18">
        <f t="shared" si="68"/>
        <v>0</v>
      </c>
      <c r="EF35" s="18">
        <f t="shared" si="69"/>
        <v>0</v>
      </c>
      <c r="EG35" s="18">
        <f t="shared" si="70"/>
        <v>0</v>
      </c>
      <c r="EH35" s="18">
        <f t="shared" si="71"/>
        <v>0</v>
      </c>
      <c r="EI35" s="18">
        <f t="shared" si="72"/>
        <v>0</v>
      </c>
      <c r="EJ35" s="18">
        <f t="shared" si="73"/>
        <v>0</v>
      </c>
      <c r="EK35" s="18">
        <f t="shared" si="74"/>
        <v>0</v>
      </c>
      <c r="EL35" s="18">
        <f t="shared" si="75"/>
        <v>0</v>
      </c>
      <c r="EM35" s="18">
        <f t="shared" si="76"/>
        <v>0</v>
      </c>
      <c r="EN35" s="18">
        <f t="shared" si="77"/>
        <v>0</v>
      </c>
      <c r="EO35" s="18">
        <f t="shared" si="78"/>
        <v>0</v>
      </c>
      <c r="EP35" s="18">
        <f t="shared" si="79"/>
        <v>0</v>
      </c>
      <c r="EQ35" s="18">
        <f t="shared" si="80"/>
        <v>0</v>
      </c>
      <c r="ER35" s="18">
        <f t="shared" si="81"/>
        <v>0</v>
      </c>
      <c r="ES35" s="18">
        <f t="shared" si="82"/>
        <v>0</v>
      </c>
      <c r="ET35" s="18">
        <f t="shared" si="83"/>
        <v>0</v>
      </c>
      <c r="EU35" s="18">
        <f t="shared" si="84"/>
        <v>0</v>
      </c>
      <c r="EV35" s="18">
        <f t="shared" si="85"/>
        <v>0</v>
      </c>
      <c r="EW35" s="18">
        <f t="shared" si="86"/>
        <v>0</v>
      </c>
      <c r="EX35" s="18">
        <f t="shared" si="87"/>
        <v>0</v>
      </c>
      <c r="EY35" s="18">
        <f t="shared" si="88"/>
        <v>0</v>
      </c>
      <c r="EZ35" s="18">
        <f t="shared" si="89"/>
        <v>0</v>
      </c>
      <c r="FA35" s="18">
        <f t="shared" si="90"/>
        <v>0</v>
      </c>
      <c r="FB35" s="18">
        <f t="shared" si="91"/>
        <v>0</v>
      </c>
      <c r="FC35" s="18">
        <f t="shared" si="92"/>
        <v>0</v>
      </c>
      <c r="FD35" s="18">
        <f t="shared" si="93"/>
        <v>0</v>
      </c>
      <c r="FE35" s="18">
        <f t="shared" si="94"/>
        <v>0</v>
      </c>
      <c r="FF35" s="18">
        <f t="shared" si="95"/>
        <v>0</v>
      </c>
      <c r="FG35" s="18">
        <f t="shared" si="96"/>
        <v>0</v>
      </c>
      <c r="FH35" s="18">
        <f t="shared" si="97"/>
        <v>0</v>
      </c>
      <c r="FI35" s="18">
        <f t="shared" si="98"/>
        <v>0</v>
      </c>
      <c r="FJ35" s="18">
        <f t="shared" si="99"/>
        <v>0</v>
      </c>
      <c r="FK35" s="18">
        <f t="shared" si="100"/>
        <v>0</v>
      </c>
      <c r="FL35" s="18">
        <f t="shared" si="101"/>
        <v>0</v>
      </c>
      <c r="FM35" s="18">
        <f t="shared" si="102"/>
        <v>0</v>
      </c>
      <c r="FN35" s="18">
        <f t="shared" si="103"/>
        <v>0</v>
      </c>
      <c r="FO35" s="18">
        <f t="shared" si="104"/>
        <v>0</v>
      </c>
      <c r="FP35" s="18">
        <f t="shared" si="105"/>
        <v>0</v>
      </c>
      <c r="FQ35" s="18">
        <f t="shared" si="106"/>
        <v>0</v>
      </c>
      <c r="FR35" s="18">
        <f t="shared" si="107"/>
        <v>0</v>
      </c>
      <c r="FS35" s="18">
        <f t="shared" si="108"/>
        <v>0</v>
      </c>
      <c r="FT35" s="18">
        <f t="shared" si="109"/>
        <v>0</v>
      </c>
      <c r="FU35" s="18">
        <f t="shared" si="110"/>
        <v>0</v>
      </c>
      <c r="FV35" s="18">
        <f t="shared" si="111"/>
        <v>0</v>
      </c>
      <c r="FW35" s="18">
        <f t="shared" si="112"/>
        <v>0</v>
      </c>
      <c r="FX35" s="18">
        <f t="shared" si="113"/>
        <v>0</v>
      </c>
      <c r="FY35" s="18">
        <f t="shared" si="114"/>
        <v>0</v>
      </c>
      <c r="FZ35" s="18">
        <f t="shared" si="115"/>
        <v>0</v>
      </c>
      <c r="GA35" s="18">
        <f t="shared" si="116"/>
        <v>0</v>
      </c>
      <c r="GB35" s="18">
        <f t="shared" si="117"/>
        <v>0</v>
      </c>
      <c r="GC35" s="18">
        <f t="shared" si="118"/>
        <v>0</v>
      </c>
      <c r="GD35" s="18">
        <f t="shared" si="119"/>
        <v>0</v>
      </c>
      <c r="GE35" s="18">
        <f t="shared" si="120"/>
        <v>0</v>
      </c>
    </row>
    <row r="36" spans="1:187" x14ac:dyDescent="0.2">
      <c r="A36">
        <v>33</v>
      </c>
      <c r="B36" s="16">
        <f>Bonds!B36</f>
        <v>46507</v>
      </c>
      <c r="C36" s="17">
        <f>Bonds!C36</f>
        <v>0.5</v>
      </c>
      <c r="D36">
        <f>Bonds!Q36</f>
        <v>2</v>
      </c>
      <c r="E36">
        <f t="shared" si="0"/>
        <v>1</v>
      </c>
      <c r="F36" s="16">
        <f>IF(1&gt;$D36,"",IF($E36=1,EOMONTH(EDATE(Bonds!$I36,6*(1-1)),0),EDATE(Bonds!$I36,6*(1-1))))</f>
        <v>46326</v>
      </c>
      <c r="G36" s="16">
        <f>IF(2&gt;$D36,"",IF($E36=1,EOMONTH(EDATE(Bonds!$I36,6*(2-1)),0),EDATE(Bonds!$I36,6*(2-1))))</f>
        <v>46507</v>
      </c>
      <c r="H36" s="16" t="str">
        <f>IF(3&gt;$D36,"",IF($E36=1,EOMONTH(EDATE(Bonds!$I36,6*(3-1)),0),EDATE(Bonds!$I36,6*(3-1))))</f>
        <v/>
      </c>
      <c r="I36" s="16" t="str">
        <f>IF(4&gt;$D36,"",IF($E36=1,EOMONTH(EDATE(Bonds!$I36,6*(4-1)),0),EDATE(Bonds!$I36,6*(4-1))))</f>
        <v/>
      </c>
      <c r="J36" s="16" t="str">
        <f>IF(5&gt;$D36,"",IF($E36=1,EOMONTH(EDATE(Bonds!$I36,6*(5-1)),0),EDATE(Bonds!$I36,6*(5-1))))</f>
        <v/>
      </c>
      <c r="K36" s="16" t="str">
        <f>IF(6&gt;$D36,"",IF($E36=1,EOMONTH(EDATE(Bonds!$I36,6*(6-1)),0),EDATE(Bonds!$I36,6*(6-1))))</f>
        <v/>
      </c>
      <c r="L36" s="16" t="str">
        <f>IF(7&gt;$D36,"",IF($E36=1,EOMONTH(EDATE(Bonds!$I36,6*(7-1)),0),EDATE(Bonds!$I36,6*(7-1))))</f>
        <v/>
      </c>
      <c r="M36" s="16" t="str">
        <f>IF(8&gt;$D36,"",IF($E36=1,EOMONTH(EDATE(Bonds!$I36,6*(8-1)),0),EDATE(Bonds!$I36,6*(8-1))))</f>
        <v/>
      </c>
      <c r="N36" s="16" t="str">
        <f>IF(9&gt;$D36,"",IF($E36=1,EOMONTH(EDATE(Bonds!$I36,6*(9-1)),0),EDATE(Bonds!$I36,6*(9-1))))</f>
        <v/>
      </c>
      <c r="O36" s="16" t="str">
        <f>IF(10&gt;$D36,"",IF($E36=1,EOMONTH(EDATE(Bonds!$I36,6*(10-1)),0),EDATE(Bonds!$I36,6*(10-1))))</f>
        <v/>
      </c>
      <c r="P36" s="16" t="str">
        <f>IF(11&gt;$D36,"",IF($E36=1,EOMONTH(EDATE(Bonds!$I36,6*(11-1)),0),EDATE(Bonds!$I36,6*(11-1))))</f>
        <v/>
      </c>
      <c r="Q36" s="16" t="str">
        <f>IF(12&gt;$D36,"",IF($E36=1,EOMONTH(EDATE(Bonds!$I36,6*(12-1)),0),EDATE(Bonds!$I36,6*(12-1))))</f>
        <v/>
      </c>
      <c r="R36" s="16" t="str">
        <f>IF(13&gt;$D36,"",IF($E36=1,EOMONTH(EDATE(Bonds!$I36,6*(13-1)),0),EDATE(Bonds!$I36,6*(13-1))))</f>
        <v/>
      </c>
      <c r="S36" s="16" t="str">
        <f>IF(14&gt;$D36,"",IF($E36=1,EOMONTH(EDATE(Bonds!$I36,6*(14-1)),0),EDATE(Bonds!$I36,6*(14-1))))</f>
        <v/>
      </c>
      <c r="T36" s="16" t="str">
        <f>IF(15&gt;$D36,"",IF($E36=1,EOMONTH(EDATE(Bonds!$I36,6*(15-1)),0),EDATE(Bonds!$I36,6*(15-1))))</f>
        <v/>
      </c>
      <c r="U36" s="16" t="str">
        <f>IF(16&gt;$D36,"",IF($E36=1,EOMONTH(EDATE(Bonds!$I36,6*(16-1)),0),EDATE(Bonds!$I36,6*(16-1))))</f>
        <v/>
      </c>
      <c r="V36" s="16" t="str">
        <f>IF(17&gt;$D36,"",IF($E36=1,EOMONTH(EDATE(Bonds!$I36,6*(17-1)),0),EDATE(Bonds!$I36,6*(17-1))))</f>
        <v/>
      </c>
      <c r="W36" s="16" t="str">
        <f>IF(18&gt;$D36,"",IF($E36=1,EOMONTH(EDATE(Bonds!$I36,6*(18-1)),0),EDATE(Bonds!$I36,6*(18-1))))</f>
        <v/>
      </c>
      <c r="X36" s="16" t="str">
        <f>IF(19&gt;$D36,"",IF($E36=1,EOMONTH(EDATE(Bonds!$I36,6*(19-1)),0),EDATE(Bonds!$I36,6*(19-1))))</f>
        <v/>
      </c>
      <c r="Y36" s="16" t="str">
        <f>IF(20&gt;$D36,"",IF($E36=1,EOMONTH(EDATE(Bonds!$I36,6*(20-1)),0),EDATE(Bonds!$I36,6*(20-1))))</f>
        <v/>
      </c>
      <c r="Z36" s="16" t="str">
        <f>IF(21&gt;$D36,"",IF($E36=1,EOMONTH(EDATE(Bonds!$I36,6*(21-1)),0),EDATE(Bonds!$I36,6*(21-1))))</f>
        <v/>
      </c>
      <c r="AA36" s="16" t="str">
        <f>IF(22&gt;$D36,"",IF($E36=1,EOMONTH(EDATE(Bonds!$I36,6*(22-1)),0),EDATE(Bonds!$I36,6*(22-1))))</f>
        <v/>
      </c>
      <c r="AB36" s="16" t="str">
        <f>IF(23&gt;$D36,"",IF($E36=1,EOMONTH(EDATE(Bonds!$I36,6*(23-1)),0),EDATE(Bonds!$I36,6*(23-1))))</f>
        <v/>
      </c>
      <c r="AC36" s="16" t="str">
        <f>IF(24&gt;$D36,"",IF($E36=1,EOMONTH(EDATE(Bonds!$I36,6*(24-1)),0),EDATE(Bonds!$I36,6*(24-1))))</f>
        <v/>
      </c>
      <c r="AD36" s="16" t="str">
        <f>IF(25&gt;$D36,"",IF($E36=1,EOMONTH(EDATE(Bonds!$I36,6*(25-1)),0),EDATE(Bonds!$I36,6*(25-1))))</f>
        <v/>
      </c>
      <c r="AE36" s="16" t="str">
        <f>IF(26&gt;$D36,"",IF($E36=1,EOMONTH(EDATE(Bonds!$I36,6*(26-1)),0),EDATE(Bonds!$I36,6*(26-1))))</f>
        <v/>
      </c>
      <c r="AF36" s="16" t="str">
        <f>IF(27&gt;$D36,"",IF($E36=1,EOMONTH(EDATE(Bonds!$I36,6*(27-1)),0),EDATE(Bonds!$I36,6*(27-1))))</f>
        <v/>
      </c>
      <c r="AG36" s="16" t="str">
        <f>IF(28&gt;$D36,"",IF($E36=1,EOMONTH(EDATE(Bonds!$I36,6*(28-1)),0),EDATE(Bonds!$I36,6*(28-1))))</f>
        <v/>
      </c>
      <c r="AH36" s="16" t="str">
        <f>IF(29&gt;$D36,"",IF($E36=1,EOMONTH(EDATE(Bonds!$I36,6*(29-1)),0),EDATE(Bonds!$I36,6*(29-1))))</f>
        <v/>
      </c>
      <c r="AI36" s="16" t="str">
        <f>IF(30&gt;$D36,"",IF($E36=1,EOMONTH(EDATE(Bonds!$I36,6*(30-1)),0),EDATE(Bonds!$I36,6*(30-1))))</f>
        <v/>
      </c>
      <c r="AJ36" s="16" t="str">
        <f>IF(31&gt;$D36,"",IF($E36=1,EOMONTH(EDATE(Bonds!$I36,6*(31-1)),0),EDATE(Bonds!$I36,6*(31-1))))</f>
        <v/>
      </c>
      <c r="AK36" s="16" t="str">
        <f>IF(32&gt;$D36,"",IF($E36=1,EOMONTH(EDATE(Bonds!$I36,6*(32-1)),0),EDATE(Bonds!$I36,6*(32-1))))</f>
        <v/>
      </c>
      <c r="AL36" s="16" t="str">
        <f>IF(33&gt;$D36,"",IF($E36=1,EOMONTH(EDATE(Bonds!$I36,6*(33-1)),0),EDATE(Bonds!$I36,6*(33-1))))</f>
        <v/>
      </c>
      <c r="AM36" s="16" t="str">
        <f>IF(34&gt;$D36,"",IF($E36=1,EOMONTH(EDATE(Bonds!$I36,6*(34-1)),0),EDATE(Bonds!$I36,6*(34-1))))</f>
        <v/>
      </c>
      <c r="AN36" s="16" t="str">
        <f>IF(35&gt;$D36,"",IF($E36=1,EOMONTH(EDATE(Bonds!$I36,6*(35-1)),0),EDATE(Bonds!$I36,6*(35-1))))</f>
        <v/>
      </c>
      <c r="AO36" s="16" t="str">
        <f>IF(36&gt;$D36,"",IF($E36=1,EOMONTH(EDATE(Bonds!$I36,6*(36-1)),0),EDATE(Bonds!$I36,6*(36-1))))</f>
        <v/>
      </c>
      <c r="AP36" s="16" t="str">
        <f>IF(37&gt;$D36,"",IF($E36=1,EOMONTH(EDATE(Bonds!$I36,6*(37-1)),0),EDATE(Bonds!$I36,6*(37-1))))</f>
        <v/>
      </c>
      <c r="AQ36" s="16" t="str">
        <f>IF(38&gt;$D36,"",IF($E36=1,EOMONTH(EDATE(Bonds!$I36,6*(38-1)),0),EDATE(Bonds!$I36,6*(38-1))))</f>
        <v/>
      </c>
      <c r="AR36" s="16" t="str">
        <f>IF(39&gt;$D36,"",IF($E36=1,EOMONTH(EDATE(Bonds!$I36,6*(39-1)),0),EDATE(Bonds!$I36,6*(39-1))))</f>
        <v/>
      </c>
      <c r="AS36" s="16" t="str">
        <f>IF(40&gt;$D36,"",IF($E36=1,EOMONTH(EDATE(Bonds!$I36,6*(40-1)),0),EDATE(Bonds!$I36,6*(40-1))))</f>
        <v/>
      </c>
      <c r="AT36" s="16" t="str">
        <f>IF(41&gt;$D36,"",IF($E36=1,EOMONTH(EDATE(Bonds!$I36,6*(41-1)),0),EDATE(Bonds!$I36,6*(41-1))))</f>
        <v/>
      </c>
      <c r="AU36" s="16" t="str">
        <f>IF(42&gt;$D36,"",IF($E36=1,EOMONTH(EDATE(Bonds!$I36,6*(42-1)),0),EDATE(Bonds!$I36,6*(42-1))))</f>
        <v/>
      </c>
      <c r="AV36" s="16" t="str">
        <f>IF(43&gt;$D36,"",IF($E36=1,EOMONTH(EDATE(Bonds!$I36,6*(43-1)),0),EDATE(Bonds!$I36,6*(43-1))))</f>
        <v/>
      </c>
      <c r="AW36" s="16" t="str">
        <f>IF(44&gt;$D36,"",IF($E36=1,EOMONTH(EDATE(Bonds!$I36,6*(44-1)),0),EDATE(Bonds!$I36,6*(44-1))))</f>
        <v/>
      </c>
      <c r="AX36" s="16" t="str">
        <f>IF(45&gt;$D36,"",IF($E36=1,EOMONTH(EDATE(Bonds!$I36,6*(45-1)),0),EDATE(Bonds!$I36,6*(45-1))))</f>
        <v/>
      </c>
      <c r="AY36" s="16" t="str">
        <f>IF(46&gt;$D36,"",IF($E36=1,EOMONTH(EDATE(Bonds!$I36,6*(46-1)),0),EDATE(Bonds!$I36,6*(46-1))))</f>
        <v/>
      </c>
      <c r="AZ36" s="16" t="str">
        <f>IF(47&gt;$D36,"",IF($E36=1,EOMONTH(EDATE(Bonds!$I36,6*(47-1)),0),EDATE(Bonds!$I36,6*(47-1))))</f>
        <v/>
      </c>
      <c r="BA36" s="16" t="str">
        <f>IF(48&gt;$D36,"",IF($E36=1,EOMONTH(EDATE(Bonds!$I36,6*(48-1)),0),EDATE(Bonds!$I36,6*(48-1))))</f>
        <v/>
      </c>
      <c r="BB36" s="16" t="str">
        <f>IF(49&gt;$D36,"",IF($E36=1,EOMONTH(EDATE(Bonds!$I36,6*(49-1)),0),EDATE(Bonds!$I36,6*(49-1))))</f>
        <v/>
      </c>
      <c r="BC36" s="16" t="str">
        <f>IF(50&gt;$D36,"",IF($E36=1,EOMONTH(EDATE(Bonds!$I36,6*(50-1)),0),EDATE(Bonds!$I36,6*(50-1))))</f>
        <v/>
      </c>
      <c r="BD36" s="16" t="str">
        <f>IF(51&gt;$D36,"",IF($E36=1,EOMONTH(EDATE(Bonds!$I36,6*(51-1)),0),EDATE(Bonds!$I36,6*(51-1))))</f>
        <v/>
      </c>
      <c r="BE36" s="16" t="str">
        <f>IF(52&gt;$D36,"",IF($E36=1,EOMONTH(EDATE(Bonds!$I36,6*(52-1)),0),EDATE(Bonds!$I36,6*(52-1))))</f>
        <v/>
      </c>
      <c r="BF36" s="16" t="str">
        <f>IF(53&gt;$D36,"",IF($E36=1,EOMONTH(EDATE(Bonds!$I36,6*(53-1)),0),EDATE(Bonds!$I36,6*(53-1))))</f>
        <v/>
      </c>
      <c r="BG36" s="16" t="str">
        <f>IF(54&gt;$D36,"",IF($E36=1,EOMONTH(EDATE(Bonds!$I36,6*(54-1)),0),EDATE(Bonds!$I36,6*(54-1))))</f>
        <v/>
      </c>
      <c r="BH36" s="16" t="str">
        <f>IF(55&gt;$D36,"",IF($E36=1,EOMONTH(EDATE(Bonds!$I36,6*(55-1)),0),EDATE(Bonds!$I36,6*(55-1))))</f>
        <v/>
      </c>
      <c r="BI36" s="16" t="str">
        <f>IF(56&gt;$D36,"",IF($E36=1,EOMONTH(EDATE(Bonds!$I36,6*(56-1)),0),EDATE(Bonds!$I36,6*(56-1))))</f>
        <v/>
      </c>
      <c r="BJ36" s="16" t="str">
        <f>IF(57&gt;$D36,"",IF($E36=1,EOMONTH(EDATE(Bonds!$I36,6*(57-1)),0),EDATE(Bonds!$I36,6*(57-1))))</f>
        <v/>
      </c>
      <c r="BK36" s="16" t="str">
        <f>IF(58&gt;$D36,"",IF($E36=1,EOMONTH(EDATE(Bonds!$I36,6*(58-1)),0),EDATE(Bonds!$I36,6*(58-1))))</f>
        <v/>
      </c>
      <c r="BL36" s="16" t="str">
        <f>IF(59&gt;$D36,"",IF($E36=1,EOMONTH(EDATE(Bonds!$I36,6*(59-1)),0),EDATE(Bonds!$I36,6*(59-1))))</f>
        <v/>
      </c>
      <c r="BM36" s="16" t="str">
        <f>IF(60&gt;$D36,"",IF($E36=1,EOMONTH(EDATE(Bonds!$I36,6*(60-1)),0),EDATE(Bonds!$I36,6*(60-1))))</f>
        <v/>
      </c>
      <c r="BO36" s="22">
        <f t="shared" si="1"/>
        <v>3.7298133534015822E-2</v>
      </c>
      <c r="BP36" s="22">
        <f t="shared" si="2"/>
        <v>3.9984915237647078E-2</v>
      </c>
      <c r="BQ36" s="22" t="str">
        <f t="shared" si="3"/>
        <v/>
      </c>
      <c r="BR36" s="22" t="str">
        <f t="shared" si="4"/>
        <v/>
      </c>
      <c r="BS36" s="22" t="str">
        <f t="shared" si="5"/>
        <v/>
      </c>
      <c r="BT36" s="22" t="str">
        <f t="shared" si="6"/>
        <v/>
      </c>
      <c r="BU36" s="22" t="str">
        <f t="shared" si="7"/>
        <v/>
      </c>
      <c r="BV36" s="22" t="str">
        <f t="shared" si="8"/>
        <v/>
      </c>
      <c r="BW36" s="22" t="str">
        <f t="shared" si="9"/>
        <v/>
      </c>
      <c r="BX36" s="22" t="str">
        <f t="shared" si="10"/>
        <v/>
      </c>
      <c r="BY36" s="22" t="str">
        <f t="shared" si="11"/>
        <v/>
      </c>
      <c r="BZ36" s="22" t="str">
        <f t="shared" si="12"/>
        <v/>
      </c>
      <c r="CA36" s="22" t="str">
        <f t="shared" si="13"/>
        <v/>
      </c>
      <c r="CB36" s="22" t="str">
        <f t="shared" si="14"/>
        <v/>
      </c>
      <c r="CC36" s="22" t="str">
        <f t="shared" si="15"/>
        <v/>
      </c>
      <c r="CD36" s="22" t="str">
        <f t="shared" si="16"/>
        <v/>
      </c>
      <c r="CE36" s="22" t="str">
        <f t="shared" si="17"/>
        <v/>
      </c>
      <c r="CF36" s="22" t="str">
        <f t="shared" si="18"/>
        <v/>
      </c>
      <c r="CG36" s="22" t="str">
        <f t="shared" si="19"/>
        <v/>
      </c>
      <c r="CH36" s="22" t="str">
        <f t="shared" si="20"/>
        <v/>
      </c>
      <c r="CI36" s="22" t="str">
        <f t="shared" si="21"/>
        <v/>
      </c>
      <c r="CJ36" s="22" t="str">
        <f t="shared" si="22"/>
        <v/>
      </c>
      <c r="CK36" s="22" t="str">
        <f t="shared" si="23"/>
        <v/>
      </c>
      <c r="CL36" s="22" t="str">
        <f t="shared" si="24"/>
        <v/>
      </c>
      <c r="CM36" s="22" t="str">
        <f t="shared" si="25"/>
        <v/>
      </c>
      <c r="CN36" s="22" t="str">
        <f t="shared" si="26"/>
        <v/>
      </c>
      <c r="CO36" s="22" t="str">
        <f t="shared" si="27"/>
        <v/>
      </c>
      <c r="CP36" s="22" t="str">
        <f t="shared" si="28"/>
        <v/>
      </c>
      <c r="CQ36" s="22" t="str">
        <f t="shared" si="29"/>
        <v/>
      </c>
      <c r="CR36" s="22" t="str">
        <f t="shared" si="30"/>
        <v/>
      </c>
      <c r="CS36" s="22" t="str">
        <f t="shared" si="31"/>
        <v/>
      </c>
      <c r="CT36" s="22" t="str">
        <f t="shared" si="32"/>
        <v/>
      </c>
      <c r="CU36" s="22" t="str">
        <f t="shared" si="33"/>
        <v/>
      </c>
      <c r="CV36" s="22" t="str">
        <f t="shared" si="34"/>
        <v/>
      </c>
      <c r="CW36" s="22" t="str">
        <f t="shared" si="35"/>
        <v/>
      </c>
      <c r="CX36" s="22" t="str">
        <f t="shared" si="36"/>
        <v/>
      </c>
      <c r="CY36" s="22" t="str">
        <f t="shared" si="37"/>
        <v/>
      </c>
      <c r="CZ36" s="22" t="str">
        <f t="shared" si="38"/>
        <v/>
      </c>
      <c r="DA36" s="22" t="str">
        <f t="shared" si="39"/>
        <v/>
      </c>
      <c r="DB36" s="22" t="str">
        <f t="shared" si="40"/>
        <v/>
      </c>
      <c r="DC36" s="22" t="str">
        <f t="shared" si="41"/>
        <v/>
      </c>
      <c r="DD36" s="22" t="str">
        <f t="shared" si="42"/>
        <v/>
      </c>
      <c r="DE36" s="22" t="str">
        <f t="shared" si="43"/>
        <v/>
      </c>
      <c r="DF36" s="22" t="str">
        <f t="shared" si="44"/>
        <v/>
      </c>
      <c r="DG36" s="22" t="str">
        <f t="shared" si="45"/>
        <v/>
      </c>
      <c r="DH36" s="22" t="str">
        <f t="shared" si="46"/>
        <v/>
      </c>
      <c r="DI36" s="22" t="str">
        <f t="shared" si="47"/>
        <v/>
      </c>
      <c r="DJ36" s="22" t="str">
        <f t="shared" si="48"/>
        <v/>
      </c>
      <c r="DK36" s="22" t="str">
        <f t="shared" si="49"/>
        <v/>
      </c>
      <c r="DL36" s="22" t="str">
        <f t="shared" si="50"/>
        <v/>
      </c>
      <c r="DM36" s="22" t="str">
        <f t="shared" si="51"/>
        <v/>
      </c>
      <c r="DN36" s="22" t="str">
        <f t="shared" si="52"/>
        <v/>
      </c>
      <c r="DO36" s="22" t="str">
        <f t="shared" si="53"/>
        <v/>
      </c>
      <c r="DP36" s="22" t="str">
        <f t="shared" si="54"/>
        <v/>
      </c>
      <c r="DQ36" s="22" t="str">
        <f t="shared" si="55"/>
        <v/>
      </c>
      <c r="DR36" s="22" t="str">
        <f t="shared" si="56"/>
        <v/>
      </c>
      <c r="DS36" s="22" t="str">
        <f t="shared" si="57"/>
        <v/>
      </c>
      <c r="DT36" s="22" t="str">
        <f t="shared" si="58"/>
        <v/>
      </c>
      <c r="DU36" s="22" t="str">
        <f t="shared" si="59"/>
        <v/>
      </c>
      <c r="DV36" s="22" t="str">
        <f t="shared" si="60"/>
        <v/>
      </c>
      <c r="DX36" s="18">
        <f t="shared" si="61"/>
        <v>0.24864968653684624</v>
      </c>
      <c r="DY36" s="18">
        <f t="shared" si="62"/>
        <v>97.712832985512506</v>
      </c>
      <c r="DZ36" s="18">
        <f t="shared" si="63"/>
        <v>0</v>
      </c>
      <c r="EA36" s="18">
        <f t="shared" si="64"/>
        <v>0</v>
      </c>
      <c r="EB36" s="18">
        <f t="shared" si="65"/>
        <v>0</v>
      </c>
      <c r="EC36" s="18">
        <f t="shared" si="66"/>
        <v>0</v>
      </c>
      <c r="ED36" s="18">
        <f t="shared" si="67"/>
        <v>0</v>
      </c>
      <c r="EE36" s="18">
        <f t="shared" si="68"/>
        <v>0</v>
      </c>
      <c r="EF36" s="18">
        <f t="shared" si="69"/>
        <v>0</v>
      </c>
      <c r="EG36" s="18">
        <f t="shared" si="70"/>
        <v>0</v>
      </c>
      <c r="EH36" s="18">
        <f t="shared" si="71"/>
        <v>0</v>
      </c>
      <c r="EI36" s="18">
        <f t="shared" si="72"/>
        <v>0</v>
      </c>
      <c r="EJ36" s="18">
        <f t="shared" si="73"/>
        <v>0</v>
      </c>
      <c r="EK36" s="18">
        <f t="shared" si="74"/>
        <v>0</v>
      </c>
      <c r="EL36" s="18">
        <f t="shared" si="75"/>
        <v>0</v>
      </c>
      <c r="EM36" s="18">
        <f t="shared" si="76"/>
        <v>0</v>
      </c>
      <c r="EN36" s="18">
        <f t="shared" si="77"/>
        <v>0</v>
      </c>
      <c r="EO36" s="18">
        <f t="shared" si="78"/>
        <v>0</v>
      </c>
      <c r="EP36" s="18">
        <f t="shared" si="79"/>
        <v>0</v>
      </c>
      <c r="EQ36" s="18">
        <f t="shared" si="80"/>
        <v>0</v>
      </c>
      <c r="ER36" s="18">
        <f t="shared" si="81"/>
        <v>0</v>
      </c>
      <c r="ES36" s="18">
        <f t="shared" si="82"/>
        <v>0</v>
      </c>
      <c r="ET36" s="18">
        <f t="shared" si="83"/>
        <v>0</v>
      </c>
      <c r="EU36" s="18">
        <f t="shared" si="84"/>
        <v>0</v>
      </c>
      <c r="EV36" s="18">
        <f t="shared" si="85"/>
        <v>0</v>
      </c>
      <c r="EW36" s="18">
        <f t="shared" si="86"/>
        <v>0</v>
      </c>
      <c r="EX36" s="18">
        <f t="shared" si="87"/>
        <v>0</v>
      </c>
      <c r="EY36" s="18">
        <f t="shared" si="88"/>
        <v>0</v>
      </c>
      <c r="EZ36" s="18">
        <f t="shared" si="89"/>
        <v>0</v>
      </c>
      <c r="FA36" s="18">
        <f t="shared" si="90"/>
        <v>0</v>
      </c>
      <c r="FB36" s="18">
        <f t="shared" si="91"/>
        <v>0</v>
      </c>
      <c r="FC36" s="18">
        <f t="shared" si="92"/>
        <v>0</v>
      </c>
      <c r="FD36" s="18">
        <f t="shared" si="93"/>
        <v>0</v>
      </c>
      <c r="FE36" s="18">
        <f t="shared" si="94"/>
        <v>0</v>
      </c>
      <c r="FF36" s="18">
        <f t="shared" si="95"/>
        <v>0</v>
      </c>
      <c r="FG36" s="18">
        <f t="shared" si="96"/>
        <v>0</v>
      </c>
      <c r="FH36" s="18">
        <f t="shared" si="97"/>
        <v>0</v>
      </c>
      <c r="FI36" s="18">
        <f t="shared" si="98"/>
        <v>0</v>
      </c>
      <c r="FJ36" s="18">
        <f t="shared" si="99"/>
        <v>0</v>
      </c>
      <c r="FK36" s="18">
        <f t="shared" si="100"/>
        <v>0</v>
      </c>
      <c r="FL36" s="18">
        <f t="shared" si="101"/>
        <v>0</v>
      </c>
      <c r="FM36" s="18">
        <f t="shared" si="102"/>
        <v>0</v>
      </c>
      <c r="FN36" s="18">
        <f t="shared" si="103"/>
        <v>0</v>
      </c>
      <c r="FO36" s="18">
        <f t="shared" si="104"/>
        <v>0</v>
      </c>
      <c r="FP36" s="18">
        <f t="shared" si="105"/>
        <v>0</v>
      </c>
      <c r="FQ36" s="18">
        <f t="shared" si="106"/>
        <v>0</v>
      </c>
      <c r="FR36" s="18">
        <f t="shared" si="107"/>
        <v>0</v>
      </c>
      <c r="FS36" s="18">
        <f t="shared" si="108"/>
        <v>0</v>
      </c>
      <c r="FT36" s="18">
        <f t="shared" si="109"/>
        <v>0</v>
      </c>
      <c r="FU36" s="18">
        <f t="shared" si="110"/>
        <v>0</v>
      </c>
      <c r="FV36" s="18">
        <f t="shared" si="111"/>
        <v>0</v>
      </c>
      <c r="FW36" s="18">
        <f t="shared" si="112"/>
        <v>0</v>
      </c>
      <c r="FX36" s="18">
        <f t="shared" si="113"/>
        <v>0</v>
      </c>
      <c r="FY36" s="18">
        <f t="shared" si="114"/>
        <v>0</v>
      </c>
      <c r="FZ36" s="18">
        <f t="shared" si="115"/>
        <v>0</v>
      </c>
      <c r="GA36" s="18">
        <f t="shared" si="116"/>
        <v>0</v>
      </c>
      <c r="GB36" s="18">
        <f t="shared" si="117"/>
        <v>0</v>
      </c>
      <c r="GC36" s="18">
        <f t="shared" si="118"/>
        <v>0</v>
      </c>
      <c r="GD36" s="18">
        <f t="shared" si="119"/>
        <v>0</v>
      </c>
      <c r="GE36" s="18">
        <f t="shared" si="120"/>
        <v>0</v>
      </c>
    </row>
    <row r="37" spans="1:187" x14ac:dyDescent="0.2">
      <c r="A37">
        <v>34</v>
      </c>
      <c r="B37" s="16">
        <f>Bonds!B37</f>
        <v>46507</v>
      </c>
      <c r="C37" s="17">
        <f>Bonds!C37</f>
        <v>2.75</v>
      </c>
      <c r="D37">
        <f>Bonds!Q37</f>
        <v>2</v>
      </c>
      <c r="E37">
        <f t="shared" si="0"/>
        <v>1</v>
      </c>
      <c r="F37" s="16">
        <f>IF(1&gt;$D37,"",IF($E37=1,EOMONTH(EDATE(Bonds!$I37,6*(1-1)),0),EDATE(Bonds!$I37,6*(1-1))))</f>
        <v>46326</v>
      </c>
      <c r="G37" s="16">
        <f>IF(2&gt;$D37,"",IF($E37=1,EOMONTH(EDATE(Bonds!$I37,6*(2-1)),0),EDATE(Bonds!$I37,6*(2-1))))</f>
        <v>46507</v>
      </c>
      <c r="H37" s="16" t="str">
        <f>IF(3&gt;$D37,"",IF($E37=1,EOMONTH(EDATE(Bonds!$I37,6*(3-1)),0),EDATE(Bonds!$I37,6*(3-1))))</f>
        <v/>
      </c>
      <c r="I37" s="16" t="str">
        <f>IF(4&gt;$D37,"",IF($E37=1,EOMONTH(EDATE(Bonds!$I37,6*(4-1)),0),EDATE(Bonds!$I37,6*(4-1))))</f>
        <v/>
      </c>
      <c r="J37" s="16" t="str">
        <f>IF(5&gt;$D37,"",IF($E37=1,EOMONTH(EDATE(Bonds!$I37,6*(5-1)),0),EDATE(Bonds!$I37,6*(5-1))))</f>
        <v/>
      </c>
      <c r="K37" s="16" t="str">
        <f>IF(6&gt;$D37,"",IF($E37=1,EOMONTH(EDATE(Bonds!$I37,6*(6-1)),0),EDATE(Bonds!$I37,6*(6-1))))</f>
        <v/>
      </c>
      <c r="L37" s="16" t="str">
        <f>IF(7&gt;$D37,"",IF($E37=1,EOMONTH(EDATE(Bonds!$I37,6*(7-1)),0),EDATE(Bonds!$I37,6*(7-1))))</f>
        <v/>
      </c>
      <c r="M37" s="16" t="str">
        <f>IF(8&gt;$D37,"",IF($E37=1,EOMONTH(EDATE(Bonds!$I37,6*(8-1)),0),EDATE(Bonds!$I37,6*(8-1))))</f>
        <v/>
      </c>
      <c r="N37" s="16" t="str">
        <f>IF(9&gt;$D37,"",IF($E37=1,EOMONTH(EDATE(Bonds!$I37,6*(9-1)),0),EDATE(Bonds!$I37,6*(9-1))))</f>
        <v/>
      </c>
      <c r="O37" s="16" t="str">
        <f>IF(10&gt;$D37,"",IF($E37=1,EOMONTH(EDATE(Bonds!$I37,6*(10-1)),0),EDATE(Bonds!$I37,6*(10-1))))</f>
        <v/>
      </c>
      <c r="P37" s="16" t="str">
        <f>IF(11&gt;$D37,"",IF($E37=1,EOMONTH(EDATE(Bonds!$I37,6*(11-1)),0),EDATE(Bonds!$I37,6*(11-1))))</f>
        <v/>
      </c>
      <c r="Q37" s="16" t="str">
        <f>IF(12&gt;$D37,"",IF($E37=1,EOMONTH(EDATE(Bonds!$I37,6*(12-1)),0),EDATE(Bonds!$I37,6*(12-1))))</f>
        <v/>
      </c>
      <c r="R37" s="16" t="str">
        <f>IF(13&gt;$D37,"",IF($E37=1,EOMONTH(EDATE(Bonds!$I37,6*(13-1)),0),EDATE(Bonds!$I37,6*(13-1))))</f>
        <v/>
      </c>
      <c r="S37" s="16" t="str">
        <f>IF(14&gt;$D37,"",IF($E37=1,EOMONTH(EDATE(Bonds!$I37,6*(14-1)),0),EDATE(Bonds!$I37,6*(14-1))))</f>
        <v/>
      </c>
      <c r="T37" s="16" t="str">
        <f>IF(15&gt;$D37,"",IF($E37=1,EOMONTH(EDATE(Bonds!$I37,6*(15-1)),0),EDATE(Bonds!$I37,6*(15-1))))</f>
        <v/>
      </c>
      <c r="U37" s="16" t="str">
        <f>IF(16&gt;$D37,"",IF($E37=1,EOMONTH(EDATE(Bonds!$I37,6*(16-1)),0),EDATE(Bonds!$I37,6*(16-1))))</f>
        <v/>
      </c>
      <c r="V37" s="16" t="str">
        <f>IF(17&gt;$D37,"",IF($E37=1,EOMONTH(EDATE(Bonds!$I37,6*(17-1)),0),EDATE(Bonds!$I37,6*(17-1))))</f>
        <v/>
      </c>
      <c r="W37" s="16" t="str">
        <f>IF(18&gt;$D37,"",IF($E37=1,EOMONTH(EDATE(Bonds!$I37,6*(18-1)),0),EDATE(Bonds!$I37,6*(18-1))))</f>
        <v/>
      </c>
      <c r="X37" s="16" t="str">
        <f>IF(19&gt;$D37,"",IF($E37=1,EOMONTH(EDATE(Bonds!$I37,6*(19-1)),0),EDATE(Bonds!$I37,6*(19-1))))</f>
        <v/>
      </c>
      <c r="Y37" s="16" t="str">
        <f>IF(20&gt;$D37,"",IF($E37=1,EOMONTH(EDATE(Bonds!$I37,6*(20-1)),0),EDATE(Bonds!$I37,6*(20-1))))</f>
        <v/>
      </c>
      <c r="Z37" s="16" t="str">
        <f>IF(21&gt;$D37,"",IF($E37=1,EOMONTH(EDATE(Bonds!$I37,6*(21-1)),0),EDATE(Bonds!$I37,6*(21-1))))</f>
        <v/>
      </c>
      <c r="AA37" s="16" t="str">
        <f>IF(22&gt;$D37,"",IF($E37=1,EOMONTH(EDATE(Bonds!$I37,6*(22-1)),0),EDATE(Bonds!$I37,6*(22-1))))</f>
        <v/>
      </c>
      <c r="AB37" s="16" t="str">
        <f>IF(23&gt;$D37,"",IF($E37=1,EOMONTH(EDATE(Bonds!$I37,6*(23-1)),0),EDATE(Bonds!$I37,6*(23-1))))</f>
        <v/>
      </c>
      <c r="AC37" s="16" t="str">
        <f>IF(24&gt;$D37,"",IF($E37=1,EOMONTH(EDATE(Bonds!$I37,6*(24-1)),0),EDATE(Bonds!$I37,6*(24-1))))</f>
        <v/>
      </c>
      <c r="AD37" s="16" t="str">
        <f>IF(25&gt;$D37,"",IF($E37=1,EOMONTH(EDATE(Bonds!$I37,6*(25-1)),0),EDATE(Bonds!$I37,6*(25-1))))</f>
        <v/>
      </c>
      <c r="AE37" s="16" t="str">
        <f>IF(26&gt;$D37,"",IF($E37=1,EOMONTH(EDATE(Bonds!$I37,6*(26-1)),0),EDATE(Bonds!$I37,6*(26-1))))</f>
        <v/>
      </c>
      <c r="AF37" s="16" t="str">
        <f>IF(27&gt;$D37,"",IF($E37=1,EOMONTH(EDATE(Bonds!$I37,6*(27-1)),0),EDATE(Bonds!$I37,6*(27-1))))</f>
        <v/>
      </c>
      <c r="AG37" s="16" t="str">
        <f>IF(28&gt;$D37,"",IF($E37=1,EOMONTH(EDATE(Bonds!$I37,6*(28-1)),0),EDATE(Bonds!$I37,6*(28-1))))</f>
        <v/>
      </c>
      <c r="AH37" s="16" t="str">
        <f>IF(29&gt;$D37,"",IF($E37=1,EOMONTH(EDATE(Bonds!$I37,6*(29-1)),0),EDATE(Bonds!$I37,6*(29-1))))</f>
        <v/>
      </c>
      <c r="AI37" s="16" t="str">
        <f>IF(30&gt;$D37,"",IF($E37=1,EOMONTH(EDATE(Bonds!$I37,6*(30-1)),0),EDATE(Bonds!$I37,6*(30-1))))</f>
        <v/>
      </c>
      <c r="AJ37" s="16" t="str">
        <f>IF(31&gt;$D37,"",IF($E37=1,EOMONTH(EDATE(Bonds!$I37,6*(31-1)),0),EDATE(Bonds!$I37,6*(31-1))))</f>
        <v/>
      </c>
      <c r="AK37" s="16" t="str">
        <f>IF(32&gt;$D37,"",IF($E37=1,EOMONTH(EDATE(Bonds!$I37,6*(32-1)),0),EDATE(Bonds!$I37,6*(32-1))))</f>
        <v/>
      </c>
      <c r="AL37" s="16" t="str">
        <f>IF(33&gt;$D37,"",IF($E37=1,EOMONTH(EDATE(Bonds!$I37,6*(33-1)),0),EDATE(Bonds!$I37,6*(33-1))))</f>
        <v/>
      </c>
      <c r="AM37" s="16" t="str">
        <f>IF(34&gt;$D37,"",IF($E37=1,EOMONTH(EDATE(Bonds!$I37,6*(34-1)),0),EDATE(Bonds!$I37,6*(34-1))))</f>
        <v/>
      </c>
      <c r="AN37" s="16" t="str">
        <f>IF(35&gt;$D37,"",IF($E37=1,EOMONTH(EDATE(Bonds!$I37,6*(35-1)),0),EDATE(Bonds!$I37,6*(35-1))))</f>
        <v/>
      </c>
      <c r="AO37" s="16" t="str">
        <f>IF(36&gt;$D37,"",IF($E37=1,EOMONTH(EDATE(Bonds!$I37,6*(36-1)),0),EDATE(Bonds!$I37,6*(36-1))))</f>
        <v/>
      </c>
      <c r="AP37" s="16" t="str">
        <f>IF(37&gt;$D37,"",IF($E37=1,EOMONTH(EDATE(Bonds!$I37,6*(37-1)),0),EDATE(Bonds!$I37,6*(37-1))))</f>
        <v/>
      </c>
      <c r="AQ37" s="16" t="str">
        <f>IF(38&gt;$D37,"",IF($E37=1,EOMONTH(EDATE(Bonds!$I37,6*(38-1)),0),EDATE(Bonds!$I37,6*(38-1))))</f>
        <v/>
      </c>
      <c r="AR37" s="16" t="str">
        <f>IF(39&gt;$D37,"",IF($E37=1,EOMONTH(EDATE(Bonds!$I37,6*(39-1)),0),EDATE(Bonds!$I37,6*(39-1))))</f>
        <v/>
      </c>
      <c r="AS37" s="16" t="str">
        <f>IF(40&gt;$D37,"",IF($E37=1,EOMONTH(EDATE(Bonds!$I37,6*(40-1)),0),EDATE(Bonds!$I37,6*(40-1))))</f>
        <v/>
      </c>
      <c r="AT37" s="16" t="str">
        <f>IF(41&gt;$D37,"",IF($E37=1,EOMONTH(EDATE(Bonds!$I37,6*(41-1)),0),EDATE(Bonds!$I37,6*(41-1))))</f>
        <v/>
      </c>
      <c r="AU37" s="16" t="str">
        <f>IF(42&gt;$D37,"",IF($E37=1,EOMONTH(EDATE(Bonds!$I37,6*(42-1)),0),EDATE(Bonds!$I37,6*(42-1))))</f>
        <v/>
      </c>
      <c r="AV37" s="16" t="str">
        <f>IF(43&gt;$D37,"",IF($E37=1,EOMONTH(EDATE(Bonds!$I37,6*(43-1)),0),EDATE(Bonds!$I37,6*(43-1))))</f>
        <v/>
      </c>
      <c r="AW37" s="16" t="str">
        <f>IF(44&gt;$D37,"",IF($E37=1,EOMONTH(EDATE(Bonds!$I37,6*(44-1)),0),EDATE(Bonds!$I37,6*(44-1))))</f>
        <v/>
      </c>
      <c r="AX37" s="16" t="str">
        <f>IF(45&gt;$D37,"",IF($E37=1,EOMONTH(EDATE(Bonds!$I37,6*(45-1)),0),EDATE(Bonds!$I37,6*(45-1))))</f>
        <v/>
      </c>
      <c r="AY37" s="16" t="str">
        <f>IF(46&gt;$D37,"",IF($E37=1,EOMONTH(EDATE(Bonds!$I37,6*(46-1)),0),EDATE(Bonds!$I37,6*(46-1))))</f>
        <v/>
      </c>
      <c r="AZ37" s="16" t="str">
        <f>IF(47&gt;$D37,"",IF($E37=1,EOMONTH(EDATE(Bonds!$I37,6*(47-1)),0),EDATE(Bonds!$I37,6*(47-1))))</f>
        <v/>
      </c>
      <c r="BA37" s="16" t="str">
        <f>IF(48&gt;$D37,"",IF($E37=1,EOMONTH(EDATE(Bonds!$I37,6*(48-1)),0),EDATE(Bonds!$I37,6*(48-1))))</f>
        <v/>
      </c>
      <c r="BB37" s="16" t="str">
        <f>IF(49&gt;$D37,"",IF($E37=1,EOMONTH(EDATE(Bonds!$I37,6*(49-1)),0),EDATE(Bonds!$I37,6*(49-1))))</f>
        <v/>
      </c>
      <c r="BC37" s="16" t="str">
        <f>IF(50&gt;$D37,"",IF($E37=1,EOMONTH(EDATE(Bonds!$I37,6*(50-1)),0),EDATE(Bonds!$I37,6*(50-1))))</f>
        <v/>
      </c>
      <c r="BD37" s="16" t="str">
        <f>IF(51&gt;$D37,"",IF($E37=1,EOMONTH(EDATE(Bonds!$I37,6*(51-1)),0),EDATE(Bonds!$I37,6*(51-1))))</f>
        <v/>
      </c>
      <c r="BE37" s="16" t="str">
        <f>IF(52&gt;$D37,"",IF($E37=1,EOMONTH(EDATE(Bonds!$I37,6*(52-1)),0),EDATE(Bonds!$I37,6*(52-1))))</f>
        <v/>
      </c>
      <c r="BF37" s="16" t="str">
        <f>IF(53&gt;$D37,"",IF($E37=1,EOMONTH(EDATE(Bonds!$I37,6*(53-1)),0),EDATE(Bonds!$I37,6*(53-1))))</f>
        <v/>
      </c>
      <c r="BG37" s="16" t="str">
        <f>IF(54&gt;$D37,"",IF($E37=1,EOMONTH(EDATE(Bonds!$I37,6*(54-1)),0),EDATE(Bonds!$I37,6*(54-1))))</f>
        <v/>
      </c>
      <c r="BH37" s="16" t="str">
        <f>IF(55&gt;$D37,"",IF($E37=1,EOMONTH(EDATE(Bonds!$I37,6*(55-1)),0),EDATE(Bonds!$I37,6*(55-1))))</f>
        <v/>
      </c>
      <c r="BI37" s="16" t="str">
        <f>IF(56&gt;$D37,"",IF($E37=1,EOMONTH(EDATE(Bonds!$I37,6*(56-1)),0),EDATE(Bonds!$I37,6*(56-1))))</f>
        <v/>
      </c>
      <c r="BJ37" s="16" t="str">
        <f>IF(57&gt;$D37,"",IF($E37=1,EOMONTH(EDATE(Bonds!$I37,6*(57-1)),0),EDATE(Bonds!$I37,6*(57-1))))</f>
        <v/>
      </c>
      <c r="BK37" s="16" t="str">
        <f>IF(58&gt;$D37,"",IF($E37=1,EOMONTH(EDATE(Bonds!$I37,6*(58-1)),0),EDATE(Bonds!$I37,6*(58-1))))</f>
        <v/>
      </c>
      <c r="BL37" s="16" t="str">
        <f>IF(59&gt;$D37,"",IF($E37=1,EOMONTH(EDATE(Bonds!$I37,6*(59-1)),0),EDATE(Bonds!$I37,6*(59-1))))</f>
        <v/>
      </c>
      <c r="BM37" s="16" t="str">
        <f>IF(60&gt;$D37,"",IF($E37=1,EOMONTH(EDATE(Bonds!$I37,6*(60-1)),0),EDATE(Bonds!$I37,6*(60-1))))</f>
        <v/>
      </c>
      <c r="BO37" s="22">
        <f t="shared" si="1"/>
        <v>3.7298133534015822E-2</v>
      </c>
      <c r="BP37" s="22">
        <f t="shared" si="2"/>
        <v>3.9984915237647078E-2</v>
      </c>
      <c r="BQ37" s="22" t="str">
        <f t="shared" si="3"/>
        <v/>
      </c>
      <c r="BR37" s="22" t="str">
        <f t="shared" si="4"/>
        <v/>
      </c>
      <c r="BS37" s="22" t="str">
        <f t="shared" si="5"/>
        <v/>
      </c>
      <c r="BT37" s="22" t="str">
        <f t="shared" si="6"/>
        <v/>
      </c>
      <c r="BU37" s="22" t="str">
        <f t="shared" si="7"/>
        <v/>
      </c>
      <c r="BV37" s="22" t="str">
        <f t="shared" si="8"/>
        <v/>
      </c>
      <c r="BW37" s="22" t="str">
        <f t="shared" si="9"/>
        <v/>
      </c>
      <c r="BX37" s="22" t="str">
        <f t="shared" si="10"/>
        <v/>
      </c>
      <c r="BY37" s="22" t="str">
        <f t="shared" si="11"/>
        <v/>
      </c>
      <c r="BZ37" s="22" t="str">
        <f t="shared" si="12"/>
        <v/>
      </c>
      <c r="CA37" s="22" t="str">
        <f t="shared" si="13"/>
        <v/>
      </c>
      <c r="CB37" s="22" t="str">
        <f t="shared" si="14"/>
        <v/>
      </c>
      <c r="CC37" s="22" t="str">
        <f t="shared" si="15"/>
        <v/>
      </c>
      <c r="CD37" s="22" t="str">
        <f t="shared" si="16"/>
        <v/>
      </c>
      <c r="CE37" s="22" t="str">
        <f t="shared" si="17"/>
        <v/>
      </c>
      <c r="CF37" s="22" t="str">
        <f t="shared" si="18"/>
        <v/>
      </c>
      <c r="CG37" s="22" t="str">
        <f t="shared" si="19"/>
        <v/>
      </c>
      <c r="CH37" s="22" t="str">
        <f t="shared" si="20"/>
        <v/>
      </c>
      <c r="CI37" s="22" t="str">
        <f t="shared" si="21"/>
        <v/>
      </c>
      <c r="CJ37" s="22" t="str">
        <f t="shared" si="22"/>
        <v/>
      </c>
      <c r="CK37" s="22" t="str">
        <f t="shared" si="23"/>
        <v/>
      </c>
      <c r="CL37" s="22" t="str">
        <f t="shared" si="24"/>
        <v/>
      </c>
      <c r="CM37" s="22" t="str">
        <f t="shared" si="25"/>
        <v/>
      </c>
      <c r="CN37" s="22" t="str">
        <f t="shared" si="26"/>
        <v/>
      </c>
      <c r="CO37" s="22" t="str">
        <f t="shared" si="27"/>
        <v/>
      </c>
      <c r="CP37" s="22" t="str">
        <f t="shared" si="28"/>
        <v/>
      </c>
      <c r="CQ37" s="22" t="str">
        <f t="shared" si="29"/>
        <v/>
      </c>
      <c r="CR37" s="22" t="str">
        <f t="shared" si="30"/>
        <v/>
      </c>
      <c r="CS37" s="22" t="str">
        <f t="shared" si="31"/>
        <v/>
      </c>
      <c r="CT37" s="22" t="str">
        <f t="shared" si="32"/>
        <v/>
      </c>
      <c r="CU37" s="22" t="str">
        <f t="shared" si="33"/>
        <v/>
      </c>
      <c r="CV37" s="22" t="str">
        <f t="shared" si="34"/>
        <v/>
      </c>
      <c r="CW37" s="22" t="str">
        <f t="shared" si="35"/>
        <v/>
      </c>
      <c r="CX37" s="22" t="str">
        <f t="shared" si="36"/>
        <v/>
      </c>
      <c r="CY37" s="22" t="str">
        <f t="shared" si="37"/>
        <v/>
      </c>
      <c r="CZ37" s="22" t="str">
        <f t="shared" si="38"/>
        <v/>
      </c>
      <c r="DA37" s="22" t="str">
        <f t="shared" si="39"/>
        <v/>
      </c>
      <c r="DB37" s="22" t="str">
        <f t="shared" si="40"/>
        <v/>
      </c>
      <c r="DC37" s="22" t="str">
        <f t="shared" si="41"/>
        <v/>
      </c>
      <c r="DD37" s="22" t="str">
        <f t="shared" si="42"/>
        <v/>
      </c>
      <c r="DE37" s="22" t="str">
        <f t="shared" si="43"/>
        <v/>
      </c>
      <c r="DF37" s="22" t="str">
        <f t="shared" si="44"/>
        <v/>
      </c>
      <c r="DG37" s="22" t="str">
        <f t="shared" si="45"/>
        <v/>
      </c>
      <c r="DH37" s="22" t="str">
        <f t="shared" si="46"/>
        <v/>
      </c>
      <c r="DI37" s="22" t="str">
        <f t="shared" si="47"/>
        <v/>
      </c>
      <c r="DJ37" s="22" t="str">
        <f t="shared" si="48"/>
        <v/>
      </c>
      <c r="DK37" s="22" t="str">
        <f t="shared" si="49"/>
        <v/>
      </c>
      <c r="DL37" s="22" t="str">
        <f t="shared" si="50"/>
        <v/>
      </c>
      <c r="DM37" s="22" t="str">
        <f t="shared" si="51"/>
        <v/>
      </c>
      <c r="DN37" s="22" t="str">
        <f t="shared" si="52"/>
        <v/>
      </c>
      <c r="DO37" s="22" t="str">
        <f t="shared" si="53"/>
        <v/>
      </c>
      <c r="DP37" s="22" t="str">
        <f t="shared" si="54"/>
        <v/>
      </c>
      <c r="DQ37" s="22" t="str">
        <f t="shared" si="55"/>
        <v/>
      </c>
      <c r="DR37" s="22" t="str">
        <f t="shared" si="56"/>
        <v/>
      </c>
      <c r="DS37" s="22" t="str">
        <f t="shared" si="57"/>
        <v/>
      </c>
      <c r="DT37" s="22" t="str">
        <f t="shared" si="58"/>
        <v/>
      </c>
      <c r="DU37" s="22" t="str">
        <f t="shared" si="59"/>
        <v/>
      </c>
      <c r="DV37" s="22" t="str">
        <f t="shared" si="60"/>
        <v/>
      </c>
      <c r="DX37" s="18">
        <f t="shared" si="61"/>
        <v>1.3675732759526544</v>
      </c>
      <c r="DY37" s="18">
        <f t="shared" si="62"/>
        <v>98.809361036472126</v>
      </c>
      <c r="DZ37" s="18">
        <f t="shared" si="63"/>
        <v>0</v>
      </c>
      <c r="EA37" s="18">
        <f t="shared" si="64"/>
        <v>0</v>
      </c>
      <c r="EB37" s="18">
        <f t="shared" si="65"/>
        <v>0</v>
      </c>
      <c r="EC37" s="18">
        <f t="shared" si="66"/>
        <v>0</v>
      </c>
      <c r="ED37" s="18">
        <f t="shared" si="67"/>
        <v>0</v>
      </c>
      <c r="EE37" s="18">
        <f t="shared" si="68"/>
        <v>0</v>
      </c>
      <c r="EF37" s="18">
        <f t="shared" si="69"/>
        <v>0</v>
      </c>
      <c r="EG37" s="18">
        <f t="shared" si="70"/>
        <v>0</v>
      </c>
      <c r="EH37" s="18">
        <f t="shared" si="71"/>
        <v>0</v>
      </c>
      <c r="EI37" s="18">
        <f t="shared" si="72"/>
        <v>0</v>
      </c>
      <c r="EJ37" s="18">
        <f t="shared" si="73"/>
        <v>0</v>
      </c>
      <c r="EK37" s="18">
        <f t="shared" si="74"/>
        <v>0</v>
      </c>
      <c r="EL37" s="18">
        <f t="shared" si="75"/>
        <v>0</v>
      </c>
      <c r="EM37" s="18">
        <f t="shared" si="76"/>
        <v>0</v>
      </c>
      <c r="EN37" s="18">
        <f t="shared" si="77"/>
        <v>0</v>
      </c>
      <c r="EO37" s="18">
        <f t="shared" si="78"/>
        <v>0</v>
      </c>
      <c r="EP37" s="18">
        <f t="shared" si="79"/>
        <v>0</v>
      </c>
      <c r="EQ37" s="18">
        <f t="shared" si="80"/>
        <v>0</v>
      </c>
      <c r="ER37" s="18">
        <f t="shared" si="81"/>
        <v>0</v>
      </c>
      <c r="ES37" s="18">
        <f t="shared" si="82"/>
        <v>0</v>
      </c>
      <c r="ET37" s="18">
        <f t="shared" si="83"/>
        <v>0</v>
      </c>
      <c r="EU37" s="18">
        <f t="shared" si="84"/>
        <v>0</v>
      </c>
      <c r="EV37" s="18">
        <f t="shared" si="85"/>
        <v>0</v>
      </c>
      <c r="EW37" s="18">
        <f t="shared" si="86"/>
        <v>0</v>
      </c>
      <c r="EX37" s="18">
        <f t="shared" si="87"/>
        <v>0</v>
      </c>
      <c r="EY37" s="18">
        <f t="shared" si="88"/>
        <v>0</v>
      </c>
      <c r="EZ37" s="18">
        <f t="shared" si="89"/>
        <v>0</v>
      </c>
      <c r="FA37" s="18">
        <f t="shared" si="90"/>
        <v>0</v>
      </c>
      <c r="FB37" s="18">
        <f t="shared" si="91"/>
        <v>0</v>
      </c>
      <c r="FC37" s="18">
        <f t="shared" si="92"/>
        <v>0</v>
      </c>
      <c r="FD37" s="18">
        <f t="shared" si="93"/>
        <v>0</v>
      </c>
      <c r="FE37" s="18">
        <f t="shared" si="94"/>
        <v>0</v>
      </c>
      <c r="FF37" s="18">
        <f t="shared" si="95"/>
        <v>0</v>
      </c>
      <c r="FG37" s="18">
        <f t="shared" si="96"/>
        <v>0</v>
      </c>
      <c r="FH37" s="18">
        <f t="shared" si="97"/>
        <v>0</v>
      </c>
      <c r="FI37" s="18">
        <f t="shared" si="98"/>
        <v>0</v>
      </c>
      <c r="FJ37" s="18">
        <f t="shared" si="99"/>
        <v>0</v>
      </c>
      <c r="FK37" s="18">
        <f t="shared" si="100"/>
        <v>0</v>
      </c>
      <c r="FL37" s="18">
        <f t="shared" si="101"/>
        <v>0</v>
      </c>
      <c r="FM37" s="18">
        <f t="shared" si="102"/>
        <v>0</v>
      </c>
      <c r="FN37" s="18">
        <f t="shared" si="103"/>
        <v>0</v>
      </c>
      <c r="FO37" s="18">
        <f t="shared" si="104"/>
        <v>0</v>
      </c>
      <c r="FP37" s="18">
        <f t="shared" si="105"/>
        <v>0</v>
      </c>
      <c r="FQ37" s="18">
        <f t="shared" si="106"/>
        <v>0</v>
      </c>
      <c r="FR37" s="18">
        <f t="shared" si="107"/>
        <v>0</v>
      </c>
      <c r="FS37" s="18">
        <f t="shared" si="108"/>
        <v>0</v>
      </c>
      <c r="FT37" s="18">
        <f t="shared" si="109"/>
        <v>0</v>
      </c>
      <c r="FU37" s="18">
        <f t="shared" si="110"/>
        <v>0</v>
      </c>
      <c r="FV37" s="18">
        <f t="shared" si="111"/>
        <v>0</v>
      </c>
      <c r="FW37" s="18">
        <f t="shared" si="112"/>
        <v>0</v>
      </c>
      <c r="FX37" s="18">
        <f t="shared" si="113"/>
        <v>0</v>
      </c>
      <c r="FY37" s="18">
        <f t="shared" si="114"/>
        <v>0</v>
      </c>
      <c r="FZ37" s="18">
        <f t="shared" si="115"/>
        <v>0</v>
      </c>
      <c r="GA37" s="18">
        <f t="shared" si="116"/>
        <v>0</v>
      </c>
      <c r="GB37" s="18">
        <f t="shared" si="117"/>
        <v>0</v>
      </c>
      <c r="GC37" s="18">
        <f t="shared" si="118"/>
        <v>0</v>
      </c>
      <c r="GD37" s="18">
        <f t="shared" si="119"/>
        <v>0</v>
      </c>
      <c r="GE37" s="18">
        <f t="shared" si="120"/>
        <v>0</v>
      </c>
    </row>
    <row r="38" spans="1:187" x14ac:dyDescent="0.2">
      <c r="A38">
        <v>35</v>
      </c>
      <c r="B38" s="16">
        <f>Bonds!B38</f>
        <v>46507</v>
      </c>
      <c r="C38" s="17">
        <f>Bonds!C38</f>
        <v>3.75</v>
      </c>
      <c r="D38">
        <f>Bonds!Q38</f>
        <v>2</v>
      </c>
      <c r="E38">
        <f t="shared" si="0"/>
        <v>1</v>
      </c>
      <c r="F38" s="16">
        <f>IF(1&gt;$D38,"",IF($E38=1,EOMONTH(EDATE(Bonds!$I38,6*(1-1)),0),EDATE(Bonds!$I38,6*(1-1))))</f>
        <v>46326</v>
      </c>
      <c r="G38" s="16">
        <f>IF(2&gt;$D38,"",IF($E38=1,EOMONTH(EDATE(Bonds!$I38,6*(2-1)),0),EDATE(Bonds!$I38,6*(2-1))))</f>
        <v>46507</v>
      </c>
      <c r="H38" s="16" t="str">
        <f>IF(3&gt;$D38,"",IF($E38=1,EOMONTH(EDATE(Bonds!$I38,6*(3-1)),0),EDATE(Bonds!$I38,6*(3-1))))</f>
        <v/>
      </c>
      <c r="I38" s="16" t="str">
        <f>IF(4&gt;$D38,"",IF($E38=1,EOMONTH(EDATE(Bonds!$I38,6*(4-1)),0),EDATE(Bonds!$I38,6*(4-1))))</f>
        <v/>
      </c>
      <c r="J38" s="16" t="str">
        <f>IF(5&gt;$D38,"",IF($E38=1,EOMONTH(EDATE(Bonds!$I38,6*(5-1)),0),EDATE(Bonds!$I38,6*(5-1))))</f>
        <v/>
      </c>
      <c r="K38" s="16" t="str">
        <f>IF(6&gt;$D38,"",IF($E38=1,EOMONTH(EDATE(Bonds!$I38,6*(6-1)),0),EDATE(Bonds!$I38,6*(6-1))))</f>
        <v/>
      </c>
      <c r="L38" s="16" t="str">
        <f>IF(7&gt;$D38,"",IF($E38=1,EOMONTH(EDATE(Bonds!$I38,6*(7-1)),0),EDATE(Bonds!$I38,6*(7-1))))</f>
        <v/>
      </c>
      <c r="M38" s="16" t="str">
        <f>IF(8&gt;$D38,"",IF($E38=1,EOMONTH(EDATE(Bonds!$I38,6*(8-1)),0),EDATE(Bonds!$I38,6*(8-1))))</f>
        <v/>
      </c>
      <c r="N38" s="16" t="str">
        <f>IF(9&gt;$D38,"",IF($E38=1,EOMONTH(EDATE(Bonds!$I38,6*(9-1)),0),EDATE(Bonds!$I38,6*(9-1))))</f>
        <v/>
      </c>
      <c r="O38" s="16" t="str">
        <f>IF(10&gt;$D38,"",IF($E38=1,EOMONTH(EDATE(Bonds!$I38,6*(10-1)),0),EDATE(Bonds!$I38,6*(10-1))))</f>
        <v/>
      </c>
      <c r="P38" s="16" t="str">
        <f>IF(11&gt;$D38,"",IF($E38=1,EOMONTH(EDATE(Bonds!$I38,6*(11-1)),0),EDATE(Bonds!$I38,6*(11-1))))</f>
        <v/>
      </c>
      <c r="Q38" s="16" t="str">
        <f>IF(12&gt;$D38,"",IF($E38=1,EOMONTH(EDATE(Bonds!$I38,6*(12-1)),0),EDATE(Bonds!$I38,6*(12-1))))</f>
        <v/>
      </c>
      <c r="R38" s="16" t="str">
        <f>IF(13&gt;$D38,"",IF($E38=1,EOMONTH(EDATE(Bonds!$I38,6*(13-1)),0),EDATE(Bonds!$I38,6*(13-1))))</f>
        <v/>
      </c>
      <c r="S38" s="16" t="str">
        <f>IF(14&gt;$D38,"",IF($E38=1,EOMONTH(EDATE(Bonds!$I38,6*(14-1)),0),EDATE(Bonds!$I38,6*(14-1))))</f>
        <v/>
      </c>
      <c r="T38" s="16" t="str">
        <f>IF(15&gt;$D38,"",IF($E38=1,EOMONTH(EDATE(Bonds!$I38,6*(15-1)),0),EDATE(Bonds!$I38,6*(15-1))))</f>
        <v/>
      </c>
      <c r="U38" s="16" t="str">
        <f>IF(16&gt;$D38,"",IF($E38=1,EOMONTH(EDATE(Bonds!$I38,6*(16-1)),0),EDATE(Bonds!$I38,6*(16-1))))</f>
        <v/>
      </c>
      <c r="V38" s="16" t="str">
        <f>IF(17&gt;$D38,"",IF($E38=1,EOMONTH(EDATE(Bonds!$I38,6*(17-1)),0),EDATE(Bonds!$I38,6*(17-1))))</f>
        <v/>
      </c>
      <c r="W38" s="16" t="str">
        <f>IF(18&gt;$D38,"",IF($E38=1,EOMONTH(EDATE(Bonds!$I38,6*(18-1)),0),EDATE(Bonds!$I38,6*(18-1))))</f>
        <v/>
      </c>
      <c r="X38" s="16" t="str">
        <f>IF(19&gt;$D38,"",IF($E38=1,EOMONTH(EDATE(Bonds!$I38,6*(19-1)),0),EDATE(Bonds!$I38,6*(19-1))))</f>
        <v/>
      </c>
      <c r="Y38" s="16" t="str">
        <f>IF(20&gt;$D38,"",IF($E38=1,EOMONTH(EDATE(Bonds!$I38,6*(20-1)),0),EDATE(Bonds!$I38,6*(20-1))))</f>
        <v/>
      </c>
      <c r="Z38" s="16" t="str">
        <f>IF(21&gt;$D38,"",IF($E38=1,EOMONTH(EDATE(Bonds!$I38,6*(21-1)),0),EDATE(Bonds!$I38,6*(21-1))))</f>
        <v/>
      </c>
      <c r="AA38" s="16" t="str">
        <f>IF(22&gt;$D38,"",IF($E38=1,EOMONTH(EDATE(Bonds!$I38,6*(22-1)),0),EDATE(Bonds!$I38,6*(22-1))))</f>
        <v/>
      </c>
      <c r="AB38" s="16" t="str">
        <f>IF(23&gt;$D38,"",IF($E38=1,EOMONTH(EDATE(Bonds!$I38,6*(23-1)),0),EDATE(Bonds!$I38,6*(23-1))))</f>
        <v/>
      </c>
      <c r="AC38" s="16" t="str">
        <f>IF(24&gt;$D38,"",IF($E38=1,EOMONTH(EDATE(Bonds!$I38,6*(24-1)),0),EDATE(Bonds!$I38,6*(24-1))))</f>
        <v/>
      </c>
      <c r="AD38" s="16" t="str">
        <f>IF(25&gt;$D38,"",IF($E38=1,EOMONTH(EDATE(Bonds!$I38,6*(25-1)),0),EDATE(Bonds!$I38,6*(25-1))))</f>
        <v/>
      </c>
      <c r="AE38" s="16" t="str">
        <f>IF(26&gt;$D38,"",IF($E38=1,EOMONTH(EDATE(Bonds!$I38,6*(26-1)),0),EDATE(Bonds!$I38,6*(26-1))))</f>
        <v/>
      </c>
      <c r="AF38" s="16" t="str">
        <f>IF(27&gt;$D38,"",IF($E38=1,EOMONTH(EDATE(Bonds!$I38,6*(27-1)),0),EDATE(Bonds!$I38,6*(27-1))))</f>
        <v/>
      </c>
      <c r="AG38" s="16" t="str">
        <f>IF(28&gt;$D38,"",IF($E38=1,EOMONTH(EDATE(Bonds!$I38,6*(28-1)),0),EDATE(Bonds!$I38,6*(28-1))))</f>
        <v/>
      </c>
      <c r="AH38" s="16" t="str">
        <f>IF(29&gt;$D38,"",IF($E38=1,EOMONTH(EDATE(Bonds!$I38,6*(29-1)),0),EDATE(Bonds!$I38,6*(29-1))))</f>
        <v/>
      </c>
      <c r="AI38" s="16" t="str">
        <f>IF(30&gt;$D38,"",IF($E38=1,EOMONTH(EDATE(Bonds!$I38,6*(30-1)),0),EDATE(Bonds!$I38,6*(30-1))))</f>
        <v/>
      </c>
      <c r="AJ38" s="16" t="str">
        <f>IF(31&gt;$D38,"",IF($E38=1,EOMONTH(EDATE(Bonds!$I38,6*(31-1)),0),EDATE(Bonds!$I38,6*(31-1))))</f>
        <v/>
      </c>
      <c r="AK38" s="16" t="str">
        <f>IF(32&gt;$D38,"",IF($E38=1,EOMONTH(EDATE(Bonds!$I38,6*(32-1)),0),EDATE(Bonds!$I38,6*(32-1))))</f>
        <v/>
      </c>
      <c r="AL38" s="16" t="str">
        <f>IF(33&gt;$D38,"",IF($E38=1,EOMONTH(EDATE(Bonds!$I38,6*(33-1)),0),EDATE(Bonds!$I38,6*(33-1))))</f>
        <v/>
      </c>
      <c r="AM38" s="16" t="str">
        <f>IF(34&gt;$D38,"",IF($E38=1,EOMONTH(EDATE(Bonds!$I38,6*(34-1)),0),EDATE(Bonds!$I38,6*(34-1))))</f>
        <v/>
      </c>
      <c r="AN38" s="16" t="str">
        <f>IF(35&gt;$D38,"",IF($E38=1,EOMONTH(EDATE(Bonds!$I38,6*(35-1)),0),EDATE(Bonds!$I38,6*(35-1))))</f>
        <v/>
      </c>
      <c r="AO38" s="16" t="str">
        <f>IF(36&gt;$D38,"",IF($E38=1,EOMONTH(EDATE(Bonds!$I38,6*(36-1)),0),EDATE(Bonds!$I38,6*(36-1))))</f>
        <v/>
      </c>
      <c r="AP38" s="16" t="str">
        <f>IF(37&gt;$D38,"",IF($E38=1,EOMONTH(EDATE(Bonds!$I38,6*(37-1)),0),EDATE(Bonds!$I38,6*(37-1))))</f>
        <v/>
      </c>
      <c r="AQ38" s="16" t="str">
        <f>IF(38&gt;$D38,"",IF($E38=1,EOMONTH(EDATE(Bonds!$I38,6*(38-1)),0),EDATE(Bonds!$I38,6*(38-1))))</f>
        <v/>
      </c>
      <c r="AR38" s="16" t="str">
        <f>IF(39&gt;$D38,"",IF($E38=1,EOMONTH(EDATE(Bonds!$I38,6*(39-1)),0),EDATE(Bonds!$I38,6*(39-1))))</f>
        <v/>
      </c>
      <c r="AS38" s="16" t="str">
        <f>IF(40&gt;$D38,"",IF($E38=1,EOMONTH(EDATE(Bonds!$I38,6*(40-1)),0),EDATE(Bonds!$I38,6*(40-1))))</f>
        <v/>
      </c>
      <c r="AT38" s="16" t="str">
        <f>IF(41&gt;$D38,"",IF($E38=1,EOMONTH(EDATE(Bonds!$I38,6*(41-1)),0),EDATE(Bonds!$I38,6*(41-1))))</f>
        <v/>
      </c>
      <c r="AU38" s="16" t="str">
        <f>IF(42&gt;$D38,"",IF($E38=1,EOMONTH(EDATE(Bonds!$I38,6*(42-1)),0),EDATE(Bonds!$I38,6*(42-1))))</f>
        <v/>
      </c>
      <c r="AV38" s="16" t="str">
        <f>IF(43&gt;$D38,"",IF($E38=1,EOMONTH(EDATE(Bonds!$I38,6*(43-1)),0),EDATE(Bonds!$I38,6*(43-1))))</f>
        <v/>
      </c>
      <c r="AW38" s="16" t="str">
        <f>IF(44&gt;$D38,"",IF($E38=1,EOMONTH(EDATE(Bonds!$I38,6*(44-1)),0),EDATE(Bonds!$I38,6*(44-1))))</f>
        <v/>
      </c>
      <c r="AX38" s="16" t="str">
        <f>IF(45&gt;$D38,"",IF($E38=1,EOMONTH(EDATE(Bonds!$I38,6*(45-1)),0),EDATE(Bonds!$I38,6*(45-1))))</f>
        <v/>
      </c>
      <c r="AY38" s="16" t="str">
        <f>IF(46&gt;$D38,"",IF($E38=1,EOMONTH(EDATE(Bonds!$I38,6*(46-1)),0),EDATE(Bonds!$I38,6*(46-1))))</f>
        <v/>
      </c>
      <c r="AZ38" s="16" t="str">
        <f>IF(47&gt;$D38,"",IF($E38=1,EOMONTH(EDATE(Bonds!$I38,6*(47-1)),0),EDATE(Bonds!$I38,6*(47-1))))</f>
        <v/>
      </c>
      <c r="BA38" s="16" t="str">
        <f>IF(48&gt;$D38,"",IF($E38=1,EOMONTH(EDATE(Bonds!$I38,6*(48-1)),0),EDATE(Bonds!$I38,6*(48-1))))</f>
        <v/>
      </c>
      <c r="BB38" s="16" t="str">
        <f>IF(49&gt;$D38,"",IF($E38=1,EOMONTH(EDATE(Bonds!$I38,6*(49-1)),0),EDATE(Bonds!$I38,6*(49-1))))</f>
        <v/>
      </c>
      <c r="BC38" s="16" t="str">
        <f>IF(50&gt;$D38,"",IF($E38=1,EOMONTH(EDATE(Bonds!$I38,6*(50-1)),0),EDATE(Bonds!$I38,6*(50-1))))</f>
        <v/>
      </c>
      <c r="BD38" s="16" t="str">
        <f>IF(51&gt;$D38,"",IF($E38=1,EOMONTH(EDATE(Bonds!$I38,6*(51-1)),0),EDATE(Bonds!$I38,6*(51-1))))</f>
        <v/>
      </c>
      <c r="BE38" s="16" t="str">
        <f>IF(52&gt;$D38,"",IF($E38=1,EOMONTH(EDATE(Bonds!$I38,6*(52-1)),0),EDATE(Bonds!$I38,6*(52-1))))</f>
        <v/>
      </c>
      <c r="BF38" s="16" t="str">
        <f>IF(53&gt;$D38,"",IF($E38=1,EOMONTH(EDATE(Bonds!$I38,6*(53-1)),0),EDATE(Bonds!$I38,6*(53-1))))</f>
        <v/>
      </c>
      <c r="BG38" s="16" t="str">
        <f>IF(54&gt;$D38,"",IF($E38=1,EOMONTH(EDATE(Bonds!$I38,6*(54-1)),0),EDATE(Bonds!$I38,6*(54-1))))</f>
        <v/>
      </c>
      <c r="BH38" s="16" t="str">
        <f>IF(55&gt;$D38,"",IF($E38=1,EOMONTH(EDATE(Bonds!$I38,6*(55-1)),0),EDATE(Bonds!$I38,6*(55-1))))</f>
        <v/>
      </c>
      <c r="BI38" s="16" t="str">
        <f>IF(56&gt;$D38,"",IF($E38=1,EOMONTH(EDATE(Bonds!$I38,6*(56-1)),0),EDATE(Bonds!$I38,6*(56-1))))</f>
        <v/>
      </c>
      <c r="BJ38" s="16" t="str">
        <f>IF(57&gt;$D38,"",IF($E38=1,EOMONTH(EDATE(Bonds!$I38,6*(57-1)),0),EDATE(Bonds!$I38,6*(57-1))))</f>
        <v/>
      </c>
      <c r="BK38" s="16" t="str">
        <f>IF(58&gt;$D38,"",IF($E38=1,EOMONTH(EDATE(Bonds!$I38,6*(58-1)),0),EDATE(Bonds!$I38,6*(58-1))))</f>
        <v/>
      </c>
      <c r="BL38" s="16" t="str">
        <f>IF(59&gt;$D38,"",IF($E38=1,EOMONTH(EDATE(Bonds!$I38,6*(59-1)),0),EDATE(Bonds!$I38,6*(59-1))))</f>
        <v/>
      </c>
      <c r="BM38" s="16" t="str">
        <f>IF(60&gt;$D38,"",IF($E38=1,EOMONTH(EDATE(Bonds!$I38,6*(60-1)),0),EDATE(Bonds!$I38,6*(60-1))))</f>
        <v/>
      </c>
      <c r="BO38" s="22">
        <f t="shared" si="1"/>
        <v>3.7298133534015822E-2</v>
      </c>
      <c r="BP38" s="22">
        <f t="shared" si="2"/>
        <v>3.9984915237647078E-2</v>
      </c>
      <c r="BQ38" s="22" t="str">
        <f t="shared" si="3"/>
        <v/>
      </c>
      <c r="BR38" s="22" t="str">
        <f t="shared" si="4"/>
        <v/>
      </c>
      <c r="BS38" s="22" t="str">
        <f t="shared" si="5"/>
        <v/>
      </c>
      <c r="BT38" s="22" t="str">
        <f t="shared" si="6"/>
        <v/>
      </c>
      <c r="BU38" s="22" t="str">
        <f t="shared" si="7"/>
        <v/>
      </c>
      <c r="BV38" s="22" t="str">
        <f t="shared" si="8"/>
        <v/>
      </c>
      <c r="BW38" s="22" t="str">
        <f t="shared" si="9"/>
        <v/>
      </c>
      <c r="BX38" s="22" t="str">
        <f t="shared" si="10"/>
        <v/>
      </c>
      <c r="BY38" s="22" t="str">
        <f t="shared" si="11"/>
        <v/>
      </c>
      <c r="BZ38" s="22" t="str">
        <f t="shared" si="12"/>
        <v/>
      </c>
      <c r="CA38" s="22" t="str">
        <f t="shared" si="13"/>
        <v/>
      </c>
      <c r="CB38" s="22" t="str">
        <f t="shared" si="14"/>
        <v/>
      </c>
      <c r="CC38" s="22" t="str">
        <f t="shared" si="15"/>
        <v/>
      </c>
      <c r="CD38" s="22" t="str">
        <f t="shared" si="16"/>
        <v/>
      </c>
      <c r="CE38" s="22" t="str">
        <f t="shared" si="17"/>
        <v/>
      </c>
      <c r="CF38" s="22" t="str">
        <f t="shared" si="18"/>
        <v/>
      </c>
      <c r="CG38" s="22" t="str">
        <f t="shared" si="19"/>
        <v/>
      </c>
      <c r="CH38" s="22" t="str">
        <f t="shared" si="20"/>
        <v/>
      </c>
      <c r="CI38" s="22" t="str">
        <f t="shared" si="21"/>
        <v/>
      </c>
      <c r="CJ38" s="22" t="str">
        <f t="shared" si="22"/>
        <v/>
      </c>
      <c r="CK38" s="22" t="str">
        <f t="shared" si="23"/>
        <v/>
      </c>
      <c r="CL38" s="22" t="str">
        <f t="shared" si="24"/>
        <v/>
      </c>
      <c r="CM38" s="22" t="str">
        <f t="shared" si="25"/>
        <v/>
      </c>
      <c r="CN38" s="22" t="str">
        <f t="shared" si="26"/>
        <v/>
      </c>
      <c r="CO38" s="22" t="str">
        <f t="shared" si="27"/>
        <v/>
      </c>
      <c r="CP38" s="22" t="str">
        <f t="shared" si="28"/>
        <v/>
      </c>
      <c r="CQ38" s="22" t="str">
        <f t="shared" si="29"/>
        <v/>
      </c>
      <c r="CR38" s="22" t="str">
        <f t="shared" si="30"/>
        <v/>
      </c>
      <c r="CS38" s="22" t="str">
        <f t="shared" si="31"/>
        <v/>
      </c>
      <c r="CT38" s="22" t="str">
        <f t="shared" si="32"/>
        <v/>
      </c>
      <c r="CU38" s="22" t="str">
        <f t="shared" si="33"/>
        <v/>
      </c>
      <c r="CV38" s="22" t="str">
        <f t="shared" si="34"/>
        <v/>
      </c>
      <c r="CW38" s="22" t="str">
        <f t="shared" si="35"/>
        <v/>
      </c>
      <c r="CX38" s="22" t="str">
        <f t="shared" si="36"/>
        <v/>
      </c>
      <c r="CY38" s="22" t="str">
        <f t="shared" si="37"/>
        <v/>
      </c>
      <c r="CZ38" s="22" t="str">
        <f t="shared" si="38"/>
        <v/>
      </c>
      <c r="DA38" s="22" t="str">
        <f t="shared" si="39"/>
        <v/>
      </c>
      <c r="DB38" s="22" t="str">
        <f t="shared" si="40"/>
        <v/>
      </c>
      <c r="DC38" s="22" t="str">
        <f t="shared" si="41"/>
        <v/>
      </c>
      <c r="DD38" s="22" t="str">
        <f t="shared" si="42"/>
        <v/>
      </c>
      <c r="DE38" s="22" t="str">
        <f t="shared" si="43"/>
        <v/>
      </c>
      <c r="DF38" s="22" t="str">
        <f t="shared" si="44"/>
        <v/>
      </c>
      <c r="DG38" s="22" t="str">
        <f t="shared" si="45"/>
        <v/>
      </c>
      <c r="DH38" s="22" t="str">
        <f t="shared" si="46"/>
        <v/>
      </c>
      <c r="DI38" s="22" t="str">
        <f t="shared" si="47"/>
        <v/>
      </c>
      <c r="DJ38" s="22" t="str">
        <f t="shared" si="48"/>
        <v/>
      </c>
      <c r="DK38" s="22" t="str">
        <f t="shared" si="49"/>
        <v/>
      </c>
      <c r="DL38" s="22" t="str">
        <f t="shared" si="50"/>
        <v/>
      </c>
      <c r="DM38" s="22" t="str">
        <f t="shared" si="51"/>
        <v/>
      </c>
      <c r="DN38" s="22" t="str">
        <f t="shared" si="52"/>
        <v/>
      </c>
      <c r="DO38" s="22" t="str">
        <f t="shared" si="53"/>
        <v/>
      </c>
      <c r="DP38" s="22" t="str">
        <f t="shared" si="54"/>
        <v/>
      </c>
      <c r="DQ38" s="22" t="str">
        <f t="shared" si="55"/>
        <v/>
      </c>
      <c r="DR38" s="22" t="str">
        <f t="shared" si="56"/>
        <v/>
      </c>
      <c r="DS38" s="22" t="str">
        <f t="shared" si="57"/>
        <v/>
      </c>
      <c r="DT38" s="22" t="str">
        <f t="shared" si="58"/>
        <v/>
      </c>
      <c r="DU38" s="22" t="str">
        <f t="shared" si="59"/>
        <v/>
      </c>
      <c r="DV38" s="22" t="str">
        <f t="shared" si="60"/>
        <v/>
      </c>
      <c r="DX38" s="18">
        <f t="shared" si="61"/>
        <v>1.8648726490263468</v>
      </c>
      <c r="DY38" s="18">
        <f t="shared" si="62"/>
        <v>99.296706836898622</v>
      </c>
      <c r="DZ38" s="18">
        <f t="shared" si="63"/>
        <v>0</v>
      </c>
      <c r="EA38" s="18">
        <f t="shared" si="64"/>
        <v>0</v>
      </c>
      <c r="EB38" s="18">
        <f t="shared" si="65"/>
        <v>0</v>
      </c>
      <c r="EC38" s="18">
        <f t="shared" si="66"/>
        <v>0</v>
      </c>
      <c r="ED38" s="18">
        <f t="shared" si="67"/>
        <v>0</v>
      </c>
      <c r="EE38" s="18">
        <f t="shared" si="68"/>
        <v>0</v>
      </c>
      <c r="EF38" s="18">
        <f t="shared" si="69"/>
        <v>0</v>
      </c>
      <c r="EG38" s="18">
        <f t="shared" si="70"/>
        <v>0</v>
      </c>
      <c r="EH38" s="18">
        <f t="shared" si="71"/>
        <v>0</v>
      </c>
      <c r="EI38" s="18">
        <f t="shared" si="72"/>
        <v>0</v>
      </c>
      <c r="EJ38" s="18">
        <f t="shared" si="73"/>
        <v>0</v>
      </c>
      <c r="EK38" s="18">
        <f t="shared" si="74"/>
        <v>0</v>
      </c>
      <c r="EL38" s="18">
        <f t="shared" si="75"/>
        <v>0</v>
      </c>
      <c r="EM38" s="18">
        <f t="shared" si="76"/>
        <v>0</v>
      </c>
      <c r="EN38" s="18">
        <f t="shared" si="77"/>
        <v>0</v>
      </c>
      <c r="EO38" s="18">
        <f t="shared" si="78"/>
        <v>0</v>
      </c>
      <c r="EP38" s="18">
        <f t="shared" si="79"/>
        <v>0</v>
      </c>
      <c r="EQ38" s="18">
        <f t="shared" si="80"/>
        <v>0</v>
      </c>
      <c r="ER38" s="18">
        <f t="shared" si="81"/>
        <v>0</v>
      </c>
      <c r="ES38" s="18">
        <f t="shared" si="82"/>
        <v>0</v>
      </c>
      <c r="ET38" s="18">
        <f t="shared" si="83"/>
        <v>0</v>
      </c>
      <c r="EU38" s="18">
        <f t="shared" si="84"/>
        <v>0</v>
      </c>
      <c r="EV38" s="18">
        <f t="shared" si="85"/>
        <v>0</v>
      </c>
      <c r="EW38" s="18">
        <f t="shared" si="86"/>
        <v>0</v>
      </c>
      <c r="EX38" s="18">
        <f t="shared" si="87"/>
        <v>0</v>
      </c>
      <c r="EY38" s="18">
        <f t="shared" si="88"/>
        <v>0</v>
      </c>
      <c r="EZ38" s="18">
        <f t="shared" si="89"/>
        <v>0</v>
      </c>
      <c r="FA38" s="18">
        <f t="shared" si="90"/>
        <v>0</v>
      </c>
      <c r="FB38" s="18">
        <f t="shared" si="91"/>
        <v>0</v>
      </c>
      <c r="FC38" s="18">
        <f t="shared" si="92"/>
        <v>0</v>
      </c>
      <c r="FD38" s="18">
        <f t="shared" si="93"/>
        <v>0</v>
      </c>
      <c r="FE38" s="18">
        <f t="shared" si="94"/>
        <v>0</v>
      </c>
      <c r="FF38" s="18">
        <f t="shared" si="95"/>
        <v>0</v>
      </c>
      <c r="FG38" s="18">
        <f t="shared" si="96"/>
        <v>0</v>
      </c>
      <c r="FH38" s="18">
        <f t="shared" si="97"/>
        <v>0</v>
      </c>
      <c r="FI38" s="18">
        <f t="shared" si="98"/>
        <v>0</v>
      </c>
      <c r="FJ38" s="18">
        <f t="shared" si="99"/>
        <v>0</v>
      </c>
      <c r="FK38" s="18">
        <f t="shared" si="100"/>
        <v>0</v>
      </c>
      <c r="FL38" s="18">
        <f t="shared" si="101"/>
        <v>0</v>
      </c>
      <c r="FM38" s="18">
        <f t="shared" si="102"/>
        <v>0</v>
      </c>
      <c r="FN38" s="18">
        <f t="shared" si="103"/>
        <v>0</v>
      </c>
      <c r="FO38" s="18">
        <f t="shared" si="104"/>
        <v>0</v>
      </c>
      <c r="FP38" s="18">
        <f t="shared" si="105"/>
        <v>0</v>
      </c>
      <c r="FQ38" s="18">
        <f t="shared" si="106"/>
        <v>0</v>
      </c>
      <c r="FR38" s="18">
        <f t="shared" si="107"/>
        <v>0</v>
      </c>
      <c r="FS38" s="18">
        <f t="shared" si="108"/>
        <v>0</v>
      </c>
      <c r="FT38" s="18">
        <f t="shared" si="109"/>
        <v>0</v>
      </c>
      <c r="FU38" s="18">
        <f t="shared" si="110"/>
        <v>0</v>
      </c>
      <c r="FV38" s="18">
        <f t="shared" si="111"/>
        <v>0</v>
      </c>
      <c r="FW38" s="18">
        <f t="shared" si="112"/>
        <v>0</v>
      </c>
      <c r="FX38" s="18">
        <f t="shared" si="113"/>
        <v>0</v>
      </c>
      <c r="FY38" s="18">
        <f t="shared" si="114"/>
        <v>0</v>
      </c>
      <c r="FZ38" s="18">
        <f t="shared" si="115"/>
        <v>0</v>
      </c>
      <c r="GA38" s="18">
        <f t="shared" si="116"/>
        <v>0</v>
      </c>
      <c r="GB38" s="18">
        <f t="shared" si="117"/>
        <v>0</v>
      </c>
      <c r="GC38" s="18">
        <f t="shared" si="118"/>
        <v>0</v>
      </c>
      <c r="GD38" s="18">
        <f t="shared" si="119"/>
        <v>0</v>
      </c>
      <c r="GE38" s="18">
        <f t="shared" si="120"/>
        <v>0</v>
      </c>
    </row>
    <row r="39" spans="1:187" x14ac:dyDescent="0.2">
      <c r="A39">
        <v>36</v>
      </c>
      <c r="B39" s="16">
        <f>Bonds!B39</f>
        <v>46522</v>
      </c>
      <c r="C39" s="17">
        <f>Bonds!C39</f>
        <v>2.375</v>
      </c>
      <c r="D39">
        <f>Bonds!Q39</f>
        <v>2</v>
      </c>
      <c r="E39">
        <f t="shared" si="0"/>
        <v>0</v>
      </c>
      <c r="F39" s="16">
        <f>IF(1&gt;$D39,"",IF($E39=1,EOMONTH(EDATE(Bonds!$I39,6*(1-1)),0),EDATE(Bonds!$I39,6*(1-1))))</f>
        <v>46341</v>
      </c>
      <c r="G39" s="16">
        <f>IF(2&gt;$D39,"",IF($E39=1,EOMONTH(EDATE(Bonds!$I39,6*(2-1)),0),EDATE(Bonds!$I39,6*(2-1))))</f>
        <v>46522</v>
      </c>
      <c r="H39" s="16" t="str">
        <f>IF(3&gt;$D39,"",IF($E39=1,EOMONTH(EDATE(Bonds!$I39,6*(3-1)),0),EDATE(Bonds!$I39,6*(3-1))))</f>
        <v/>
      </c>
      <c r="I39" s="16" t="str">
        <f>IF(4&gt;$D39,"",IF($E39=1,EOMONTH(EDATE(Bonds!$I39,6*(4-1)),0),EDATE(Bonds!$I39,6*(4-1))))</f>
        <v/>
      </c>
      <c r="J39" s="16" t="str">
        <f>IF(5&gt;$D39,"",IF($E39=1,EOMONTH(EDATE(Bonds!$I39,6*(5-1)),0),EDATE(Bonds!$I39,6*(5-1))))</f>
        <v/>
      </c>
      <c r="K39" s="16" t="str">
        <f>IF(6&gt;$D39,"",IF($E39=1,EOMONTH(EDATE(Bonds!$I39,6*(6-1)),0),EDATE(Bonds!$I39,6*(6-1))))</f>
        <v/>
      </c>
      <c r="L39" s="16" t="str">
        <f>IF(7&gt;$D39,"",IF($E39=1,EOMONTH(EDATE(Bonds!$I39,6*(7-1)),0),EDATE(Bonds!$I39,6*(7-1))))</f>
        <v/>
      </c>
      <c r="M39" s="16" t="str">
        <f>IF(8&gt;$D39,"",IF($E39=1,EOMONTH(EDATE(Bonds!$I39,6*(8-1)),0),EDATE(Bonds!$I39,6*(8-1))))</f>
        <v/>
      </c>
      <c r="N39" s="16" t="str">
        <f>IF(9&gt;$D39,"",IF($E39=1,EOMONTH(EDATE(Bonds!$I39,6*(9-1)),0),EDATE(Bonds!$I39,6*(9-1))))</f>
        <v/>
      </c>
      <c r="O39" s="16" t="str">
        <f>IF(10&gt;$D39,"",IF($E39=1,EOMONTH(EDATE(Bonds!$I39,6*(10-1)),0),EDATE(Bonds!$I39,6*(10-1))))</f>
        <v/>
      </c>
      <c r="P39" s="16" t="str">
        <f>IF(11&gt;$D39,"",IF($E39=1,EOMONTH(EDATE(Bonds!$I39,6*(11-1)),0),EDATE(Bonds!$I39,6*(11-1))))</f>
        <v/>
      </c>
      <c r="Q39" s="16" t="str">
        <f>IF(12&gt;$D39,"",IF($E39=1,EOMONTH(EDATE(Bonds!$I39,6*(12-1)),0),EDATE(Bonds!$I39,6*(12-1))))</f>
        <v/>
      </c>
      <c r="R39" s="16" t="str">
        <f>IF(13&gt;$D39,"",IF($E39=1,EOMONTH(EDATE(Bonds!$I39,6*(13-1)),0),EDATE(Bonds!$I39,6*(13-1))))</f>
        <v/>
      </c>
      <c r="S39" s="16" t="str">
        <f>IF(14&gt;$D39,"",IF($E39=1,EOMONTH(EDATE(Bonds!$I39,6*(14-1)),0),EDATE(Bonds!$I39,6*(14-1))))</f>
        <v/>
      </c>
      <c r="T39" s="16" t="str">
        <f>IF(15&gt;$D39,"",IF($E39=1,EOMONTH(EDATE(Bonds!$I39,6*(15-1)),0),EDATE(Bonds!$I39,6*(15-1))))</f>
        <v/>
      </c>
      <c r="U39" s="16" t="str">
        <f>IF(16&gt;$D39,"",IF($E39=1,EOMONTH(EDATE(Bonds!$I39,6*(16-1)),0),EDATE(Bonds!$I39,6*(16-1))))</f>
        <v/>
      </c>
      <c r="V39" s="16" t="str">
        <f>IF(17&gt;$D39,"",IF($E39=1,EOMONTH(EDATE(Bonds!$I39,6*(17-1)),0),EDATE(Bonds!$I39,6*(17-1))))</f>
        <v/>
      </c>
      <c r="W39" s="16" t="str">
        <f>IF(18&gt;$D39,"",IF($E39=1,EOMONTH(EDATE(Bonds!$I39,6*(18-1)),0),EDATE(Bonds!$I39,6*(18-1))))</f>
        <v/>
      </c>
      <c r="X39" s="16" t="str">
        <f>IF(19&gt;$D39,"",IF($E39=1,EOMONTH(EDATE(Bonds!$I39,6*(19-1)),0),EDATE(Bonds!$I39,6*(19-1))))</f>
        <v/>
      </c>
      <c r="Y39" s="16" t="str">
        <f>IF(20&gt;$D39,"",IF($E39=1,EOMONTH(EDATE(Bonds!$I39,6*(20-1)),0),EDATE(Bonds!$I39,6*(20-1))))</f>
        <v/>
      </c>
      <c r="Z39" s="16" t="str">
        <f>IF(21&gt;$D39,"",IF($E39=1,EOMONTH(EDATE(Bonds!$I39,6*(21-1)),0),EDATE(Bonds!$I39,6*(21-1))))</f>
        <v/>
      </c>
      <c r="AA39" s="16" t="str">
        <f>IF(22&gt;$D39,"",IF($E39=1,EOMONTH(EDATE(Bonds!$I39,6*(22-1)),0),EDATE(Bonds!$I39,6*(22-1))))</f>
        <v/>
      </c>
      <c r="AB39" s="16" t="str">
        <f>IF(23&gt;$D39,"",IF($E39=1,EOMONTH(EDATE(Bonds!$I39,6*(23-1)),0),EDATE(Bonds!$I39,6*(23-1))))</f>
        <v/>
      </c>
      <c r="AC39" s="16" t="str">
        <f>IF(24&gt;$D39,"",IF($E39=1,EOMONTH(EDATE(Bonds!$I39,6*(24-1)),0),EDATE(Bonds!$I39,6*(24-1))))</f>
        <v/>
      </c>
      <c r="AD39" s="16" t="str">
        <f>IF(25&gt;$D39,"",IF($E39=1,EOMONTH(EDATE(Bonds!$I39,6*(25-1)),0),EDATE(Bonds!$I39,6*(25-1))))</f>
        <v/>
      </c>
      <c r="AE39" s="16" t="str">
        <f>IF(26&gt;$D39,"",IF($E39=1,EOMONTH(EDATE(Bonds!$I39,6*(26-1)),0),EDATE(Bonds!$I39,6*(26-1))))</f>
        <v/>
      </c>
      <c r="AF39" s="16" t="str">
        <f>IF(27&gt;$D39,"",IF($E39=1,EOMONTH(EDATE(Bonds!$I39,6*(27-1)),0),EDATE(Bonds!$I39,6*(27-1))))</f>
        <v/>
      </c>
      <c r="AG39" s="16" t="str">
        <f>IF(28&gt;$D39,"",IF($E39=1,EOMONTH(EDATE(Bonds!$I39,6*(28-1)),0),EDATE(Bonds!$I39,6*(28-1))))</f>
        <v/>
      </c>
      <c r="AH39" s="16" t="str">
        <f>IF(29&gt;$D39,"",IF($E39=1,EOMONTH(EDATE(Bonds!$I39,6*(29-1)),0),EDATE(Bonds!$I39,6*(29-1))))</f>
        <v/>
      </c>
      <c r="AI39" s="16" t="str">
        <f>IF(30&gt;$D39,"",IF($E39=1,EOMONTH(EDATE(Bonds!$I39,6*(30-1)),0),EDATE(Bonds!$I39,6*(30-1))))</f>
        <v/>
      </c>
      <c r="AJ39" s="16" t="str">
        <f>IF(31&gt;$D39,"",IF($E39=1,EOMONTH(EDATE(Bonds!$I39,6*(31-1)),0),EDATE(Bonds!$I39,6*(31-1))))</f>
        <v/>
      </c>
      <c r="AK39" s="16" t="str">
        <f>IF(32&gt;$D39,"",IF($E39=1,EOMONTH(EDATE(Bonds!$I39,6*(32-1)),0),EDATE(Bonds!$I39,6*(32-1))))</f>
        <v/>
      </c>
      <c r="AL39" s="16" t="str">
        <f>IF(33&gt;$D39,"",IF($E39=1,EOMONTH(EDATE(Bonds!$I39,6*(33-1)),0),EDATE(Bonds!$I39,6*(33-1))))</f>
        <v/>
      </c>
      <c r="AM39" s="16" t="str">
        <f>IF(34&gt;$D39,"",IF($E39=1,EOMONTH(EDATE(Bonds!$I39,6*(34-1)),0),EDATE(Bonds!$I39,6*(34-1))))</f>
        <v/>
      </c>
      <c r="AN39" s="16" t="str">
        <f>IF(35&gt;$D39,"",IF($E39=1,EOMONTH(EDATE(Bonds!$I39,6*(35-1)),0),EDATE(Bonds!$I39,6*(35-1))))</f>
        <v/>
      </c>
      <c r="AO39" s="16" t="str">
        <f>IF(36&gt;$D39,"",IF($E39=1,EOMONTH(EDATE(Bonds!$I39,6*(36-1)),0),EDATE(Bonds!$I39,6*(36-1))))</f>
        <v/>
      </c>
      <c r="AP39" s="16" t="str">
        <f>IF(37&gt;$D39,"",IF($E39=1,EOMONTH(EDATE(Bonds!$I39,6*(37-1)),0),EDATE(Bonds!$I39,6*(37-1))))</f>
        <v/>
      </c>
      <c r="AQ39" s="16" t="str">
        <f>IF(38&gt;$D39,"",IF($E39=1,EOMONTH(EDATE(Bonds!$I39,6*(38-1)),0),EDATE(Bonds!$I39,6*(38-1))))</f>
        <v/>
      </c>
      <c r="AR39" s="16" t="str">
        <f>IF(39&gt;$D39,"",IF($E39=1,EOMONTH(EDATE(Bonds!$I39,6*(39-1)),0),EDATE(Bonds!$I39,6*(39-1))))</f>
        <v/>
      </c>
      <c r="AS39" s="16" t="str">
        <f>IF(40&gt;$D39,"",IF($E39=1,EOMONTH(EDATE(Bonds!$I39,6*(40-1)),0),EDATE(Bonds!$I39,6*(40-1))))</f>
        <v/>
      </c>
      <c r="AT39" s="16" t="str">
        <f>IF(41&gt;$D39,"",IF($E39=1,EOMONTH(EDATE(Bonds!$I39,6*(41-1)),0),EDATE(Bonds!$I39,6*(41-1))))</f>
        <v/>
      </c>
      <c r="AU39" s="16" t="str">
        <f>IF(42&gt;$D39,"",IF($E39=1,EOMONTH(EDATE(Bonds!$I39,6*(42-1)),0),EDATE(Bonds!$I39,6*(42-1))))</f>
        <v/>
      </c>
      <c r="AV39" s="16" t="str">
        <f>IF(43&gt;$D39,"",IF($E39=1,EOMONTH(EDATE(Bonds!$I39,6*(43-1)),0),EDATE(Bonds!$I39,6*(43-1))))</f>
        <v/>
      </c>
      <c r="AW39" s="16" t="str">
        <f>IF(44&gt;$D39,"",IF($E39=1,EOMONTH(EDATE(Bonds!$I39,6*(44-1)),0),EDATE(Bonds!$I39,6*(44-1))))</f>
        <v/>
      </c>
      <c r="AX39" s="16" t="str">
        <f>IF(45&gt;$D39,"",IF($E39=1,EOMONTH(EDATE(Bonds!$I39,6*(45-1)),0),EDATE(Bonds!$I39,6*(45-1))))</f>
        <v/>
      </c>
      <c r="AY39" s="16" t="str">
        <f>IF(46&gt;$D39,"",IF($E39=1,EOMONTH(EDATE(Bonds!$I39,6*(46-1)),0),EDATE(Bonds!$I39,6*(46-1))))</f>
        <v/>
      </c>
      <c r="AZ39" s="16" t="str">
        <f>IF(47&gt;$D39,"",IF($E39=1,EOMONTH(EDATE(Bonds!$I39,6*(47-1)),0),EDATE(Bonds!$I39,6*(47-1))))</f>
        <v/>
      </c>
      <c r="BA39" s="16" t="str">
        <f>IF(48&gt;$D39,"",IF($E39=1,EOMONTH(EDATE(Bonds!$I39,6*(48-1)),0),EDATE(Bonds!$I39,6*(48-1))))</f>
        <v/>
      </c>
      <c r="BB39" s="16" t="str">
        <f>IF(49&gt;$D39,"",IF($E39=1,EOMONTH(EDATE(Bonds!$I39,6*(49-1)),0),EDATE(Bonds!$I39,6*(49-1))))</f>
        <v/>
      </c>
      <c r="BC39" s="16" t="str">
        <f>IF(50&gt;$D39,"",IF($E39=1,EOMONTH(EDATE(Bonds!$I39,6*(50-1)),0),EDATE(Bonds!$I39,6*(50-1))))</f>
        <v/>
      </c>
      <c r="BD39" s="16" t="str">
        <f>IF(51&gt;$D39,"",IF($E39=1,EOMONTH(EDATE(Bonds!$I39,6*(51-1)),0),EDATE(Bonds!$I39,6*(51-1))))</f>
        <v/>
      </c>
      <c r="BE39" s="16" t="str">
        <f>IF(52&gt;$D39,"",IF($E39=1,EOMONTH(EDATE(Bonds!$I39,6*(52-1)),0),EDATE(Bonds!$I39,6*(52-1))))</f>
        <v/>
      </c>
      <c r="BF39" s="16" t="str">
        <f>IF(53&gt;$D39,"",IF($E39=1,EOMONTH(EDATE(Bonds!$I39,6*(53-1)),0),EDATE(Bonds!$I39,6*(53-1))))</f>
        <v/>
      </c>
      <c r="BG39" s="16" t="str">
        <f>IF(54&gt;$D39,"",IF($E39=1,EOMONTH(EDATE(Bonds!$I39,6*(54-1)),0),EDATE(Bonds!$I39,6*(54-1))))</f>
        <v/>
      </c>
      <c r="BH39" s="16" t="str">
        <f>IF(55&gt;$D39,"",IF($E39=1,EOMONTH(EDATE(Bonds!$I39,6*(55-1)),0),EDATE(Bonds!$I39,6*(55-1))))</f>
        <v/>
      </c>
      <c r="BI39" s="16" t="str">
        <f>IF(56&gt;$D39,"",IF($E39=1,EOMONTH(EDATE(Bonds!$I39,6*(56-1)),0),EDATE(Bonds!$I39,6*(56-1))))</f>
        <v/>
      </c>
      <c r="BJ39" s="16" t="str">
        <f>IF(57&gt;$D39,"",IF($E39=1,EOMONTH(EDATE(Bonds!$I39,6*(57-1)),0),EDATE(Bonds!$I39,6*(57-1))))</f>
        <v/>
      </c>
      <c r="BK39" s="16" t="str">
        <f>IF(58&gt;$D39,"",IF($E39=1,EOMONTH(EDATE(Bonds!$I39,6*(58-1)),0),EDATE(Bonds!$I39,6*(58-1))))</f>
        <v/>
      </c>
      <c r="BL39" s="16" t="str">
        <f>IF(59&gt;$D39,"",IF($E39=1,EOMONTH(EDATE(Bonds!$I39,6*(59-1)),0),EDATE(Bonds!$I39,6*(59-1))))</f>
        <v/>
      </c>
      <c r="BM39" s="16" t="str">
        <f>IF(60&gt;$D39,"",IF($E39=1,EOMONTH(EDATE(Bonds!$I39,6*(60-1)),0),EDATE(Bonds!$I39,6*(60-1))))</f>
        <v/>
      </c>
      <c r="BO39" s="22">
        <f t="shared" si="1"/>
        <v>3.7565785405683505E-2</v>
      </c>
      <c r="BP39" s="22">
        <f t="shared" si="2"/>
        <v>4.0160676278393273E-2</v>
      </c>
      <c r="BQ39" s="22" t="str">
        <f t="shared" si="3"/>
        <v/>
      </c>
      <c r="BR39" s="22" t="str">
        <f t="shared" si="4"/>
        <v/>
      </c>
      <c r="BS39" s="22" t="str">
        <f t="shared" si="5"/>
        <v/>
      </c>
      <c r="BT39" s="22" t="str">
        <f t="shared" si="6"/>
        <v/>
      </c>
      <c r="BU39" s="22" t="str">
        <f t="shared" si="7"/>
        <v/>
      </c>
      <c r="BV39" s="22" t="str">
        <f t="shared" si="8"/>
        <v/>
      </c>
      <c r="BW39" s="22" t="str">
        <f t="shared" si="9"/>
        <v/>
      </c>
      <c r="BX39" s="22" t="str">
        <f t="shared" si="10"/>
        <v/>
      </c>
      <c r="BY39" s="22" t="str">
        <f t="shared" si="11"/>
        <v/>
      </c>
      <c r="BZ39" s="22" t="str">
        <f t="shared" si="12"/>
        <v/>
      </c>
      <c r="CA39" s="22" t="str">
        <f t="shared" si="13"/>
        <v/>
      </c>
      <c r="CB39" s="22" t="str">
        <f t="shared" si="14"/>
        <v/>
      </c>
      <c r="CC39" s="22" t="str">
        <f t="shared" si="15"/>
        <v/>
      </c>
      <c r="CD39" s="22" t="str">
        <f t="shared" si="16"/>
        <v/>
      </c>
      <c r="CE39" s="22" t="str">
        <f t="shared" si="17"/>
        <v/>
      </c>
      <c r="CF39" s="22" t="str">
        <f t="shared" si="18"/>
        <v/>
      </c>
      <c r="CG39" s="22" t="str">
        <f t="shared" si="19"/>
        <v/>
      </c>
      <c r="CH39" s="22" t="str">
        <f t="shared" si="20"/>
        <v/>
      </c>
      <c r="CI39" s="22" t="str">
        <f t="shared" si="21"/>
        <v/>
      </c>
      <c r="CJ39" s="22" t="str">
        <f t="shared" si="22"/>
        <v/>
      </c>
      <c r="CK39" s="22" t="str">
        <f t="shared" si="23"/>
        <v/>
      </c>
      <c r="CL39" s="22" t="str">
        <f t="shared" si="24"/>
        <v/>
      </c>
      <c r="CM39" s="22" t="str">
        <f t="shared" si="25"/>
        <v/>
      </c>
      <c r="CN39" s="22" t="str">
        <f t="shared" si="26"/>
        <v/>
      </c>
      <c r="CO39" s="22" t="str">
        <f t="shared" si="27"/>
        <v/>
      </c>
      <c r="CP39" s="22" t="str">
        <f t="shared" si="28"/>
        <v/>
      </c>
      <c r="CQ39" s="22" t="str">
        <f t="shared" si="29"/>
        <v/>
      </c>
      <c r="CR39" s="22" t="str">
        <f t="shared" si="30"/>
        <v/>
      </c>
      <c r="CS39" s="22" t="str">
        <f t="shared" si="31"/>
        <v/>
      </c>
      <c r="CT39" s="22" t="str">
        <f t="shared" si="32"/>
        <v/>
      </c>
      <c r="CU39" s="22" t="str">
        <f t="shared" si="33"/>
        <v/>
      </c>
      <c r="CV39" s="22" t="str">
        <f t="shared" si="34"/>
        <v/>
      </c>
      <c r="CW39" s="22" t="str">
        <f t="shared" si="35"/>
        <v/>
      </c>
      <c r="CX39" s="22" t="str">
        <f t="shared" si="36"/>
        <v/>
      </c>
      <c r="CY39" s="22" t="str">
        <f t="shared" si="37"/>
        <v/>
      </c>
      <c r="CZ39" s="22" t="str">
        <f t="shared" si="38"/>
        <v/>
      </c>
      <c r="DA39" s="22" t="str">
        <f t="shared" si="39"/>
        <v/>
      </c>
      <c r="DB39" s="22" t="str">
        <f t="shared" si="40"/>
        <v/>
      </c>
      <c r="DC39" s="22" t="str">
        <f t="shared" si="41"/>
        <v/>
      </c>
      <c r="DD39" s="22" t="str">
        <f t="shared" si="42"/>
        <v/>
      </c>
      <c r="DE39" s="22" t="str">
        <f t="shared" si="43"/>
        <v/>
      </c>
      <c r="DF39" s="22" t="str">
        <f t="shared" si="44"/>
        <v/>
      </c>
      <c r="DG39" s="22" t="str">
        <f t="shared" si="45"/>
        <v/>
      </c>
      <c r="DH39" s="22" t="str">
        <f t="shared" si="46"/>
        <v/>
      </c>
      <c r="DI39" s="22" t="str">
        <f t="shared" si="47"/>
        <v/>
      </c>
      <c r="DJ39" s="22" t="str">
        <f t="shared" si="48"/>
        <v/>
      </c>
      <c r="DK39" s="22" t="str">
        <f t="shared" si="49"/>
        <v/>
      </c>
      <c r="DL39" s="22" t="str">
        <f t="shared" si="50"/>
        <v/>
      </c>
      <c r="DM39" s="22" t="str">
        <f t="shared" si="51"/>
        <v/>
      </c>
      <c r="DN39" s="22" t="str">
        <f t="shared" si="52"/>
        <v/>
      </c>
      <c r="DO39" s="22" t="str">
        <f t="shared" si="53"/>
        <v/>
      </c>
      <c r="DP39" s="22" t="str">
        <f t="shared" si="54"/>
        <v/>
      </c>
      <c r="DQ39" s="22" t="str">
        <f t="shared" si="55"/>
        <v/>
      </c>
      <c r="DR39" s="22" t="str">
        <f t="shared" si="56"/>
        <v/>
      </c>
      <c r="DS39" s="22" t="str">
        <f t="shared" si="57"/>
        <v/>
      </c>
      <c r="DT39" s="22" t="str">
        <f t="shared" si="58"/>
        <v/>
      </c>
      <c r="DU39" s="22" t="str">
        <f t="shared" si="59"/>
        <v/>
      </c>
      <c r="DV39" s="22" t="str">
        <f t="shared" si="60"/>
        <v/>
      </c>
      <c r="DX39" s="18">
        <f t="shared" si="61"/>
        <v>1.1792182272624616</v>
      </c>
      <c r="DY39" s="18">
        <f t="shared" si="62"/>
        <v>98.452869178363926</v>
      </c>
      <c r="DZ39" s="18">
        <f t="shared" si="63"/>
        <v>0</v>
      </c>
      <c r="EA39" s="18">
        <f t="shared" si="64"/>
        <v>0</v>
      </c>
      <c r="EB39" s="18">
        <f t="shared" si="65"/>
        <v>0</v>
      </c>
      <c r="EC39" s="18">
        <f t="shared" si="66"/>
        <v>0</v>
      </c>
      <c r="ED39" s="18">
        <f t="shared" si="67"/>
        <v>0</v>
      </c>
      <c r="EE39" s="18">
        <f t="shared" si="68"/>
        <v>0</v>
      </c>
      <c r="EF39" s="18">
        <f t="shared" si="69"/>
        <v>0</v>
      </c>
      <c r="EG39" s="18">
        <f t="shared" si="70"/>
        <v>0</v>
      </c>
      <c r="EH39" s="18">
        <f t="shared" si="71"/>
        <v>0</v>
      </c>
      <c r="EI39" s="18">
        <f t="shared" si="72"/>
        <v>0</v>
      </c>
      <c r="EJ39" s="18">
        <f t="shared" si="73"/>
        <v>0</v>
      </c>
      <c r="EK39" s="18">
        <f t="shared" si="74"/>
        <v>0</v>
      </c>
      <c r="EL39" s="18">
        <f t="shared" si="75"/>
        <v>0</v>
      </c>
      <c r="EM39" s="18">
        <f t="shared" si="76"/>
        <v>0</v>
      </c>
      <c r="EN39" s="18">
        <f t="shared" si="77"/>
        <v>0</v>
      </c>
      <c r="EO39" s="18">
        <f t="shared" si="78"/>
        <v>0</v>
      </c>
      <c r="EP39" s="18">
        <f t="shared" si="79"/>
        <v>0</v>
      </c>
      <c r="EQ39" s="18">
        <f t="shared" si="80"/>
        <v>0</v>
      </c>
      <c r="ER39" s="18">
        <f t="shared" si="81"/>
        <v>0</v>
      </c>
      <c r="ES39" s="18">
        <f t="shared" si="82"/>
        <v>0</v>
      </c>
      <c r="ET39" s="18">
        <f t="shared" si="83"/>
        <v>0</v>
      </c>
      <c r="EU39" s="18">
        <f t="shared" si="84"/>
        <v>0</v>
      </c>
      <c r="EV39" s="18">
        <f t="shared" si="85"/>
        <v>0</v>
      </c>
      <c r="EW39" s="18">
        <f t="shared" si="86"/>
        <v>0</v>
      </c>
      <c r="EX39" s="18">
        <f t="shared" si="87"/>
        <v>0</v>
      </c>
      <c r="EY39" s="18">
        <f t="shared" si="88"/>
        <v>0</v>
      </c>
      <c r="EZ39" s="18">
        <f t="shared" si="89"/>
        <v>0</v>
      </c>
      <c r="FA39" s="18">
        <f t="shared" si="90"/>
        <v>0</v>
      </c>
      <c r="FB39" s="18">
        <f t="shared" si="91"/>
        <v>0</v>
      </c>
      <c r="FC39" s="18">
        <f t="shared" si="92"/>
        <v>0</v>
      </c>
      <c r="FD39" s="18">
        <f t="shared" si="93"/>
        <v>0</v>
      </c>
      <c r="FE39" s="18">
        <f t="shared" si="94"/>
        <v>0</v>
      </c>
      <c r="FF39" s="18">
        <f t="shared" si="95"/>
        <v>0</v>
      </c>
      <c r="FG39" s="18">
        <f t="shared" si="96"/>
        <v>0</v>
      </c>
      <c r="FH39" s="18">
        <f t="shared" si="97"/>
        <v>0</v>
      </c>
      <c r="FI39" s="18">
        <f t="shared" si="98"/>
        <v>0</v>
      </c>
      <c r="FJ39" s="18">
        <f t="shared" si="99"/>
        <v>0</v>
      </c>
      <c r="FK39" s="18">
        <f t="shared" si="100"/>
        <v>0</v>
      </c>
      <c r="FL39" s="18">
        <f t="shared" si="101"/>
        <v>0</v>
      </c>
      <c r="FM39" s="18">
        <f t="shared" si="102"/>
        <v>0</v>
      </c>
      <c r="FN39" s="18">
        <f t="shared" si="103"/>
        <v>0</v>
      </c>
      <c r="FO39" s="18">
        <f t="shared" si="104"/>
        <v>0</v>
      </c>
      <c r="FP39" s="18">
        <f t="shared" si="105"/>
        <v>0</v>
      </c>
      <c r="FQ39" s="18">
        <f t="shared" si="106"/>
        <v>0</v>
      </c>
      <c r="FR39" s="18">
        <f t="shared" si="107"/>
        <v>0</v>
      </c>
      <c r="FS39" s="18">
        <f t="shared" si="108"/>
        <v>0</v>
      </c>
      <c r="FT39" s="18">
        <f t="shared" si="109"/>
        <v>0</v>
      </c>
      <c r="FU39" s="18">
        <f t="shared" si="110"/>
        <v>0</v>
      </c>
      <c r="FV39" s="18">
        <f t="shared" si="111"/>
        <v>0</v>
      </c>
      <c r="FW39" s="18">
        <f t="shared" si="112"/>
        <v>0</v>
      </c>
      <c r="FX39" s="18">
        <f t="shared" si="113"/>
        <v>0</v>
      </c>
      <c r="FY39" s="18">
        <f t="shared" si="114"/>
        <v>0</v>
      </c>
      <c r="FZ39" s="18">
        <f t="shared" si="115"/>
        <v>0</v>
      </c>
      <c r="GA39" s="18">
        <f t="shared" si="116"/>
        <v>0</v>
      </c>
      <c r="GB39" s="18">
        <f t="shared" si="117"/>
        <v>0</v>
      </c>
      <c r="GC39" s="18">
        <f t="shared" si="118"/>
        <v>0</v>
      </c>
      <c r="GD39" s="18">
        <f t="shared" si="119"/>
        <v>0</v>
      </c>
      <c r="GE39" s="18">
        <f t="shared" si="120"/>
        <v>0</v>
      </c>
    </row>
    <row r="40" spans="1:187" x14ac:dyDescent="0.2">
      <c r="A40">
        <v>37</v>
      </c>
      <c r="B40" s="16">
        <f>Bonds!B40</f>
        <v>46522</v>
      </c>
      <c r="C40" s="17">
        <f>Bonds!C40</f>
        <v>4.5</v>
      </c>
      <c r="D40">
        <f>Bonds!Q40</f>
        <v>2</v>
      </c>
      <c r="E40">
        <f t="shared" si="0"/>
        <v>0</v>
      </c>
      <c r="F40" s="16">
        <f>IF(1&gt;$D40,"",IF($E40=1,EOMONTH(EDATE(Bonds!$I40,6*(1-1)),0),EDATE(Bonds!$I40,6*(1-1))))</f>
        <v>46341</v>
      </c>
      <c r="G40" s="16">
        <f>IF(2&gt;$D40,"",IF($E40=1,EOMONTH(EDATE(Bonds!$I40,6*(2-1)),0),EDATE(Bonds!$I40,6*(2-1))))</f>
        <v>46522</v>
      </c>
      <c r="H40" s="16" t="str">
        <f>IF(3&gt;$D40,"",IF($E40=1,EOMONTH(EDATE(Bonds!$I40,6*(3-1)),0),EDATE(Bonds!$I40,6*(3-1))))</f>
        <v/>
      </c>
      <c r="I40" s="16" t="str">
        <f>IF(4&gt;$D40,"",IF($E40=1,EOMONTH(EDATE(Bonds!$I40,6*(4-1)),0),EDATE(Bonds!$I40,6*(4-1))))</f>
        <v/>
      </c>
      <c r="J40" s="16" t="str">
        <f>IF(5&gt;$D40,"",IF($E40=1,EOMONTH(EDATE(Bonds!$I40,6*(5-1)),0),EDATE(Bonds!$I40,6*(5-1))))</f>
        <v/>
      </c>
      <c r="K40" s="16" t="str">
        <f>IF(6&gt;$D40,"",IF($E40=1,EOMONTH(EDATE(Bonds!$I40,6*(6-1)),0),EDATE(Bonds!$I40,6*(6-1))))</f>
        <v/>
      </c>
      <c r="L40" s="16" t="str">
        <f>IF(7&gt;$D40,"",IF($E40=1,EOMONTH(EDATE(Bonds!$I40,6*(7-1)),0),EDATE(Bonds!$I40,6*(7-1))))</f>
        <v/>
      </c>
      <c r="M40" s="16" t="str">
        <f>IF(8&gt;$D40,"",IF($E40=1,EOMONTH(EDATE(Bonds!$I40,6*(8-1)),0),EDATE(Bonds!$I40,6*(8-1))))</f>
        <v/>
      </c>
      <c r="N40" s="16" t="str">
        <f>IF(9&gt;$D40,"",IF($E40=1,EOMONTH(EDATE(Bonds!$I40,6*(9-1)),0),EDATE(Bonds!$I40,6*(9-1))))</f>
        <v/>
      </c>
      <c r="O40" s="16" t="str">
        <f>IF(10&gt;$D40,"",IF($E40=1,EOMONTH(EDATE(Bonds!$I40,6*(10-1)),0),EDATE(Bonds!$I40,6*(10-1))))</f>
        <v/>
      </c>
      <c r="P40" s="16" t="str">
        <f>IF(11&gt;$D40,"",IF($E40=1,EOMONTH(EDATE(Bonds!$I40,6*(11-1)),0),EDATE(Bonds!$I40,6*(11-1))))</f>
        <v/>
      </c>
      <c r="Q40" s="16" t="str">
        <f>IF(12&gt;$D40,"",IF($E40=1,EOMONTH(EDATE(Bonds!$I40,6*(12-1)),0),EDATE(Bonds!$I40,6*(12-1))))</f>
        <v/>
      </c>
      <c r="R40" s="16" t="str">
        <f>IF(13&gt;$D40,"",IF($E40=1,EOMONTH(EDATE(Bonds!$I40,6*(13-1)),0),EDATE(Bonds!$I40,6*(13-1))))</f>
        <v/>
      </c>
      <c r="S40" s="16" t="str">
        <f>IF(14&gt;$D40,"",IF($E40=1,EOMONTH(EDATE(Bonds!$I40,6*(14-1)),0),EDATE(Bonds!$I40,6*(14-1))))</f>
        <v/>
      </c>
      <c r="T40" s="16" t="str">
        <f>IF(15&gt;$D40,"",IF($E40=1,EOMONTH(EDATE(Bonds!$I40,6*(15-1)),0),EDATE(Bonds!$I40,6*(15-1))))</f>
        <v/>
      </c>
      <c r="U40" s="16" t="str">
        <f>IF(16&gt;$D40,"",IF($E40=1,EOMONTH(EDATE(Bonds!$I40,6*(16-1)),0),EDATE(Bonds!$I40,6*(16-1))))</f>
        <v/>
      </c>
      <c r="V40" s="16" t="str">
        <f>IF(17&gt;$D40,"",IF($E40=1,EOMONTH(EDATE(Bonds!$I40,6*(17-1)),0),EDATE(Bonds!$I40,6*(17-1))))</f>
        <v/>
      </c>
      <c r="W40" s="16" t="str">
        <f>IF(18&gt;$D40,"",IF($E40=1,EOMONTH(EDATE(Bonds!$I40,6*(18-1)),0),EDATE(Bonds!$I40,6*(18-1))))</f>
        <v/>
      </c>
      <c r="X40" s="16" t="str">
        <f>IF(19&gt;$D40,"",IF($E40=1,EOMONTH(EDATE(Bonds!$I40,6*(19-1)),0),EDATE(Bonds!$I40,6*(19-1))))</f>
        <v/>
      </c>
      <c r="Y40" s="16" t="str">
        <f>IF(20&gt;$D40,"",IF($E40=1,EOMONTH(EDATE(Bonds!$I40,6*(20-1)),0),EDATE(Bonds!$I40,6*(20-1))))</f>
        <v/>
      </c>
      <c r="Z40" s="16" t="str">
        <f>IF(21&gt;$D40,"",IF($E40=1,EOMONTH(EDATE(Bonds!$I40,6*(21-1)),0),EDATE(Bonds!$I40,6*(21-1))))</f>
        <v/>
      </c>
      <c r="AA40" s="16" t="str">
        <f>IF(22&gt;$D40,"",IF($E40=1,EOMONTH(EDATE(Bonds!$I40,6*(22-1)),0),EDATE(Bonds!$I40,6*(22-1))))</f>
        <v/>
      </c>
      <c r="AB40" s="16" t="str">
        <f>IF(23&gt;$D40,"",IF($E40=1,EOMONTH(EDATE(Bonds!$I40,6*(23-1)),0),EDATE(Bonds!$I40,6*(23-1))))</f>
        <v/>
      </c>
      <c r="AC40" s="16" t="str">
        <f>IF(24&gt;$D40,"",IF($E40=1,EOMONTH(EDATE(Bonds!$I40,6*(24-1)),0),EDATE(Bonds!$I40,6*(24-1))))</f>
        <v/>
      </c>
      <c r="AD40" s="16" t="str">
        <f>IF(25&gt;$D40,"",IF($E40=1,EOMONTH(EDATE(Bonds!$I40,6*(25-1)),0),EDATE(Bonds!$I40,6*(25-1))))</f>
        <v/>
      </c>
      <c r="AE40" s="16" t="str">
        <f>IF(26&gt;$D40,"",IF($E40=1,EOMONTH(EDATE(Bonds!$I40,6*(26-1)),0),EDATE(Bonds!$I40,6*(26-1))))</f>
        <v/>
      </c>
      <c r="AF40" s="16" t="str">
        <f>IF(27&gt;$D40,"",IF($E40=1,EOMONTH(EDATE(Bonds!$I40,6*(27-1)),0),EDATE(Bonds!$I40,6*(27-1))))</f>
        <v/>
      </c>
      <c r="AG40" s="16" t="str">
        <f>IF(28&gt;$D40,"",IF($E40=1,EOMONTH(EDATE(Bonds!$I40,6*(28-1)),0),EDATE(Bonds!$I40,6*(28-1))))</f>
        <v/>
      </c>
      <c r="AH40" s="16" t="str">
        <f>IF(29&gt;$D40,"",IF($E40=1,EOMONTH(EDATE(Bonds!$I40,6*(29-1)),0),EDATE(Bonds!$I40,6*(29-1))))</f>
        <v/>
      </c>
      <c r="AI40" s="16" t="str">
        <f>IF(30&gt;$D40,"",IF($E40=1,EOMONTH(EDATE(Bonds!$I40,6*(30-1)),0),EDATE(Bonds!$I40,6*(30-1))))</f>
        <v/>
      </c>
      <c r="AJ40" s="16" t="str">
        <f>IF(31&gt;$D40,"",IF($E40=1,EOMONTH(EDATE(Bonds!$I40,6*(31-1)),0),EDATE(Bonds!$I40,6*(31-1))))</f>
        <v/>
      </c>
      <c r="AK40" s="16" t="str">
        <f>IF(32&gt;$D40,"",IF($E40=1,EOMONTH(EDATE(Bonds!$I40,6*(32-1)),0),EDATE(Bonds!$I40,6*(32-1))))</f>
        <v/>
      </c>
      <c r="AL40" s="16" t="str">
        <f>IF(33&gt;$D40,"",IF($E40=1,EOMONTH(EDATE(Bonds!$I40,6*(33-1)),0),EDATE(Bonds!$I40,6*(33-1))))</f>
        <v/>
      </c>
      <c r="AM40" s="16" t="str">
        <f>IF(34&gt;$D40,"",IF($E40=1,EOMONTH(EDATE(Bonds!$I40,6*(34-1)),0),EDATE(Bonds!$I40,6*(34-1))))</f>
        <v/>
      </c>
      <c r="AN40" s="16" t="str">
        <f>IF(35&gt;$D40,"",IF($E40=1,EOMONTH(EDATE(Bonds!$I40,6*(35-1)),0),EDATE(Bonds!$I40,6*(35-1))))</f>
        <v/>
      </c>
      <c r="AO40" s="16" t="str">
        <f>IF(36&gt;$D40,"",IF($E40=1,EOMONTH(EDATE(Bonds!$I40,6*(36-1)),0),EDATE(Bonds!$I40,6*(36-1))))</f>
        <v/>
      </c>
      <c r="AP40" s="16" t="str">
        <f>IF(37&gt;$D40,"",IF($E40=1,EOMONTH(EDATE(Bonds!$I40,6*(37-1)),0),EDATE(Bonds!$I40,6*(37-1))))</f>
        <v/>
      </c>
      <c r="AQ40" s="16" t="str">
        <f>IF(38&gt;$D40,"",IF($E40=1,EOMONTH(EDATE(Bonds!$I40,6*(38-1)),0),EDATE(Bonds!$I40,6*(38-1))))</f>
        <v/>
      </c>
      <c r="AR40" s="16" t="str">
        <f>IF(39&gt;$D40,"",IF($E40=1,EOMONTH(EDATE(Bonds!$I40,6*(39-1)),0),EDATE(Bonds!$I40,6*(39-1))))</f>
        <v/>
      </c>
      <c r="AS40" s="16" t="str">
        <f>IF(40&gt;$D40,"",IF($E40=1,EOMONTH(EDATE(Bonds!$I40,6*(40-1)),0),EDATE(Bonds!$I40,6*(40-1))))</f>
        <v/>
      </c>
      <c r="AT40" s="16" t="str">
        <f>IF(41&gt;$D40,"",IF($E40=1,EOMONTH(EDATE(Bonds!$I40,6*(41-1)),0),EDATE(Bonds!$I40,6*(41-1))))</f>
        <v/>
      </c>
      <c r="AU40" s="16" t="str">
        <f>IF(42&gt;$D40,"",IF($E40=1,EOMONTH(EDATE(Bonds!$I40,6*(42-1)),0),EDATE(Bonds!$I40,6*(42-1))))</f>
        <v/>
      </c>
      <c r="AV40" s="16" t="str">
        <f>IF(43&gt;$D40,"",IF($E40=1,EOMONTH(EDATE(Bonds!$I40,6*(43-1)),0),EDATE(Bonds!$I40,6*(43-1))))</f>
        <v/>
      </c>
      <c r="AW40" s="16" t="str">
        <f>IF(44&gt;$D40,"",IF($E40=1,EOMONTH(EDATE(Bonds!$I40,6*(44-1)),0),EDATE(Bonds!$I40,6*(44-1))))</f>
        <v/>
      </c>
      <c r="AX40" s="16" t="str">
        <f>IF(45&gt;$D40,"",IF($E40=1,EOMONTH(EDATE(Bonds!$I40,6*(45-1)),0),EDATE(Bonds!$I40,6*(45-1))))</f>
        <v/>
      </c>
      <c r="AY40" s="16" t="str">
        <f>IF(46&gt;$D40,"",IF($E40=1,EOMONTH(EDATE(Bonds!$I40,6*(46-1)),0),EDATE(Bonds!$I40,6*(46-1))))</f>
        <v/>
      </c>
      <c r="AZ40" s="16" t="str">
        <f>IF(47&gt;$D40,"",IF($E40=1,EOMONTH(EDATE(Bonds!$I40,6*(47-1)),0),EDATE(Bonds!$I40,6*(47-1))))</f>
        <v/>
      </c>
      <c r="BA40" s="16" t="str">
        <f>IF(48&gt;$D40,"",IF($E40=1,EOMONTH(EDATE(Bonds!$I40,6*(48-1)),0),EDATE(Bonds!$I40,6*(48-1))))</f>
        <v/>
      </c>
      <c r="BB40" s="16" t="str">
        <f>IF(49&gt;$D40,"",IF($E40=1,EOMONTH(EDATE(Bonds!$I40,6*(49-1)),0),EDATE(Bonds!$I40,6*(49-1))))</f>
        <v/>
      </c>
      <c r="BC40" s="16" t="str">
        <f>IF(50&gt;$D40,"",IF($E40=1,EOMONTH(EDATE(Bonds!$I40,6*(50-1)),0),EDATE(Bonds!$I40,6*(50-1))))</f>
        <v/>
      </c>
      <c r="BD40" s="16" t="str">
        <f>IF(51&gt;$D40,"",IF($E40=1,EOMONTH(EDATE(Bonds!$I40,6*(51-1)),0),EDATE(Bonds!$I40,6*(51-1))))</f>
        <v/>
      </c>
      <c r="BE40" s="16" t="str">
        <f>IF(52&gt;$D40,"",IF($E40=1,EOMONTH(EDATE(Bonds!$I40,6*(52-1)),0),EDATE(Bonds!$I40,6*(52-1))))</f>
        <v/>
      </c>
      <c r="BF40" s="16" t="str">
        <f>IF(53&gt;$D40,"",IF($E40=1,EOMONTH(EDATE(Bonds!$I40,6*(53-1)),0),EDATE(Bonds!$I40,6*(53-1))))</f>
        <v/>
      </c>
      <c r="BG40" s="16" t="str">
        <f>IF(54&gt;$D40,"",IF($E40=1,EOMONTH(EDATE(Bonds!$I40,6*(54-1)),0),EDATE(Bonds!$I40,6*(54-1))))</f>
        <v/>
      </c>
      <c r="BH40" s="16" t="str">
        <f>IF(55&gt;$D40,"",IF($E40=1,EOMONTH(EDATE(Bonds!$I40,6*(55-1)),0),EDATE(Bonds!$I40,6*(55-1))))</f>
        <v/>
      </c>
      <c r="BI40" s="16" t="str">
        <f>IF(56&gt;$D40,"",IF($E40=1,EOMONTH(EDATE(Bonds!$I40,6*(56-1)),0),EDATE(Bonds!$I40,6*(56-1))))</f>
        <v/>
      </c>
      <c r="BJ40" s="16" t="str">
        <f>IF(57&gt;$D40,"",IF($E40=1,EOMONTH(EDATE(Bonds!$I40,6*(57-1)),0),EDATE(Bonds!$I40,6*(57-1))))</f>
        <v/>
      </c>
      <c r="BK40" s="16" t="str">
        <f>IF(58&gt;$D40,"",IF($E40=1,EOMONTH(EDATE(Bonds!$I40,6*(58-1)),0),EDATE(Bonds!$I40,6*(58-1))))</f>
        <v/>
      </c>
      <c r="BL40" s="16" t="str">
        <f>IF(59&gt;$D40,"",IF($E40=1,EOMONTH(EDATE(Bonds!$I40,6*(59-1)),0),EDATE(Bonds!$I40,6*(59-1))))</f>
        <v/>
      </c>
      <c r="BM40" s="16" t="str">
        <f>IF(60&gt;$D40,"",IF($E40=1,EOMONTH(EDATE(Bonds!$I40,6*(60-1)),0),EDATE(Bonds!$I40,6*(60-1))))</f>
        <v/>
      </c>
      <c r="BO40" s="22">
        <f t="shared" si="1"/>
        <v>3.7565785405683505E-2</v>
      </c>
      <c r="BP40" s="22">
        <f t="shared" si="2"/>
        <v>4.0160676278393273E-2</v>
      </c>
      <c r="BQ40" s="22" t="str">
        <f t="shared" si="3"/>
        <v/>
      </c>
      <c r="BR40" s="22" t="str">
        <f t="shared" si="4"/>
        <v/>
      </c>
      <c r="BS40" s="22" t="str">
        <f t="shared" si="5"/>
        <v/>
      </c>
      <c r="BT40" s="22" t="str">
        <f t="shared" si="6"/>
        <v/>
      </c>
      <c r="BU40" s="22" t="str">
        <f t="shared" si="7"/>
        <v/>
      </c>
      <c r="BV40" s="22" t="str">
        <f t="shared" si="8"/>
        <v/>
      </c>
      <c r="BW40" s="22" t="str">
        <f t="shared" si="9"/>
        <v/>
      </c>
      <c r="BX40" s="22" t="str">
        <f t="shared" si="10"/>
        <v/>
      </c>
      <c r="BY40" s="22" t="str">
        <f t="shared" si="11"/>
        <v/>
      </c>
      <c r="BZ40" s="22" t="str">
        <f t="shared" si="12"/>
        <v/>
      </c>
      <c r="CA40" s="22" t="str">
        <f t="shared" si="13"/>
        <v/>
      </c>
      <c r="CB40" s="22" t="str">
        <f t="shared" si="14"/>
        <v/>
      </c>
      <c r="CC40" s="22" t="str">
        <f t="shared" si="15"/>
        <v/>
      </c>
      <c r="CD40" s="22" t="str">
        <f t="shared" si="16"/>
        <v/>
      </c>
      <c r="CE40" s="22" t="str">
        <f t="shared" si="17"/>
        <v/>
      </c>
      <c r="CF40" s="22" t="str">
        <f t="shared" si="18"/>
        <v/>
      </c>
      <c r="CG40" s="22" t="str">
        <f t="shared" si="19"/>
        <v/>
      </c>
      <c r="CH40" s="22" t="str">
        <f t="shared" si="20"/>
        <v/>
      </c>
      <c r="CI40" s="22" t="str">
        <f t="shared" si="21"/>
        <v/>
      </c>
      <c r="CJ40" s="22" t="str">
        <f t="shared" si="22"/>
        <v/>
      </c>
      <c r="CK40" s="22" t="str">
        <f t="shared" si="23"/>
        <v/>
      </c>
      <c r="CL40" s="22" t="str">
        <f t="shared" si="24"/>
        <v/>
      </c>
      <c r="CM40" s="22" t="str">
        <f t="shared" si="25"/>
        <v/>
      </c>
      <c r="CN40" s="22" t="str">
        <f t="shared" si="26"/>
        <v/>
      </c>
      <c r="CO40" s="22" t="str">
        <f t="shared" si="27"/>
        <v/>
      </c>
      <c r="CP40" s="22" t="str">
        <f t="shared" si="28"/>
        <v/>
      </c>
      <c r="CQ40" s="22" t="str">
        <f t="shared" si="29"/>
        <v/>
      </c>
      <c r="CR40" s="22" t="str">
        <f t="shared" si="30"/>
        <v/>
      </c>
      <c r="CS40" s="22" t="str">
        <f t="shared" si="31"/>
        <v/>
      </c>
      <c r="CT40" s="22" t="str">
        <f t="shared" si="32"/>
        <v/>
      </c>
      <c r="CU40" s="22" t="str">
        <f t="shared" si="33"/>
        <v/>
      </c>
      <c r="CV40" s="22" t="str">
        <f t="shared" si="34"/>
        <v/>
      </c>
      <c r="CW40" s="22" t="str">
        <f t="shared" si="35"/>
        <v/>
      </c>
      <c r="CX40" s="22" t="str">
        <f t="shared" si="36"/>
        <v/>
      </c>
      <c r="CY40" s="22" t="str">
        <f t="shared" si="37"/>
        <v/>
      </c>
      <c r="CZ40" s="22" t="str">
        <f t="shared" si="38"/>
        <v/>
      </c>
      <c r="DA40" s="22" t="str">
        <f t="shared" si="39"/>
        <v/>
      </c>
      <c r="DB40" s="22" t="str">
        <f t="shared" si="40"/>
        <v/>
      </c>
      <c r="DC40" s="22" t="str">
        <f t="shared" si="41"/>
        <v/>
      </c>
      <c r="DD40" s="22" t="str">
        <f t="shared" si="42"/>
        <v/>
      </c>
      <c r="DE40" s="22" t="str">
        <f t="shared" si="43"/>
        <v/>
      </c>
      <c r="DF40" s="22" t="str">
        <f t="shared" si="44"/>
        <v/>
      </c>
      <c r="DG40" s="22" t="str">
        <f t="shared" si="45"/>
        <v/>
      </c>
      <c r="DH40" s="22" t="str">
        <f t="shared" si="46"/>
        <v/>
      </c>
      <c r="DI40" s="22" t="str">
        <f t="shared" si="47"/>
        <v/>
      </c>
      <c r="DJ40" s="22" t="str">
        <f t="shared" si="48"/>
        <v/>
      </c>
      <c r="DK40" s="22" t="str">
        <f t="shared" si="49"/>
        <v/>
      </c>
      <c r="DL40" s="22" t="str">
        <f t="shared" si="50"/>
        <v/>
      </c>
      <c r="DM40" s="22" t="str">
        <f t="shared" si="51"/>
        <v/>
      </c>
      <c r="DN40" s="22" t="str">
        <f t="shared" si="52"/>
        <v/>
      </c>
      <c r="DO40" s="22" t="str">
        <f t="shared" si="53"/>
        <v/>
      </c>
      <c r="DP40" s="22" t="str">
        <f t="shared" si="54"/>
        <v/>
      </c>
      <c r="DQ40" s="22" t="str">
        <f t="shared" si="55"/>
        <v/>
      </c>
      <c r="DR40" s="22" t="str">
        <f t="shared" si="56"/>
        <v/>
      </c>
      <c r="DS40" s="22" t="str">
        <f t="shared" si="57"/>
        <v/>
      </c>
      <c r="DT40" s="22" t="str">
        <f t="shared" si="58"/>
        <v/>
      </c>
      <c r="DU40" s="22" t="str">
        <f t="shared" si="59"/>
        <v/>
      </c>
      <c r="DV40" s="22" t="str">
        <f t="shared" si="60"/>
        <v/>
      </c>
      <c r="DX40" s="18">
        <f t="shared" si="61"/>
        <v>2.2343082200762434</v>
      </c>
      <c r="DY40" s="18">
        <f t="shared" si="62"/>
        <v>99.486654710193562</v>
      </c>
      <c r="DZ40" s="18">
        <f t="shared" si="63"/>
        <v>0</v>
      </c>
      <c r="EA40" s="18">
        <f t="shared" si="64"/>
        <v>0</v>
      </c>
      <c r="EB40" s="18">
        <f t="shared" si="65"/>
        <v>0</v>
      </c>
      <c r="EC40" s="18">
        <f t="shared" si="66"/>
        <v>0</v>
      </c>
      <c r="ED40" s="18">
        <f t="shared" si="67"/>
        <v>0</v>
      </c>
      <c r="EE40" s="18">
        <f t="shared" si="68"/>
        <v>0</v>
      </c>
      <c r="EF40" s="18">
        <f t="shared" si="69"/>
        <v>0</v>
      </c>
      <c r="EG40" s="18">
        <f t="shared" si="70"/>
        <v>0</v>
      </c>
      <c r="EH40" s="18">
        <f t="shared" si="71"/>
        <v>0</v>
      </c>
      <c r="EI40" s="18">
        <f t="shared" si="72"/>
        <v>0</v>
      </c>
      <c r="EJ40" s="18">
        <f t="shared" si="73"/>
        <v>0</v>
      </c>
      <c r="EK40" s="18">
        <f t="shared" si="74"/>
        <v>0</v>
      </c>
      <c r="EL40" s="18">
        <f t="shared" si="75"/>
        <v>0</v>
      </c>
      <c r="EM40" s="18">
        <f t="shared" si="76"/>
        <v>0</v>
      </c>
      <c r="EN40" s="18">
        <f t="shared" si="77"/>
        <v>0</v>
      </c>
      <c r="EO40" s="18">
        <f t="shared" si="78"/>
        <v>0</v>
      </c>
      <c r="EP40" s="18">
        <f t="shared" si="79"/>
        <v>0</v>
      </c>
      <c r="EQ40" s="18">
        <f t="shared" si="80"/>
        <v>0</v>
      </c>
      <c r="ER40" s="18">
        <f t="shared" si="81"/>
        <v>0</v>
      </c>
      <c r="ES40" s="18">
        <f t="shared" si="82"/>
        <v>0</v>
      </c>
      <c r="ET40" s="18">
        <f t="shared" si="83"/>
        <v>0</v>
      </c>
      <c r="EU40" s="18">
        <f t="shared" si="84"/>
        <v>0</v>
      </c>
      <c r="EV40" s="18">
        <f t="shared" si="85"/>
        <v>0</v>
      </c>
      <c r="EW40" s="18">
        <f t="shared" si="86"/>
        <v>0</v>
      </c>
      <c r="EX40" s="18">
        <f t="shared" si="87"/>
        <v>0</v>
      </c>
      <c r="EY40" s="18">
        <f t="shared" si="88"/>
        <v>0</v>
      </c>
      <c r="EZ40" s="18">
        <f t="shared" si="89"/>
        <v>0</v>
      </c>
      <c r="FA40" s="18">
        <f t="shared" si="90"/>
        <v>0</v>
      </c>
      <c r="FB40" s="18">
        <f t="shared" si="91"/>
        <v>0</v>
      </c>
      <c r="FC40" s="18">
        <f t="shared" si="92"/>
        <v>0</v>
      </c>
      <c r="FD40" s="18">
        <f t="shared" si="93"/>
        <v>0</v>
      </c>
      <c r="FE40" s="18">
        <f t="shared" si="94"/>
        <v>0</v>
      </c>
      <c r="FF40" s="18">
        <f t="shared" si="95"/>
        <v>0</v>
      </c>
      <c r="FG40" s="18">
        <f t="shared" si="96"/>
        <v>0</v>
      </c>
      <c r="FH40" s="18">
        <f t="shared" si="97"/>
        <v>0</v>
      </c>
      <c r="FI40" s="18">
        <f t="shared" si="98"/>
        <v>0</v>
      </c>
      <c r="FJ40" s="18">
        <f t="shared" si="99"/>
        <v>0</v>
      </c>
      <c r="FK40" s="18">
        <f t="shared" si="100"/>
        <v>0</v>
      </c>
      <c r="FL40" s="18">
        <f t="shared" si="101"/>
        <v>0</v>
      </c>
      <c r="FM40" s="18">
        <f t="shared" si="102"/>
        <v>0</v>
      </c>
      <c r="FN40" s="18">
        <f t="shared" si="103"/>
        <v>0</v>
      </c>
      <c r="FO40" s="18">
        <f t="shared" si="104"/>
        <v>0</v>
      </c>
      <c r="FP40" s="18">
        <f t="shared" si="105"/>
        <v>0</v>
      </c>
      <c r="FQ40" s="18">
        <f t="shared" si="106"/>
        <v>0</v>
      </c>
      <c r="FR40" s="18">
        <f t="shared" si="107"/>
        <v>0</v>
      </c>
      <c r="FS40" s="18">
        <f t="shared" si="108"/>
        <v>0</v>
      </c>
      <c r="FT40" s="18">
        <f t="shared" si="109"/>
        <v>0</v>
      </c>
      <c r="FU40" s="18">
        <f t="shared" si="110"/>
        <v>0</v>
      </c>
      <c r="FV40" s="18">
        <f t="shared" si="111"/>
        <v>0</v>
      </c>
      <c r="FW40" s="18">
        <f t="shared" si="112"/>
        <v>0</v>
      </c>
      <c r="FX40" s="18">
        <f t="shared" si="113"/>
        <v>0</v>
      </c>
      <c r="FY40" s="18">
        <f t="shared" si="114"/>
        <v>0</v>
      </c>
      <c r="FZ40" s="18">
        <f t="shared" si="115"/>
        <v>0</v>
      </c>
      <c r="GA40" s="18">
        <f t="shared" si="116"/>
        <v>0</v>
      </c>
      <c r="GB40" s="18">
        <f t="shared" si="117"/>
        <v>0</v>
      </c>
      <c r="GC40" s="18">
        <f t="shared" si="118"/>
        <v>0</v>
      </c>
      <c r="GD40" s="18">
        <f t="shared" si="119"/>
        <v>0</v>
      </c>
      <c r="GE40" s="18">
        <f t="shared" si="120"/>
        <v>0</v>
      </c>
    </row>
    <row r="41" spans="1:187" x14ac:dyDescent="0.2">
      <c r="A41">
        <v>38</v>
      </c>
      <c r="B41" s="16">
        <f>Bonds!B41</f>
        <v>46538</v>
      </c>
      <c r="C41" s="17">
        <f>Bonds!C41</f>
        <v>0.5</v>
      </c>
      <c r="D41">
        <f>Bonds!Q41</f>
        <v>2</v>
      </c>
      <c r="E41">
        <f t="shared" si="0"/>
        <v>1</v>
      </c>
      <c r="F41" s="16">
        <f>IF(1&gt;$D41,"",IF($E41=1,EOMONTH(EDATE(Bonds!$I41,6*(1-1)),0),EDATE(Bonds!$I41,6*(1-1))))</f>
        <v>46356</v>
      </c>
      <c r="G41" s="16">
        <f>IF(2&gt;$D41,"",IF($E41=1,EOMONTH(EDATE(Bonds!$I41,6*(2-1)),0),EDATE(Bonds!$I41,6*(2-1))))</f>
        <v>46538</v>
      </c>
      <c r="H41" s="16" t="str">
        <f>IF(3&gt;$D41,"",IF($E41=1,EOMONTH(EDATE(Bonds!$I41,6*(3-1)),0),EDATE(Bonds!$I41,6*(3-1))))</f>
        <v/>
      </c>
      <c r="I41" s="16" t="str">
        <f>IF(4&gt;$D41,"",IF($E41=1,EOMONTH(EDATE(Bonds!$I41,6*(4-1)),0),EDATE(Bonds!$I41,6*(4-1))))</f>
        <v/>
      </c>
      <c r="J41" s="16" t="str">
        <f>IF(5&gt;$D41,"",IF($E41=1,EOMONTH(EDATE(Bonds!$I41,6*(5-1)),0),EDATE(Bonds!$I41,6*(5-1))))</f>
        <v/>
      </c>
      <c r="K41" s="16" t="str">
        <f>IF(6&gt;$D41,"",IF($E41=1,EOMONTH(EDATE(Bonds!$I41,6*(6-1)),0),EDATE(Bonds!$I41,6*(6-1))))</f>
        <v/>
      </c>
      <c r="L41" s="16" t="str">
        <f>IF(7&gt;$D41,"",IF($E41=1,EOMONTH(EDATE(Bonds!$I41,6*(7-1)),0),EDATE(Bonds!$I41,6*(7-1))))</f>
        <v/>
      </c>
      <c r="M41" s="16" t="str">
        <f>IF(8&gt;$D41,"",IF($E41=1,EOMONTH(EDATE(Bonds!$I41,6*(8-1)),0),EDATE(Bonds!$I41,6*(8-1))))</f>
        <v/>
      </c>
      <c r="N41" s="16" t="str">
        <f>IF(9&gt;$D41,"",IF($E41=1,EOMONTH(EDATE(Bonds!$I41,6*(9-1)),0),EDATE(Bonds!$I41,6*(9-1))))</f>
        <v/>
      </c>
      <c r="O41" s="16" t="str">
        <f>IF(10&gt;$D41,"",IF($E41=1,EOMONTH(EDATE(Bonds!$I41,6*(10-1)),0),EDATE(Bonds!$I41,6*(10-1))))</f>
        <v/>
      </c>
      <c r="P41" s="16" t="str">
        <f>IF(11&gt;$D41,"",IF($E41=1,EOMONTH(EDATE(Bonds!$I41,6*(11-1)),0),EDATE(Bonds!$I41,6*(11-1))))</f>
        <v/>
      </c>
      <c r="Q41" s="16" t="str">
        <f>IF(12&gt;$D41,"",IF($E41=1,EOMONTH(EDATE(Bonds!$I41,6*(12-1)),0),EDATE(Bonds!$I41,6*(12-1))))</f>
        <v/>
      </c>
      <c r="R41" s="16" t="str">
        <f>IF(13&gt;$D41,"",IF($E41=1,EOMONTH(EDATE(Bonds!$I41,6*(13-1)),0),EDATE(Bonds!$I41,6*(13-1))))</f>
        <v/>
      </c>
      <c r="S41" s="16" t="str">
        <f>IF(14&gt;$D41,"",IF($E41=1,EOMONTH(EDATE(Bonds!$I41,6*(14-1)),0),EDATE(Bonds!$I41,6*(14-1))))</f>
        <v/>
      </c>
      <c r="T41" s="16" t="str">
        <f>IF(15&gt;$D41,"",IF($E41=1,EOMONTH(EDATE(Bonds!$I41,6*(15-1)),0),EDATE(Bonds!$I41,6*(15-1))))</f>
        <v/>
      </c>
      <c r="U41" s="16" t="str">
        <f>IF(16&gt;$D41,"",IF($E41=1,EOMONTH(EDATE(Bonds!$I41,6*(16-1)),0),EDATE(Bonds!$I41,6*(16-1))))</f>
        <v/>
      </c>
      <c r="V41" s="16" t="str">
        <f>IF(17&gt;$D41,"",IF($E41=1,EOMONTH(EDATE(Bonds!$I41,6*(17-1)),0),EDATE(Bonds!$I41,6*(17-1))))</f>
        <v/>
      </c>
      <c r="W41" s="16" t="str">
        <f>IF(18&gt;$D41,"",IF($E41=1,EOMONTH(EDATE(Bonds!$I41,6*(18-1)),0),EDATE(Bonds!$I41,6*(18-1))))</f>
        <v/>
      </c>
      <c r="X41" s="16" t="str">
        <f>IF(19&gt;$D41,"",IF($E41=1,EOMONTH(EDATE(Bonds!$I41,6*(19-1)),0),EDATE(Bonds!$I41,6*(19-1))))</f>
        <v/>
      </c>
      <c r="Y41" s="16" t="str">
        <f>IF(20&gt;$D41,"",IF($E41=1,EOMONTH(EDATE(Bonds!$I41,6*(20-1)),0),EDATE(Bonds!$I41,6*(20-1))))</f>
        <v/>
      </c>
      <c r="Z41" s="16" t="str">
        <f>IF(21&gt;$D41,"",IF($E41=1,EOMONTH(EDATE(Bonds!$I41,6*(21-1)),0),EDATE(Bonds!$I41,6*(21-1))))</f>
        <v/>
      </c>
      <c r="AA41" s="16" t="str">
        <f>IF(22&gt;$D41,"",IF($E41=1,EOMONTH(EDATE(Bonds!$I41,6*(22-1)),0),EDATE(Bonds!$I41,6*(22-1))))</f>
        <v/>
      </c>
      <c r="AB41" s="16" t="str">
        <f>IF(23&gt;$D41,"",IF($E41=1,EOMONTH(EDATE(Bonds!$I41,6*(23-1)),0),EDATE(Bonds!$I41,6*(23-1))))</f>
        <v/>
      </c>
      <c r="AC41" s="16" t="str">
        <f>IF(24&gt;$D41,"",IF($E41=1,EOMONTH(EDATE(Bonds!$I41,6*(24-1)),0),EDATE(Bonds!$I41,6*(24-1))))</f>
        <v/>
      </c>
      <c r="AD41" s="16" t="str">
        <f>IF(25&gt;$D41,"",IF($E41=1,EOMONTH(EDATE(Bonds!$I41,6*(25-1)),0),EDATE(Bonds!$I41,6*(25-1))))</f>
        <v/>
      </c>
      <c r="AE41" s="16" t="str">
        <f>IF(26&gt;$D41,"",IF($E41=1,EOMONTH(EDATE(Bonds!$I41,6*(26-1)),0),EDATE(Bonds!$I41,6*(26-1))))</f>
        <v/>
      </c>
      <c r="AF41" s="16" t="str">
        <f>IF(27&gt;$D41,"",IF($E41=1,EOMONTH(EDATE(Bonds!$I41,6*(27-1)),0),EDATE(Bonds!$I41,6*(27-1))))</f>
        <v/>
      </c>
      <c r="AG41" s="16" t="str">
        <f>IF(28&gt;$D41,"",IF($E41=1,EOMONTH(EDATE(Bonds!$I41,6*(28-1)),0),EDATE(Bonds!$I41,6*(28-1))))</f>
        <v/>
      </c>
      <c r="AH41" s="16" t="str">
        <f>IF(29&gt;$D41,"",IF($E41=1,EOMONTH(EDATE(Bonds!$I41,6*(29-1)),0),EDATE(Bonds!$I41,6*(29-1))))</f>
        <v/>
      </c>
      <c r="AI41" s="16" t="str">
        <f>IF(30&gt;$D41,"",IF($E41=1,EOMONTH(EDATE(Bonds!$I41,6*(30-1)),0),EDATE(Bonds!$I41,6*(30-1))))</f>
        <v/>
      </c>
      <c r="AJ41" s="16" t="str">
        <f>IF(31&gt;$D41,"",IF($E41=1,EOMONTH(EDATE(Bonds!$I41,6*(31-1)),0),EDATE(Bonds!$I41,6*(31-1))))</f>
        <v/>
      </c>
      <c r="AK41" s="16" t="str">
        <f>IF(32&gt;$D41,"",IF($E41=1,EOMONTH(EDATE(Bonds!$I41,6*(32-1)),0),EDATE(Bonds!$I41,6*(32-1))))</f>
        <v/>
      </c>
      <c r="AL41" s="16" t="str">
        <f>IF(33&gt;$D41,"",IF($E41=1,EOMONTH(EDATE(Bonds!$I41,6*(33-1)),0),EDATE(Bonds!$I41,6*(33-1))))</f>
        <v/>
      </c>
      <c r="AM41" s="16" t="str">
        <f>IF(34&gt;$D41,"",IF($E41=1,EOMONTH(EDATE(Bonds!$I41,6*(34-1)),0),EDATE(Bonds!$I41,6*(34-1))))</f>
        <v/>
      </c>
      <c r="AN41" s="16" t="str">
        <f>IF(35&gt;$D41,"",IF($E41=1,EOMONTH(EDATE(Bonds!$I41,6*(35-1)),0),EDATE(Bonds!$I41,6*(35-1))))</f>
        <v/>
      </c>
      <c r="AO41" s="16" t="str">
        <f>IF(36&gt;$D41,"",IF($E41=1,EOMONTH(EDATE(Bonds!$I41,6*(36-1)),0),EDATE(Bonds!$I41,6*(36-1))))</f>
        <v/>
      </c>
      <c r="AP41" s="16" t="str">
        <f>IF(37&gt;$D41,"",IF($E41=1,EOMONTH(EDATE(Bonds!$I41,6*(37-1)),0),EDATE(Bonds!$I41,6*(37-1))))</f>
        <v/>
      </c>
      <c r="AQ41" s="16" t="str">
        <f>IF(38&gt;$D41,"",IF($E41=1,EOMONTH(EDATE(Bonds!$I41,6*(38-1)),0),EDATE(Bonds!$I41,6*(38-1))))</f>
        <v/>
      </c>
      <c r="AR41" s="16" t="str">
        <f>IF(39&gt;$D41,"",IF($E41=1,EOMONTH(EDATE(Bonds!$I41,6*(39-1)),0),EDATE(Bonds!$I41,6*(39-1))))</f>
        <v/>
      </c>
      <c r="AS41" s="16" t="str">
        <f>IF(40&gt;$D41,"",IF($E41=1,EOMONTH(EDATE(Bonds!$I41,6*(40-1)),0),EDATE(Bonds!$I41,6*(40-1))))</f>
        <v/>
      </c>
      <c r="AT41" s="16" t="str">
        <f>IF(41&gt;$D41,"",IF($E41=1,EOMONTH(EDATE(Bonds!$I41,6*(41-1)),0),EDATE(Bonds!$I41,6*(41-1))))</f>
        <v/>
      </c>
      <c r="AU41" s="16" t="str">
        <f>IF(42&gt;$D41,"",IF($E41=1,EOMONTH(EDATE(Bonds!$I41,6*(42-1)),0),EDATE(Bonds!$I41,6*(42-1))))</f>
        <v/>
      </c>
      <c r="AV41" s="16" t="str">
        <f>IF(43&gt;$D41,"",IF($E41=1,EOMONTH(EDATE(Bonds!$I41,6*(43-1)),0),EDATE(Bonds!$I41,6*(43-1))))</f>
        <v/>
      </c>
      <c r="AW41" s="16" t="str">
        <f>IF(44&gt;$D41,"",IF($E41=1,EOMONTH(EDATE(Bonds!$I41,6*(44-1)),0),EDATE(Bonds!$I41,6*(44-1))))</f>
        <v/>
      </c>
      <c r="AX41" s="16" t="str">
        <f>IF(45&gt;$D41,"",IF($E41=1,EOMONTH(EDATE(Bonds!$I41,6*(45-1)),0),EDATE(Bonds!$I41,6*(45-1))))</f>
        <v/>
      </c>
      <c r="AY41" s="16" t="str">
        <f>IF(46&gt;$D41,"",IF($E41=1,EOMONTH(EDATE(Bonds!$I41,6*(46-1)),0),EDATE(Bonds!$I41,6*(46-1))))</f>
        <v/>
      </c>
      <c r="AZ41" s="16" t="str">
        <f>IF(47&gt;$D41,"",IF($E41=1,EOMONTH(EDATE(Bonds!$I41,6*(47-1)),0),EDATE(Bonds!$I41,6*(47-1))))</f>
        <v/>
      </c>
      <c r="BA41" s="16" t="str">
        <f>IF(48&gt;$D41,"",IF($E41=1,EOMONTH(EDATE(Bonds!$I41,6*(48-1)),0),EDATE(Bonds!$I41,6*(48-1))))</f>
        <v/>
      </c>
      <c r="BB41" s="16" t="str">
        <f>IF(49&gt;$D41,"",IF($E41=1,EOMONTH(EDATE(Bonds!$I41,6*(49-1)),0),EDATE(Bonds!$I41,6*(49-1))))</f>
        <v/>
      </c>
      <c r="BC41" s="16" t="str">
        <f>IF(50&gt;$D41,"",IF($E41=1,EOMONTH(EDATE(Bonds!$I41,6*(50-1)),0),EDATE(Bonds!$I41,6*(50-1))))</f>
        <v/>
      </c>
      <c r="BD41" s="16" t="str">
        <f>IF(51&gt;$D41,"",IF($E41=1,EOMONTH(EDATE(Bonds!$I41,6*(51-1)),0),EDATE(Bonds!$I41,6*(51-1))))</f>
        <v/>
      </c>
      <c r="BE41" s="16" t="str">
        <f>IF(52&gt;$D41,"",IF($E41=1,EOMONTH(EDATE(Bonds!$I41,6*(52-1)),0),EDATE(Bonds!$I41,6*(52-1))))</f>
        <v/>
      </c>
      <c r="BF41" s="16" t="str">
        <f>IF(53&gt;$D41,"",IF($E41=1,EOMONTH(EDATE(Bonds!$I41,6*(53-1)),0),EDATE(Bonds!$I41,6*(53-1))))</f>
        <v/>
      </c>
      <c r="BG41" s="16" t="str">
        <f>IF(54&gt;$D41,"",IF($E41=1,EOMONTH(EDATE(Bonds!$I41,6*(54-1)),0),EDATE(Bonds!$I41,6*(54-1))))</f>
        <v/>
      </c>
      <c r="BH41" s="16" t="str">
        <f>IF(55&gt;$D41,"",IF($E41=1,EOMONTH(EDATE(Bonds!$I41,6*(55-1)),0),EDATE(Bonds!$I41,6*(55-1))))</f>
        <v/>
      </c>
      <c r="BI41" s="16" t="str">
        <f>IF(56&gt;$D41,"",IF($E41=1,EOMONTH(EDATE(Bonds!$I41,6*(56-1)),0),EDATE(Bonds!$I41,6*(56-1))))</f>
        <v/>
      </c>
      <c r="BJ41" s="16" t="str">
        <f>IF(57&gt;$D41,"",IF($E41=1,EOMONTH(EDATE(Bonds!$I41,6*(57-1)),0),EDATE(Bonds!$I41,6*(57-1))))</f>
        <v/>
      </c>
      <c r="BK41" s="16" t="str">
        <f>IF(58&gt;$D41,"",IF($E41=1,EOMONTH(EDATE(Bonds!$I41,6*(58-1)),0),EDATE(Bonds!$I41,6*(58-1))))</f>
        <v/>
      </c>
      <c r="BL41" s="16" t="str">
        <f>IF(59&gt;$D41,"",IF($E41=1,EOMONTH(EDATE(Bonds!$I41,6*(59-1)),0),EDATE(Bonds!$I41,6*(59-1))))</f>
        <v/>
      </c>
      <c r="BM41" s="16" t="str">
        <f>IF(60&gt;$D41,"",IF($E41=1,EOMONTH(EDATE(Bonds!$I41,6*(60-1)),0),EDATE(Bonds!$I41,6*(60-1))))</f>
        <v/>
      </c>
      <c r="BO41" s="22">
        <f t="shared" si="1"/>
        <v>3.7824450557891486E-2</v>
      </c>
      <c r="BP41" s="22">
        <f t="shared" si="2"/>
        <v>4.0341365208761304E-2</v>
      </c>
      <c r="BQ41" s="22" t="str">
        <f t="shared" si="3"/>
        <v/>
      </c>
      <c r="BR41" s="22" t="str">
        <f t="shared" si="4"/>
        <v/>
      </c>
      <c r="BS41" s="22" t="str">
        <f t="shared" si="5"/>
        <v/>
      </c>
      <c r="BT41" s="22" t="str">
        <f t="shared" si="6"/>
        <v/>
      </c>
      <c r="BU41" s="22" t="str">
        <f t="shared" si="7"/>
        <v/>
      </c>
      <c r="BV41" s="22" t="str">
        <f t="shared" si="8"/>
        <v/>
      </c>
      <c r="BW41" s="22" t="str">
        <f t="shared" si="9"/>
        <v/>
      </c>
      <c r="BX41" s="22" t="str">
        <f t="shared" si="10"/>
        <v/>
      </c>
      <c r="BY41" s="22" t="str">
        <f t="shared" si="11"/>
        <v/>
      </c>
      <c r="BZ41" s="22" t="str">
        <f t="shared" si="12"/>
        <v/>
      </c>
      <c r="CA41" s="22" t="str">
        <f t="shared" si="13"/>
        <v/>
      </c>
      <c r="CB41" s="22" t="str">
        <f t="shared" si="14"/>
        <v/>
      </c>
      <c r="CC41" s="22" t="str">
        <f t="shared" si="15"/>
        <v/>
      </c>
      <c r="CD41" s="22" t="str">
        <f t="shared" si="16"/>
        <v/>
      </c>
      <c r="CE41" s="22" t="str">
        <f t="shared" si="17"/>
        <v/>
      </c>
      <c r="CF41" s="22" t="str">
        <f t="shared" si="18"/>
        <v/>
      </c>
      <c r="CG41" s="22" t="str">
        <f t="shared" si="19"/>
        <v/>
      </c>
      <c r="CH41" s="22" t="str">
        <f t="shared" si="20"/>
        <v/>
      </c>
      <c r="CI41" s="22" t="str">
        <f t="shared" si="21"/>
        <v/>
      </c>
      <c r="CJ41" s="22" t="str">
        <f t="shared" si="22"/>
        <v/>
      </c>
      <c r="CK41" s="22" t="str">
        <f t="shared" si="23"/>
        <v/>
      </c>
      <c r="CL41" s="22" t="str">
        <f t="shared" si="24"/>
        <v/>
      </c>
      <c r="CM41" s="22" t="str">
        <f t="shared" si="25"/>
        <v/>
      </c>
      <c r="CN41" s="22" t="str">
        <f t="shared" si="26"/>
        <v/>
      </c>
      <c r="CO41" s="22" t="str">
        <f t="shared" si="27"/>
        <v/>
      </c>
      <c r="CP41" s="22" t="str">
        <f t="shared" si="28"/>
        <v/>
      </c>
      <c r="CQ41" s="22" t="str">
        <f t="shared" si="29"/>
        <v/>
      </c>
      <c r="CR41" s="22" t="str">
        <f t="shared" si="30"/>
        <v/>
      </c>
      <c r="CS41" s="22" t="str">
        <f t="shared" si="31"/>
        <v/>
      </c>
      <c r="CT41" s="22" t="str">
        <f t="shared" si="32"/>
        <v/>
      </c>
      <c r="CU41" s="22" t="str">
        <f t="shared" si="33"/>
        <v/>
      </c>
      <c r="CV41" s="22" t="str">
        <f t="shared" si="34"/>
        <v/>
      </c>
      <c r="CW41" s="22" t="str">
        <f t="shared" si="35"/>
        <v/>
      </c>
      <c r="CX41" s="22" t="str">
        <f t="shared" si="36"/>
        <v/>
      </c>
      <c r="CY41" s="22" t="str">
        <f t="shared" si="37"/>
        <v/>
      </c>
      <c r="CZ41" s="22" t="str">
        <f t="shared" si="38"/>
        <v/>
      </c>
      <c r="DA41" s="22" t="str">
        <f t="shared" si="39"/>
        <v/>
      </c>
      <c r="DB41" s="22" t="str">
        <f t="shared" si="40"/>
        <v/>
      </c>
      <c r="DC41" s="22" t="str">
        <f t="shared" si="41"/>
        <v/>
      </c>
      <c r="DD41" s="22" t="str">
        <f t="shared" si="42"/>
        <v/>
      </c>
      <c r="DE41" s="22" t="str">
        <f t="shared" si="43"/>
        <v/>
      </c>
      <c r="DF41" s="22" t="str">
        <f t="shared" si="44"/>
        <v/>
      </c>
      <c r="DG41" s="22" t="str">
        <f t="shared" si="45"/>
        <v/>
      </c>
      <c r="DH41" s="22" t="str">
        <f t="shared" si="46"/>
        <v/>
      </c>
      <c r="DI41" s="22" t="str">
        <f t="shared" si="47"/>
        <v/>
      </c>
      <c r="DJ41" s="22" t="str">
        <f t="shared" si="48"/>
        <v/>
      </c>
      <c r="DK41" s="22" t="str">
        <f t="shared" si="49"/>
        <v/>
      </c>
      <c r="DL41" s="22" t="str">
        <f t="shared" si="50"/>
        <v/>
      </c>
      <c r="DM41" s="22" t="str">
        <f t="shared" si="51"/>
        <v/>
      </c>
      <c r="DN41" s="22" t="str">
        <f t="shared" si="52"/>
        <v/>
      </c>
      <c r="DO41" s="22" t="str">
        <f t="shared" si="53"/>
        <v/>
      </c>
      <c r="DP41" s="22" t="str">
        <f t="shared" si="54"/>
        <v/>
      </c>
      <c r="DQ41" s="22" t="str">
        <f t="shared" si="55"/>
        <v/>
      </c>
      <c r="DR41" s="22" t="str">
        <f t="shared" si="56"/>
        <v/>
      </c>
      <c r="DS41" s="22" t="str">
        <f t="shared" si="57"/>
        <v/>
      </c>
      <c r="DT41" s="22" t="str">
        <f t="shared" si="58"/>
        <v/>
      </c>
      <c r="DU41" s="22" t="str">
        <f t="shared" si="59"/>
        <v/>
      </c>
      <c r="DV41" s="22" t="str">
        <f t="shared" si="60"/>
        <v/>
      </c>
      <c r="DX41" s="18">
        <f t="shared" si="61"/>
        <v>0.24785892696613784</v>
      </c>
      <c r="DY41" s="18">
        <f t="shared" si="62"/>
        <v>97.35636670192747</v>
      </c>
      <c r="DZ41" s="18">
        <f t="shared" si="63"/>
        <v>0</v>
      </c>
      <c r="EA41" s="18">
        <f t="shared" si="64"/>
        <v>0</v>
      </c>
      <c r="EB41" s="18">
        <f t="shared" si="65"/>
        <v>0</v>
      </c>
      <c r="EC41" s="18">
        <f t="shared" si="66"/>
        <v>0</v>
      </c>
      <c r="ED41" s="18">
        <f t="shared" si="67"/>
        <v>0</v>
      </c>
      <c r="EE41" s="18">
        <f t="shared" si="68"/>
        <v>0</v>
      </c>
      <c r="EF41" s="18">
        <f t="shared" si="69"/>
        <v>0</v>
      </c>
      <c r="EG41" s="18">
        <f t="shared" si="70"/>
        <v>0</v>
      </c>
      <c r="EH41" s="18">
        <f t="shared" si="71"/>
        <v>0</v>
      </c>
      <c r="EI41" s="18">
        <f t="shared" si="72"/>
        <v>0</v>
      </c>
      <c r="EJ41" s="18">
        <f t="shared" si="73"/>
        <v>0</v>
      </c>
      <c r="EK41" s="18">
        <f t="shared" si="74"/>
        <v>0</v>
      </c>
      <c r="EL41" s="18">
        <f t="shared" si="75"/>
        <v>0</v>
      </c>
      <c r="EM41" s="18">
        <f t="shared" si="76"/>
        <v>0</v>
      </c>
      <c r="EN41" s="18">
        <f t="shared" si="77"/>
        <v>0</v>
      </c>
      <c r="EO41" s="18">
        <f t="shared" si="78"/>
        <v>0</v>
      </c>
      <c r="EP41" s="18">
        <f t="shared" si="79"/>
        <v>0</v>
      </c>
      <c r="EQ41" s="18">
        <f t="shared" si="80"/>
        <v>0</v>
      </c>
      <c r="ER41" s="18">
        <f t="shared" si="81"/>
        <v>0</v>
      </c>
      <c r="ES41" s="18">
        <f t="shared" si="82"/>
        <v>0</v>
      </c>
      <c r="ET41" s="18">
        <f t="shared" si="83"/>
        <v>0</v>
      </c>
      <c r="EU41" s="18">
        <f t="shared" si="84"/>
        <v>0</v>
      </c>
      <c r="EV41" s="18">
        <f t="shared" si="85"/>
        <v>0</v>
      </c>
      <c r="EW41" s="18">
        <f t="shared" si="86"/>
        <v>0</v>
      </c>
      <c r="EX41" s="18">
        <f t="shared" si="87"/>
        <v>0</v>
      </c>
      <c r="EY41" s="18">
        <f t="shared" si="88"/>
        <v>0</v>
      </c>
      <c r="EZ41" s="18">
        <f t="shared" si="89"/>
        <v>0</v>
      </c>
      <c r="FA41" s="18">
        <f t="shared" si="90"/>
        <v>0</v>
      </c>
      <c r="FB41" s="18">
        <f t="shared" si="91"/>
        <v>0</v>
      </c>
      <c r="FC41" s="18">
        <f t="shared" si="92"/>
        <v>0</v>
      </c>
      <c r="FD41" s="18">
        <f t="shared" si="93"/>
        <v>0</v>
      </c>
      <c r="FE41" s="18">
        <f t="shared" si="94"/>
        <v>0</v>
      </c>
      <c r="FF41" s="18">
        <f t="shared" si="95"/>
        <v>0</v>
      </c>
      <c r="FG41" s="18">
        <f t="shared" si="96"/>
        <v>0</v>
      </c>
      <c r="FH41" s="18">
        <f t="shared" si="97"/>
        <v>0</v>
      </c>
      <c r="FI41" s="18">
        <f t="shared" si="98"/>
        <v>0</v>
      </c>
      <c r="FJ41" s="18">
        <f t="shared" si="99"/>
        <v>0</v>
      </c>
      <c r="FK41" s="18">
        <f t="shared" si="100"/>
        <v>0</v>
      </c>
      <c r="FL41" s="18">
        <f t="shared" si="101"/>
        <v>0</v>
      </c>
      <c r="FM41" s="18">
        <f t="shared" si="102"/>
        <v>0</v>
      </c>
      <c r="FN41" s="18">
        <f t="shared" si="103"/>
        <v>0</v>
      </c>
      <c r="FO41" s="18">
        <f t="shared" si="104"/>
        <v>0</v>
      </c>
      <c r="FP41" s="18">
        <f t="shared" si="105"/>
        <v>0</v>
      </c>
      <c r="FQ41" s="18">
        <f t="shared" si="106"/>
        <v>0</v>
      </c>
      <c r="FR41" s="18">
        <f t="shared" si="107"/>
        <v>0</v>
      </c>
      <c r="FS41" s="18">
        <f t="shared" si="108"/>
        <v>0</v>
      </c>
      <c r="FT41" s="18">
        <f t="shared" si="109"/>
        <v>0</v>
      </c>
      <c r="FU41" s="18">
        <f t="shared" si="110"/>
        <v>0</v>
      </c>
      <c r="FV41" s="18">
        <f t="shared" si="111"/>
        <v>0</v>
      </c>
      <c r="FW41" s="18">
        <f t="shared" si="112"/>
        <v>0</v>
      </c>
      <c r="FX41" s="18">
        <f t="shared" si="113"/>
        <v>0</v>
      </c>
      <c r="FY41" s="18">
        <f t="shared" si="114"/>
        <v>0</v>
      </c>
      <c r="FZ41" s="18">
        <f t="shared" si="115"/>
        <v>0</v>
      </c>
      <c r="GA41" s="18">
        <f t="shared" si="116"/>
        <v>0</v>
      </c>
      <c r="GB41" s="18">
        <f t="shared" si="117"/>
        <v>0</v>
      </c>
      <c r="GC41" s="18">
        <f t="shared" si="118"/>
        <v>0</v>
      </c>
      <c r="GD41" s="18">
        <f t="shared" si="119"/>
        <v>0</v>
      </c>
      <c r="GE41" s="18">
        <f t="shared" si="120"/>
        <v>0</v>
      </c>
    </row>
    <row r="42" spans="1:187" x14ac:dyDescent="0.2">
      <c r="A42">
        <v>39</v>
      </c>
      <c r="B42" s="16">
        <f>Bonds!B42</f>
        <v>46538</v>
      </c>
      <c r="C42" s="17">
        <f>Bonds!C42</f>
        <v>2.625</v>
      </c>
      <c r="D42">
        <f>Bonds!Q42</f>
        <v>2</v>
      </c>
      <c r="E42">
        <f t="shared" si="0"/>
        <v>1</v>
      </c>
      <c r="F42" s="16">
        <f>IF(1&gt;$D42,"",IF($E42=1,EOMONTH(EDATE(Bonds!$I42,6*(1-1)),0),EDATE(Bonds!$I42,6*(1-1))))</f>
        <v>46356</v>
      </c>
      <c r="G42" s="16">
        <f>IF(2&gt;$D42,"",IF($E42=1,EOMONTH(EDATE(Bonds!$I42,6*(2-1)),0),EDATE(Bonds!$I42,6*(2-1))))</f>
        <v>46538</v>
      </c>
      <c r="H42" s="16" t="str">
        <f>IF(3&gt;$D42,"",IF($E42=1,EOMONTH(EDATE(Bonds!$I42,6*(3-1)),0),EDATE(Bonds!$I42,6*(3-1))))</f>
        <v/>
      </c>
      <c r="I42" s="16" t="str">
        <f>IF(4&gt;$D42,"",IF($E42=1,EOMONTH(EDATE(Bonds!$I42,6*(4-1)),0),EDATE(Bonds!$I42,6*(4-1))))</f>
        <v/>
      </c>
      <c r="J42" s="16" t="str">
        <f>IF(5&gt;$D42,"",IF($E42=1,EOMONTH(EDATE(Bonds!$I42,6*(5-1)),0),EDATE(Bonds!$I42,6*(5-1))))</f>
        <v/>
      </c>
      <c r="K42" s="16" t="str">
        <f>IF(6&gt;$D42,"",IF($E42=1,EOMONTH(EDATE(Bonds!$I42,6*(6-1)),0),EDATE(Bonds!$I42,6*(6-1))))</f>
        <v/>
      </c>
      <c r="L42" s="16" t="str">
        <f>IF(7&gt;$D42,"",IF($E42=1,EOMONTH(EDATE(Bonds!$I42,6*(7-1)),0),EDATE(Bonds!$I42,6*(7-1))))</f>
        <v/>
      </c>
      <c r="M42" s="16" t="str">
        <f>IF(8&gt;$D42,"",IF($E42=1,EOMONTH(EDATE(Bonds!$I42,6*(8-1)),0),EDATE(Bonds!$I42,6*(8-1))))</f>
        <v/>
      </c>
      <c r="N42" s="16" t="str">
        <f>IF(9&gt;$D42,"",IF($E42=1,EOMONTH(EDATE(Bonds!$I42,6*(9-1)),0),EDATE(Bonds!$I42,6*(9-1))))</f>
        <v/>
      </c>
      <c r="O42" s="16" t="str">
        <f>IF(10&gt;$D42,"",IF($E42=1,EOMONTH(EDATE(Bonds!$I42,6*(10-1)),0),EDATE(Bonds!$I42,6*(10-1))))</f>
        <v/>
      </c>
      <c r="P42" s="16" t="str">
        <f>IF(11&gt;$D42,"",IF($E42=1,EOMONTH(EDATE(Bonds!$I42,6*(11-1)),0),EDATE(Bonds!$I42,6*(11-1))))</f>
        <v/>
      </c>
      <c r="Q42" s="16" t="str">
        <f>IF(12&gt;$D42,"",IF($E42=1,EOMONTH(EDATE(Bonds!$I42,6*(12-1)),0),EDATE(Bonds!$I42,6*(12-1))))</f>
        <v/>
      </c>
      <c r="R42" s="16" t="str">
        <f>IF(13&gt;$D42,"",IF($E42=1,EOMONTH(EDATE(Bonds!$I42,6*(13-1)),0),EDATE(Bonds!$I42,6*(13-1))))</f>
        <v/>
      </c>
      <c r="S42" s="16" t="str">
        <f>IF(14&gt;$D42,"",IF($E42=1,EOMONTH(EDATE(Bonds!$I42,6*(14-1)),0),EDATE(Bonds!$I42,6*(14-1))))</f>
        <v/>
      </c>
      <c r="T42" s="16" t="str">
        <f>IF(15&gt;$D42,"",IF($E42=1,EOMONTH(EDATE(Bonds!$I42,6*(15-1)),0),EDATE(Bonds!$I42,6*(15-1))))</f>
        <v/>
      </c>
      <c r="U42" s="16" t="str">
        <f>IF(16&gt;$D42,"",IF($E42=1,EOMONTH(EDATE(Bonds!$I42,6*(16-1)),0),EDATE(Bonds!$I42,6*(16-1))))</f>
        <v/>
      </c>
      <c r="V42" s="16" t="str">
        <f>IF(17&gt;$D42,"",IF($E42=1,EOMONTH(EDATE(Bonds!$I42,6*(17-1)),0),EDATE(Bonds!$I42,6*(17-1))))</f>
        <v/>
      </c>
      <c r="W42" s="16" t="str">
        <f>IF(18&gt;$D42,"",IF($E42=1,EOMONTH(EDATE(Bonds!$I42,6*(18-1)),0),EDATE(Bonds!$I42,6*(18-1))))</f>
        <v/>
      </c>
      <c r="X42" s="16" t="str">
        <f>IF(19&gt;$D42,"",IF($E42=1,EOMONTH(EDATE(Bonds!$I42,6*(19-1)),0),EDATE(Bonds!$I42,6*(19-1))))</f>
        <v/>
      </c>
      <c r="Y42" s="16" t="str">
        <f>IF(20&gt;$D42,"",IF($E42=1,EOMONTH(EDATE(Bonds!$I42,6*(20-1)),0),EDATE(Bonds!$I42,6*(20-1))))</f>
        <v/>
      </c>
      <c r="Z42" s="16" t="str">
        <f>IF(21&gt;$D42,"",IF($E42=1,EOMONTH(EDATE(Bonds!$I42,6*(21-1)),0),EDATE(Bonds!$I42,6*(21-1))))</f>
        <v/>
      </c>
      <c r="AA42" s="16" t="str">
        <f>IF(22&gt;$D42,"",IF($E42=1,EOMONTH(EDATE(Bonds!$I42,6*(22-1)),0),EDATE(Bonds!$I42,6*(22-1))))</f>
        <v/>
      </c>
      <c r="AB42" s="16" t="str">
        <f>IF(23&gt;$D42,"",IF($E42=1,EOMONTH(EDATE(Bonds!$I42,6*(23-1)),0),EDATE(Bonds!$I42,6*(23-1))))</f>
        <v/>
      </c>
      <c r="AC42" s="16" t="str">
        <f>IF(24&gt;$D42,"",IF($E42=1,EOMONTH(EDATE(Bonds!$I42,6*(24-1)),0),EDATE(Bonds!$I42,6*(24-1))))</f>
        <v/>
      </c>
      <c r="AD42" s="16" t="str">
        <f>IF(25&gt;$D42,"",IF($E42=1,EOMONTH(EDATE(Bonds!$I42,6*(25-1)),0),EDATE(Bonds!$I42,6*(25-1))))</f>
        <v/>
      </c>
      <c r="AE42" s="16" t="str">
        <f>IF(26&gt;$D42,"",IF($E42=1,EOMONTH(EDATE(Bonds!$I42,6*(26-1)),0),EDATE(Bonds!$I42,6*(26-1))))</f>
        <v/>
      </c>
      <c r="AF42" s="16" t="str">
        <f>IF(27&gt;$D42,"",IF($E42=1,EOMONTH(EDATE(Bonds!$I42,6*(27-1)),0),EDATE(Bonds!$I42,6*(27-1))))</f>
        <v/>
      </c>
      <c r="AG42" s="16" t="str">
        <f>IF(28&gt;$D42,"",IF($E42=1,EOMONTH(EDATE(Bonds!$I42,6*(28-1)),0),EDATE(Bonds!$I42,6*(28-1))))</f>
        <v/>
      </c>
      <c r="AH42" s="16" t="str">
        <f>IF(29&gt;$D42,"",IF($E42=1,EOMONTH(EDATE(Bonds!$I42,6*(29-1)),0),EDATE(Bonds!$I42,6*(29-1))))</f>
        <v/>
      </c>
      <c r="AI42" s="16" t="str">
        <f>IF(30&gt;$D42,"",IF($E42=1,EOMONTH(EDATE(Bonds!$I42,6*(30-1)),0),EDATE(Bonds!$I42,6*(30-1))))</f>
        <v/>
      </c>
      <c r="AJ42" s="16" t="str">
        <f>IF(31&gt;$D42,"",IF($E42=1,EOMONTH(EDATE(Bonds!$I42,6*(31-1)),0),EDATE(Bonds!$I42,6*(31-1))))</f>
        <v/>
      </c>
      <c r="AK42" s="16" t="str">
        <f>IF(32&gt;$D42,"",IF($E42=1,EOMONTH(EDATE(Bonds!$I42,6*(32-1)),0),EDATE(Bonds!$I42,6*(32-1))))</f>
        <v/>
      </c>
      <c r="AL42" s="16" t="str">
        <f>IF(33&gt;$D42,"",IF($E42=1,EOMONTH(EDATE(Bonds!$I42,6*(33-1)),0),EDATE(Bonds!$I42,6*(33-1))))</f>
        <v/>
      </c>
      <c r="AM42" s="16" t="str">
        <f>IF(34&gt;$D42,"",IF($E42=1,EOMONTH(EDATE(Bonds!$I42,6*(34-1)),0),EDATE(Bonds!$I42,6*(34-1))))</f>
        <v/>
      </c>
      <c r="AN42" s="16" t="str">
        <f>IF(35&gt;$D42,"",IF($E42=1,EOMONTH(EDATE(Bonds!$I42,6*(35-1)),0),EDATE(Bonds!$I42,6*(35-1))))</f>
        <v/>
      </c>
      <c r="AO42" s="16" t="str">
        <f>IF(36&gt;$D42,"",IF($E42=1,EOMONTH(EDATE(Bonds!$I42,6*(36-1)),0),EDATE(Bonds!$I42,6*(36-1))))</f>
        <v/>
      </c>
      <c r="AP42" s="16" t="str">
        <f>IF(37&gt;$D42,"",IF($E42=1,EOMONTH(EDATE(Bonds!$I42,6*(37-1)),0),EDATE(Bonds!$I42,6*(37-1))))</f>
        <v/>
      </c>
      <c r="AQ42" s="16" t="str">
        <f>IF(38&gt;$D42,"",IF($E42=1,EOMONTH(EDATE(Bonds!$I42,6*(38-1)),0),EDATE(Bonds!$I42,6*(38-1))))</f>
        <v/>
      </c>
      <c r="AR42" s="16" t="str">
        <f>IF(39&gt;$D42,"",IF($E42=1,EOMONTH(EDATE(Bonds!$I42,6*(39-1)),0),EDATE(Bonds!$I42,6*(39-1))))</f>
        <v/>
      </c>
      <c r="AS42" s="16" t="str">
        <f>IF(40&gt;$D42,"",IF($E42=1,EOMONTH(EDATE(Bonds!$I42,6*(40-1)),0),EDATE(Bonds!$I42,6*(40-1))))</f>
        <v/>
      </c>
      <c r="AT42" s="16" t="str">
        <f>IF(41&gt;$D42,"",IF($E42=1,EOMONTH(EDATE(Bonds!$I42,6*(41-1)),0),EDATE(Bonds!$I42,6*(41-1))))</f>
        <v/>
      </c>
      <c r="AU42" s="16" t="str">
        <f>IF(42&gt;$D42,"",IF($E42=1,EOMONTH(EDATE(Bonds!$I42,6*(42-1)),0),EDATE(Bonds!$I42,6*(42-1))))</f>
        <v/>
      </c>
      <c r="AV42" s="16" t="str">
        <f>IF(43&gt;$D42,"",IF($E42=1,EOMONTH(EDATE(Bonds!$I42,6*(43-1)),0),EDATE(Bonds!$I42,6*(43-1))))</f>
        <v/>
      </c>
      <c r="AW42" s="16" t="str">
        <f>IF(44&gt;$D42,"",IF($E42=1,EOMONTH(EDATE(Bonds!$I42,6*(44-1)),0),EDATE(Bonds!$I42,6*(44-1))))</f>
        <v/>
      </c>
      <c r="AX42" s="16" t="str">
        <f>IF(45&gt;$D42,"",IF($E42=1,EOMONTH(EDATE(Bonds!$I42,6*(45-1)),0),EDATE(Bonds!$I42,6*(45-1))))</f>
        <v/>
      </c>
      <c r="AY42" s="16" t="str">
        <f>IF(46&gt;$D42,"",IF($E42=1,EOMONTH(EDATE(Bonds!$I42,6*(46-1)),0),EDATE(Bonds!$I42,6*(46-1))))</f>
        <v/>
      </c>
      <c r="AZ42" s="16" t="str">
        <f>IF(47&gt;$D42,"",IF($E42=1,EOMONTH(EDATE(Bonds!$I42,6*(47-1)),0),EDATE(Bonds!$I42,6*(47-1))))</f>
        <v/>
      </c>
      <c r="BA42" s="16" t="str">
        <f>IF(48&gt;$D42,"",IF($E42=1,EOMONTH(EDATE(Bonds!$I42,6*(48-1)),0),EDATE(Bonds!$I42,6*(48-1))))</f>
        <v/>
      </c>
      <c r="BB42" s="16" t="str">
        <f>IF(49&gt;$D42,"",IF($E42=1,EOMONTH(EDATE(Bonds!$I42,6*(49-1)),0),EDATE(Bonds!$I42,6*(49-1))))</f>
        <v/>
      </c>
      <c r="BC42" s="16" t="str">
        <f>IF(50&gt;$D42,"",IF($E42=1,EOMONTH(EDATE(Bonds!$I42,6*(50-1)),0),EDATE(Bonds!$I42,6*(50-1))))</f>
        <v/>
      </c>
      <c r="BD42" s="16" t="str">
        <f>IF(51&gt;$D42,"",IF($E42=1,EOMONTH(EDATE(Bonds!$I42,6*(51-1)),0),EDATE(Bonds!$I42,6*(51-1))))</f>
        <v/>
      </c>
      <c r="BE42" s="16" t="str">
        <f>IF(52&gt;$D42,"",IF($E42=1,EOMONTH(EDATE(Bonds!$I42,6*(52-1)),0),EDATE(Bonds!$I42,6*(52-1))))</f>
        <v/>
      </c>
      <c r="BF42" s="16" t="str">
        <f>IF(53&gt;$D42,"",IF($E42=1,EOMONTH(EDATE(Bonds!$I42,6*(53-1)),0),EDATE(Bonds!$I42,6*(53-1))))</f>
        <v/>
      </c>
      <c r="BG42" s="16" t="str">
        <f>IF(54&gt;$D42,"",IF($E42=1,EOMONTH(EDATE(Bonds!$I42,6*(54-1)),0),EDATE(Bonds!$I42,6*(54-1))))</f>
        <v/>
      </c>
      <c r="BH42" s="16" t="str">
        <f>IF(55&gt;$D42,"",IF($E42=1,EOMONTH(EDATE(Bonds!$I42,6*(55-1)),0),EDATE(Bonds!$I42,6*(55-1))))</f>
        <v/>
      </c>
      <c r="BI42" s="16" t="str">
        <f>IF(56&gt;$D42,"",IF($E42=1,EOMONTH(EDATE(Bonds!$I42,6*(56-1)),0),EDATE(Bonds!$I42,6*(56-1))))</f>
        <v/>
      </c>
      <c r="BJ42" s="16" t="str">
        <f>IF(57&gt;$D42,"",IF($E42=1,EOMONTH(EDATE(Bonds!$I42,6*(57-1)),0),EDATE(Bonds!$I42,6*(57-1))))</f>
        <v/>
      </c>
      <c r="BK42" s="16" t="str">
        <f>IF(58&gt;$D42,"",IF($E42=1,EOMONTH(EDATE(Bonds!$I42,6*(58-1)),0),EDATE(Bonds!$I42,6*(58-1))))</f>
        <v/>
      </c>
      <c r="BL42" s="16" t="str">
        <f>IF(59&gt;$D42,"",IF($E42=1,EOMONTH(EDATE(Bonds!$I42,6*(59-1)),0),EDATE(Bonds!$I42,6*(59-1))))</f>
        <v/>
      </c>
      <c r="BM42" s="16" t="str">
        <f>IF(60&gt;$D42,"",IF($E42=1,EOMONTH(EDATE(Bonds!$I42,6*(60-1)),0),EDATE(Bonds!$I42,6*(60-1))))</f>
        <v/>
      </c>
      <c r="BO42" s="22">
        <f t="shared" si="1"/>
        <v>3.7824450557891486E-2</v>
      </c>
      <c r="BP42" s="22">
        <f t="shared" si="2"/>
        <v>4.0341365208761304E-2</v>
      </c>
      <c r="BQ42" s="22" t="str">
        <f t="shared" si="3"/>
        <v/>
      </c>
      <c r="BR42" s="22" t="str">
        <f t="shared" si="4"/>
        <v/>
      </c>
      <c r="BS42" s="22" t="str">
        <f t="shared" si="5"/>
        <v/>
      </c>
      <c r="BT42" s="22" t="str">
        <f t="shared" si="6"/>
        <v/>
      </c>
      <c r="BU42" s="22" t="str">
        <f t="shared" si="7"/>
        <v/>
      </c>
      <c r="BV42" s="22" t="str">
        <f t="shared" si="8"/>
        <v/>
      </c>
      <c r="BW42" s="22" t="str">
        <f t="shared" si="9"/>
        <v/>
      </c>
      <c r="BX42" s="22" t="str">
        <f t="shared" si="10"/>
        <v/>
      </c>
      <c r="BY42" s="22" t="str">
        <f t="shared" si="11"/>
        <v/>
      </c>
      <c r="BZ42" s="22" t="str">
        <f t="shared" si="12"/>
        <v/>
      </c>
      <c r="CA42" s="22" t="str">
        <f t="shared" si="13"/>
        <v/>
      </c>
      <c r="CB42" s="22" t="str">
        <f t="shared" si="14"/>
        <v/>
      </c>
      <c r="CC42" s="22" t="str">
        <f t="shared" si="15"/>
        <v/>
      </c>
      <c r="CD42" s="22" t="str">
        <f t="shared" si="16"/>
        <v/>
      </c>
      <c r="CE42" s="22" t="str">
        <f t="shared" si="17"/>
        <v/>
      </c>
      <c r="CF42" s="22" t="str">
        <f t="shared" si="18"/>
        <v/>
      </c>
      <c r="CG42" s="22" t="str">
        <f t="shared" si="19"/>
        <v/>
      </c>
      <c r="CH42" s="22" t="str">
        <f t="shared" si="20"/>
        <v/>
      </c>
      <c r="CI42" s="22" t="str">
        <f t="shared" si="21"/>
        <v/>
      </c>
      <c r="CJ42" s="22" t="str">
        <f t="shared" si="22"/>
        <v/>
      </c>
      <c r="CK42" s="22" t="str">
        <f t="shared" si="23"/>
        <v/>
      </c>
      <c r="CL42" s="22" t="str">
        <f t="shared" si="24"/>
        <v/>
      </c>
      <c r="CM42" s="22" t="str">
        <f t="shared" si="25"/>
        <v/>
      </c>
      <c r="CN42" s="22" t="str">
        <f t="shared" si="26"/>
        <v/>
      </c>
      <c r="CO42" s="22" t="str">
        <f t="shared" si="27"/>
        <v/>
      </c>
      <c r="CP42" s="22" t="str">
        <f t="shared" si="28"/>
        <v/>
      </c>
      <c r="CQ42" s="22" t="str">
        <f t="shared" si="29"/>
        <v/>
      </c>
      <c r="CR42" s="22" t="str">
        <f t="shared" si="30"/>
        <v/>
      </c>
      <c r="CS42" s="22" t="str">
        <f t="shared" si="31"/>
        <v/>
      </c>
      <c r="CT42" s="22" t="str">
        <f t="shared" si="32"/>
        <v/>
      </c>
      <c r="CU42" s="22" t="str">
        <f t="shared" si="33"/>
        <v/>
      </c>
      <c r="CV42" s="22" t="str">
        <f t="shared" si="34"/>
        <v/>
      </c>
      <c r="CW42" s="22" t="str">
        <f t="shared" si="35"/>
        <v/>
      </c>
      <c r="CX42" s="22" t="str">
        <f t="shared" si="36"/>
        <v/>
      </c>
      <c r="CY42" s="22" t="str">
        <f t="shared" si="37"/>
        <v/>
      </c>
      <c r="CZ42" s="22" t="str">
        <f t="shared" si="38"/>
        <v/>
      </c>
      <c r="DA42" s="22" t="str">
        <f t="shared" si="39"/>
        <v/>
      </c>
      <c r="DB42" s="22" t="str">
        <f t="shared" si="40"/>
        <v/>
      </c>
      <c r="DC42" s="22" t="str">
        <f t="shared" si="41"/>
        <v/>
      </c>
      <c r="DD42" s="22" t="str">
        <f t="shared" si="42"/>
        <v/>
      </c>
      <c r="DE42" s="22" t="str">
        <f t="shared" si="43"/>
        <v/>
      </c>
      <c r="DF42" s="22" t="str">
        <f t="shared" si="44"/>
        <v/>
      </c>
      <c r="DG42" s="22" t="str">
        <f t="shared" si="45"/>
        <v/>
      </c>
      <c r="DH42" s="22" t="str">
        <f t="shared" si="46"/>
        <v/>
      </c>
      <c r="DI42" s="22" t="str">
        <f t="shared" si="47"/>
        <v/>
      </c>
      <c r="DJ42" s="22" t="str">
        <f t="shared" si="48"/>
        <v/>
      </c>
      <c r="DK42" s="22" t="str">
        <f t="shared" si="49"/>
        <v/>
      </c>
      <c r="DL42" s="22" t="str">
        <f t="shared" si="50"/>
        <v/>
      </c>
      <c r="DM42" s="22" t="str">
        <f t="shared" si="51"/>
        <v/>
      </c>
      <c r="DN42" s="22" t="str">
        <f t="shared" si="52"/>
        <v/>
      </c>
      <c r="DO42" s="22" t="str">
        <f t="shared" si="53"/>
        <v/>
      </c>
      <c r="DP42" s="22" t="str">
        <f t="shared" si="54"/>
        <v/>
      </c>
      <c r="DQ42" s="22" t="str">
        <f t="shared" si="55"/>
        <v/>
      </c>
      <c r="DR42" s="22" t="str">
        <f t="shared" si="56"/>
        <v/>
      </c>
      <c r="DS42" s="22" t="str">
        <f t="shared" si="57"/>
        <v/>
      </c>
      <c r="DT42" s="22" t="str">
        <f t="shared" si="58"/>
        <v/>
      </c>
      <c r="DU42" s="22" t="str">
        <f t="shared" si="59"/>
        <v/>
      </c>
      <c r="DV42" s="22" t="str">
        <f t="shared" si="60"/>
        <v/>
      </c>
      <c r="DX42" s="18">
        <f t="shared" si="61"/>
        <v>1.3012593665722236</v>
      </c>
      <c r="DY42" s="18">
        <f t="shared" si="62"/>
        <v>98.388198518593782</v>
      </c>
      <c r="DZ42" s="18">
        <f t="shared" si="63"/>
        <v>0</v>
      </c>
      <c r="EA42" s="18">
        <f t="shared" si="64"/>
        <v>0</v>
      </c>
      <c r="EB42" s="18">
        <f t="shared" si="65"/>
        <v>0</v>
      </c>
      <c r="EC42" s="18">
        <f t="shared" si="66"/>
        <v>0</v>
      </c>
      <c r="ED42" s="18">
        <f t="shared" si="67"/>
        <v>0</v>
      </c>
      <c r="EE42" s="18">
        <f t="shared" si="68"/>
        <v>0</v>
      </c>
      <c r="EF42" s="18">
        <f t="shared" si="69"/>
        <v>0</v>
      </c>
      <c r="EG42" s="18">
        <f t="shared" si="70"/>
        <v>0</v>
      </c>
      <c r="EH42" s="18">
        <f t="shared" si="71"/>
        <v>0</v>
      </c>
      <c r="EI42" s="18">
        <f t="shared" si="72"/>
        <v>0</v>
      </c>
      <c r="EJ42" s="18">
        <f t="shared" si="73"/>
        <v>0</v>
      </c>
      <c r="EK42" s="18">
        <f t="shared" si="74"/>
        <v>0</v>
      </c>
      <c r="EL42" s="18">
        <f t="shared" si="75"/>
        <v>0</v>
      </c>
      <c r="EM42" s="18">
        <f t="shared" si="76"/>
        <v>0</v>
      </c>
      <c r="EN42" s="18">
        <f t="shared" si="77"/>
        <v>0</v>
      </c>
      <c r="EO42" s="18">
        <f t="shared" si="78"/>
        <v>0</v>
      </c>
      <c r="EP42" s="18">
        <f t="shared" si="79"/>
        <v>0</v>
      </c>
      <c r="EQ42" s="18">
        <f t="shared" si="80"/>
        <v>0</v>
      </c>
      <c r="ER42" s="18">
        <f t="shared" si="81"/>
        <v>0</v>
      </c>
      <c r="ES42" s="18">
        <f t="shared" si="82"/>
        <v>0</v>
      </c>
      <c r="ET42" s="18">
        <f t="shared" si="83"/>
        <v>0</v>
      </c>
      <c r="EU42" s="18">
        <f t="shared" si="84"/>
        <v>0</v>
      </c>
      <c r="EV42" s="18">
        <f t="shared" si="85"/>
        <v>0</v>
      </c>
      <c r="EW42" s="18">
        <f t="shared" si="86"/>
        <v>0</v>
      </c>
      <c r="EX42" s="18">
        <f t="shared" si="87"/>
        <v>0</v>
      </c>
      <c r="EY42" s="18">
        <f t="shared" si="88"/>
        <v>0</v>
      </c>
      <c r="EZ42" s="18">
        <f t="shared" si="89"/>
        <v>0</v>
      </c>
      <c r="FA42" s="18">
        <f t="shared" si="90"/>
        <v>0</v>
      </c>
      <c r="FB42" s="18">
        <f t="shared" si="91"/>
        <v>0</v>
      </c>
      <c r="FC42" s="18">
        <f t="shared" si="92"/>
        <v>0</v>
      </c>
      <c r="FD42" s="18">
        <f t="shared" si="93"/>
        <v>0</v>
      </c>
      <c r="FE42" s="18">
        <f t="shared" si="94"/>
        <v>0</v>
      </c>
      <c r="FF42" s="18">
        <f t="shared" si="95"/>
        <v>0</v>
      </c>
      <c r="FG42" s="18">
        <f t="shared" si="96"/>
        <v>0</v>
      </c>
      <c r="FH42" s="18">
        <f t="shared" si="97"/>
        <v>0</v>
      </c>
      <c r="FI42" s="18">
        <f t="shared" si="98"/>
        <v>0</v>
      </c>
      <c r="FJ42" s="18">
        <f t="shared" si="99"/>
        <v>0</v>
      </c>
      <c r="FK42" s="18">
        <f t="shared" si="100"/>
        <v>0</v>
      </c>
      <c r="FL42" s="18">
        <f t="shared" si="101"/>
        <v>0</v>
      </c>
      <c r="FM42" s="18">
        <f t="shared" si="102"/>
        <v>0</v>
      </c>
      <c r="FN42" s="18">
        <f t="shared" si="103"/>
        <v>0</v>
      </c>
      <c r="FO42" s="18">
        <f t="shared" si="104"/>
        <v>0</v>
      </c>
      <c r="FP42" s="18">
        <f t="shared" si="105"/>
        <v>0</v>
      </c>
      <c r="FQ42" s="18">
        <f t="shared" si="106"/>
        <v>0</v>
      </c>
      <c r="FR42" s="18">
        <f t="shared" si="107"/>
        <v>0</v>
      </c>
      <c r="FS42" s="18">
        <f t="shared" si="108"/>
        <v>0</v>
      </c>
      <c r="FT42" s="18">
        <f t="shared" si="109"/>
        <v>0</v>
      </c>
      <c r="FU42" s="18">
        <f t="shared" si="110"/>
        <v>0</v>
      </c>
      <c r="FV42" s="18">
        <f t="shared" si="111"/>
        <v>0</v>
      </c>
      <c r="FW42" s="18">
        <f t="shared" si="112"/>
        <v>0</v>
      </c>
      <c r="FX42" s="18">
        <f t="shared" si="113"/>
        <v>0</v>
      </c>
      <c r="FY42" s="18">
        <f t="shared" si="114"/>
        <v>0</v>
      </c>
      <c r="FZ42" s="18">
        <f t="shared" si="115"/>
        <v>0</v>
      </c>
      <c r="GA42" s="18">
        <f t="shared" si="116"/>
        <v>0</v>
      </c>
      <c r="GB42" s="18">
        <f t="shared" si="117"/>
        <v>0</v>
      </c>
      <c r="GC42" s="18">
        <f t="shared" si="118"/>
        <v>0</v>
      </c>
      <c r="GD42" s="18">
        <f t="shared" si="119"/>
        <v>0</v>
      </c>
      <c r="GE42" s="18">
        <f t="shared" si="120"/>
        <v>0</v>
      </c>
    </row>
    <row r="43" spans="1:187" x14ac:dyDescent="0.2">
      <c r="A43">
        <v>40</v>
      </c>
      <c r="B43" s="16">
        <f>Bonds!B43</f>
        <v>46538</v>
      </c>
      <c r="C43" s="17">
        <f>Bonds!C43</f>
        <v>3.875</v>
      </c>
      <c r="D43">
        <f>Bonds!Q43</f>
        <v>2</v>
      </c>
      <c r="E43">
        <f t="shared" si="0"/>
        <v>1</v>
      </c>
      <c r="F43" s="16">
        <f>IF(1&gt;$D43,"",IF($E43=1,EOMONTH(EDATE(Bonds!$I43,6*(1-1)),0),EDATE(Bonds!$I43,6*(1-1))))</f>
        <v>46356</v>
      </c>
      <c r="G43" s="16">
        <f>IF(2&gt;$D43,"",IF($E43=1,EOMONTH(EDATE(Bonds!$I43,6*(2-1)),0),EDATE(Bonds!$I43,6*(2-1))))</f>
        <v>46538</v>
      </c>
      <c r="H43" s="16" t="str">
        <f>IF(3&gt;$D43,"",IF($E43=1,EOMONTH(EDATE(Bonds!$I43,6*(3-1)),0),EDATE(Bonds!$I43,6*(3-1))))</f>
        <v/>
      </c>
      <c r="I43" s="16" t="str">
        <f>IF(4&gt;$D43,"",IF($E43=1,EOMONTH(EDATE(Bonds!$I43,6*(4-1)),0),EDATE(Bonds!$I43,6*(4-1))))</f>
        <v/>
      </c>
      <c r="J43" s="16" t="str">
        <f>IF(5&gt;$D43,"",IF($E43=1,EOMONTH(EDATE(Bonds!$I43,6*(5-1)),0),EDATE(Bonds!$I43,6*(5-1))))</f>
        <v/>
      </c>
      <c r="K43" s="16" t="str">
        <f>IF(6&gt;$D43,"",IF($E43=1,EOMONTH(EDATE(Bonds!$I43,6*(6-1)),0),EDATE(Bonds!$I43,6*(6-1))))</f>
        <v/>
      </c>
      <c r="L43" s="16" t="str">
        <f>IF(7&gt;$D43,"",IF($E43=1,EOMONTH(EDATE(Bonds!$I43,6*(7-1)),0),EDATE(Bonds!$I43,6*(7-1))))</f>
        <v/>
      </c>
      <c r="M43" s="16" t="str">
        <f>IF(8&gt;$D43,"",IF($E43=1,EOMONTH(EDATE(Bonds!$I43,6*(8-1)),0),EDATE(Bonds!$I43,6*(8-1))))</f>
        <v/>
      </c>
      <c r="N43" s="16" t="str">
        <f>IF(9&gt;$D43,"",IF($E43=1,EOMONTH(EDATE(Bonds!$I43,6*(9-1)),0),EDATE(Bonds!$I43,6*(9-1))))</f>
        <v/>
      </c>
      <c r="O43" s="16" t="str">
        <f>IF(10&gt;$D43,"",IF($E43=1,EOMONTH(EDATE(Bonds!$I43,6*(10-1)),0),EDATE(Bonds!$I43,6*(10-1))))</f>
        <v/>
      </c>
      <c r="P43" s="16" t="str">
        <f>IF(11&gt;$D43,"",IF($E43=1,EOMONTH(EDATE(Bonds!$I43,6*(11-1)),0),EDATE(Bonds!$I43,6*(11-1))))</f>
        <v/>
      </c>
      <c r="Q43" s="16" t="str">
        <f>IF(12&gt;$D43,"",IF($E43=1,EOMONTH(EDATE(Bonds!$I43,6*(12-1)),0),EDATE(Bonds!$I43,6*(12-1))))</f>
        <v/>
      </c>
      <c r="R43" s="16" t="str">
        <f>IF(13&gt;$D43,"",IF($E43=1,EOMONTH(EDATE(Bonds!$I43,6*(13-1)),0),EDATE(Bonds!$I43,6*(13-1))))</f>
        <v/>
      </c>
      <c r="S43" s="16" t="str">
        <f>IF(14&gt;$D43,"",IF($E43=1,EOMONTH(EDATE(Bonds!$I43,6*(14-1)),0),EDATE(Bonds!$I43,6*(14-1))))</f>
        <v/>
      </c>
      <c r="T43" s="16" t="str">
        <f>IF(15&gt;$D43,"",IF($E43=1,EOMONTH(EDATE(Bonds!$I43,6*(15-1)),0),EDATE(Bonds!$I43,6*(15-1))))</f>
        <v/>
      </c>
      <c r="U43" s="16" t="str">
        <f>IF(16&gt;$D43,"",IF($E43=1,EOMONTH(EDATE(Bonds!$I43,6*(16-1)),0),EDATE(Bonds!$I43,6*(16-1))))</f>
        <v/>
      </c>
      <c r="V43" s="16" t="str">
        <f>IF(17&gt;$D43,"",IF($E43=1,EOMONTH(EDATE(Bonds!$I43,6*(17-1)),0),EDATE(Bonds!$I43,6*(17-1))))</f>
        <v/>
      </c>
      <c r="W43" s="16" t="str">
        <f>IF(18&gt;$D43,"",IF($E43=1,EOMONTH(EDATE(Bonds!$I43,6*(18-1)),0),EDATE(Bonds!$I43,6*(18-1))))</f>
        <v/>
      </c>
      <c r="X43" s="16" t="str">
        <f>IF(19&gt;$D43,"",IF($E43=1,EOMONTH(EDATE(Bonds!$I43,6*(19-1)),0),EDATE(Bonds!$I43,6*(19-1))))</f>
        <v/>
      </c>
      <c r="Y43" s="16" t="str">
        <f>IF(20&gt;$D43,"",IF($E43=1,EOMONTH(EDATE(Bonds!$I43,6*(20-1)),0),EDATE(Bonds!$I43,6*(20-1))))</f>
        <v/>
      </c>
      <c r="Z43" s="16" t="str">
        <f>IF(21&gt;$D43,"",IF($E43=1,EOMONTH(EDATE(Bonds!$I43,6*(21-1)),0),EDATE(Bonds!$I43,6*(21-1))))</f>
        <v/>
      </c>
      <c r="AA43" s="16" t="str">
        <f>IF(22&gt;$D43,"",IF($E43=1,EOMONTH(EDATE(Bonds!$I43,6*(22-1)),0),EDATE(Bonds!$I43,6*(22-1))))</f>
        <v/>
      </c>
      <c r="AB43" s="16" t="str">
        <f>IF(23&gt;$D43,"",IF($E43=1,EOMONTH(EDATE(Bonds!$I43,6*(23-1)),0),EDATE(Bonds!$I43,6*(23-1))))</f>
        <v/>
      </c>
      <c r="AC43" s="16" t="str">
        <f>IF(24&gt;$D43,"",IF($E43=1,EOMONTH(EDATE(Bonds!$I43,6*(24-1)),0),EDATE(Bonds!$I43,6*(24-1))))</f>
        <v/>
      </c>
      <c r="AD43" s="16" t="str">
        <f>IF(25&gt;$D43,"",IF($E43=1,EOMONTH(EDATE(Bonds!$I43,6*(25-1)),0),EDATE(Bonds!$I43,6*(25-1))))</f>
        <v/>
      </c>
      <c r="AE43" s="16" t="str">
        <f>IF(26&gt;$D43,"",IF($E43=1,EOMONTH(EDATE(Bonds!$I43,6*(26-1)),0),EDATE(Bonds!$I43,6*(26-1))))</f>
        <v/>
      </c>
      <c r="AF43" s="16" t="str">
        <f>IF(27&gt;$D43,"",IF($E43=1,EOMONTH(EDATE(Bonds!$I43,6*(27-1)),0),EDATE(Bonds!$I43,6*(27-1))))</f>
        <v/>
      </c>
      <c r="AG43" s="16" t="str">
        <f>IF(28&gt;$D43,"",IF($E43=1,EOMONTH(EDATE(Bonds!$I43,6*(28-1)),0),EDATE(Bonds!$I43,6*(28-1))))</f>
        <v/>
      </c>
      <c r="AH43" s="16" t="str">
        <f>IF(29&gt;$D43,"",IF($E43=1,EOMONTH(EDATE(Bonds!$I43,6*(29-1)),0),EDATE(Bonds!$I43,6*(29-1))))</f>
        <v/>
      </c>
      <c r="AI43" s="16" t="str">
        <f>IF(30&gt;$D43,"",IF($E43=1,EOMONTH(EDATE(Bonds!$I43,6*(30-1)),0),EDATE(Bonds!$I43,6*(30-1))))</f>
        <v/>
      </c>
      <c r="AJ43" s="16" t="str">
        <f>IF(31&gt;$D43,"",IF($E43=1,EOMONTH(EDATE(Bonds!$I43,6*(31-1)),0),EDATE(Bonds!$I43,6*(31-1))))</f>
        <v/>
      </c>
      <c r="AK43" s="16" t="str">
        <f>IF(32&gt;$D43,"",IF($E43=1,EOMONTH(EDATE(Bonds!$I43,6*(32-1)),0),EDATE(Bonds!$I43,6*(32-1))))</f>
        <v/>
      </c>
      <c r="AL43" s="16" t="str">
        <f>IF(33&gt;$D43,"",IF($E43=1,EOMONTH(EDATE(Bonds!$I43,6*(33-1)),0),EDATE(Bonds!$I43,6*(33-1))))</f>
        <v/>
      </c>
      <c r="AM43" s="16" t="str">
        <f>IF(34&gt;$D43,"",IF($E43=1,EOMONTH(EDATE(Bonds!$I43,6*(34-1)),0),EDATE(Bonds!$I43,6*(34-1))))</f>
        <v/>
      </c>
      <c r="AN43" s="16" t="str">
        <f>IF(35&gt;$D43,"",IF($E43=1,EOMONTH(EDATE(Bonds!$I43,6*(35-1)),0),EDATE(Bonds!$I43,6*(35-1))))</f>
        <v/>
      </c>
      <c r="AO43" s="16" t="str">
        <f>IF(36&gt;$D43,"",IF($E43=1,EOMONTH(EDATE(Bonds!$I43,6*(36-1)),0),EDATE(Bonds!$I43,6*(36-1))))</f>
        <v/>
      </c>
      <c r="AP43" s="16" t="str">
        <f>IF(37&gt;$D43,"",IF($E43=1,EOMONTH(EDATE(Bonds!$I43,6*(37-1)),0),EDATE(Bonds!$I43,6*(37-1))))</f>
        <v/>
      </c>
      <c r="AQ43" s="16" t="str">
        <f>IF(38&gt;$D43,"",IF($E43=1,EOMONTH(EDATE(Bonds!$I43,6*(38-1)),0),EDATE(Bonds!$I43,6*(38-1))))</f>
        <v/>
      </c>
      <c r="AR43" s="16" t="str">
        <f>IF(39&gt;$D43,"",IF($E43=1,EOMONTH(EDATE(Bonds!$I43,6*(39-1)),0),EDATE(Bonds!$I43,6*(39-1))))</f>
        <v/>
      </c>
      <c r="AS43" s="16" t="str">
        <f>IF(40&gt;$D43,"",IF($E43=1,EOMONTH(EDATE(Bonds!$I43,6*(40-1)),0),EDATE(Bonds!$I43,6*(40-1))))</f>
        <v/>
      </c>
      <c r="AT43" s="16" t="str">
        <f>IF(41&gt;$D43,"",IF($E43=1,EOMONTH(EDATE(Bonds!$I43,6*(41-1)),0),EDATE(Bonds!$I43,6*(41-1))))</f>
        <v/>
      </c>
      <c r="AU43" s="16" t="str">
        <f>IF(42&gt;$D43,"",IF($E43=1,EOMONTH(EDATE(Bonds!$I43,6*(42-1)),0),EDATE(Bonds!$I43,6*(42-1))))</f>
        <v/>
      </c>
      <c r="AV43" s="16" t="str">
        <f>IF(43&gt;$D43,"",IF($E43=1,EOMONTH(EDATE(Bonds!$I43,6*(43-1)),0),EDATE(Bonds!$I43,6*(43-1))))</f>
        <v/>
      </c>
      <c r="AW43" s="16" t="str">
        <f>IF(44&gt;$D43,"",IF($E43=1,EOMONTH(EDATE(Bonds!$I43,6*(44-1)),0),EDATE(Bonds!$I43,6*(44-1))))</f>
        <v/>
      </c>
      <c r="AX43" s="16" t="str">
        <f>IF(45&gt;$D43,"",IF($E43=1,EOMONTH(EDATE(Bonds!$I43,6*(45-1)),0),EDATE(Bonds!$I43,6*(45-1))))</f>
        <v/>
      </c>
      <c r="AY43" s="16" t="str">
        <f>IF(46&gt;$D43,"",IF($E43=1,EOMONTH(EDATE(Bonds!$I43,6*(46-1)),0),EDATE(Bonds!$I43,6*(46-1))))</f>
        <v/>
      </c>
      <c r="AZ43" s="16" t="str">
        <f>IF(47&gt;$D43,"",IF($E43=1,EOMONTH(EDATE(Bonds!$I43,6*(47-1)),0),EDATE(Bonds!$I43,6*(47-1))))</f>
        <v/>
      </c>
      <c r="BA43" s="16" t="str">
        <f>IF(48&gt;$D43,"",IF($E43=1,EOMONTH(EDATE(Bonds!$I43,6*(48-1)),0),EDATE(Bonds!$I43,6*(48-1))))</f>
        <v/>
      </c>
      <c r="BB43" s="16" t="str">
        <f>IF(49&gt;$D43,"",IF($E43=1,EOMONTH(EDATE(Bonds!$I43,6*(49-1)),0),EDATE(Bonds!$I43,6*(49-1))))</f>
        <v/>
      </c>
      <c r="BC43" s="16" t="str">
        <f>IF(50&gt;$D43,"",IF($E43=1,EOMONTH(EDATE(Bonds!$I43,6*(50-1)),0),EDATE(Bonds!$I43,6*(50-1))))</f>
        <v/>
      </c>
      <c r="BD43" s="16" t="str">
        <f>IF(51&gt;$D43,"",IF($E43=1,EOMONTH(EDATE(Bonds!$I43,6*(51-1)),0),EDATE(Bonds!$I43,6*(51-1))))</f>
        <v/>
      </c>
      <c r="BE43" s="16" t="str">
        <f>IF(52&gt;$D43,"",IF($E43=1,EOMONTH(EDATE(Bonds!$I43,6*(52-1)),0),EDATE(Bonds!$I43,6*(52-1))))</f>
        <v/>
      </c>
      <c r="BF43" s="16" t="str">
        <f>IF(53&gt;$D43,"",IF($E43=1,EOMONTH(EDATE(Bonds!$I43,6*(53-1)),0),EDATE(Bonds!$I43,6*(53-1))))</f>
        <v/>
      </c>
      <c r="BG43" s="16" t="str">
        <f>IF(54&gt;$D43,"",IF($E43=1,EOMONTH(EDATE(Bonds!$I43,6*(54-1)),0),EDATE(Bonds!$I43,6*(54-1))))</f>
        <v/>
      </c>
      <c r="BH43" s="16" t="str">
        <f>IF(55&gt;$D43,"",IF($E43=1,EOMONTH(EDATE(Bonds!$I43,6*(55-1)),0),EDATE(Bonds!$I43,6*(55-1))))</f>
        <v/>
      </c>
      <c r="BI43" s="16" t="str">
        <f>IF(56&gt;$D43,"",IF($E43=1,EOMONTH(EDATE(Bonds!$I43,6*(56-1)),0),EDATE(Bonds!$I43,6*(56-1))))</f>
        <v/>
      </c>
      <c r="BJ43" s="16" t="str">
        <f>IF(57&gt;$D43,"",IF($E43=1,EOMONTH(EDATE(Bonds!$I43,6*(57-1)),0),EDATE(Bonds!$I43,6*(57-1))))</f>
        <v/>
      </c>
      <c r="BK43" s="16" t="str">
        <f>IF(58&gt;$D43,"",IF($E43=1,EOMONTH(EDATE(Bonds!$I43,6*(58-1)),0),EDATE(Bonds!$I43,6*(58-1))))</f>
        <v/>
      </c>
      <c r="BL43" s="16" t="str">
        <f>IF(59&gt;$D43,"",IF($E43=1,EOMONTH(EDATE(Bonds!$I43,6*(59-1)),0),EDATE(Bonds!$I43,6*(59-1))))</f>
        <v/>
      </c>
      <c r="BM43" s="16" t="str">
        <f>IF(60&gt;$D43,"",IF($E43=1,EOMONTH(EDATE(Bonds!$I43,6*(60-1)),0),EDATE(Bonds!$I43,6*(60-1))))</f>
        <v/>
      </c>
      <c r="BO43" s="22">
        <f t="shared" si="1"/>
        <v>3.7824450557891486E-2</v>
      </c>
      <c r="BP43" s="22">
        <f t="shared" si="2"/>
        <v>4.0341365208761304E-2</v>
      </c>
      <c r="BQ43" s="22" t="str">
        <f t="shared" si="3"/>
        <v/>
      </c>
      <c r="BR43" s="22" t="str">
        <f t="shared" si="4"/>
        <v/>
      </c>
      <c r="BS43" s="22" t="str">
        <f t="shared" si="5"/>
        <v/>
      </c>
      <c r="BT43" s="22" t="str">
        <f t="shared" si="6"/>
        <v/>
      </c>
      <c r="BU43" s="22" t="str">
        <f t="shared" si="7"/>
        <v/>
      </c>
      <c r="BV43" s="22" t="str">
        <f t="shared" si="8"/>
        <v/>
      </c>
      <c r="BW43" s="22" t="str">
        <f t="shared" si="9"/>
        <v/>
      </c>
      <c r="BX43" s="22" t="str">
        <f t="shared" si="10"/>
        <v/>
      </c>
      <c r="BY43" s="22" t="str">
        <f t="shared" si="11"/>
        <v/>
      </c>
      <c r="BZ43" s="22" t="str">
        <f t="shared" si="12"/>
        <v/>
      </c>
      <c r="CA43" s="22" t="str">
        <f t="shared" si="13"/>
        <v/>
      </c>
      <c r="CB43" s="22" t="str">
        <f t="shared" si="14"/>
        <v/>
      </c>
      <c r="CC43" s="22" t="str">
        <f t="shared" si="15"/>
        <v/>
      </c>
      <c r="CD43" s="22" t="str">
        <f t="shared" si="16"/>
        <v/>
      </c>
      <c r="CE43" s="22" t="str">
        <f t="shared" si="17"/>
        <v/>
      </c>
      <c r="CF43" s="22" t="str">
        <f t="shared" si="18"/>
        <v/>
      </c>
      <c r="CG43" s="22" t="str">
        <f t="shared" si="19"/>
        <v/>
      </c>
      <c r="CH43" s="22" t="str">
        <f t="shared" si="20"/>
        <v/>
      </c>
      <c r="CI43" s="22" t="str">
        <f t="shared" si="21"/>
        <v/>
      </c>
      <c r="CJ43" s="22" t="str">
        <f t="shared" si="22"/>
        <v/>
      </c>
      <c r="CK43" s="22" t="str">
        <f t="shared" si="23"/>
        <v/>
      </c>
      <c r="CL43" s="22" t="str">
        <f t="shared" si="24"/>
        <v/>
      </c>
      <c r="CM43" s="22" t="str">
        <f t="shared" si="25"/>
        <v/>
      </c>
      <c r="CN43" s="22" t="str">
        <f t="shared" si="26"/>
        <v/>
      </c>
      <c r="CO43" s="22" t="str">
        <f t="shared" si="27"/>
        <v/>
      </c>
      <c r="CP43" s="22" t="str">
        <f t="shared" si="28"/>
        <v/>
      </c>
      <c r="CQ43" s="22" t="str">
        <f t="shared" si="29"/>
        <v/>
      </c>
      <c r="CR43" s="22" t="str">
        <f t="shared" si="30"/>
        <v/>
      </c>
      <c r="CS43" s="22" t="str">
        <f t="shared" si="31"/>
        <v/>
      </c>
      <c r="CT43" s="22" t="str">
        <f t="shared" si="32"/>
        <v/>
      </c>
      <c r="CU43" s="22" t="str">
        <f t="shared" si="33"/>
        <v/>
      </c>
      <c r="CV43" s="22" t="str">
        <f t="shared" si="34"/>
        <v/>
      </c>
      <c r="CW43" s="22" t="str">
        <f t="shared" si="35"/>
        <v/>
      </c>
      <c r="CX43" s="22" t="str">
        <f t="shared" si="36"/>
        <v/>
      </c>
      <c r="CY43" s="22" t="str">
        <f t="shared" si="37"/>
        <v/>
      </c>
      <c r="CZ43" s="22" t="str">
        <f t="shared" si="38"/>
        <v/>
      </c>
      <c r="DA43" s="22" t="str">
        <f t="shared" si="39"/>
        <v/>
      </c>
      <c r="DB43" s="22" t="str">
        <f t="shared" si="40"/>
        <v/>
      </c>
      <c r="DC43" s="22" t="str">
        <f t="shared" si="41"/>
        <v/>
      </c>
      <c r="DD43" s="22" t="str">
        <f t="shared" si="42"/>
        <v/>
      </c>
      <c r="DE43" s="22" t="str">
        <f t="shared" si="43"/>
        <v/>
      </c>
      <c r="DF43" s="22" t="str">
        <f t="shared" si="44"/>
        <v/>
      </c>
      <c r="DG43" s="22" t="str">
        <f t="shared" si="45"/>
        <v/>
      </c>
      <c r="DH43" s="22" t="str">
        <f t="shared" si="46"/>
        <v/>
      </c>
      <c r="DI43" s="22" t="str">
        <f t="shared" si="47"/>
        <v/>
      </c>
      <c r="DJ43" s="22" t="str">
        <f t="shared" si="48"/>
        <v/>
      </c>
      <c r="DK43" s="22" t="str">
        <f t="shared" si="49"/>
        <v/>
      </c>
      <c r="DL43" s="22" t="str">
        <f t="shared" si="50"/>
        <v/>
      </c>
      <c r="DM43" s="22" t="str">
        <f t="shared" si="51"/>
        <v/>
      </c>
      <c r="DN43" s="22" t="str">
        <f t="shared" si="52"/>
        <v/>
      </c>
      <c r="DO43" s="22" t="str">
        <f t="shared" si="53"/>
        <v/>
      </c>
      <c r="DP43" s="22" t="str">
        <f t="shared" si="54"/>
        <v/>
      </c>
      <c r="DQ43" s="22" t="str">
        <f t="shared" si="55"/>
        <v/>
      </c>
      <c r="DR43" s="22" t="str">
        <f t="shared" si="56"/>
        <v/>
      </c>
      <c r="DS43" s="22" t="str">
        <f t="shared" si="57"/>
        <v/>
      </c>
      <c r="DT43" s="22" t="str">
        <f t="shared" si="58"/>
        <v/>
      </c>
      <c r="DU43" s="22" t="str">
        <f t="shared" si="59"/>
        <v/>
      </c>
      <c r="DV43" s="22" t="str">
        <f t="shared" si="60"/>
        <v/>
      </c>
      <c r="DX43" s="18">
        <f t="shared" si="61"/>
        <v>1.9209066839875684</v>
      </c>
      <c r="DY43" s="18">
        <f t="shared" si="62"/>
        <v>98.995158410750435</v>
      </c>
      <c r="DZ43" s="18">
        <f t="shared" si="63"/>
        <v>0</v>
      </c>
      <c r="EA43" s="18">
        <f t="shared" si="64"/>
        <v>0</v>
      </c>
      <c r="EB43" s="18">
        <f t="shared" si="65"/>
        <v>0</v>
      </c>
      <c r="EC43" s="18">
        <f t="shared" si="66"/>
        <v>0</v>
      </c>
      <c r="ED43" s="18">
        <f t="shared" si="67"/>
        <v>0</v>
      </c>
      <c r="EE43" s="18">
        <f t="shared" si="68"/>
        <v>0</v>
      </c>
      <c r="EF43" s="18">
        <f t="shared" si="69"/>
        <v>0</v>
      </c>
      <c r="EG43" s="18">
        <f t="shared" si="70"/>
        <v>0</v>
      </c>
      <c r="EH43" s="18">
        <f t="shared" si="71"/>
        <v>0</v>
      </c>
      <c r="EI43" s="18">
        <f t="shared" si="72"/>
        <v>0</v>
      </c>
      <c r="EJ43" s="18">
        <f t="shared" si="73"/>
        <v>0</v>
      </c>
      <c r="EK43" s="18">
        <f t="shared" si="74"/>
        <v>0</v>
      </c>
      <c r="EL43" s="18">
        <f t="shared" si="75"/>
        <v>0</v>
      </c>
      <c r="EM43" s="18">
        <f t="shared" si="76"/>
        <v>0</v>
      </c>
      <c r="EN43" s="18">
        <f t="shared" si="77"/>
        <v>0</v>
      </c>
      <c r="EO43" s="18">
        <f t="shared" si="78"/>
        <v>0</v>
      </c>
      <c r="EP43" s="18">
        <f t="shared" si="79"/>
        <v>0</v>
      </c>
      <c r="EQ43" s="18">
        <f t="shared" si="80"/>
        <v>0</v>
      </c>
      <c r="ER43" s="18">
        <f t="shared" si="81"/>
        <v>0</v>
      </c>
      <c r="ES43" s="18">
        <f t="shared" si="82"/>
        <v>0</v>
      </c>
      <c r="ET43" s="18">
        <f t="shared" si="83"/>
        <v>0</v>
      </c>
      <c r="EU43" s="18">
        <f t="shared" si="84"/>
        <v>0</v>
      </c>
      <c r="EV43" s="18">
        <f t="shared" si="85"/>
        <v>0</v>
      </c>
      <c r="EW43" s="18">
        <f t="shared" si="86"/>
        <v>0</v>
      </c>
      <c r="EX43" s="18">
        <f t="shared" si="87"/>
        <v>0</v>
      </c>
      <c r="EY43" s="18">
        <f t="shared" si="88"/>
        <v>0</v>
      </c>
      <c r="EZ43" s="18">
        <f t="shared" si="89"/>
        <v>0</v>
      </c>
      <c r="FA43" s="18">
        <f t="shared" si="90"/>
        <v>0</v>
      </c>
      <c r="FB43" s="18">
        <f t="shared" si="91"/>
        <v>0</v>
      </c>
      <c r="FC43" s="18">
        <f t="shared" si="92"/>
        <v>0</v>
      </c>
      <c r="FD43" s="18">
        <f t="shared" si="93"/>
        <v>0</v>
      </c>
      <c r="FE43" s="18">
        <f t="shared" si="94"/>
        <v>0</v>
      </c>
      <c r="FF43" s="18">
        <f t="shared" si="95"/>
        <v>0</v>
      </c>
      <c r="FG43" s="18">
        <f t="shared" si="96"/>
        <v>0</v>
      </c>
      <c r="FH43" s="18">
        <f t="shared" si="97"/>
        <v>0</v>
      </c>
      <c r="FI43" s="18">
        <f t="shared" si="98"/>
        <v>0</v>
      </c>
      <c r="FJ43" s="18">
        <f t="shared" si="99"/>
        <v>0</v>
      </c>
      <c r="FK43" s="18">
        <f t="shared" si="100"/>
        <v>0</v>
      </c>
      <c r="FL43" s="18">
        <f t="shared" si="101"/>
        <v>0</v>
      </c>
      <c r="FM43" s="18">
        <f t="shared" si="102"/>
        <v>0</v>
      </c>
      <c r="FN43" s="18">
        <f t="shared" si="103"/>
        <v>0</v>
      </c>
      <c r="FO43" s="18">
        <f t="shared" si="104"/>
        <v>0</v>
      </c>
      <c r="FP43" s="18">
        <f t="shared" si="105"/>
        <v>0</v>
      </c>
      <c r="FQ43" s="18">
        <f t="shared" si="106"/>
        <v>0</v>
      </c>
      <c r="FR43" s="18">
        <f t="shared" si="107"/>
        <v>0</v>
      </c>
      <c r="FS43" s="18">
        <f t="shared" si="108"/>
        <v>0</v>
      </c>
      <c r="FT43" s="18">
        <f t="shared" si="109"/>
        <v>0</v>
      </c>
      <c r="FU43" s="18">
        <f t="shared" si="110"/>
        <v>0</v>
      </c>
      <c r="FV43" s="18">
        <f t="shared" si="111"/>
        <v>0</v>
      </c>
      <c r="FW43" s="18">
        <f t="shared" si="112"/>
        <v>0</v>
      </c>
      <c r="FX43" s="18">
        <f t="shared" si="113"/>
        <v>0</v>
      </c>
      <c r="FY43" s="18">
        <f t="shared" si="114"/>
        <v>0</v>
      </c>
      <c r="FZ43" s="18">
        <f t="shared" si="115"/>
        <v>0</v>
      </c>
      <c r="GA43" s="18">
        <f t="shared" si="116"/>
        <v>0</v>
      </c>
      <c r="GB43" s="18">
        <f t="shared" si="117"/>
        <v>0</v>
      </c>
      <c r="GC43" s="18">
        <f t="shared" si="118"/>
        <v>0</v>
      </c>
      <c r="GD43" s="18">
        <f t="shared" si="119"/>
        <v>0</v>
      </c>
      <c r="GE43" s="18">
        <f t="shared" si="120"/>
        <v>0</v>
      </c>
    </row>
    <row r="44" spans="1:187" x14ac:dyDescent="0.2">
      <c r="A44">
        <v>41</v>
      </c>
      <c r="B44" s="16">
        <f>Bonds!B44</f>
        <v>46553</v>
      </c>
      <c r="C44" s="17">
        <f>Bonds!C44</f>
        <v>4.625</v>
      </c>
      <c r="D44">
        <f>Bonds!Q44</f>
        <v>2</v>
      </c>
      <c r="E44">
        <f t="shared" si="0"/>
        <v>0</v>
      </c>
      <c r="F44" s="16">
        <f>IF(1&gt;$D44,"",IF($E44=1,EOMONTH(EDATE(Bonds!$I44,6*(1-1)),0),EDATE(Bonds!$I44,6*(1-1))))</f>
        <v>46371</v>
      </c>
      <c r="G44" s="16">
        <f>IF(2&gt;$D44,"",IF($E44=1,EOMONTH(EDATE(Bonds!$I44,6*(2-1)),0),EDATE(Bonds!$I44,6*(2-1))))</f>
        <v>46553</v>
      </c>
      <c r="H44" s="16" t="str">
        <f>IF(3&gt;$D44,"",IF($E44=1,EOMONTH(EDATE(Bonds!$I44,6*(3-1)),0),EDATE(Bonds!$I44,6*(3-1))))</f>
        <v/>
      </c>
      <c r="I44" s="16" t="str">
        <f>IF(4&gt;$D44,"",IF($E44=1,EOMONTH(EDATE(Bonds!$I44,6*(4-1)),0),EDATE(Bonds!$I44,6*(4-1))))</f>
        <v/>
      </c>
      <c r="J44" s="16" t="str">
        <f>IF(5&gt;$D44,"",IF($E44=1,EOMONTH(EDATE(Bonds!$I44,6*(5-1)),0),EDATE(Bonds!$I44,6*(5-1))))</f>
        <v/>
      </c>
      <c r="K44" s="16" t="str">
        <f>IF(6&gt;$D44,"",IF($E44=1,EOMONTH(EDATE(Bonds!$I44,6*(6-1)),0),EDATE(Bonds!$I44,6*(6-1))))</f>
        <v/>
      </c>
      <c r="L44" s="16" t="str">
        <f>IF(7&gt;$D44,"",IF($E44=1,EOMONTH(EDATE(Bonds!$I44,6*(7-1)),0),EDATE(Bonds!$I44,6*(7-1))))</f>
        <v/>
      </c>
      <c r="M44" s="16" t="str">
        <f>IF(8&gt;$D44,"",IF($E44=1,EOMONTH(EDATE(Bonds!$I44,6*(8-1)),0),EDATE(Bonds!$I44,6*(8-1))))</f>
        <v/>
      </c>
      <c r="N44" s="16" t="str">
        <f>IF(9&gt;$D44,"",IF($E44=1,EOMONTH(EDATE(Bonds!$I44,6*(9-1)),0),EDATE(Bonds!$I44,6*(9-1))))</f>
        <v/>
      </c>
      <c r="O44" s="16" t="str">
        <f>IF(10&gt;$D44,"",IF($E44=1,EOMONTH(EDATE(Bonds!$I44,6*(10-1)),0),EDATE(Bonds!$I44,6*(10-1))))</f>
        <v/>
      </c>
      <c r="P44" s="16" t="str">
        <f>IF(11&gt;$D44,"",IF($E44=1,EOMONTH(EDATE(Bonds!$I44,6*(11-1)),0),EDATE(Bonds!$I44,6*(11-1))))</f>
        <v/>
      </c>
      <c r="Q44" s="16" t="str">
        <f>IF(12&gt;$D44,"",IF($E44=1,EOMONTH(EDATE(Bonds!$I44,6*(12-1)),0),EDATE(Bonds!$I44,6*(12-1))))</f>
        <v/>
      </c>
      <c r="R44" s="16" t="str">
        <f>IF(13&gt;$D44,"",IF($E44=1,EOMONTH(EDATE(Bonds!$I44,6*(13-1)),0),EDATE(Bonds!$I44,6*(13-1))))</f>
        <v/>
      </c>
      <c r="S44" s="16" t="str">
        <f>IF(14&gt;$D44,"",IF($E44=1,EOMONTH(EDATE(Bonds!$I44,6*(14-1)),0),EDATE(Bonds!$I44,6*(14-1))))</f>
        <v/>
      </c>
      <c r="T44" s="16" t="str">
        <f>IF(15&gt;$D44,"",IF($E44=1,EOMONTH(EDATE(Bonds!$I44,6*(15-1)),0),EDATE(Bonds!$I44,6*(15-1))))</f>
        <v/>
      </c>
      <c r="U44" s="16" t="str">
        <f>IF(16&gt;$D44,"",IF($E44=1,EOMONTH(EDATE(Bonds!$I44,6*(16-1)),0),EDATE(Bonds!$I44,6*(16-1))))</f>
        <v/>
      </c>
      <c r="V44" s="16" t="str">
        <f>IF(17&gt;$D44,"",IF($E44=1,EOMONTH(EDATE(Bonds!$I44,6*(17-1)),0),EDATE(Bonds!$I44,6*(17-1))))</f>
        <v/>
      </c>
      <c r="W44" s="16" t="str">
        <f>IF(18&gt;$D44,"",IF($E44=1,EOMONTH(EDATE(Bonds!$I44,6*(18-1)),0),EDATE(Bonds!$I44,6*(18-1))))</f>
        <v/>
      </c>
      <c r="X44" s="16" t="str">
        <f>IF(19&gt;$D44,"",IF($E44=1,EOMONTH(EDATE(Bonds!$I44,6*(19-1)),0),EDATE(Bonds!$I44,6*(19-1))))</f>
        <v/>
      </c>
      <c r="Y44" s="16" t="str">
        <f>IF(20&gt;$D44,"",IF($E44=1,EOMONTH(EDATE(Bonds!$I44,6*(20-1)),0),EDATE(Bonds!$I44,6*(20-1))))</f>
        <v/>
      </c>
      <c r="Z44" s="16" t="str">
        <f>IF(21&gt;$D44,"",IF($E44=1,EOMONTH(EDATE(Bonds!$I44,6*(21-1)),0),EDATE(Bonds!$I44,6*(21-1))))</f>
        <v/>
      </c>
      <c r="AA44" s="16" t="str">
        <f>IF(22&gt;$D44,"",IF($E44=1,EOMONTH(EDATE(Bonds!$I44,6*(22-1)),0),EDATE(Bonds!$I44,6*(22-1))))</f>
        <v/>
      </c>
      <c r="AB44" s="16" t="str">
        <f>IF(23&gt;$D44,"",IF($E44=1,EOMONTH(EDATE(Bonds!$I44,6*(23-1)),0),EDATE(Bonds!$I44,6*(23-1))))</f>
        <v/>
      </c>
      <c r="AC44" s="16" t="str">
        <f>IF(24&gt;$D44,"",IF($E44=1,EOMONTH(EDATE(Bonds!$I44,6*(24-1)),0),EDATE(Bonds!$I44,6*(24-1))))</f>
        <v/>
      </c>
      <c r="AD44" s="16" t="str">
        <f>IF(25&gt;$D44,"",IF($E44=1,EOMONTH(EDATE(Bonds!$I44,6*(25-1)),0),EDATE(Bonds!$I44,6*(25-1))))</f>
        <v/>
      </c>
      <c r="AE44" s="16" t="str">
        <f>IF(26&gt;$D44,"",IF($E44=1,EOMONTH(EDATE(Bonds!$I44,6*(26-1)),0),EDATE(Bonds!$I44,6*(26-1))))</f>
        <v/>
      </c>
      <c r="AF44" s="16" t="str">
        <f>IF(27&gt;$D44,"",IF($E44=1,EOMONTH(EDATE(Bonds!$I44,6*(27-1)),0),EDATE(Bonds!$I44,6*(27-1))))</f>
        <v/>
      </c>
      <c r="AG44" s="16" t="str">
        <f>IF(28&gt;$D44,"",IF($E44=1,EOMONTH(EDATE(Bonds!$I44,6*(28-1)),0),EDATE(Bonds!$I44,6*(28-1))))</f>
        <v/>
      </c>
      <c r="AH44" s="16" t="str">
        <f>IF(29&gt;$D44,"",IF($E44=1,EOMONTH(EDATE(Bonds!$I44,6*(29-1)),0),EDATE(Bonds!$I44,6*(29-1))))</f>
        <v/>
      </c>
      <c r="AI44" s="16" t="str">
        <f>IF(30&gt;$D44,"",IF($E44=1,EOMONTH(EDATE(Bonds!$I44,6*(30-1)),0),EDATE(Bonds!$I44,6*(30-1))))</f>
        <v/>
      </c>
      <c r="AJ44" s="16" t="str">
        <f>IF(31&gt;$D44,"",IF($E44=1,EOMONTH(EDATE(Bonds!$I44,6*(31-1)),0),EDATE(Bonds!$I44,6*(31-1))))</f>
        <v/>
      </c>
      <c r="AK44" s="16" t="str">
        <f>IF(32&gt;$D44,"",IF($E44=1,EOMONTH(EDATE(Bonds!$I44,6*(32-1)),0),EDATE(Bonds!$I44,6*(32-1))))</f>
        <v/>
      </c>
      <c r="AL44" s="16" t="str">
        <f>IF(33&gt;$D44,"",IF($E44=1,EOMONTH(EDATE(Bonds!$I44,6*(33-1)),0),EDATE(Bonds!$I44,6*(33-1))))</f>
        <v/>
      </c>
      <c r="AM44" s="16" t="str">
        <f>IF(34&gt;$D44,"",IF($E44=1,EOMONTH(EDATE(Bonds!$I44,6*(34-1)),0),EDATE(Bonds!$I44,6*(34-1))))</f>
        <v/>
      </c>
      <c r="AN44" s="16" t="str">
        <f>IF(35&gt;$D44,"",IF($E44=1,EOMONTH(EDATE(Bonds!$I44,6*(35-1)),0),EDATE(Bonds!$I44,6*(35-1))))</f>
        <v/>
      </c>
      <c r="AO44" s="16" t="str">
        <f>IF(36&gt;$D44,"",IF($E44=1,EOMONTH(EDATE(Bonds!$I44,6*(36-1)),0),EDATE(Bonds!$I44,6*(36-1))))</f>
        <v/>
      </c>
      <c r="AP44" s="16" t="str">
        <f>IF(37&gt;$D44,"",IF($E44=1,EOMONTH(EDATE(Bonds!$I44,6*(37-1)),0),EDATE(Bonds!$I44,6*(37-1))))</f>
        <v/>
      </c>
      <c r="AQ44" s="16" t="str">
        <f>IF(38&gt;$D44,"",IF($E44=1,EOMONTH(EDATE(Bonds!$I44,6*(38-1)),0),EDATE(Bonds!$I44,6*(38-1))))</f>
        <v/>
      </c>
      <c r="AR44" s="16" t="str">
        <f>IF(39&gt;$D44,"",IF($E44=1,EOMONTH(EDATE(Bonds!$I44,6*(39-1)),0),EDATE(Bonds!$I44,6*(39-1))))</f>
        <v/>
      </c>
      <c r="AS44" s="16" t="str">
        <f>IF(40&gt;$D44,"",IF($E44=1,EOMONTH(EDATE(Bonds!$I44,6*(40-1)),0),EDATE(Bonds!$I44,6*(40-1))))</f>
        <v/>
      </c>
      <c r="AT44" s="16" t="str">
        <f>IF(41&gt;$D44,"",IF($E44=1,EOMONTH(EDATE(Bonds!$I44,6*(41-1)),0),EDATE(Bonds!$I44,6*(41-1))))</f>
        <v/>
      </c>
      <c r="AU44" s="16" t="str">
        <f>IF(42&gt;$D44,"",IF($E44=1,EOMONTH(EDATE(Bonds!$I44,6*(42-1)),0),EDATE(Bonds!$I44,6*(42-1))))</f>
        <v/>
      </c>
      <c r="AV44" s="16" t="str">
        <f>IF(43&gt;$D44,"",IF($E44=1,EOMONTH(EDATE(Bonds!$I44,6*(43-1)),0),EDATE(Bonds!$I44,6*(43-1))))</f>
        <v/>
      </c>
      <c r="AW44" s="16" t="str">
        <f>IF(44&gt;$D44,"",IF($E44=1,EOMONTH(EDATE(Bonds!$I44,6*(44-1)),0),EDATE(Bonds!$I44,6*(44-1))))</f>
        <v/>
      </c>
      <c r="AX44" s="16" t="str">
        <f>IF(45&gt;$D44,"",IF($E44=1,EOMONTH(EDATE(Bonds!$I44,6*(45-1)),0),EDATE(Bonds!$I44,6*(45-1))))</f>
        <v/>
      </c>
      <c r="AY44" s="16" t="str">
        <f>IF(46&gt;$D44,"",IF($E44=1,EOMONTH(EDATE(Bonds!$I44,6*(46-1)),0),EDATE(Bonds!$I44,6*(46-1))))</f>
        <v/>
      </c>
      <c r="AZ44" s="16" t="str">
        <f>IF(47&gt;$D44,"",IF($E44=1,EOMONTH(EDATE(Bonds!$I44,6*(47-1)),0),EDATE(Bonds!$I44,6*(47-1))))</f>
        <v/>
      </c>
      <c r="BA44" s="16" t="str">
        <f>IF(48&gt;$D44,"",IF($E44=1,EOMONTH(EDATE(Bonds!$I44,6*(48-1)),0),EDATE(Bonds!$I44,6*(48-1))))</f>
        <v/>
      </c>
      <c r="BB44" s="16" t="str">
        <f>IF(49&gt;$D44,"",IF($E44=1,EOMONTH(EDATE(Bonds!$I44,6*(49-1)),0),EDATE(Bonds!$I44,6*(49-1))))</f>
        <v/>
      </c>
      <c r="BC44" s="16" t="str">
        <f>IF(50&gt;$D44,"",IF($E44=1,EOMONTH(EDATE(Bonds!$I44,6*(50-1)),0),EDATE(Bonds!$I44,6*(50-1))))</f>
        <v/>
      </c>
      <c r="BD44" s="16" t="str">
        <f>IF(51&gt;$D44,"",IF($E44=1,EOMONTH(EDATE(Bonds!$I44,6*(51-1)),0),EDATE(Bonds!$I44,6*(51-1))))</f>
        <v/>
      </c>
      <c r="BE44" s="16" t="str">
        <f>IF(52&gt;$D44,"",IF($E44=1,EOMONTH(EDATE(Bonds!$I44,6*(52-1)),0),EDATE(Bonds!$I44,6*(52-1))))</f>
        <v/>
      </c>
      <c r="BF44" s="16" t="str">
        <f>IF(53&gt;$D44,"",IF($E44=1,EOMONTH(EDATE(Bonds!$I44,6*(53-1)),0),EDATE(Bonds!$I44,6*(53-1))))</f>
        <v/>
      </c>
      <c r="BG44" s="16" t="str">
        <f>IF(54&gt;$D44,"",IF($E44=1,EOMONTH(EDATE(Bonds!$I44,6*(54-1)),0),EDATE(Bonds!$I44,6*(54-1))))</f>
        <v/>
      </c>
      <c r="BH44" s="16" t="str">
        <f>IF(55&gt;$D44,"",IF($E44=1,EOMONTH(EDATE(Bonds!$I44,6*(55-1)),0),EDATE(Bonds!$I44,6*(55-1))))</f>
        <v/>
      </c>
      <c r="BI44" s="16" t="str">
        <f>IF(56&gt;$D44,"",IF($E44=1,EOMONTH(EDATE(Bonds!$I44,6*(56-1)),0),EDATE(Bonds!$I44,6*(56-1))))</f>
        <v/>
      </c>
      <c r="BJ44" s="16" t="str">
        <f>IF(57&gt;$D44,"",IF($E44=1,EOMONTH(EDATE(Bonds!$I44,6*(57-1)),0),EDATE(Bonds!$I44,6*(57-1))))</f>
        <v/>
      </c>
      <c r="BK44" s="16" t="str">
        <f>IF(58&gt;$D44,"",IF($E44=1,EOMONTH(EDATE(Bonds!$I44,6*(58-1)),0),EDATE(Bonds!$I44,6*(58-1))))</f>
        <v/>
      </c>
      <c r="BL44" s="16" t="str">
        <f>IF(59&gt;$D44,"",IF($E44=1,EOMONTH(EDATE(Bonds!$I44,6*(59-1)),0),EDATE(Bonds!$I44,6*(59-1))))</f>
        <v/>
      </c>
      <c r="BM44" s="16" t="str">
        <f>IF(60&gt;$D44,"",IF($E44=1,EOMONTH(EDATE(Bonds!$I44,6*(60-1)),0),EDATE(Bonds!$I44,6*(60-1))))</f>
        <v/>
      </c>
      <c r="BO44" s="22">
        <f t="shared" si="1"/>
        <v>3.8074399886697537E-2</v>
      </c>
      <c r="BP44" s="22">
        <f t="shared" si="2"/>
        <v>4.0504601181369886E-2</v>
      </c>
      <c r="BQ44" s="22" t="str">
        <f t="shared" si="3"/>
        <v/>
      </c>
      <c r="BR44" s="22" t="str">
        <f t="shared" si="4"/>
        <v/>
      </c>
      <c r="BS44" s="22" t="str">
        <f t="shared" si="5"/>
        <v/>
      </c>
      <c r="BT44" s="22" t="str">
        <f t="shared" si="6"/>
        <v/>
      </c>
      <c r="BU44" s="22" t="str">
        <f t="shared" si="7"/>
        <v/>
      </c>
      <c r="BV44" s="22" t="str">
        <f t="shared" si="8"/>
        <v/>
      </c>
      <c r="BW44" s="22" t="str">
        <f t="shared" si="9"/>
        <v/>
      </c>
      <c r="BX44" s="22" t="str">
        <f t="shared" si="10"/>
        <v/>
      </c>
      <c r="BY44" s="22" t="str">
        <f t="shared" si="11"/>
        <v/>
      </c>
      <c r="BZ44" s="22" t="str">
        <f t="shared" si="12"/>
        <v/>
      </c>
      <c r="CA44" s="22" t="str">
        <f t="shared" si="13"/>
        <v/>
      </c>
      <c r="CB44" s="22" t="str">
        <f t="shared" si="14"/>
        <v/>
      </c>
      <c r="CC44" s="22" t="str">
        <f t="shared" si="15"/>
        <v/>
      </c>
      <c r="CD44" s="22" t="str">
        <f t="shared" si="16"/>
        <v/>
      </c>
      <c r="CE44" s="22" t="str">
        <f t="shared" si="17"/>
        <v/>
      </c>
      <c r="CF44" s="22" t="str">
        <f t="shared" si="18"/>
        <v/>
      </c>
      <c r="CG44" s="22" t="str">
        <f t="shared" si="19"/>
        <v/>
      </c>
      <c r="CH44" s="22" t="str">
        <f t="shared" si="20"/>
        <v/>
      </c>
      <c r="CI44" s="22" t="str">
        <f t="shared" si="21"/>
        <v/>
      </c>
      <c r="CJ44" s="22" t="str">
        <f t="shared" si="22"/>
        <v/>
      </c>
      <c r="CK44" s="22" t="str">
        <f t="shared" si="23"/>
        <v/>
      </c>
      <c r="CL44" s="22" t="str">
        <f t="shared" si="24"/>
        <v/>
      </c>
      <c r="CM44" s="22" t="str">
        <f t="shared" si="25"/>
        <v/>
      </c>
      <c r="CN44" s="22" t="str">
        <f t="shared" si="26"/>
        <v/>
      </c>
      <c r="CO44" s="22" t="str">
        <f t="shared" si="27"/>
        <v/>
      </c>
      <c r="CP44" s="22" t="str">
        <f t="shared" si="28"/>
        <v/>
      </c>
      <c r="CQ44" s="22" t="str">
        <f t="shared" si="29"/>
        <v/>
      </c>
      <c r="CR44" s="22" t="str">
        <f t="shared" si="30"/>
        <v/>
      </c>
      <c r="CS44" s="22" t="str">
        <f t="shared" si="31"/>
        <v/>
      </c>
      <c r="CT44" s="22" t="str">
        <f t="shared" si="32"/>
        <v/>
      </c>
      <c r="CU44" s="22" t="str">
        <f t="shared" si="33"/>
        <v/>
      </c>
      <c r="CV44" s="22" t="str">
        <f t="shared" si="34"/>
        <v/>
      </c>
      <c r="CW44" s="22" t="str">
        <f t="shared" si="35"/>
        <v/>
      </c>
      <c r="CX44" s="22" t="str">
        <f t="shared" si="36"/>
        <v/>
      </c>
      <c r="CY44" s="22" t="str">
        <f t="shared" si="37"/>
        <v/>
      </c>
      <c r="CZ44" s="22" t="str">
        <f t="shared" si="38"/>
        <v/>
      </c>
      <c r="DA44" s="22" t="str">
        <f t="shared" si="39"/>
        <v/>
      </c>
      <c r="DB44" s="22" t="str">
        <f t="shared" si="40"/>
        <v/>
      </c>
      <c r="DC44" s="22" t="str">
        <f t="shared" si="41"/>
        <v/>
      </c>
      <c r="DD44" s="22" t="str">
        <f t="shared" si="42"/>
        <v/>
      </c>
      <c r="DE44" s="22" t="str">
        <f t="shared" si="43"/>
        <v/>
      </c>
      <c r="DF44" s="22" t="str">
        <f t="shared" si="44"/>
        <v/>
      </c>
      <c r="DG44" s="22" t="str">
        <f t="shared" si="45"/>
        <v/>
      </c>
      <c r="DH44" s="22" t="str">
        <f t="shared" si="46"/>
        <v/>
      </c>
      <c r="DI44" s="22" t="str">
        <f t="shared" si="47"/>
        <v/>
      </c>
      <c r="DJ44" s="22" t="str">
        <f t="shared" si="48"/>
        <v/>
      </c>
      <c r="DK44" s="22" t="str">
        <f t="shared" si="49"/>
        <v/>
      </c>
      <c r="DL44" s="22" t="str">
        <f t="shared" si="50"/>
        <v/>
      </c>
      <c r="DM44" s="22" t="str">
        <f t="shared" si="51"/>
        <v/>
      </c>
      <c r="DN44" s="22" t="str">
        <f t="shared" si="52"/>
        <v/>
      </c>
      <c r="DO44" s="22" t="str">
        <f t="shared" si="53"/>
        <v/>
      </c>
      <c r="DP44" s="22" t="str">
        <f t="shared" si="54"/>
        <v/>
      </c>
      <c r="DQ44" s="22" t="str">
        <f t="shared" si="55"/>
        <v/>
      </c>
      <c r="DR44" s="22" t="str">
        <f t="shared" si="56"/>
        <v/>
      </c>
      <c r="DS44" s="22" t="str">
        <f t="shared" si="57"/>
        <v/>
      </c>
      <c r="DT44" s="22" t="str">
        <f t="shared" si="58"/>
        <v/>
      </c>
      <c r="DU44" s="22" t="str">
        <f t="shared" si="59"/>
        <v/>
      </c>
      <c r="DV44" s="22" t="str">
        <f t="shared" si="60"/>
        <v/>
      </c>
      <c r="DX44" s="18">
        <f t="shared" si="61"/>
        <v>2.2889803921620451</v>
      </c>
      <c r="DY44" s="18">
        <f t="shared" si="62"/>
        <v>99.182325921880945</v>
      </c>
      <c r="DZ44" s="18">
        <f t="shared" si="63"/>
        <v>0</v>
      </c>
      <c r="EA44" s="18">
        <f t="shared" si="64"/>
        <v>0</v>
      </c>
      <c r="EB44" s="18">
        <f t="shared" si="65"/>
        <v>0</v>
      </c>
      <c r="EC44" s="18">
        <f t="shared" si="66"/>
        <v>0</v>
      </c>
      <c r="ED44" s="18">
        <f t="shared" si="67"/>
        <v>0</v>
      </c>
      <c r="EE44" s="18">
        <f t="shared" si="68"/>
        <v>0</v>
      </c>
      <c r="EF44" s="18">
        <f t="shared" si="69"/>
        <v>0</v>
      </c>
      <c r="EG44" s="18">
        <f t="shared" si="70"/>
        <v>0</v>
      </c>
      <c r="EH44" s="18">
        <f t="shared" si="71"/>
        <v>0</v>
      </c>
      <c r="EI44" s="18">
        <f t="shared" si="72"/>
        <v>0</v>
      </c>
      <c r="EJ44" s="18">
        <f t="shared" si="73"/>
        <v>0</v>
      </c>
      <c r="EK44" s="18">
        <f t="shared" si="74"/>
        <v>0</v>
      </c>
      <c r="EL44" s="18">
        <f t="shared" si="75"/>
        <v>0</v>
      </c>
      <c r="EM44" s="18">
        <f t="shared" si="76"/>
        <v>0</v>
      </c>
      <c r="EN44" s="18">
        <f t="shared" si="77"/>
        <v>0</v>
      </c>
      <c r="EO44" s="18">
        <f t="shared" si="78"/>
        <v>0</v>
      </c>
      <c r="EP44" s="18">
        <f t="shared" si="79"/>
        <v>0</v>
      </c>
      <c r="EQ44" s="18">
        <f t="shared" si="80"/>
        <v>0</v>
      </c>
      <c r="ER44" s="18">
        <f t="shared" si="81"/>
        <v>0</v>
      </c>
      <c r="ES44" s="18">
        <f t="shared" si="82"/>
        <v>0</v>
      </c>
      <c r="ET44" s="18">
        <f t="shared" si="83"/>
        <v>0</v>
      </c>
      <c r="EU44" s="18">
        <f t="shared" si="84"/>
        <v>0</v>
      </c>
      <c r="EV44" s="18">
        <f t="shared" si="85"/>
        <v>0</v>
      </c>
      <c r="EW44" s="18">
        <f t="shared" si="86"/>
        <v>0</v>
      </c>
      <c r="EX44" s="18">
        <f t="shared" si="87"/>
        <v>0</v>
      </c>
      <c r="EY44" s="18">
        <f t="shared" si="88"/>
        <v>0</v>
      </c>
      <c r="EZ44" s="18">
        <f t="shared" si="89"/>
        <v>0</v>
      </c>
      <c r="FA44" s="18">
        <f t="shared" si="90"/>
        <v>0</v>
      </c>
      <c r="FB44" s="18">
        <f t="shared" si="91"/>
        <v>0</v>
      </c>
      <c r="FC44" s="18">
        <f t="shared" si="92"/>
        <v>0</v>
      </c>
      <c r="FD44" s="18">
        <f t="shared" si="93"/>
        <v>0</v>
      </c>
      <c r="FE44" s="18">
        <f t="shared" si="94"/>
        <v>0</v>
      </c>
      <c r="FF44" s="18">
        <f t="shared" si="95"/>
        <v>0</v>
      </c>
      <c r="FG44" s="18">
        <f t="shared" si="96"/>
        <v>0</v>
      </c>
      <c r="FH44" s="18">
        <f t="shared" si="97"/>
        <v>0</v>
      </c>
      <c r="FI44" s="18">
        <f t="shared" si="98"/>
        <v>0</v>
      </c>
      <c r="FJ44" s="18">
        <f t="shared" si="99"/>
        <v>0</v>
      </c>
      <c r="FK44" s="18">
        <f t="shared" si="100"/>
        <v>0</v>
      </c>
      <c r="FL44" s="18">
        <f t="shared" si="101"/>
        <v>0</v>
      </c>
      <c r="FM44" s="18">
        <f t="shared" si="102"/>
        <v>0</v>
      </c>
      <c r="FN44" s="18">
        <f t="shared" si="103"/>
        <v>0</v>
      </c>
      <c r="FO44" s="18">
        <f t="shared" si="104"/>
        <v>0</v>
      </c>
      <c r="FP44" s="18">
        <f t="shared" si="105"/>
        <v>0</v>
      </c>
      <c r="FQ44" s="18">
        <f t="shared" si="106"/>
        <v>0</v>
      </c>
      <c r="FR44" s="18">
        <f t="shared" si="107"/>
        <v>0</v>
      </c>
      <c r="FS44" s="18">
        <f t="shared" si="108"/>
        <v>0</v>
      </c>
      <c r="FT44" s="18">
        <f t="shared" si="109"/>
        <v>0</v>
      </c>
      <c r="FU44" s="18">
        <f t="shared" si="110"/>
        <v>0</v>
      </c>
      <c r="FV44" s="18">
        <f t="shared" si="111"/>
        <v>0</v>
      </c>
      <c r="FW44" s="18">
        <f t="shared" si="112"/>
        <v>0</v>
      </c>
      <c r="FX44" s="18">
        <f t="shared" si="113"/>
        <v>0</v>
      </c>
      <c r="FY44" s="18">
        <f t="shared" si="114"/>
        <v>0</v>
      </c>
      <c r="FZ44" s="18">
        <f t="shared" si="115"/>
        <v>0</v>
      </c>
      <c r="GA44" s="18">
        <f t="shared" si="116"/>
        <v>0</v>
      </c>
      <c r="GB44" s="18">
        <f t="shared" si="117"/>
        <v>0</v>
      </c>
      <c r="GC44" s="18">
        <f t="shared" si="118"/>
        <v>0</v>
      </c>
      <c r="GD44" s="18">
        <f t="shared" si="119"/>
        <v>0</v>
      </c>
      <c r="GE44" s="18">
        <f t="shared" si="120"/>
        <v>0</v>
      </c>
    </row>
    <row r="45" spans="1:187" x14ac:dyDescent="0.2">
      <c r="A45">
        <v>42</v>
      </c>
      <c r="B45" s="16">
        <f>Bonds!B45</f>
        <v>46568</v>
      </c>
      <c r="C45" s="17">
        <f>Bonds!C45</f>
        <v>0.5</v>
      </c>
      <c r="D45">
        <f>Bonds!Q45</f>
        <v>2</v>
      </c>
      <c r="E45">
        <f t="shared" si="0"/>
        <v>1</v>
      </c>
      <c r="F45" s="16">
        <f>IF(1&gt;$D45,"",IF($E45=1,EOMONTH(EDATE(Bonds!$I45,6*(1-1)),0),EDATE(Bonds!$I45,6*(1-1))))</f>
        <v>46387</v>
      </c>
      <c r="G45" s="16">
        <f>IF(2&gt;$D45,"",IF($E45=1,EOMONTH(EDATE(Bonds!$I45,6*(2-1)),0),EDATE(Bonds!$I45,6*(2-1))))</f>
        <v>46568</v>
      </c>
      <c r="H45" s="16" t="str">
        <f>IF(3&gt;$D45,"",IF($E45=1,EOMONTH(EDATE(Bonds!$I45,6*(3-1)),0),EDATE(Bonds!$I45,6*(3-1))))</f>
        <v/>
      </c>
      <c r="I45" s="16" t="str">
        <f>IF(4&gt;$D45,"",IF($E45=1,EOMONTH(EDATE(Bonds!$I45,6*(4-1)),0),EDATE(Bonds!$I45,6*(4-1))))</f>
        <v/>
      </c>
      <c r="J45" s="16" t="str">
        <f>IF(5&gt;$D45,"",IF($E45=1,EOMONTH(EDATE(Bonds!$I45,6*(5-1)),0),EDATE(Bonds!$I45,6*(5-1))))</f>
        <v/>
      </c>
      <c r="K45" s="16" t="str">
        <f>IF(6&gt;$D45,"",IF($E45=1,EOMONTH(EDATE(Bonds!$I45,6*(6-1)),0),EDATE(Bonds!$I45,6*(6-1))))</f>
        <v/>
      </c>
      <c r="L45" s="16" t="str">
        <f>IF(7&gt;$D45,"",IF($E45=1,EOMONTH(EDATE(Bonds!$I45,6*(7-1)),0),EDATE(Bonds!$I45,6*(7-1))))</f>
        <v/>
      </c>
      <c r="M45" s="16" t="str">
        <f>IF(8&gt;$D45,"",IF($E45=1,EOMONTH(EDATE(Bonds!$I45,6*(8-1)),0),EDATE(Bonds!$I45,6*(8-1))))</f>
        <v/>
      </c>
      <c r="N45" s="16" t="str">
        <f>IF(9&gt;$D45,"",IF($E45=1,EOMONTH(EDATE(Bonds!$I45,6*(9-1)),0),EDATE(Bonds!$I45,6*(9-1))))</f>
        <v/>
      </c>
      <c r="O45" s="16" t="str">
        <f>IF(10&gt;$D45,"",IF($E45=1,EOMONTH(EDATE(Bonds!$I45,6*(10-1)),0),EDATE(Bonds!$I45,6*(10-1))))</f>
        <v/>
      </c>
      <c r="P45" s="16" t="str">
        <f>IF(11&gt;$D45,"",IF($E45=1,EOMONTH(EDATE(Bonds!$I45,6*(11-1)),0),EDATE(Bonds!$I45,6*(11-1))))</f>
        <v/>
      </c>
      <c r="Q45" s="16" t="str">
        <f>IF(12&gt;$D45,"",IF($E45=1,EOMONTH(EDATE(Bonds!$I45,6*(12-1)),0),EDATE(Bonds!$I45,6*(12-1))))</f>
        <v/>
      </c>
      <c r="R45" s="16" t="str">
        <f>IF(13&gt;$D45,"",IF($E45=1,EOMONTH(EDATE(Bonds!$I45,6*(13-1)),0),EDATE(Bonds!$I45,6*(13-1))))</f>
        <v/>
      </c>
      <c r="S45" s="16" t="str">
        <f>IF(14&gt;$D45,"",IF($E45=1,EOMONTH(EDATE(Bonds!$I45,6*(14-1)),0),EDATE(Bonds!$I45,6*(14-1))))</f>
        <v/>
      </c>
      <c r="T45" s="16" t="str">
        <f>IF(15&gt;$D45,"",IF($E45=1,EOMONTH(EDATE(Bonds!$I45,6*(15-1)),0),EDATE(Bonds!$I45,6*(15-1))))</f>
        <v/>
      </c>
      <c r="U45" s="16" t="str">
        <f>IF(16&gt;$D45,"",IF($E45=1,EOMONTH(EDATE(Bonds!$I45,6*(16-1)),0),EDATE(Bonds!$I45,6*(16-1))))</f>
        <v/>
      </c>
      <c r="V45" s="16" t="str">
        <f>IF(17&gt;$D45,"",IF($E45=1,EOMONTH(EDATE(Bonds!$I45,6*(17-1)),0),EDATE(Bonds!$I45,6*(17-1))))</f>
        <v/>
      </c>
      <c r="W45" s="16" t="str">
        <f>IF(18&gt;$D45,"",IF($E45=1,EOMONTH(EDATE(Bonds!$I45,6*(18-1)),0),EDATE(Bonds!$I45,6*(18-1))))</f>
        <v/>
      </c>
      <c r="X45" s="16" t="str">
        <f>IF(19&gt;$D45,"",IF($E45=1,EOMONTH(EDATE(Bonds!$I45,6*(19-1)),0),EDATE(Bonds!$I45,6*(19-1))))</f>
        <v/>
      </c>
      <c r="Y45" s="16" t="str">
        <f>IF(20&gt;$D45,"",IF($E45=1,EOMONTH(EDATE(Bonds!$I45,6*(20-1)),0),EDATE(Bonds!$I45,6*(20-1))))</f>
        <v/>
      </c>
      <c r="Z45" s="16" t="str">
        <f>IF(21&gt;$D45,"",IF($E45=1,EOMONTH(EDATE(Bonds!$I45,6*(21-1)),0),EDATE(Bonds!$I45,6*(21-1))))</f>
        <v/>
      </c>
      <c r="AA45" s="16" t="str">
        <f>IF(22&gt;$D45,"",IF($E45=1,EOMONTH(EDATE(Bonds!$I45,6*(22-1)),0),EDATE(Bonds!$I45,6*(22-1))))</f>
        <v/>
      </c>
      <c r="AB45" s="16" t="str">
        <f>IF(23&gt;$D45,"",IF($E45=1,EOMONTH(EDATE(Bonds!$I45,6*(23-1)),0),EDATE(Bonds!$I45,6*(23-1))))</f>
        <v/>
      </c>
      <c r="AC45" s="16" t="str">
        <f>IF(24&gt;$D45,"",IF($E45=1,EOMONTH(EDATE(Bonds!$I45,6*(24-1)),0),EDATE(Bonds!$I45,6*(24-1))))</f>
        <v/>
      </c>
      <c r="AD45" s="16" t="str">
        <f>IF(25&gt;$D45,"",IF($E45=1,EOMONTH(EDATE(Bonds!$I45,6*(25-1)),0),EDATE(Bonds!$I45,6*(25-1))))</f>
        <v/>
      </c>
      <c r="AE45" s="16" t="str">
        <f>IF(26&gt;$D45,"",IF($E45=1,EOMONTH(EDATE(Bonds!$I45,6*(26-1)),0),EDATE(Bonds!$I45,6*(26-1))))</f>
        <v/>
      </c>
      <c r="AF45" s="16" t="str">
        <f>IF(27&gt;$D45,"",IF($E45=1,EOMONTH(EDATE(Bonds!$I45,6*(27-1)),0),EDATE(Bonds!$I45,6*(27-1))))</f>
        <v/>
      </c>
      <c r="AG45" s="16" t="str">
        <f>IF(28&gt;$D45,"",IF($E45=1,EOMONTH(EDATE(Bonds!$I45,6*(28-1)),0),EDATE(Bonds!$I45,6*(28-1))))</f>
        <v/>
      </c>
      <c r="AH45" s="16" t="str">
        <f>IF(29&gt;$D45,"",IF($E45=1,EOMONTH(EDATE(Bonds!$I45,6*(29-1)),0),EDATE(Bonds!$I45,6*(29-1))))</f>
        <v/>
      </c>
      <c r="AI45" s="16" t="str">
        <f>IF(30&gt;$D45,"",IF($E45=1,EOMONTH(EDATE(Bonds!$I45,6*(30-1)),0),EDATE(Bonds!$I45,6*(30-1))))</f>
        <v/>
      </c>
      <c r="AJ45" s="16" t="str">
        <f>IF(31&gt;$D45,"",IF($E45=1,EOMONTH(EDATE(Bonds!$I45,6*(31-1)),0),EDATE(Bonds!$I45,6*(31-1))))</f>
        <v/>
      </c>
      <c r="AK45" s="16" t="str">
        <f>IF(32&gt;$D45,"",IF($E45=1,EOMONTH(EDATE(Bonds!$I45,6*(32-1)),0),EDATE(Bonds!$I45,6*(32-1))))</f>
        <v/>
      </c>
      <c r="AL45" s="16" t="str">
        <f>IF(33&gt;$D45,"",IF($E45=1,EOMONTH(EDATE(Bonds!$I45,6*(33-1)),0),EDATE(Bonds!$I45,6*(33-1))))</f>
        <v/>
      </c>
      <c r="AM45" s="16" t="str">
        <f>IF(34&gt;$D45,"",IF($E45=1,EOMONTH(EDATE(Bonds!$I45,6*(34-1)),0),EDATE(Bonds!$I45,6*(34-1))))</f>
        <v/>
      </c>
      <c r="AN45" s="16" t="str">
        <f>IF(35&gt;$D45,"",IF($E45=1,EOMONTH(EDATE(Bonds!$I45,6*(35-1)),0),EDATE(Bonds!$I45,6*(35-1))))</f>
        <v/>
      </c>
      <c r="AO45" s="16" t="str">
        <f>IF(36&gt;$D45,"",IF($E45=1,EOMONTH(EDATE(Bonds!$I45,6*(36-1)),0),EDATE(Bonds!$I45,6*(36-1))))</f>
        <v/>
      </c>
      <c r="AP45" s="16" t="str">
        <f>IF(37&gt;$D45,"",IF($E45=1,EOMONTH(EDATE(Bonds!$I45,6*(37-1)),0),EDATE(Bonds!$I45,6*(37-1))))</f>
        <v/>
      </c>
      <c r="AQ45" s="16" t="str">
        <f>IF(38&gt;$D45,"",IF($E45=1,EOMONTH(EDATE(Bonds!$I45,6*(38-1)),0),EDATE(Bonds!$I45,6*(38-1))))</f>
        <v/>
      </c>
      <c r="AR45" s="16" t="str">
        <f>IF(39&gt;$D45,"",IF($E45=1,EOMONTH(EDATE(Bonds!$I45,6*(39-1)),0),EDATE(Bonds!$I45,6*(39-1))))</f>
        <v/>
      </c>
      <c r="AS45" s="16" t="str">
        <f>IF(40&gt;$D45,"",IF($E45=1,EOMONTH(EDATE(Bonds!$I45,6*(40-1)),0),EDATE(Bonds!$I45,6*(40-1))))</f>
        <v/>
      </c>
      <c r="AT45" s="16" t="str">
        <f>IF(41&gt;$D45,"",IF($E45=1,EOMONTH(EDATE(Bonds!$I45,6*(41-1)),0),EDATE(Bonds!$I45,6*(41-1))))</f>
        <v/>
      </c>
      <c r="AU45" s="16" t="str">
        <f>IF(42&gt;$D45,"",IF($E45=1,EOMONTH(EDATE(Bonds!$I45,6*(42-1)),0),EDATE(Bonds!$I45,6*(42-1))))</f>
        <v/>
      </c>
      <c r="AV45" s="16" t="str">
        <f>IF(43&gt;$D45,"",IF($E45=1,EOMONTH(EDATE(Bonds!$I45,6*(43-1)),0),EDATE(Bonds!$I45,6*(43-1))))</f>
        <v/>
      </c>
      <c r="AW45" s="16" t="str">
        <f>IF(44&gt;$D45,"",IF($E45=1,EOMONTH(EDATE(Bonds!$I45,6*(44-1)),0),EDATE(Bonds!$I45,6*(44-1))))</f>
        <v/>
      </c>
      <c r="AX45" s="16" t="str">
        <f>IF(45&gt;$D45,"",IF($E45=1,EOMONTH(EDATE(Bonds!$I45,6*(45-1)),0),EDATE(Bonds!$I45,6*(45-1))))</f>
        <v/>
      </c>
      <c r="AY45" s="16" t="str">
        <f>IF(46&gt;$D45,"",IF($E45=1,EOMONTH(EDATE(Bonds!$I45,6*(46-1)),0),EDATE(Bonds!$I45,6*(46-1))))</f>
        <v/>
      </c>
      <c r="AZ45" s="16" t="str">
        <f>IF(47&gt;$D45,"",IF($E45=1,EOMONTH(EDATE(Bonds!$I45,6*(47-1)),0),EDATE(Bonds!$I45,6*(47-1))))</f>
        <v/>
      </c>
      <c r="BA45" s="16" t="str">
        <f>IF(48&gt;$D45,"",IF($E45=1,EOMONTH(EDATE(Bonds!$I45,6*(48-1)),0),EDATE(Bonds!$I45,6*(48-1))))</f>
        <v/>
      </c>
      <c r="BB45" s="16" t="str">
        <f>IF(49&gt;$D45,"",IF($E45=1,EOMONTH(EDATE(Bonds!$I45,6*(49-1)),0),EDATE(Bonds!$I45,6*(49-1))))</f>
        <v/>
      </c>
      <c r="BC45" s="16" t="str">
        <f>IF(50&gt;$D45,"",IF($E45=1,EOMONTH(EDATE(Bonds!$I45,6*(50-1)),0),EDATE(Bonds!$I45,6*(50-1))))</f>
        <v/>
      </c>
      <c r="BD45" s="16" t="str">
        <f>IF(51&gt;$D45,"",IF($E45=1,EOMONTH(EDATE(Bonds!$I45,6*(51-1)),0),EDATE(Bonds!$I45,6*(51-1))))</f>
        <v/>
      </c>
      <c r="BE45" s="16" t="str">
        <f>IF(52&gt;$D45,"",IF($E45=1,EOMONTH(EDATE(Bonds!$I45,6*(52-1)),0),EDATE(Bonds!$I45,6*(52-1))))</f>
        <v/>
      </c>
      <c r="BF45" s="16" t="str">
        <f>IF(53&gt;$D45,"",IF($E45=1,EOMONTH(EDATE(Bonds!$I45,6*(53-1)),0),EDATE(Bonds!$I45,6*(53-1))))</f>
        <v/>
      </c>
      <c r="BG45" s="16" t="str">
        <f>IF(54&gt;$D45,"",IF($E45=1,EOMONTH(EDATE(Bonds!$I45,6*(54-1)),0),EDATE(Bonds!$I45,6*(54-1))))</f>
        <v/>
      </c>
      <c r="BH45" s="16" t="str">
        <f>IF(55&gt;$D45,"",IF($E45=1,EOMONTH(EDATE(Bonds!$I45,6*(55-1)),0),EDATE(Bonds!$I45,6*(55-1))))</f>
        <v/>
      </c>
      <c r="BI45" s="16" t="str">
        <f>IF(56&gt;$D45,"",IF($E45=1,EOMONTH(EDATE(Bonds!$I45,6*(56-1)),0),EDATE(Bonds!$I45,6*(56-1))))</f>
        <v/>
      </c>
      <c r="BJ45" s="16" t="str">
        <f>IF(57&gt;$D45,"",IF($E45=1,EOMONTH(EDATE(Bonds!$I45,6*(57-1)),0),EDATE(Bonds!$I45,6*(57-1))))</f>
        <v/>
      </c>
      <c r="BK45" s="16" t="str">
        <f>IF(58&gt;$D45,"",IF($E45=1,EOMONTH(EDATE(Bonds!$I45,6*(58-1)),0),EDATE(Bonds!$I45,6*(58-1))))</f>
        <v/>
      </c>
      <c r="BL45" s="16" t="str">
        <f>IF(59&gt;$D45,"",IF($E45=1,EOMONTH(EDATE(Bonds!$I45,6*(59-1)),0),EDATE(Bonds!$I45,6*(59-1))))</f>
        <v/>
      </c>
      <c r="BM45" s="16" t="str">
        <f>IF(60&gt;$D45,"",IF($E45=1,EOMONTH(EDATE(Bonds!$I45,6*(60-1)),0),EDATE(Bonds!$I45,6*(60-1))))</f>
        <v/>
      </c>
      <c r="BO45" s="22">
        <f t="shared" si="1"/>
        <v>3.8331702631407456E-2</v>
      </c>
      <c r="BP45" s="22">
        <f t="shared" si="2"/>
        <v>4.0662069075091872E-2</v>
      </c>
      <c r="BQ45" s="22" t="str">
        <f t="shared" si="3"/>
        <v/>
      </c>
      <c r="BR45" s="22" t="str">
        <f t="shared" si="4"/>
        <v/>
      </c>
      <c r="BS45" s="22" t="str">
        <f t="shared" si="5"/>
        <v/>
      </c>
      <c r="BT45" s="22" t="str">
        <f t="shared" si="6"/>
        <v/>
      </c>
      <c r="BU45" s="22" t="str">
        <f t="shared" si="7"/>
        <v/>
      </c>
      <c r="BV45" s="22" t="str">
        <f t="shared" si="8"/>
        <v/>
      </c>
      <c r="BW45" s="22" t="str">
        <f t="shared" si="9"/>
        <v/>
      </c>
      <c r="BX45" s="22" t="str">
        <f t="shared" si="10"/>
        <v/>
      </c>
      <c r="BY45" s="22" t="str">
        <f t="shared" si="11"/>
        <v/>
      </c>
      <c r="BZ45" s="22" t="str">
        <f t="shared" si="12"/>
        <v/>
      </c>
      <c r="CA45" s="22" t="str">
        <f t="shared" si="13"/>
        <v/>
      </c>
      <c r="CB45" s="22" t="str">
        <f t="shared" si="14"/>
        <v/>
      </c>
      <c r="CC45" s="22" t="str">
        <f t="shared" si="15"/>
        <v/>
      </c>
      <c r="CD45" s="22" t="str">
        <f t="shared" si="16"/>
        <v/>
      </c>
      <c r="CE45" s="22" t="str">
        <f t="shared" si="17"/>
        <v/>
      </c>
      <c r="CF45" s="22" t="str">
        <f t="shared" si="18"/>
        <v/>
      </c>
      <c r="CG45" s="22" t="str">
        <f t="shared" si="19"/>
        <v/>
      </c>
      <c r="CH45" s="22" t="str">
        <f t="shared" si="20"/>
        <v/>
      </c>
      <c r="CI45" s="22" t="str">
        <f t="shared" si="21"/>
        <v/>
      </c>
      <c r="CJ45" s="22" t="str">
        <f t="shared" si="22"/>
        <v/>
      </c>
      <c r="CK45" s="22" t="str">
        <f t="shared" si="23"/>
        <v/>
      </c>
      <c r="CL45" s="22" t="str">
        <f t="shared" si="24"/>
        <v/>
      </c>
      <c r="CM45" s="22" t="str">
        <f t="shared" si="25"/>
        <v/>
      </c>
      <c r="CN45" s="22" t="str">
        <f t="shared" si="26"/>
        <v/>
      </c>
      <c r="CO45" s="22" t="str">
        <f t="shared" si="27"/>
        <v/>
      </c>
      <c r="CP45" s="22" t="str">
        <f t="shared" si="28"/>
        <v/>
      </c>
      <c r="CQ45" s="22" t="str">
        <f t="shared" si="29"/>
        <v/>
      </c>
      <c r="CR45" s="22" t="str">
        <f t="shared" si="30"/>
        <v/>
      </c>
      <c r="CS45" s="22" t="str">
        <f t="shared" si="31"/>
        <v/>
      </c>
      <c r="CT45" s="22" t="str">
        <f t="shared" si="32"/>
        <v/>
      </c>
      <c r="CU45" s="22" t="str">
        <f t="shared" si="33"/>
        <v/>
      </c>
      <c r="CV45" s="22" t="str">
        <f t="shared" si="34"/>
        <v/>
      </c>
      <c r="CW45" s="22" t="str">
        <f t="shared" si="35"/>
        <v/>
      </c>
      <c r="CX45" s="22" t="str">
        <f t="shared" si="36"/>
        <v/>
      </c>
      <c r="CY45" s="22" t="str">
        <f t="shared" si="37"/>
        <v/>
      </c>
      <c r="CZ45" s="22" t="str">
        <f t="shared" si="38"/>
        <v/>
      </c>
      <c r="DA45" s="22" t="str">
        <f t="shared" si="39"/>
        <v/>
      </c>
      <c r="DB45" s="22" t="str">
        <f t="shared" si="40"/>
        <v/>
      </c>
      <c r="DC45" s="22" t="str">
        <f t="shared" si="41"/>
        <v/>
      </c>
      <c r="DD45" s="22" t="str">
        <f t="shared" si="42"/>
        <v/>
      </c>
      <c r="DE45" s="22" t="str">
        <f t="shared" si="43"/>
        <v/>
      </c>
      <c r="DF45" s="22" t="str">
        <f t="shared" si="44"/>
        <v/>
      </c>
      <c r="DG45" s="22" t="str">
        <f t="shared" si="45"/>
        <v/>
      </c>
      <c r="DH45" s="22" t="str">
        <f t="shared" si="46"/>
        <v/>
      </c>
      <c r="DI45" s="22" t="str">
        <f t="shared" si="47"/>
        <v/>
      </c>
      <c r="DJ45" s="22" t="str">
        <f t="shared" si="48"/>
        <v/>
      </c>
      <c r="DK45" s="22" t="str">
        <f t="shared" si="49"/>
        <v/>
      </c>
      <c r="DL45" s="22" t="str">
        <f t="shared" si="50"/>
        <v/>
      </c>
      <c r="DM45" s="22" t="str">
        <f t="shared" si="51"/>
        <v/>
      </c>
      <c r="DN45" s="22" t="str">
        <f t="shared" si="52"/>
        <v/>
      </c>
      <c r="DO45" s="22" t="str">
        <f t="shared" si="53"/>
        <v/>
      </c>
      <c r="DP45" s="22" t="str">
        <f t="shared" si="54"/>
        <v/>
      </c>
      <c r="DQ45" s="22" t="str">
        <f t="shared" si="55"/>
        <v/>
      </c>
      <c r="DR45" s="22" t="str">
        <f t="shared" si="56"/>
        <v/>
      </c>
      <c r="DS45" s="22" t="str">
        <f t="shared" si="57"/>
        <v/>
      </c>
      <c r="DT45" s="22" t="str">
        <f t="shared" si="58"/>
        <v/>
      </c>
      <c r="DU45" s="22" t="str">
        <f t="shared" si="59"/>
        <v/>
      </c>
      <c r="DV45" s="22" t="str">
        <f t="shared" si="60"/>
        <v/>
      </c>
      <c r="DX45" s="18">
        <f t="shared" si="61"/>
        <v>0.24702482173610738</v>
      </c>
      <c r="DY45" s="18">
        <f t="shared" si="62"/>
        <v>97.008946105236305</v>
      </c>
      <c r="DZ45" s="18">
        <f t="shared" si="63"/>
        <v>0</v>
      </c>
      <c r="EA45" s="18">
        <f t="shared" si="64"/>
        <v>0</v>
      </c>
      <c r="EB45" s="18">
        <f t="shared" si="65"/>
        <v>0</v>
      </c>
      <c r="EC45" s="18">
        <f t="shared" si="66"/>
        <v>0</v>
      </c>
      <c r="ED45" s="18">
        <f t="shared" si="67"/>
        <v>0</v>
      </c>
      <c r="EE45" s="18">
        <f t="shared" si="68"/>
        <v>0</v>
      </c>
      <c r="EF45" s="18">
        <f t="shared" si="69"/>
        <v>0</v>
      </c>
      <c r="EG45" s="18">
        <f t="shared" si="70"/>
        <v>0</v>
      </c>
      <c r="EH45" s="18">
        <f t="shared" si="71"/>
        <v>0</v>
      </c>
      <c r="EI45" s="18">
        <f t="shared" si="72"/>
        <v>0</v>
      </c>
      <c r="EJ45" s="18">
        <f t="shared" si="73"/>
        <v>0</v>
      </c>
      <c r="EK45" s="18">
        <f t="shared" si="74"/>
        <v>0</v>
      </c>
      <c r="EL45" s="18">
        <f t="shared" si="75"/>
        <v>0</v>
      </c>
      <c r="EM45" s="18">
        <f t="shared" si="76"/>
        <v>0</v>
      </c>
      <c r="EN45" s="18">
        <f t="shared" si="77"/>
        <v>0</v>
      </c>
      <c r="EO45" s="18">
        <f t="shared" si="78"/>
        <v>0</v>
      </c>
      <c r="EP45" s="18">
        <f t="shared" si="79"/>
        <v>0</v>
      </c>
      <c r="EQ45" s="18">
        <f t="shared" si="80"/>
        <v>0</v>
      </c>
      <c r="ER45" s="18">
        <f t="shared" si="81"/>
        <v>0</v>
      </c>
      <c r="ES45" s="18">
        <f t="shared" si="82"/>
        <v>0</v>
      </c>
      <c r="ET45" s="18">
        <f t="shared" si="83"/>
        <v>0</v>
      </c>
      <c r="EU45" s="18">
        <f t="shared" si="84"/>
        <v>0</v>
      </c>
      <c r="EV45" s="18">
        <f t="shared" si="85"/>
        <v>0</v>
      </c>
      <c r="EW45" s="18">
        <f t="shared" si="86"/>
        <v>0</v>
      </c>
      <c r="EX45" s="18">
        <f t="shared" si="87"/>
        <v>0</v>
      </c>
      <c r="EY45" s="18">
        <f t="shared" si="88"/>
        <v>0</v>
      </c>
      <c r="EZ45" s="18">
        <f t="shared" si="89"/>
        <v>0</v>
      </c>
      <c r="FA45" s="18">
        <f t="shared" si="90"/>
        <v>0</v>
      </c>
      <c r="FB45" s="18">
        <f t="shared" si="91"/>
        <v>0</v>
      </c>
      <c r="FC45" s="18">
        <f t="shared" si="92"/>
        <v>0</v>
      </c>
      <c r="FD45" s="18">
        <f t="shared" si="93"/>
        <v>0</v>
      </c>
      <c r="FE45" s="18">
        <f t="shared" si="94"/>
        <v>0</v>
      </c>
      <c r="FF45" s="18">
        <f t="shared" si="95"/>
        <v>0</v>
      </c>
      <c r="FG45" s="18">
        <f t="shared" si="96"/>
        <v>0</v>
      </c>
      <c r="FH45" s="18">
        <f t="shared" si="97"/>
        <v>0</v>
      </c>
      <c r="FI45" s="18">
        <f t="shared" si="98"/>
        <v>0</v>
      </c>
      <c r="FJ45" s="18">
        <f t="shared" si="99"/>
        <v>0</v>
      </c>
      <c r="FK45" s="18">
        <f t="shared" si="100"/>
        <v>0</v>
      </c>
      <c r="FL45" s="18">
        <f t="shared" si="101"/>
        <v>0</v>
      </c>
      <c r="FM45" s="18">
        <f t="shared" si="102"/>
        <v>0</v>
      </c>
      <c r="FN45" s="18">
        <f t="shared" si="103"/>
        <v>0</v>
      </c>
      <c r="FO45" s="18">
        <f t="shared" si="104"/>
        <v>0</v>
      </c>
      <c r="FP45" s="18">
        <f t="shared" si="105"/>
        <v>0</v>
      </c>
      <c r="FQ45" s="18">
        <f t="shared" si="106"/>
        <v>0</v>
      </c>
      <c r="FR45" s="18">
        <f t="shared" si="107"/>
        <v>0</v>
      </c>
      <c r="FS45" s="18">
        <f t="shared" si="108"/>
        <v>0</v>
      </c>
      <c r="FT45" s="18">
        <f t="shared" si="109"/>
        <v>0</v>
      </c>
      <c r="FU45" s="18">
        <f t="shared" si="110"/>
        <v>0</v>
      </c>
      <c r="FV45" s="18">
        <f t="shared" si="111"/>
        <v>0</v>
      </c>
      <c r="FW45" s="18">
        <f t="shared" si="112"/>
        <v>0</v>
      </c>
      <c r="FX45" s="18">
        <f t="shared" si="113"/>
        <v>0</v>
      </c>
      <c r="FY45" s="18">
        <f t="shared" si="114"/>
        <v>0</v>
      </c>
      <c r="FZ45" s="18">
        <f t="shared" si="115"/>
        <v>0</v>
      </c>
      <c r="GA45" s="18">
        <f t="shared" si="116"/>
        <v>0</v>
      </c>
      <c r="GB45" s="18">
        <f t="shared" si="117"/>
        <v>0</v>
      </c>
      <c r="GC45" s="18">
        <f t="shared" si="118"/>
        <v>0</v>
      </c>
      <c r="GD45" s="18">
        <f t="shared" si="119"/>
        <v>0</v>
      </c>
      <c r="GE45" s="18">
        <f t="shared" si="120"/>
        <v>0</v>
      </c>
    </row>
    <row r="46" spans="1:187" x14ac:dyDescent="0.2">
      <c r="A46">
        <v>43</v>
      </c>
      <c r="B46" s="16">
        <f>Bonds!B46</f>
        <v>46568</v>
      </c>
      <c r="C46" s="17">
        <f>Bonds!C46</f>
        <v>3.25</v>
      </c>
      <c r="D46">
        <f>Bonds!Q46</f>
        <v>2</v>
      </c>
      <c r="E46">
        <f t="shared" si="0"/>
        <v>1</v>
      </c>
      <c r="F46" s="16">
        <f>IF(1&gt;$D46,"",IF($E46=1,EOMONTH(EDATE(Bonds!$I46,6*(1-1)),0),EDATE(Bonds!$I46,6*(1-1))))</f>
        <v>46387</v>
      </c>
      <c r="G46" s="16">
        <f>IF(2&gt;$D46,"",IF($E46=1,EOMONTH(EDATE(Bonds!$I46,6*(2-1)),0),EDATE(Bonds!$I46,6*(2-1))))</f>
        <v>46568</v>
      </c>
      <c r="H46" s="16" t="str">
        <f>IF(3&gt;$D46,"",IF($E46=1,EOMONTH(EDATE(Bonds!$I46,6*(3-1)),0),EDATE(Bonds!$I46,6*(3-1))))</f>
        <v/>
      </c>
      <c r="I46" s="16" t="str">
        <f>IF(4&gt;$D46,"",IF($E46=1,EOMONTH(EDATE(Bonds!$I46,6*(4-1)),0),EDATE(Bonds!$I46,6*(4-1))))</f>
        <v/>
      </c>
      <c r="J46" s="16" t="str">
        <f>IF(5&gt;$D46,"",IF($E46=1,EOMONTH(EDATE(Bonds!$I46,6*(5-1)),0),EDATE(Bonds!$I46,6*(5-1))))</f>
        <v/>
      </c>
      <c r="K46" s="16" t="str">
        <f>IF(6&gt;$D46,"",IF($E46=1,EOMONTH(EDATE(Bonds!$I46,6*(6-1)),0),EDATE(Bonds!$I46,6*(6-1))))</f>
        <v/>
      </c>
      <c r="L46" s="16" t="str">
        <f>IF(7&gt;$D46,"",IF($E46=1,EOMONTH(EDATE(Bonds!$I46,6*(7-1)),0),EDATE(Bonds!$I46,6*(7-1))))</f>
        <v/>
      </c>
      <c r="M46" s="16" t="str">
        <f>IF(8&gt;$D46,"",IF($E46=1,EOMONTH(EDATE(Bonds!$I46,6*(8-1)),0),EDATE(Bonds!$I46,6*(8-1))))</f>
        <v/>
      </c>
      <c r="N46" s="16" t="str">
        <f>IF(9&gt;$D46,"",IF($E46=1,EOMONTH(EDATE(Bonds!$I46,6*(9-1)),0),EDATE(Bonds!$I46,6*(9-1))))</f>
        <v/>
      </c>
      <c r="O46" s="16" t="str">
        <f>IF(10&gt;$D46,"",IF($E46=1,EOMONTH(EDATE(Bonds!$I46,6*(10-1)),0),EDATE(Bonds!$I46,6*(10-1))))</f>
        <v/>
      </c>
      <c r="P46" s="16" t="str">
        <f>IF(11&gt;$D46,"",IF($E46=1,EOMONTH(EDATE(Bonds!$I46,6*(11-1)),0),EDATE(Bonds!$I46,6*(11-1))))</f>
        <v/>
      </c>
      <c r="Q46" s="16" t="str">
        <f>IF(12&gt;$D46,"",IF($E46=1,EOMONTH(EDATE(Bonds!$I46,6*(12-1)),0),EDATE(Bonds!$I46,6*(12-1))))</f>
        <v/>
      </c>
      <c r="R46" s="16" t="str">
        <f>IF(13&gt;$D46,"",IF($E46=1,EOMONTH(EDATE(Bonds!$I46,6*(13-1)),0),EDATE(Bonds!$I46,6*(13-1))))</f>
        <v/>
      </c>
      <c r="S46" s="16" t="str">
        <f>IF(14&gt;$D46,"",IF($E46=1,EOMONTH(EDATE(Bonds!$I46,6*(14-1)),0),EDATE(Bonds!$I46,6*(14-1))))</f>
        <v/>
      </c>
      <c r="T46" s="16" t="str">
        <f>IF(15&gt;$D46,"",IF($E46=1,EOMONTH(EDATE(Bonds!$I46,6*(15-1)),0),EDATE(Bonds!$I46,6*(15-1))))</f>
        <v/>
      </c>
      <c r="U46" s="16" t="str">
        <f>IF(16&gt;$D46,"",IF($E46=1,EOMONTH(EDATE(Bonds!$I46,6*(16-1)),0),EDATE(Bonds!$I46,6*(16-1))))</f>
        <v/>
      </c>
      <c r="V46" s="16" t="str">
        <f>IF(17&gt;$D46,"",IF($E46=1,EOMONTH(EDATE(Bonds!$I46,6*(17-1)),0),EDATE(Bonds!$I46,6*(17-1))))</f>
        <v/>
      </c>
      <c r="W46" s="16" t="str">
        <f>IF(18&gt;$D46,"",IF($E46=1,EOMONTH(EDATE(Bonds!$I46,6*(18-1)),0),EDATE(Bonds!$I46,6*(18-1))))</f>
        <v/>
      </c>
      <c r="X46" s="16" t="str">
        <f>IF(19&gt;$D46,"",IF($E46=1,EOMONTH(EDATE(Bonds!$I46,6*(19-1)),0),EDATE(Bonds!$I46,6*(19-1))))</f>
        <v/>
      </c>
      <c r="Y46" s="16" t="str">
        <f>IF(20&gt;$D46,"",IF($E46=1,EOMONTH(EDATE(Bonds!$I46,6*(20-1)),0),EDATE(Bonds!$I46,6*(20-1))))</f>
        <v/>
      </c>
      <c r="Z46" s="16" t="str">
        <f>IF(21&gt;$D46,"",IF($E46=1,EOMONTH(EDATE(Bonds!$I46,6*(21-1)),0),EDATE(Bonds!$I46,6*(21-1))))</f>
        <v/>
      </c>
      <c r="AA46" s="16" t="str">
        <f>IF(22&gt;$D46,"",IF($E46=1,EOMONTH(EDATE(Bonds!$I46,6*(22-1)),0),EDATE(Bonds!$I46,6*(22-1))))</f>
        <v/>
      </c>
      <c r="AB46" s="16" t="str">
        <f>IF(23&gt;$D46,"",IF($E46=1,EOMONTH(EDATE(Bonds!$I46,6*(23-1)),0),EDATE(Bonds!$I46,6*(23-1))))</f>
        <v/>
      </c>
      <c r="AC46" s="16" t="str">
        <f>IF(24&gt;$D46,"",IF($E46=1,EOMONTH(EDATE(Bonds!$I46,6*(24-1)),0),EDATE(Bonds!$I46,6*(24-1))))</f>
        <v/>
      </c>
      <c r="AD46" s="16" t="str">
        <f>IF(25&gt;$D46,"",IF($E46=1,EOMONTH(EDATE(Bonds!$I46,6*(25-1)),0),EDATE(Bonds!$I46,6*(25-1))))</f>
        <v/>
      </c>
      <c r="AE46" s="16" t="str">
        <f>IF(26&gt;$D46,"",IF($E46=1,EOMONTH(EDATE(Bonds!$I46,6*(26-1)),0),EDATE(Bonds!$I46,6*(26-1))))</f>
        <v/>
      </c>
      <c r="AF46" s="16" t="str">
        <f>IF(27&gt;$D46,"",IF($E46=1,EOMONTH(EDATE(Bonds!$I46,6*(27-1)),0),EDATE(Bonds!$I46,6*(27-1))))</f>
        <v/>
      </c>
      <c r="AG46" s="16" t="str">
        <f>IF(28&gt;$D46,"",IF($E46=1,EOMONTH(EDATE(Bonds!$I46,6*(28-1)),0),EDATE(Bonds!$I46,6*(28-1))))</f>
        <v/>
      </c>
      <c r="AH46" s="16" t="str">
        <f>IF(29&gt;$D46,"",IF($E46=1,EOMONTH(EDATE(Bonds!$I46,6*(29-1)),0),EDATE(Bonds!$I46,6*(29-1))))</f>
        <v/>
      </c>
      <c r="AI46" s="16" t="str">
        <f>IF(30&gt;$D46,"",IF($E46=1,EOMONTH(EDATE(Bonds!$I46,6*(30-1)),0),EDATE(Bonds!$I46,6*(30-1))))</f>
        <v/>
      </c>
      <c r="AJ46" s="16" t="str">
        <f>IF(31&gt;$D46,"",IF($E46=1,EOMONTH(EDATE(Bonds!$I46,6*(31-1)),0),EDATE(Bonds!$I46,6*(31-1))))</f>
        <v/>
      </c>
      <c r="AK46" s="16" t="str">
        <f>IF(32&gt;$D46,"",IF($E46=1,EOMONTH(EDATE(Bonds!$I46,6*(32-1)),0),EDATE(Bonds!$I46,6*(32-1))))</f>
        <v/>
      </c>
      <c r="AL46" s="16" t="str">
        <f>IF(33&gt;$D46,"",IF($E46=1,EOMONTH(EDATE(Bonds!$I46,6*(33-1)),0),EDATE(Bonds!$I46,6*(33-1))))</f>
        <v/>
      </c>
      <c r="AM46" s="16" t="str">
        <f>IF(34&gt;$D46,"",IF($E46=1,EOMONTH(EDATE(Bonds!$I46,6*(34-1)),0),EDATE(Bonds!$I46,6*(34-1))))</f>
        <v/>
      </c>
      <c r="AN46" s="16" t="str">
        <f>IF(35&gt;$D46,"",IF($E46=1,EOMONTH(EDATE(Bonds!$I46,6*(35-1)),0),EDATE(Bonds!$I46,6*(35-1))))</f>
        <v/>
      </c>
      <c r="AO46" s="16" t="str">
        <f>IF(36&gt;$D46,"",IF($E46=1,EOMONTH(EDATE(Bonds!$I46,6*(36-1)),0),EDATE(Bonds!$I46,6*(36-1))))</f>
        <v/>
      </c>
      <c r="AP46" s="16" t="str">
        <f>IF(37&gt;$D46,"",IF($E46=1,EOMONTH(EDATE(Bonds!$I46,6*(37-1)),0),EDATE(Bonds!$I46,6*(37-1))))</f>
        <v/>
      </c>
      <c r="AQ46" s="16" t="str">
        <f>IF(38&gt;$D46,"",IF($E46=1,EOMONTH(EDATE(Bonds!$I46,6*(38-1)),0),EDATE(Bonds!$I46,6*(38-1))))</f>
        <v/>
      </c>
      <c r="AR46" s="16" t="str">
        <f>IF(39&gt;$D46,"",IF($E46=1,EOMONTH(EDATE(Bonds!$I46,6*(39-1)),0),EDATE(Bonds!$I46,6*(39-1))))</f>
        <v/>
      </c>
      <c r="AS46" s="16" t="str">
        <f>IF(40&gt;$D46,"",IF($E46=1,EOMONTH(EDATE(Bonds!$I46,6*(40-1)),0),EDATE(Bonds!$I46,6*(40-1))))</f>
        <v/>
      </c>
      <c r="AT46" s="16" t="str">
        <f>IF(41&gt;$D46,"",IF($E46=1,EOMONTH(EDATE(Bonds!$I46,6*(41-1)),0),EDATE(Bonds!$I46,6*(41-1))))</f>
        <v/>
      </c>
      <c r="AU46" s="16" t="str">
        <f>IF(42&gt;$D46,"",IF($E46=1,EOMONTH(EDATE(Bonds!$I46,6*(42-1)),0),EDATE(Bonds!$I46,6*(42-1))))</f>
        <v/>
      </c>
      <c r="AV46" s="16" t="str">
        <f>IF(43&gt;$D46,"",IF($E46=1,EOMONTH(EDATE(Bonds!$I46,6*(43-1)),0),EDATE(Bonds!$I46,6*(43-1))))</f>
        <v/>
      </c>
      <c r="AW46" s="16" t="str">
        <f>IF(44&gt;$D46,"",IF($E46=1,EOMONTH(EDATE(Bonds!$I46,6*(44-1)),0),EDATE(Bonds!$I46,6*(44-1))))</f>
        <v/>
      </c>
      <c r="AX46" s="16" t="str">
        <f>IF(45&gt;$D46,"",IF($E46=1,EOMONTH(EDATE(Bonds!$I46,6*(45-1)),0),EDATE(Bonds!$I46,6*(45-1))))</f>
        <v/>
      </c>
      <c r="AY46" s="16" t="str">
        <f>IF(46&gt;$D46,"",IF($E46=1,EOMONTH(EDATE(Bonds!$I46,6*(46-1)),0),EDATE(Bonds!$I46,6*(46-1))))</f>
        <v/>
      </c>
      <c r="AZ46" s="16" t="str">
        <f>IF(47&gt;$D46,"",IF($E46=1,EOMONTH(EDATE(Bonds!$I46,6*(47-1)),0),EDATE(Bonds!$I46,6*(47-1))))</f>
        <v/>
      </c>
      <c r="BA46" s="16" t="str">
        <f>IF(48&gt;$D46,"",IF($E46=1,EOMONTH(EDATE(Bonds!$I46,6*(48-1)),0),EDATE(Bonds!$I46,6*(48-1))))</f>
        <v/>
      </c>
      <c r="BB46" s="16" t="str">
        <f>IF(49&gt;$D46,"",IF($E46=1,EOMONTH(EDATE(Bonds!$I46,6*(49-1)),0),EDATE(Bonds!$I46,6*(49-1))))</f>
        <v/>
      </c>
      <c r="BC46" s="16" t="str">
        <f>IF(50&gt;$D46,"",IF($E46=1,EOMONTH(EDATE(Bonds!$I46,6*(50-1)),0),EDATE(Bonds!$I46,6*(50-1))))</f>
        <v/>
      </c>
      <c r="BD46" s="16" t="str">
        <f>IF(51&gt;$D46,"",IF($E46=1,EOMONTH(EDATE(Bonds!$I46,6*(51-1)),0),EDATE(Bonds!$I46,6*(51-1))))</f>
        <v/>
      </c>
      <c r="BE46" s="16" t="str">
        <f>IF(52&gt;$D46,"",IF($E46=1,EOMONTH(EDATE(Bonds!$I46,6*(52-1)),0),EDATE(Bonds!$I46,6*(52-1))))</f>
        <v/>
      </c>
      <c r="BF46" s="16" t="str">
        <f>IF(53&gt;$D46,"",IF($E46=1,EOMONTH(EDATE(Bonds!$I46,6*(53-1)),0),EDATE(Bonds!$I46,6*(53-1))))</f>
        <v/>
      </c>
      <c r="BG46" s="16" t="str">
        <f>IF(54&gt;$D46,"",IF($E46=1,EOMONTH(EDATE(Bonds!$I46,6*(54-1)),0),EDATE(Bonds!$I46,6*(54-1))))</f>
        <v/>
      </c>
      <c r="BH46" s="16" t="str">
        <f>IF(55&gt;$D46,"",IF($E46=1,EOMONTH(EDATE(Bonds!$I46,6*(55-1)),0),EDATE(Bonds!$I46,6*(55-1))))</f>
        <v/>
      </c>
      <c r="BI46" s="16" t="str">
        <f>IF(56&gt;$D46,"",IF($E46=1,EOMONTH(EDATE(Bonds!$I46,6*(56-1)),0),EDATE(Bonds!$I46,6*(56-1))))</f>
        <v/>
      </c>
      <c r="BJ46" s="16" t="str">
        <f>IF(57&gt;$D46,"",IF($E46=1,EOMONTH(EDATE(Bonds!$I46,6*(57-1)),0),EDATE(Bonds!$I46,6*(57-1))))</f>
        <v/>
      </c>
      <c r="BK46" s="16" t="str">
        <f>IF(58&gt;$D46,"",IF($E46=1,EOMONTH(EDATE(Bonds!$I46,6*(58-1)),0),EDATE(Bonds!$I46,6*(58-1))))</f>
        <v/>
      </c>
      <c r="BL46" s="16" t="str">
        <f>IF(59&gt;$D46,"",IF($E46=1,EOMONTH(EDATE(Bonds!$I46,6*(59-1)),0),EDATE(Bonds!$I46,6*(59-1))))</f>
        <v/>
      </c>
      <c r="BM46" s="16" t="str">
        <f>IF(60&gt;$D46,"",IF($E46=1,EOMONTH(EDATE(Bonds!$I46,6*(60-1)),0),EDATE(Bonds!$I46,6*(60-1))))</f>
        <v/>
      </c>
      <c r="BO46" s="22">
        <f t="shared" si="1"/>
        <v>3.8331702631407456E-2</v>
      </c>
      <c r="BP46" s="22">
        <f t="shared" si="2"/>
        <v>4.0662069075091872E-2</v>
      </c>
      <c r="BQ46" s="22" t="str">
        <f t="shared" si="3"/>
        <v/>
      </c>
      <c r="BR46" s="22" t="str">
        <f t="shared" si="4"/>
        <v/>
      </c>
      <c r="BS46" s="22" t="str">
        <f t="shared" si="5"/>
        <v/>
      </c>
      <c r="BT46" s="22" t="str">
        <f t="shared" si="6"/>
        <v/>
      </c>
      <c r="BU46" s="22" t="str">
        <f t="shared" si="7"/>
        <v/>
      </c>
      <c r="BV46" s="22" t="str">
        <f t="shared" si="8"/>
        <v/>
      </c>
      <c r="BW46" s="22" t="str">
        <f t="shared" si="9"/>
        <v/>
      </c>
      <c r="BX46" s="22" t="str">
        <f t="shared" si="10"/>
        <v/>
      </c>
      <c r="BY46" s="22" t="str">
        <f t="shared" si="11"/>
        <v/>
      </c>
      <c r="BZ46" s="22" t="str">
        <f t="shared" si="12"/>
        <v/>
      </c>
      <c r="CA46" s="22" t="str">
        <f t="shared" si="13"/>
        <v/>
      </c>
      <c r="CB46" s="22" t="str">
        <f t="shared" si="14"/>
        <v/>
      </c>
      <c r="CC46" s="22" t="str">
        <f t="shared" si="15"/>
        <v/>
      </c>
      <c r="CD46" s="22" t="str">
        <f t="shared" si="16"/>
        <v/>
      </c>
      <c r="CE46" s="22" t="str">
        <f t="shared" si="17"/>
        <v/>
      </c>
      <c r="CF46" s="22" t="str">
        <f t="shared" si="18"/>
        <v/>
      </c>
      <c r="CG46" s="22" t="str">
        <f t="shared" si="19"/>
        <v/>
      </c>
      <c r="CH46" s="22" t="str">
        <f t="shared" si="20"/>
        <v/>
      </c>
      <c r="CI46" s="22" t="str">
        <f t="shared" si="21"/>
        <v/>
      </c>
      <c r="CJ46" s="22" t="str">
        <f t="shared" si="22"/>
        <v/>
      </c>
      <c r="CK46" s="22" t="str">
        <f t="shared" si="23"/>
        <v/>
      </c>
      <c r="CL46" s="22" t="str">
        <f t="shared" si="24"/>
        <v/>
      </c>
      <c r="CM46" s="22" t="str">
        <f t="shared" si="25"/>
        <v/>
      </c>
      <c r="CN46" s="22" t="str">
        <f t="shared" si="26"/>
        <v/>
      </c>
      <c r="CO46" s="22" t="str">
        <f t="shared" si="27"/>
        <v/>
      </c>
      <c r="CP46" s="22" t="str">
        <f t="shared" si="28"/>
        <v/>
      </c>
      <c r="CQ46" s="22" t="str">
        <f t="shared" si="29"/>
        <v/>
      </c>
      <c r="CR46" s="22" t="str">
        <f t="shared" si="30"/>
        <v/>
      </c>
      <c r="CS46" s="22" t="str">
        <f t="shared" si="31"/>
        <v/>
      </c>
      <c r="CT46" s="22" t="str">
        <f t="shared" si="32"/>
        <v/>
      </c>
      <c r="CU46" s="22" t="str">
        <f t="shared" si="33"/>
        <v/>
      </c>
      <c r="CV46" s="22" t="str">
        <f t="shared" si="34"/>
        <v/>
      </c>
      <c r="CW46" s="22" t="str">
        <f t="shared" si="35"/>
        <v/>
      </c>
      <c r="CX46" s="22" t="str">
        <f t="shared" si="36"/>
        <v/>
      </c>
      <c r="CY46" s="22" t="str">
        <f t="shared" si="37"/>
        <v/>
      </c>
      <c r="CZ46" s="22" t="str">
        <f t="shared" si="38"/>
        <v/>
      </c>
      <c r="DA46" s="22" t="str">
        <f t="shared" si="39"/>
        <v/>
      </c>
      <c r="DB46" s="22" t="str">
        <f t="shared" si="40"/>
        <v/>
      </c>
      <c r="DC46" s="22" t="str">
        <f t="shared" si="41"/>
        <v/>
      </c>
      <c r="DD46" s="22" t="str">
        <f t="shared" si="42"/>
        <v/>
      </c>
      <c r="DE46" s="22" t="str">
        <f t="shared" si="43"/>
        <v/>
      </c>
      <c r="DF46" s="22" t="str">
        <f t="shared" si="44"/>
        <v/>
      </c>
      <c r="DG46" s="22" t="str">
        <f t="shared" si="45"/>
        <v/>
      </c>
      <c r="DH46" s="22" t="str">
        <f t="shared" si="46"/>
        <v/>
      </c>
      <c r="DI46" s="22" t="str">
        <f t="shared" si="47"/>
        <v/>
      </c>
      <c r="DJ46" s="22" t="str">
        <f t="shared" si="48"/>
        <v/>
      </c>
      <c r="DK46" s="22" t="str">
        <f t="shared" si="49"/>
        <v/>
      </c>
      <c r="DL46" s="22" t="str">
        <f t="shared" si="50"/>
        <v/>
      </c>
      <c r="DM46" s="22" t="str">
        <f t="shared" si="51"/>
        <v/>
      </c>
      <c r="DN46" s="22" t="str">
        <f t="shared" si="52"/>
        <v/>
      </c>
      <c r="DO46" s="22" t="str">
        <f t="shared" si="53"/>
        <v/>
      </c>
      <c r="DP46" s="22" t="str">
        <f t="shared" si="54"/>
        <v/>
      </c>
      <c r="DQ46" s="22" t="str">
        <f t="shared" si="55"/>
        <v/>
      </c>
      <c r="DR46" s="22" t="str">
        <f t="shared" si="56"/>
        <v/>
      </c>
      <c r="DS46" s="22" t="str">
        <f t="shared" si="57"/>
        <v/>
      </c>
      <c r="DT46" s="22" t="str">
        <f t="shared" si="58"/>
        <v/>
      </c>
      <c r="DU46" s="22" t="str">
        <f t="shared" si="59"/>
        <v/>
      </c>
      <c r="DV46" s="22" t="str">
        <f t="shared" si="60"/>
        <v/>
      </c>
      <c r="DX46" s="18">
        <f t="shared" si="61"/>
        <v>1.6056613412846978</v>
      </c>
      <c r="DY46" s="18">
        <f t="shared" si="62"/>
        <v>98.339492747577438</v>
      </c>
      <c r="DZ46" s="18">
        <f t="shared" si="63"/>
        <v>0</v>
      </c>
      <c r="EA46" s="18">
        <f t="shared" si="64"/>
        <v>0</v>
      </c>
      <c r="EB46" s="18">
        <f t="shared" si="65"/>
        <v>0</v>
      </c>
      <c r="EC46" s="18">
        <f t="shared" si="66"/>
        <v>0</v>
      </c>
      <c r="ED46" s="18">
        <f t="shared" si="67"/>
        <v>0</v>
      </c>
      <c r="EE46" s="18">
        <f t="shared" si="68"/>
        <v>0</v>
      </c>
      <c r="EF46" s="18">
        <f t="shared" si="69"/>
        <v>0</v>
      </c>
      <c r="EG46" s="18">
        <f t="shared" si="70"/>
        <v>0</v>
      </c>
      <c r="EH46" s="18">
        <f t="shared" si="71"/>
        <v>0</v>
      </c>
      <c r="EI46" s="18">
        <f t="shared" si="72"/>
        <v>0</v>
      </c>
      <c r="EJ46" s="18">
        <f t="shared" si="73"/>
        <v>0</v>
      </c>
      <c r="EK46" s="18">
        <f t="shared" si="74"/>
        <v>0</v>
      </c>
      <c r="EL46" s="18">
        <f t="shared" si="75"/>
        <v>0</v>
      </c>
      <c r="EM46" s="18">
        <f t="shared" si="76"/>
        <v>0</v>
      </c>
      <c r="EN46" s="18">
        <f t="shared" si="77"/>
        <v>0</v>
      </c>
      <c r="EO46" s="18">
        <f t="shared" si="78"/>
        <v>0</v>
      </c>
      <c r="EP46" s="18">
        <f t="shared" si="79"/>
        <v>0</v>
      </c>
      <c r="EQ46" s="18">
        <f t="shared" si="80"/>
        <v>0</v>
      </c>
      <c r="ER46" s="18">
        <f t="shared" si="81"/>
        <v>0</v>
      </c>
      <c r="ES46" s="18">
        <f t="shared" si="82"/>
        <v>0</v>
      </c>
      <c r="ET46" s="18">
        <f t="shared" si="83"/>
        <v>0</v>
      </c>
      <c r="EU46" s="18">
        <f t="shared" si="84"/>
        <v>0</v>
      </c>
      <c r="EV46" s="18">
        <f t="shared" si="85"/>
        <v>0</v>
      </c>
      <c r="EW46" s="18">
        <f t="shared" si="86"/>
        <v>0</v>
      </c>
      <c r="EX46" s="18">
        <f t="shared" si="87"/>
        <v>0</v>
      </c>
      <c r="EY46" s="18">
        <f t="shared" si="88"/>
        <v>0</v>
      </c>
      <c r="EZ46" s="18">
        <f t="shared" si="89"/>
        <v>0</v>
      </c>
      <c r="FA46" s="18">
        <f t="shared" si="90"/>
        <v>0</v>
      </c>
      <c r="FB46" s="18">
        <f t="shared" si="91"/>
        <v>0</v>
      </c>
      <c r="FC46" s="18">
        <f t="shared" si="92"/>
        <v>0</v>
      </c>
      <c r="FD46" s="18">
        <f t="shared" si="93"/>
        <v>0</v>
      </c>
      <c r="FE46" s="18">
        <f t="shared" si="94"/>
        <v>0</v>
      </c>
      <c r="FF46" s="18">
        <f t="shared" si="95"/>
        <v>0</v>
      </c>
      <c r="FG46" s="18">
        <f t="shared" si="96"/>
        <v>0</v>
      </c>
      <c r="FH46" s="18">
        <f t="shared" si="97"/>
        <v>0</v>
      </c>
      <c r="FI46" s="18">
        <f t="shared" si="98"/>
        <v>0</v>
      </c>
      <c r="FJ46" s="18">
        <f t="shared" si="99"/>
        <v>0</v>
      </c>
      <c r="FK46" s="18">
        <f t="shared" si="100"/>
        <v>0</v>
      </c>
      <c r="FL46" s="18">
        <f t="shared" si="101"/>
        <v>0</v>
      </c>
      <c r="FM46" s="18">
        <f t="shared" si="102"/>
        <v>0</v>
      </c>
      <c r="FN46" s="18">
        <f t="shared" si="103"/>
        <v>0</v>
      </c>
      <c r="FO46" s="18">
        <f t="shared" si="104"/>
        <v>0</v>
      </c>
      <c r="FP46" s="18">
        <f t="shared" si="105"/>
        <v>0</v>
      </c>
      <c r="FQ46" s="18">
        <f t="shared" si="106"/>
        <v>0</v>
      </c>
      <c r="FR46" s="18">
        <f t="shared" si="107"/>
        <v>0</v>
      </c>
      <c r="FS46" s="18">
        <f t="shared" si="108"/>
        <v>0</v>
      </c>
      <c r="FT46" s="18">
        <f t="shared" si="109"/>
        <v>0</v>
      </c>
      <c r="FU46" s="18">
        <f t="shared" si="110"/>
        <v>0</v>
      </c>
      <c r="FV46" s="18">
        <f t="shared" si="111"/>
        <v>0</v>
      </c>
      <c r="FW46" s="18">
        <f t="shared" si="112"/>
        <v>0</v>
      </c>
      <c r="FX46" s="18">
        <f t="shared" si="113"/>
        <v>0</v>
      </c>
      <c r="FY46" s="18">
        <f t="shared" si="114"/>
        <v>0</v>
      </c>
      <c r="FZ46" s="18">
        <f t="shared" si="115"/>
        <v>0</v>
      </c>
      <c r="GA46" s="18">
        <f t="shared" si="116"/>
        <v>0</v>
      </c>
      <c r="GB46" s="18">
        <f t="shared" si="117"/>
        <v>0</v>
      </c>
      <c r="GC46" s="18">
        <f t="shared" si="118"/>
        <v>0</v>
      </c>
      <c r="GD46" s="18">
        <f t="shared" si="119"/>
        <v>0</v>
      </c>
      <c r="GE46" s="18">
        <f t="shared" si="120"/>
        <v>0</v>
      </c>
    </row>
    <row r="47" spans="1:187" x14ac:dyDescent="0.2">
      <c r="A47">
        <v>44</v>
      </c>
      <c r="B47" s="16">
        <f>Bonds!B47</f>
        <v>46568</v>
      </c>
      <c r="C47" s="17">
        <f>Bonds!C47</f>
        <v>3.75</v>
      </c>
      <c r="D47">
        <f>Bonds!Q47</f>
        <v>2</v>
      </c>
      <c r="E47">
        <f t="shared" si="0"/>
        <v>1</v>
      </c>
      <c r="F47" s="16">
        <f>IF(1&gt;$D47,"",IF($E47=1,EOMONTH(EDATE(Bonds!$I47,6*(1-1)),0),EDATE(Bonds!$I47,6*(1-1))))</f>
        <v>46387</v>
      </c>
      <c r="G47" s="16">
        <f>IF(2&gt;$D47,"",IF($E47=1,EOMONTH(EDATE(Bonds!$I47,6*(2-1)),0),EDATE(Bonds!$I47,6*(2-1))))</f>
        <v>46568</v>
      </c>
      <c r="H47" s="16" t="str">
        <f>IF(3&gt;$D47,"",IF($E47=1,EOMONTH(EDATE(Bonds!$I47,6*(3-1)),0),EDATE(Bonds!$I47,6*(3-1))))</f>
        <v/>
      </c>
      <c r="I47" s="16" t="str">
        <f>IF(4&gt;$D47,"",IF($E47=1,EOMONTH(EDATE(Bonds!$I47,6*(4-1)),0),EDATE(Bonds!$I47,6*(4-1))))</f>
        <v/>
      </c>
      <c r="J47" s="16" t="str">
        <f>IF(5&gt;$D47,"",IF($E47=1,EOMONTH(EDATE(Bonds!$I47,6*(5-1)),0),EDATE(Bonds!$I47,6*(5-1))))</f>
        <v/>
      </c>
      <c r="K47" s="16" t="str">
        <f>IF(6&gt;$D47,"",IF($E47=1,EOMONTH(EDATE(Bonds!$I47,6*(6-1)),0),EDATE(Bonds!$I47,6*(6-1))))</f>
        <v/>
      </c>
      <c r="L47" s="16" t="str">
        <f>IF(7&gt;$D47,"",IF($E47=1,EOMONTH(EDATE(Bonds!$I47,6*(7-1)),0),EDATE(Bonds!$I47,6*(7-1))))</f>
        <v/>
      </c>
      <c r="M47" s="16" t="str">
        <f>IF(8&gt;$D47,"",IF($E47=1,EOMONTH(EDATE(Bonds!$I47,6*(8-1)),0),EDATE(Bonds!$I47,6*(8-1))))</f>
        <v/>
      </c>
      <c r="N47" s="16" t="str">
        <f>IF(9&gt;$D47,"",IF($E47=1,EOMONTH(EDATE(Bonds!$I47,6*(9-1)),0),EDATE(Bonds!$I47,6*(9-1))))</f>
        <v/>
      </c>
      <c r="O47" s="16" t="str">
        <f>IF(10&gt;$D47,"",IF($E47=1,EOMONTH(EDATE(Bonds!$I47,6*(10-1)),0),EDATE(Bonds!$I47,6*(10-1))))</f>
        <v/>
      </c>
      <c r="P47" s="16" t="str">
        <f>IF(11&gt;$D47,"",IF($E47=1,EOMONTH(EDATE(Bonds!$I47,6*(11-1)),0),EDATE(Bonds!$I47,6*(11-1))))</f>
        <v/>
      </c>
      <c r="Q47" s="16" t="str">
        <f>IF(12&gt;$D47,"",IF($E47=1,EOMONTH(EDATE(Bonds!$I47,6*(12-1)),0),EDATE(Bonds!$I47,6*(12-1))))</f>
        <v/>
      </c>
      <c r="R47" s="16" t="str">
        <f>IF(13&gt;$D47,"",IF($E47=1,EOMONTH(EDATE(Bonds!$I47,6*(13-1)),0),EDATE(Bonds!$I47,6*(13-1))))</f>
        <v/>
      </c>
      <c r="S47" s="16" t="str">
        <f>IF(14&gt;$D47,"",IF($E47=1,EOMONTH(EDATE(Bonds!$I47,6*(14-1)),0),EDATE(Bonds!$I47,6*(14-1))))</f>
        <v/>
      </c>
      <c r="T47" s="16" t="str">
        <f>IF(15&gt;$D47,"",IF($E47=1,EOMONTH(EDATE(Bonds!$I47,6*(15-1)),0),EDATE(Bonds!$I47,6*(15-1))))</f>
        <v/>
      </c>
      <c r="U47" s="16" t="str">
        <f>IF(16&gt;$D47,"",IF($E47=1,EOMONTH(EDATE(Bonds!$I47,6*(16-1)),0),EDATE(Bonds!$I47,6*(16-1))))</f>
        <v/>
      </c>
      <c r="V47" s="16" t="str">
        <f>IF(17&gt;$D47,"",IF($E47=1,EOMONTH(EDATE(Bonds!$I47,6*(17-1)),0),EDATE(Bonds!$I47,6*(17-1))))</f>
        <v/>
      </c>
      <c r="W47" s="16" t="str">
        <f>IF(18&gt;$D47,"",IF($E47=1,EOMONTH(EDATE(Bonds!$I47,6*(18-1)),0),EDATE(Bonds!$I47,6*(18-1))))</f>
        <v/>
      </c>
      <c r="X47" s="16" t="str">
        <f>IF(19&gt;$D47,"",IF($E47=1,EOMONTH(EDATE(Bonds!$I47,6*(19-1)),0),EDATE(Bonds!$I47,6*(19-1))))</f>
        <v/>
      </c>
      <c r="Y47" s="16" t="str">
        <f>IF(20&gt;$D47,"",IF($E47=1,EOMONTH(EDATE(Bonds!$I47,6*(20-1)),0),EDATE(Bonds!$I47,6*(20-1))))</f>
        <v/>
      </c>
      <c r="Z47" s="16" t="str">
        <f>IF(21&gt;$D47,"",IF($E47=1,EOMONTH(EDATE(Bonds!$I47,6*(21-1)),0),EDATE(Bonds!$I47,6*(21-1))))</f>
        <v/>
      </c>
      <c r="AA47" s="16" t="str">
        <f>IF(22&gt;$D47,"",IF($E47=1,EOMONTH(EDATE(Bonds!$I47,6*(22-1)),0),EDATE(Bonds!$I47,6*(22-1))))</f>
        <v/>
      </c>
      <c r="AB47" s="16" t="str">
        <f>IF(23&gt;$D47,"",IF($E47=1,EOMONTH(EDATE(Bonds!$I47,6*(23-1)),0),EDATE(Bonds!$I47,6*(23-1))))</f>
        <v/>
      </c>
      <c r="AC47" s="16" t="str">
        <f>IF(24&gt;$D47,"",IF($E47=1,EOMONTH(EDATE(Bonds!$I47,6*(24-1)),0),EDATE(Bonds!$I47,6*(24-1))))</f>
        <v/>
      </c>
      <c r="AD47" s="16" t="str">
        <f>IF(25&gt;$D47,"",IF($E47=1,EOMONTH(EDATE(Bonds!$I47,6*(25-1)),0),EDATE(Bonds!$I47,6*(25-1))))</f>
        <v/>
      </c>
      <c r="AE47" s="16" t="str">
        <f>IF(26&gt;$D47,"",IF($E47=1,EOMONTH(EDATE(Bonds!$I47,6*(26-1)),0),EDATE(Bonds!$I47,6*(26-1))))</f>
        <v/>
      </c>
      <c r="AF47" s="16" t="str">
        <f>IF(27&gt;$D47,"",IF($E47=1,EOMONTH(EDATE(Bonds!$I47,6*(27-1)),0),EDATE(Bonds!$I47,6*(27-1))))</f>
        <v/>
      </c>
      <c r="AG47" s="16" t="str">
        <f>IF(28&gt;$D47,"",IF($E47=1,EOMONTH(EDATE(Bonds!$I47,6*(28-1)),0),EDATE(Bonds!$I47,6*(28-1))))</f>
        <v/>
      </c>
      <c r="AH47" s="16" t="str">
        <f>IF(29&gt;$D47,"",IF($E47=1,EOMONTH(EDATE(Bonds!$I47,6*(29-1)),0),EDATE(Bonds!$I47,6*(29-1))))</f>
        <v/>
      </c>
      <c r="AI47" s="16" t="str">
        <f>IF(30&gt;$D47,"",IF($E47=1,EOMONTH(EDATE(Bonds!$I47,6*(30-1)),0),EDATE(Bonds!$I47,6*(30-1))))</f>
        <v/>
      </c>
      <c r="AJ47" s="16" t="str">
        <f>IF(31&gt;$D47,"",IF($E47=1,EOMONTH(EDATE(Bonds!$I47,6*(31-1)),0),EDATE(Bonds!$I47,6*(31-1))))</f>
        <v/>
      </c>
      <c r="AK47" s="16" t="str">
        <f>IF(32&gt;$D47,"",IF($E47=1,EOMONTH(EDATE(Bonds!$I47,6*(32-1)),0),EDATE(Bonds!$I47,6*(32-1))))</f>
        <v/>
      </c>
      <c r="AL47" s="16" t="str">
        <f>IF(33&gt;$D47,"",IF($E47=1,EOMONTH(EDATE(Bonds!$I47,6*(33-1)),0),EDATE(Bonds!$I47,6*(33-1))))</f>
        <v/>
      </c>
      <c r="AM47" s="16" t="str">
        <f>IF(34&gt;$D47,"",IF($E47=1,EOMONTH(EDATE(Bonds!$I47,6*(34-1)),0),EDATE(Bonds!$I47,6*(34-1))))</f>
        <v/>
      </c>
      <c r="AN47" s="16" t="str">
        <f>IF(35&gt;$D47,"",IF($E47=1,EOMONTH(EDATE(Bonds!$I47,6*(35-1)),0),EDATE(Bonds!$I47,6*(35-1))))</f>
        <v/>
      </c>
      <c r="AO47" s="16" t="str">
        <f>IF(36&gt;$D47,"",IF($E47=1,EOMONTH(EDATE(Bonds!$I47,6*(36-1)),0),EDATE(Bonds!$I47,6*(36-1))))</f>
        <v/>
      </c>
      <c r="AP47" s="16" t="str">
        <f>IF(37&gt;$D47,"",IF($E47=1,EOMONTH(EDATE(Bonds!$I47,6*(37-1)),0),EDATE(Bonds!$I47,6*(37-1))))</f>
        <v/>
      </c>
      <c r="AQ47" s="16" t="str">
        <f>IF(38&gt;$D47,"",IF($E47=1,EOMONTH(EDATE(Bonds!$I47,6*(38-1)),0),EDATE(Bonds!$I47,6*(38-1))))</f>
        <v/>
      </c>
      <c r="AR47" s="16" t="str">
        <f>IF(39&gt;$D47,"",IF($E47=1,EOMONTH(EDATE(Bonds!$I47,6*(39-1)),0),EDATE(Bonds!$I47,6*(39-1))))</f>
        <v/>
      </c>
      <c r="AS47" s="16" t="str">
        <f>IF(40&gt;$D47,"",IF($E47=1,EOMONTH(EDATE(Bonds!$I47,6*(40-1)),0),EDATE(Bonds!$I47,6*(40-1))))</f>
        <v/>
      </c>
      <c r="AT47" s="16" t="str">
        <f>IF(41&gt;$D47,"",IF($E47=1,EOMONTH(EDATE(Bonds!$I47,6*(41-1)),0),EDATE(Bonds!$I47,6*(41-1))))</f>
        <v/>
      </c>
      <c r="AU47" s="16" t="str">
        <f>IF(42&gt;$D47,"",IF($E47=1,EOMONTH(EDATE(Bonds!$I47,6*(42-1)),0),EDATE(Bonds!$I47,6*(42-1))))</f>
        <v/>
      </c>
      <c r="AV47" s="16" t="str">
        <f>IF(43&gt;$D47,"",IF($E47=1,EOMONTH(EDATE(Bonds!$I47,6*(43-1)),0),EDATE(Bonds!$I47,6*(43-1))))</f>
        <v/>
      </c>
      <c r="AW47" s="16" t="str">
        <f>IF(44&gt;$D47,"",IF($E47=1,EOMONTH(EDATE(Bonds!$I47,6*(44-1)),0),EDATE(Bonds!$I47,6*(44-1))))</f>
        <v/>
      </c>
      <c r="AX47" s="16" t="str">
        <f>IF(45&gt;$D47,"",IF($E47=1,EOMONTH(EDATE(Bonds!$I47,6*(45-1)),0),EDATE(Bonds!$I47,6*(45-1))))</f>
        <v/>
      </c>
      <c r="AY47" s="16" t="str">
        <f>IF(46&gt;$D47,"",IF($E47=1,EOMONTH(EDATE(Bonds!$I47,6*(46-1)),0),EDATE(Bonds!$I47,6*(46-1))))</f>
        <v/>
      </c>
      <c r="AZ47" s="16" t="str">
        <f>IF(47&gt;$D47,"",IF($E47=1,EOMONTH(EDATE(Bonds!$I47,6*(47-1)),0),EDATE(Bonds!$I47,6*(47-1))))</f>
        <v/>
      </c>
      <c r="BA47" s="16" t="str">
        <f>IF(48&gt;$D47,"",IF($E47=1,EOMONTH(EDATE(Bonds!$I47,6*(48-1)),0),EDATE(Bonds!$I47,6*(48-1))))</f>
        <v/>
      </c>
      <c r="BB47" s="16" t="str">
        <f>IF(49&gt;$D47,"",IF($E47=1,EOMONTH(EDATE(Bonds!$I47,6*(49-1)),0),EDATE(Bonds!$I47,6*(49-1))))</f>
        <v/>
      </c>
      <c r="BC47" s="16" t="str">
        <f>IF(50&gt;$D47,"",IF($E47=1,EOMONTH(EDATE(Bonds!$I47,6*(50-1)),0),EDATE(Bonds!$I47,6*(50-1))))</f>
        <v/>
      </c>
      <c r="BD47" s="16" t="str">
        <f>IF(51&gt;$D47,"",IF($E47=1,EOMONTH(EDATE(Bonds!$I47,6*(51-1)),0),EDATE(Bonds!$I47,6*(51-1))))</f>
        <v/>
      </c>
      <c r="BE47" s="16" t="str">
        <f>IF(52&gt;$D47,"",IF($E47=1,EOMONTH(EDATE(Bonds!$I47,6*(52-1)),0),EDATE(Bonds!$I47,6*(52-1))))</f>
        <v/>
      </c>
      <c r="BF47" s="16" t="str">
        <f>IF(53&gt;$D47,"",IF($E47=1,EOMONTH(EDATE(Bonds!$I47,6*(53-1)),0),EDATE(Bonds!$I47,6*(53-1))))</f>
        <v/>
      </c>
      <c r="BG47" s="16" t="str">
        <f>IF(54&gt;$D47,"",IF($E47=1,EOMONTH(EDATE(Bonds!$I47,6*(54-1)),0),EDATE(Bonds!$I47,6*(54-1))))</f>
        <v/>
      </c>
      <c r="BH47" s="16" t="str">
        <f>IF(55&gt;$D47,"",IF($E47=1,EOMONTH(EDATE(Bonds!$I47,6*(55-1)),0),EDATE(Bonds!$I47,6*(55-1))))</f>
        <v/>
      </c>
      <c r="BI47" s="16" t="str">
        <f>IF(56&gt;$D47,"",IF($E47=1,EOMONTH(EDATE(Bonds!$I47,6*(56-1)),0),EDATE(Bonds!$I47,6*(56-1))))</f>
        <v/>
      </c>
      <c r="BJ47" s="16" t="str">
        <f>IF(57&gt;$D47,"",IF($E47=1,EOMONTH(EDATE(Bonds!$I47,6*(57-1)),0),EDATE(Bonds!$I47,6*(57-1))))</f>
        <v/>
      </c>
      <c r="BK47" s="16" t="str">
        <f>IF(58&gt;$D47,"",IF($E47=1,EOMONTH(EDATE(Bonds!$I47,6*(58-1)),0),EDATE(Bonds!$I47,6*(58-1))))</f>
        <v/>
      </c>
      <c r="BL47" s="16" t="str">
        <f>IF(59&gt;$D47,"",IF($E47=1,EOMONTH(EDATE(Bonds!$I47,6*(59-1)),0),EDATE(Bonds!$I47,6*(59-1))))</f>
        <v/>
      </c>
      <c r="BM47" s="16" t="str">
        <f>IF(60&gt;$D47,"",IF($E47=1,EOMONTH(EDATE(Bonds!$I47,6*(60-1)),0),EDATE(Bonds!$I47,6*(60-1))))</f>
        <v/>
      </c>
      <c r="BO47" s="22">
        <f t="shared" si="1"/>
        <v>3.8331702631407456E-2</v>
      </c>
      <c r="BP47" s="22">
        <f t="shared" si="2"/>
        <v>4.0662069075091872E-2</v>
      </c>
      <c r="BQ47" s="22" t="str">
        <f t="shared" si="3"/>
        <v/>
      </c>
      <c r="BR47" s="22" t="str">
        <f t="shared" si="4"/>
        <v/>
      </c>
      <c r="BS47" s="22" t="str">
        <f t="shared" si="5"/>
        <v/>
      </c>
      <c r="BT47" s="22" t="str">
        <f t="shared" si="6"/>
        <v/>
      </c>
      <c r="BU47" s="22" t="str">
        <f t="shared" si="7"/>
        <v/>
      </c>
      <c r="BV47" s="22" t="str">
        <f t="shared" si="8"/>
        <v/>
      </c>
      <c r="BW47" s="22" t="str">
        <f t="shared" si="9"/>
        <v/>
      </c>
      <c r="BX47" s="22" t="str">
        <f t="shared" si="10"/>
        <v/>
      </c>
      <c r="BY47" s="22" t="str">
        <f t="shared" si="11"/>
        <v/>
      </c>
      <c r="BZ47" s="22" t="str">
        <f t="shared" si="12"/>
        <v/>
      </c>
      <c r="CA47" s="22" t="str">
        <f t="shared" si="13"/>
        <v/>
      </c>
      <c r="CB47" s="22" t="str">
        <f t="shared" si="14"/>
        <v/>
      </c>
      <c r="CC47" s="22" t="str">
        <f t="shared" si="15"/>
        <v/>
      </c>
      <c r="CD47" s="22" t="str">
        <f t="shared" si="16"/>
        <v/>
      </c>
      <c r="CE47" s="22" t="str">
        <f t="shared" si="17"/>
        <v/>
      </c>
      <c r="CF47" s="22" t="str">
        <f t="shared" si="18"/>
        <v/>
      </c>
      <c r="CG47" s="22" t="str">
        <f t="shared" si="19"/>
        <v/>
      </c>
      <c r="CH47" s="22" t="str">
        <f t="shared" si="20"/>
        <v/>
      </c>
      <c r="CI47" s="22" t="str">
        <f t="shared" si="21"/>
        <v/>
      </c>
      <c r="CJ47" s="22" t="str">
        <f t="shared" si="22"/>
        <v/>
      </c>
      <c r="CK47" s="22" t="str">
        <f t="shared" si="23"/>
        <v/>
      </c>
      <c r="CL47" s="22" t="str">
        <f t="shared" si="24"/>
        <v/>
      </c>
      <c r="CM47" s="22" t="str">
        <f t="shared" si="25"/>
        <v/>
      </c>
      <c r="CN47" s="22" t="str">
        <f t="shared" si="26"/>
        <v/>
      </c>
      <c r="CO47" s="22" t="str">
        <f t="shared" si="27"/>
        <v/>
      </c>
      <c r="CP47" s="22" t="str">
        <f t="shared" si="28"/>
        <v/>
      </c>
      <c r="CQ47" s="22" t="str">
        <f t="shared" si="29"/>
        <v/>
      </c>
      <c r="CR47" s="22" t="str">
        <f t="shared" si="30"/>
        <v/>
      </c>
      <c r="CS47" s="22" t="str">
        <f t="shared" si="31"/>
        <v/>
      </c>
      <c r="CT47" s="22" t="str">
        <f t="shared" si="32"/>
        <v/>
      </c>
      <c r="CU47" s="22" t="str">
        <f t="shared" si="33"/>
        <v/>
      </c>
      <c r="CV47" s="22" t="str">
        <f t="shared" si="34"/>
        <v/>
      </c>
      <c r="CW47" s="22" t="str">
        <f t="shared" si="35"/>
        <v/>
      </c>
      <c r="CX47" s="22" t="str">
        <f t="shared" si="36"/>
        <v/>
      </c>
      <c r="CY47" s="22" t="str">
        <f t="shared" si="37"/>
        <v/>
      </c>
      <c r="CZ47" s="22" t="str">
        <f t="shared" si="38"/>
        <v/>
      </c>
      <c r="DA47" s="22" t="str">
        <f t="shared" si="39"/>
        <v/>
      </c>
      <c r="DB47" s="22" t="str">
        <f t="shared" si="40"/>
        <v/>
      </c>
      <c r="DC47" s="22" t="str">
        <f t="shared" si="41"/>
        <v/>
      </c>
      <c r="DD47" s="22" t="str">
        <f t="shared" si="42"/>
        <v/>
      </c>
      <c r="DE47" s="22" t="str">
        <f t="shared" si="43"/>
        <v/>
      </c>
      <c r="DF47" s="22" t="str">
        <f t="shared" si="44"/>
        <v/>
      </c>
      <c r="DG47" s="22" t="str">
        <f t="shared" si="45"/>
        <v/>
      </c>
      <c r="DH47" s="22" t="str">
        <f t="shared" si="46"/>
        <v/>
      </c>
      <c r="DI47" s="22" t="str">
        <f t="shared" si="47"/>
        <v/>
      </c>
      <c r="DJ47" s="22" t="str">
        <f t="shared" si="48"/>
        <v/>
      </c>
      <c r="DK47" s="22" t="str">
        <f t="shared" si="49"/>
        <v/>
      </c>
      <c r="DL47" s="22" t="str">
        <f t="shared" si="50"/>
        <v/>
      </c>
      <c r="DM47" s="22" t="str">
        <f t="shared" si="51"/>
        <v/>
      </c>
      <c r="DN47" s="22" t="str">
        <f t="shared" si="52"/>
        <v/>
      </c>
      <c r="DO47" s="22" t="str">
        <f t="shared" si="53"/>
        <v/>
      </c>
      <c r="DP47" s="22" t="str">
        <f t="shared" si="54"/>
        <v/>
      </c>
      <c r="DQ47" s="22" t="str">
        <f t="shared" si="55"/>
        <v/>
      </c>
      <c r="DR47" s="22" t="str">
        <f t="shared" si="56"/>
        <v/>
      </c>
      <c r="DS47" s="22" t="str">
        <f t="shared" si="57"/>
        <v/>
      </c>
      <c r="DT47" s="22" t="str">
        <f t="shared" si="58"/>
        <v/>
      </c>
      <c r="DU47" s="22" t="str">
        <f t="shared" si="59"/>
        <v/>
      </c>
      <c r="DV47" s="22" t="str">
        <f t="shared" si="60"/>
        <v/>
      </c>
      <c r="DX47" s="18">
        <f t="shared" si="61"/>
        <v>1.8526861630208054</v>
      </c>
      <c r="DY47" s="18">
        <f t="shared" si="62"/>
        <v>98.581410318912205</v>
      </c>
      <c r="DZ47" s="18">
        <f t="shared" si="63"/>
        <v>0</v>
      </c>
      <c r="EA47" s="18">
        <f t="shared" si="64"/>
        <v>0</v>
      </c>
      <c r="EB47" s="18">
        <f t="shared" si="65"/>
        <v>0</v>
      </c>
      <c r="EC47" s="18">
        <f t="shared" si="66"/>
        <v>0</v>
      </c>
      <c r="ED47" s="18">
        <f t="shared" si="67"/>
        <v>0</v>
      </c>
      <c r="EE47" s="18">
        <f t="shared" si="68"/>
        <v>0</v>
      </c>
      <c r="EF47" s="18">
        <f t="shared" si="69"/>
        <v>0</v>
      </c>
      <c r="EG47" s="18">
        <f t="shared" si="70"/>
        <v>0</v>
      </c>
      <c r="EH47" s="18">
        <f t="shared" si="71"/>
        <v>0</v>
      </c>
      <c r="EI47" s="18">
        <f t="shared" si="72"/>
        <v>0</v>
      </c>
      <c r="EJ47" s="18">
        <f t="shared" si="73"/>
        <v>0</v>
      </c>
      <c r="EK47" s="18">
        <f t="shared" si="74"/>
        <v>0</v>
      </c>
      <c r="EL47" s="18">
        <f t="shared" si="75"/>
        <v>0</v>
      </c>
      <c r="EM47" s="18">
        <f t="shared" si="76"/>
        <v>0</v>
      </c>
      <c r="EN47" s="18">
        <f t="shared" si="77"/>
        <v>0</v>
      </c>
      <c r="EO47" s="18">
        <f t="shared" si="78"/>
        <v>0</v>
      </c>
      <c r="EP47" s="18">
        <f t="shared" si="79"/>
        <v>0</v>
      </c>
      <c r="EQ47" s="18">
        <f t="shared" si="80"/>
        <v>0</v>
      </c>
      <c r="ER47" s="18">
        <f t="shared" si="81"/>
        <v>0</v>
      </c>
      <c r="ES47" s="18">
        <f t="shared" si="82"/>
        <v>0</v>
      </c>
      <c r="ET47" s="18">
        <f t="shared" si="83"/>
        <v>0</v>
      </c>
      <c r="EU47" s="18">
        <f t="shared" si="84"/>
        <v>0</v>
      </c>
      <c r="EV47" s="18">
        <f t="shared" si="85"/>
        <v>0</v>
      </c>
      <c r="EW47" s="18">
        <f t="shared" si="86"/>
        <v>0</v>
      </c>
      <c r="EX47" s="18">
        <f t="shared" si="87"/>
        <v>0</v>
      </c>
      <c r="EY47" s="18">
        <f t="shared" si="88"/>
        <v>0</v>
      </c>
      <c r="EZ47" s="18">
        <f t="shared" si="89"/>
        <v>0</v>
      </c>
      <c r="FA47" s="18">
        <f t="shared" si="90"/>
        <v>0</v>
      </c>
      <c r="FB47" s="18">
        <f t="shared" si="91"/>
        <v>0</v>
      </c>
      <c r="FC47" s="18">
        <f t="shared" si="92"/>
        <v>0</v>
      </c>
      <c r="FD47" s="18">
        <f t="shared" si="93"/>
        <v>0</v>
      </c>
      <c r="FE47" s="18">
        <f t="shared" si="94"/>
        <v>0</v>
      </c>
      <c r="FF47" s="18">
        <f t="shared" si="95"/>
        <v>0</v>
      </c>
      <c r="FG47" s="18">
        <f t="shared" si="96"/>
        <v>0</v>
      </c>
      <c r="FH47" s="18">
        <f t="shared" si="97"/>
        <v>0</v>
      </c>
      <c r="FI47" s="18">
        <f t="shared" si="98"/>
        <v>0</v>
      </c>
      <c r="FJ47" s="18">
        <f t="shared" si="99"/>
        <v>0</v>
      </c>
      <c r="FK47" s="18">
        <f t="shared" si="100"/>
        <v>0</v>
      </c>
      <c r="FL47" s="18">
        <f t="shared" si="101"/>
        <v>0</v>
      </c>
      <c r="FM47" s="18">
        <f t="shared" si="102"/>
        <v>0</v>
      </c>
      <c r="FN47" s="18">
        <f t="shared" si="103"/>
        <v>0</v>
      </c>
      <c r="FO47" s="18">
        <f t="shared" si="104"/>
        <v>0</v>
      </c>
      <c r="FP47" s="18">
        <f t="shared" si="105"/>
        <v>0</v>
      </c>
      <c r="FQ47" s="18">
        <f t="shared" si="106"/>
        <v>0</v>
      </c>
      <c r="FR47" s="18">
        <f t="shared" si="107"/>
        <v>0</v>
      </c>
      <c r="FS47" s="18">
        <f t="shared" si="108"/>
        <v>0</v>
      </c>
      <c r="FT47" s="18">
        <f t="shared" si="109"/>
        <v>0</v>
      </c>
      <c r="FU47" s="18">
        <f t="shared" si="110"/>
        <v>0</v>
      </c>
      <c r="FV47" s="18">
        <f t="shared" si="111"/>
        <v>0</v>
      </c>
      <c r="FW47" s="18">
        <f t="shared" si="112"/>
        <v>0</v>
      </c>
      <c r="FX47" s="18">
        <f t="shared" si="113"/>
        <v>0</v>
      </c>
      <c r="FY47" s="18">
        <f t="shared" si="114"/>
        <v>0</v>
      </c>
      <c r="FZ47" s="18">
        <f t="shared" si="115"/>
        <v>0</v>
      </c>
      <c r="GA47" s="18">
        <f t="shared" si="116"/>
        <v>0</v>
      </c>
      <c r="GB47" s="18">
        <f t="shared" si="117"/>
        <v>0</v>
      </c>
      <c r="GC47" s="18">
        <f t="shared" si="118"/>
        <v>0</v>
      </c>
      <c r="GD47" s="18">
        <f t="shared" si="119"/>
        <v>0</v>
      </c>
      <c r="GE47" s="18">
        <f t="shared" si="120"/>
        <v>0</v>
      </c>
    </row>
    <row r="48" spans="1:187" x14ac:dyDescent="0.2">
      <c r="A48">
        <v>45</v>
      </c>
      <c r="B48" s="16">
        <f>Bonds!B48</f>
        <v>46583</v>
      </c>
      <c r="C48" s="17">
        <f>Bonds!C48</f>
        <v>4.375</v>
      </c>
      <c r="D48">
        <f>Bonds!Q48</f>
        <v>2</v>
      </c>
      <c r="E48">
        <f t="shared" si="0"/>
        <v>0</v>
      </c>
      <c r="F48" s="16">
        <f>IF(1&gt;$D48,"",IF($E48=1,EOMONTH(EDATE(Bonds!$I48,6*(1-1)),0),EDATE(Bonds!$I48,6*(1-1))))</f>
        <v>46402</v>
      </c>
      <c r="G48" s="16">
        <f>IF(2&gt;$D48,"",IF($E48=1,EOMONTH(EDATE(Bonds!$I48,6*(2-1)),0),EDATE(Bonds!$I48,6*(2-1))))</f>
        <v>46583</v>
      </c>
      <c r="H48" s="16" t="str">
        <f>IF(3&gt;$D48,"",IF($E48=1,EOMONTH(EDATE(Bonds!$I48,6*(3-1)),0),EDATE(Bonds!$I48,6*(3-1))))</f>
        <v/>
      </c>
      <c r="I48" s="16" t="str">
        <f>IF(4&gt;$D48,"",IF($E48=1,EOMONTH(EDATE(Bonds!$I48,6*(4-1)),0),EDATE(Bonds!$I48,6*(4-1))))</f>
        <v/>
      </c>
      <c r="J48" s="16" t="str">
        <f>IF(5&gt;$D48,"",IF($E48=1,EOMONTH(EDATE(Bonds!$I48,6*(5-1)),0),EDATE(Bonds!$I48,6*(5-1))))</f>
        <v/>
      </c>
      <c r="K48" s="16" t="str">
        <f>IF(6&gt;$D48,"",IF($E48=1,EOMONTH(EDATE(Bonds!$I48,6*(6-1)),0),EDATE(Bonds!$I48,6*(6-1))))</f>
        <v/>
      </c>
      <c r="L48" s="16" t="str">
        <f>IF(7&gt;$D48,"",IF($E48=1,EOMONTH(EDATE(Bonds!$I48,6*(7-1)),0),EDATE(Bonds!$I48,6*(7-1))))</f>
        <v/>
      </c>
      <c r="M48" s="16" t="str">
        <f>IF(8&gt;$D48,"",IF($E48=1,EOMONTH(EDATE(Bonds!$I48,6*(8-1)),0),EDATE(Bonds!$I48,6*(8-1))))</f>
        <v/>
      </c>
      <c r="N48" s="16" t="str">
        <f>IF(9&gt;$D48,"",IF($E48=1,EOMONTH(EDATE(Bonds!$I48,6*(9-1)),0),EDATE(Bonds!$I48,6*(9-1))))</f>
        <v/>
      </c>
      <c r="O48" s="16" t="str">
        <f>IF(10&gt;$D48,"",IF($E48=1,EOMONTH(EDATE(Bonds!$I48,6*(10-1)),0),EDATE(Bonds!$I48,6*(10-1))))</f>
        <v/>
      </c>
      <c r="P48" s="16" t="str">
        <f>IF(11&gt;$D48,"",IF($E48=1,EOMONTH(EDATE(Bonds!$I48,6*(11-1)),0),EDATE(Bonds!$I48,6*(11-1))))</f>
        <v/>
      </c>
      <c r="Q48" s="16" t="str">
        <f>IF(12&gt;$D48,"",IF($E48=1,EOMONTH(EDATE(Bonds!$I48,6*(12-1)),0),EDATE(Bonds!$I48,6*(12-1))))</f>
        <v/>
      </c>
      <c r="R48" s="16" t="str">
        <f>IF(13&gt;$D48,"",IF($E48=1,EOMONTH(EDATE(Bonds!$I48,6*(13-1)),0),EDATE(Bonds!$I48,6*(13-1))))</f>
        <v/>
      </c>
      <c r="S48" s="16" t="str">
        <f>IF(14&gt;$D48,"",IF($E48=1,EOMONTH(EDATE(Bonds!$I48,6*(14-1)),0),EDATE(Bonds!$I48,6*(14-1))))</f>
        <v/>
      </c>
      <c r="T48" s="16" t="str">
        <f>IF(15&gt;$D48,"",IF($E48=1,EOMONTH(EDATE(Bonds!$I48,6*(15-1)),0),EDATE(Bonds!$I48,6*(15-1))))</f>
        <v/>
      </c>
      <c r="U48" s="16" t="str">
        <f>IF(16&gt;$D48,"",IF($E48=1,EOMONTH(EDATE(Bonds!$I48,6*(16-1)),0),EDATE(Bonds!$I48,6*(16-1))))</f>
        <v/>
      </c>
      <c r="V48" s="16" t="str">
        <f>IF(17&gt;$D48,"",IF($E48=1,EOMONTH(EDATE(Bonds!$I48,6*(17-1)),0),EDATE(Bonds!$I48,6*(17-1))))</f>
        <v/>
      </c>
      <c r="W48" s="16" t="str">
        <f>IF(18&gt;$D48,"",IF($E48=1,EOMONTH(EDATE(Bonds!$I48,6*(18-1)),0),EDATE(Bonds!$I48,6*(18-1))))</f>
        <v/>
      </c>
      <c r="X48" s="16" t="str">
        <f>IF(19&gt;$D48,"",IF($E48=1,EOMONTH(EDATE(Bonds!$I48,6*(19-1)),0),EDATE(Bonds!$I48,6*(19-1))))</f>
        <v/>
      </c>
      <c r="Y48" s="16" t="str">
        <f>IF(20&gt;$D48,"",IF($E48=1,EOMONTH(EDATE(Bonds!$I48,6*(20-1)),0),EDATE(Bonds!$I48,6*(20-1))))</f>
        <v/>
      </c>
      <c r="Z48" s="16" t="str">
        <f>IF(21&gt;$D48,"",IF($E48=1,EOMONTH(EDATE(Bonds!$I48,6*(21-1)),0),EDATE(Bonds!$I48,6*(21-1))))</f>
        <v/>
      </c>
      <c r="AA48" s="16" t="str">
        <f>IF(22&gt;$D48,"",IF($E48=1,EOMONTH(EDATE(Bonds!$I48,6*(22-1)),0),EDATE(Bonds!$I48,6*(22-1))))</f>
        <v/>
      </c>
      <c r="AB48" s="16" t="str">
        <f>IF(23&gt;$D48,"",IF($E48=1,EOMONTH(EDATE(Bonds!$I48,6*(23-1)),0),EDATE(Bonds!$I48,6*(23-1))))</f>
        <v/>
      </c>
      <c r="AC48" s="16" t="str">
        <f>IF(24&gt;$D48,"",IF($E48=1,EOMONTH(EDATE(Bonds!$I48,6*(24-1)),0),EDATE(Bonds!$I48,6*(24-1))))</f>
        <v/>
      </c>
      <c r="AD48" s="16" t="str">
        <f>IF(25&gt;$D48,"",IF($E48=1,EOMONTH(EDATE(Bonds!$I48,6*(25-1)),0),EDATE(Bonds!$I48,6*(25-1))))</f>
        <v/>
      </c>
      <c r="AE48" s="16" t="str">
        <f>IF(26&gt;$D48,"",IF($E48=1,EOMONTH(EDATE(Bonds!$I48,6*(26-1)),0),EDATE(Bonds!$I48,6*(26-1))))</f>
        <v/>
      </c>
      <c r="AF48" s="16" t="str">
        <f>IF(27&gt;$D48,"",IF($E48=1,EOMONTH(EDATE(Bonds!$I48,6*(27-1)),0),EDATE(Bonds!$I48,6*(27-1))))</f>
        <v/>
      </c>
      <c r="AG48" s="16" t="str">
        <f>IF(28&gt;$D48,"",IF($E48=1,EOMONTH(EDATE(Bonds!$I48,6*(28-1)),0),EDATE(Bonds!$I48,6*(28-1))))</f>
        <v/>
      </c>
      <c r="AH48" s="16" t="str">
        <f>IF(29&gt;$D48,"",IF($E48=1,EOMONTH(EDATE(Bonds!$I48,6*(29-1)),0),EDATE(Bonds!$I48,6*(29-1))))</f>
        <v/>
      </c>
      <c r="AI48" s="16" t="str">
        <f>IF(30&gt;$D48,"",IF($E48=1,EOMONTH(EDATE(Bonds!$I48,6*(30-1)),0),EDATE(Bonds!$I48,6*(30-1))))</f>
        <v/>
      </c>
      <c r="AJ48" s="16" t="str">
        <f>IF(31&gt;$D48,"",IF($E48=1,EOMONTH(EDATE(Bonds!$I48,6*(31-1)),0),EDATE(Bonds!$I48,6*(31-1))))</f>
        <v/>
      </c>
      <c r="AK48" s="16" t="str">
        <f>IF(32&gt;$D48,"",IF($E48=1,EOMONTH(EDATE(Bonds!$I48,6*(32-1)),0),EDATE(Bonds!$I48,6*(32-1))))</f>
        <v/>
      </c>
      <c r="AL48" s="16" t="str">
        <f>IF(33&gt;$D48,"",IF($E48=1,EOMONTH(EDATE(Bonds!$I48,6*(33-1)),0),EDATE(Bonds!$I48,6*(33-1))))</f>
        <v/>
      </c>
      <c r="AM48" s="16" t="str">
        <f>IF(34&gt;$D48,"",IF($E48=1,EOMONTH(EDATE(Bonds!$I48,6*(34-1)),0),EDATE(Bonds!$I48,6*(34-1))))</f>
        <v/>
      </c>
      <c r="AN48" s="16" t="str">
        <f>IF(35&gt;$D48,"",IF($E48=1,EOMONTH(EDATE(Bonds!$I48,6*(35-1)),0),EDATE(Bonds!$I48,6*(35-1))))</f>
        <v/>
      </c>
      <c r="AO48" s="16" t="str">
        <f>IF(36&gt;$D48,"",IF($E48=1,EOMONTH(EDATE(Bonds!$I48,6*(36-1)),0),EDATE(Bonds!$I48,6*(36-1))))</f>
        <v/>
      </c>
      <c r="AP48" s="16" t="str">
        <f>IF(37&gt;$D48,"",IF($E48=1,EOMONTH(EDATE(Bonds!$I48,6*(37-1)),0),EDATE(Bonds!$I48,6*(37-1))))</f>
        <v/>
      </c>
      <c r="AQ48" s="16" t="str">
        <f>IF(38&gt;$D48,"",IF($E48=1,EOMONTH(EDATE(Bonds!$I48,6*(38-1)),0),EDATE(Bonds!$I48,6*(38-1))))</f>
        <v/>
      </c>
      <c r="AR48" s="16" t="str">
        <f>IF(39&gt;$D48,"",IF($E48=1,EOMONTH(EDATE(Bonds!$I48,6*(39-1)),0),EDATE(Bonds!$I48,6*(39-1))))</f>
        <v/>
      </c>
      <c r="AS48" s="16" t="str">
        <f>IF(40&gt;$D48,"",IF($E48=1,EOMONTH(EDATE(Bonds!$I48,6*(40-1)),0),EDATE(Bonds!$I48,6*(40-1))))</f>
        <v/>
      </c>
      <c r="AT48" s="16" t="str">
        <f>IF(41&gt;$D48,"",IF($E48=1,EOMONTH(EDATE(Bonds!$I48,6*(41-1)),0),EDATE(Bonds!$I48,6*(41-1))))</f>
        <v/>
      </c>
      <c r="AU48" s="16" t="str">
        <f>IF(42&gt;$D48,"",IF($E48=1,EOMONTH(EDATE(Bonds!$I48,6*(42-1)),0),EDATE(Bonds!$I48,6*(42-1))))</f>
        <v/>
      </c>
      <c r="AV48" s="16" t="str">
        <f>IF(43&gt;$D48,"",IF($E48=1,EOMONTH(EDATE(Bonds!$I48,6*(43-1)),0),EDATE(Bonds!$I48,6*(43-1))))</f>
        <v/>
      </c>
      <c r="AW48" s="16" t="str">
        <f>IF(44&gt;$D48,"",IF($E48=1,EOMONTH(EDATE(Bonds!$I48,6*(44-1)),0),EDATE(Bonds!$I48,6*(44-1))))</f>
        <v/>
      </c>
      <c r="AX48" s="16" t="str">
        <f>IF(45&gt;$D48,"",IF($E48=1,EOMONTH(EDATE(Bonds!$I48,6*(45-1)),0),EDATE(Bonds!$I48,6*(45-1))))</f>
        <v/>
      </c>
      <c r="AY48" s="16" t="str">
        <f>IF(46&gt;$D48,"",IF($E48=1,EOMONTH(EDATE(Bonds!$I48,6*(46-1)),0),EDATE(Bonds!$I48,6*(46-1))))</f>
        <v/>
      </c>
      <c r="AZ48" s="16" t="str">
        <f>IF(47&gt;$D48,"",IF($E48=1,EOMONTH(EDATE(Bonds!$I48,6*(47-1)),0),EDATE(Bonds!$I48,6*(47-1))))</f>
        <v/>
      </c>
      <c r="BA48" s="16" t="str">
        <f>IF(48&gt;$D48,"",IF($E48=1,EOMONTH(EDATE(Bonds!$I48,6*(48-1)),0),EDATE(Bonds!$I48,6*(48-1))))</f>
        <v/>
      </c>
      <c r="BB48" s="16" t="str">
        <f>IF(49&gt;$D48,"",IF($E48=1,EOMONTH(EDATE(Bonds!$I48,6*(49-1)),0),EDATE(Bonds!$I48,6*(49-1))))</f>
        <v/>
      </c>
      <c r="BC48" s="16" t="str">
        <f>IF(50&gt;$D48,"",IF($E48=1,EOMONTH(EDATE(Bonds!$I48,6*(50-1)),0),EDATE(Bonds!$I48,6*(50-1))))</f>
        <v/>
      </c>
      <c r="BD48" s="16" t="str">
        <f>IF(51&gt;$D48,"",IF($E48=1,EOMONTH(EDATE(Bonds!$I48,6*(51-1)),0),EDATE(Bonds!$I48,6*(51-1))))</f>
        <v/>
      </c>
      <c r="BE48" s="16" t="str">
        <f>IF(52&gt;$D48,"",IF($E48=1,EOMONTH(EDATE(Bonds!$I48,6*(52-1)),0),EDATE(Bonds!$I48,6*(52-1))))</f>
        <v/>
      </c>
      <c r="BF48" s="16" t="str">
        <f>IF(53&gt;$D48,"",IF($E48=1,EOMONTH(EDATE(Bonds!$I48,6*(53-1)),0),EDATE(Bonds!$I48,6*(53-1))))</f>
        <v/>
      </c>
      <c r="BG48" s="16" t="str">
        <f>IF(54&gt;$D48,"",IF($E48=1,EOMONTH(EDATE(Bonds!$I48,6*(54-1)),0),EDATE(Bonds!$I48,6*(54-1))))</f>
        <v/>
      </c>
      <c r="BH48" s="16" t="str">
        <f>IF(55&gt;$D48,"",IF($E48=1,EOMONTH(EDATE(Bonds!$I48,6*(55-1)),0),EDATE(Bonds!$I48,6*(55-1))))</f>
        <v/>
      </c>
      <c r="BI48" s="16" t="str">
        <f>IF(56&gt;$D48,"",IF($E48=1,EOMONTH(EDATE(Bonds!$I48,6*(56-1)),0),EDATE(Bonds!$I48,6*(56-1))))</f>
        <v/>
      </c>
      <c r="BJ48" s="16" t="str">
        <f>IF(57&gt;$D48,"",IF($E48=1,EOMONTH(EDATE(Bonds!$I48,6*(57-1)),0),EDATE(Bonds!$I48,6*(57-1))))</f>
        <v/>
      </c>
      <c r="BK48" s="16" t="str">
        <f>IF(58&gt;$D48,"",IF($E48=1,EOMONTH(EDATE(Bonds!$I48,6*(58-1)),0),EDATE(Bonds!$I48,6*(58-1))))</f>
        <v/>
      </c>
      <c r="BL48" s="16" t="str">
        <f>IF(59&gt;$D48,"",IF($E48=1,EOMONTH(EDATE(Bonds!$I48,6*(59-1)),0),EDATE(Bonds!$I48,6*(59-1))))</f>
        <v/>
      </c>
      <c r="BM48" s="16" t="str">
        <f>IF(60&gt;$D48,"",IF($E48=1,EOMONTH(EDATE(Bonds!$I48,6*(60-1)),0),EDATE(Bonds!$I48,6*(60-1))))</f>
        <v/>
      </c>
      <c r="BO48" s="22">
        <f t="shared" si="1"/>
        <v>3.856446669242905E-2</v>
      </c>
      <c r="BP48" s="22">
        <f t="shared" si="2"/>
        <v>4.0813952533244303E-2</v>
      </c>
      <c r="BQ48" s="22" t="str">
        <f t="shared" si="3"/>
        <v/>
      </c>
      <c r="BR48" s="22" t="str">
        <f t="shared" si="4"/>
        <v/>
      </c>
      <c r="BS48" s="22" t="str">
        <f t="shared" si="5"/>
        <v/>
      </c>
      <c r="BT48" s="22" t="str">
        <f t="shared" si="6"/>
        <v/>
      </c>
      <c r="BU48" s="22" t="str">
        <f t="shared" si="7"/>
        <v/>
      </c>
      <c r="BV48" s="22" t="str">
        <f t="shared" si="8"/>
        <v/>
      </c>
      <c r="BW48" s="22" t="str">
        <f t="shared" si="9"/>
        <v/>
      </c>
      <c r="BX48" s="22" t="str">
        <f t="shared" si="10"/>
        <v/>
      </c>
      <c r="BY48" s="22" t="str">
        <f t="shared" si="11"/>
        <v/>
      </c>
      <c r="BZ48" s="22" t="str">
        <f t="shared" si="12"/>
        <v/>
      </c>
      <c r="CA48" s="22" t="str">
        <f t="shared" si="13"/>
        <v/>
      </c>
      <c r="CB48" s="22" t="str">
        <f t="shared" si="14"/>
        <v/>
      </c>
      <c r="CC48" s="22" t="str">
        <f t="shared" si="15"/>
        <v/>
      </c>
      <c r="CD48" s="22" t="str">
        <f t="shared" si="16"/>
        <v/>
      </c>
      <c r="CE48" s="22" t="str">
        <f t="shared" si="17"/>
        <v/>
      </c>
      <c r="CF48" s="22" t="str">
        <f t="shared" si="18"/>
        <v/>
      </c>
      <c r="CG48" s="22" t="str">
        <f t="shared" si="19"/>
        <v/>
      </c>
      <c r="CH48" s="22" t="str">
        <f t="shared" si="20"/>
        <v/>
      </c>
      <c r="CI48" s="22" t="str">
        <f t="shared" si="21"/>
        <v/>
      </c>
      <c r="CJ48" s="22" t="str">
        <f t="shared" si="22"/>
        <v/>
      </c>
      <c r="CK48" s="22" t="str">
        <f t="shared" si="23"/>
        <v/>
      </c>
      <c r="CL48" s="22" t="str">
        <f t="shared" si="24"/>
        <v/>
      </c>
      <c r="CM48" s="22" t="str">
        <f t="shared" si="25"/>
        <v/>
      </c>
      <c r="CN48" s="22" t="str">
        <f t="shared" si="26"/>
        <v/>
      </c>
      <c r="CO48" s="22" t="str">
        <f t="shared" si="27"/>
        <v/>
      </c>
      <c r="CP48" s="22" t="str">
        <f t="shared" si="28"/>
        <v/>
      </c>
      <c r="CQ48" s="22" t="str">
        <f t="shared" si="29"/>
        <v/>
      </c>
      <c r="CR48" s="22" t="str">
        <f t="shared" si="30"/>
        <v/>
      </c>
      <c r="CS48" s="22" t="str">
        <f t="shared" si="31"/>
        <v/>
      </c>
      <c r="CT48" s="22" t="str">
        <f t="shared" si="32"/>
        <v/>
      </c>
      <c r="CU48" s="22" t="str">
        <f t="shared" si="33"/>
        <v/>
      </c>
      <c r="CV48" s="22" t="str">
        <f t="shared" si="34"/>
        <v/>
      </c>
      <c r="CW48" s="22" t="str">
        <f t="shared" si="35"/>
        <v/>
      </c>
      <c r="CX48" s="22" t="str">
        <f t="shared" si="36"/>
        <v/>
      </c>
      <c r="CY48" s="22" t="str">
        <f t="shared" si="37"/>
        <v/>
      </c>
      <c r="CZ48" s="22" t="str">
        <f t="shared" si="38"/>
        <v/>
      </c>
      <c r="DA48" s="22" t="str">
        <f t="shared" si="39"/>
        <v/>
      </c>
      <c r="DB48" s="22" t="str">
        <f t="shared" si="40"/>
        <v/>
      </c>
      <c r="DC48" s="22" t="str">
        <f t="shared" si="41"/>
        <v/>
      </c>
      <c r="DD48" s="22" t="str">
        <f t="shared" si="42"/>
        <v/>
      </c>
      <c r="DE48" s="22" t="str">
        <f t="shared" si="43"/>
        <v/>
      </c>
      <c r="DF48" s="22" t="str">
        <f t="shared" si="44"/>
        <v/>
      </c>
      <c r="DG48" s="22" t="str">
        <f t="shared" si="45"/>
        <v/>
      </c>
      <c r="DH48" s="22" t="str">
        <f t="shared" si="46"/>
        <v/>
      </c>
      <c r="DI48" s="22" t="str">
        <f t="shared" si="47"/>
        <v/>
      </c>
      <c r="DJ48" s="22" t="str">
        <f t="shared" si="48"/>
        <v/>
      </c>
      <c r="DK48" s="22" t="str">
        <f t="shared" si="49"/>
        <v/>
      </c>
      <c r="DL48" s="22" t="str">
        <f t="shared" si="50"/>
        <v/>
      </c>
      <c r="DM48" s="22" t="str">
        <f t="shared" si="51"/>
        <v/>
      </c>
      <c r="DN48" s="22" t="str">
        <f t="shared" si="52"/>
        <v/>
      </c>
      <c r="DO48" s="22" t="str">
        <f t="shared" si="53"/>
        <v/>
      </c>
      <c r="DP48" s="22" t="str">
        <f t="shared" si="54"/>
        <v/>
      </c>
      <c r="DQ48" s="22" t="str">
        <f t="shared" si="55"/>
        <v/>
      </c>
      <c r="DR48" s="22" t="str">
        <f t="shared" si="56"/>
        <v/>
      </c>
      <c r="DS48" s="22" t="str">
        <f t="shared" si="57"/>
        <v/>
      </c>
      <c r="DT48" s="22" t="str">
        <f t="shared" si="58"/>
        <v/>
      </c>
      <c r="DU48" s="22" t="str">
        <f t="shared" si="59"/>
        <v/>
      </c>
      <c r="DV48" s="22" t="str">
        <f t="shared" si="60"/>
        <v/>
      </c>
      <c r="DX48" s="18">
        <f t="shared" si="61"/>
        <v>2.1578874394543441</v>
      </c>
      <c r="DY48" s="18">
        <f t="shared" si="62"/>
        <v>98.705972494094922</v>
      </c>
      <c r="DZ48" s="18">
        <f t="shared" si="63"/>
        <v>0</v>
      </c>
      <c r="EA48" s="18">
        <f t="shared" si="64"/>
        <v>0</v>
      </c>
      <c r="EB48" s="18">
        <f t="shared" si="65"/>
        <v>0</v>
      </c>
      <c r="EC48" s="18">
        <f t="shared" si="66"/>
        <v>0</v>
      </c>
      <c r="ED48" s="18">
        <f t="shared" si="67"/>
        <v>0</v>
      </c>
      <c r="EE48" s="18">
        <f t="shared" si="68"/>
        <v>0</v>
      </c>
      <c r="EF48" s="18">
        <f t="shared" si="69"/>
        <v>0</v>
      </c>
      <c r="EG48" s="18">
        <f t="shared" si="70"/>
        <v>0</v>
      </c>
      <c r="EH48" s="18">
        <f t="shared" si="71"/>
        <v>0</v>
      </c>
      <c r="EI48" s="18">
        <f t="shared" si="72"/>
        <v>0</v>
      </c>
      <c r="EJ48" s="18">
        <f t="shared" si="73"/>
        <v>0</v>
      </c>
      <c r="EK48" s="18">
        <f t="shared" si="74"/>
        <v>0</v>
      </c>
      <c r="EL48" s="18">
        <f t="shared" si="75"/>
        <v>0</v>
      </c>
      <c r="EM48" s="18">
        <f t="shared" si="76"/>
        <v>0</v>
      </c>
      <c r="EN48" s="18">
        <f t="shared" si="77"/>
        <v>0</v>
      </c>
      <c r="EO48" s="18">
        <f t="shared" si="78"/>
        <v>0</v>
      </c>
      <c r="EP48" s="18">
        <f t="shared" si="79"/>
        <v>0</v>
      </c>
      <c r="EQ48" s="18">
        <f t="shared" si="80"/>
        <v>0</v>
      </c>
      <c r="ER48" s="18">
        <f t="shared" si="81"/>
        <v>0</v>
      </c>
      <c r="ES48" s="18">
        <f t="shared" si="82"/>
        <v>0</v>
      </c>
      <c r="ET48" s="18">
        <f t="shared" si="83"/>
        <v>0</v>
      </c>
      <c r="EU48" s="18">
        <f t="shared" si="84"/>
        <v>0</v>
      </c>
      <c r="EV48" s="18">
        <f t="shared" si="85"/>
        <v>0</v>
      </c>
      <c r="EW48" s="18">
        <f t="shared" si="86"/>
        <v>0</v>
      </c>
      <c r="EX48" s="18">
        <f t="shared" si="87"/>
        <v>0</v>
      </c>
      <c r="EY48" s="18">
        <f t="shared" si="88"/>
        <v>0</v>
      </c>
      <c r="EZ48" s="18">
        <f t="shared" si="89"/>
        <v>0</v>
      </c>
      <c r="FA48" s="18">
        <f t="shared" si="90"/>
        <v>0</v>
      </c>
      <c r="FB48" s="18">
        <f t="shared" si="91"/>
        <v>0</v>
      </c>
      <c r="FC48" s="18">
        <f t="shared" si="92"/>
        <v>0</v>
      </c>
      <c r="FD48" s="18">
        <f t="shared" si="93"/>
        <v>0</v>
      </c>
      <c r="FE48" s="18">
        <f t="shared" si="94"/>
        <v>0</v>
      </c>
      <c r="FF48" s="18">
        <f t="shared" si="95"/>
        <v>0</v>
      </c>
      <c r="FG48" s="18">
        <f t="shared" si="96"/>
        <v>0</v>
      </c>
      <c r="FH48" s="18">
        <f t="shared" si="97"/>
        <v>0</v>
      </c>
      <c r="FI48" s="18">
        <f t="shared" si="98"/>
        <v>0</v>
      </c>
      <c r="FJ48" s="18">
        <f t="shared" si="99"/>
        <v>0</v>
      </c>
      <c r="FK48" s="18">
        <f t="shared" si="100"/>
        <v>0</v>
      </c>
      <c r="FL48" s="18">
        <f t="shared" si="101"/>
        <v>0</v>
      </c>
      <c r="FM48" s="18">
        <f t="shared" si="102"/>
        <v>0</v>
      </c>
      <c r="FN48" s="18">
        <f t="shared" si="103"/>
        <v>0</v>
      </c>
      <c r="FO48" s="18">
        <f t="shared" si="104"/>
        <v>0</v>
      </c>
      <c r="FP48" s="18">
        <f t="shared" si="105"/>
        <v>0</v>
      </c>
      <c r="FQ48" s="18">
        <f t="shared" si="106"/>
        <v>0</v>
      </c>
      <c r="FR48" s="18">
        <f t="shared" si="107"/>
        <v>0</v>
      </c>
      <c r="FS48" s="18">
        <f t="shared" si="108"/>
        <v>0</v>
      </c>
      <c r="FT48" s="18">
        <f t="shared" si="109"/>
        <v>0</v>
      </c>
      <c r="FU48" s="18">
        <f t="shared" si="110"/>
        <v>0</v>
      </c>
      <c r="FV48" s="18">
        <f t="shared" si="111"/>
        <v>0</v>
      </c>
      <c r="FW48" s="18">
        <f t="shared" si="112"/>
        <v>0</v>
      </c>
      <c r="FX48" s="18">
        <f t="shared" si="113"/>
        <v>0</v>
      </c>
      <c r="FY48" s="18">
        <f t="shared" si="114"/>
        <v>0</v>
      </c>
      <c r="FZ48" s="18">
        <f t="shared" si="115"/>
        <v>0</v>
      </c>
      <c r="GA48" s="18">
        <f t="shared" si="116"/>
        <v>0</v>
      </c>
      <c r="GB48" s="18">
        <f t="shared" si="117"/>
        <v>0</v>
      </c>
      <c r="GC48" s="18">
        <f t="shared" si="118"/>
        <v>0</v>
      </c>
      <c r="GD48" s="18">
        <f t="shared" si="119"/>
        <v>0</v>
      </c>
      <c r="GE48" s="18">
        <f t="shared" si="120"/>
        <v>0</v>
      </c>
    </row>
    <row r="49" spans="1:187" x14ac:dyDescent="0.2">
      <c r="A49">
        <v>46</v>
      </c>
      <c r="B49" s="16">
        <f>Bonds!B49</f>
        <v>46599</v>
      </c>
      <c r="C49" s="17">
        <f>Bonds!C49</f>
        <v>0.375</v>
      </c>
      <c r="D49">
        <f>Bonds!Q49</f>
        <v>2</v>
      </c>
      <c r="E49">
        <f t="shared" si="0"/>
        <v>1</v>
      </c>
      <c r="F49" s="16">
        <f>IF(1&gt;$D49,"",IF($E49=1,EOMONTH(EDATE(Bonds!$I49,6*(1-1)),0),EDATE(Bonds!$I49,6*(1-1))))</f>
        <v>46418</v>
      </c>
      <c r="G49" s="16">
        <f>IF(2&gt;$D49,"",IF($E49=1,EOMONTH(EDATE(Bonds!$I49,6*(2-1)),0),EDATE(Bonds!$I49,6*(2-1))))</f>
        <v>46599</v>
      </c>
      <c r="H49" s="16" t="str">
        <f>IF(3&gt;$D49,"",IF($E49=1,EOMONTH(EDATE(Bonds!$I49,6*(3-1)),0),EDATE(Bonds!$I49,6*(3-1))))</f>
        <v/>
      </c>
      <c r="I49" s="16" t="str">
        <f>IF(4&gt;$D49,"",IF($E49=1,EOMONTH(EDATE(Bonds!$I49,6*(4-1)),0),EDATE(Bonds!$I49,6*(4-1))))</f>
        <v/>
      </c>
      <c r="J49" s="16" t="str">
        <f>IF(5&gt;$D49,"",IF($E49=1,EOMONTH(EDATE(Bonds!$I49,6*(5-1)),0),EDATE(Bonds!$I49,6*(5-1))))</f>
        <v/>
      </c>
      <c r="K49" s="16" t="str">
        <f>IF(6&gt;$D49,"",IF($E49=1,EOMONTH(EDATE(Bonds!$I49,6*(6-1)),0),EDATE(Bonds!$I49,6*(6-1))))</f>
        <v/>
      </c>
      <c r="L49" s="16" t="str">
        <f>IF(7&gt;$D49,"",IF($E49=1,EOMONTH(EDATE(Bonds!$I49,6*(7-1)),0),EDATE(Bonds!$I49,6*(7-1))))</f>
        <v/>
      </c>
      <c r="M49" s="16" t="str">
        <f>IF(8&gt;$D49,"",IF($E49=1,EOMONTH(EDATE(Bonds!$I49,6*(8-1)),0),EDATE(Bonds!$I49,6*(8-1))))</f>
        <v/>
      </c>
      <c r="N49" s="16" t="str">
        <f>IF(9&gt;$D49,"",IF($E49=1,EOMONTH(EDATE(Bonds!$I49,6*(9-1)),0),EDATE(Bonds!$I49,6*(9-1))))</f>
        <v/>
      </c>
      <c r="O49" s="16" t="str">
        <f>IF(10&gt;$D49,"",IF($E49=1,EOMONTH(EDATE(Bonds!$I49,6*(10-1)),0),EDATE(Bonds!$I49,6*(10-1))))</f>
        <v/>
      </c>
      <c r="P49" s="16" t="str">
        <f>IF(11&gt;$D49,"",IF($E49=1,EOMONTH(EDATE(Bonds!$I49,6*(11-1)),0),EDATE(Bonds!$I49,6*(11-1))))</f>
        <v/>
      </c>
      <c r="Q49" s="16" t="str">
        <f>IF(12&gt;$D49,"",IF($E49=1,EOMONTH(EDATE(Bonds!$I49,6*(12-1)),0),EDATE(Bonds!$I49,6*(12-1))))</f>
        <v/>
      </c>
      <c r="R49" s="16" t="str">
        <f>IF(13&gt;$D49,"",IF($E49=1,EOMONTH(EDATE(Bonds!$I49,6*(13-1)),0),EDATE(Bonds!$I49,6*(13-1))))</f>
        <v/>
      </c>
      <c r="S49" s="16" t="str">
        <f>IF(14&gt;$D49,"",IF($E49=1,EOMONTH(EDATE(Bonds!$I49,6*(14-1)),0),EDATE(Bonds!$I49,6*(14-1))))</f>
        <v/>
      </c>
      <c r="T49" s="16" t="str">
        <f>IF(15&gt;$D49,"",IF($E49=1,EOMONTH(EDATE(Bonds!$I49,6*(15-1)),0),EDATE(Bonds!$I49,6*(15-1))))</f>
        <v/>
      </c>
      <c r="U49" s="16" t="str">
        <f>IF(16&gt;$D49,"",IF($E49=1,EOMONTH(EDATE(Bonds!$I49,6*(16-1)),0),EDATE(Bonds!$I49,6*(16-1))))</f>
        <v/>
      </c>
      <c r="V49" s="16" t="str">
        <f>IF(17&gt;$D49,"",IF($E49=1,EOMONTH(EDATE(Bonds!$I49,6*(17-1)),0),EDATE(Bonds!$I49,6*(17-1))))</f>
        <v/>
      </c>
      <c r="W49" s="16" t="str">
        <f>IF(18&gt;$D49,"",IF($E49=1,EOMONTH(EDATE(Bonds!$I49,6*(18-1)),0),EDATE(Bonds!$I49,6*(18-1))))</f>
        <v/>
      </c>
      <c r="X49" s="16" t="str">
        <f>IF(19&gt;$D49,"",IF($E49=1,EOMONTH(EDATE(Bonds!$I49,6*(19-1)),0),EDATE(Bonds!$I49,6*(19-1))))</f>
        <v/>
      </c>
      <c r="Y49" s="16" t="str">
        <f>IF(20&gt;$D49,"",IF($E49=1,EOMONTH(EDATE(Bonds!$I49,6*(20-1)),0),EDATE(Bonds!$I49,6*(20-1))))</f>
        <v/>
      </c>
      <c r="Z49" s="16" t="str">
        <f>IF(21&gt;$D49,"",IF($E49=1,EOMONTH(EDATE(Bonds!$I49,6*(21-1)),0),EDATE(Bonds!$I49,6*(21-1))))</f>
        <v/>
      </c>
      <c r="AA49" s="16" t="str">
        <f>IF(22&gt;$D49,"",IF($E49=1,EOMONTH(EDATE(Bonds!$I49,6*(22-1)),0),EDATE(Bonds!$I49,6*(22-1))))</f>
        <v/>
      </c>
      <c r="AB49" s="16" t="str">
        <f>IF(23&gt;$D49,"",IF($E49=1,EOMONTH(EDATE(Bonds!$I49,6*(23-1)),0),EDATE(Bonds!$I49,6*(23-1))))</f>
        <v/>
      </c>
      <c r="AC49" s="16" t="str">
        <f>IF(24&gt;$D49,"",IF($E49=1,EOMONTH(EDATE(Bonds!$I49,6*(24-1)),0),EDATE(Bonds!$I49,6*(24-1))))</f>
        <v/>
      </c>
      <c r="AD49" s="16" t="str">
        <f>IF(25&gt;$D49,"",IF($E49=1,EOMONTH(EDATE(Bonds!$I49,6*(25-1)),0),EDATE(Bonds!$I49,6*(25-1))))</f>
        <v/>
      </c>
      <c r="AE49" s="16" t="str">
        <f>IF(26&gt;$D49,"",IF($E49=1,EOMONTH(EDATE(Bonds!$I49,6*(26-1)),0),EDATE(Bonds!$I49,6*(26-1))))</f>
        <v/>
      </c>
      <c r="AF49" s="16" t="str">
        <f>IF(27&gt;$D49,"",IF($E49=1,EOMONTH(EDATE(Bonds!$I49,6*(27-1)),0),EDATE(Bonds!$I49,6*(27-1))))</f>
        <v/>
      </c>
      <c r="AG49" s="16" t="str">
        <f>IF(28&gt;$D49,"",IF($E49=1,EOMONTH(EDATE(Bonds!$I49,6*(28-1)),0),EDATE(Bonds!$I49,6*(28-1))))</f>
        <v/>
      </c>
      <c r="AH49" s="16" t="str">
        <f>IF(29&gt;$D49,"",IF($E49=1,EOMONTH(EDATE(Bonds!$I49,6*(29-1)),0),EDATE(Bonds!$I49,6*(29-1))))</f>
        <v/>
      </c>
      <c r="AI49" s="16" t="str">
        <f>IF(30&gt;$D49,"",IF($E49=1,EOMONTH(EDATE(Bonds!$I49,6*(30-1)),0),EDATE(Bonds!$I49,6*(30-1))))</f>
        <v/>
      </c>
      <c r="AJ49" s="16" t="str">
        <f>IF(31&gt;$D49,"",IF($E49=1,EOMONTH(EDATE(Bonds!$I49,6*(31-1)),0),EDATE(Bonds!$I49,6*(31-1))))</f>
        <v/>
      </c>
      <c r="AK49" s="16" t="str">
        <f>IF(32&gt;$D49,"",IF($E49=1,EOMONTH(EDATE(Bonds!$I49,6*(32-1)),0),EDATE(Bonds!$I49,6*(32-1))))</f>
        <v/>
      </c>
      <c r="AL49" s="16" t="str">
        <f>IF(33&gt;$D49,"",IF($E49=1,EOMONTH(EDATE(Bonds!$I49,6*(33-1)),0),EDATE(Bonds!$I49,6*(33-1))))</f>
        <v/>
      </c>
      <c r="AM49" s="16" t="str">
        <f>IF(34&gt;$D49,"",IF($E49=1,EOMONTH(EDATE(Bonds!$I49,6*(34-1)),0),EDATE(Bonds!$I49,6*(34-1))))</f>
        <v/>
      </c>
      <c r="AN49" s="16" t="str">
        <f>IF(35&gt;$D49,"",IF($E49=1,EOMONTH(EDATE(Bonds!$I49,6*(35-1)),0),EDATE(Bonds!$I49,6*(35-1))))</f>
        <v/>
      </c>
      <c r="AO49" s="16" t="str">
        <f>IF(36&gt;$D49,"",IF($E49=1,EOMONTH(EDATE(Bonds!$I49,6*(36-1)),0),EDATE(Bonds!$I49,6*(36-1))))</f>
        <v/>
      </c>
      <c r="AP49" s="16" t="str">
        <f>IF(37&gt;$D49,"",IF($E49=1,EOMONTH(EDATE(Bonds!$I49,6*(37-1)),0),EDATE(Bonds!$I49,6*(37-1))))</f>
        <v/>
      </c>
      <c r="AQ49" s="16" t="str">
        <f>IF(38&gt;$D49,"",IF($E49=1,EOMONTH(EDATE(Bonds!$I49,6*(38-1)),0),EDATE(Bonds!$I49,6*(38-1))))</f>
        <v/>
      </c>
      <c r="AR49" s="16" t="str">
        <f>IF(39&gt;$D49,"",IF($E49=1,EOMONTH(EDATE(Bonds!$I49,6*(39-1)),0),EDATE(Bonds!$I49,6*(39-1))))</f>
        <v/>
      </c>
      <c r="AS49" s="16" t="str">
        <f>IF(40&gt;$D49,"",IF($E49=1,EOMONTH(EDATE(Bonds!$I49,6*(40-1)),0),EDATE(Bonds!$I49,6*(40-1))))</f>
        <v/>
      </c>
      <c r="AT49" s="16" t="str">
        <f>IF(41&gt;$D49,"",IF($E49=1,EOMONTH(EDATE(Bonds!$I49,6*(41-1)),0),EDATE(Bonds!$I49,6*(41-1))))</f>
        <v/>
      </c>
      <c r="AU49" s="16" t="str">
        <f>IF(42&gt;$D49,"",IF($E49=1,EOMONTH(EDATE(Bonds!$I49,6*(42-1)),0),EDATE(Bonds!$I49,6*(42-1))))</f>
        <v/>
      </c>
      <c r="AV49" s="16" t="str">
        <f>IF(43&gt;$D49,"",IF($E49=1,EOMONTH(EDATE(Bonds!$I49,6*(43-1)),0),EDATE(Bonds!$I49,6*(43-1))))</f>
        <v/>
      </c>
      <c r="AW49" s="16" t="str">
        <f>IF(44&gt;$D49,"",IF($E49=1,EOMONTH(EDATE(Bonds!$I49,6*(44-1)),0),EDATE(Bonds!$I49,6*(44-1))))</f>
        <v/>
      </c>
      <c r="AX49" s="16" t="str">
        <f>IF(45&gt;$D49,"",IF($E49=1,EOMONTH(EDATE(Bonds!$I49,6*(45-1)),0),EDATE(Bonds!$I49,6*(45-1))))</f>
        <v/>
      </c>
      <c r="AY49" s="16" t="str">
        <f>IF(46&gt;$D49,"",IF($E49=1,EOMONTH(EDATE(Bonds!$I49,6*(46-1)),0),EDATE(Bonds!$I49,6*(46-1))))</f>
        <v/>
      </c>
      <c r="AZ49" s="16" t="str">
        <f>IF(47&gt;$D49,"",IF($E49=1,EOMONTH(EDATE(Bonds!$I49,6*(47-1)),0),EDATE(Bonds!$I49,6*(47-1))))</f>
        <v/>
      </c>
      <c r="BA49" s="16" t="str">
        <f>IF(48&gt;$D49,"",IF($E49=1,EOMONTH(EDATE(Bonds!$I49,6*(48-1)),0),EDATE(Bonds!$I49,6*(48-1))))</f>
        <v/>
      </c>
      <c r="BB49" s="16" t="str">
        <f>IF(49&gt;$D49,"",IF($E49=1,EOMONTH(EDATE(Bonds!$I49,6*(49-1)),0),EDATE(Bonds!$I49,6*(49-1))))</f>
        <v/>
      </c>
      <c r="BC49" s="16" t="str">
        <f>IF(50&gt;$D49,"",IF($E49=1,EOMONTH(EDATE(Bonds!$I49,6*(50-1)),0),EDATE(Bonds!$I49,6*(50-1))))</f>
        <v/>
      </c>
      <c r="BD49" s="16" t="str">
        <f>IF(51&gt;$D49,"",IF($E49=1,EOMONTH(EDATE(Bonds!$I49,6*(51-1)),0),EDATE(Bonds!$I49,6*(51-1))))</f>
        <v/>
      </c>
      <c r="BE49" s="16" t="str">
        <f>IF(52&gt;$D49,"",IF($E49=1,EOMONTH(EDATE(Bonds!$I49,6*(52-1)),0),EDATE(Bonds!$I49,6*(52-1))))</f>
        <v/>
      </c>
      <c r="BF49" s="16" t="str">
        <f>IF(53&gt;$D49,"",IF($E49=1,EOMONTH(EDATE(Bonds!$I49,6*(53-1)),0),EDATE(Bonds!$I49,6*(53-1))))</f>
        <v/>
      </c>
      <c r="BG49" s="16" t="str">
        <f>IF(54&gt;$D49,"",IF($E49=1,EOMONTH(EDATE(Bonds!$I49,6*(54-1)),0),EDATE(Bonds!$I49,6*(54-1))))</f>
        <v/>
      </c>
      <c r="BH49" s="16" t="str">
        <f>IF(55&gt;$D49,"",IF($E49=1,EOMONTH(EDATE(Bonds!$I49,6*(55-1)),0),EDATE(Bonds!$I49,6*(55-1))))</f>
        <v/>
      </c>
      <c r="BI49" s="16" t="str">
        <f>IF(56&gt;$D49,"",IF($E49=1,EOMONTH(EDATE(Bonds!$I49,6*(56-1)),0),EDATE(Bonds!$I49,6*(56-1))))</f>
        <v/>
      </c>
      <c r="BJ49" s="16" t="str">
        <f>IF(57&gt;$D49,"",IF($E49=1,EOMONTH(EDATE(Bonds!$I49,6*(57-1)),0),EDATE(Bonds!$I49,6*(57-1))))</f>
        <v/>
      </c>
      <c r="BK49" s="16" t="str">
        <f>IF(58&gt;$D49,"",IF($E49=1,EOMONTH(EDATE(Bonds!$I49,6*(58-1)),0),EDATE(Bonds!$I49,6*(58-1))))</f>
        <v/>
      </c>
      <c r="BL49" s="16" t="str">
        <f>IF(59&gt;$D49,"",IF($E49=1,EOMONTH(EDATE(Bonds!$I49,6*(59-1)),0),EDATE(Bonds!$I49,6*(59-1))))</f>
        <v/>
      </c>
      <c r="BM49" s="16" t="str">
        <f>IF(60&gt;$D49,"",IF($E49=1,EOMONTH(EDATE(Bonds!$I49,6*(60-1)),0),EDATE(Bonds!$I49,6*(60-1))))</f>
        <v/>
      </c>
      <c r="BO49" s="22">
        <f t="shared" si="1"/>
        <v>3.8804014146881394E-2</v>
      </c>
      <c r="BP49" s="22">
        <f t="shared" si="2"/>
        <v>4.0970007394902724E-2</v>
      </c>
      <c r="BQ49" s="22" t="str">
        <f t="shared" si="3"/>
        <v/>
      </c>
      <c r="BR49" s="22" t="str">
        <f t="shared" si="4"/>
        <v/>
      </c>
      <c r="BS49" s="22" t="str">
        <f t="shared" si="5"/>
        <v/>
      </c>
      <c r="BT49" s="22" t="str">
        <f t="shared" si="6"/>
        <v/>
      </c>
      <c r="BU49" s="22" t="str">
        <f t="shared" si="7"/>
        <v/>
      </c>
      <c r="BV49" s="22" t="str">
        <f t="shared" si="8"/>
        <v/>
      </c>
      <c r="BW49" s="22" t="str">
        <f t="shared" si="9"/>
        <v/>
      </c>
      <c r="BX49" s="22" t="str">
        <f t="shared" si="10"/>
        <v/>
      </c>
      <c r="BY49" s="22" t="str">
        <f t="shared" si="11"/>
        <v/>
      </c>
      <c r="BZ49" s="22" t="str">
        <f t="shared" si="12"/>
        <v/>
      </c>
      <c r="CA49" s="22" t="str">
        <f t="shared" si="13"/>
        <v/>
      </c>
      <c r="CB49" s="22" t="str">
        <f t="shared" si="14"/>
        <v/>
      </c>
      <c r="CC49" s="22" t="str">
        <f t="shared" si="15"/>
        <v/>
      </c>
      <c r="CD49" s="22" t="str">
        <f t="shared" si="16"/>
        <v/>
      </c>
      <c r="CE49" s="22" t="str">
        <f t="shared" si="17"/>
        <v/>
      </c>
      <c r="CF49" s="22" t="str">
        <f t="shared" si="18"/>
        <v/>
      </c>
      <c r="CG49" s="22" t="str">
        <f t="shared" si="19"/>
        <v/>
      </c>
      <c r="CH49" s="22" t="str">
        <f t="shared" si="20"/>
        <v/>
      </c>
      <c r="CI49" s="22" t="str">
        <f t="shared" si="21"/>
        <v/>
      </c>
      <c r="CJ49" s="22" t="str">
        <f t="shared" si="22"/>
        <v/>
      </c>
      <c r="CK49" s="22" t="str">
        <f t="shared" si="23"/>
        <v/>
      </c>
      <c r="CL49" s="22" t="str">
        <f t="shared" si="24"/>
        <v/>
      </c>
      <c r="CM49" s="22" t="str">
        <f t="shared" si="25"/>
        <v/>
      </c>
      <c r="CN49" s="22" t="str">
        <f t="shared" si="26"/>
        <v/>
      </c>
      <c r="CO49" s="22" t="str">
        <f t="shared" si="27"/>
        <v/>
      </c>
      <c r="CP49" s="22" t="str">
        <f t="shared" si="28"/>
        <v/>
      </c>
      <c r="CQ49" s="22" t="str">
        <f t="shared" si="29"/>
        <v/>
      </c>
      <c r="CR49" s="22" t="str">
        <f t="shared" si="30"/>
        <v/>
      </c>
      <c r="CS49" s="22" t="str">
        <f t="shared" si="31"/>
        <v/>
      </c>
      <c r="CT49" s="22" t="str">
        <f t="shared" si="32"/>
        <v/>
      </c>
      <c r="CU49" s="22" t="str">
        <f t="shared" si="33"/>
        <v/>
      </c>
      <c r="CV49" s="22" t="str">
        <f t="shared" si="34"/>
        <v/>
      </c>
      <c r="CW49" s="22" t="str">
        <f t="shared" si="35"/>
        <v/>
      </c>
      <c r="CX49" s="22" t="str">
        <f t="shared" si="36"/>
        <v/>
      </c>
      <c r="CY49" s="22" t="str">
        <f t="shared" si="37"/>
        <v/>
      </c>
      <c r="CZ49" s="22" t="str">
        <f t="shared" si="38"/>
        <v/>
      </c>
      <c r="DA49" s="22" t="str">
        <f t="shared" si="39"/>
        <v/>
      </c>
      <c r="DB49" s="22" t="str">
        <f t="shared" si="40"/>
        <v/>
      </c>
      <c r="DC49" s="22" t="str">
        <f t="shared" si="41"/>
        <v/>
      </c>
      <c r="DD49" s="22" t="str">
        <f t="shared" si="42"/>
        <v/>
      </c>
      <c r="DE49" s="22" t="str">
        <f t="shared" si="43"/>
        <v/>
      </c>
      <c r="DF49" s="22" t="str">
        <f t="shared" si="44"/>
        <v/>
      </c>
      <c r="DG49" s="22" t="str">
        <f t="shared" si="45"/>
        <v/>
      </c>
      <c r="DH49" s="22" t="str">
        <f t="shared" si="46"/>
        <v/>
      </c>
      <c r="DI49" s="22" t="str">
        <f t="shared" si="47"/>
        <v/>
      </c>
      <c r="DJ49" s="22" t="str">
        <f t="shared" si="48"/>
        <v/>
      </c>
      <c r="DK49" s="22" t="str">
        <f t="shared" si="49"/>
        <v/>
      </c>
      <c r="DL49" s="22" t="str">
        <f t="shared" si="50"/>
        <v/>
      </c>
      <c r="DM49" s="22" t="str">
        <f t="shared" si="51"/>
        <v/>
      </c>
      <c r="DN49" s="22" t="str">
        <f t="shared" si="52"/>
        <v/>
      </c>
      <c r="DO49" s="22" t="str">
        <f t="shared" si="53"/>
        <v/>
      </c>
      <c r="DP49" s="22" t="str">
        <f t="shared" si="54"/>
        <v/>
      </c>
      <c r="DQ49" s="22" t="str">
        <f t="shared" si="55"/>
        <v/>
      </c>
      <c r="DR49" s="22" t="str">
        <f t="shared" si="56"/>
        <v/>
      </c>
      <c r="DS49" s="22" t="str">
        <f t="shared" si="57"/>
        <v/>
      </c>
      <c r="DT49" s="22" t="str">
        <f t="shared" si="58"/>
        <v/>
      </c>
      <c r="DU49" s="22" t="str">
        <f t="shared" si="59"/>
        <v/>
      </c>
      <c r="DV49" s="22" t="str">
        <f t="shared" si="60"/>
        <v/>
      </c>
      <c r="DX49" s="18">
        <f t="shared" si="61"/>
        <v>0.18463179640538951</v>
      </c>
      <c r="DY49" s="18">
        <f t="shared" si="62"/>
        <v>96.587664869561777</v>
      </c>
      <c r="DZ49" s="18">
        <f t="shared" si="63"/>
        <v>0</v>
      </c>
      <c r="EA49" s="18">
        <f t="shared" si="64"/>
        <v>0</v>
      </c>
      <c r="EB49" s="18">
        <f t="shared" si="65"/>
        <v>0</v>
      </c>
      <c r="EC49" s="18">
        <f t="shared" si="66"/>
        <v>0</v>
      </c>
      <c r="ED49" s="18">
        <f t="shared" si="67"/>
        <v>0</v>
      </c>
      <c r="EE49" s="18">
        <f t="shared" si="68"/>
        <v>0</v>
      </c>
      <c r="EF49" s="18">
        <f t="shared" si="69"/>
        <v>0</v>
      </c>
      <c r="EG49" s="18">
        <f t="shared" si="70"/>
        <v>0</v>
      </c>
      <c r="EH49" s="18">
        <f t="shared" si="71"/>
        <v>0</v>
      </c>
      <c r="EI49" s="18">
        <f t="shared" si="72"/>
        <v>0</v>
      </c>
      <c r="EJ49" s="18">
        <f t="shared" si="73"/>
        <v>0</v>
      </c>
      <c r="EK49" s="18">
        <f t="shared" si="74"/>
        <v>0</v>
      </c>
      <c r="EL49" s="18">
        <f t="shared" si="75"/>
        <v>0</v>
      </c>
      <c r="EM49" s="18">
        <f t="shared" si="76"/>
        <v>0</v>
      </c>
      <c r="EN49" s="18">
        <f t="shared" si="77"/>
        <v>0</v>
      </c>
      <c r="EO49" s="18">
        <f t="shared" si="78"/>
        <v>0</v>
      </c>
      <c r="EP49" s="18">
        <f t="shared" si="79"/>
        <v>0</v>
      </c>
      <c r="EQ49" s="18">
        <f t="shared" si="80"/>
        <v>0</v>
      </c>
      <c r="ER49" s="18">
        <f t="shared" si="81"/>
        <v>0</v>
      </c>
      <c r="ES49" s="18">
        <f t="shared" si="82"/>
        <v>0</v>
      </c>
      <c r="ET49" s="18">
        <f t="shared" si="83"/>
        <v>0</v>
      </c>
      <c r="EU49" s="18">
        <f t="shared" si="84"/>
        <v>0</v>
      </c>
      <c r="EV49" s="18">
        <f t="shared" si="85"/>
        <v>0</v>
      </c>
      <c r="EW49" s="18">
        <f t="shared" si="86"/>
        <v>0</v>
      </c>
      <c r="EX49" s="18">
        <f t="shared" si="87"/>
        <v>0</v>
      </c>
      <c r="EY49" s="18">
        <f t="shared" si="88"/>
        <v>0</v>
      </c>
      <c r="EZ49" s="18">
        <f t="shared" si="89"/>
        <v>0</v>
      </c>
      <c r="FA49" s="18">
        <f t="shared" si="90"/>
        <v>0</v>
      </c>
      <c r="FB49" s="18">
        <f t="shared" si="91"/>
        <v>0</v>
      </c>
      <c r="FC49" s="18">
        <f t="shared" si="92"/>
        <v>0</v>
      </c>
      <c r="FD49" s="18">
        <f t="shared" si="93"/>
        <v>0</v>
      </c>
      <c r="FE49" s="18">
        <f t="shared" si="94"/>
        <v>0</v>
      </c>
      <c r="FF49" s="18">
        <f t="shared" si="95"/>
        <v>0</v>
      </c>
      <c r="FG49" s="18">
        <f t="shared" si="96"/>
        <v>0</v>
      </c>
      <c r="FH49" s="18">
        <f t="shared" si="97"/>
        <v>0</v>
      </c>
      <c r="FI49" s="18">
        <f t="shared" si="98"/>
        <v>0</v>
      </c>
      <c r="FJ49" s="18">
        <f t="shared" si="99"/>
        <v>0</v>
      </c>
      <c r="FK49" s="18">
        <f t="shared" si="100"/>
        <v>0</v>
      </c>
      <c r="FL49" s="18">
        <f t="shared" si="101"/>
        <v>0</v>
      </c>
      <c r="FM49" s="18">
        <f t="shared" si="102"/>
        <v>0</v>
      </c>
      <c r="FN49" s="18">
        <f t="shared" si="103"/>
        <v>0</v>
      </c>
      <c r="FO49" s="18">
        <f t="shared" si="104"/>
        <v>0</v>
      </c>
      <c r="FP49" s="18">
        <f t="shared" si="105"/>
        <v>0</v>
      </c>
      <c r="FQ49" s="18">
        <f t="shared" si="106"/>
        <v>0</v>
      </c>
      <c r="FR49" s="18">
        <f t="shared" si="107"/>
        <v>0</v>
      </c>
      <c r="FS49" s="18">
        <f t="shared" si="108"/>
        <v>0</v>
      </c>
      <c r="FT49" s="18">
        <f t="shared" si="109"/>
        <v>0</v>
      </c>
      <c r="FU49" s="18">
        <f t="shared" si="110"/>
        <v>0</v>
      </c>
      <c r="FV49" s="18">
        <f t="shared" si="111"/>
        <v>0</v>
      </c>
      <c r="FW49" s="18">
        <f t="shared" si="112"/>
        <v>0</v>
      </c>
      <c r="FX49" s="18">
        <f t="shared" si="113"/>
        <v>0</v>
      </c>
      <c r="FY49" s="18">
        <f t="shared" si="114"/>
        <v>0</v>
      </c>
      <c r="FZ49" s="18">
        <f t="shared" si="115"/>
        <v>0</v>
      </c>
      <c r="GA49" s="18">
        <f t="shared" si="116"/>
        <v>0</v>
      </c>
      <c r="GB49" s="18">
        <f t="shared" si="117"/>
        <v>0</v>
      </c>
      <c r="GC49" s="18">
        <f t="shared" si="118"/>
        <v>0</v>
      </c>
      <c r="GD49" s="18">
        <f t="shared" si="119"/>
        <v>0</v>
      </c>
      <c r="GE49" s="18">
        <f t="shared" si="120"/>
        <v>0</v>
      </c>
    </row>
    <row r="50" spans="1:187" x14ac:dyDescent="0.2">
      <c r="A50">
        <v>47</v>
      </c>
      <c r="B50" s="16">
        <f>Bonds!B50</f>
        <v>46599</v>
      </c>
      <c r="C50" s="17">
        <f>Bonds!C50</f>
        <v>2.75</v>
      </c>
      <c r="D50">
        <f>Bonds!Q50</f>
        <v>2</v>
      </c>
      <c r="E50">
        <f t="shared" si="0"/>
        <v>1</v>
      </c>
      <c r="F50" s="16">
        <f>IF(1&gt;$D50,"",IF($E50=1,EOMONTH(EDATE(Bonds!$I50,6*(1-1)),0),EDATE(Bonds!$I50,6*(1-1))))</f>
        <v>46418</v>
      </c>
      <c r="G50" s="16">
        <f>IF(2&gt;$D50,"",IF($E50=1,EOMONTH(EDATE(Bonds!$I50,6*(2-1)),0),EDATE(Bonds!$I50,6*(2-1))))</f>
        <v>46599</v>
      </c>
      <c r="H50" s="16" t="str">
        <f>IF(3&gt;$D50,"",IF($E50=1,EOMONTH(EDATE(Bonds!$I50,6*(3-1)),0),EDATE(Bonds!$I50,6*(3-1))))</f>
        <v/>
      </c>
      <c r="I50" s="16" t="str">
        <f>IF(4&gt;$D50,"",IF($E50=1,EOMONTH(EDATE(Bonds!$I50,6*(4-1)),0),EDATE(Bonds!$I50,6*(4-1))))</f>
        <v/>
      </c>
      <c r="J50" s="16" t="str">
        <f>IF(5&gt;$D50,"",IF($E50=1,EOMONTH(EDATE(Bonds!$I50,6*(5-1)),0),EDATE(Bonds!$I50,6*(5-1))))</f>
        <v/>
      </c>
      <c r="K50" s="16" t="str">
        <f>IF(6&gt;$D50,"",IF($E50=1,EOMONTH(EDATE(Bonds!$I50,6*(6-1)),0),EDATE(Bonds!$I50,6*(6-1))))</f>
        <v/>
      </c>
      <c r="L50" s="16" t="str">
        <f>IF(7&gt;$D50,"",IF($E50=1,EOMONTH(EDATE(Bonds!$I50,6*(7-1)),0),EDATE(Bonds!$I50,6*(7-1))))</f>
        <v/>
      </c>
      <c r="M50" s="16" t="str">
        <f>IF(8&gt;$D50,"",IF($E50=1,EOMONTH(EDATE(Bonds!$I50,6*(8-1)),0),EDATE(Bonds!$I50,6*(8-1))))</f>
        <v/>
      </c>
      <c r="N50" s="16" t="str">
        <f>IF(9&gt;$D50,"",IF($E50=1,EOMONTH(EDATE(Bonds!$I50,6*(9-1)),0),EDATE(Bonds!$I50,6*(9-1))))</f>
        <v/>
      </c>
      <c r="O50" s="16" t="str">
        <f>IF(10&gt;$D50,"",IF($E50=1,EOMONTH(EDATE(Bonds!$I50,6*(10-1)),0),EDATE(Bonds!$I50,6*(10-1))))</f>
        <v/>
      </c>
      <c r="P50" s="16" t="str">
        <f>IF(11&gt;$D50,"",IF($E50=1,EOMONTH(EDATE(Bonds!$I50,6*(11-1)),0),EDATE(Bonds!$I50,6*(11-1))))</f>
        <v/>
      </c>
      <c r="Q50" s="16" t="str">
        <f>IF(12&gt;$D50,"",IF($E50=1,EOMONTH(EDATE(Bonds!$I50,6*(12-1)),0),EDATE(Bonds!$I50,6*(12-1))))</f>
        <v/>
      </c>
      <c r="R50" s="16" t="str">
        <f>IF(13&gt;$D50,"",IF($E50=1,EOMONTH(EDATE(Bonds!$I50,6*(13-1)),0),EDATE(Bonds!$I50,6*(13-1))))</f>
        <v/>
      </c>
      <c r="S50" s="16" t="str">
        <f>IF(14&gt;$D50,"",IF($E50=1,EOMONTH(EDATE(Bonds!$I50,6*(14-1)),0),EDATE(Bonds!$I50,6*(14-1))))</f>
        <v/>
      </c>
      <c r="T50" s="16" t="str">
        <f>IF(15&gt;$D50,"",IF($E50=1,EOMONTH(EDATE(Bonds!$I50,6*(15-1)),0),EDATE(Bonds!$I50,6*(15-1))))</f>
        <v/>
      </c>
      <c r="U50" s="16" t="str">
        <f>IF(16&gt;$D50,"",IF($E50=1,EOMONTH(EDATE(Bonds!$I50,6*(16-1)),0),EDATE(Bonds!$I50,6*(16-1))))</f>
        <v/>
      </c>
      <c r="V50" s="16" t="str">
        <f>IF(17&gt;$D50,"",IF($E50=1,EOMONTH(EDATE(Bonds!$I50,6*(17-1)),0),EDATE(Bonds!$I50,6*(17-1))))</f>
        <v/>
      </c>
      <c r="W50" s="16" t="str">
        <f>IF(18&gt;$D50,"",IF($E50=1,EOMONTH(EDATE(Bonds!$I50,6*(18-1)),0),EDATE(Bonds!$I50,6*(18-1))))</f>
        <v/>
      </c>
      <c r="X50" s="16" t="str">
        <f>IF(19&gt;$D50,"",IF($E50=1,EOMONTH(EDATE(Bonds!$I50,6*(19-1)),0),EDATE(Bonds!$I50,6*(19-1))))</f>
        <v/>
      </c>
      <c r="Y50" s="16" t="str">
        <f>IF(20&gt;$D50,"",IF($E50=1,EOMONTH(EDATE(Bonds!$I50,6*(20-1)),0),EDATE(Bonds!$I50,6*(20-1))))</f>
        <v/>
      </c>
      <c r="Z50" s="16" t="str">
        <f>IF(21&gt;$D50,"",IF($E50=1,EOMONTH(EDATE(Bonds!$I50,6*(21-1)),0),EDATE(Bonds!$I50,6*(21-1))))</f>
        <v/>
      </c>
      <c r="AA50" s="16" t="str">
        <f>IF(22&gt;$D50,"",IF($E50=1,EOMONTH(EDATE(Bonds!$I50,6*(22-1)),0),EDATE(Bonds!$I50,6*(22-1))))</f>
        <v/>
      </c>
      <c r="AB50" s="16" t="str">
        <f>IF(23&gt;$D50,"",IF($E50=1,EOMONTH(EDATE(Bonds!$I50,6*(23-1)),0),EDATE(Bonds!$I50,6*(23-1))))</f>
        <v/>
      </c>
      <c r="AC50" s="16" t="str">
        <f>IF(24&gt;$D50,"",IF($E50=1,EOMONTH(EDATE(Bonds!$I50,6*(24-1)),0),EDATE(Bonds!$I50,6*(24-1))))</f>
        <v/>
      </c>
      <c r="AD50" s="16" t="str">
        <f>IF(25&gt;$D50,"",IF($E50=1,EOMONTH(EDATE(Bonds!$I50,6*(25-1)),0),EDATE(Bonds!$I50,6*(25-1))))</f>
        <v/>
      </c>
      <c r="AE50" s="16" t="str">
        <f>IF(26&gt;$D50,"",IF($E50=1,EOMONTH(EDATE(Bonds!$I50,6*(26-1)),0),EDATE(Bonds!$I50,6*(26-1))))</f>
        <v/>
      </c>
      <c r="AF50" s="16" t="str">
        <f>IF(27&gt;$D50,"",IF($E50=1,EOMONTH(EDATE(Bonds!$I50,6*(27-1)),0),EDATE(Bonds!$I50,6*(27-1))))</f>
        <v/>
      </c>
      <c r="AG50" s="16" t="str">
        <f>IF(28&gt;$D50,"",IF($E50=1,EOMONTH(EDATE(Bonds!$I50,6*(28-1)),0),EDATE(Bonds!$I50,6*(28-1))))</f>
        <v/>
      </c>
      <c r="AH50" s="16" t="str">
        <f>IF(29&gt;$D50,"",IF($E50=1,EOMONTH(EDATE(Bonds!$I50,6*(29-1)),0),EDATE(Bonds!$I50,6*(29-1))))</f>
        <v/>
      </c>
      <c r="AI50" s="16" t="str">
        <f>IF(30&gt;$D50,"",IF($E50=1,EOMONTH(EDATE(Bonds!$I50,6*(30-1)),0),EDATE(Bonds!$I50,6*(30-1))))</f>
        <v/>
      </c>
      <c r="AJ50" s="16" t="str">
        <f>IF(31&gt;$D50,"",IF($E50=1,EOMONTH(EDATE(Bonds!$I50,6*(31-1)),0),EDATE(Bonds!$I50,6*(31-1))))</f>
        <v/>
      </c>
      <c r="AK50" s="16" t="str">
        <f>IF(32&gt;$D50,"",IF($E50=1,EOMONTH(EDATE(Bonds!$I50,6*(32-1)),0),EDATE(Bonds!$I50,6*(32-1))))</f>
        <v/>
      </c>
      <c r="AL50" s="16" t="str">
        <f>IF(33&gt;$D50,"",IF($E50=1,EOMONTH(EDATE(Bonds!$I50,6*(33-1)),0),EDATE(Bonds!$I50,6*(33-1))))</f>
        <v/>
      </c>
      <c r="AM50" s="16" t="str">
        <f>IF(34&gt;$D50,"",IF($E50=1,EOMONTH(EDATE(Bonds!$I50,6*(34-1)),0),EDATE(Bonds!$I50,6*(34-1))))</f>
        <v/>
      </c>
      <c r="AN50" s="16" t="str">
        <f>IF(35&gt;$D50,"",IF($E50=1,EOMONTH(EDATE(Bonds!$I50,6*(35-1)),0),EDATE(Bonds!$I50,6*(35-1))))</f>
        <v/>
      </c>
      <c r="AO50" s="16" t="str">
        <f>IF(36&gt;$D50,"",IF($E50=1,EOMONTH(EDATE(Bonds!$I50,6*(36-1)),0),EDATE(Bonds!$I50,6*(36-1))))</f>
        <v/>
      </c>
      <c r="AP50" s="16" t="str">
        <f>IF(37&gt;$D50,"",IF($E50=1,EOMONTH(EDATE(Bonds!$I50,6*(37-1)),0),EDATE(Bonds!$I50,6*(37-1))))</f>
        <v/>
      </c>
      <c r="AQ50" s="16" t="str">
        <f>IF(38&gt;$D50,"",IF($E50=1,EOMONTH(EDATE(Bonds!$I50,6*(38-1)),0),EDATE(Bonds!$I50,6*(38-1))))</f>
        <v/>
      </c>
      <c r="AR50" s="16" t="str">
        <f>IF(39&gt;$D50,"",IF($E50=1,EOMONTH(EDATE(Bonds!$I50,6*(39-1)),0),EDATE(Bonds!$I50,6*(39-1))))</f>
        <v/>
      </c>
      <c r="AS50" s="16" t="str">
        <f>IF(40&gt;$D50,"",IF($E50=1,EOMONTH(EDATE(Bonds!$I50,6*(40-1)),0),EDATE(Bonds!$I50,6*(40-1))))</f>
        <v/>
      </c>
      <c r="AT50" s="16" t="str">
        <f>IF(41&gt;$D50,"",IF($E50=1,EOMONTH(EDATE(Bonds!$I50,6*(41-1)),0),EDATE(Bonds!$I50,6*(41-1))))</f>
        <v/>
      </c>
      <c r="AU50" s="16" t="str">
        <f>IF(42&gt;$D50,"",IF($E50=1,EOMONTH(EDATE(Bonds!$I50,6*(42-1)),0),EDATE(Bonds!$I50,6*(42-1))))</f>
        <v/>
      </c>
      <c r="AV50" s="16" t="str">
        <f>IF(43&gt;$D50,"",IF($E50=1,EOMONTH(EDATE(Bonds!$I50,6*(43-1)),0),EDATE(Bonds!$I50,6*(43-1))))</f>
        <v/>
      </c>
      <c r="AW50" s="16" t="str">
        <f>IF(44&gt;$D50,"",IF($E50=1,EOMONTH(EDATE(Bonds!$I50,6*(44-1)),0),EDATE(Bonds!$I50,6*(44-1))))</f>
        <v/>
      </c>
      <c r="AX50" s="16" t="str">
        <f>IF(45&gt;$D50,"",IF($E50=1,EOMONTH(EDATE(Bonds!$I50,6*(45-1)),0),EDATE(Bonds!$I50,6*(45-1))))</f>
        <v/>
      </c>
      <c r="AY50" s="16" t="str">
        <f>IF(46&gt;$D50,"",IF($E50=1,EOMONTH(EDATE(Bonds!$I50,6*(46-1)),0),EDATE(Bonds!$I50,6*(46-1))))</f>
        <v/>
      </c>
      <c r="AZ50" s="16" t="str">
        <f>IF(47&gt;$D50,"",IF($E50=1,EOMONTH(EDATE(Bonds!$I50,6*(47-1)),0),EDATE(Bonds!$I50,6*(47-1))))</f>
        <v/>
      </c>
      <c r="BA50" s="16" t="str">
        <f>IF(48&gt;$D50,"",IF($E50=1,EOMONTH(EDATE(Bonds!$I50,6*(48-1)),0),EDATE(Bonds!$I50,6*(48-1))))</f>
        <v/>
      </c>
      <c r="BB50" s="16" t="str">
        <f>IF(49&gt;$D50,"",IF($E50=1,EOMONTH(EDATE(Bonds!$I50,6*(49-1)),0),EDATE(Bonds!$I50,6*(49-1))))</f>
        <v/>
      </c>
      <c r="BC50" s="16" t="str">
        <f>IF(50&gt;$D50,"",IF($E50=1,EOMONTH(EDATE(Bonds!$I50,6*(50-1)),0),EDATE(Bonds!$I50,6*(50-1))))</f>
        <v/>
      </c>
      <c r="BD50" s="16" t="str">
        <f>IF(51&gt;$D50,"",IF($E50=1,EOMONTH(EDATE(Bonds!$I50,6*(51-1)),0),EDATE(Bonds!$I50,6*(51-1))))</f>
        <v/>
      </c>
      <c r="BE50" s="16" t="str">
        <f>IF(52&gt;$D50,"",IF($E50=1,EOMONTH(EDATE(Bonds!$I50,6*(52-1)),0),EDATE(Bonds!$I50,6*(52-1))))</f>
        <v/>
      </c>
      <c r="BF50" s="16" t="str">
        <f>IF(53&gt;$D50,"",IF($E50=1,EOMONTH(EDATE(Bonds!$I50,6*(53-1)),0),EDATE(Bonds!$I50,6*(53-1))))</f>
        <v/>
      </c>
      <c r="BG50" s="16" t="str">
        <f>IF(54&gt;$D50,"",IF($E50=1,EOMONTH(EDATE(Bonds!$I50,6*(54-1)),0),EDATE(Bonds!$I50,6*(54-1))))</f>
        <v/>
      </c>
      <c r="BH50" s="16" t="str">
        <f>IF(55&gt;$D50,"",IF($E50=1,EOMONTH(EDATE(Bonds!$I50,6*(55-1)),0),EDATE(Bonds!$I50,6*(55-1))))</f>
        <v/>
      </c>
      <c r="BI50" s="16" t="str">
        <f>IF(56&gt;$D50,"",IF($E50=1,EOMONTH(EDATE(Bonds!$I50,6*(56-1)),0),EDATE(Bonds!$I50,6*(56-1))))</f>
        <v/>
      </c>
      <c r="BJ50" s="16" t="str">
        <f>IF(57&gt;$D50,"",IF($E50=1,EOMONTH(EDATE(Bonds!$I50,6*(57-1)),0),EDATE(Bonds!$I50,6*(57-1))))</f>
        <v/>
      </c>
      <c r="BK50" s="16" t="str">
        <f>IF(58&gt;$D50,"",IF($E50=1,EOMONTH(EDATE(Bonds!$I50,6*(58-1)),0),EDATE(Bonds!$I50,6*(58-1))))</f>
        <v/>
      </c>
      <c r="BL50" s="16" t="str">
        <f>IF(59&gt;$D50,"",IF($E50=1,EOMONTH(EDATE(Bonds!$I50,6*(59-1)),0),EDATE(Bonds!$I50,6*(59-1))))</f>
        <v/>
      </c>
      <c r="BM50" s="16" t="str">
        <f>IF(60&gt;$D50,"",IF($E50=1,EOMONTH(EDATE(Bonds!$I50,6*(60-1)),0),EDATE(Bonds!$I50,6*(60-1))))</f>
        <v/>
      </c>
      <c r="BO50" s="22">
        <f t="shared" si="1"/>
        <v>3.8804014146881394E-2</v>
      </c>
      <c r="BP50" s="22">
        <f t="shared" si="2"/>
        <v>4.0970007394902724E-2</v>
      </c>
      <c r="BQ50" s="22" t="str">
        <f t="shared" si="3"/>
        <v/>
      </c>
      <c r="BR50" s="22" t="str">
        <f t="shared" si="4"/>
        <v/>
      </c>
      <c r="BS50" s="22" t="str">
        <f t="shared" si="5"/>
        <v/>
      </c>
      <c r="BT50" s="22" t="str">
        <f t="shared" si="6"/>
        <v/>
      </c>
      <c r="BU50" s="22" t="str">
        <f t="shared" si="7"/>
        <v/>
      </c>
      <c r="BV50" s="22" t="str">
        <f t="shared" si="8"/>
        <v/>
      </c>
      <c r="BW50" s="22" t="str">
        <f t="shared" si="9"/>
        <v/>
      </c>
      <c r="BX50" s="22" t="str">
        <f t="shared" si="10"/>
        <v/>
      </c>
      <c r="BY50" s="22" t="str">
        <f t="shared" si="11"/>
        <v/>
      </c>
      <c r="BZ50" s="22" t="str">
        <f t="shared" si="12"/>
        <v/>
      </c>
      <c r="CA50" s="22" t="str">
        <f t="shared" si="13"/>
        <v/>
      </c>
      <c r="CB50" s="22" t="str">
        <f t="shared" si="14"/>
        <v/>
      </c>
      <c r="CC50" s="22" t="str">
        <f t="shared" si="15"/>
        <v/>
      </c>
      <c r="CD50" s="22" t="str">
        <f t="shared" si="16"/>
        <v/>
      </c>
      <c r="CE50" s="22" t="str">
        <f t="shared" si="17"/>
        <v/>
      </c>
      <c r="CF50" s="22" t="str">
        <f t="shared" si="18"/>
        <v/>
      </c>
      <c r="CG50" s="22" t="str">
        <f t="shared" si="19"/>
        <v/>
      </c>
      <c r="CH50" s="22" t="str">
        <f t="shared" si="20"/>
        <v/>
      </c>
      <c r="CI50" s="22" t="str">
        <f t="shared" si="21"/>
        <v/>
      </c>
      <c r="CJ50" s="22" t="str">
        <f t="shared" si="22"/>
        <v/>
      </c>
      <c r="CK50" s="22" t="str">
        <f t="shared" si="23"/>
        <v/>
      </c>
      <c r="CL50" s="22" t="str">
        <f t="shared" si="24"/>
        <v/>
      </c>
      <c r="CM50" s="22" t="str">
        <f t="shared" si="25"/>
        <v/>
      </c>
      <c r="CN50" s="22" t="str">
        <f t="shared" si="26"/>
        <v/>
      </c>
      <c r="CO50" s="22" t="str">
        <f t="shared" si="27"/>
        <v/>
      </c>
      <c r="CP50" s="22" t="str">
        <f t="shared" si="28"/>
        <v/>
      </c>
      <c r="CQ50" s="22" t="str">
        <f t="shared" si="29"/>
        <v/>
      </c>
      <c r="CR50" s="22" t="str">
        <f t="shared" si="30"/>
        <v/>
      </c>
      <c r="CS50" s="22" t="str">
        <f t="shared" si="31"/>
        <v/>
      </c>
      <c r="CT50" s="22" t="str">
        <f t="shared" si="32"/>
        <v/>
      </c>
      <c r="CU50" s="22" t="str">
        <f t="shared" si="33"/>
        <v/>
      </c>
      <c r="CV50" s="22" t="str">
        <f t="shared" si="34"/>
        <v/>
      </c>
      <c r="CW50" s="22" t="str">
        <f t="shared" si="35"/>
        <v/>
      </c>
      <c r="CX50" s="22" t="str">
        <f t="shared" si="36"/>
        <v/>
      </c>
      <c r="CY50" s="22" t="str">
        <f t="shared" si="37"/>
        <v/>
      </c>
      <c r="CZ50" s="22" t="str">
        <f t="shared" si="38"/>
        <v/>
      </c>
      <c r="DA50" s="22" t="str">
        <f t="shared" si="39"/>
        <v/>
      </c>
      <c r="DB50" s="22" t="str">
        <f t="shared" si="40"/>
        <v/>
      </c>
      <c r="DC50" s="22" t="str">
        <f t="shared" si="41"/>
        <v/>
      </c>
      <c r="DD50" s="22" t="str">
        <f t="shared" si="42"/>
        <v/>
      </c>
      <c r="DE50" s="22" t="str">
        <f t="shared" si="43"/>
        <v/>
      </c>
      <c r="DF50" s="22" t="str">
        <f t="shared" si="44"/>
        <v/>
      </c>
      <c r="DG50" s="22" t="str">
        <f t="shared" si="45"/>
        <v/>
      </c>
      <c r="DH50" s="22" t="str">
        <f t="shared" si="46"/>
        <v/>
      </c>
      <c r="DI50" s="22" t="str">
        <f t="shared" si="47"/>
        <v/>
      </c>
      <c r="DJ50" s="22" t="str">
        <f t="shared" si="48"/>
        <v/>
      </c>
      <c r="DK50" s="22" t="str">
        <f t="shared" si="49"/>
        <v/>
      </c>
      <c r="DL50" s="22" t="str">
        <f t="shared" si="50"/>
        <v/>
      </c>
      <c r="DM50" s="22" t="str">
        <f t="shared" si="51"/>
        <v/>
      </c>
      <c r="DN50" s="22" t="str">
        <f t="shared" si="52"/>
        <v/>
      </c>
      <c r="DO50" s="22" t="str">
        <f t="shared" si="53"/>
        <v/>
      </c>
      <c r="DP50" s="22" t="str">
        <f t="shared" si="54"/>
        <v/>
      </c>
      <c r="DQ50" s="22" t="str">
        <f t="shared" si="55"/>
        <v/>
      </c>
      <c r="DR50" s="22" t="str">
        <f t="shared" si="56"/>
        <v/>
      </c>
      <c r="DS50" s="22" t="str">
        <f t="shared" si="57"/>
        <v/>
      </c>
      <c r="DT50" s="22" t="str">
        <f t="shared" si="58"/>
        <v/>
      </c>
      <c r="DU50" s="22" t="str">
        <f t="shared" si="59"/>
        <v/>
      </c>
      <c r="DV50" s="22" t="str">
        <f t="shared" si="60"/>
        <v/>
      </c>
      <c r="DX50" s="18">
        <f t="shared" si="61"/>
        <v>1.3539665069728566</v>
      </c>
      <c r="DY50" s="18">
        <f t="shared" si="62"/>
        <v>97.732496829962074</v>
      </c>
      <c r="DZ50" s="18">
        <f t="shared" si="63"/>
        <v>0</v>
      </c>
      <c r="EA50" s="18">
        <f t="shared" si="64"/>
        <v>0</v>
      </c>
      <c r="EB50" s="18">
        <f t="shared" si="65"/>
        <v>0</v>
      </c>
      <c r="EC50" s="18">
        <f t="shared" si="66"/>
        <v>0</v>
      </c>
      <c r="ED50" s="18">
        <f t="shared" si="67"/>
        <v>0</v>
      </c>
      <c r="EE50" s="18">
        <f t="shared" si="68"/>
        <v>0</v>
      </c>
      <c r="EF50" s="18">
        <f t="shared" si="69"/>
        <v>0</v>
      </c>
      <c r="EG50" s="18">
        <f t="shared" si="70"/>
        <v>0</v>
      </c>
      <c r="EH50" s="18">
        <f t="shared" si="71"/>
        <v>0</v>
      </c>
      <c r="EI50" s="18">
        <f t="shared" si="72"/>
        <v>0</v>
      </c>
      <c r="EJ50" s="18">
        <f t="shared" si="73"/>
        <v>0</v>
      </c>
      <c r="EK50" s="18">
        <f t="shared" si="74"/>
        <v>0</v>
      </c>
      <c r="EL50" s="18">
        <f t="shared" si="75"/>
        <v>0</v>
      </c>
      <c r="EM50" s="18">
        <f t="shared" si="76"/>
        <v>0</v>
      </c>
      <c r="EN50" s="18">
        <f t="shared" si="77"/>
        <v>0</v>
      </c>
      <c r="EO50" s="18">
        <f t="shared" si="78"/>
        <v>0</v>
      </c>
      <c r="EP50" s="18">
        <f t="shared" si="79"/>
        <v>0</v>
      </c>
      <c r="EQ50" s="18">
        <f t="shared" si="80"/>
        <v>0</v>
      </c>
      <c r="ER50" s="18">
        <f t="shared" si="81"/>
        <v>0</v>
      </c>
      <c r="ES50" s="18">
        <f t="shared" si="82"/>
        <v>0</v>
      </c>
      <c r="ET50" s="18">
        <f t="shared" si="83"/>
        <v>0</v>
      </c>
      <c r="EU50" s="18">
        <f t="shared" si="84"/>
        <v>0</v>
      </c>
      <c r="EV50" s="18">
        <f t="shared" si="85"/>
        <v>0</v>
      </c>
      <c r="EW50" s="18">
        <f t="shared" si="86"/>
        <v>0</v>
      </c>
      <c r="EX50" s="18">
        <f t="shared" si="87"/>
        <v>0</v>
      </c>
      <c r="EY50" s="18">
        <f t="shared" si="88"/>
        <v>0</v>
      </c>
      <c r="EZ50" s="18">
        <f t="shared" si="89"/>
        <v>0</v>
      </c>
      <c r="FA50" s="18">
        <f t="shared" si="90"/>
        <v>0</v>
      </c>
      <c r="FB50" s="18">
        <f t="shared" si="91"/>
        <v>0</v>
      </c>
      <c r="FC50" s="18">
        <f t="shared" si="92"/>
        <v>0</v>
      </c>
      <c r="FD50" s="18">
        <f t="shared" si="93"/>
        <v>0</v>
      </c>
      <c r="FE50" s="18">
        <f t="shared" si="94"/>
        <v>0</v>
      </c>
      <c r="FF50" s="18">
        <f t="shared" si="95"/>
        <v>0</v>
      </c>
      <c r="FG50" s="18">
        <f t="shared" si="96"/>
        <v>0</v>
      </c>
      <c r="FH50" s="18">
        <f t="shared" si="97"/>
        <v>0</v>
      </c>
      <c r="FI50" s="18">
        <f t="shared" si="98"/>
        <v>0</v>
      </c>
      <c r="FJ50" s="18">
        <f t="shared" si="99"/>
        <v>0</v>
      </c>
      <c r="FK50" s="18">
        <f t="shared" si="100"/>
        <v>0</v>
      </c>
      <c r="FL50" s="18">
        <f t="shared" si="101"/>
        <v>0</v>
      </c>
      <c r="FM50" s="18">
        <f t="shared" si="102"/>
        <v>0</v>
      </c>
      <c r="FN50" s="18">
        <f t="shared" si="103"/>
        <v>0</v>
      </c>
      <c r="FO50" s="18">
        <f t="shared" si="104"/>
        <v>0</v>
      </c>
      <c r="FP50" s="18">
        <f t="shared" si="105"/>
        <v>0</v>
      </c>
      <c r="FQ50" s="18">
        <f t="shared" si="106"/>
        <v>0</v>
      </c>
      <c r="FR50" s="18">
        <f t="shared" si="107"/>
        <v>0</v>
      </c>
      <c r="FS50" s="18">
        <f t="shared" si="108"/>
        <v>0</v>
      </c>
      <c r="FT50" s="18">
        <f t="shared" si="109"/>
        <v>0</v>
      </c>
      <c r="FU50" s="18">
        <f t="shared" si="110"/>
        <v>0</v>
      </c>
      <c r="FV50" s="18">
        <f t="shared" si="111"/>
        <v>0</v>
      </c>
      <c r="FW50" s="18">
        <f t="shared" si="112"/>
        <v>0</v>
      </c>
      <c r="FX50" s="18">
        <f t="shared" si="113"/>
        <v>0</v>
      </c>
      <c r="FY50" s="18">
        <f t="shared" si="114"/>
        <v>0</v>
      </c>
      <c r="FZ50" s="18">
        <f t="shared" si="115"/>
        <v>0</v>
      </c>
      <c r="GA50" s="18">
        <f t="shared" si="116"/>
        <v>0</v>
      </c>
      <c r="GB50" s="18">
        <f t="shared" si="117"/>
        <v>0</v>
      </c>
      <c r="GC50" s="18">
        <f t="shared" si="118"/>
        <v>0</v>
      </c>
      <c r="GD50" s="18">
        <f t="shared" si="119"/>
        <v>0</v>
      </c>
      <c r="GE50" s="18">
        <f t="shared" si="120"/>
        <v>0</v>
      </c>
    </row>
    <row r="51" spans="1:187" x14ac:dyDescent="0.2">
      <c r="A51">
        <v>48</v>
      </c>
      <c r="B51" s="16">
        <f>Bonds!B51</f>
        <v>46599</v>
      </c>
      <c r="C51" s="17">
        <f>Bonds!C51</f>
        <v>3.875</v>
      </c>
      <c r="D51">
        <f>Bonds!Q51</f>
        <v>2</v>
      </c>
      <c r="E51">
        <f t="shared" si="0"/>
        <v>1</v>
      </c>
      <c r="F51" s="16">
        <f>IF(1&gt;$D51,"",IF($E51=1,EOMONTH(EDATE(Bonds!$I51,6*(1-1)),0),EDATE(Bonds!$I51,6*(1-1))))</f>
        <v>46418</v>
      </c>
      <c r="G51" s="16">
        <f>IF(2&gt;$D51,"",IF($E51=1,EOMONTH(EDATE(Bonds!$I51,6*(2-1)),0),EDATE(Bonds!$I51,6*(2-1))))</f>
        <v>46599</v>
      </c>
      <c r="H51" s="16" t="str">
        <f>IF(3&gt;$D51,"",IF($E51=1,EOMONTH(EDATE(Bonds!$I51,6*(3-1)),0),EDATE(Bonds!$I51,6*(3-1))))</f>
        <v/>
      </c>
      <c r="I51" s="16" t="str">
        <f>IF(4&gt;$D51,"",IF($E51=1,EOMONTH(EDATE(Bonds!$I51,6*(4-1)),0),EDATE(Bonds!$I51,6*(4-1))))</f>
        <v/>
      </c>
      <c r="J51" s="16" t="str">
        <f>IF(5&gt;$D51,"",IF($E51=1,EOMONTH(EDATE(Bonds!$I51,6*(5-1)),0),EDATE(Bonds!$I51,6*(5-1))))</f>
        <v/>
      </c>
      <c r="K51" s="16" t="str">
        <f>IF(6&gt;$D51,"",IF($E51=1,EOMONTH(EDATE(Bonds!$I51,6*(6-1)),0),EDATE(Bonds!$I51,6*(6-1))))</f>
        <v/>
      </c>
      <c r="L51" s="16" t="str">
        <f>IF(7&gt;$D51,"",IF($E51=1,EOMONTH(EDATE(Bonds!$I51,6*(7-1)),0),EDATE(Bonds!$I51,6*(7-1))))</f>
        <v/>
      </c>
      <c r="M51" s="16" t="str">
        <f>IF(8&gt;$D51,"",IF($E51=1,EOMONTH(EDATE(Bonds!$I51,6*(8-1)),0),EDATE(Bonds!$I51,6*(8-1))))</f>
        <v/>
      </c>
      <c r="N51" s="16" t="str">
        <f>IF(9&gt;$D51,"",IF($E51=1,EOMONTH(EDATE(Bonds!$I51,6*(9-1)),0),EDATE(Bonds!$I51,6*(9-1))))</f>
        <v/>
      </c>
      <c r="O51" s="16" t="str">
        <f>IF(10&gt;$D51,"",IF($E51=1,EOMONTH(EDATE(Bonds!$I51,6*(10-1)),0),EDATE(Bonds!$I51,6*(10-1))))</f>
        <v/>
      </c>
      <c r="P51" s="16" t="str">
        <f>IF(11&gt;$D51,"",IF($E51=1,EOMONTH(EDATE(Bonds!$I51,6*(11-1)),0),EDATE(Bonds!$I51,6*(11-1))))</f>
        <v/>
      </c>
      <c r="Q51" s="16" t="str">
        <f>IF(12&gt;$D51,"",IF($E51=1,EOMONTH(EDATE(Bonds!$I51,6*(12-1)),0),EDATE(Bonds!$I51,6*(12-1))))</f>
        <v/>
      </c>
      <c r="R51" s="16" t="str">
        <f>IF(13&gt;$D51,"",IF($E51=1,EOMONTH(EDATE(Bonds!$I51,6*(13-1)),0),EDATE(Bonds!$I51,6*(13-1))))</f>
        <v/>
      </c>
      <c r="S51" s="16" t="str">
        <f>IF(14&gt;$D51,"",IF($E51=1,EOMONTH(EDATE(Bonds!$I51,6*(14-1)),0),EDATE(Bonds!$I51,6*(14-1))))</f>
        <v/>
      </c>
      <c r="T51" s="16" t="str">
        <f>IF(15&gt;$D51,"",IF($E51=1,EOMONTH(EDATE(Bonds!$I51,6*(15-1)),0),EDATE(Bonds!$I51,6*(15-1))))</f>
        <v/>
      </c>
      <c r="U51" s="16" t="str">
        <f>IF(16&gt;$D51,"",IF($E51=1,EOMONTH(EDATE(Bonds!$I51,6*(16-1)),0),EDATE(Bonds!$I51,6*(16-1))))</f>
        <v/>
      </c>
      <c r="V51" s="16" t="str">
        <f>IF(17&gt;$D51,"",IF($E51=1,EOMONTH(EDATE(Bonds!$I51,6*(17-1)),0),EDATE(Bonds!$I51,6*(17-1))))</f>
        <v/>
      </c>
      <c r="W51" s="16" t="str">
        <f>IF(18&gt;$D51,"",IF($E51=1,EOMONTH(EDATE(Bonds!$I51,6*(18-1)),0),EDATE(Bonds!$I51,6*(18-1))))</f>
        <v/>
      </c>
      <c r="X51" s="16" t="str">
        <f>IF(19&gt;$D51,"",IF($E51=1,EOMONTH(EDATE(Bonds!$I51,6*(19-1)),0),EDATE(Bonds!$I51,6*(19-1))))</f>
        <v/>
      </c>
      <c r="Y51" s="16" t="str">
        <f>IF(20&gt;$D51,"",IF($E51=1,EOMONTH(EDATE(Bonds!$I51,6*(20-1)),0),EDATE(Bonds!$I51,6*(20-1))))</f>
        <v/>
      </c>
      <c r="Z51" s="16" t="str">
        <f>IF(21&gt;$D51,"",IF($E51=1,EOMONTH(EDATE(Bonds!$I51,6*(21-1)),0),EDATE(Bonds!$I51,6*(21-1))))</f>
        <v/>
      </c>
      <c r="AA51" s="16" t="str">
        <f>IF(22&gt;$D51,"",IF($E51=1,EOMONTH(EDATE(Bonds!$I51,6*(22-1)),0),EDATE(Bonds!$I51,6*(22-1))))</f>
        <v/>
      </c>
      <c r="AB51" s="16" t="str">
        <f>IF(23&gt;$D51,"",IF($E51=1,EOMONTH(EDATE(Bonds!$I51,6*(23-1)),0),EDATE(Bonds!$I51,6*(23-1))))</f>
        <v/>
      </c>
      <c r="AC51" s="16" t="str">
        <f>IF(24&gt;$D51,"",IF($E51=1,EOMONTH(EDATE(Bonds!$I51,6*(24-1)),0),EDATE(Bonds!$I51,6*(24-1))))</f>
        <v/>
      </c>
      <c r="AD51" s="16" t="str">
        <f>IF(25&gt;$D51,"",IF($E51=1,EOMONTH(EDATE(Bonds!$I51,6*(25-1)),0),EDATE(Bonds!$I51,6*(25-1))))</f>
        <v/>
      </c>
      <c r="AE51" s="16" t="str">
        <f>IF(26&gt;$D51,"",IF($E51=1,EOMONTH(EDATE(Bonds!$I51,6*(26-1)),0),EDATE(Bonds!$I51,6*(26-1))))</f>
        <v/>
      </c>
      <c r="AF51" s="16" t="str">
        <f>IF(27&gt;$D51,"",IF($E51=1,EOMONTH(EDATE(Bonds!$I51,6*(27-1)),0),EDATE(Bonds!$I51,6*(27-1))))</f>
        <v/>
      </c>
      <c r="AG51" s="16" t="str">
        <f>IF(28&gt;$D51,"",IF($E51=1,EOMONTH(EDATE(Bonds!$I51,6*(28-1)),0),EDATE(Bonds!$I51,6*(28-1))))</f>
        <v/>
      </c>
      <c r="AH51" s="16" t="str">
        <f>IF(29&gt;$D51,"",IF($E51=1,EOMONTH(EDATE(Bonds!$I51,6*(29-1)),0),EDATE(Bonds!$I51,6*(29-1))))</f>
        <v/>
      </c>
      <c r="AI51" s="16" t="str">
        <f>IF(30&gt;$D51,"",IF($E51=1,EOMONTH(EDATE(Bonds!$I51,6*(30-1)),0),EDATE(Bonds!$I51,6*(30-1))))</f>
        <v/>
      </c>
      <c r="AJ51" s="16" t="str">
        <f>IF(31&gt;$D51,"",IF($E51=1,EOMONTH(EDATE(Bonds!$I51,6*(31-1)),0),EDATE(Bonds!$I51,6*(31-1))))</f>
        <v/>
      </c>
      <c r="AK51" s="16" t="str">
        <f>IF(32&gt;$D51,"",IF($E51=1,EOMONTH(EDATE(Bonds!$I51,6*(32-1)),0),EDATE(Bonds!$I51,6*(32-1))))</f>
        <v/>
      </c>
      <c r="AL51" s="16" t="str">
        <f>IF(33&gt;$D51,"",IF($E51=1,EOMONTH(EDATE(Bonds!$I51,6*(33-1)),0),EDATE(Bonds!$I51,6*(33-1))))</f>
        <v/>
      </c>
      <c r="AM51" s="16" t="str">
        <f>IF(34&gt;$D51,"",IF($E51=1,EOMONTH(EDATE(Bonds!$I51,6*(34-1)),0),EDATE(Bonds!$I51,6*(34-1))))</f>
        <v/>
      </c>
      <c r="AN51" s="16" t="str">
        <f>IF(35&gt;$D51,"",IF($E51=1,EOMONTH(EDATE(Bonds!$I51,6*(35-1)),0),EDATE(Bonds!$I51,6*(35-1))))</f>
        <v/>
      </c>
      <c r="AO51" s="16" t="str">
        <f>IF(36&gt;$D51,"",IF($E51=1,EOMONTH(EDATE(Bonds!$I51,6*(36-1)),0),EDATE(Bonds!$I51,6*(36-1))))</f>
        <v/>
      </c>
      <c r="AP51" s="16" t="str">
        <f>IF(37&gt;$D51,"",IF($E51=1,EOMONTH(EDATE(Bonds!$I51,6*(37-1)),0),EDATE(Bonds!$I51,6*(37-1))))</f>
        <v/>
      </c>
      <c r="AQ51" s="16" t="str">
        <f>IF(38&gt;$D51,"",IF($E51=1,EOMONTH(EDATE(Bonds!$I51,6*(38-1)),0),EDATE(Bonds!$I51,6*(38-1))))</f>
        <v/>
      </c>
      <c r="AR51" s="16" t="str">
        <f>IF(39&gt;$D51,"",IF($E51=1,EOMONTH(EDATE(Bonds!$I51,6*(39-1)),0),EDATE(Bonds!$I51,6*(39-1))))</f>
        <v/>
      </c>
      <c r="AS51" s="16" t="str">
        <f>IF(40&gt;$D51,"",IF($E51=1,EOMONTH(EDATE(Bonds!$I51,6*(40-1)),0),EDATE(Bonds!$I51,6*(40-1))))</f>
        <v/>
      </c>
      <c r="AT51" s="16" t="str">
        <f>IF(41&gt;$D51,"",IF($E51=1,EOMONTH(EDATE(Bonds!$I51,6*(41-1)),0),EDATE(Bonds!$I51,6*(41-1))))</f>
        <v/>
      </c>
      <c r="AU51" s="16" t="str">
        <f>IF(42&gt;$D51,"",IF($E51=1,EOMONTH(EDATE(Bonds!$I51,6*(42-1)),0),EDATE(Bonds!$I51,6*(42-1))))</f>
        <v/>
      </c>
      <c r="AV51" s="16" t="str">
        <f>IF(43&gt;$D51,"",IF($E51=1,EOMONTH(EDATE(Bonds!$I51,6*(43-1)),0),EDATE(Bonds!$I51,6*(43-1))))</f>
        <v/>
      </c>
      <c r="AW51" s="16" t="str">
        <f>IF(44&gt;$D51,"",IF($E51=1,EOMONTH(EDATE(Bonds!$I51,6*(44-1)),0),EDATE(Bonds!$I51,6*(44-1))))</f>
        <v/>
      </c>
      <c r="AX51" s="16" t="str">
        <f>IF(45&gt;$D51,"",IF($E51=1,EOMONTH(EDATE(Bonds!$I51,6*(45-1)),0),EDATE(Bonds!$I51,6*(45-1))))</f>
        <v/>
      </c>
      <c r="AY51" s="16" t="str">
        <f>IF(46&gt;$D51,"",IF($E51=1,EOMONTH(EDATE(Bonds!$I51,6*(46-1)),0),EDATE(Bonds!$I51,6*(46-1))))</f>
        <v/>
      </c>
      <c r="AZ51" s="16" t="str">
        <f>IF(47&gt;$D51,"",IF($E51=1,EOMONTH(EDATE(Bonds!$I51,6*(47-1)),0),EDATE(Bonds!$I51,6*(47-1))))</f>
        <v/>
      </c>
      <c r="BA51" s="16" t="str">
        <f>IF(48&gt;$D51,"",IF($E51=1,EOMONTH(EDATE(Bonds!$I51,6*(48-1)),0),EDATE(Bonds!$I51,6*(48-1))))</f>
        <v/>
      </c>
      <c r="BB51" s="16" t="str">
        <f>IF(49&gt;$D51,"",IF($E51=1,EOMONTH(EDATE(Bonds!$I51,6*(49-1)),0),EDATE(Bonds!$I51,6*(49-1))))</f>
        <v/>
      </c>
      <c r="BC51" s="16" t="str">
        <f>IF(50&gt;$D51,"",IF($E51=1,EOMONTH(EDATE(Bonds!$I51,6*(50-1)),0),EDATE(Bonds!$I51,6*(50-1))))</f>
        <v/>
      </c>
      <c r="BD51" s="16" t="str">
        <f>IF(51&gt;$D51,"",IF($E51=1,EOMONTH(EDATE(Bonds!$I51,6*(51-1)),0),EDATE(Bonds!$I51,6*(51-1))))</f>
        <v/>
      </c>
      <c r="BE51" s="16" t="str">
        <f>IF(52&gt;$D51,"",IF($E51=1,EOMONTH(EDATE(Bonds!$I51,6*(52-1)),0),EDATE(Bonds!$I51,6*(52-1))))</f>
        <v/>
      </c>
      <c r="BF51" s="16" t="str">
        <f>IF(53&gt;$D51,"",IF($E51=1,EOMONTH(EDATE(Bonds!$I51,6*(53-1)),0),EDATE(Bonds!$I51,6*(53-1))))</f>
        <v/>
      </c>
      <c r="BG51" s="16" t="str">
        <f>IF(54&gt;$D51,"",IF($E51=1,EOMONTH(EDATE(Bonds!$I51,6*(54-1)),0),EDATE(Bonds!$I51,6*(54-1))))</f>
        <v/>
      </c>
      <c r="BH51" s="16" t="str">
        <f>IF(55&gt;$D51,"",IF($E51=1,EOMONTH(EDATE(Bonds!$I51,6*(55-1)),0),EDATE(Bonds!$I51,6*(55-1))))</f>
        <v/>
      </c>
      <c r="BI51" s="16" t="str">
        <f>IF(56&gt;$D51,"",IF($E51=1,EOMONTH(EDATE(Bonds!$I51,6*(56-1)),0),EDATE(Bonds!$I51,6*(56-1))))</f>
        <v/>
      </c>
      <c r="BJ51" s="16" t="str">
        <f>IF(57&gt;$D51,"",IF($E51=1,EOMONTH(EDATE(Bonds!$I51,6*(57-1)),0),EDATE(Bonds!$I51,6*(57-1))))</f>
        <v/>
      </c>
      <c r="BK51" s="16" t="str">
        <f>IF(58&gt;$D51,"",IF($E51=1,EOMONTH(EDATE(Bonds!$I51,6*(58-1)),0),EDATE(Bonds!$I51,6*(58-1))))</f>
        <v/>
      </c>
      <c r="BL51" s="16" t="str">
        <f>IF(59&gt;$D51,"",IF($E51=1,EOMONTH(EDATE(Bonds!$I51,6*(59-1)),0),EDATE(Bonds!$I51,6*(59-1))))</f>
        <v/>
      </c>
      <c r="BM51" s="16" t="str">
        <f>IF(60&gt;$D51,"",IF($E51=1,EOMONTH(EDATE(Bonds!$I51,6*(60-1)),0),EDATE(Bonds!$I51,6*(60-1))))</f>
        <v/>
      </c>
      <c r="BO51" s="22">
        <f t="shared" si="1"/>
        <v>3.8804014146881394E-2</v>
      </c>
      <c r="BP51" s="22">
        <f t="shared" si="2"/>
        <v>4.0970007394902724E-2</v>
      </c>
      <c r="BQ51" s="22" t="str">
        <f t="shared" si="3"/>
        <v/>
      </c>
      <c r="BR51" s="22" t="str">
        <f t="shared" si="4"/>
        <v/>
      </c>
      <c r="BS51" s="22" t="str">
        <f t="shared" si="5"/>
        <v/>
      </c>
      <c r="BT51" s="22" t="str">
        <f t="shared" si="6"/>
        <v/>
      </c>
      <c r="BU51" s="22" t="str">
        <f t="shared" si="7"/>
        <v/>
      </c>
      <c r="BV51" s="22" t="str">
        <f t="shared" si="8"/>
        <v/>
      </c>
      <c r="BW51" s="22" t="str">
        <f t="shared" si="9"/>
        <v/>
      </c>
      <c r="BX51" s="22" t="str">
        <f t="shared" si="10"/>
        <v/>
      </c>
      <c r="BY51" s="22" t="str">
        <f t="shared" si="11"/>
        <v/>
      </c>
      <c r="BZ51" s="22" t="str">
        <f t="shared" si="12"/>
        <v/>
      </c>
      <c r="CA51" s="22" t="str">
        <f t="shared" si="13"/>
        <v/>
      </c>
      <c r="CB51" s="22" t="str">
        <f t="shared" si="14"/>
        <v/>
      </c>
      <c r="CC51" s="22" t="str">
        <f t="shared" si="15"/>
        <v/>
      </c>
      <c r="CD51" s="22" t="str">
        <f t="shared" si="16"/>
        <v/>
      </c>
      <c r="CE51" s="22" t="str">
        <f t="shared" si="17"/>
        <v/>
      </c>
      <c r="CF51" s="22" t="str">
        <f t="shared" si="18"/>
        <v/>
      </c>
      <c r="CG51" s="22" t="str">
        <f t="shared" si="19"/>
        <v/>
      </c>
      <c r="CH51" s="22" t="str">
        <f t="shared" si="20"/>
        <v/>
      </c>
      <c r="CI51" s="22" t="str">
        <f t="shared" si="21"/>
        <v/>
      </c>
      <c r="CJ51" s="22" t="str">
        <f t="shared" si="22"/>
        <v/>
      </c>
      <c r="CK51" s="22" t="str">
        <f t="shared" si="23"/>
        <v/>
      </c>
      <c r="CL51" s="22" t="str">
        <f t="shared" si="24"/>
        <v/>
      </c>
      <c r="CM51" s="22" t="str">
        <f t="shared" si="25"/>
        <v/>
      </c>
      <c r="CN51" s="22" t="str">
        <f t="shared" si="26"/>
        <v/>
      </c>
      <c r="CO51" s="22" t="str">
        <f t="shared" si="27"/>
        <v/>
      </c>
      <c r="CP51" s="22" t="str">
        <f t="shared" si="28"/>
        <v/>
      </c>
      <c r="CQ51" s="22" t="str">
        <f t="shared" si="29"/>
        <v/>
      </c>
      <c r="CR51" s="22" t="str">
        <f t="shared" si="30"/>
        <v/>
      </c>
      <c r="CS51" s="22" t="str">
        <f t="shared" si="31"/>
        <v/>
      </c>
      <c r="CT51" s="22" t="str">
        <f t="shared" si="32"/>
        <v/>
      </c>
      <c r="CU51" s="22" t="str">
        <f t="shared" si="33"/>
        <v/>
      </c>
      <c r="CV51" s="22" t="str">
        <f t="shared" si="34"/>
        <v/>
      </c>
      <c r="CW51" s="22" t="str">
        <f t="shared" si="35"/>
        <v/>
      </c>
      <c r="CX51" s="22" t="str">
        <f t="shared" si="36"/>
        <v/>
      </c>
      <c r="CY51" s="22" t="str">
        <f t="shared" si="37"/>
        <v/>
      </c>
      <c r="CZ51" s="22" t="str">
        <f t="shared" si="38"/>
        <v/>
      </c>
      <c r="DA51" s="22" t="str">
        <f t="shared" si="39"/>
        <v/>
      </c>
      <c r="DB51" s="22" t="str">
        <f t="shared" si="40"/>
        <v/>
      </c>
      <c r="DC51" s="22" t="str">
        <f t="shared" si="41"/>
        <v/>
      </c>
      <c r="DD51" s="22" t="str">
        <f t="shared" si="42"/>
        <v/>
      </c>
      <c r="DE51" s="22" t="str">
        <f t="shared" si="43"/>
        <v/>
      </c>
      <c r="DF51" s="22" t="str">
        <f t="shared" si="44"/>
        <v/>
      </c>
      <c r="DG51" s="22" t="str">
        <f t="shared" si="45"/>
        <v/>
      </c>
      <c r="DH51" s="22" t="str">
        <f t="shared" si="46"/>
        <v/>
      </c>
      <c r="DI51" s="22" t="str">
        <f t="shared" si="47"/>
        <v/>
      </c>
      <c r="DJ51" s="22" t="str">
        <f t="shared" si="48"/>
        <v/>
      </c>
      <c r="DK51" s="22" t="str">
        <f t="shared" si="49"/>
        <v/>
      </c>
      <c r="DL51" s="22" t="str">
        <f t="shared" si="50"/>
        <v/>
      </c>
      <c r="DM51" s="22" t="str">
        <f t="shared" si="51"/>
        <v/>
      </c>
      <c r="DN51" s="22" t="str">
        <f t="shared" si="52"/>
        <v/>
      </c>
      <c r="DO51" s="22" t="str">
        <f t="shared" si="53"/>
        <v/>
      </c>
      <c r="DP51" s="22" t="str">
        <f t="shared" si="54"/>
        <v/>
      </c>
      <c r="DQ51" s="22" t="str">
        <f t="shared" si="55"/>
        <v/>
      </c>
      <c r="DR51" s="22" t="str">
        <f t="shared" si="56"/>
        <v/>
      </c>
      <c r="DS51" s="22" t="str">
        <f t="shared" si="57"/>
        <v/>
      </c>
      <c r="DT51" s="22" t="str">
        <f t="shared" si="58"/>
        <v/>
      </c>
      <c r="DU51" s="22" t="str">
        <f t="shared" si="59"/>
        <v/>
      </c>
      <c r="DV51" s="22" t="str">
        <f t="shared" si="60"/>
        <v/>
      </c>
      <c r="DX51" s="18">
        <f t="shared" si="61"/>
        <v>1.907861896189025</v>
      </c>
      <c r="DY51" s="18">
        <f t="shared" si="62"/>
        <v>98.274785653309578</v>
      </c>
      <c r="DZ51" s="18">
        <f t="shared" si="63"/>
        <v>0</v>
      </c>
      <c r="EA51" s="18">
        <f t="shared" si="64"/>
        <v>0</v>
      </c>
      <c r="EB51" s="18">
        <f t="shared" si="65"/>
        <v>0</v>
      </c>
      <c r="EC51" s="18">
        <f t="shared" si="66"/>
        <v>0</v>
      </c>
      <c r="ED51" s="18">
        <f t="shared" si="67"/>
        <v>0</v>
      </c>
      <c r="EE51" s="18">
        <f t="shared" si="68"/>
        <v>0</v>
      </c>
      <c r="EF51" s="18">
        <f t="shared" si="69"/>
        <v>0</v>
      </c>
      <c r="EG51" s="18">
        <f t="shared" si="70"/>
        <v>0</v>
      </c>
      <c r="EH51" s="18">
        <f t="shared" si="71"/>
        <v>0</v>
      </c>
      <c r="EI51" s="18">
        <f t="shared" si="72"/>
        <v>0</v>
      </c>
      <c r="EJ51" s="18">
        <f t="shared" si="73"/>
        <v>0</v>
      </c>
      <c r="EK51" s="18">
        <f t="shared" si="74"/>
        <v>0</v>
      </c>
      <c r="EL51" s="18">
        <f t="shared" si="75"/>
        <v>0</v>
      </c>
      <c r="EM51" s="18">
        <f t="shared" si="76"/>
        <v>0</v>
      </c>
      <c r="EN51" s="18">
        <f t="shared" si="77"/>
        <v>0</v>
      </c>
      <c r="EO51" s="18">
        <f t="shared" si="78"/>
        <v>0</v>
      </c>
      <c r="EP51" s="18">
        <f t="shared" si="79"/>
        <v>0</v>
      </c>
      <c r="EQ51" s="18">
        <f t="shared" si="80"/>
        <v>0</v>
      </c>
      <c r="ER51" s="18">
        <f t="shared" si="81"/>
        <v>0</v>
      </c>
      <c r="ES51" s="18">
        <f t="shared" si="82"/>
        <v>0</v>
      </c>
      <c r="ET51" s="18">
        <f t="shared" si="83"/>
        <v>0</v>
      </c>
      <c r="EU51" s="18">
        <f t="shared" si="84"/>
        <v>0</v>
      </c>
      <c r="EV51" s="18">
        <f t="shared" si="85"/>
        <v>0</v>
      </c>
      <c r="EW51" s="18">
        <f t="shared" si="86"/>
        <v>0</v>
      </c>
      <c r="EX51" s="18">
        <f t="shared" si="87"/>
        <v>0</v>
      </c>
      <c r="EY51" s="18">
        <f t="shared" si="88"/>
        <v>0</v>
      </c>
      <c r="EZ51" s="18">
        <f t="shared" si="89"/>
        <v>0</v>
      </c>
      <c r="FA51" s="18">
        <f t="shared" si="90"/>
        <v>0</v>
      </c>
      <c r="FB51" s="18">
        <f t="shared" si="91"/>
        <v>0</v>
      </c>
      <c r="FC51" s="18">
        <f t="shared" si="92"/>
        <v>0</v>
      </c>
      <c r="FD51" s="18">
        <f t="shared" si="93"/>
        <v>0</v>
      </c>
      <c r="FE51" s="18">
        <f t="shared" si="94"/>
        <v>0</v>
      </c>
      <c r="FF51" s="18">
        <f t="shared" si="95"/>
        <v>0</v>
      </c>
      <c r="FG51" s="18">
        <f t="shared" si="96"/>
        <v>0</v>
      </c>
      <c r="FH51" s="18">
        <f t="shared" si="97"/>
        <v>0</v>
      </c>
      <c r="FI51" s="18">
        <f t="shared" si="98"/>
        <v>0</v>
      </c>
      <c r="FJ51" s="18">
        <f t="shared" si="99"/>
        <v>0</v>
      </c>
      <c r="FK51" s="18">
        <f t="shared" si="100"/>
        <v>0</v>
      </c>
      <c r="FL51" s="18">
        <f t="shared" si="101"/>
        <v>0</v>
      </c>
      <c r="FM51" s="18">
        <f t="shared" si="102"/>
        <v>0</v>
      </c>
      <c r="FN51" s="18">
        <f t="shared" si="103"/>
        <v>0</v>
      </c>
      <c r="FO51" s="18">
        <f t="shared" si="104"/>
        <v>0</v>
      </c>
      <c r="FP51" s="18">
        <f t="shared" si="105"/>
        <v>0</v>
      </c>
      <c r="FQ51" s="18">
        <f t="shared" si="106"/>
        <v>0</v>
      </c>
      <c r="FR51" s="18">
        <f t="shared" si="107"/>
        <v>0</v>
      </c>
      <c r="FS51" s="18">
        <f t="shared" si="108"/>
        <v>0</v>
      </c>
      <c r="FT51" s="18">
        <f t="shared" si="109"/>
        <v>0</v>
      </c>
      <c r="FU51" s="18">
        <f t="shared" si="110"/>
        <v>0</v>
      </c>
      <c r="FV51" s="18">
        <f t="shared" si="111"/>
        <v>0</v>
      </c>
      <c r="FW51" s="18">
        <f t="shared" si="112"/>
        <v>0</v>
      </c>
      <c r="FX51" s="18">
        <f t="shared" si="113"/>
        <v>0</v>
      </c>
      <c r="FY51" s="18">
        <f t="shared" si="114"/>
        <v>0</v>
      </c>
      <c r="FZ51" s="18">
        <f t="shared" si="115"/>
        <v>0</v>
      </c>
      <c r="GA51" s="18">
        <f t="shared" si="116"/>
        <v>0</v>
      </c>
      <c r="GB51" s="18">
        <f t="shared" si="117"/>
        <v>0</v>
      </c>
      <c r="GC51" s="18">
        <f t="shared" si="118"/>
        <v>0</v>
      </c>
      <c r="GD51" s="18">
        <f t="shared" si="119"/>
        <v>0</v>
      </c>
      <c r="GE51" s="18">
        <f t="shared" si="120"/>
        <v>0</v>
      </c>
    </row>
    <row r="52" spans="1:187" x14ac:dyDescent="0.2">
      <c r="A52">
        <v>49</v>
      </c>
      <c r="B52" s="16">
        <f>Bonds!B52</f>
        <v>46614</v>
      </c>
      <c r="C52" s="17">
        <f>Bonds!C52</f>
        <v>2.25</v>
      </c>
      <c r="D52">
        <f>Bonds!Q52</f>
        <v>2</v>
      </c>
      <c r="E52">
        <f t="shared" si="0"/>
        <v>0</v>
      </c>
      <c r="F52" s="16">
        <f>IF(1&gt;$D52,"",IF($E52=1,EOMONTH(EDATE(Bonds!$I52,6*(1-1)),0),EDATE(Bonds!$I52,6*(1-1))))</f>
        <v>46433</v>
      </c>
      <c r="G52" s="16">
        <f>IF(2&gt;$D52,"",IF($E52=1,EOMONTH(EDATE(Bonds!$I52,6*(2-1)),0),EDATE(Bonds!$I52,6*(2-1))))</f>
        <v>46614</v>
      </c>
      <c r="H52" s="16" t="str">
        <f>IF(3&gt;$D52,"",IF($E52=1,EOMONTH(EDATE(Bonds!$I52,6*(3-1)),0),EDATE(Bonds!$I52,6*(3-1))))</f>
        <v/>
      </c>
      <c r="I52" s="16" t="str">
        <f>IF(4&gt;$D52,"",IF($E52=1,EOMONTH(EDATE(Bonds!$I52,6*(4-1)),0),EDATE(Bonds!$I52,6*(4-1))))</f>
        <v/>
      </c>
      <c r="J52" s="16" t="str">
        <f>IF(5&gt;$D52,"",IF($E52=1,EOMONTH(EDATE(Bonds!$I52,6*(5-1)),0),EDATE(Bonds!$I52,6*(5-1))))</f>
        <v/>
      </c>
      <c r="K52" s="16" t="str">
        <f>IF(6&gt;$D52,"",IF($E52=1,EOMONTH(EDATE(Bonds!$I52,6*(6-1)),0),EDATE(Bonds!$I52,6*(6-1))))</f>
        <v/>
      </c>
      <c r="L52" s="16" t="str">
        <f>IF(7&gt;$D52,"",IF($E52=1,EOMONTH(EDATE(Bonds!$I52,6*(7-1)),0),EDATE(Bonds!$I52,6*(7-1))))</f>
        <v/>
      </c>
      <c r="M52" s="16" t="str">
        <f>IF(8&gt;$D52,"",IF($E52=1,EOMONTH(EDATE(Bonds!$I52,6*(8-1)),0),EDATE(Bonds!$I52,6*(8-1))))</f>
        <v/>
      </c>
      <c r="N52" s="16" t="str">
        <f>IF(9&gt;$D52,"",IF($E52=1,EOMONTH(EDATE(Bonds!$I52,6*(9-1)),0),EDATE(Bonds!$I52,6*(9-1))))</f>
        <v/>
      </c>
      <c r="O52" s="16" t="str">
        <f>IF(10&gt;$D52,"",IF($E52=1,EOMONTH(EDATE(Bonds!$I52,6*(10-1)),0),EDATE(Bonds!$I52,6*(10-1))))</f>
        <v/>
      </c>
      <c r="P52" s="16" t="str">
        <f>IF(11&gt;$D52,"",IF($E52=1,EOMONTH(EDATE(Bonds!$I52,6*(11-1)),0),EDATE(Bonds!$I52,6*(11-1))))</f>
        <v/>
      </c>
      <c r="Q52" s="16" t="str">
        <f>IF(12&gt;$D52,"",IF($E52=1,EOMONTH(EDATE(Bonds!$I52,6*(12-1)),0),EDATE(Bonds!$I52,6*(12-1))))</f>
        <v/>
      </c>
      <c r="R52" s="16" t="str">
        <f>IF(13&gt;$D52,"",IF($E52=1,EOMONTH(EDATE(Bonds!$I52,6*(13-1)),0),EDATE(Bonds!$I52,6*(13-1))))</f>
        <v/>
      </c>
      <c r="S52" s="16" t="str">
        <f>IF(14&gt;$D52,"",IF($E52=1,EOMONTH(EDATE(Bonds!$I52,6*(14-1)),0),EDATE(Bonds!$I52,6*(14-1))))</f>
        <v/>
      </c>
      <c r="T52" s="16" t="str">
        <f>IF(15&gt;$D52,"",IF($E52=1,EOMONTH(EDATE(Bonds!$I52,6*(15-1)),0),EDATE(Bonds!$I52,6*(15-1))))</f>
        <v/>
      </c>
      <c r="U52" s="16" t="str">
        <f>IF(16&gt;$D52,"",IF($E52=1,EOMONTH(EDATE(Bonds!$I52,6*(16-1)),0),EDATE(Bonds!$I52,6*(16-1))))</f>
        <v/>
      </c>
      <c r="V52" s="16" t="str">
        <f>IF(17&gt;$D52,"",IF($E52=1,EOMONTH(EDATE(Bonds!$I52,6*(17-1)),0),EDATE(Bonds!$I52,6*(17-1))))</f>
        <v/>
      </c>
      <c r="W52" s="16" t="str">
        <f>IF(18&gt;$D52,"",IF($E52=1,EOMONTH(EDATE(Bonds!$I52,6*(18-1)),0),EDATE(Bonds!$I52,6*(18-1))))</f>
        <v/>
      </c>
      <c r="X52" s="16" t="str">
        <f>IF(19&gt;$D52,"",IF($E52=1,EOMONTH(EDATE(Bonds!$I52,6*(19-1)),0),EDATE(Bonds!$I52,6*(19-1))))</f>
        <v/>
      </c>
      <c r="Y52" s="16" t="str">
        <f>IF(20&gt;$D52,"",IF($E52=1,EOMONTH(EDATE(Bonds!$I52,6*(20-1)),0),EDATE(Bonds!$I52,6*(20-1))))</f>
        <v/>
      </c>
      <c r="Z52" s="16" t="str">
        <f>IF(21&gt;$D52,"",IF($E52=1,EOMONTH(EDATE(Bonds!$I52,6*(21-1)),0),EDATE(Bonds!$I52,6*(21-1))))</f>
        <v/>
      </c>
      <c r="AA52" s="16" t="str">
        <f>IF(22&gt;$D52,"",IF($E52=1,EOMONTH(EDATE(Bonds!$I52,6*(22-1)),0),EDATE(Bonds!$I52,6*(22-1))))</f>
        <v/>
      </c>
      <c r="AB52" s="16" t="str">
        <f>IF(23&gt;$D52,"",IF($E52=1,EOMONTH(EDATE(Bonds!$I52,6*(23-1)),0),EDATE(Bonds!$I52,6*(23-1))))</f>
        <v/>
      </c>
      <c r="AC52" s="16" t="str">
        <f>IF(24&gt;$D52,"",IF($E52=1,EOMONTH(EDATE(Bonds!$I52,6*(24-1)),0),EDATE(Bonds!$I52,6*(24-1))))</f>
        <v/>
      </c>
      <c r="AD52" s="16" t="str">
        <f>IF(25&gt;$D52,"",IF($E52=1,EOMONTH(EDATE(Bonds!$I52,6*(25-1)),0),EDATE(Bonds!$I52,6*(25-1))))</f>
        <v/>
      </c>
      <c r="AE52" s="16" t="str">
        <f>IF(26&gt;$D52,"",IF($E52=1,EOMONTH(EDATE(Bonds!$I52,6*(26-1)),0),EDATE(Bonds!$I52,6*(26-1))))</f>
        <v/>
      </c>
      <c r="AF52" s="16" t="str">
        <f>IF(27&gt;$D52,"",IF($E52=1,EOMONTH(EDATE(Bonds!$I52,6*(27-1)),0),EDATE(Bonds!$I52,6*(27-1))))</f>
        <v/>
      </c>
      <c r="AG52" s="16" t="str">
        <f>IF(28&gt;$D52,"",IF($E52=1,EOMONTH(EDATE(Bonds!$I52,6*(28-1)),0),EDATE(Bonds!$I52,6*(28-1))))</f>
        <v/>
      </c>
      <c r="AH52" s="16" t="str">
        <f>IF(29&gt;$D52,"",IF($E52=1,EOMONTH(EDATE(Bonds!$I52,6*(29-1)),0),EDATE(Bonds!$I52,6*(29-1))))</f>
        <v/>
      </c>
      <c r="AI52" s="16" t="str">
        <f>IF(30&gt;$D52,"",IF($E52=1,EOMONTH(EDATE(Bonds!$I52,6*(30-1)),0),EDATE(Bonds!$I52,6*(30-1))))</f>
        <v/>
      </c>
      <c r="AJ52" s="16" t="str">
        <f>IF(31&gt;$D52,"",IF($E52=1,EOMONTH(EDATE(Bonds!$I52,6*(31-1)),0),EDATE(Bonds!$I52,6*(31-1))))</f>
        <v/>
      </c>
      <c r="AK52" s="16" t="str">
        <f>IF(32&gt;$D52,"",IF($E52=1,EOMONTH(EDATE(Bonds!$I52,6*(32-1)),0),EDATE(Bonds!$I52,6*(32-1))))</f>
        <v/>
      </c>
      <c r="AL52" s="16" t="str">
        <f>IF(33&gt;$D52,"",IF($E52=1,EOMONTH(EDATE(Bonds!$I52,6*(33-1)),0),EDATE(Bonds!$I52,6*(33-1))))</f>
        <v/>
      </c>
      <c r="AM52" s="16" t="str">
        <f>IF(34&gt;$D52,"",IF($E52=1,EOMONTH(EDATE(Bonds!$I52,6*(34-1)),0),EDATE(Bonds!$I52,6*(34-1))))</f>
        <v/>
      </c>
      <c r="AN52" s="16" t="str">
        <f>IF(35&gt;$D52,"",IF($E52=1,EOMONTH(EDATE(Bonds!$I52,6*(35-1)),0),EDATE(Bonds!$I52,6*(35-1))))</f>
        <v/>
      </c>
      <c r="AO52" s="16" t="str">
        <f>IF(36&gt;$D52,"",IF($E52=1,EOMONTH(EDATE(Bonds!$I52,6*(36-1)),0),EDATE(Bonds!$I52,6*(36-1))))</f>
        <v/>
      </c>
      <c r="AP52" s="16" t="str">
        <f>IF(37&gt;$D52,"",IF($E52=1,EOMONTH(EDATE(Bonds!$I52,6*(37-1)),0),EDATE(Bonds!$I52,6*(37-1))))</f>
        <v/>
      </c>
      <c r="AQ52" s="16" t="str">
        <f>IF(38&gt;$D52,"",IF($E52=1,EOMONTH(EDATE(Bonds!$I52,6*(38-1)),0),EDATE(Bonds!$I52,6*(38-1))))</f>
        <v/>
      </c>
      <c r="AR52" s="16" t="str">
        <f>IF(39&gt;$D52,"",IF($E52=1,EOMONTH(EDATE(Bonds!$I52,6*(39-1)),0),EDATE(Bonds!$I52,6*(39-1))))</f>
        <v/>
      </c>
      <c r="AS52" s="16" t="str">
        <f>IF(40&gt;$D52,"",IF($E52=1,EOMONTH(EDATE(Bonds!$I52,6*(40-1)),0),EDATE(Bonds!$I52,6*(40-1))))</f>
        <v/>
      </c>
      <c r="AT52" s="16" t="str">
        <f>IF(41&gt;$D52,"",IF($E52=1,EOMONTH(EDATE(Bonds!$I52,6*(41-1)),0),EDATE(Bonds!$I52,6*(41-1))))</f>
        <v/>
      </c>
      <c r="AU52" s="16" t="str">
        <f>IF(42&gt;$D52,"",IF($E52=1,EOMONTH(EDATE(Bonds!$I52,6*(42-1)),0),EDATE(Bonds!$I52,6*(42-1))))</f>
        <v/>
      </c>
      <c r="AV52" s="16" t="str">
        <f>IF(43&gt;$D52,"",IF($E52=1,EOMONTH(EDATE(Bonds!$I52,6*(43-1)),0),EDATE(Bonds!$I52,6*(43-1))))</f>
        <v/>
      </c>
      <c r="AW52" s="16" t="str">
        <f>IF(44&gt;$D52,"",IF($E52=1,EOMONTH(EDATE(Bonds!$I52,6*(44-1)),0),EDATE(Bonds!$I52,6*(44-1))))</f>
        <v/>
      </c>
      <c r="AX52" s="16" t="str">
        <f>IF(45&gt;$D52,"",IF($E52=1,EOMONTH(EDATE(Bonds!$I52,6*(45-1)),0),EDATE(Bonds!$I52,6*(45-1))))</f>
        <v/>
      </c>
      <c r="AY52" s="16" t="str">
        <f>IF(46&gt;$D52,"",IF($E52=1,EOMONTH(EDATE(Bonds!$I52,6*(46-1)),0),EDATE(Bonds!$I52,6*(46-1))))</f>
        <v/>
      </c>
      <c r="AZ52" s="16" t="str">
        <f>IF(47&gt;$D52,"",IF($E52=1,EOMONTH(EDATE(Bonds!$I52,6*(47-1)),0),EDATE(Bonds!$I52,6*(47-1))))</f>
        <v/>
      </c>
      <c r="BA52" s="16" t="str">
        <f>IF(48&gt;$D52,"",IF($E52=1,EOMONTH(EDATE(Bonds!$I52,6*(48-1)),0),EDATE(Bonds!$I52,6*(48-1))))</f>
        <v/>
      </c>
      <c r="BB52" s="16" t="str">
        <f>IF(49&gt;$D52,"",IF($E52=1,EOMONTH(EDATE(Bonds!$I52,6*(49-1)),0),EDATE(Bonds!$I52,6*(49-1))))</f>
        <v/>
      </c>
      <c r="BC52" s="16" t="str">
        <f>IF(50&gt;$D52,"",IF($E52=1,EOMONTH(EDATE(Bonds!$I52,6*(50-1)),0),EDATE(Bonds!$I52,6*(50-1))))</f>
        <v/>
      </c>
      <c r="BD52" s="16" t="str">
        <f>IF(51&gt;$D52,"",IF($E52=1,EOMONTH(EDATE(Bonds!$I52,6*(51-1)),0),EDATE(Bonds!$I52,6*(51-1))))</f>
        <v/>
      </c>
      <c r="BE52" s="16" t="str">
        <f>IF(52&gt;$D52,"",IF($E52=1,EOMONTH(EDATE(Bonds!$I52,6*(52-1)),0),EDATE(Bonds!$I52,6*(52-1))))</f>
        <v/>
      </c>
      <c r="BF52" s="16" t="str">
        <f>IF(53&gt;$D52,"",IF($E52=1,EOMONTH(EDATE(Bonds!$I52,6*(53-1)),0),EDATE(Bonds!$I52,6*(53-1))))</f>
        <v/>
      </c>
      <c r="BG52" s="16" t="str">
        <f>IF(54&gt;$D52,"",IF($E52=1,EOMONTH(EDATE(Bonds!$I52,6*(54-1)),0),EDATE(Bonds!$I52,6*(54-1))))</f>
        <v/>
      </c>
      <c r="BH52" s="16" t="str">
        <f>IF(55&gt;$D52,"",IF($E52=1,EOMONTH(EDATE(Bonds!$I52,6*(55-1)),0),EDATE(Bonds!$I52,6*(55-1))))</f>
        <v/>
      </c>
      <c r="BI52" s="16" t="str">
        <f>IF(56&gt;$D52,"",IF($E52=1,EOMONTH(EDATE(Bonds!$I52,6*(56-1)),0),EDATE(Bonds!$I52,6*(56-1))))</f>
        <v/>
      </c>
      <c r="BJ52" s="16" t="str">
        <f>IF(57&gt;$D52,"",IF($E52=1,EOMONTH(EDATE(Bonds!$I52,6*(57-1)),0),EDATE(Bonds!$I52,6*(57-1))))</f>
        <v/>
      </c>
      <c r="BK52" s="16" t="str">
        <f>IF(58&gt;$D52,"",IF($E52=1,EOMONTH(EDATE(Bonds!$I52,6*(58-1)),0),EDATE(Bonds!$I52,6*(58-1))))</f>
        <v/>
      </c>
      <c r="BL52" s="16" t="str">
        <f>IF(59&gt;$D52,"",IF($E52=1,EOMONTH(EDATE(Bonds!$I52,6*(59-1)),0),EDATE(Bonds!$I52,6*(59-1))))</f>
        <v/>
      </c>
      <c r="BM52" s="16" t="str">
        <f>IF(60&gt;$D52,"",IF($E52=1,EOMONTH(EDATE(Bonds!$I52,6*(60-1)),0),EDATE(Bonds!$I52,6*(60-1))))</f>
        <v/>
      </c>
      <c r="BO52" s="22">
        <f t="shared" si="1"/>
        <v>3.9020657449939315E-2</v>
      </c>
      <c r="BP52" s="22">
        <f t="shared" si="2"/>
        <v>4.1110910077221674E-2</v>
      </c>
      <c r="BQ52" s="22" t="str">
        <f t="shared" si="3"/>
        <v/>
      </c>
      <c r="BR52" s="22" t="str">
        <f t="shared" si="4"/>
        <v/>
      </c>
      <c r="BS52" s="22" t="str">
        <f t="shared" si="5"/>
        <v/>
      </c>
      <c r="BT52" s="22" t="str">
        <f t="shared" si="6"/>
        <v/>
      </c>
      <c r="BU52" s="22" t="str">
        <f t="shared" si="7"/>
        <v/>
      </c>
      <c r="BV52" s="22" t="str">
        <f t="shared" si="8"/>
        <v/>
      </c>
      <c r="BW52" s="22" t="str">
        <f t="shared" si="9"/>
        <v/>
      </c>
      <c r="BX52" s="22" t="str">
        <f t="shared" si="10"/>
        <v/>
      </c>
      <c r="BY52" s="22" t="str">
        <f t="shared" si="11"/>
        <v/>
      </c>
      <c r="BZ52" s="22" t="str">
        <f t="shared" si="12"/>
        <v/>
      </c>
      <c r="CA52" s="22" t="str">
        <f t="shared" si="13"/>
        <v/>
      </c>
      <c r="CB52" s="22" t="str">
        <f t="shared" si="14"/>
        <v/>
      </c>
      <c r="CC52" s="22" t="str">
        <f t="shared" si="15"/>
        <v/>
      </c>
      <c r="CD52" s="22" t="str">
        <f t="shared" si="16"/>
        <v/>
      </c>
      <c r="CE52" s="22" t="str">
        <f t="shared" si="17"/>
        <v/>
      </c>
      <c r="CF52" s="22" t="str">
        <f t="shared" si="18"/>
        <v/>
      </c>
      <c r="CG52" s="22" t="str">
        <f t="shared" si="19"/>
        <v/>
      </c>
      <c r="CH52" s="22" t="str">
        <f t="shared" si="20"/>
        <v/>
      </c>
      <c r="CI52" s="22" t="str">
        <f t="shared" si="21"/>
        <v/>
      </c>
      <c r="CJ52" s="22" t="str">
        <f t="shared" si="22"/>
        <v/>
      </c>
      <c r="CK52" s="22" t="str">
        <f t="shared" si="23"/>
        <v/>
      </c>
      <c r="CL52" s="22" t="str">
        <f t="shared" si="24"/>
        <v/>
      </c>
      <c r="CM52" s="22" t="str">
        <f t="shared" si="25"/>
        <v/>
      </c>
      <c r="CN52" s="22" t="str">
        <f t="shared" si="26"/>
        <v/>
      </c>
      <c r="CO52" s="22" t="str">
        <f t="shared" si="27"/>
        <v/>
      </c>
      <c r="CP52" s="22" t="str">
        <f t="shared" si="28"/>
        <v/>
      </c>
      <c r="CQ52" s="22" t="str">
        <f t="shared" si="29"/>
        <v/>
      </c>
      <c r="CR52" s="22" t="str">
        <f t="shared" si="30"/>
        <v/>
      </c>
      <c r="CS52" s="22" t="str">
        <f t="shared" si="31"/>
        <v/>
      </c>
      <c r="CT52" s="22" t="str">
        <f t="shared" si="32"/>
        <v/>
      </c>
      <c r="CU52" s="22" t="str">
        <f t="shared" si="33"/>
        <v/>
      </c>
      <c r="CV52" s="22" t="str">
        <f t="shared" si="34"/>
        <v/>
      </c>
      <c r="CW52" s="22" t="str">
        <f t="shared" si="35"/>
        <v/>
      </c>
      <c r="CX52" s="22" t="str">
        <f t="shared" si="36"/>
        <v/>
      </c>
      <c r="CY52" s="22" t="str">
        <f t="shared" si="37"/>
        <v/>
      </c>
      <c r="CZ52" s="22" t="str">
        <f t="shared" si="38"/>
        <v/>
      </c>
      <c r="DA52" s="22" t="str">
        <f t="shared" si="39"/>
        <v/>
      </c>
      <c r="DB52" s="22" t="str">
        <f t="shared" si="40"/>
        <v/>
      </c>
      <c r="DC52" s="22" t="str">
        <f t="shared" si="41"/>
        <v/>
      </c>
      <c r="DD52" s="22" t="str">
        <f t="shared" si="42"/>
        <v/>
      </c>
      <c r="DE52" s="22" t="str">
        <f t="shared" si="43"/>
        <v/>
      </c>
      <c r="DF52" s="22" t="str">
        <f t="shared" si="44"/>
        <v/>
      </c>
      <c r="DG52" s="22" t="str">
        <f t="shared" si="45"/>
        <v/>
      </c>
      <c r="DH52" s="22" t="str">
        <f t="shared" si="46"/>
        <v/>
      </c>
      <c r="DI52" s="22" t="str">
        <f t="shared" si="47"/>
        <v/>
      </c>
      <c r="DJ52" s="22" t="str">
        <f t="shared" si="48"/>
        <v/>
      </c>
      <c r="DK52" s="22" t="str">
        <f t="shared" si="49"/>
        <v/>
      </c>
      <c r="DL52" s="22" t="str">
        <f t="shared" si="50"/>
        <v/>
      </c>
      <c r="DM52" s="22" t="str">
        <f t="shared" si="51"/>
        <v/>
      </c>
      <c r="DN52" s="22" t="str">
        <f t="shared" si="52"/>
        <v/>
      </c>
      <c r="DO52" s="22" t="str">
        <f t="shared" si="53"/>
        <v/>
      </c>
      <c r="DP52" s="22" t="str">
        <f t="shared" si="54"/>
        <v/>
      </c>
      <c r="DQ52" s="22" t="str">
        <f t="shared" si="55"/>
        <v/>
      </c>
      <c r="DR52" s="22" t="str">
        <f t="shared" si="56"/>
        <v/>
      </c>
      <c r="DS52" s="22" t="str">
        <f t="shared" si="57"/>
        <v/>
      </c>
      <c r="DT52" s="22" t="str">
        <f t="shared" si="58"/>
        <v/>
      </c>
      <c r="DU52" s="22" t="str">
        <f t="shared" si="59"/>
        <v/>
      </c>
      <c r="DV52" s="22" t="str">
        <f t="shared" si="60"/>
        <v/>
      </c>
      <c r="DX52" s="18">
        <f t="shared" si="61"/>
        <v>1.1059205774800105</v>
      </c>
      <c r="DY52" s="18">
        <f t="shared" si="62"/>
        <v>97.314660248165012</v>
      </c>
      <c r="DZ52" s="18">
        <f t="shared" si="63"/>
        <v>0</v>
      </c>
      <c r="EA52" s="18">
        <f t="shared" si="64"/>
        <v>0</v>
      </c>
      <c r="EB52" s="18">
        <f t="shared" si="65"/>
        <v>0</v>
      </c>
      <c r="EC52" s="18">
        <f t="shared" si="66"/>
        <v>0</v>
      </c>
      <c r="ED52" s="18">
        <f t="shared" si="67"/>
        <v>0</v>
      </c>
      <c r="EE52" s="18">
        <f t="shared" si="68"/>
        <v>0</v>
      </c>
      <c r="EF52" s="18">
        <f t="shared" si="69"/>
        <v>0</v>
      </c>
      <c r="EG52" s="18">
        <f t="shared" si="70"/>
        <v>0</v>
      </c>
      <c r="EH52" s="18">
        <f t="shared" si="71"/>
        <v>0</v>
      </c>
      <c r="EI52" s="18">
        <f t="shared" si="72"/>
        <v>0</v>
      </c>
      <c r="EJ52" s="18">
        <f t="shared" si="73"/>
        <v>0</v>
      </c>
      <c r="EK52" s="18">
        <f t="shared" si="74"/>
        <v>0</v>
      </c>
      <c r="EL52" s="18">
        <f t="shared" si="75"/>
        <v>0</v>
      </c>
      <c r="EM52" s="18">
        <f t="shared" si="76"/>
        <v>0</v>
      </c>
      <c r="EN52" s="18">
        <f t="shared" si="77"/>
        <v>0</v>
      </c>
      <c r="EO52" s="18">
        <f t="shared" si="78"/>
        <v>0</v>
      </c>
      <c r="EP52" s="18">
        <f t="shared" si="79"/>
        <v>0</v>
      </c>
      <c r="EQ52" s="18">
        <f t="shared" si="80"/>
        <v>0</v>
      </c>
      <c r="ER52" s="18">
        <f t="shared" si="81"/>
        <v>0</v>
      </c>
      <c r="ES52" s="18">
        <f t="shared" si="82"/>
        <v>0</v>
      </c>
      <c r="ET52" s="18">
        <f t="shared" si="83"/>
        <v>0</v>
      </c>
      <c r="EU52" s="18">
        <f t="shared" si="84"/>
        <v>0</v>
      </c>
      <c r="EV52" s="18">
        <f t="shared" si="85"/>
        <v>0</v>
      </c>
      <c r="EW52" s="18">
        <f t="shared" si="86"/>
        <v>0</v>
      </c>
      <c r="EX52" s="18">
        <f t="shared" si="87"/>
        <v>0</v>
      </c>
      <c r="EY52" s="18">
        <f t="shared" si="88"/>
        <v>0</v>
      </c>
      <c r="EZ52" s="18">
        <f t="shared" si="89"/>
        <v>0</v>
      </c>
      <c r="FA52" s="18">
        <f t="shared" si="90"/>
        <v>0</v>
      </c>
      <c r="FB52" s="18">
        <f t="shared" si="91"/>
        <v>0</v>
      </c>
      <c r="FC52" s="18">
        <f t="shared" si="92"/>
        <v>0</v>
      </c>
      <c r="FD52" s="18">
        <f t="shared" si="93"/>
        <v>0</v>
      </c>
      <c r="FE52" s="18">
        <f t="shared" si="94"/>
        <v>0</v>
      </c>
      <c r="FF52" s="18">
        <f t="shared" si="95"/>
        <v>0</v>
      </c>
      <c r="FG52" s="18">
        <f t="shared" si="96"/>
        <v>0</v>
      </c>
      <c r="FH52" s="18">
        <f t="shared" si="97"/>
        <v>0</v>
      </c>
      <c r="FI52" s="18">
        <f t="shared" si="98"/>
        <v>0</v>
      </c>
      <c r="FJ52" s="18">
        <f t="shared" si="99"/>
        <v>0</v>
      </c>
      <c r="FK52" s="18">
        <f t="shared" si="100"/>
        <v>0</v>
      </c>
      <c r="FL52" s="18">
        <f t="shared" si="101"/>
        <v>0</v>
      </c>
      <c r="FM52" s="18">
        <f t="shared" si="102"/>
        <v>0</v>
      </c>
      <c r="FN52" s="18">
        <f t="shared" si="103"/>
        <v>0</v>
      </c>
      <c r="FO52" s="18">
        <f t="shared" si="104"/>
        <v>0</v>
      </c>
      <c r="FP52" s="18">
        <f t="shared" si="105"/>
        <v>0</v>
      </c>
      <c r="FQ52" s="18">
        <f t="shared" si="106"/>
        <v>0</v>
      </c>
      <c r="FR52" s="18">
        <f t="shared" si="107"/>
        <v>0</v>
      </c>
      <c r="FS52" s="18">
        <f t="shared" si="108"/>
        <v>0</v>
      </c>
      <c r="FT52" s="18">
        <f t="shared" si="109"/>
        <v>0</v>
      </c>
      <c r="FU52" s="18">
        <f t="shared" si="110"/>
        <v>0</v>
      </c>
      <c r="FV52" s="18">
        <f t="shared" si="111"/>
        <v>0</v>
      </c>
      <c r="FW52" s="18">
        <f t="shared" si="112"/>
        <v>0</v>
      </c>
      <c r="FX52" s="18">
        <f t="shared" si="113"/>
        <v>0</v>
      </c>
      <c r="FY52" s="18">
        <f t="shared" si="114"/>
        <v>0</v>
      </c>
      <c r="FZ52" s="18">
        <f t="shared" si="115"/>
        <v>0</v>
      </c>
      <c r="GA52" s="18">
        <f t="shared" si="116"/>
        <v>0</v>
      </c>
      <c r="GB52" s="18">
        <f t="shared" si="117"/>
        <v>0</v>
      </c>
      <c r="GC52" s="18">
        <f t="shared" si="118"/>
        <v>0</v>
      </c>
      <c r="GD52" s="18">
        <f t="shared" si="119"/>
        <v>0</v>
      </c>
      <c r="GE52" s="18">
        <f t="shared" si="120"/>
        <v>0</v>
      </c>
    </row>
    <row r="53" spans="1:187" x14ac:dyDescent="0.2">
      <c r="A53">
        <v>50</v>
      </c>
      <c r="B53" s="16">
        <f>Bonds!B53</f>
        <v>46614</v>
      </c>
      <c r="C53" s="17">
        <f>Bonds!C53</f>
        <v>3.75</v>
      </c>
      <c r="D53">
        <f>Bonds!Q53</f>
        <v>2</v>
      </c>
      <c r="E53">
        <f t="shared" si="0"/>
        <v>0</v>
      </c>
      <c r="F53" s="16">
        <f>IF(1&gt;$D53,"",IF($E53=1,EOMONTH(EDATE(Bonds!$I53,6*(1-1)),0),EDATE(Bonds!$I53,6*(1-1))))</f>
        <v>46433</v>
      </c>
      <c r="G53" s="16">
        <f>IF(2&gt;$D53,"",IF($E53=1,EOMONTH(EDATE(Bonds!$I53,6*(2-1)),0),EDATE(Bonds!$I53,6*(2-1))))</f>
        <v>46614</v>
      </c>
      <c r="H53" s="16" t="str">
        <f>IF(3&gt;$D53,"",IF($E53=1,EOMONTH(EDATE(Bonds!$I53,6*(3-1)),0),EDATE(Bonds!$I53,6*(3-1))))</f>
        <v/>
      </c>
      <c r="I53" s="16" t="str">
        <f>IF(4&gt;$D53,"",IF($E53=1,EOMONTH(EDATE(Bonds!$I53,6*(4-1)),0),EDATE(Bonds!$I53,6*(4-1))))</f>
        <v/>
      </c>
      <c r="J53" s="16" t="str">
        <f>IF(5&gt;$D53,"",IF($E53=1,EOMONTH(EDATE(Bonds!$I53,6*(5-1)),0),EDATE(Bonds!$I53,6*(5-1))))</f>
        <v/>
      </c>
      <c r="K53" s="16" t="str">
        <f>IF(6&gt;$D53,"",IF($E53=1,EOMONTH(EDATE(Bonds!$I53,6*(6-1)),0),EDATE(Bonds!$I53,6*(6-1))))</f>
        <v/>
      </c>
      <c r="L53" s="16" t="str">
        <f>IF(7&gt;$D53,"",IF($E53=1,EOMONTH(EDATE(Bonds!$I53,6*(7-1)),0),EDATE(Bonds!$I53,6*(7-1))))</f>
        <v/>
      </c>
      <c r="M53" s="16" t="str">
        <f>IF(8&gt;$D53,"",IF($E53=1,EOMONTH(EDATE(Bonds!$I53,6*(8-1)),0),EDATE(Bonds!$I53,6*(8-1))))</f>
        <v/>
      </c>
      <c r="N53" s="16" t="str">
        <f>IF(9&gt;$D53,"",IF($E53=1,EOMONTH(EDATE(Bonds!$I53,6*(9-1)),0),EDATE(Bonds!$I53,6*(9-1))))</f>
        <v/>
      </c>
      <c r="O53" s="16" t="str">
        <f>IF(10&gt;$D53,"",IF($E53=1,EOMONTH(EDATE(Bonds!$I53,6*(10-1)),0),EDATE(Bonds!$I53,6*(10-1))))</f>
        <v/>
      </c>
      <c r="P53" s="16" t="str">
        <f>IF(11&gt;$D53,"",IF($E53=1,EOMONTH(EDATE(Bonds!$I53,6*(11-1)),0),EDATE(Bonds!$I53,6*(11-1))))</f>
        <v/>
      </c>
      <c r="Q53" s="16" t="str">
        <f>IF(12&gt;$D53,"",IF($E53=1,EOMONTH(EDATE(Bonds!$I53,6*(12-1)),0),EDATE(Bonds!$I53,6*(12-1))))</f>
        <v/>
      </c>
      <c r="R53" s="16" t="str">
        <f>IF(13&gt;$D53,"",IF($E53=1,EOMONTH(EDATE(Bonds!$I53,6*(13-1)),0),EDATE(Bonds!$I53,6*(13-1))))</f>
        <v/>
      </c>
      <c r="S53" s="16" t="str">
        <f>IF(14&gt;$D53,"",IF($E53=1,EOMONTH(EDATE(Bonds!$I53,6*(14-1)),0),EDATE(Bonds!$I53,6*(14-1))))</f>
        <v/>
      </c>
      <c r="T53" s="16" t="str">
        <f>IF(15&gt;$D53,"",IF($E53=1,EOMONTH(EDATE(Bonds!$I53,6*(15-1)),0),EDATE(Bonds!$I53,6*(15-1))))</f>
        <v/>
      </c>
      <c r="U53" s="16" t="str">
        <f>IF(16&gt;$D53,"",IF($E53=1,EOMONTH(EDATE(Bonds!$I53,6*(16-1)),0),EDATE(Bonds!$I53,6*(16-1))))</f>
        <v/>
      </c>
      <c r="V53" s="16" t="str">
        <f>IF(17&gt;$D53,"",IF($E53=1,EOMONTH(EDATE(Bonds!$I53,6*(17-1)),0),EDATE(Bonds!$I53,6*(17-1))))</f>
        <v/>
      </c>
      <c r="W53" s="16" t="str">
        <f>IF(18&gt;$D53,"",IF($E53=1,EOMONTH(EDATE(Bonds!$I53,6*(18-1)),0),EDATE(Bonds!$I53,6*(18-1))))</f>
        <v/>
      </c>
      <c r="X53" s="16" t="str">
        <f>IF(19&gt;$D53,"",IF($E53=1,EOMONTH(EDATE(Bonds!$I53,6*(19-1)),0),EDATE(Bonds!$I53,6*(19-1))))</f>
        <v/>
      </c>
      <c r="Y53" s="16" t="str">
        <f>IF(20&gt;$D53,"",IF($E53=1,EOMONTH(EDATE(Bonds!$I53,6*(20-1)),0),EDATE(Bonds!$I53,6*(20-1))))</f>
        <v/>
      </c>
      <c r="Z53" s="16" t="str">
        <f>IF(21&gt;$D53,"",IF($E53=1,EOMONTH(EDATE(Bonds!$I53,6*(21-1)),0),EDATE(Bonds!$I53,6*(21-1))))</f>
        <v/>
      </c>
      <c r="AA53" s="16" t="str">
        <f>IF(22&gt;$D53,"",IF($E53=1,EOMONTH(EDATE(Bonds!$I53,6*(22-1)),0),EDATE(Bonds!$I53,6*(22-1))))</f>
        <v/>
      </c>
      <c r="AB53" s="16" t="str">
        <f>IF(23&gt;$D53,"",IF($E53=1,EOMONTH(EDATE(Bonds!$I53,6*(23-1)),0),EDATE(Bonds!$I53,6*(23-1))))</f>
        <v/>
      </c>
      <c r="AC53" s="16" t="str">
        <f>IF(24&gt;$D53,"",IF($E53=1,EOMONTH(EDATE(Bonds!$I53,6*(24-1)),0),EDATE(Bonds!$I53,6*(24-1))))</f>
        <v/>
      </c>
      <c r="AD53" s="16" t="str">
        <f>IF(25&gt;$D53,"",IF($E53=1,EOMONTH(EDATE(Bonds!$I53,6*(25-1)),0),EDATE(Bonds!$I53,6*(25-1))))</f>
        <v/>
      </c>
      <c r="AE53" s="16" t="str">
        <f>IF(26&gt;$D53,"",IF($E53=1,EOMONTH(EDATE(Bonds!$I53,6*(26-1)),0),EDATE(Bonds!$I53,6*(26-1))))</f>
        <v/>
      </c>
      <c r="AF53" s="16" t="str">
        <f>IF(27&gt;$D53,"",IF($E53=1,EOMONTH(EDATE(Bonds!$I53,6*(27-1)),0),EDATE(Bonds!$I53,6*(27-1))))</f>
        <v/>
      </c>
      <c r="AG53" s="16" t="str">
        <f>IF(28&gt;$D53,"",IF($E53=1,EOMONTH(EDATE(Bonds!$I53,6*(28-1)),0),EDATE(Bonds!$I53,6*(28-1))))</f>
        <v/>
      </c>
      <c r="AH53" s="16" t="str">
        <f>IF(29&gt;$D53,"",IF($E53=1,EOMONTH(EDATE(Bonds!$I53,6*(29-1)),0),EDATE(Bonds!$I53,6*(29-1))))</f>
        <v/>
      </c>
      <c r="AI53" s="16" t="str">
        <f>IF(30&gt;$D53,"",IF($E53=1,EOMONTH(EDATE(Bonds!$I53,6*(30-1)),0),EDATE(Bonds!$I53,6*(30-1))))</f>
        <v/>
      </c>
      <c r="AJ53" s="16" t="str">
        <f>IF(31&gt;$D53,"",IF($E53=1,EOMONTH(EDATE(Bonds!$I53,6*(31-1)),0),EDATE(Bonds!$I53,6*(31-1))))</f>
        <v/>
      </c>
      <c r="AK53" s="16" t="str">
        <f>IF(32&gt;$D53,"",IF($E53=1,EOMONTH(EDATE(Bonds!$I53,6*(32-1)),0),EDATE(Bonds!$I53,6*(32-1))))</f>
        <v/>
      </c>
      <c r="AL53" s="16" t="str">
        <f>IF(33&gt;$D53,"",IF($E53=1,EOMONTH(EDATE(Bonds!$I53,6*(33-1)),0),EDATE(Bonds!$I53,6*(33-1))))</f>
        <v/>
      </c>
      <c r="AM53" s="16" t="str">
        <f>IF(34&gt;$D53,"",IF($E53=1,EOMONTH(EDATE(Bonds!$I53,6*(34-1)),0),EDATE(Bonds!$I53,6*(34-1))))</f>
        <v/>
      </c>
      <c r="AN53" s="16" t="str">
        <f>IF(35&gt;$D53,"",IF($E53=1,EOMONTH(EDATE(Bonds!$I53,6*(35-1)),0),EDATE(Bonds!$I53,6*(35-1))))</f>
        <v/>
      </c>
      <c r="AO53" s="16" t="str">
        <f>IF(36&gt;$D53,"",IF($E53=1,EOMONTH(EDATE(Bonds!$I53,6*(36-1)),0),EDATE(Bonds!$I53,6*(36-1))))</f>
        <v/>
      </c>
      <c r="AP53" s="16" t="str">
        <f>IF(37&gt;$D53,"",IF($E53=1,EOMONTH(EDATE(Bonds!$I53,6*(37-1)),0),EDATE(Bonds!$I53,6*(37-1))))</f>
        <v/>
      </c>
      <c r="AQ53" s="16" t="str">
        <f>IF(38&gt;$D53,"",IF($E53=1,EOMONTH(EDATE(Bonds!$I53,6*(38-1)),0),EDATE(Bonds!$I53,6*(38-1))))</f>
        <v/>
      </c>
      <c r="AR53" s="16" t="str">
        <f>IF(39&gt;$D53,"",IF($E53=1,EOMONTH(EDATE(Bonds!$I53,6*(39-1)),0),EDATE(Bonds!$I53,6*(39-1))))</f>
        <v/>
      </c>
      <c r="AS53" s="16" t="str">
        <f>IF(40&gt;$D53,"",IF($E53=1,EOMONTH(EDATE(Bonds!$I53,6*(40-1)),0),EDATE(Bonds!$I53,6*(40-1))))</f>
        <v/>
      </c>
      <c r="AT53" s="16" t="str">
        <f>IF(41&gt;$D53,"",IF($E53=1,EOMONTH(EDATE(Bonds!$I53,6*(41-1)),0),EDATE(Bonds!$I53,6*(41-1))))</f>
        <v/>
      </c>
      <c r="AU53" s="16" t="str">
        <f>IF(42&gt;$D53,"",IF($E53=1,EOMONTH(EDATE(Bonds!$I53,6*(42-1)),0),EDATE(Bonds!$I53,6*(42-1))))</f>
        <v/>
      </c>
      <c r="AV53" s="16" t="str">
        <f>IF(43&gt;$D53,"",IF($E53=1,EOMONTH(EDATE(Bonds!$I53,6*(43-1)),0),EDATE(Bonds!$I53,6*(43-1))))</f>
        <v/>
      </c>
      <c r="AW53" s="16" t="str">
        <f>IF(44&gt;$D53,"",IF($E53=1,EOMONTH(EDATE(Bonds!$I53,6*(44-1)),0),EDATE(Bonds!$I53,6*(44-1))))</f>
        <v/>
      </c>
      <c r="AX53" s="16" t="str">
        <f>IF(45&gt;$D53,"",IF($E53=1,EOMONTH(EDATE(Bonds!$I53,6*(45-1)),0),EDATE(Bonds!$I53,6*(45-1))))</f>
        <v/>
      </c>
      <c r="AY53" s="16" t="str">
        <f>IF(46&gt;$D53,"",IF($E53=1,EOMONTH(EDATE(Bonds!$I53,6*(46-1)),0),EDATE(Bonds!$I53,6*(46-1))))</f>
        <v/>
      </c>
      <c r="AZ53" s="16" t="str">
        <f>IF(47&gt;$D53,"",IF($E53=1,EOMONTH(EDATE(Bonds!$I53,6*(47-1)),0),EDATE(Bonds!$I53,6*(47-1))))</f>
        <v/>
      </c>
      <c r="BA53" s="16" t="str">
        <f>IF(48&gt;$D53,"",IF($E53=1,EOMONTH(EDATE(Bonds!$I53,6*(48-1)),0),EDATE(Bonds!$I53,6*(48-1))))</f>
        <v/>
      </c>
      <c r="BB53" s="16" t="str">
        <f>IF(49&gt;$D53,"",IF($E53=1,EOMONTH(EDATE(Bonds!$I53,6*(49-1)),0),EDATE(Bonds!$I53,6*(49-1))))</f>
        <v/>
      </c>
      <c r="BC53" s="16" t="str">
        <f>IF(50&gt;$D53,"",IF($E53=1,EOMONTH(EDATE(Bonds!$I53,6*(50-1)),0),EDATE(Bonds!$I53,6*(50-1))))</f>
        <v/>
      </c>
      <c r="BD53" s="16" t="str">
        <f>IF(51&gt;$D53,"",IF($E53=1,EOMONTH(EDATE(Bonds!$I53,6*(51-1)),0),EDATE(Bonds!$I53,6*(51-1))))</f>
        <v/>
      </c>
      <c r="BE53" s="16" t="str">
        <f>IF(52&gt;$D53,"",IF($E53=1,EOMONTH(EDATE(Bonds!$I53,6*(52-1)),0),EDATE(Bonds!$I53,6*(52-1))))</f>
        <v/>
      </c>
      <c r="BF53" s="16" t="str">
        <f>IF(53&gt;$D53,"",IF($E53=1,EOMONTH(EDATE(Bonds!$I53,6*(53-1)),0),EDATE(Bonds!$I53,6*(53-1))))</f>
        <v/>
      </c>
      <c r="BG53" s="16" t="str">
        <f>IF(54&gt;$D53,"",IF($E53=1,EOMONTH(EDATE(Bonds!$I53,6*(54-1)),0),EDATE(Bonds!$I53,6*(54-1))))</f>
        <v/>
      </c>
      <c r="BH53" s="16" t="str">
        <f>IF(55&gt;$D53,"",IF($E53=1,EOMONTH(EDATE(Bonds!$I53,6*(55-1)),0),EDATE(Bonds!$I53,6*(55-1))))</f>
        <v/>
      </c>
      <c r="BI53" s="16" t="str">
        <f>IF(56&gt;$D53,"",IF($E53=1,EOMONTH(EDATE(Bonds!$I53,6*(56-1)),0),EDATE(Bonds!$I53,6*(56-1))))</f>
        <v/>
      </c>
      <c r="BJ53" s="16" t="str">
        <f>IF(57&gt;$D53,"",IF($E53=1,EOMONTH(EDATE(Bonds!$I53,6*(57-1)),0),EDATE(Bonds!$I53,6*(57-1))))</f>
        <v/>
      </c>
      <c r="BK53" s="16" t="str">
        <f>IF(58&gt;$D53,"",IF($E53=1,EOMONTH(EDATE(Bonds!$I53,6*(58-1)),0),EDATE(Bonds!$I53,6*(58-1))))</f>
        <v/>
      </c>
      <c r="BL53" s="16" t="str">
        <f>IF(59&gt;$D53,"",IF($E53=1,EOMONTH(EDATE(Bonds!$I53,6*(59-1)),0),EDATE(Bonds!$I53,6*(59-1))))</f>
        <v/>
      </c>
      <c r="BM53" s="16" t="str">
        <f>IF(60&gt;$D53,"",IF($E53=1,EOMONTH(EDATE(Bonds!$I53,6*(60-1)),0),EDATE(Bonds!$I53,6*(60-1))))</f>
        <v/>
      </c>
      <c r="BO53" s="22">
        <f t="shared" si="1"/>
        <v>3.9020657449939315E-2</v>
      </c>
      <c r="BP53" s="22">
        <f t="shared" si="2"/>
        <v>4.1110910077221674E-2</v>
      </c>
      <c r="BQ53" s="22" t="str">
        <f t="shared" si="3"/>
        <v/>
      </c>
      <c r="BR53" s="22" t="str">
        <f t="shared" si="4"/>
        <v/>
      </c>
      <c r="BS53" s="22" t="str">
        <f t="shared" si="5"/>
        <v/>
      </c>
      <c r="BT53" s="22" t="str">
        <f t="shared" si="6"/>
        <v/>
      </c>
      <c r="BU53" s="22" t="str">
        <f t="shared" si="7"/>
        <v/>
      </c>
      <c r="BV53" s="22" t="str">
        <f t="shared" si="8"/>
        <v/>
      </c>
      <c r="BW53" s="22" t="str">
        <f t="shared" si="9"/>
        <v/>
      </c>
      <c r="BX53" s="22" t="str">
        <f t="shared" si="10"/>
        <v/>
      </c>
      <c r="BY53" s="22" t="str">
        <f t="shared" si="11"/>
        <v/>
      </c>
      <c r="BZ53" s="22" t="str">
        <f t="shared" si="12"/>
        <v/>
      </c>
      <c r="CA53" s="22" t="str">
        <f t="shared" si="13"/>
        <v/>
      </c>
      <c r="CB53" s="22" t="str">
        <f t="shared" si="14"/>
        <v/>
      </c>
      <c r="CC53" s="22" t="str">
        <f t="shared" si="15"/>
        <v/>
      </c>
      <c r="CD53" s="22" t="str">
        <f t="shared" si="16"/>
        <v/>
      </c>
      <c r="CE53" s="22" t="str">
        <f t="shared" si="17"/>
        <v/>
      </c>
      <c r="CF53" s="22" t="str">
        <f t="shared" si="18"/>
        <v/>
      </c>
      <c r="CG53" s="22" t="str">
        <f t="shared" si="19"/>
        <v/>
      </c>
      <c r="CH53" s="22" t="str">
        <f t="shared" si="20"/>
        <v/>
      </c>
      <c r="CI53" s="22" t="str">
        <f t="shared" si="21"/>
        <v/>
      </c>
      <c r="CJ53" s="22" t="str">
        <f t="shared" si="22"/>
        <v/>
      </c>
      <c r="CK53" s="22" t="str">
        <f t="shared" si="23"/>
        <v/>
      </c>
      <c r="CL53" s="22" t="str">
        <f t="shared" si="24"/>
        <v/>
      </c>
      <c r="CM53" s="22" t="str">
        <f t="shared" si="25"/>
        <v/>
      </c>
      <c r="CN53" s="22" t="str">
        <f t="shared" si="26"/>
        <v/>
      </c>
      <c r="CO53" s="22" t="str">
        <f t="shared" si="27"/>
        <v/>
      </c>
      <c r="CP53" s="22" t="str">
        <f t="shared" si="28"/>
        <v/>
      </c>
      <c r="CQ53" s="22" t="str">
        <f t="shared" si="29"/>
        <v/>
      </c>
      <c r="CR53" s="22" t="str">
        <f t="shared" si="30"/>
        <v/>
      </c>
      <c r="CS53" s="22" t="str">
        <f t="shared" si="31"/>
        <v/>
      </c>
      <c r="CT53" s="22" t="str">
        <f t="shared" si="32"/>
        <v/>
      </c>
      <c r="CU53" s="22" t="str">
        <f t="shared" si="33"/>
        <v/>
      </c>
      <c r="CV53" s="22" t="str">
        <f t="shared" si="34"/>
        <v/>
      </c>
      <c r="CW53" s="22" t="str">
        <f t="shared" si="35"/>
        <v/>
      </c>
      <c r="CX53" s="22" t="str">
        <f t="shared" si="36"/>
        <v/>
      </c>
      <c r="CY53" s="22" t="str">
        <f t="shared" si="37"/>
        <v/>
      </c>
      <c r="CZ53" s="22" t="str">
        <f t="shared" si="38"/>
        <v/>
      </c>
      <c r="DA53" s="22" t="str">
        <f t="shared" si="39"/>
        <v/>
      </c>
      <c r="DB53" s="22" t="str">
        <f t="shared" si="40"/>
        <v/>
      </c>
      <c r="DC53" s="22" t="str">
        <f t="shared" si="41"/>
        <v/>
      </c>
      <c r="DD53" s="22" t="str">
        <f t="shared" si="42"/>
        <v/>
      </c>
      <c r="DE53" s="22" t="str">
        <f t="shared" si="43"/>
        <v/>
      </c>
      <c r="DF53" s="22" t="str">
        <f t="shared" si="44"/>
        <v/>
      </c>
      <c r="DG53" s="22" t="str">
        <f t="shared" si="45"/>
        <v/>
      </c>
      <c r="DH53" s="22" t="str">
        <f t="shared" si="46"/>
        <v/>
      </c>
      <c r="DI53" s="22" t="str">
        <f t="shared" si="47"/>
        <v/>
      </c>
      <c r="DJ53" s="22" t="str">
        <f t="shared" si="48"/>
        <v/>
      </c>
      <c r="DK53" s="22" t="str">
        <f t="shared" si="49"/>
        <v/>
      </c>
      <c r="DL53" s="22" t="str">
        <f t="shared" si="50"/>
        <v/>
      </c>
      <c r="DM53" s="22" t="str">
        <f t="shared" si="51"/>
        <v/>
      </c>
      <c r="DN53" s="22" t="str">
        <f t="shared" si="52"/>
        <v/>
      </c>
      <c r="DO53" s="22" t="str">
        <f t="shared" si="53"/>
        <v/>
      </c>
      <c r="DP53" s="22" t="str">
        <f t="shared" si="54"/>
        <v/>
      </c>
      <c r="DQ53" s="22" t="str">
        <f t="shared" si="55"/>
        <v/>
      </c>
      <c r="DR53" s="22" t="str">
        <f t="shared" si="56"/>
        <v/>
      </c>
      <c r="DS53" s="22" t="str">
        <f t="shared" si="57"/>
        <v/>
      </c>
      <c r="DT53" s="22" t="str">
        <f t="shared" si="58"/>
        <v/>
      </c>
      <c r="DU53" s="22" t="str">
        <f t="shared" si="59"/>
        <v/>
      </c>
      <c r="DV53" s="22" t="str">
        <f t="shared" si="60"/>
        <v/>
      </c>
      <c r="DX53" s="18">
        <f t="shared" si="61"/>
        <v>1.8432009624666843</v>
      </c>
      <c r="DY53" s="18">
        <f t="shared" si="62"/>
        <v>98.036400620833717</v>
      </c>
      <c r="DZ53" s="18">
        <f t="shared" si="63"/>
        <v>0</v>
      </c>
      <c r="EA53" s="18">
        <f t="shared" si="64"/>
        <v>0</v>
      </c>
      <c r="EB53" s="18">
        <f t="shared" si="65"/>
        <v>0</v>
      </c>
      <c r="EC53" s="18">
        <f t="shared" si="66"/>
        <v>0</v>
      </c>
      <c r="ED53" s="18">
        <f t="shared" si="67"/>
        <v>0</v>
      </c>
      <c r="EE53" s="18">
        <f t="shared" si="68"/>
        <v>0</v>
      </c>
      <c r="EF53" s="18">
        <f t="shared" si="69"/>
        <v>0</v>
      </c>
      <c r="EG53" s="18">
        <f t="shared" si="70"/>
        <v>0</v>
      </c>
      <c r="EH53" s="18">
        <f t="shared" si="71"/>
        <v>0</v>
      </c>
      <c r="EI53" s="18">
        <f t="shared" si="72"/>
        <v>0</v>
      </c>
      <c r="EJ53" s="18">
        <f t="shared" si="73"/>
        <v>0</v>
      </c>
      <c r="EK53" s="18">
        <f t="shared" si="74"/>
        <v>0</v>
      </c>
      <c r="EL53" s="18">
        <f t="shared" si="75"/>
        <v>0</v>
      </c>
      <c r="EM53" s="18">
        <f t="shared" si="76"/>
        <v>0</v>
      </c>
      <c r="EN53" s="18">
        <f t="shared" si="77"/>
        <v>0</v>
      </c>
      <c r="EO53" s="18">
        <f t="shared" si="78"/>
        <v>0</v>
      </c>
      <c r="EP53" s="18">
        <f t="shared" si="79"/>
        <v>0</v>
      </c>
      <c r="EQ53" s="18">
        <f t="shared" si="80"/>
        <v>0</v>
      </c>
      <c r="ER53" s="18">
        <f t="shared" si="81"/>
        <v>0</v>
      </c>
      <c r="ES53" s="18">
        <f t="shared" si="82"/>
        <v>0</v>
      </c>
      <c r="ET53" s="18">
        <f t="shared" si="83"/>
        <v>0</v>
      </c>
      <c r="EU53" s="18">
        <f t="shared" si="84"/>
        <v>0</v>
      </c>
      <c r="EV53" s="18">
        <f t="shared" si="85"/>
        <v>0</v>
      </c>
      <c r="EW53" s="18">
        <f t="shared" si="86"/>
        <v>0</v>
      </c>
      <c r="EX53" s="18">
        <f t="shared" si="87"/>
        <v>0</v>
      </c>
      <c r="EY53" s="18">
        <f t="shared" si="88"/>
        <v>0</v>
      </c>
      <c r="EZ53" s="18">
        <f t="shared" si="89"/>
        <v>0</v>
      </c>
      <c r="FA53" s="18">
        <f t="shared" si="90"/>
        <v>0</v>
      </c>
      <c r="FB53" s="18">
        <f t="shared" si="91"/>
        <v>0</v>
      </c>
      <c r="FC53" s="18">
        <f t="shared" si="92"/>
        <v>0</v>
      </c>
      <c r="FD53" s="18">
        <f t="shared" si="93"/>
        <v>0</v>
      </c>
      <c r="FE53" s="18">
        <f t="shared" si="94"/>
        <v>0</v>
      </c>
      <c r="FF53" s="18">
        <f t="shared" si="95"/>
        <v>0</v>
      </c>
      <c r="FG53" s="18">
        <f t="shared" si="96"/>
        <v>0</v>
      </c>
      <c r="FH53" s="18">
        <f t="shared" si="97"/>
        <v>0</v>
      </c>
      <c r="FI53" s="18">
        <f t="shared" si="98"/>
        <v>0</v>
      </c>
      <c r="FJ53" s="18">
        <f t="shared" si="99"/>
        <v>0</v>
      </c>
      <c r="FK53" s="18">
        <f t="shared" si="100"/>
        <v>0</v>
      </c>
      <c r="FL53" s="18">
        <f t="shared" si="101"/>
        <v>0</v>
      </c>
      <c r="FM53" s="18">
        <f t="shared" si="102"/>
        <v>0</v>
      </c>
      <c r="FN53" s="18">
        <f t="shared" si="103"/>
        <v>0</v>
      </c>
      <c r="FO53" s="18">
        <f t="shared" si="104"/>
        <v>0</v>
      </c>
      <c r="FP53" s="18">
        <f t="shared" si="105"/>
        <v>0</v>
      </c>
      <c r="FQ53" s="18">
        <f t="shared" si="106"/>
        <v>0</v>
      </c>
      <c r="FR53" s="18">
        <f t="shared" si="107"/>
        <v>0</v>
      </c>
      <c r="FS53" s="18">
        <f t="shared" si="108"/>
        <v>0</v>
      </c>
      <c r="FT53" s="18">
        <f t="shared" si="109"/>
        <v>0</v>
      </c>
      <c r="FU53" s="18">
        <f t="shared" si="110"/>
        <v>0</v>
      </c>
      <c r="FV53" s="18">
        <f t="shared" si="111"/>
        <v>0</v>
      </c>
      <c r="FW53" s="18">
        <f t="shared" si="112"/>
        <v>0</v>
      </c>
      <c r="FX53" s="18">
        <f t="shared" si="113"/>
        <v>0</v>
      </c>
      <c r="FY53" s="18">
        <f t="shared" si="114"/>
        <v>0</v>
      </c>
      <c r="FZ53" s="18">
        <f t="shared" si="115"/>
        <v>0</v>
      </c>
      <c r="GA53" s="18">
        <f t="shared" si="116"/>
        <v>0</v>
      </c>
      <c r="GB53" s="18">
        <f t="shared" si="117"/>
        <v>0</v>
      </c>
      <c r="GC53" s="18">
        <f t="shared" si="118"/>
        <v>0</v>
      </c>
      <c r="GD53" s="18">
        <f t="shared" si="119"/>
        <v>0</v>
      </c>
      <c r="GE53" s="18">
        <f t="shared" si="120"/>
        <v>0</v>
      </c>
    </row>
    <row r="54" spans="1:187" x14ac:dyDescent="0.2">
      <c r="A54">
        <v>51</v>
      </c>
      <c r="B54" s="16">
        <f>Bonds!B54</f>
        <v>46614</v>
      </c>
      <c r="C54" s="17">
        <f>Bonds!C54</f>
        <v>6.375</v>
      </c>
      <c r="D54">
        <f>Bonds!Q54</f>
        <v>2</v>
      </c>
      <c r="E54">
        <f t="shared" si="0"/>
        <v>0</v>
      </c>
      <c r="F54" s="16">
        <f>IF(1&gt;$D54,"",IF($E54=1,EOMONTH(EDATE(Bonds!$I54,6*(1-1)),0),EDATE(Bonds!$I54,6*(1-1))))</f>
        <v>46433</v>
      </c>
      <c r="G54" s="16">
        <f>IF(2&gt;$D54,"",IF($E54=1,EOMONTH(EDATE(Bonds!$I54,6*(2-1)),0),EDATE(Bonds!$I54,6*(2-1))))</f>
        <v>46614</v>
      </c>
      <c r="H54" s="16" t="str">
        <f>IF(3&gt;$D54,"",IF($E54=1,EOMONTH(EDATE(Bonds!$I54,6*(3-1)),0),EDATE(Bonds!$I54,6*(3-1))))</f>
        <v/>
      </c>
      <c r="I54" s="16" t="str">
        <f>IF(4&gt;$D54,"",IF($E54=1,EOMONTH(EDATE(Bonds!$I54,6*(4-1)),0),EDATE(Bonds!$I54,6*(4-1))))</f>
        <v/>
      </c>
      <c r="J54" s="16" t="str">
        <f>IF(5&gt;$D54,"",IF($E54=1,EOMONTH(EDATE(Bonds!$I54,6*(5-1)),0),EDATE(Bonds!$I54,6*(5-1))))</f>
        <v/>
      </c>
      <c r="K54" s="16" t="str">
        <f>IF(6&gt;$D54,"",IF($E54=1,EOMONTH(EDATE(Bonds!$I54,6*(6-1)),0),EDATE(Bonds!$I54,6*(6-1))))</f>
        <v/>
      </c>
      <c r="L54" s="16" t="str">
        <f>IF(7&gt;$D54,"",IF($E54=1,EOMONTH(EDATE(Bonds!$I54,6*(7-1)),0),EDATE(Bonds!$I54,6*(7-1))))</f>
        <v/>
      </c>
      <c r="M54" s="16" t="str">
        <f>IF(8&gt;$D54,"",IF($E54=1,EOMONTH(EDATE(Bonds!$I54,6*(8-1)),0),EDATE(Bonds!$I54,6*(8-1))))</f>
        <v/>
      </c>
      <c r="N54" s="16" t="str">
        <f>IF(9&gt;$D54,"",IF($E54=1,EOMONTH(EDATE(Bonds!$I54,6*(9-1)),0),EDATE(Bonds!$I54,6*(9-1))))</f>
        <v/>
      </c>
      <c r="O54" s="16" t="str">
        <f>IF(10&gt;$D54,"",IF($E54=1,EOMONTH(EDATE(Bonds!$I54,6*(10-1)),0),EDATE(Bonds!$I54,6*(10-1))))</f>
        <v/>
      </c>
      <c r="P54" s="16" t="str">
        <f>IF(11&gt;$D54,"",IF($E54=1,EOMONTH(EDATE(Bonds!$I54,6*(11-1)),0),EDATE(Bonds!$I54,6*(11-1))))</f>
        <v/>
      </c>
      <c r="Q54" s="16" t="str">
        <f>IF(12&gt;$D54,"",IF($E54=1,EOMONTH(EDATE(Bonds!$I54,6*(12-1)),0),EDATE(Bonds!$I54,6*(12-1))))</f>
        <v/>
      </c>
      <c r="R54" s="16" t="str">
        <f>IF(13&gt;$D54,"",IF($E54=1,EOMONTH(EDATE(Bonds!$I54,6*(13-1)),0),EDATE(Bonds!$I54,6*(13-1))))</f>
        <v/>
      </c>
      <c r="S54" s="16" t="str">
        <f>IF(14&gt;$D54,"",IF($E54=1,EOMONTH(EDATE(Bonds!$I54,6*(14-1)),0),EDATE(Bonds!$I54,6*(14-1))))</f>
        <v/>
      </c>
      <c r="T54" s="16" t="str">
        <f>IF(15&gt;$D54,"",IF($E54=1,EOMONTH(EDATE(Bonds!$I54,6*(15-1)),0),EDATE(Bonds!$I54,6*(15-1))))</f>
        <v/>
      </c>
      <c r="U54" s="16" t="str">
        <f>IF(16&gt;$D54,"",IF($E54=1,EOMONTH(EDATE(Bonds!$I54,6*(16-1)),0),EDATE(Bonds!$I54,6*(16-1))))</f>
        <v/>
      </c>
      <c r="V54" s="16" t="str">
        <f>IF(17&gt;$D54,"",IF($E54=1,EOMONTH(EDATE(Bonds!$I54,6*(17-1)),0),EDATE(Bonds!$I54,6*(17-1))))</f>
        <v/>
      </c>
      <c r="W54" s="16" t="str">
        <f>IF(18&gt;$D54,"",IF($E54=1,EOMONTH(EDATE(Bonds!$I54,6*(18-1)),0),EDATE(Bonds!$I54,6*(18-1))))</f>
        <v/>
      </c>
      <c r="X54" s="16" t="str">
        <f>IF(19&gt;$D54,"",IF($E54=1,EOMONTH(EDATE(Bonds!$I54,6*(19-1)),0),EDATE(Bonds!$I54,6*(19-1))))</f>
        <v/>
      </c>
      <c r="Y54" s="16" t="str">
        <f>IF(20&gt;$D54,"",IF($E54=1,EOMONTH(EDATE(Bonds!$I54,6*(20-1)),0),EDATE(Bonds!$I54,6*(20-1))))</f>
        <v/>
      </c>
      <c r="Z54" s="16" t="str">
        <f>IF(21&gt;$D54,"",IF($E54=1,EOMONTH(EDATE(Bonds!$I54,6*(21-1)),0),EDATE(Bonds!$I54,6*(21-1))))</f>
        <v/>
      </c>
      <c r="AA54" s="16" t="str">
        <f>IF(22&gt;$D54,"",IF($E54=1,EOMONTH(EDATE(Bonds!$I54,6*(22-1)),0),EDATE(Bonds!$I54,6*(22-1))))</f>
        <v/>
      </c>
      <c r="AB54" s="16" t="str">
        <f>IF(23&gt;$D54,"",IF($E54=1,EOMONTH(EDATE(Bonds!$I54,6*(23-1)),0),EDATE(Bonds!$I54,6*(23-1))))</f>
        <v/>
      </c>
      <c r="AC54" s="16" t="str">
        <f>IF(24&gt;$D54,"",IF($E54=1,EOMONTH(EDATE(Bonds!$I54,6*(24-1)),0),EDATE(Bonds!$I54,6*(24-1))))</f>
        <v/>
      </c>
      <c r="AD54" s="16" t="str">
        <f>IF(25&gt;$D54,"",IF($E54=1,EOMONTH(EDATE(Bonds!$I54,6*(25-1)),0),EDATE(Bonds!$I54,6*(25-1))))</f>
        <v/>
      </c>
      <c r="AE54" s="16" t="str">
        <f>IF(26&gt;$D54,"",IF($E54=1,EOMONTH(EDATE(Bonds!$I54,6*(26-1)),0),EDATE(Bonds!$I54,6*(26-1))))</f>
        <v/>
      </c>
      <c r="AF54" s="16" t="str">
        <f>IF(27&gt;$D54,"",IF($E54=1,EOMONTH(EDATE(Bonds!$I54,6*(27-1)),0),EDATE(Bonds!$I54,6*(27-1))))</f>
        <v/>
      </c>
      <c r="AG54" s="16" t="str">
        <f>IF(28&gt;$D54,"",IF($E54=1,EOMONTH(EDATE(Bonds!$I54,6*(28-1)),0),EDATE(Bonds!$I54,6*(28-1))))</f>
        <v/>
      </c>
      <c r="AH54" s="16" t="str">
        <f>IF(29&gt;$D54,"",IF($E54=1,EOMONTH(EDATE(Bonds!$I54,6*(29-1)),0),EDATE(Bonds!$I54,6*(29-1))))</f>
        <v/>
      </c>
      <c r="AI54" s="16" t="str">
        <f>IF(30&gt;$D54,"",IF($E54=1,EOMONTH(EDATE(Bonds!$I54,6*(30-1)),0),EDATE(Bonds!$I54,6*(30-1))))</f>
        <v/>
      </c>
      <c r="AJ54" s="16" t="str">
        <f>IF(31&gt;$D54,"",IF($E54=1,EOMONTH(EDATE(Bonds!$I54,6*(31-1)),0),EDATE(Bonds!$I54,6*(31-1))))</f>
        <v/>
      </c>
      <c r="AK54" s="16" t="str">
        <f>IF(32&gt;$D54,"",IF($E54=1,EOMONTH(EDATE(Bonds!$I54,6*(32-1)),0),EDATE(Bonds!$I54,6*(32-1))))</f>
        <v/>
      </c>
      <c r="AL54" s="16" t="str">
        <f>IF(33&gt;$D54,"",IF($E54=1,EOMONTH(EDATE(Bonds!$I54,6*(33-1)),0),EDATE(Bonds!$I54,6*(33-1))))</f>
        <v/>
      </c>
      <c r="AM54" s="16" t="str">
        <f>IF(34&gt;$D54,"",IF($E54=1,EOMONTH(EDATE(Bonds!$I54,6*(34-1)),0),EDATE(Bonds!$I54,6*(34-1))))</f>
        <v/>
      </c>
      <c r="AN54" s="16" t="str">
        <f>IF(35&gt;$D54,"",IF($E54=1,EOMONTH(EDATE(Bonds!$I54,6*(35-1)),0),EDATE(Bonds!$I54,6*(35-1))))</f>
        <v/>
      </c>
      <c r="AO54" s="16" t="str">
        <f>IF(36&gt;$D54,"",IF($E54=1,EOMONTH(EDATE(Bonds!$I54,6*(36-1)),0),EDATE(Bonds!$I54,6*(36-1))))</f>
        <v/>
      </c>
      <c r="AP54" s="16" t="str">
        <f>IF(37&gt;$D54,"",IF($E54=1,EOMONTH(EDATE(Bonds!$I54,6*(37-1)),0),EDATE(Bonds!$I54,6*(37-1))))</f>
        <v/>
      </c>
      <c r="AQ54" s="16" t="str">
        <f>IF(38&gt;$D54,"",IF($E54=1,EOMONTH(EDATE(Bonds!$I54,6*(38-1)),0),EDATE(Bonds!$I54,6*(38-1))))</f>
        <v/>
      </c>
      <c r="AR54" s="16" t="str">
        <f>IF(39&gt;$D54,"",IF($E54=1,EOMONTH(EDATE(Bonds!$I54,6*(39-1)),0),EDATE(Bonds!$I54,6*(39-1))))</f>
        <v/>
      </c>
      <c r="AS54" s="16" t="str">
        <f>IF(40&gt;$D54,"",IF($E54=1,EOMONTH(EDATE(Bonds!$I54,6*(40-1)),0),EDATE(Bonds!$I54,6*(40-1))))</f>
        <v/>
      </c>
      <c r="AT54" s="16" t="str">
        <f>IF(41&gt;$D54,"",IF($E54=1,EOMONTH(EDATE(Bonds!$I54,6*(41-1)),0),EDATE(Bonds!$I54,6*(41-1))))</f>
        <v/>
      </c>
      <c r="AU54" s="16" t="str">
        <f>IF(42&gt;$D54,"",IF($E54=1,EOMONTH(EDATE(Bonds!$I54,6*(42-1)),0),EDATE(Bonds!$I54,6*(42-1))))</f>
        <v/>
      </c>
      <c r="AV54" s="16" t="str">
        <f>IF(43&gt;$D54,"",IF($E54=1,EOMONTH(EDATE(Bonds!$I54,6*(43-1)),0),EDATE(Bonds!$I54,6*(43-1))))</f>
        <v/>
      </c>
      <c r="AW54" s="16" t="str">
        <f>IF(44&gt;$D54,"",IF($E54=1,EOMONTH(EDATE(Bonds!$I54,6*(44-1)),0),EDATE(Bonds!$I54,6*(44-1))))</f>
        <v/>
      </c>
      <c r="AX54" s="16" t="str">
        <f>IF(45&gt;$D54,"",IF($E54=1,EOMONTH(EDATE(Bonds!$I54,6*(45-1)),0),EDATE(Bonds!$I54,6*(45-1))))</f>
        <v/>
      </c>
      <c r="AY54" s="16" t="str">
        <f>IF(46&gt;$D54,"",IF($E54=1,EOMONTH(EDATE(Bonds!$I54,6*(46-1)),0),EDATE(Bonds!$I54,6*(46-1))))</f>
        <v/>
      </c>
      <c r="AZ54" s="16" t="str">
        <f>IF(47&gt;$D54,"",IF($E54=1,EOMONTH(EDATE(Bonds!$I54,6*(47-1)),0),EDATE(Bonds!$I54,6*(47-1))))</f>
        <v/>
      </c>
      <c r="BA54" s="16" t="str">
        <f>IF(48&gt;$D54,"",IF($E54=1,EOMONTH(EDATE(Bonds!$I54,6*(48-1)),0),EDATE(Bonds!$I54,6*(48-1))))</f>
        <v/>
      </c>
      <c r="BB54" s="16" t="str">
        <f>IF(49&gt;$D54,"",IF($E54=1,EOMONTH(EDATE(Bonds!$I54,6*(49-1)),0),EDATE(Bonds!$I54,6*(49-1))))</f>
        <v/>
      </c>
      <c r="BC54" s="16" t="str">
        <f>IF(50&gt;$D54,"",IF($E54=1,EOMONTH(EDATE(Bonds!$I54,6*(50-1)),0),EDATE(Bonds!$I54,6*(50-1))))</f>
        <v/>
      </c>
      <c r="BD54" s="16" t="str">
        <f>IF(51&gt;$D54,"",IF($E54=1,EOMONTH(EDATE(Bonds!$I54,6*(51-1)),0),EDATE(Bonds!$I54,6*(51-1))))</f>
        <v/>
      </c>
      <c r="BE54" s="16" t="str">
        <f>IF(52&gt;$D54,"",IF($E54=1,EOMONTH(EDATE(Bonds!$I54,6*(52-1)),0),EDATE(Bonds!$I54,6*(52-1))))</f>
        <v/>
      </c>
      <c r="BF54" s="16" t="str">
        <f>IF(53&gt;$D54,"",IF($E54=1,EOMONTH(EDATE(Bonds!$I54,6*(53-1)),0),EDATE(Bonds!$I54,6*(53-1))))</f>
        <v/>
      </c>
      <c r="BG54" s="16" t="str">
        <f>IF(54&gt;$D54,"",IF($E54=1,EOMONTH(EDATE(Bonds!$I54,6*(54-1)),0),EDATE(Bonds!$I54,6*(54-1))))</f>
        <v/>
      </c>
      <c r="BH54" s="16" t="str">
        <f>IF(55&gt;$D54,"",IF($E54=1,EOMONTH(EDATE(Bonds!$I54,6*(55-1)),0),EDATE(Bonds!$I54,6*(55-1))))</f>
        <v/>
      </c>
      <c r="BI54" s="16" t="str">
        <f>IF(56&gt;$D54,"",IF($E54=1,EOMONTH(EDATE(Bonds!$I54,6*(56-1)),0),EDATE(Bonds!$I54,6*(56-1))))</f>
        <v/>
      </c>
      <c r="BJ54" s="16" t="str">
        <f>IF(57&gt;$D54,"",IF($E54=1,EOMONTH(EDATE(Bonds!$I54,6*(57-1)),0),EDATE(Bonds!$I54,6*(57-1))))</f>
        <v/>
      </c>
      <c r="BK54" s="16" t="str">
        <f>IF(58&gt;$D54,"",IF($E54=1,EOMONTH(EDATE(Bonds!$I54,6*(58-1)),0),EDATE(Bonds!$I54,6*(58-1))))</f>
        <v/>
      </c>
      <c r="BL54" s="16" t="str">
        <f>IF(59&gt;$D54,"",IF($E54=1,EOMONTH(EDATE(Bonds!$I54,6*(59-1)),0),EDATE(Bonds!$I54,6*(59-1))))</f>
        <v/>
      </c>
      <c r="BM54" s="16" t="str">
        <f>IF(60&gt;$D54,"",IF($E54=1,EOMONTH(EDATE(Bonds!$I54,6*(60-1)),0),EDATE(Bonds!$I54,6*(60-1))))</f>
        <v/>
      </c>
      <c r="BO54" s="22">
        <f t="shared" si="1"/>
        <v>3.9020657449939315E-2</v>
      </c>
      <c r="BP54" s="22">
        <f t="shared" si="2"/>
        <v>4.1110910077221674E-2</v>
      </c>
      <c r="BQ54" s="22" t="str">
        <f t="shared" si="3"/>
        <v/>
      </c>
      <c r="BR54" s="22" t="str">
        <f t="shared" si="4"/>
        <v/>
      </c>
      <c r="BS54" s="22" t="str">
        <f t="shared" si="5"/>
        <v/>
      </c>
      <c r="BT54" s="22" t="str">
        <f t="shared" si="6"/>
        <v/>
      </c>
      <c r="BU54" s="22" t="str">
        <f t="shared" si="7"/>
        <v/>
      </c>
      <c r="BV54" s="22" t="str">
        <f t="shared" si="8"/>
        <v/>
      </c>
      <c r="BW54" s="22" t="str">
        <f t="shared" si="9"/>
        <v/>
      </c>
      <c r="BX54" s="22" t="str">
        <f t="shared" si="10"/>
        <v/>
      </c>
      <c r="BY54" s="22" t="str">
        <f t="shared" si="11"/>
        <v/>
      </c>
      <c r="BZ54" s="22" t="str">
        <f t="shared" si="12"/>
        <v/>
      </c>
      <c r="CA54" s="22" t="str">
        <f t="shared" si="13"/>
        <v/>
      </c>
      <c r="CB54" s="22" t="str">
        <f t="shared" si="14"/>
        <v/>
      </c>
      <c r="CC54" s="22" t="str">
        <f t="shared" si="15"/>
        <v/>
      </c>
      <c r="CD54" s="22" t="str">
        <f t="shared" si="16"/>
        <v/>
      </c>
      <c r="CE54" s="22" t="str">
        <f t="shared" si="17"/>
        <v/>
      </c>
      <c r="CF54" s="22" t="str">
        <f t="shared" si="18"/>
        <v/>
      </c>
      <c r="CG54" s="22" t="str">
        <f t="shared" si="19"/>
        <v/>
      </c>
      <c r="CH54" s="22" t="str">
        <f t="shared" si="20"/>
        <v/>
      </c>
      <c r="CI54" s="22" t="str">
        <f t="shared" si="21"/>
        <v/>
      </c>
      <c r="CJ54" s="22" t="str">
        <f t="shared" si="22"/>
        <v/>
      </c>
      <c r="CK54" s="22" t="str">
        <f t="shared" si="23"/>
        <v/>
      </c>
      <c r="CL54" s="22" t="str">
        <f t="shared" si="24"/>
        <v/>
      </c>
      <c r="CM54" s="22" t="str">
        <f t="shared" si="25"/>
        <v/>
      </c>
      <c r="CN54" s="22" t="str">
        <f t="shared" si="26"/>
        <v/>
      </c>
      <c r="CO54" s="22" t="str">
        <f t="shared" si="27"/>
        <v/>
      </c>
      <c r="CP54" s="22" t="str">
        <f t="shared" si="28"/>
        <v/>
      </c>
      <c r="CQ54" s="22" t="str">
        <f t="shared" si="29"/>
        <v/>
      </c>
      <c r="CR54" s="22" t="str">
        <f t="shared" si="30"/>
        <v/>
      </c>
      <c r="CS54" s="22" t="str">
        <f t="shared" si="31"/>
        <v/>
      </c>
      <c r="CT54" s="22" t="str">
        <f t="shared" si="32"/>
        <v/>
      </c>
      <c r="CU54" s="22" t="str">
        <f t="shared" si="33"/>
        <v/>
      </c>
      <c r="CV54" s="22" t="str">
        <f t="shared" si="34"/>
        <v/>
      </c>
      <c r="CW54" s="22" t="str">
        <f t="shared" si="35"/>
        <v/>
      </c>
      <c r="CX54" s="22" t="str">
        <f t="shared" si="36"/>
        <v/>
      </c>
      <c r="CY54" s="22" t="str">
        <f t="shared" si="37"/>
        <v/>
      </c>
      <c r="CZ54" s="22" t="str">
        <f t="shared" si="38"/>
        <v/>
      </c>
      <c r="DA54" s="22" t="str">
        <f t="shared" si="39"/>
        <v/>
      </c>
      <c r="DB54" s="22" t="str">
        <f t="shared" si="40"/>
        <v/>
      </c>
      <c r="DC54" s="22" t="str">
        <f t="shared" si="41"/>
        <v/>
      </c>
      <c r="DD54" s="22" t="str">
        <f t="shared" si="42"/>
        <v/>
      </c>
      <c r="DE54" s="22" t="str">
        <f t="shared" si="43"/>
        <v/>
      </c>
      <c r="DF54" s="22" t="str">
        <f t="shared" si="44"/>
        <v/>
      </c>
      <c r="DG54" s="22" t="str">
        <f t="shared" si="45"/>
        <v/>
      </c>
      <c r="DH54" s="22" t="str">
        <f t="shared" si="46"/>
        <v/>
      </c>
      <c r="DI54" s="22" t="str">
        <f t="shared" si="47"/>
        <v/>
      </c>
      <c r="DJ54" s="22" t="str">
        <f t="shared" si="48"/>
        <v/>
      </c>
      <c r="DK54" s="22" t="str">
        <f t="shared" si="49"/>
        <v/>
      </c>
      <c r="DL54" s="22" t="str">
        <f t="shared" si="50"/>
        <v/>
      </c>
      <c r="DM54" s="22" t="str">
        <f t="shared" si="51"/>
        <v/>
      </c>
      <c r="DN54" s="22" t="str">
        <f t="shared" si="52"/>
        <v/>
      </c>
      <c r="DO54" s="22" t="str">
        <f t="shared" si="53"/>
        <v/>
      </c>
      <c r="DP54" s="22" t="str">
        <f t="shared" si="54"/>
        <v/>
      </c>
      <c r="DQ54" s="22" t="str">
        <f t="shared" si="55"/>
        <v/>
      </c>
      <c r="DR54" s="22" t="str">
        <f t="shared" si="56"/>
        <v/>
      </c>
      <c r="DS54" s="22" t="str">
        <f t="shared" si="57"/>
        <v/>
      </c>
      <c r="DT54" s="22" t="str">
        <f t="shared" si="58"/>
        <v/>
      </c>
      <c r="DU54" s="22" t="str">
        <f t="shared" si="59"/>
        <v/>
      </c>
      <c r="DV54" s="22" t="str">
        <f t="shared" si="60"/>
        <v/>
      </c>
      <c r="DX54" s="18">
        <f t="shared" si="61"/>
        <v>3.1334416361933632</v>
      </c>
      <c r="DY54" s="18">
        <f t="shared" si="62"/>
        <v>99.299446273003966</v>
      </c>
      <c r="DZ54" s="18">
        <f t="shared" si="63"/>
        <v>0</v>
      </c>
      <c r="EA54" s="18">
        <f t="shared" si="64"/>
        <v>0</v>
      </c>
      <c r="EB54" s="18">
        <f t="shared" si="65"/>
        <v>0</v>
      </c>
      <c r="EC54" s="18">
        <f t="shared" si="66"/>
        <v>0</v>
      </c>
      <c r="ED54" s="18">
        <f t="shared" si="67"/>
        <v>0</v>
      </c>
      <c r="EE54" s="18">
        <f t="shared" si="68"/>
        <v>0</v>
      </c>
      <c r="EF54" s="18">
        <f t="shared" si="69"/>
        <v>0</v>
      </c>
      <c r="EG54" s="18">
        <f t="shared" si="70"/>
        <v>0</v>
      </c>
      <c r="EH54" s="18">
        <f t="shared" si="71"/>
        <v>0</v>
      </c>
      <c r="EI54" s="18">
        <f t="shared" si="72"/>
        <v>0</v>
      </c>
      <c r="EJ54" s="18">
        <f t="shared" si="73"/>
        <v>0</v>
      </c>
      <c r="EK54" s="18">
        <f t="shared" si="74"/>
        <v>0</v>
      </c>
      <c r="EL54" s="18">
        <f t="shared" si="75"/>
        <v>0</v>
      </c>
      <c r="EM54" s="18">
        <f t="shared" si="76"/>
        <v>0</v>
      </c>
      <c r="EN54" s="18">
        <f t="shared" si="77"/>
        <v>0</v>
      </c>
      <c r="EO54" s="18">
        <f t="shared" si="78"/>
        <v>0</v>
      </c>
      <c r="EP54" s="18">
        <f t="shared" si="79"/>
        <v>0</v>
      </c>
      <c r="EQ54" s="18">
        <f t="shared" si="80"/>
        <v>0</v>
      </c>
      <c r="ER54" s="18">
        <f t="shared" si="81"/>
        <v>0</v>
      </c>
      <c r="ES54" s="18">
        <f t="shared" si="82"/>
        <v>0</v>
      </c>
      <c r="ET54" s="18">
        <f t="shared" si="83"/>
        <v>0</v>
      </c>
      <c r="EU54" s="18">
        <f t="shared" si="84"/>
        <v>0</v>
      </c>
      <c r="EV54" s="18">
        <f t="shared" si="85"/>
        <v>0</v>
      </c>
      <c r="EW54" s="18">
        <f t="shared" si="86"/>
        <v>0</v>
      </c>
      <c r="EX54" s="18">
        <f t="shared" si="87"/>
        <v>0</v>
      </c>
      <c r="EY54" s="18">
        <f t="shared" si="88"/>
        <v>0</v>
      </c>
      <c r="EZ54" s="18">
        <f t="shared" si="89"/>
        <v>0</v>
      </c>
      <c r="FA54" s="18">
        <f t="shared" si="90"/>
        <v>0</v>
      </c>
      <c r="FB54" s="18">
        <f t="shared" si="91"/>
        <v>0</v>
      </c>
      <c r="FC54" s="18">
        <f t="shared" si="92"/>
        <v>0</v>
      </c>
      <c r="FD54" s="18">
        <f t="shared" si="93"/>
        <v>0</v>
      </c>
      <c r="FE54" s="18">
        <f t="shared" si="94"/>
        <v>0</v>
      </c>
      <c r="FF54" s="18">
        <f t="shared" si="95"/>
        <v>0</v>
      </c>
      <c r="FG54" s="18">
        <f t="shared" si="96"/>
        <v>0</v>
      </c>
      <c r="FH54" s="18">
        <f t="shared" si="97"/>
        <v>0</v>
      </c>
      <c r="FI54" s="18">
        <f t="shared" si="98"/>
        <v>0</v>
      </c>
      <c r="FJ54" s="18">
        <f t="shared" si="99"/>
        <v>0</v>
      </c>
      <c r="FK54" s="18">
        <f t="shared" si="100"/>
        <v>0</v>
      </c>
      <c r="FL54" s="18">
        <f t="shared" si="101"/>
        <v>0</v>
      </c>
      <c r="FM54" s="18">
        <f t="shared" si="102"/>
        <v>0</v>
      </c>
      <c r="FN54" s="18">
        <f t="shared" si="103"/>
        <v>0</v>
      </c>
      <c r="FO54" s="18">
        <f t="shared" si="104"/>
        <v>0</v>
      </c>
      <c r="FP54" s="18">
        <f t="shared" si="105"/>
        <v>0</v>
      </c>
      <c r="FQ54" s="18">
        <f t="shared" si="106"/>
        <v>0</v>
      </c>
      <c r="FR54" s="18">
        <f t="shared" si="107"/>
        <v>0</v>
      </c>
      <c r="FS54" s="18">
        <f t="shared" si="108"/>
        <v>0</v>
      </c>
      <c r="FT54" s="18">
        <f t="shared" si="109"/>
        <v>0</v>
      </c>
      <c r="FU54" s="18">
        <f t="shared" si="110"/>
        <v>0</v>
      </c>
      <c r="FV54" s="18">
        <f t="shared" si="111"/>
        <v>0</v>
      </c>
      <c r="FW54" s="18">
        <f t="shared" si="112"/>
        <v>0</v>
      </c>
      <c r="FX54" s="18">
        <f t="shared" si="113"/>
        <v>0</v>
      </c>
      <c r="FY54" s="18">
        <f t="shared" si="114"/>
        <v>0</v>
      </c>
      <c r="FZ54" s="18">
        <f t="shared" si="115"/>
        <v>0</v>
      </c>
      <c r="GA54" s="18">
        <f t="shared" si="116"/>
        <v>0</v>
      </c>
      <c r="GB54" s="18">
        <f t="shared" si="117"/>
        <v>0</v>
      </c>
      <c r="GC54" s="18">
        <f t="shared" si="118"/>
        <v>0</v>
      </c>
      <c r="GD54" s="18">
        <f t="shared" si="119"/>
        <v>0</v>
      </c>
      <c r="GE54" s="18">
        <f t="shared" si="120"/>
        <v>0</v>
      </c>
    </row>
    <row r="55" spans="1:187" x14ac:dyDescent="0.2">
      <c r="A55">
        <v>52</v>
      </c>
      <c r="B55" s="16">
        <f>Bonds!B55</f>
        <v>46630</v>
      </c>
      <c r="C55" s="17">
        <f>Bonds!C55</f>
        <v>0.5</v>
      </c>
      <c r="D55">
        <f>Bonds!Q55</f>
        <v>2</v>
      </c>
      <c r="E55">
        <f t="shared" si="0"/>
        <v>1</v>
      </c>
      <c r="F55" s="16">
        <f>IF(1&gt;$D55,"",IF($E55=1,EOMONTH(EDATE(Bonds!$I55,6*(1-1)),0),EDATE(Bonds!$I55,6*(1-1))))</f>
        <v>46446</v>
      </c>
      <c r="G55" s="16">
        <f>IF(2&gt;$D55,"",IF($E55=1,EOMONTH(EDATE(Bonds!$I55,6*(2-1)),0),EDATE(Bonds!$I55,6*(2-1))))</f>
        <v>46630</v>
      </c>
      <c r="H55" s="16" t="str">
        <f>IF(3&gt;$D55,"",IF($E55=1,EOMONTH(EDATE(Bonds!$I55,6*(3-1)),0),EDATE(Bonds!$I55,6*(3-1))))</f>
        <v/>
      </c>
      <c r="I55" s="16" t="str">
        <f>IF(4&gt;$D55,"",IF($E55=1,EOMONTH(EDATE(Bonds!$I55,6*(4-1)),0),EDATE(Bonds!$I55,6*(4-1))))</f>
        <v/>
      </c>
      <c r="J55" s="16" t="str">
        <f>IF(5&gt;$D55,"",IF($E55=1,EOMONTH(EDATE(Bonds!$I55,6*(5-1)),0),EDATE(Bonds!$I55,6*(5-1))))</f>
        <v/>
      </c>
      <c r="K55" s="16" t="str">
        <f>IF(6&gt;$D55,"",IF($E55=1,EOMONTH(EDATE(Bonds!$I55,6*(6-1)),0),EDATE(Bonds!$I55,6*(6-1))))</f>
        <v/>
      </c>
      <c r="L55" s="16" t="str">
        <f>IF(7&gt;$D55,"",IF($E55=1,EOMONTH(EDATE(Bonds!$I55,6*(7-1)),0),EDATE(Bonds!$I55,6*(7-1))))</f>
        <v/>
      </c>
      <c r="M55" s="16" t="str">
        <f>IF(8&gt;$D55,"",IF($E55=1,EOMONTH(EDATE(Bonds!$I55,6*(8-1)),0),EDATE(Bonds!$I55,6*(8-1))))</f>
        <v/>
      </c>
      <c r="N55" s="16" t="str">
        <f>IF(9&gt;$D55,"",IF($E55=1,EOMONTH(EDATE(Bonds!$I55,6*(9-1)),0),EDATE(Bonds!$I55,6*(9-1))))</f>
        <v/>
      </c>
      <c r="O55" s="16" t="str">
        <f>IF(10&gt;$D55,"",IF($E55=1,EOMONTH(EDATE(Bonds!$I55,6*(10-1)),0),EDATE(Bonds!$I55,6*(10-1))))</f>
        <v/>
      </c>
      <c r="P55" s="16" t="str">
        <f>IF(11&gt;$D55,"",IF($E55=1,EOMONTH(EDATE(Bonds!$I55,6*(11-1)),0),EDATE(Bonds!$I55,6*(11-1))))</f>
        <v/>
      </c>
      <c r="Q55" s="16" t="str">
        <f>IF(12&gt;$D55,"",IF($E55=1,EOMONTH(EDATE(Bonds!$I55,6*(12-1)),0),EDATE(Bonds!$I55,6*(12-1))))</f>
        <v/>
      </c>
      <c r="R55" s="16" t="str">
        <f>IF(13&gt;$D55,"",IF($E55=1,EOMONTH(EDATE(Bonds!$I55,6*(13-1)),0),EDATE(Bonds!$I55,6*(13-1))))</f>
        <v/>
      </c>
      <c r="S55" s="16" t="str">
        <f>IF(14&gt;$D55,"",IF($E55=1,EOMONTH(EDATE(Bonds!$I55,6*(14-1)),0),EDATE(Bonds!$I55,6*(14-1))))</f>
        <v/>
      </c>
      <c r="T55" s="16" t="str">
        <f>IF(15&gt;$D55,"",IF($E55=1,EOMONTH(EDATE(Bonds!$I55,6*(15-1)),0),EDATE(Bonds!$I55,6*(15-1))))</f>
        <v/>
      </c>
      <c r="U55" s="16" t="str">
        <f>IF(16&gt;$D55,"",IF($E55=1,EOMONTH(EDATE(Bonds!$I55,6*(16-1)),0),EDATE(Bonds!$I55,6*(16-1))))</f>
        <v/>
      </c>
      <c r="V55" s="16" t="str">
        <f>IF(17&gt;$D55,"",IF($E55=1,EOMONTH(EDATE(Bonds!$I55,6*(17-1)),0),EDATE(Bonds!$I55,6*(17-1))))</f>
        <v/>
      </c>
      <c r="W55" s="16" t="str">
        <f>IF(18&gt;$D55,"",IF($E55=1,EOMONTH(EDATE(Bonds!$I55,6*(18-1)),0),EDATE(Bonds!$I55,6*(18-1))))</f>
        <v/>
      </c>
      <c r="X55" s="16" t="str">
        <f>IF(19&gt;$D55,"",IF($E55=1,EOMONTH(EDATE(Bonds!$I55,6*(19-1)),0),EDATE(Bonds!$I55,6*(19-1))))</f>
        <v/>
      </c>
      <c r="Y55" s="16" t="str">
        <f>IF(20&gt;$D55,"",IF($E55=1,EOMONTH(EDATE(Bonds!$I55,6*(20-1)),0),EDATE(Bonds!$I55,6*(20-1))))</f>
        <v/>
      </c>
      <c r="Z55" s="16" t="str">
        <f>IF(21&gt;$D55,"",IF($E55=1,EOMONTH(EDATE(Bonds!$I55,6*(21-1)),0),EDATE(Bonds!$I55,6*(21-1))))</f>
        <v/>
      </c>
      <c r="AA55" s="16" t="str">
        <f>IF(22&gt;$D55,"",IF($E55=1,EOMONTH(EDATE(Bonds!$I55,6*(22-1)),0),EDATE(Bonds!$I55,6*(22-1))))</f>
        <v/>
      </c>
      <c r="AB55" s="16" t="str">
        <f>IF(23&gt;$D55,"",IF($E55=1,EOMONTH(EDATE(Bonds!$I55,6*(23-1)),0),EDATE(Bonds!$I55,6*(23-1))))</f>
        <v/>
      </c>
      <c r="AC55" s="16" t="str">
        <f>IF(24&gt;$D55,"",IF($E55=1,EOMONTH(EDATE(Bonds!$I55,6*(24-1)),0),EDATE(Bonds!$I55,6*(24-1))))</f>
        <v/>
      </c>
      <c r="AD55" s="16" t="str">
        <f>IF(25&gt;$D55,"",IF($E55=1,EOMONTH(EDATE(Bonds!$I55,6*(25-1)),0),EDATE(Bonds!$I55,6*(25-1))))</f>
        <v/>
      </c>
      <c r="AE55" s="16" t="str">
        <f>IF(26&gt;$D55,"",IF($E55=1,EOMONTH(EDATE(Bonds!$I55,6*(26-1)),0),EDATE(Bonds!$I55,6*(26-1))))</f>
        <v/>
      </c>
      <c r="AF55" s="16" t="str">
        <f>IF(27&gt;$D55,"",IF($E55=1,EOMONTH(EDATE(Bonds!$I55,6*(27-1)),0),EDATE(Bonds!$I55,6*(27-1))))</f>
        <v/>
      </c>
      <c r="AG55" s="16" t="str">
        <f>IF(28&gt;$D55,"",IF($E55=1,EOMONTH(EDATE(Bonds!$I55,6*(28-1)),0),EDATE(Bonds!$I55,6*(28-1))))</f>
        <v/>
      </c>
      <c r="AH55" s="16" t="str">
        <f>IF(29&gt;$D55,"",IF($E55=1,EOMONTH(EDATE(Bonds!$I55,6*(29-1)),0),EDATE(Bonds!$I55,6*(29-1))))</f>
        <v/>
      </c>
      <c r="AI55" s="16" t="str">
        <f>IF(30&gt;$D55,"",IF($E55=1,EOMONTH(EDATE(Bonds!$I55,6*(30-1)),0),EDATE(Bonds!$I55,6*(30-1))))</f>
        <v/>
      </c>
      <c r="AJ55" s="16" t="str">
        <f>IF(31&gt;$D55,"",IF($E55=1,EOMONTH(EDATE(Bonds!$I55,6*(31-1)),0),EDATE(Bonds!$I55,6*(31-1))))</f>
        <v/>
      </c>
      <c r="AK55" s="16" t="str">
        <f>IF(32&gt;$D55,"",IF($E55=1,EOMONTH(EDATE(Bonds!$I55,6*(32-1)),0),EDATE(Bonds!$I55,6*(32-1))))</f>
        <v/>
      </c>
      <c r="AL55" s="16" t="str">
        <f>IF(33&gt;$D55,"",IF($E55=1,EOMONTH(EDATE(Bonds!$I55,6*(33-1)),0),EDATE(Bonds!$I55,6*(33-1))))</f>
        <v/>
      </c>
      <c r="AM55" s="16" t="str">
        <f>IF(34&gt;$D55,"",IF($E55=1,EOMONTH(EDATE(Bonds!$I55,6*(34-1)),0),EDATE(Bonds!$I55,6*(34-1))))</f>
        <v/>
      </c>
      <c r="AN55" s="16" t="str">
        <f>IF(35&gt;$D55,"",IF($E55=1,EOMONTH(EDATE(Bonds!$I55,6*(35-1)),0),EDATE(Bonds!$I55,6*(35-1))))</f>
        <v/>
      </c>
      <c r="AO55" s="16" t="str">
        <f>IF(36&gt;$D55,"",IF($E55=1,EOMONTH(EDATE(Bonds!$I55,6*(36-1)),0),EDATE(Bonds!$I55,6*(36-1))))</f>
        <v/>
      </c>
      <c r="AP55" s="16" t="str">
        <f>IF(37&gt;$D55,"",IF($E55=1,EOMONTH(EDATE(Bonds!$I55,6*(37-1)),0),EDATE(Bonds!$I55,6*(37-1))))</f>
        <v/>
      </c>
      <c r="AQ55" s="16" t="str">
        <f>IF(38&gt;$D55,"",IF($E55=1,EOMONTH(EDATE(Bonds!$I55,6*(38-1)),0),EDATE(Bonds!$I55,6*(38-1))))</f>
        <v/>
      </c>
      <c r="AR55" s="16" t="str">
        <f>IF(39&gt;$D55,"",IF($E55=1,EOMONTH(EDATE(Bonds!$I55,6*(39-1)),0),EDATE(Bonds!$I55,6*(39-1))))</f>
        <v/>
      </c>
      <c r="AS55" s="16" t="str">
        <f>IF(40&gt;$D55,"",IF($E55=1,EOMONTH(EDATE(Bonds!$I55,6*(40-1)),0),EDATE(Bonds!$I55,6*(40-1))))</f>
        <v/>
      </c>
      <c r="AT55" s="16" t="str">
        <f>IF(41&gt;$D55,"",IF($E55=1,EOMONTH(EDATE(Bonds!$I55,6*(41-1)),0),EDATE(Bonds!$I55,6*(41-1))))</f>
        <v/>
      </c>
      <c r="AU55" s="16" t="str">
        <f>IF(42&gt;$D55,"",IF($E55=1,EOMONTH(EDATE(Bonds!$I55,6*(42-1)),0),EDATE(Bonds!$I55,6*(42-1))))</f>
        <v/>
      </c>
      <c r="AV55" s="16" t="str">
        <f>IF(43&gt;$D55,"",IF($E55=1,EOMONTH(EDATE(Bonds!$I55,6*(43-1)),0),EDATE(Bonds!$I55,6*(43-1))))</f>
        <v/>
      </c>
      <c r="AW55" s="16" t="str">
        <f>IF(44&gt;$D55,"",IF($E55=1,EOMONTH(EDATE(Bonds!$I55,6*(44-1)),0),EDATE(Bonds!$I55,6*(44-1))))</f>
        <v/>
      </c>
      <c r="AX55" s="16" t="str">
        <f>IF(45&gt;$D55,"",IF($E55=1,EOMONTH(EDATE(Bonds!$I55,6*(45-1)),0),EDATE(Bonds!$I55,6*(45-1))))</f>
        <v/>
      </c>
      <c r="AY55" s="16" t="str">
        <f>IF(46&gt;$D55,"",IF($E55=1,EOMONTH(EDATE(Bonds!$I55,6*(46-1)),0),EDATE(Bonds!$I55,6*(46-1))))</f>
        <v/>
      </c>
      <c r="AZ55" s="16" t="str">
        <f>IF(47&gt;$D55,"",IF($E55=1,EOMONTH(EDATE(Bonds!$I55,6*(47-1)),0),EDATE(Bonds!$I55,6*(47-1))))</f>
        <v/>
      </c>
      <c r="BA55" s="16" t="str">
        <f>IF(48&gt;$D55,"",IF($E55=1,EOMONTH(EDATE(Bonds!$I55,6*(48-1)),0),EDATE(Bonds!$I55,6*(48-1))))</f>
        <v/>
      </c>
      <c r="BB55" s="16" t="str">
        <f>IF(49&gt;$D55,"",IF($E55=1,EOMONTH(EDATE(Bonds!$I55,6*(49-1)),0),EDATE(Bonds!$I55,6*(49-1))))</f>
        <v/>
      </c>
      <c r="BC55" s="16" t="str">
        <f>IF(50&gt;$D55,"",IF($E55=1,EOMONTH(EDATE(Bonds!$I55,6*(50-1)),0),EDATE(Bonds!$I55,6*(50-1))))</f>
        <v/>
      </c>
      <c r="BD55" s="16" t="str">
        <f>IF(51&gt;$D55,"",IF($E55=1,EOMONTH(EDATE(Bonds!$I55,6*(51-1)),0),EDATE(Bonds!$I55,6*(51-1))))</f>
        <v/>
      </c>
      <c r="BE55" s="16" t="str">
        <f>IF(52&gt;$D55,"",IF($E55=1,EOMONTH(EDATE(Bonds!$I55,6*(52-1)),0),EDATE(Bonds!$I55,6*(52-1))))</f>
        <v/>
      </c>
      <c r="BF55" s="16" t="str">
        <f>IF(53&gt;$D55,"",IF($E55=1,EOMONTH(EDATE(Bonds!$I55,6*(53-1)),0),EDATE(Bonds!$I55,6*(53-1))))</f>
        <v/>
      </c>
      <c r="BG55" s="16" t="str">
        <f>IF(54&gt;$D55,"",IF($E55=1,EOMONTH(EDATE(Bonds!$I55,6*(54-1)),0),EDATE(Bonds!$I55,6*(54-1))))</f>
        <v/>
      </c>
      <c r="BH55" s="16" t="str">
        <f>IF(55&gt;$D55,"",IF($E55=1,EOMONTH(EDATE(Bonds!$I55,6*(55-1)),0),EDATE(Bonds!$I55,6*(55-1))))</f>
        <v/>
      </c>
      <c r="BI55" s="16" t="str">
        <f>IF(56&gt;$D55,"",IF($E55=1,EOMONTH(EDATE(Bonds!$I55,6*(56-1)),0),EDATE(Bonds!$I55,6*(56-1))))</f>
        <v/>
      </c>
      <c r="BJ55" s="16" t="str">
        <f>IF(57&gt;$D55,"",IF($E55=1,EOMONTH(EDATE(Bonds!$I55,6*(57-1)),0),EDATE(Bonds!$I55,6*(57-1))))</f>
        <v/>
      </c>
      <c r="BK55" s="16" t="str">
        <f>IF(58&gt;$D55,"",IF($E55=1,EOMONTH(EDATE(Bonds!$I55,6*(58-1)),0),EDATE(Bonds!$I55,6*(58-1))))</f>
        <v/>
      </c>
      <c r="BL55" s="16" t="str">
        <f>IF(59&gt;$D55,"",IF($E55=1,EOMONTH(EDATE(Bonds!$I55,6*(59-1)),0),EDATE(Bonds!$I55,6*(59-1))))</f>
        <v/>
      </c>
      <c r="BM55" s="16" t="str">
        <f>IF(60&gt;$D55,"",IF($E55=1,EOMONTH(EDATE(Bonds!$I55,6*(60-1)),0),EDATE(Bonds!$I55,6*(60-1))))</f>
        <v/>
      </c>
      <c r="BO55" s="22">
        <f t="shared" si="1"/>
        <v>3.9202392010101589E-2</v>
      </c>
      <c r="BP55" s="22">
        <f t="shared" si="2"/>
        <v>4.1255641648900956E-2</v>
      </c>
      <c r="BQ55" s="22" t="str">
        <f t="shared" si="3"/>
        <v/>
      </c>
      <c r="BR55" s="22" t="str">
        <f t="shared" si="4"/>
        <v/>
      </c>
      <c r="BS55" s="22" t="str">
        <f t="shared" si="5"/>
        <v/>
      </c>
      <c r="BT55" s="22" t="str">
        <f t="shared" si="6"/>
        <v/>
      </c>
      <c r="BU55" s="22" t="str">
        <f t="shared" si="7"/>
        <v/>
      </c>
      <c r="BV55" s="22" t="str">
        <f t="shared" si="8"/>
        <v/>
      </c>
      <c r="BW55" s="22" t="str">
        <f t="shared" si="9"/>
        <v/>
      </c>
      <c r="BX55" s="22" t="str">
        <f t="shared" si="10"/>
        <v/>
      </c>
      <c r="BY55" s="22" t="str">
        <f t="shared" si="11"/>
        <v/>
      </c>
      <c r="BZ55" s="22" t="str">
        <f t="shared" si="12"/>
        <v/>
      </c>
      <c r="CA55" s="22" t="str">
        <f t="shared" si="13"/>
        <v/>
      </c>
      <c r="CB55" s="22" t="str">
        <f t="shared" si="14"/>
        <v/>
      </c>
      <c r="CC55" s="22" t="str">
        <f t="shared" si="15"/>
        <v/>
      </c>
      <c r="CD55" s="22" t="str">
        <f t="shared" si="16"/>
        <v/>
      </c>
      <c r="CE55" s="22" t="str">
        <f t="shared" si="17"/>
        <v/>
      </c>
      <c r="CF55" s="22" t="str">
        <f t="shared" si="18"/>
        <v/>
      </c>
      <c r="CG55" s="22" t="str">
        <f t="shared" si="19"/>
        <v/>
      </c>
      <c r="CH55" s="22" t="str">
        <f t="shared" si="20"/>
        <v/>
      </c>
      <c r="CI55" s="22" t="str">
        <f t="shared" si="21"/>
        <v/>
      </c>
      <c r="CJ55" s="22" t="str">
        <f t="shared" si="22"/>
        <v/>
      </c>
      <c r="CK55" s="22" t="str">
        <f t="shared" si="23"/>
        <v/>
      </c>
      <c r="CL55" s="22" t="str">
        <f t="shared" si="24"/>
        <v/>
      </c>
      <c r="CM55" s="22" t="str">
        <f t="shared" si="25"/>
        <v/>
      </c>
      <c r="CN55" s="22" t="str">
        <f t="shared" si="26"/>
        <v/>
      </c>
      <c r="CO55" s="22" t="str">
        <f t="shared" si="27"/>
        <v/>
      </c>
      <c r="CP55" s="22" t="str">
        <f t="shared" si="28"/>
        <v/>
      </c>
      <c r="CQ55" s="22" t="str">
        <f t="shared" si="29"/>
        <v/>
      </c>
      <c r="CR55" s="22" t="str">
        <f t="shared" si="30"/>
        <v/>
      </c>
      <c r="CS55" s="22" t="str">
        <f t="shared" si="31"/>
        <v/>
      </c>
      <c r="CT55" s="22" t="str">
        <f t="shared" si="32"/>
        <v/>
      </c>
      <c r="CU55" s="22" t="str">
        <f t="shared" si="33"/>
        <v/>
      </c>
      <c r="CV55" s="22" t="str">
        <f t="shared" si="34"/>
        <v/>
      </c>
      <c r="CW55" s="22" t="str">
        <f t="shared" si="35"/>
        <v/>
      </c>
      <c r="CX55" s="22" t="str">
        <f t="shared" si="36"/>
        <v/>
      </c>
      <c r="CY55" s="22" t="str">
        <f t="shared" si="37"/>
        <v/>
      </c>
      <c r="CZ55" s="22" t="str">
        <f t="shared" si="38"/>
        <v/>
      </c>
      <c r="DA55" s="22" t="str">
        <f t="shared" si="39"/>
        <v/>
      </c>
      <c r="DB55" s="22" t="str">
        <f t="shared" si="40"/>
        <v/>
      </c>
      <c r="DC55" s="22" t="str">
        <f t="shared" si="41"/>
        <v/>
      </c>
      <c r="DD55" s="22" t="str">
        <f t="shared" si="42"/>
        <v/>
      </c>
      <c r="DE55" s="22" t="str">
        <f t="shared" si="43"/>
        <v/>
      </c>
      <c r="DF55" s="22" t="str">
        <f t="shared" si="44"/>
        <v/>
      </c>
      <c r="DG55" s="22" t="str">
        <f t="shared" si="45"/>
        <v/>
      </c>
      <c r="DH55" s="22" t="str">
        <f t="shared" si="46"/>
        <v/>
      </c>
      <c r="DI55" s="22" t="str">
        <f t="shared" si="47"/>
        <v/>
      </c>
      <c r="DJ55" s="22" t="str">
        <f t="shared" si="48"/>
        <v/>
      </c>
      <c r="DK55" s="22" t="str">
        <f t="shared" si="49"/>
        <v/>
      </c>
      <c r="DL55" s="22" t="str">
        <f t="shared" si="50"/>
        <v/>
      </c>
      <c r="DM55" s="22" t="str">
        <f t="shared" si="51"/>
        <v/>
      </c>
      <c r="DN55" s="22" t="str">
        <f t="shared" si="52"/>
        <v/>
      </c>
      <c r="DO55" s="22" t="str">
        <f t="shared" si="53"/>
        <v/>
      </c>
      <c r="DP55" s="22" t="str">
        <f t="shared" si="54"/>
        <v/>
      </c>
      <c r="DQ55" s="22" t="str">
        <f t="shared" si="55"/>
        <v/>
      </c>
      <c r="DR55" s="22" t="str">
        <f t="shared" si="56"/>
        <v/>
      </c>
      <c r="DS55" s="22" t="str">
        <f t="shared" si="57"/>
        <v/>
      </c>
      <c r="DT55" s="22" t="str">
        <f t="shared" si="58"/>
        <v/>
      </c>
      <c r="DU55" s="22" t="str">
        <f t="shared" si="59"/>
        <v/>
      </c>
      <c r="DV55" s="22" t="str">
        <f t="shared" si="60"/>
        <v/>
      </c>
      <c r="DX55" s="18">
        <f t="shared" si="61"/>
        <v>0.24539767504498006</v>
      </c>
      <c r="DY55" s="18">
        <f t="shared" si="62"/>
        <v>96.285299865420427</v>
      </c>
      <c r="DZ55" s="18">
        <f t="shared" si="63"/>
        <v>0</v>
      </c>
      <c r="EA55" s="18">
        <f t="shared" si="64"/>
        <v>0</v>
      </c>
      <c r="EB55" s="18">
        <f t="shared" si="65"/>
        <v>0</v>
      </c>
      <c r="EC55" s="18">
        <f t="shared" si="66"/>
        <v>0</v>
      </c>
      <c r="ED55" s="18">
        <f t="shared" si="67"/>
        <v>0</v>
      </c>
      <c r="EE55" s="18">
        <f t="shared" si="68"/>
        <v>0</v>
      </c>
      <c r="EF55" s="18">
        <f t="shared" si="69"/>
        <v>0</v>
      </c>
      <c r="EG55" s="18">
        <f t="shared" si="70"/>
        <v>0</v>
      </c>
      <c r="EH55" s="18">
        <f t="shared" si="71"/>
        <v>0</v>
      </c>
      <c r="EI55" s="18">
        <f t="shared" si="72"/>
        <v>0</v>
      </c>
      <c r="EJ55" s="18">
        <f t="shared" si="73"/>
        <v>0</v>
      </c>
      <c r="EK55" s="18">
        <f t="shared" si="74"/>
        <v>0</v>
      </c>
      <c r="EL55" s="18">
        <f t="shared" si="75"/>
        <v>0</v>
      </c>
      <c r="EM55" s="18">
        <f t="shared" si="76"/>
        <v>0</v>
      </c>
      <c r="EN55" s="18">
        <f t="shared" si="77"/>
        <v>0</v>
      </c>
      <c r="EO55" s="18">
        <f t="shared" si="78"/>
        <v>0</v>
      </c>
      <c r="EP55" s="18">
        <f t="shared" si="79"/>
        <v>0</v>
      </c>
      <c r="EQ55" s="18">
        <f t="shared" si="80"/>
        <v>0</v>
      </c>
      <c r="ER55" s="18">
        <f t="shared" si="81"/>
        <v>0</v>
      </c>
      <c r="ES55" s="18">
        <f t="shared" si="82"/>
        <v>0</v>
      </c>
      <c r="ET55" s="18">
        <f t="shared" si="83"/>
        <v>0</v>
      </c>
      <c r="EU55" s="18">
        <f t="shared" si="84"/>
        <v>0</v>
      </c>
      <c r="EV55" s="18">
        <f t="shared" si="85"/>
        <v>0</v>
      </c>
      <c r="EW55" s="18">
        <f t="shared" si="86"/>
        <v>0</v>
      </c>
      <c r="EX55" s="18">
        <f t="shared" si="87"/>
        <v>0</v>
      </c>
      <c r="EY55" s="18">
        <f t="shared" si="88"/>
        <v>0</v>
      </c>
      <c r="EZ55" s="18">
        <f t="shared" si="89"/>
        <v>0</v>
      </c>
      <c r="FA55" s="18">
        <f t="shared" si="90"/>
        <v>0</v>
      </c>
      <c r="FB55" s="18">
        <f t="shared" si="91"/>
        <v>0</v>
      </c>
      <c r="FC55" s="18">
        <f t="shared" si="92"/>
        <v>0</v>
      </c>
      <c r="FD55" s="18">
        <f t="shared" si="93"/>
        <v>0</v>
      </c>
      <c r="FE55" s="18">
        <f t="shared" si="94"/>
        <v>0</v>
      </c>
      <c r="FF55" s="18">
        <f t="shared" si="95"/>
        <v>0</v>
      </c>
      <c r="FG55" s="18">
        <f t="shared" si="96"/>
        <v>0</v>
      </c>
      <c r="FH55" s="18">
        <f t="shared" si="97"/>
        <v>0</v>
      </c>
      <c r="FI55" s="18">
        <f t="shared" si="98"/>
        <v>0</v>
      </c>
      <c r="FJ55" s="18">
        <f t="shared" si="99"/>
        <v>0</v>
      </c>
      <c r="FK55" s="18">
        <f t="shared" si="100"/>
        <v>0</v>
      </c>
      <c r="FL55" s="18">
        <f t="shared" si="101"/>
        <v>0</v>
      </c>
      <c r="FM55" s="18">
        <f t="shared" si="102"/>
        <v>0</v>
      </c>
      <c r="FN55" s="18">
        <f t="shared" si="103"/>
        <v>0</v>
      </c>
      <c r="FO55" s="18">
        <f t="shared" si="104"/>
        <v>0</v>
      </c>
      <c r="FP55" s="18">
        <f t="shared" si="105"/>
        <v>0</v>
      </c>
      <c r="FQ55" s="18">
        <f t="shared" si="106"/>
        <v>0</v>
      </c>
      <c r="FR55" s="18">
        <f t="shared" si="107"/>
        <v>0</v>
      </c>
      <c r="FS55" s="18">
        <f t="shared" si="108"/>
        <v>0</v>
      </c>
      <c r="FT55" s="18">
        <f t="shared" si="109"/>
        <v>0</v>
      </c>
      <c r="FU55" s="18">
        <f t="shared" si="110"/>
        <v>0</v>
      </c>
      <c r="FV55" s="18">
        <f t="shared" si="111"/>
        <v>0</v>
      </c>
      <c r="FW55" s="18">
        <f t="shared" si="112"/>
        <v>0</v>
      </c>
      <c r="FX55" s="18">
        <f t="shared" si="113"/>
        <v>0</v>
      </c>
      <c r="FY55" s="18">
        <f t="shared" si="114"/>
        <v>0</v>
      </c>
      <c r="FZ55" s="18">
        <f t="shared" si="115"/>
        <v>0</v>
      </c>
      <c r="GA55" s="18">
        <f t="shared" si="116"/>
        <v>0</v>
      </c>
      <c r="GB55" s="18">
        <f t="shared" si="117"/>
        <v>0</v>
      </c>
      <c r="GC55" s="18">
        <f t="shared" si="118"/>
        <v>0</v>
      </c>
      <c r="GD55" s="18">
        <f t="shared" si="119"/>
        <v>0</v>
      </c>
      <c r="GE55" s="18">
        <f t="shared" si="120"/>
        <v>0</v>
      </c>
    </row>
    <row r="56" spans="1:187" x14ac:dyDescent="0.2">
      <c r="A56">
        <v>53</v>
      </c>
      <c r="B56" s="16">
        <f>Bonds!B56</f>
        <v>46630</v>
      </c>
      <c r="C56" s="17">
        <f>Bonds!C56</f>
        <v>3.125</v>
      </c>
      <c r="D56">
        <f>Bonds!Q56</f>
        <v>2</v>
      </c>
      <c r="E56">
        <f t="shared" si="0"/>
        <v>1</v>
      </c>
      <c r="F56" s="16">
        <f>IF(1&gt;$D56,"",IF($E56=1,EOMONTH(EDATE(Bonds!$I56,6*(1-1)),0),EDATE(Bonds!$I56,6*(1-1))))</f>
        <v>46446</v>
      </c>
      <c r="G56" s="16">
        <f>IF(2&gt;$D56,"",IF($E56=1,EOMONTH(EDATE(Bonds!$I56,6*(2-1)),0),EDATE(Bonds!$I56,6*(2-1))))</f>
        <v>46630</v>
      </c>
      <c r="H56" s="16" t="str">
        <f>IF(3&gt;$D56,"",IF($E56=1,EOMONTH(EDATE(Bonds!$I56,6*(3-1)),0),EDATE(Bonds!$I56,6*(3-1))))</f>
        <v/>
      </c>
      <c r="I56" s="16" t="str">
        <f>IF(4&gt;$D56,"",IF($E56=1,EOMONTH(EDATE(Bonds!$I56,6*(4-1)),0),EDATE(Bonds!$I56,6*(4-1))))</f>
        <v/>
      </c>
      <c r="J56" s="16" t="str">
        <f>IF(5&gt;$D56,"",IF($E56=1,EOMONTH(EDATE(Bonds!$I56,6*(5-1)),0),EDATE(Bonds!$I56,6*(5-1))))</f>
        <v/>
      </c>
      <c r="K56" s="16" t="str">
        <f>IF(6&gt;$D56,"",IF($E56=1,EOMONTH(EDATE(Bonds!$I56,6*(6-1)),0),EDATE(Bonds!$I56,6*(6-1))))</f>
        <v/>
      </c>
      <c r="L56" s="16" t="str">
        <f>IF(7&gt;$D56,"",IF($E56=1,EOMONTH(EDATE(Bonds!$I56,6*(7-1)),0),EDATE(Bonds!$I56,6*(7-1))))</f>
        <v/>
      </c>
      <c r="M56" s="16" t="str">
        <f>IF(8&gt;$D56,"",IF($E56=1,EOMONTH(EDATE(Bonds!$I56,6*(8-1)),0),EDATE(Bonds!$I56,6*(8-1))))</f>
        <v/>
      </c>
      <c r="N56" s="16" t="str">
        <f>IF(9&gt;$D56,"",IF($E56=1,EOMONTH(EDATE(Bonds!$I56,6*(9-1)),0),EDATE(Bonds!$I56,6*(9-1))))</f>
        <v/>
      </c>
      <c r="O56" s="16" t="str">
        <f>IF(10&gt;$D56,"",IF($E56=1,EOMONTH(EDATE(Bonds!$I56,6*(10-1)),0),EDATE(Bonds!$I56,6*(10-1))))</f>
        <v/>
      </c>
      <c r="P56" s="16" t="str">
        <f>IF(11&gt;$D56,"",IF($E56=1,EOMONTH(EDATE(Bonds!$I56,6*(11-1)),0),EDATE(Bonds!$I56,6*(11-1))))</f>
        <v/>
      </c>
      <c r="Q56" s="16" t="str">
        <f>IF(12&gt;$D56,"",IF($E56=1,EOMONTH(EDATE(Bonds!$I56,6*(12-1)),0),EDATE(Bonds!$I56,6*(12-1))))</f>
        <v/>
      </c>
      <c r="R56" s="16" t="str">
        <f>IF(13&gt;$D56,"",IF($E56=1,EOMONTH(EDATE(Bonds!$I56,6*(13-1)),0),EDATE(Bonds!$I56,6*(13-1))))</f>
        <v/>
      </c>
      <c r="S56" s="16" t="str">
        <f>IF(14&gt;$D56,"",IF($E56=1,EOMONTH(EDATE(Bonds!$I56,6*(14-1)),0),EDATE(Bonds!$I56,6*(14-1))))</f>
        <v/>
      </c>
      <c r="T56" s="16" t="str">
        <f>IF(15&gt;$D56,"",IF($E56=1,EOMONTH(EDATE(Bonds!$I56,6*(15-1)),0),EDATE(Bonds!$I56,6*(15-1))))</f>
        <v/>
      </c>
      <c r="U56" s="16" t="str">
        <f>IF(16&gt;$D56,"",IF($E56=1,EOMONTH(EDATE(Bonds!$I56,6*(16-1)),0),EDATE(Bonds!$I56,6*(16-1))))</f>
        <v/>
      </c>
      <c r="V56" s="16" t="str">
        <f>IF(17&gt;$D56,"",IF($E56=1,EOMONTH(EDATE(Bonds!$I56,6*(17-1)),0),EDATE(Bonds!$I56,6*(17-1))))</f>
        <v/>
      </c>
      <c r="W56" s="16" t="str">
        <f>IF(18&gt;$D56,"",IF($E56=1,EOMONTH(EDATE(Bonds!$I56,6*(18-1)),0),EDATE(Bonds!$I56,6*(18-1))))</f>
        <v/>
      </c>
      <c r="X56" s="16" t="str">
        <f>IF(19&gt;$D56,"",IF($E56=1,EOMONTH(EDATE(Bonds!$I56,6*(19-1)),0),EDATE(Bonds!$I56,6*(19-1))))</f>
        <v/>
      </c>
      <c r="Y56" s="16" t="str">
        <f>IF(20&gt;$D56,"",IF($E56=1,EOMONTH(EDATE(Bonds!$I56,6*(20-1)),0),EDATE(Bonds!$I56,6*(20-1))))</f>
        <v/>
      </c>
      <c r="Z56" s="16" t="str">
        <f>IF(21&gt;$D56,"",IF($E56=1,EOMONTH(EDATE(Bonds!$I56,6*(21-1)),0),EDATE(Bonds!$I56,6*(21-1))))</f>
        <v/>
      </c>
      <c r="AA56" s="16" t="str">
        <f>IF(22&gt;$D56,"",IF($E56=1,EOMONTH(EDATE(Bonds!$I56,6*(22-1)),0),EDATE(Bonds!$I56,6*(22-1))))</f>
        <v/>
      </c>
      <c r="AB56" s="16" t="str">
        <f>IF(23&gt;$D56,"",IF($E56=1,EOMONTH(EDATE(Bonds!$I56,6*(23-1)),0),EDATE(Bonds!$I56,6*(23-1))))</f>
        <v/>
      </c>
      <c r="AC56" s="16" t="str">
        <f>IF(24&gt;$D56,"",IF($E56=1,EOMONTH(EDATE(Bonds!$I56,6*(24-1)),0),EDATE(Bonds!$I56,6*(24-1))))</f>
        <v/>
      </c>
      <c r="AD56" s="16" t="str">
        <f>IF(25&gt;$D56,"",IF($E56=1,EOMONTH(EDATE(Bonds!$I56,6*(25-1)),0),EDATE(Bonds!$I56,6*(25-1))))</f>
        <v/>
      </c>
      <c r="AE56" s="16" t="str">
        <f>IF(26&gt;$D56,"",IF($E56=1,EOMONTH(EDATE(Bonds!$I56,6*(26-1)),0),EDATE(Bonds!$I56,6*(26-1))))</f>
        <v/>
      </c>
      <c r="AF56" s="16" t="str">
        <f>IF(27&gt;$D56,"",IF($E56=1,EOMONTH(EDATE(Bonds!$I56,6*(27-1)),0),EDATE(Bonds!$I56,6*(27-1))))</f>
        <v/>
      </c>
      <c r="AG56" s="16" t="str">
        <f>IF(28&gt;$D56,"",IF($E56=1,EOMONTH(EDATE(Bonds!$I56,6*(28-1)),0),EDATE(Bonds!$I56,6*(28-1))))</f>
        <v/>
      </c>
      <c r="AH56" s="16" t="str">
        <f>IF(29&gt;$D56,"",IF($E56=1,EOMONTH(EDATE(Bonds!$I56,6*(29-1)),0),EDATE(Bonds!$I56,6*(29-1))))</f>
        <v/>
      </c>
      <c r="AI56" s="16" t="str">
        <f>IF(30&gt;$D56,"",IF($E56=1,EOMONTH(EDATE(Bonds!$I56,6*(30-1)),0),EDATE(Bonds!$I56,6*(30-1))))</f>
        <v/>
      </c>
      <c r="AJ56" s="16" t="str">
        <f>IF(31&gt;$D56,"",IF($E56=1,EOMONTH(EDATE(Bonds!$I56,6*(31-1)),0),EDATE(Bonds!$I56,6*(31-1))))</f>
        <v/>
      </c>
      <c r="AK56" s="16" t="str">
        <f>IF(32&gt;$D56,"",IF($E56=1,EOMONTH(EDATE(Bonds!$I56,6*(32-1)),0),EDATE(Bonds!$I56,6*(32-1))))</f>
        <v/>
      </c>
      <c r="AL56" s="16" t="str">
        <f>IF(33&gt;$D56,"",IF($E56=1,EOMONTH(EDATE(Bonds!$I56,6*(33-1)),0),EDATE(Bonds!$I56,6*(33-1))))</f>
        <v/>
      </c>
      <c r="AM56" s="16" t="str">
        <f>IF(34&gt;$D56,"",IF($E56=1,EOMONTH(EDATE(Bonds!$I56,6*(34-1)),0),EDATE(Bonds!$I56,6*(34-1))))</f>
        <v/>
      </c>
      <c r="AN56" s="16" t="str">
        <f>IF(35&gt;$D56,"",IF($E56=1,EOMONTH(EDATE(Bonds!$I56,6*(35-1)),0),EDATE(Bonds!$I56,6*(35-1))))</f>
        <v/>
      </c>
      <c r="AO56" s="16" t="str">
        <f>IF(36&gt;$D56,"",IF($E56=1,EOMONTH(EDATE(Bonds!$I56,6*(36-1)),0),EDATE(Bonds!$I56,6*(36-1))))</f>
        <v/>
      </c>
      <c r="AP56" s="16" t="str">
        <f>IF(37&gt;$D56,"",IF($E56=1,EOMONTH(EDATE(Bonds!$I56,6*(37-1)),0),EDATE(Bonds!$I56,6*(37-1))))</f>
        <v/>
      </c>
      <c r="AQ56" s="16" t="str">
        <f>IF(38&gt;$D56,"",IF($E56=1,EOMONTH(EDATE(Bonds!$I56,6*(38-1)),0),EDATE(Bonds!$I56,6*(38-1))))</f>
        <v/>
      </c>
      <c r="AR56" s="16" t="str">
        <f>IF(39&gt;$D56,"",IF($E56=1,EOMONTH(EDATE(Bonds!$I56,6*(39-1)),0),EDATE(Bonds!$I56,6*(39-1))))</f>
        <v/>
      </c>
      <c r="AS56" s="16" t="str">
        <f>IF(40&gt;$D56,"",IF($E56=1,EOMONTH(EDATE(Bonds!$I56,6*(40-1)),0),EDATE(Bonds!$I56,6*(40-1))))</f>
        <v/>
      </c>
      <c r="AT56" s="16" t="str">
        <f>IF(41&gt;$D56,"",IF($E56=1,EOMONTH(EDATE(Bonds!$I56,6*(41-1)),0),EDATE(Bonds!$I56,6*(41-1))))</f>
        <v/>
      </c>
      <c r="AU56" s="16" t="str">
        <f>IF(42&gt;$D56,"",IF($E56=1,EOMONTH(EDATE(Bonds!$I56,6*(42-1)),0),EDATE(Bonds!$I56,6*(42-1))))</f>
        <v/>
      </c>
      <c r="AV56" s="16" t="str">
        <f>IF(43&gt;$D56,"",IF($E56=1,EOMONTH(EDATE(Bonds!$I56,6*(43-1)),0),EDATE(Bonds!$I56,6*(43-1))))</f>
        <v/>
      </c>
      <c r="AW56" s="16" t="str">
        <f>IF(44&gt;$D56,"",IF($E56=1,EOMONTH(EDATE(Bonds!$I56,6*(44-1)),0),EDATE(Bonds!$I56,6*(44-1))))</f>
        <v/>
      </c>
      <c r="AX56" s="16" t="str">
        <f>IF(45&gt;$D56,"",IF($E56=1,EOMONTH(EDATE(Bonds!$I56,6*(45-1)),0),EDATE(Bonds!$I56,6*(45-1))))</f>
        <v/>
      </c>
      <c r="AY56" s="16" t="str">
        <f>IF(46&gt;$D56,"",IF($E56=1,EOMONTH(EDATE(Bonds!$I56,6*(46-1)),0),EDATE(Bonds!$I56,6*(46-1))))</f>
        <v/>
      </c>
      <c r="AZ56" s="16" t="str">
        <f>IF(47&gt;$D56,"",IF($E56=1,EOMONTH(EDATE(Bonds!$I56,6*(47-1)),0),EDATE(Bonds!$I56,6*(47-1))))</f>
        <v/>
      </c>
      <c r="BA56" s="16" t="str">
        <f>IF(48&gt;$D56,"",IF($E56=1,EOMONTH(EDATE(Bonds!$I56,6*(48-1)),0),EDATE(Bonds!$I56,6*(48-1))))</f>
        <v/>
      </c>
      <c r="BB56" s="16" t="str">
        <f>IF(49&gt;$D56,"",IF($E56=1,EOMONTH(EDATE(Bonds!$I56,6*(49-1)),0),EDATE(Bonds!$I56,6*(49-1))))</f>
        <v/>
      </c>
      <c r="BC56" s="16" t="str">
        <f>IF(50&gt;$D56,"",IF($E56=1,EOMONTH(EDATE(Bonds!$I56,6*(50-1)),0),EDATE(Bonds!$I56,6*(50-1))))</f>
        <v/>
      </c>
      <c r="BD56" s="16" t="str">
        <f>IF(51&gt;$D56,"",IF($E56=1,EOMONTH(EDATE(Bonds!$I56,6*(51-1)),0),EDATE(Bonds!$I56,6*(51-1))))</f>
        <v/>
      </c>
      <c r="BE56" s="16" t="str">
        <f>IF(52&gt;$D56,"",IF($E56=1,EOMONTH(EDATE(Bonds!$I56,6*(52-1)),0),EDATE(Bonds!$I56,6*(52-1))))</f>
        <v/>
      </c>
      <c r="BF56" s="16" t="str">
        <f>IF(53&gt;$D56,"",IF($E56=1,EOMONTH(EDATE(Bonds!$I56,6*(53-1)),0),EDATE(Bonds!$I56,6*(53-1))))</f>
        <v/>
      </c>
      <c r="BG56" s="16" t="str">
        <f>IF(54&gt;$D56,"",IF($E56=1,EOMONTH(EDATE(Bonds!$I56,6*(54-1)),0),EDATE(Bonds!$I56,6*(54-1))))</f>
        <v/>
      </c>
      <c r="BH56" s="16" t="str">
        <f>IF(55&gt;$D56,"",IF($E56=1,EOMONTH(EDATE(Bonds!$I56,6*(55-1)),0),EDATE(Bonds!$I56,6*(55-1))))</f>
        <v/>
      </c>
      <c r="BI56" s="16" t="str">
        <f>IF(56&gt;$D56,"",IF($E56=1,EOMONTH(EDATE(Bonds!$I56,6*(56-1)),0),EDATE(Bonds!$I56,6*(56-1))))</f>
        <v/>
      </c>
      <c r="BJ56" s="16" t="str">
        <f>IF(57&gt;$D56,"",IF($E56=1,EOMONTH(EDATE(Bonds!$I56,6*(57-1)),0),EDATE(Bonds!$I56,6*(57-1))))</f>
        <v/>
      </c>
      <c r="BK56" s="16" t="str">
        <f>IF(58&gt;$D56,"",IF($E56=1,EOMONTH(EDATE(Bonds!$I56,6*(58-1)),0),EDATE(Bonds!$I56,6*(58-1))))</f>
        <v/>
      </c>
      <c r="BL56" s="16" t="str">
        <f>IF(59&gt;$D56,"",IF($E56=1,EOMONTH(EDATE(Bonds!$I56,6*(59-1)),0),EDATE(Bonds!$I56,6*(59-1))))</f>
        <v/>
      </c>
      <c r="BM56" s="16" t="str">
        <f>IF(60&gt;$D56,"",IF($E56=1,EOMONTH(EDATE(Bonds!$I56,6*(60-1)),0),EDATE(Bonds!$I56,6*(60-1))))</f>
        <v/>
      </c>
      <c r="BO56" s="22">
        <f t="shared" si="1"/>
        <v>3.9202392010101589E-2</v>
      </c>
      <c r="BP56" s="22">
        <f t="shared" si="2"/>
        <v>4.1255641648900956E-2</v>
      </c>
      <c r="BQ56" s="22" t="str">
        <f t="shared" si="3"/>
        <v/>
      </c>
      <c r="BR56" s="22" t="str">
        <f t="shared" si="4"/>
        <v/>
      </c>
      <c r="BS56" s="22" t="str">
        <f t="shared" si="5"/>
        <v/>
      </c>
      <c r="BT56" s="22" t="str">
        <f t="shared" si="6"/>
        <v/>
      </c>
      <c r="BU56" s="22" t="str">
        <f t="shared" si="7"/>
        <v/>
      </c>
      <c r="BV56" s="22" t="str">
        <f t="shared" si="8"/>
        <v/>
      </c>
      <c r="BW56" s="22" t="str">
        <f t="shared" si="9"/>
        <v/>
      </c>
      <c r="BX56" s="22" t="str">
        <f t="shared" si="10"/>
        <v/>
      </c>
      <c r="BY56" s="22" t="str">
        <f t="shared" si="11"/>
        <v/>
      </c>
      <c r="BZ56" s="22" t="str">
        <f t="shared" si="12"/>
        <v/>
      </c>
      <c r="CA56" s="22" t="str">
        <f t="shared" si="13"/>
        <v/>
      </c>
      <c r="CB56" s="22" t="str">
        <f t="shared" si="14"/>
        <v/>
      </c>
      <c r="CC56" s="22" t="str">
        <f t="shared" si="15"/>
        <v/>
      </c>
      <c r="CD56" s="22" t="str">
        <f t="shared" si="16"/>
        <v/>
      </c>
      <c r="CE56" s="22" t="str">
        <f t="shared" si="17"/>
        <v/>
      </c>
      <c r="CF56" s="22" t="str">
        <f t="shared" si="18"/>
        <v/>
      </c>
      <c r="CG56" s="22" t="str">
        <f t="shared" si="19"/>
        <v/>
      </c>
      <c r="CH56" s="22" t="str">
        <f t="shared" si="20"/>
        <v/>
      </c>
      <c r="CI56" s="22" t="str">
        <f t="shared" si="21"/>
        <v/>
      </c>
      <c r="CJ56" s="22" t="str">
        <f t="shared" si="22"/>
        <v/>
      </c>
      <c r="CK56" s="22" t="str">
        <f t="shared" si="23"/>
        <v/>
      </c>
      <c r="CL56" s="22" t="str">
        <f t="shared" si="24"/>
        <v/>
      </c>
      <c r="CM56" s="22" t="str">
        <f t="shared" si="25"/>
        <v/>
      </c>
      <c r="CN56" s="22" t="str">
        <f t="shared" si="26"/>
        <v/>
      </c>
      <c r="CO56" s="22" t="str">
        <f t="shared" si="27"/>
        <v/>
      </c>
      <c r="CP56" s="22" t="str">
        <f t="shared" si="28"/>
        <v/>
      </c>
      <c r="CQ56" s="22" t="str">
        <f t="shared" si="29"/>
        <v/>
      </c>
      <c r="CR56" s="22" t="str">
        <f t="shared" si="30"/>
        <v/>
      </c>
      <c r="CS56" s="22" t="str">
        <f t="shared" si="31"/>
        <v/>
      </c>
      <c r="CT56" s="22" t="str">
        <f t="shared" si="32"/>
        <v/>
      </c>
      <c r="CU56" s="22" t="str">
        <f t="shared" si="33"/>
        <v/>
      </c>
      <c r="CV56" s="22" t="str">
        <f t="shared" si="34"/>
        <v/>
      </c>
      <c r="CW56" s="22" t="str">
        <f t="shared" si="35"/>
        <v/>
      </c>
      <c r="CX56" s="22" t="str">
        <f t="shared" si="36"/>
        <v/>
      </c>
      <c r="CY56" s="22" t="str">
        <f t="shared" si="37"/>
        <v/>
      </c>
      <c r="CZ56" s="22" t="str">
        <f t="shared" si="38"/>
        <v/>
      </c>
      <c r="DA56" s="22" t="str">
        <f t="shared" si="39"/>
        <v/>
      </c>
      <c r="DB56" s="22" t="str">
        <f t="shared" si="40"/>
        <v/>
      </c>
      <c r="DC56" s="22" t="str">
        <f t="shared" si="41"/>
        <v/>
      </c>
      <c r="DD56" s="22" t="str">
        <f t="shared" si="42"/>
        <v/>
      </c>
      <c r="DE56" s="22" t="str">
        <f t="shared" si="43"/>
        <v/>
      </c>
      <c r="DF56" s="22" t="str">
        <f t="shared" si="44"/>
        <v/>
      </c>
      <c r="DG56" s="22" t="str">
        <f t="shared" si="45"/>
        <v/>
      </c>
      <c r="DH56" s="22" t="str">
        <f t="shared" si="46"/>
        <v/>
      </c>
      <c r="DI56" s="22" t="str">
        <f t="shared" si="47"/>
        <v/>
      </c>
      <c r="DJ56" s="22" t="str">
        <f t="shared" si="48"/>
        <v/>
      </c>
      <c r="DK56" s="22" t="str">
        <f t="shared" si="49"/>
        <v/>
      </c>
      <c r="DL56" s="22" t="str">
        <f t="shared" si="50"/>
        <v/>
      </c>
      <c r="DM56" s="22" t="str">
        <f t="shared" si="51"/>
        <v/>
      </c>
      <c r="DN56" s="22" t="str">
        <f t="shared" si="52"/>
        <v/>
      </c>
      <c r="DO56" s="22" t="str">
        <f t="shared" si="53"/>
        <v/>
      </c>
      <c r="DP56" s="22" t="str">
        <f t="shared" si="54"/>
        <v/>
      </c>
      <c r="DQ56" s="22" t="str">
        <f t="shared" si="55"/>
        <v/>
      </c>
      <c r="DR56" s="22" t="str">
        <f t="shared" si="56"/>
        <v/>
      </c>
      <c r="DS56" s="22" t="str">
        <f t="shared" si="57"/>
        <v/>
      </c>
      <c r="DT56" s="22" t="str">
        <f t="shared" si="58"/>
        <v/>
      </c>
      <c r="DU56" s="22" t="str">
        <f t="shared" si="59"/>
        <v/>
      </c>
      <c r="DV56" s="22" t="str">
        <f t="shared" si="60"/>
        <v/>
      </c>
      <c r="DX56" s="18">
        <f t="shared" si="61"/>
        <v>1.5337354690311253</v>
      </c>
      <c r="DY56" s="18">
        <f t="shared" si="62"/>
        <v>97.545892943458981</v>
      </c>
      <c r="DZ56" s="18">
        <f t="shared" si="63"/>
        <v>0</v>
      </c>
      <c r="EA56" s="18">
        <f t="shared" si="64"/>
        <v>0</v>
      </c>
      <c r="EB56" s="18">
        <f t="shared" si="65"/>
        <v>0</v>
      </c>
      <c r="EC56" s="18">
        <f t="shared" si="66"/>
        <v>0</v>
      </c>
      <c r="ED56" s="18">
        <f t="shared" si="67"/>
        <v>0</v>
      </c>
      <c r="EE56" s="18">
        <f t="shared" si="68"/>
        <v>0</v>
      </c>
      <c r="EF56" s="18">
        <f t="shared" si="69"/>
        <v>0</v>
      </c>
      <c r="EG56" s="18">
        <f t="shared" si="70"/>
        <v>0</v>
      </c>
      <c r="EH56" s="18">
        <f t="shared" si="71"/>
        <v>0</v>
      </c>
      <c r="EI56" s="18">
        <f t="shared" si="72"/>
        <v>0</v>
      </c>
      <c r="EJ56" s="18">
        <f t="shared" si="73"/>
        <v>0</v>
      </c>
      <c r="EK56" s="18">
        <f t="shared" si="74"/>
        <v>0</v>
      </c>
      <c r="EL56" s="18">
        <f t="shared" si="75"/>
        <v>0</v>
      </c>
      <c r="EM56" s="18">
        <f t="shared" si="76"/>
        <v>0</v>
      </c>
      <c r="EN56" s="18">
        <f t="shared" si="77"/>
        <v>0</v>
      </c>
      <c r="EO56" s="18">
        <f t="shared" si="78"/>
        <v>0</v>
      </c>
      <c r="EP56" s="18">
        <f t="shared" si="79"/>
        <v>0</v>
      </c>
      <c r="EQ56" s="18">
        <f t="shared" si="80"/>
        <v>0</v>
      </c>
      <c r="ER56" s="18">
        <f t="shared" si="81"/>
        <v>0</v>
      </c>
      <c r="ES56" s="18">
        <f t="shared" si="82"/>
        <v>0</v>
      </c>
      <c r="ET56" s="18">
        <f t="shared" si="83"/>
        <v>0</v>
      </c>
      <c r="EU56" s="18">
        <f t="shared" si="84"/>
        <v>0</v>
      </c>
      <c r="EV56" s="18">
        <f t="shared" si="85"/>
        <v>0</v>
      </c>
      <c r="EW56" s="18">
        <f t="shared" si="86"/>
        <v>0</v>
      </c>
      <c r="EX56" s="18">
        <f t="shared" si="87"/>
        <v>0</v>
      </c>
      <c r="EY56" s="18">
        <f t="shared" si="88"/>
        <v>0</v>
      </c>
      <c r="EZ56" s="18">
        <f t="shared" si="89"/>
        <v>0</v>
      </c>
      <c r="FA56" s="18">
        <f t="shared" si="90"/>
        <v>0</v>
      </c>
      <c r="FB56" s="18">
        <f t="shared" si="91"/>
        <v>0</v>
      </c>
      <c r="FC56" s="18">
        <f t="shared" si="92"/>
        <v>0</v>
      </c>
      <c r="FD56" s="18">
        <f t="shared" si="93"/>
        <v>0</v>
      </c>
      <c r="FE56" s="18">
        <f t="shared" si="94"/>
        <v>0</v>
      </c>
      <c r="FF56" s="18">
        <f t="shared" si="95"/>
        <v>0</v>
      </c>
      <c r="FG56" s="18">
        <f t="shared" si="96"/>
        <v>0</v>
      </c>
      <c r="FH56" s="18">
        <f t="shared" si="97"/>
        <v>0</v>
      </c>
      <c r="FI56" s="18">
        <f t="shared" si="98"/>
        <v>0</v>
      </c>
      <c r="FJ56" s="18">
        <f t="shared" si="99"/>
        <v>0</v>
      </c>
      <c r="FK56" s="18">
        <f t="shared" si="100"/>
        <v>0</v>
      </c>
      <c r="FL56" s="18">
        <f t="shared" si="101"/>
        <v>0</v>
      </c>
      <c r="FM56" s="18">
        <f t="shared" si="102"/>
        <v>0</v>
      </c>
      <c r="FN56" s="18">
        <f t="shared" si="103"/>
        <v>0</v>
      </c>
      <c r="FO56" s="18">
        <f t="shared" si="104"/>
        <v>0</v>
      </c>
      <c r="FP56" s="18">
        <f t="shared" si="105"/>
        <v>0</v>
      </c>
      <c r="FQ56" s="18">
        <f t="shared" si="106"/>
        <v>0</v>
      </c>
      <c r="FR56" s="18">
        <f t="shared" si="107"/>
        <v>0</v>
      </c>
      <c r="FS56" s="18">
        <f t="shared" si="108"/>
        <v>0</v>
      </c>
      <c r="FT56" s="18">
        <f t="shared" si="109"/>
        <v>0</v>
      </c>
      <c r="FU56" s="18">
        <f t="shared" si="110"/>
        <v>0</v>
      </c>
      <c r="FV56" s="18">
        <f t="shared" si="111"/>
        <v>0</v>
      </c>
      <c r="FW56" s="18">
        <f t="shared" si="112"/>
        <v>0</v>
      </c>
      <c r="FX56" s="18">
        <f t="shared" si="113"/>
        <v>0</v>
      </c>
      <c r="FY56" s="18">
        <f t="shared" si="114"/>
        <v>0</v>
      </c>
      <c r="FZ56" s="18">
        <f t="shared" si="115"/>
        <v>0</v>
      </c>
      <c r="GA56" s="18">
        <f t="shared" si="116"/>
        <v>0</v>
      </c>
      <c r="GB56" s="18">
        <f t="shared" si="117"/>
        <v>0</v>
      </c>
      <c r="GC56" s="18">
        <f t="shared" si="118"/>
        <v>0</v>
      </c>
      <c r="GD56" s="18">
        <f t="shared" si="119"/>
        <v>0</v>
      </c>
      <c r="GE56" s="18">
        <f t="shared" si="120"/>
        <v>0</v>
      </c>
    </row>
    <row r="57" spans="1:187" x14ac:dyDescent="0.2">
      <c r="A57">
        <v>54</v>
      </c>
      <c r="B57" s="16">
        <f>Bonds!B57</f>
        <v>46630</v>
      </c>
      <c r="C57" s="17">
        <f>Bonds!C57</f>
        <v>3.625</v>
      </c>
      <c r="D57">
        <f>Bonds!Q57</f>
        <v>2</v>
      </c>
      <c r="E57">
        <f t="shared" si="0"/>
        <v>1</v>
      </c>
      <c r="F57" s="16">
        <f>IF(1&gt;$D57,"",IF($E57=1,EOMONTH(EDATE(Bonds!$I57,6*(1-1)),0),EDATE(Bonds!$I57,6*(1-1))))</f>
        <v>46446</v>
      </c>
      <c r="G57" s="16">
        <f>IF(2&gt;$D57,"",IF($E57=1,EOMONTH(EDATE(Bonds!$I57,6*(2-1)),0),EDATE(Bonds!$I57,6*(2-1))))</f>
        <v>46630</v>
      </c>
      <c r="H57" s="16" t="str">
        <f>IF(3&gt;$D57,"",IF($E57=1,EOMONTH(EDATE(Bonds!$I57,6*(3-1)),0),EDATE(Bonds!$I57,6*(3-1))))</f>
        <v/>
      </c>
      <c r="I57" s="16" t="str">
        <f>IF(4&gt;$D57,"",IF($E57=1,EOMONTH(EDATE(Bonds!$I57,6*(4-1)),0),EDATE(Bonds!$I57,6*(4-1))))</f>
        <v/>
      </c>
      <c r="J57" s="16" t="str">
        <f>IF(5&gt;$D57,"",IF($E57=1,EOMONTH(EDATE(Bonds!$I57,6*(5-1)),0),EDATE(Bonds!$I57,6*(5-1))))</f>
        <v/>
      </c>
      <c r="K57" s="16" t="str">
        <f>IF(6&gt;$D57,"",IF($E57=1,EOMONTH(EDATE(Bonds!$I57,6*(6-1)),0),EDATE(Bonds!$I57,6*(6-1))))</f>
        <v/>
      </c>
      <c r="L57" s="16" t="str">
        <f>IF(7&gt;$D57,"",IF($E57=1,EOMONTH(EDATE(Bonds!$I57,6*(7-1)),0),EDATE(Bonds!$I57,6*(7-1))))</f>
        <v/>
      </c>
      <c r="M57" s="16" t="str">
        <f>IF(8&gt;$D57,"",IF($E57=1,EOMONTH(EDATE(Bonds!$I57,6*(8-1)),0),EDATE(Bonds!$I57,6*(8-1))))</f>
        <v/>
      </c>
      <c r="N57" s="16" t="str">
        <f>IF(9&gt;$D57,"",IF($E57=1,EOMONTH(EDATE(Bonds!$I57,6*(9-1)),0),EDATE(Bonds!$I57,6*(9-1))))</f>
        <v/>
      </c>
      <c r="O57" s="16" t="str">
        <f>IF(10&gt;$D57,"",IF($E57=1,EOMONTH(EDATE(Bonds!$I57,6*(10-1)),0),EDATE(Bonds!$I57,6*(10-1))))</f>
        <v/>
      </c>
      <c r="P57" s="16" t="str">
        <f>IF(11&gt;$D57,"",IF($E57=1,EOMONTH(EDATE(Bonds!$I57,6*(11-1)),0),EDATE(Bonds!$I57,6*(11-1))))</f>
        <v/>
      </c>
      <c r="Q57" s="16" t="str">
        <f>IF(12&gt;$D57,"",IF($E57=1,EOMONTH(EDATE(Bonds!$I57,6*(12-1)),0),EDATE(Bonds!$I57,6*(12-1))))</f>
        <v/>
      </c>
      <c r="R57" s="16" t="str">
        <f>IF(13&gt;$D57,"",IF($E57=1,EOMONTH(EDATE(Bonds!$I57,6*(13-1)),0),EDATE(Bonds!$I57,6*(13-1))))</f>
        <v/>
      </c>
      <c r="S57" s="16" t="str">
        <f>IF(14&gt;$D57,"",IF($E57=1,EOMONTH(EDATE(Bonds!$I57,6*(14-1)),0),EDATE(Bonds!$I57,6*(14-1))))</f>
        <v/>
      </c>
      <c r="T57" s="16" t="str">
        <f>IF(15&gt;$D57,"",IF($E57=1,EOMONTH(EDATE(Bonds!$I57,6*(15-1)),0),EDATE(Bonds!$I57,6*(15-1))))</f>
        <v/>
      </c>
      <c r="U57" s="16" t="str">
        <f>IF(16&gt;$D57,"",IF($E57=1,EOMONTH(EDATE(Bonds!$I57,6*(16-1)),0),EDATE(Bonds!$I57,6*(16-1))))</f>
        <v/>
      </c>
      <c r="V57" s="16" t="str">
        <f>IF(17&gt;$D57,"",IF($E57=1,EOMONTH(EDATE(Bonds!$I57,6*(17-1)),0),EDATE(Bonds!$I57,6*(17-1))))</f>
        <v/>
      </c>
      <c r="W57" s="16" t="str">
        <f>IF(18&gt;$D57,"",IF($E57=1,EOMONTH(EDATE(Bonds!$I57,6*(18-1)),0),EDATE(Bonds!$I57,6*(18-1))))</f>
        <v/>
      </c>
      <c r="X57" s="16" t="str">
        <f>IF(19&gt;$D57,"",IF($E57=1,EOMONTH(EDATE(Bonds!$I57,6*(19-1)),0),EDATE(Bonds!$I57,6*(19-1))))</f>
        <v/>
      </c>
      <c r="Y57" s="16" t="str">
        <f>IF(20&gt;$D57,"",IF($E57=1,EOMONTH(EDATE(Bonds!$I57,6*(20-1)),0),EDATE(Bonds!$I57,6*(20-1))))</f>
        <v/>
      </c>
      <c r="Z57" s="16" t="str">
        <f>IF(21&gt;$D57,"",IF($E57=1,EOMONTH(EDATE(Bonds!$I57,6*(21-1)),0),EDATE(Bonds!$I57,6*(21-1))))</f>
        <v/>
      </c>
      <c r="AA57" s="16" t="str">
        <f>IF(22&gt;$D57,"",IF($E57=1,EOMONTH(EDATE(Bonds!$I57,6*(22-1)),0),EDATE(Bonds!$I57,6*(22-1))))</f>
        <v/>
      </c>
      <c r="AB57" s="16" t="str">
        <f>IF(23&gt;$D57,"",IF($E57=1,EOMONTH(EDATE(Bonds!$I57,6*(23-1)),0),EDATE(Bonds!$I57,6*(23-1))))</f>
        <v/>
      </c>
      <c r="AC57" s="16" t="str">
        <f>IF(24&gt;$D57,"",IF($E57=1,EOMONTH(EDATE(Bonds!$I57,6*(24-1)),0),EDATE(Bonds!$I57,6*(24-1))))</f>
        <v/>
      </c>
      <c r="AD57" s="16" t="str">
        <f>IF(25&gt;$D57,"",IF($E57=1,EOMONTH(EDATE(Bonds!$I57,6*(25-1)),0),EDATE(Bonds!$I57,6*(25-1))))</f>
        <v/>
      </c>
      <c r="AE57" s="16" t="str">
        <f>IF(26&gt;$D57,"",IF($E57=1,EOMONTH(EDATE(Bonds!$I57,6*(26-1)),0),EDATE(Bonds!$I57,6*(26-1))))</f>
        <v/>
      </c>
      <c r="AF57" s="16" t="str">
        <f>IF(27&gt;$D57,"",IF($E57=1,EOMONTH(EDATE(Bonds!$I57,6*(27-1)),0),EDATE(Bonds!$I57,6*(27-1))))</f>
        <v/>
      </c>
      <c r="AG57" s="16" t="str">
        <f>IF(28&gt;$D57,"",IF($E57=1,EOMONTH(EDATE(Bonds!$I57,6*(28-1)),0),EDATE(Bonds!$I57,6*(28-1))))</f>
        <v/>
      </c>
      <c r="AH57" s="16" t="str">
        <f>IF(29&gt;$D57,"",IF($E57=1,EOMONTH(EDATE(Bonds!$I57,6*(29-1)),0),EDATE(Bonds!$I57,6*(29-1))))</f>
        <v/>
      </c>
      <c r="AI57" s="16" t="str">
        <f>IF(30&gt;$D57,"",IF($E57=1,EOMONTH(EDATE(Bonds!$I57,6*(30-1)),0),EDATE(Bonds!$I57,6*(30-1))))</f>
        <v/>
      </c>
      <c r="AJ57" s="16" t="str">
        <f>IF(31&gt;$D57,"",IF($E57=1,EOMONTH(EDATE(Bonds!$I57,6*(31-1)),0),EDATE(Bonds!$I57,6*(31-1))))</f>
        <v/>
      </c>
      <c r="AK57" s="16" t="str">
        <f>IF(32&gt;$D57,"",IF($E57=1,EOMONTH(EDATE(Bonds!$I57,6*(32-1)),0),EDATE(Bonds!$I57,6*(32-1))))</f>
        <v/>
      </c>
      <c r="AL57" s="16" t="str">
        <f>IF(33&gt;$D57,"",IF($E57=1,EOMONTH(EDATE(Bonds!$I57,6*(33-1)),0),EDATE(Bonds!$I57,6*(33-1))))</f>
        <v/>
      </c>
      <c r="AM57" s="16" t="str">
        <f>IF(34&gt;$D57,"",IF($E57=1,EOMONTH(EDATE(Bonds!$I57,6*(34-1)),0),EDATE(Bonds!$I57,6*(34-1))))</f>
        <v/>
      </c>
      <c r="AN57" s="16" t="str">
        <f>IF(35&gt;$D57,"",IF($E57=1,EOMONTH(EDATE(Bonds!$I57,6*(35-1)),0),EDATE(Bonds!$I57,6*(35-1))))</f>
        <v/>
      </c>
      <c r="AO57" s="16" t="str">
        <f>IF(36&gt;$D57,"",IF($E57=1,EOMONTH(EDATE(Bonds!$I57,6*(36-1)),0),EDATE(Bonds!$I57,6*(36-1))))</f>
        <v/>
      </c>
      <c r="AP57" s="16" t="str">
        <f>IF(37&gt;$D57,"",IF($E57=1,EOMONTH(EDATE(Bonds!$I57,6*(37-1)),0),EDATE(Bonds!$I57,6*(37-1))))</f>
        <v/>
      </c>
      <c r="AQ57" s="16" t="str">
        <f>IF(38&gt;$D57,"",IF($E57=1,EOMONTH(EDATE(Bonds!$I57,6*(38-1)),0),EDATE(Bonds!$I57,6*(38-1))))</f>
        <v/>
      </c>
      <c r="AR57" s="16" t="str">
        <f>IF(39&gt;$D57,"",IF($E57=1,EOMONTH(EDATE(Bonds!$I57,6*(39-1)),0),EDATE(Bonds!$I57,6*(39-1))))</f>
        <v/>
      </c>
      <c r="AS57" s="16" t="str">
        <f>IF(40&gt;$D57,"",IF($E57=1,EOMONTH(EDATE(Bonds!$I57,6*(40-1)),0),EDATE(Bonds!$I57,6*(40-1))))</f>
        <v/>
      </c>
      <c r="AT57" s="16" t="str">
        <f>IF(41&gt;$D57,"",IF($E57=1,EOMONTH(EDATE(Bonds!$I57,6*(41-1)),0),EDATE(Bonds!$I57,6*(41-1))))</f>
        <v/>
      </c>
      <c r="AU57" s="16" t="str">
        <f>IF(42&gt;$D57,"",IF($E57=1,EOMONTH(EDATE(Bonds!$I57,6*(42-1)),0),EDATE(Bonds!$I57,6*(42-1))))</f>
        <v/>
      </c>
      <c r="AV57" s="16" t="str">
        <f>IF(43&gt;$D57,"",IF($E57=1,EOMONTH(EDATE(Bonds!$I57,6*(43-1)),0),EDATE(Bonds!$I57,6*(43-1))))</f>
        <v/>
      </c>
      <c r="AW57" s="16" t="str">
        <f>IF(44&gt;$D57,"",IF($E57=1,EOMONTH(EDATE(Bonds!$I57,6*(44-1)),0),EDATE(Bonds!$I57,6*(44-1))))</f>
        <v/>
      </c>
      <c r="AX57" s="16" t="str">
        <f>IF(45&gt;$D57,"",IF($E57=1,EOMONTH(EDATE(Bonds!$I57,6*(45-1)),0),EDATE(Bonds!$I57,6*(45-1))))</f>
        <v/>
      </c>
      <c r="AY57" s="16" t="str">
        <f>IF(46&gt;$D57,"",IF($E57=1,EOMONTH(EDATE(Bonds!$I57,6*(46-1)),0),EDATE(Bonds!$I57,6*(46-1))))</f>
        <v/>
      </c>
      <c r="AZ57" s="16" t="str">
        <f>IF(47&gt;$D57,"",IF($E57=1,EOMONTH(EDATE(Bonds!$I57,6*(47-1)),0),EDATE(Bonds!$I57,6*(47-1))))</f>
        <v/>
      </c>
      <c r="BA57" s="16" t="str">
        <f>IF(48&gt;$D57,"",IF($E57=1,EOMONTH(EDATE(Bonds!$I57,6*(48-1)),0),EDATE(Bonds!$I57,6*(48-1))))</f>
        <v/>
      </c>
      <c r="BB57" s="16" t="str">
        <f>IF(49&gt;$D57,"",IF($E57=1,EOMONTH(EDATE(Bonds!$I57,6*(49-1)),0),EDATE(Bonds!$I57,6*(49-1))))</f>
        <v/>
      </c>
      <c r="BC57" s="16" t="str">
        <f>IF(50&gt;$D57,"",IF($E57=1,EOMONTH(EDATE(Bonds!$I57,6*(50-1)),0),EDATE(Bonds!$I57,6*(50-1))))</f>
        <v/>
      </c>
      <c r="BD57" s="16" t="str">
        <f>IF(51&gt;$D57,"",IF($E57=1,EOMONTH(EDATE(Bonds!$I57,6*(51-1)),0),EDATE(Bonds!$I57,6*(51-1))))</f>
        <v/>
      </c>
      <c r="BE57" s="16" t="str">
        <f>IF(52&gt;$D57,"",IF($E57=1,EOMONTH(EDATE(Bonds!$I57,6*(52-1)),0),EDATE(Bonds!$I57,6*(52-1))))</f>
        <v/>
      </c>
      <c r="BF57" s="16" t="str">
        <f>IF(53&gt;$D57,"",IF($E57=1,EOMONTH(EDATE(Bonds!$I57,6*(53-1)),0),EDATE(Bonds!$I57,6*(53-1))))</f>
        <v/>
      </c>
      <c r="BG57" s="16" t="str">
        <f>IF(54&gt;$D57,"",IF($E57=1,EOMONTH(EDATE(Bonds!$I57,6*(54-1)),0),EDATE(Bonds!$I57,6*(54-1))))</f>
        <v/>
      </c>
      <c r="BH57" s="16" t="str">
        <f>IF(55&gt;$D57,"",IF($E57=1,EOMONTH(EDATE(Bonds!$I57,6*(55-1)),0),EDATE(Bonds!$I57,6*(55-1))))</f>
        <v/>
      </c>
      <c r="BI57" s="16" t="str">
        <f>IF(56&gt;$D57,"",IF($E57=1,EOMONTH(EDATE(Bonds!$I57,6*(56-1)),0),EDATE(Bonds!$I57,6*(56-1))))</f>
        <v/>
      </c>
      <c r="BJ57" s="16" t="str">
        <f>IF(57&gt;$D57,"",IF($E57=1,EOMONTH(EDATE(Bonds!$I57,6*(57-1)),0),EDATE(Bonds!$I57,6*(57-1))))</f>
        <v/>
      </c>
      <c r="BK57" s="16" t="str">
        <f>IF(58&gt;$D57,"",IF($E57=1,EOMONTH(EDATE(Bonds!$I57,6*(58-1)),0),EDATE(Bonds!$I57,6*(58-1))))</f>
        <v/>
      </c>
      <c r="BL57" s="16" t="str">
        <f>IF(59&gt;$D57,"",IF($E57=1,EOMONTH(EDATE(Bonds!$I57,6*(59-1)),0),EDATE(Bonds!$I57,6*(59-1))))</f>
        <v/>
      </c>
      <c r="BM57" s="16" t="str">
        <f>IF(60&gt;$D57,"",IF($E57=1,EOMONTH(EDATE(Bonds!$I57,6*(60-1)),0),EDATE(Bonds!$I57,6*(60-1))))</f>
        <v/>
      </c>
      <c r="BO57" s="22">
        <f t="shared" si="1"/>
        <v>3.9202392010101589E-2</v>
      </c>
      <c r="BP57" s="22">
        <f t="shared" si="2"/>
        <v>4.1255641648900956E-2</v>
      </c>
      <c r="BQ57" s="22" t="str">
        <f t="shared" si="3"/>
        <v/>
      </c>
      <c r="BR57" s="22" t="str">
        <f t="shared" si="4"/>
        <v/>
      </c>
      <c r="BS57" s="22" t="str">
        <f t="shared" si="5"/>
        <v/>
      </c>
      <c r="BT57" s="22" t="str">
        <f t="shared" si="6"/>
        <v/>
      </c>
      <c r="BU57" s="22" t="str">
        <f t="shared" si="7"/>
        <v/>
      </c>
      <c r="BV57" s="22" t="str">
        <f t="shared" si="8"/>
        <v/>
      </c>
      <c r="BW57" s="22" t="str">
        <f t="shared" si="9"/>
        <v/>
      </c>
      <c r="BX57" s="22" t="str">
        <f t="shared" si="10"/>
        <v/>
      </c>
      <c r="BY57" s="22" t="str">
        <f t="shared" si="11"/>
        <v/>
      </c>
      <c r="BZ57" s="22" t="str">
        <f t="shared" si="12"/>
        <v/>
      </c>
      <c r="CA57" s="22" t="str">
        <f t="shared" si="13"/>
        <v/>
      </c>
      <c r="CB57" s="22" t="str">
        <f t="shared" si="14"/>
        <v/>
      </c>
      <c r="CC57" s="22" t="str">
        <f t="shared" si="15"/>
        <v/>
      </c>
      <c r="CD57" s="22" t="str">
        <f t="shared" si="16"/>
        <v/>
      </c>
      <c r="CE57" s="22" t="str">
        <f t="shared" si="17"/>
        <v/>
      </c>
      <c r="CF57" s="22" t="str">
        <f t="shared" si="18"/>
        <v/>
      </c>
      <c r="CG57" s="22" t="str">
        <f t="shared" si="19"/>
        <v/>
      </c>
      <c r="CH57" s="22" t="str">
        <f t="shared" si="20"/>
        <v/>
      </c>
      <c r="CI57" s="22" t="str">
        <f t="shared" si="21"/>
        <v/>
      </c>
      <c r="CJ57" s="22" t="str">
        <f t="shared" si="22"/>
        <v/>
      </c>
      <c r="CK57" s="22" t="str">
        <f t="shared" si="23"/>
        <v/>
      </c>
      <c r="CL57" s="22" t="str">
        <f t="shared" si="24"/>
        <v/>
      </c>
      <c r="CM57" s="22" t="str">
        <f t="shared" si="25"/>
        <v/>
      </c>
      <c r="CN57" s="22" t="str">
        <f t="shared" si="26"/>
        <v/>
      </c>
      <c r="CO57" s="22" t="str">
        <f t="shared" si="27"/>
        <v/>
      </c>
      <c r="CP57" s="22" t="str">
        <f t="shared" si="28"/>
        <v/>
      </c>
      <c r="CQ57" s="22" t="str">
        <f t="shared" si="29"/>
        <v/>
      </c>
      <c r="CR57" s="22" t="str">
        <f t="shared" si="30"/>
        <v/>
      </c>
      <c r="CS57" s="22" t="str">
        <f t="shared" si="31"/>
        <v/>
      </c>
      <c r="CT57" s="22" t="str">
        <f t="shared" si="32"/>
        <v/>
      </c>
      <c r="CU57" s="22" t="str">
        <f t="shared" si="33"/>
        <v/>
      </c>
      <c r="CV57" s="22" t="str">
        <f t="shared" si="34"/>
        <v/>
      </c>
      <c r="CW57" s="22" t="str">
        <f t="shared" si="35"/>
        <v/>
      </c>
      <c r="CX57" s="22" t="str">
        <f t="shared" si="36"/>
        <v/>
      </c>
      <c r="CY57" s="22" t="str">
        <f t="shared" si="37"/>
        <v/>
      </c>
      <c r="CZ57" s="22" t="str">
        <f t="shared" si="38"/>
        <v/>
      </c>
      <c r="DA57" s="22" t="str">
        <f t="shared" si="39"/>
        <v/>
      </c>
      <c r="DB57" s="22" t="str">
        <f t="shared" si="40"/>
        <v/>
      </c>
      <c r="DC57" s="22" t="str">
        <f t="shared" si="41"/>
        <v/>
      </c>
      <c r="DD57" s="22" t="str">
        <f t="shared" si="42"/>
        <v/>
      </c>
      <c r="DE57" s="22" t="str">
        <f t="shared" si="43"/>
        <v/>
      </c>
      <c r="DF57" s="22" t="str">
        <f t="shared" si="44"/>
        <v/>
      </c>
      <c r="DG57" s="22" t="str">
        <f t="shared" si="45"/>
        <v/>
      </c>
      <c r="DH57" s="22" t="str">
        <f t="shared" si="46"/>
        <v/>
      </c>
      <c r="DI57" s="22" t="str">
        <f t="shared" si="47"/>
        <v/>
      </c>
      <c r="DJ57" s="22" t="str">
        <f t="shared" si="48"/>
        <v/>
      </c>
      <c r="DK57" s="22" t="str">
        <f t="shared" si="49"/>
        <v/>
      </c>
      <c r="DL57" s="22" t="str">
        <f t="shared" si="50"/>
        <v/>
      </c>
      <c r="DM57" s="22" t="str">
        <f t="shared" si="51"/>
        <v/>
      </c>
      <c r="DN57" s="22" t="str">
        <f t="shared" si="52"/>
        <v/>
      </c>
      <c r="DO57" s="22" t="str">
        <f t="shared" si="53"/>
        <v/>
      </c>
      <c r="DP57" s="22" t="str">
        <f t="shared" si="54"/>
        <v/>
      </c>
      <c r="DQ57" s="22" t="str">
        <f t="shared" si="55"/>
        <v/>
      </c>
      <c r="DR57" s="22" t="str">
        <f t="shared" si="56"/>
        <v/>
      </c>
      <c r="DS57" s="22" t="str">
        <f t="shared" si="57"/>
        <v/>
      </c>
      <c r="DT57" s="22" t="str">
        <f t="shared" si="58"/>
        <v/>
      </c>
      <c r="DU57" s="22" t="str">
        <f t="shared" si="59"/>
        <v/>
      </c>
      <c r="DV57" s="22" t="str">
        <f t="shared" si="60"/>
        <v/>
      </c>
      <c r="DX57" s="18">
        <f t="shared" si="61"/>
        <v>1.7791331440761053</v>
      </c>
      <c r="DY57" s="18">
        <f t="shared" si="62"/>
        <v>97.786005910704418</v>
      </c>
      <c r="DZ57" s="18">
        <f t="shared" si="63"/>
        <v>0</v>
      </c>
      <c r="EA57" s="18">
        <f t="shared" si="64"/>
        <v>0</v>
      </c>
      <c r="EB57" s="18">
        <f t="shared" si="65"/>
        <v>0</v>
      </c>
      <c r="EC57" s="18">
        <f t="shared" si="66"/>
        <v>0</v>
      </c>
      <c r="ED57" s="18">
        <f t="shared" si="67"/>
        <v>0</v>
      </c>
      <c r="EE57" s="18">
        <f t="shared" si="68"/>
        <v>0</v>
      </c>
      <c r="EF57" s="18">
        <f t="shared" si="69"/>
        <v>0</v>
      </c>
      <c r="EG57" s="18">
        <f t="shared" si="70"/>
        <v>0</v>
      </c>
      <c r="EH57" s="18">
        <f t="shared" si="71"/>
        <v>0</v>
      </c>
      <c r="EI57" s="18">
        <f t="shared" si="72"/>
        <v>0</v>
      </c>
      <c r="EJ57" s="18">
        <f t="shared" si="73"/>
        <v>0</v>
      </c>
      <c r="EK57" s="18">
        <f t="shared" si="74"/>
        <v>0</v>
      </c>
      <c r="EL57" s="18">
        <f t="shared" si="75"/>
        <v>0</v>
      </c>
      <c r="EM57" s="18">
        <f t="shared" si="76"/>
        <v>0</v>
      </c>
      <c r="EN57" s="18">
        <f t="shared" si="77"/>
        <v>0</v>
      </c>
      <c r="EO57" s="18">
        <f t="shared" si="78"/>
        <v>0</v>
      </c>
      <c r="EP57" s="18">
        <f t="shared" si="79"/>
        <v>0</v>
      </c>
      <c r="EQ57" s="18">
        <f t="shared" si="80"/>
        <v>0</v>
      </c>
      <c r="ER57" s="18">
        <f t="shared" si="81"/>
        <v>0</v>
      </c>
      <c r="ES57" s="18">
        <f t="shared" si="82"/>
        <v>0</v>
      </c>
      <c r="ET57" s="18">
        <f t="shared" si="83"/>
        <v>0</v>
      </c>
      <c r="EU57" s="18">
        <f t="shared" si="84"/>
        <v>0</v>
      </c>
      <c r="EV57" s="18">
        <f t="shared" si="85"/>
        <v>0</v>
      </c>
      <c r="EW57" s="18">
        <f t="shared" si="86"/>
        <v>0</v>
      </c>
      <c r="EX57" s="18">
        <f t="shared" si="87"/>
        <v>0</v>
      </c>
      <c r="EY57" s="18">
        <f t="shared" si="88"/>
        <v>0</v>
      </c>
      <c r="EZ57" s="18">
        <f t="shared" si="89"/>
        <v>0</v>
      </c>
      <c r="FA57" s="18">
        <f t="shared" si="90"/>
        <v>0</v>
      </c>
      <c r="FB57" s="18">
        <f t="shared" si="91"/>
        <v>0</v>
      </c>
      <c r="FC57" s="18">
        <f t="shared" si="92"/>
        <v>0</v>
      </c>
      <c r="FD57" s="18">
        <f t="shared" si="93"/>
        <v>0</v>
      </c>
      <c r="FE57" s="18">
        <f t="shared" si="94"/>
        <v>0</v>
      </c>
      <c r="FF57" s="18">
        <f t="shared" si="95"/>
        <v>0</v>
      </c>
      <c r="FG57" s="18">
        <f t="shared" si="96"/>
        <v>0</v>
      </c>
      <c r="FH57" s="18">
        <f t="shared" si="97"/>
        <v>0</v>
      </c>
      <c r="FI57" s="18">
        <f t="shared" si="98"/>
        <v>0</v>
      </c>
      <c r="FJ57" s="18">
        <f t="shared" si="99"/>
        <v>0</v>
      </c>
      <c r="FK57" s="18">
        <f t="shared" si="100"/>
        <v>0</v>
      </c>
      <c r="FL57" s="18">
        <f t="shared" si="101"/>
        <v>0</v>
      </c>
      <c r="FM57" s="18">
        <f t="shared" si="102"/>
        <v>0</v>
      </c>
      <c r="FN57" s="18">
        <f t="shared" si="103"/>
        <v>0</v>
      </c>
      <c r="FO57" s="18">
        <f t="shared" si="104"/>
        <v>0</v>
      </c>
      <c r="FP57" s="18">
        <f t="shared" si="105"/>
        <v>0</v>
      </c>
      <c r="FQ57" s="18">
        <f t="shared" si="106"/>
        <v>0</v>
      </c>
      <c r="FR57" s="18">
        <f t="shared" si="107"/>
        <v>0</v>
      </c>
      <c r="FS57" s="18">
        <f t="shared" si="108"/>
        <v>0</v>
      </c>
      <c r="FT57" s="18">
        <f t="shared" si="109"/>
        <v>0</v>
      </c>
      <c r="FU57" s="18">
        <f t="shared" si="110"/>
        <v>0</v>
      </c>
      <c r="FV57" s="18">
        <f t="shared" si="111"/>
        <v>0</v>
      </c>
      <c r="FW57" s="18">
        <f t="shared" si="112"/>
        <v>0</v>
      </c>
      <c r="FX57" s="18">
        <f t="shared" si="113"/>
        <v>0</v>
      </c>
      <c r="FY57" s="18">
        <f t="shared" si="114"/>
        <v>0</v>
      </c>
      <c r="FZ57" s="18">
        <f t="shared" si="115"/>
        <v>0</v>
      </c>
      <c r="GA57" s="18">
        <f t="shared" si="116"/>
        <v>0</v>
      </c>
      <c r="GB57" s="18">
        <f t="shared" si="117"/>
        <v>0</v>
      </c>
      <c r="GC57" s="18">
        <f t="shared" si="118"/>
        <v>0</v>
      </c>
      <c r="GD57" s="18">
        <f t="shared" si="119"/>
        <v>0</v>
      </c>
      <c r="GE57" s="18">
        <f t="shared" si="120"/>
        <v>0</v>
      </c>
    </row>
    <row r="58" spans="1:187" x14ac:dyDescent="0.2">
      <c r="A58">
        <v>55</v>
      </c>
      <c r="B58" s="16">
        <f>Bonds!B58</f>
        <v>46645</v>
      </c>
      <c r="C58" s="17">
        <f>Bonds!C58</f>
        <v>3.375</v>
      </c>
      <c r="D58">
        <f>Bonds!Q58</f>
        <v>3</v>
      </c>
      <c r="E58">
        <f t="shared" si="0"/>
        <v>0</v>
      </c>
      <c r="F58" s="16">
        <f>IF(1&gt;$D58,"",IF($E58=1,EOMONTH(EDATE(Bonds!$I58,6*(1-1)),0),EDATE(Bonds!$I58,6*(1-1))))</f>
        <v>46280</v>
      </c>
      <c r="G58" s="16">
        <f>IF(2&gt;$D58,"",IF($E58=1,EOMONTH(EDATE(Bonds!$I58,6*(2-1)),0),EDATE(Bonds!$I58,6*(2-1))))</f>
        <v>46461</v>
      </c>
      <c r="H58" s="16">
        <f>IF(3&gt;$D58,"",IF($E58=1,EOMONTH(EDATE(Bonds!$I58,6*(3-1)),0),EDATE(Bonds!$I58,6*(3-1))))</f>
        <v>46645</v>
      </c>
      <c r="I58" s="16" t="str">
        <f>IF(4&gt;$D58,"",IF($E58=1,EOMONTH(EDATE(Bonds!$I58,6*(4-1)),0),EDATE(Bonds!$I58,6*(4-1))))</f>
        <v/>
      </c>
      <c r="J58" s="16" t="str">
        <f>IF(5&gt;$D58,"",IF($E58=1,EOMONTH(EDATE(Bonds!$I58,6*(5-1)),0),EDATE(Bonds!$I58,6*(5-1))))</f>
        <v/>
      </c>
      <c r="K58" s="16" t="str">
        <f>IF(6&gt;$D58,"",IF($E58=1,EOMONTH(EDATE(Bonds!$I58,6*(6-1)),0),EDATE(Bonds!$I58,6*(6-1))))</f>
        <v/>
      </c>
      <c r="L58" s="16" t="str">
        <f>IF(7&gt;$D58,"",IF($E58=1,EOMONTH(EDATE(Bonds!$I58,6*(7-1)),0),EDATE(Bonds!$I58,6*(7-1))))</f>
        <v/>
      </c>
      <c r="M58" s="16" t="str">
        <f>IF(8&gt;$D58,"",IF($E58=1,EOMONTH(EDATE(Bonds!$I58,6*(8-1)),0),EDATE(Bonds!$I58,6*(8-1))))</f>
        <v/>
      </c>
      <c r="N58" s="16" t="str">
        <f>IF(9&gt;$D58,"",IF($E58=1,EOMONTH(EDATE(Bonds!$I58,6*(9-1)),0),EDATE(Bonds!$I58,6*(9-1))))</f>
        <v/>
      </c>
      <c r="O58" s="16" t="str">
        <f>IF(10&gt;$D58,"",IF($E58=1,EOMONTH(EDATE(Bonds!$I58,6*(10-1)),0),EDATE(Bonds!$I58,6*(10-1))))</f>
        <v/>
      </c>
      <c r="P58" s="16" t="str">
        <f>IF(11&gt;$D58,"",IF($E58=1,EOMONTH(EDATE(Bonds!$I58,6*(11-1)),0),EDATE(Bonds!$I58,6*(11-1))))</f>
        <v/>
      </c>
      <c r="Q58" s="16" t="str">
        <f>IF(12&gt;$D58,"",IF($E58=1,EOMONTH(EDATE(Bonds!$I58,6*(12-1)),0),EDATE(Bonds!$I58,6*(12-1))))</f>
        <v/>
      </c>
      <c r="R58" s="16" t="str">
        <f>IF(13&gt;$D58,"",IF($E58=1,EOMONTH(EDATE(Bonds!$I58,6*(13-1)),0),EDATE(Bonds!$I58,6*(13-1))))</f>
        <v/>
      </c>
      <c r="S58" s="16" t="str">
        <f>IF(14&gt;$D58,"",IF($E58=1,EOMONTH(EDATE(Bonds!$I58,6*(14-1)),0),EDATE(Bonds!$I58,6*(14-1))))</f>
        <v/>
      </c>
      <c r="T58" s="16" t="str">
        <f>IF(15&gt;$D58,"",IF($E58=1,EOMONTH(EDATE(Bonds!$I58,6*(15-1)),0),EDATE(Bonds!$I58,6*(15-1))))</f>
        <v/>
      </c>
      <c r="U58" s="16" t="str">
        <f>IF(16&gt;$D58,"",IF($E58=1,EOMONTH(EDATE(Bonds!$I58,6*(16-1)),0),EDATE(Bonds!$I58,6*(16-1))))</f>
        <v/>
      </c>
      <c r="V58" s="16" t="str">
        <f>IF(17&gt;$D58,"",IF($E58=1,EOMONTH(EDATE(Bonds!$I58,6*(17-1)),0),EDATE(Bonds!$I58,6*(17-1))))</f>
        <v/>
      </c>
      <c r="W58" s="16" t="str">
        <f>IF(18&gt;$D58,"",IF($E58=1,EOMONTH(EDATE(Bonds!$I58,6*(18-1)),0),EDATE(Bonds!$I58,6*(18-1))))</f>
        <v/>
      </c>
      <c r="X58" s="16" t="str">
        <f>IF(19&gt;$D58,"",IF($E58=1,EOMONTH(EDATE(Bonds!$I58,6*(19-1)),0),EDATE(Bonds!$I58,6*(19-1))))</f>
        <v/>
      </c>
      <c r="Y58" s="16" t="str">
        <f>IF(20&gt;$D58,"",IF($E58=1,EOMONTH(EDATE(Bonds!$I58,6*(20-1)),0),EDATE(Bonds!$I58,6*(20-1))))</f>
        <v/>
      </c>
      <c r="Z58" s="16" t="str">
        <f>IF(21&gt;$D58,"",IF($E58=1,EOMONTH(EDATE(Bonds!$I58,6*(21-1)),0),EDATE(Bonds!$I58,6*(21-1))))</f>
        <v/>
      </c>
      <c r="AA58" s="16" t="str">
        <f>IF(22&gt;$D58,"",IF($E58=1,EOMONTH(EDATE(Bonds!$I58,6*(22-1)),0),EDATE(Bonds!$I58,6*(22-1))))</f>
        <v/>
      </c>
      <c r="AB58" s="16" t="str">
        <f>IF(23&gt;$D58,"",IF($E58=1,EOMONTH(EDATE(Bonds!$I58,6*(23-1)),0),EDATE(Bonds!$I58,6*(23-1))))</f>
        <v/>
      </c>
      <c r="AC58" s="16" t="str">
        <f>IF(24&gt;$D58,"",IF($E58=1,EOMONTH(EDATE(Bonds!$I58,6*(24-1)),0),EDATE(Bonds!$I58,6*(24-1))))</f>
        <v/>
      </c>
      <c r="AD58" s="16" t="str">
        <f>IF(25&gt;$D58,"",IF($E58=1,EOMONTH(EDATE(Bonds!$I58,6*(25-1)),0),EDATE(Bonds!$I58,6*(25-1))))</f>
        <v/>
      </c>
      <c r="AE58" s="16" t="str">
        <f>IF(26&gt;$D58,"",IF($E58=1,EOMONTH(EDATE(Bonds!$I58,6*(26-1)),0),EDATE(Bonds!$I58,6*(26-1))))</f>
        <v/>
      </c>
      <c r="AF58" s="16" t="str">
        <f>IF(27&gt;$D58,"",IF($E58=1,EOMONTH(EDATE(Bonds!$I58,6*(27-1)),0),EDATE(Bonds!$I58,6*(27-1))))</f>
        <v/>
      </c>
      <c r="AG58" s="16" t="str">
        <f>IF(28&gt;$D58,"",IF($E58=1,EOMONTH(EDATE(Bonds!$I58,6*(28-1)),0),EDATE(Bonds!$I58,6*(28-1))))</f>
        <v/>
      </c>
      <c r="AH58" s="16" t="str">
        <f>IF(29&gt;$D58,"",IF($E58=1,EOMONTH(EDATE(Bonds!$I58,6*(29-1)),0),EDATE(Bonds!$I58,6*(29-1))))</f>
        <v/>
      </c>
      <c r="AI58" s="16" t="str">
        <f>IF(30&gt;$D58,"",IF($E58=1,EOMONTH(EDATE(Bonds!$I58,6*(30-1)),0),EDATE(Bonds!$I58,6*(30-1))))</f>
        <v/>
      </c>
      <c r="AJ58" s="16" t="str">
        <f>IF(31&gt;$D58,"",IF($E58=1,EOMONTH(EDATE(Bonds!$I58,6*(31-1)),0),EDATE(Bonds!$I58,6*(31-1))))</f>
        <v/>
      </c>
      <c r="AK58" s="16" t="str">
        <f>IF(32&gt;$D58,"",IF($E58=1,EOMONTH(EDATE(Bonds!$I58,6*(32-1)),0),EDATE(Bonds!$I58,6*(32-1))))</f>
        <v/>
      </c>
      <c r="AL58" s="16" t="str">
        <f>IF(33&gt;$D58,"",IF($E58=1,EOMONTH(EDATE(Bonds!$I58,6*(33-1)),0),EDATE(Bonds!$I58,6*(33-1))))</f>
        <v/>
      </c>
      <c r="AM58" s="16" t="str">
        <f>IF(34&gt;$D58,"",IF($E58=1,EOMONTH(EDATE(Bonds!$I58,6*(34-1)),0),EDATE(Bonds!$I58,6*(34-1))))</f>
        <v/>
      </c>
      <c r="AN58" s="16" t="str">
        <f>IF(35&gt;$D58,"",IF($E58=1,EOMONTH(EDATE(Bonds!$I58,6*(35-1)),0),EDATE(Bonds!$I58,6*(35-1))))</f>
        <v/>
      </c>
      <c r="AO58" s="16" t="str">
        <f>IF(36&gt;$D58,"",IF($E58=1,EOMONTH(EDATE(Bonds!$I58,6*(36-1)),0),EDATE(Bonds!$I58,6*(36-1))))</f>
        <v/>
      </c>
      <c r="AP58" s="16" t="str">
        <f>IF(37&gt;$D58,"",IF($E58=1,EOMONTH(EDATE(Bonds!$I58,6*(37-1)),0),EDATE(Bonds!$I58,6*(37-1))))</f>
        <v/>
      </c>
      <c r="AQ58" s="16" t="str">
        <f>IF(38&gt;$D58,"",IF($E58=1,EOMONTH(EDATE(Bonds!$I58,6*(38-1)),0),EDATE(Bonds!$I58,6*(38-1))))</f>
        <v/>
      </c>
      <c r="AR58" s="16" t="str">
        <f>IF(39&gt;$D58,"",IF($E58=1,EOMONTH(EDATE(Bonds!$I58,6*(39-1)),0),EDATE(Bonds!$I58,6*(39-1))))</f>
        <v/>
      </c>
      <c r="AS58" s="16" t="str">
        <f>IF(40&gt;$D58,"",IF($E58=1,EOMONTH(EDATE(Bonds!$I58,6*(40-1)),0),EDATE(Bonds!$I58,6*(40-1))))</f>
        <v/>
      </c>
      <c r="AT58" s="16" t="str">
        <f>IF(41&gt;$D58,"",IF($E58=1,EOMONTH(EDATE(Bonds!$I58,6*(41-1)),0),EDATE(Bonds!$I58,6*(41-1))))</f>
        <v/>
      </c>
      <c r="AU58" s="16" t="str">
        <f>IF(42&gt;$D58,"",IF($E58=1,EOMONTH(EDATE(Bonds!$I58,6*(42-1)),0),EDATE(Bonds!$I58,6*(42-1))))</f>
        <v/>
      </c>
      <c r="AV58" s="16" t="str">
        <f>IF(43&gt;$D58,"",IF($E58=1,EOMONTH(EDATE(Bonds!$I58,6*(43-1)),0),EDATE(Bonds!$I58,6*(43-1))))</f>
        <v/>
      </c>
      <c r="AW58" s="16" t="str">
        <f>IF(44&gt;$D58,"",IF($E58=1,EOMONTH(EDATE(Bonds!$I58,6*(44-1)),0),EDATE(Bonds!$I58,6*(44-1))))</f>
        <v/>
      </c>
      <c r="AX58" s="16" t="str">
        <f>IF(45&gt;$D58,"",IF($E58=1,EOMONTH(EDATE(Bonds!$I58,6*(45-1)),0),EDATE(Bonds!$I58,6*(45-1))))</f>
        <v/>
      </c>
      <c r="AY58" s="16" t="str">
        <f>IF(46&gt;$D58,"",IF($E58=1,EOMONTH(EDATE(Bonds!$I58,6*(46-1)),0),EDATE(Bonds!$I58,6*(46-1))))</f>
        <v/>
      </c>
      <c r="AZ58" s="16" t="str">
        <f>IF(47&gt;$D58,"",IF($E58=1,EOMONTH(EDATE(Bonds!$I58,6*(47-1)),0),EDATE(Bonds!$I58,6*(47-1))))</f>
        <v/>
      </c>
      <c r="BA58" s="16" t="str">
        <f>IF(48&gt;$D58,"",IF($E58=1,EOMONTH(EDATE(Bonds!$I58,6*(48-1)),0),EDATE(Bonds!$I58,6*(48-1))))</f>
        <v/>
      </c>
      <c r="BB58" s="16" t="str">
        <f>IF(49&gt;$D58,"",IF($E58=1,EOMONTH(EDATE(Bonds!$I58,6*(49-1)),0),EDATE(Bonds!$I58,6*(49-1))))</f>
        <v/>
      </c>
      <c r="BC58" s="16" t="str">
        <f>IF(50&gt;$D58,"",IF($E58=1,EOMONTH(EDATE(Bonds!$I58,6*(50-1)),0),EDATE(Bonds!$I58,6*(50-1))))</f>
        <v/>
      </c>
      <c r="BD58" s="16" t="str">
        <f>IF(51&gt;$D58,"",IF($E58=1,EOMONTH(EDATE(Bonds!$I58,6*(51-1)),0),EDATE(Bonds!$I58,6*(51-1))))</f>
        <v/>
      </c>
      <c r="BE58" s="16" t="str">
        <f>IF(52&gt;$D58,"",IF($E58=1,EOMONTH(EDATE(Bonds!$I58,6*(52-1)),0),EDATE(Bonds!$I58,6*(52-1))))</f>
        <v/>
      </c>
      <c r="BF58" s="16" t="str">
        <f>IF(53&gt;$D58,"",IF($E58=1,EOMONTH(EDATE(Bonds!$I58,6*(53-1)),0),EDATE(Bonds!$I58,6*(53-1))))</f>
        <v/>
      </c>
      <c r="BG58" s="16" t="str">
        <f>IF(54&gt;$D58,"",IF($E58=1,EOMONTH(EDATE(Bonds!$I58,6*(54-1)),0),EDATE(Bonds!$I58,6*(54-1))))</f>
        <v/>
      </c>
      <c r="BH58" s="16" t="str">
        <f>IF(55&gt;$D58,"",IF($E58=1,EOMONTH(EDATE(Bonds!$I58,6*(55-1)),0),EDATE(Bonds!$I58,6*(55-1))))</f>
        <v/>
      </c>
      <c r="BI58" s="16" t="str">
        <f>IF(56&gt;$D58,"",IF($E58=1,EOMONTH(EDATE(Bonds!$I58,6*(56-1)),0),EDATE(Bonds!$I58,6*(56-1))))</f>
        <v/>
      </c>
      <c r="BJ58" s="16" t="str">
        <f>IF(57&gt;$D58,"",IF($E58=1,EOMONTH(EDATE(Bonds!$I58,6*(57-1)),0),EDATE(Bonds!$I58,6*(57-1))))</f>
        <v/>
      </c>
      <c r="BK58" s="16" t="str">
        <f>IF(58&gt;$D58,"",IF($E58=1,EOMONTH(EDATE(Bonds!$I58,6*(58-1)),0),EDATE(Bonds!$I58,6*(58-1))))</f>
        <v/>
      </c>
      <c r="BL58" s="16" t="str">
        <f>IF(59&gt;$D58,"",IF($E58=1,EOMONTH(EDATE(Bonds!$I58,6*(59-1)),0),EDATE(Bonds!$I58,6*(59-1))))</f>
        <v/>
      </c>
      <c r="BM58" s="16" t="str">
        <f>IF(60&gt;$D58,"",IF($E58=1,EOMONTH(EDATE(Bonds!$I58,6*(60-1)),0),EDATE(Bonds!$I58,6*(60-1))))</f>
        <v/>
      </c>
      <c r="BO58" s="22">
        <f t="shared" si="1"/>
        <v>3.6418324070664976E-2</v>
      </c>
      <c r="BP58" s="22">
        <f t="shared" si="2"/>
        <v>3.9405340866144216E-2</v>
      </c>
      <c r="BQ58" s="22">
        <f t="shared" si="3"/>
        <v>4.1386283618176194E-2</v>
      </c>
      <c r="BR58" s="22" t="str">
        <f t="shared" si="4"/>
        <v/>
      </c>
      <c r="BS58" s="22" t="str">
        <f t="shared" si="5"/>
        <v/>
      </c>
      <c r="BT58" s="22" t="str">
        <f t="shared" si="6"/>
        <v/>
      </c>
      <c r="BU58" s="22" t="str">
        <f t="shared" si="7"/>
        <v/>
      </c>
      <c r="BV58" s="22" t="str">
        <f t="shared" si="8"/>
        <v/>
      </c>
      <c r="BW58" s="22" t="str">
        <f t="shared" si="9"/>
        <v/>
      </c>
      <c r="BX58" s="22" t="str">
        <f t="shared" si="10"/>
        <v/>
      </c>
      <c r="BY58" s="22" t="str">
        <f t="shared" si="11"/>
        <v/>
      </c>
      <c r="BZ58" s="22" t="str">
        <f t="shared" si="12"/>
        <v/>
      </c>
      <c r="CA58" s="22" t="str">
        <f t="shared" si="13"/>
        <v/>
      </c>
      <c r="CB58" s="22" t="str">
        <f t="shared" si="14"/>
        <v/>
      </c>
      <c r="CC58" s="22" t="str">
        <f t="shared" si="15"/>
        <v/>
      </c>
      <c r="CD58" s="22" t="str">
        <f t="shared" si="16"/>
        <v/>
      </c>
      <c r="CE58" s="22" t="str">
        <f t="shared" si="17"/>
        <v/>
      </c>
      <c r="CF58" s="22" t="str">
        <f t="shared" si="18"/>
        <v/>
      </c>
      <c r="CG58" s="22" t="str">
        <f t="shared" si="19"/>
        <v/>
      </c>
      <c r="CH58" s="22" t="str">
        <f t="shared" si="20"/>
        <v/>
      </c>
      <c r="CI58" s="22" t="str">
        <f t="shared" si="21"/>
        <v/>
      </c>
      <c r="CJ58" s="22" t="str">
        <f t="shared" si="22"/>
        <v/>
      </c>
      <c r="CK58" s="22" t="str">
        <f t="shared" si="23"/>
        <v/>
      </c>
      <c r="CL58" s="22" t="str">
        <f t="shared" si="24"/>
        <v/>
      </c>
      <c r="CM58" s="22" t="str">
        <f t="shared" si="25"/>
        <v/>
      </c>
      <c r="CN58" s="22" t="str">
        <f t="shared" si="26"/>
        <v/>
      </c>
      <c r="CO58" s="22" t="str">
        <f t="shared" si="27"/>
        <v/>
      </c>
      <c r="CP58" s="22" t="str">
        <f t="shared" si="28"/>
        <v/>
      </c>
      <c r="CQ58" s="22" t="str">
        <f t="shared" si="29"/>
        <v/>
      </c>
      <c r="CR58" s="22" t="str">
        <f t="shared" si="30"/>
        <v/>
      </c>
      <c r="CS58" s="22" t="str">
        <f t="shared" si="31"/>
        <v/>
      </c>
      <c r="CT58" s="22" t="str">
        <f t="shared" si="32"/>
        <v/>
      </c>
      <c r="CU58" s="22" t="str">
        <f t="shared" si="33"/>
        <v/>
      </c>
      <c r="CV58" s="22" t="str">
        <f t="shared" si="34"/>
        <v/>
      </c>
      <c r="CW58" s="22" t="str">
        <f t="shared" si="35"/>
        <v/>
      </c>
      <c r="CX58" s="22" t="str">
        <f t="shared" si="36"/>
        <v/>
      </c>
      <c r="CY58" s="22" t="str">
        <f t="shared" si="37"/>
        <v/>
      </c>
      <c r="CZ58" s="22" t="str">
        <f t="shared" si="38"/>
        <v/>
      </c>
      <c r="DA58" s="22" t="str">
        <f t="shared" si="39"/>
        <v/>
      </c>
      <c r="DB58" s="22" t="str">
        <f t="shared" si="40"/>
        <v/>
      </c>
      <c r="DC58" s="22" t="str">
        <f t="shared" si="41"/>
        <v/>
      </c>
      <c r="DD58" s="22" t="str">
        <f t="shared" si="42"/>
        <v/>
      </c>
      <c r="DE58" s="22" t="str">
        <f t="shared" si="43"/>
        <v/>
      </c>
      <c r="DF58" s="22" t="str">
        <f t="shared" si="44"/>
        <v/>
      </c>
      <c r="DG58" s="22" t="str">
        <f t="shared" si="45"/>
        <v/>
      </c>
      <c r="DH58" s="22" t="str">
        <f t="shared" si="46"/>
        <v/>
      </c>
      <c r="DI58" s="22" t="str">
        <f t="shared" si="47"/>
        <v/>
      </c>
      <c r="DJ58" s="22" t="str">
        <f t="shared" si="48"/>
        <v/>
      </c>
      <c r="DK58" s="22" t="str">
        <f t="shared" si="49"/>
        <v/>
      </c>
      <c r="DL58" s="22" t="str">
        <f t="shared" si="50"/>
        <v/>
      </c>
      <c r="DM58" s="22" t="str">
        <f t="shared" si="51"/>
        <v/>
      </c>
      <c r="DN58" s="22" t="str">
        <f t="shared" si="52"/>
        <v/>
      </c>
      <c r="DO58" s="22" t="str">
        <f t="shared" si="53"/>
        <v/>
      </c>
      <c r="DP58" s="22" t="str">
        <f t="shared" si="54"/>
        <v/>
      </c>
      <c r="DQ58" s="22" t="str">
        <f t="shared" si="55"/>
        <v/>
      </c>
      <c r="DR58" s="22" t="str">
        <f t="shared" si="56"/>
        <v/>
      </c>
      <c r="DS58" s="22" t="str">
        <f t="shared" si="57"/>
        <v/>
      </c>
      <c r="DT58" s="22" t="str">
        <f t="shared" si="58"/>
        <v/>
      </c>
      <c r="DU58" s="22" t="str">
        <f t="shared" si="59"/>
        <v/>
      </c>
      <c r="DV58" s="22" t="str">
        <f t="shared" si="60"/>
        <v/>
      </c>
      <c r="DX58" s="18">
        <f t="shared" si="61"/>
        <v>1.6863218047726889</v>
      </c>
      <c r="DY58" s="18">
        <f t="shared" si="62"/>
        <v>1.6535949810622657</v>
      </c>
      <c r="DZ58" s="18">
        <f t="shared" si="63"/>
        <v>97.487522144836234</v>
      </c>
      <c r="EA58" s="18">
        <f t="shared" si="64"/>
        <v>0</v>
      </c>
      <c r="EB58" s="18">
        <f t="shared" si="65"/>
        <v>0</v>
      </c>
      <c r="EC58" s="18">
        <f t="shared" si="66"/>
        <v>0</v>
      </c>
      <c r="ED58" s="18">
        <f t="shared" si="67"/>
        <v>0</v>
      </c>
      <c r="EE58" s="18">
        <f t="shared" si="68"/>
        <v>0</v>
      </c>
      <c r="EF58" s="18">
        <f t="shared" si="69"/>
        <v>0</v>
      </c>
      <c r="EG58" s="18">
        <f t="shared" si="70"/>
        <v>0</v>
      </c>
      <c r="EH58" s="18">
        <f t="shared" si="71"/>
        <v>0</v>
      </c>
      <c r="EI58" s="18">
        <f t="shared" si="72"/>
        <v>0</v>
      </c>
      <c r="EJ58" s="18">
        <f t="shared" si="73"/>
        <v>0</v>
      </c>
      <c r="EK58" s="18">
        <f t="shared" si="74"/>
        <v>0</v>
      </c>
      <c r="EL58" s="18">
        <f t="shared" si="75"/>
        <v>0</v>
      </c>
      <c r="EM58" s="18">
        <f t="shared" si="76"/>
        <v>0</v>
      </c>
      <c r="EN58" s="18">
        <f t="shared" si="77"/>
        <v>0</v>
      </c>
      <c r="EO58" s="18">
        <f t="shared" si="78"/>
        <v>0</v>
      </c>
      <c r="EP58" s="18">
        <f t="shared" si="79"/>
        <v>0</v>
      </c>
      <c r="EQ58" s="18">
        <f t="shared" si="80"/>
        <v>0</v>
      </c>
      <c r="ER58" s="18">
        <f t="shared" si="81"/>
        <v>0</v>
      </c>
      <c r="ES58" s="18">
        <f t="shared" si="82"/>
        <v>0</v>
      </c>
      <c r="ET58" s="18">
        <f t="shared" si="83"/>
        <v>0</v>
      </c>
      <c r="EU58" s="18">
        <f t="shared" si="84"/>
        <v>0</v>
      </c>
      <c r="EV58" s="18">
        <f t="shared" si="85"/>
        <v>0</v>
      </c>
      <c r="EW58" s="18">
        <f t="shared" si="86"/>
        <v>0</v>
      </c>
      <c r="EX58" s="18">
        <f t="shared" si="87"/>
        <v>0</v>
      </c>
      <c r="EY58" s="18">
        <f t="shared" si="88"/>
        <v>0</v>
      </c>
      <c r="EZ58" s="18">
        <f t="shared" si="89"/>
        <v>0</v>
      </c>
      <c r="FA58" s="18">
        <f t="shared" si="90"/>
        <v>0</v>
      </c>
      <c r="FB58" s="18">
        <f t="shared" si="91"/>
        <v>0</v>
      </c>
      <c r="FC58" s="18">
        <f t="shared" si="92"/>
        <v>0</v>
      </c>
      <c r="FD58" s="18">
        <f t="shared" si="93"/>
        <v>0</v>
      </c>
      <c r="FE58" s="18">
        <f t="shared" si="94"/>
        <v>0</v>
      </c>
      <c r="FF58" s="18">
        <f t="shared" si="95"/>
        <v>0</v>
      </c>
      <c r="FG58" s="18">
        <f t="shared" si="96"/>
        <v>0</v>
      </c>
      <c r="FH58" s="18">
        <f t="shared" si="97"/>
        <v>0</v>
      </c>
      <c r="FI58" s="18">
        <f t="shared" si="98"/>
        <v>0</v>
      </c>
      <c r="FJ58" s="18">
        <f t="shared" si="99"/>
        <v>0</v>
      </c>
      <c r="FK58" s="18">
        <f t="shared" si="100"/>
        <v>0</v>
      </c>
      <c r="FL58" s="18">
        <f t="shared" si="101"/>
        <v>0</v>
      </c>
      <c r="FM58" s="18">
        <f t="shared" si="102"/>
        <v>0</v>
      </c>
      <c r="FN58" s="18">
        <f t="shared" si="103"/>
        <v>0</v>
      </c>
      <c r="FO58" s="18">
        <f t="shared" si="104"/>
        <v>0</v>
      </c>
      <c r="FP58" s="18">
        <f t="shared" si="105"/>
        <v>0</v>
      </c>
      <c r="FQ58" s="18">
        <f t="shared" si="106"/>
        <v>0</v>
      </c>
      <c r="FR58" s="18">
        <f t="shared" si="107"/>
        <v>0</v>
      </c>
      <c r="FS58" s="18">
        <f t="shared" si="108"/>
        <v>0</v>
      </c>
      <c r="FT58" s="18">
        <f t="shared" si="109"/>
        <v>0</v>
      </c>
      <c r="FU58" s="18">
        <f t="shared" si="110"/>
        <v>0</v>
      </c>
      <c r="FV58" s="18">
        <f t="shared" si="111"/>
        <v>0</v>
      </c>
      <c r="FW58" s="18">
        <f t="shared" si="112"/>
        <v>0</v>
      </c>
      <c r="FX58" s="18">
        <f t="shared" si="113"/>
        <v>0</v>
      </c>
      <c r="FY58" s="18">
        <f t="shared" si="114"/>
        <v>0</v>
      </c>
      <c r="FZ58" s="18">
        <f t="shared" si="115"/>
        <v>0</v>
      </c>
      <c r="GA58" s="18">
        <f t="shared" si="116"/>
        <v>0</v>
      </c>
      <c r="GB58" s="18">
        <f t="shared" si="117"/>
        <v>0</v>
      </c>
      <c r="GC58" s="18">
        <f t="shared" si="118"/>
        <v>0</v>
      </c>
      <c r="GD58" s="18">
        <f t="shared" si="119"/>
        <v>0</v>
      </c>
      <c r="GE58" s="18">
        <f t="shared" si="120"/>
        <v>0</v>
      </c>
    </row>
    <row r="59" spans="1:187" x14ac:dyDescent="0.2">
      <c r="A59">
        <v>56</v>
      </c>
      <c r="B59" s="16">
        <f>Bonds!B59</f>
        <v>46660</v>
      </c>
      <c r="C59" s="17">
        <f>Bonds!C59</f>
        <v>0.375</v>
      </c>
      <c r="D59">
        <f>Bonds!Q59</f>
        <v>3</v>
      </c>
      <c r="E59">
        <f t="shared" si="0"/>
        <v>1</v>
      </c>
      <c r="F59" s="16">
        <f>IF(1&gt;$D59,"",IF($E59=1,EOMONTH(EDATE(Bonds!$I59,6*(1-1)),0),EDATE(Bonds!$I59,6*(1-1))))</f>
        <v>46295</v>
      </c>
      <c r="G59" s="16">
        <f>IF(2&gt;$D59,"",IF($E59=1,EOMONTH(EDATE(Bonds!$I59,6*(2-1)),0),EDATE(Bonds!$I59,6*(2-1))))</f>
        <v>46477</v>
      </c>
      <c r="H59" s="16">
        <f>IF(3&gt;$D59,"",IF($E59=1,EOMONTH(EDATE(Bonds!$I59,6*(3-1)),0),EDATE(Bonds!$I59,6*(3-1))))</f>
        <v>46660</v>
      </c>
      <c r="I59" s="16" t="str">
        <f>IF(4&gt;$D59,"",IF($E59=1,EOMONTH(EDATE(Bonds!$I59,6*(4-1)),0),EDATE(Bonds!$I59,6*(4-1))))</f>
        <v/>
      </c>
      <c r="J59" s="16" t="str">
        <f>IF(5&gt;$D59,"",IF($E59=1,EOMONTH(EDATE(Bonds!$I59,6*(5-1)),0),EDATE(Bonds!$I59,6*(5-1))))</f>
        <v/>
      </c>
      <c r="K59" s="16" t="str">
        <f>IF(6&gt;$D59,"",IF($E59=1,EOMONTH(EDATE(Bonds!$I59,6*(6-1)),0),EDATE(Bonds!$I59,6*(6-1))))</f>
        <v/>
      </c>
      <c r="L59" s="16" t="str">
        <f>IF(7&gt;$D59,"",IF($E59=1,EOMONTH(EDATE(Bonds!$I59,6*(7-1)),0),EDATE(Bonds!$I59,6*(7-1))))</f>
        <v/>
      </c>
      <c r="M59" s="16" t="str">
        <f>IF(8&gt;$D59,"",IF($E59=1,EOMONTH(EDATE(Bonds!$I59,6*(8-1)),0),EDATE(Bonds!$I59,6*(8-1))))</f>
        <v/>
      </c>
      <c r="N59" s="16" t="str">
        <f>IF(9&gt;$D59,"",IF($E59=1,EOMONTH(EDATE(Bonds!$I59,6*(9-1)),0),EDATE(Bonds!$I59,6*(9-1))))</f>
        <v/>
      </c>
      <c r="O59" s="16" t="str">
        <f>IF(10&gt;$D59,"",IF($E59=1,EOMONTH(EDATE(Bonds!$I59,6*(10-1)),0),EDATE(Bonds!$I59,6*(10-1))))</f>
        <v/>
      </c>
      <c r="P59" s="16" t="str">
        <f>IF(11&gt;$D59,"",IF($E59=1,EOMONTH(EDATE(Bonds!$I59,6*(11-1)),0),EDATE(Bonds!$I59,6*(11-1))))</f>
        <v/>
      </c>
      <c r="Q59" s="16" t="str">
        <f>IF(12&gt;$D59,"",IF($E59=1,EOMONTH(EDATE(Bonds!$I59,6*(12-1)),0),EDATE(Bonds!$I59,6*(12-1))))</f>
        <v/>
      </c>
      <c r="R59" s="16" t="str">
        <f>IF(13&gt;$D59,"",IF($E59=1,EOMONTH(EDATE(Bonds!$I59,6*(13-1)),0),EDATE(Bonds!$I59,6*(13-1))))</f>
        <v/>
      </c>
      <c r="S59" s="16" t="str">
        <f>IF(14&gt;$D59,"",IF($E59=1,EOMONTH(EDATE(Bonds!$I59,6*(14-1)),0),EDATE(Bonds!$I59,6*(14-1))))</f>
        <v/>
      </c>
      <c r="T59" s="16" t="str">
        <f>IF(15&gt;$D59,"",IF($E59=1,EOMONTH(EDATE(Bonds!$I59,6*(15-1)),0),EDATE(Bonds!$I59,6*(15-1))))</f>
        <v/>
      </c>
      <c r="U59" s="16" t="str">
        <f>IF(16&gt;$D59,"",IF($E59=1,EOMONTH(EDATE(Bonds!$I59,6*(16-1)),0),EDATE(Bonds!$I59,6*(16-1))))</f>
        <v/>
      </c>
      <c r="V59" s="16" t="str">
        <f>IF(17&gt;$D59,"",IF($E59=1,EOMONTH(EDATE(Bonds!$I59,6*(17-1)),0),EDATE(Bonds!$I59,6*(17-1))))</f>
        <v/>
      </c>
      <c r="W59" s="16" t="str">
        <f>IF(18&gt;$D59,"",IF($E59=1,EOMONTH(EDATE(Bonds!$I59,6*(18-1)),0),EDATE(Bonds!$I59,6*(18-1))))</f>
        <v/>
      </c>
      <c r="X59" s="16" t="str">
        <f>IF(19&gt;$D59,"",IF($E59=1,EOMONTH(EDATE(Bonds!$I59,6*(19-1)),0),EDATE(Bonds!$I59,6*(19-1))))</f>
        <v/>
      </c>
      <c r="Y59" s="16" t="str">
        <f>IF(20&gt;$D59,"",IF($E59=1,EOMONTH(EDATE(Bonds!$I59,6*(20-1)),0),EDATE(Bonds!$I59,6*(20-1))))</f>
        <v/>
      </c>
      <c r="Z59" s="16" t="str">
        <f>IF(21&gt;$D59,"",IF($E59=1,EOMONTH(EDATE(Bonds!$I59,6*(21-1)),0),EDATE(Bonds!$I59,6*(21-1))))</f>
        <v/>
      </c>
      <c r="AA59" s="16" t="str">
        <f>IF(22&gt;$D59,"",IF($E59=1,EOMONTH(EDATE(Bonds!$I59,6*(22-1)),0),EDATE(Bonds!$I59,6*(22-1))))</f>
        <v/>
      </c>
      <c r="AB59" s="16" t="str">
        <f>IF(23&gt;$D59,"",IF($E59=1,EOMONTH(EDATE(Bonds!$I59,6*(23-1)),0),EDATE(Bonds!$I59,6*(23-1))))</f>
        <v/>
      </c>
      <c r="AC59" s="16" t="str">
        <f>IF(24&gt;$D59,"",IF($E59=1,EOMONTH(EDATE(Bonds!$I59,6*(24-1)),0),EDATE(Bonds!$I59,6*(24-1))))</f>
        <v/>
      </c>
      <c r="AD59" s="16" t="str">
        <f>IF(25&gt;$D59,"",IF($E59=1,EOMONTH(EDATE(Bonds!$I59,6*(25-1)),0),EDATE(Bonds!$I59,6*(25-1))))</f>
        <v/>
      </c>
      <c r="AE59" s="16" t="str">
        <f>IF(26&gt;$D59,"",IF($E59=1,EOMONTH(EDATE(Bonds!$I59,6*(26-1)),0),EDATE(Bonds!$I59,6*(26-1))))</f>
        <v/>
      </c>
      <c r="AF59" s="16" t="str">
        <f>IF(27&gt;$D59,"",IF($E59=1,EOMONTH(EDATE(Bonds!$I59,6*(27-1)),0),EDATE(Bonds!$I59,6*(27-1))))</f>
        <v/>
      </c>
      <c r="AG59" s="16" t="str">
        <f>IF(28&gt;$D59,"",IF($E59=1,EOMONTH(EDATE(Bonds!$I59,6*(28-1)),0),EDATE(Bonds!$I59,6*(28-1))))</f>
        <v/>
      </c>
      <c r="AH59" s="16" t="str">
        <f>IF(29&gt;$D59,"",IF($E59=1,EOMONTH(EDATE(Bonds!$I59,6*(29-1)),0),EDATE(Bonds!$I59,6*(29-1))))</f>
        <v/>
      </c>
      <c r="AI59" s="16" t="str">
        <f>IF(30&gt;$D59,"",IF($E59=1,EOMONTH(EDATE(Bonds!$I59,6*(30-1)),0),EDATE(Bonds!$I59,6*(30-1))))</f>
        <v/>
      </c>
      <c r="AJ59" s="16" t="str">
        <f>IF(31&gt;$D59,"",IF($E59=1,EOMONTH(EDATE(Bonds!$I59,6*(31-1)),0),EDATE(Bonds!$I59,6*(31-1))))</f>
        <v/>
      </c>
      <c r="AK59" s="16" t="str">
        <f>IF(32&gt;$D59,"",IF($E59=1,EOMONTH(EDATE(Bonds!$I59,6*(32-1)),0),EDATE(Bonds!$I59,6*(32-1))))</f>
        <v/>
      </c>
      <c r="AL59" s="16" t="str">
        <f>IF(33&gt;$D59,"",IF($E59=1,EOMONTH(EDATE(Bonds!$I59,6*(33-1)),0),EDATE(Bonds!$I59,6*(33-1))))</f>
        <v/>
      </c>
      <c r="AM59" s="16" t="str">
        <f>IF(34&gt;$D59,"",IF($E59=1,EOMONTH(EDATE(Bonds!$I59,6*(34-1)),0),EDATE(Bonds!$I59,6*(34-1))))</f>
        <v/>
      </c>
      <c r="AN59" s="16" t="str">
        <f>IF(35&gt;$D59,"",IF($E59=1,EOMONTH(EDATE(Bonds!$I59,6*(35-1)),0),EDATE(Bonds!$I59,6*(35-1))))</f>
        <v/>
      </c>
      <c r="AO59" s="16" t="str">
        <f>IF(36&gt;$D59,"",IF($E59=1,EOMONTH(EDATE(Bonds!$I59,6*(36-1)),0),EDATE(Bonds!$I59,6*(36-1))))</f>
        <v/>
      </c>
      <c r="AP59" s="16" t="str">
        <f>IF(37&gt;$D59,"",IF($E59=1,EOMONTH(EDATE(Bonds!$I59,6*(37-1)),0),EDATE(Bonds!$I59,6*(37-1))))</f>
        <v/>
      </c>
      <c r="AQ59" s="16" t="str">
        <f>IF(38&gt;$D59,"",IF($E59=1,EOMONTH(EDATE(Bonds!$I59,6*(38-1)),0),EDATE(Bonds!$I59,6*(38-1))))</f>
        <v/>
      </c>
      <c r="AR59" s="16" t="str">
        <f>IF(39&gt;$D59,"",IF($E59=1,EOMONTH(EDATE(Bonds!$I59,6*(39-1)),0),EDATE(Bonds!$I59,6*(39-1))))</f>
        <v/>
      </c>
      <c r="AS59" s="16" t="str">
        <f>IF(40&gt;$D59,"",IF($E59=1,EOMONTH(EDATE(Bonds!$I59,6*(40-1)),0),EDATE(Bonds!$I59,6*(40-1))))</f>
        <v/>
      </c>
      <c r="AT59" s="16" t="str">
        <f>IF(41&gt;$D59,"",IF($E59=1,EOMONTH(EDATE(Bonds!$I59,6*(41-1)),0),EDATE(Bonds!$I59,6*(41-1))))</f>
        <v/>
      </c>
      <c r="AU59" s="16" t="str">
        <f>IF(42&gt;$D59,"",IF($E59=1,EOMONTH(EDATE(Bonds!$I59,6*(42-1)),0),EDATE(Bonds!$I59,6*(42-1))))</f>
        <v/>
      </c>
      <c r="AV59" s="16" t="str">
        <f>IF(43&gt;$D59,"",IF($E59=1,EOMONTH(EDATE(Bonds!$I59,6*(43-1)),0),EDATE(Bonds!$I59,6*(43-1))))</f>
        <v/>
      </c>
      <c r="AW59" s="16" t="str">
        <f>IF(44&gt;$D59,"",IF($E59=1,EOMONTH(EDATE(Bonds!$I59,6*(44-1)),0),EDATE(Bonds!$I59,6*(44-1))))</f>
        <v/>
      </c>
      <c r="AX59" s="16" t="str">
        <f>IF(45&gt;$D59,"",IF($E59=1,EOMONTH(EDATE(Bonds!$I59,6*(45-1)),0),EDATE(Bonds!$I59,6*(45-1))))</f>
        <v/>
      </c>
      <c r="AY59" s="16" t="str">
        <f>IF(46&gt;$D59,"",IF($E59=1,EOMONTH(EDATE(Bonds!$I59,6*(46-1)),0),EDATE(Bonds!$I59,6*(46-1))))</f>
        <v/>
      </c>
      <c r="AZ59" s="16" t="str">
        <f>IF(47&gt;$D59,"",IF($E59=1,EOMONTH(EDATE(Bonds!$I59,6*(47-1)),0),EDATE(Bonds!$I59,6*(47-1))))</f>
        <v/>
      </c>
      <c r="BA59" s="16" t="str">
        <f>IF(48&gt;$D59,"",IF($E59=1,EOMONTH(EDATE(Bonds!$I59,6*(48-1)),0),EDATE(Bonds!$I59,6*(48-1))))</f>
        <v/>
      </c>
      <c r="BB59" s="16" t="str">
        <f>IF(49&gt;$D59,"",IF($E59=1,EOMONTH(EDATE(Bonds!$I59,6*(49-1)),0),EDATE(Bonds!$I59,6*(49-1))))</f>
        <v/>
      </c>
      <c r="BC59" s="16" t="str">
        <f>IF(50&gt;$D59,"",IF($E59=1,EOMONTH(EDATE(Bonds!$I59,6*(50-1)),0),EDATE(Bonds!$I59,6*(50-1))))</f>
        <v/>
      </c>
      <c r="BD59" s="16" t="str">
        <f>IF(51&gt;$D59,"",IF($E59=1,EOMONTH(EDATE(Bonds!$I59,6*(51-1)),0),EDATE(Bonds!$I59,6*(51-1))))</f>
        <v/>
      </c>
      <c r="BE59" s="16" t="str">
        <f>IF(52&gt;$D59,"",IF($E59=1,EOMONTH(EDATE(Bonds!$I59,6*(52-1)),0),EDATE(Bonds!$I59,6*(52-1))))</f>
        <v/>
      </c>
      <c r="BF59" s="16" t="str">
        <f>IF(53&gt;$D59,"",IF($E59=1,EOMONTH(EDATE(Bonds!$I59,6*(53-1)),0),EDATE(Bonds!$I59,6*(53-1))))</f>
        <v/>
      </c>
      <c r="BG59" s="16" t="str">
        <f>IF(54&gt;$D59,"",IF($E59=1,EOMONTH(EDATE(Bonds!$I59,6*(54-1)),0),EDATE(Bonds!$I59,6*(54-1))))</f>
        <v/>
      </c>
      <c r="BH59" s="16" t="str">
        <f>IF(55&gt;$D59,"",IF($E59=1,EOMONTH(EDATE(Bonds!$I59,6*(55-1)),0),EDATE(Bonds!$I59,6*(55-1))))</f>
        <v/>
      </c>
      <c r="BI59" s="16" t="str">
        <f>IF(56&gt;$D59,"",IF($E59=1,EOMONTH(EDATE(Bonds!$I59,6*(56-1)),0),EDATE(Bonds!$I59,6*(56-1))))</f>
        <v/>
      </c>
      <c r="BJ59" s="16" t="str">
        <f>IF(57&gt;$D59,"",IF($E59=1,EOMONTH(EDATE(Bonds!$I59,6*(57-1)),0),EDATE(Bonds!$I59,6*(57-1))))</f>
        <v/>
      </c>
      <c r="BK59" s="16" t="str">
        <f>IF(58&gt;$D59,"",IF($E59=1,EOMONTH(EDATE(Bonds!$I59,6*(58-1)),0),EDATE(Bonds!$I59,6*(58-1))))</f>
        <v/>
      </c>
      <c r="BL59" s="16" t="str">
        <f>IF(59&gt;$D59,"",IF($E59=1,EOMONTH(EDATE(Bonds!$I59,6*(59-1)),0),EDATE(Bonds!$I59,6*(59-1))))</f>
        <v/>
      </c>
      <c r="BM59" s="16" t="str">
        <f>IF(60&gt;$D59,"",IF($E59=1,EOMONTH(EDATE(Bonds!$I59,6*(60-1)),0),EDATE(Bonds!$I59,6*(60-1))))</f>
        <v/>
      </c>
      <c r="BO59" s="22">
        <f t="shared" si="1"/>
        <v>3.6715303967375594E-2</v>
      </c>
      <c r="BP59" s="22">
        <f t="shared" si="2"/>
        <v>3.9614095064760248E-2</v>
      </c>
      <c r="BQ59" s="22">
        <f t="shared" si="3"/>
        <v>4.151220706950013E-2</v>
      </c>
      <c r="BR59" s="22" t="str">
        <f t="shared" si="4"/>
        <v/>
      </c>
      <c r="BS59" s="22" t="str">
        <f t="shared" si="5"/>
        <v/>
      </c>
      <c r="BT59" s="22" t="str">
        <f t="shared" si="6"/>
        <v/>
      </c>
      <c r="BU59" s="22" t="str">
        <f t="shared" si="7"/>
        <v/>
      </c>
      <c r="BV59" s="22" t="str">
        <f t="shared" si="8"/>
        <v/>
      </c>
      <c r="BW59" s="22" t="str">
        <f t="shared" si="9"/>
        <v/>
      </c>
      <c r="BX59" s="22" t="str">
        <f t="shared" si="10"/>
        <v/>
      </c>
      <c r="BY59" s="22" t="str">
        <f t="shared" si="11"/>
        <v/>
      </c>
      <c r="BZ59" s="22" t="str">
        <f t="shared" si="12"/>
        <v/>
      </c>
      <c r="CA59" s="22" t="str">
        <f t="shared" si="13"/>
        <v/>
      </c>
      <c r="CB59" s="22" t="str">
        <f t="shared" si="14"/>
        <v/>
      </c>
      <c r="CC59" s="22" t="str">
        <f t="shared" si="15"/>
        <v/>
      </c>
      <c r="CD59" s="22" t="str">
        <f t="shared" si="16"/>
        <v/>
      </c>
      <c r="CE59" s="22" t="str">
        <f t="shared" si="17"/>
        <v/>
      </c>
      <c r="CF59" s="22" t="str">
        <f t="shared" si="18"/>
        <v/>
      </c>
      <c r="CG59" s="22" t="str">
        <f t="shared" si="19"/>
        <v/>
      </c>
      <c r="CH59" s="22" t="str">
        <f t="shared" si="20"/>
        <v/>
      </c>
      <c r="CI59" s="22" t="str">
        <f t="shared" si="21"/>
        <v/>
      </c>
      <c r="CJ59" s="22" t="str">
        <f t="shared" si="22"/>
        <v/>
      </c>
      <c r="CK59" s="22" t="str">
        <f t="shared" si="23"/>
        <v/>
      </c>
      <c r="CL59" s="22" t="str">
        <f t="shared" si="24"/>
        <v/>
      </c>
      <c r="CM59" s="22" t="str">
        <f t="shared" si="25"/>
        <v/>
      </c>
      <c r="CN59" s="22" t="str">
        <f t="shared" si="26"/>
        <v/>
      </c>
      <c r="CO59" s="22" t="str">
        <f t="shared" si="27"/>
        <v/>
      </c>
      <c r="CP59" s="22" t="str">
        <f t="shared" si="28"/>
        <v/>
      </c>
      <c r="CQ59" s="22" t="str">
        <f t="shared" si="29"/>
        <v/>
      </c>
      <c r="CR59" s="22" t="str">
        <f t="shared" si="30"/>
        <v/>
      </c>
      <c r="CS59" s="22" t="str">
        <f t="shared" si="31"/>
        <v/>
      </c>
      <c r="CT59" s="22" t="str">
        <f t="shared" si="32"/>
        <v/>
      </c>
      <c r="CU59" s="22" t="str">
        <f t="shared" si="33"/>
        <v/>
      </c>
      <c r="CV59" s="22" t="str">
        <f t="shared" si="34"/>
        <v/>
      </c>
      <c r="CW59" s="22" t="str">
        <f t="shared" si="35"/>
        <v/>
      </c>
      <c r="CX59" s="22" t="str">
        <f t="shared" si="36"/>
        <v/>
      </c>
      <c r="CY59" s="22" t="str">
        <f t="shared" si="37"/>
        <v/>
      </c>
      <c r="CZ59" s="22" t="str">
        <f t="shared" si="38"/>
        <v/>
      </c>
      <c r="DA59" s="22" t="str">
        <f t="shared" si="39"/>
        <v/>
      </c>
      <c r="DB59" s="22" t="str">
        <f t="shared" si="40"/>
        <v/>
      </c>
      <c r="DC59" s="22" t="str">
        <f t="shared" si="41"/>
        <v/>
      </c>
      <c r="DD59" s="22" t="str">
        <f t="shared" si="42"/>
        <v/>
      </c>
      <c r="DE59" s="22" t="str">
        <f t="shared" si="43"/>
        <v/>
      </c>
      <c r="DF59" s="22" t="str">
        <f t="shared" si="44"/>
        <v/>
      </c>
      <c r="DG59" s="22" t="str">
        <f t="shared" si="45"/>
        <v/>
      </c>
      <c r="DH59" s="22" t="str">
        <f t="shared" si="46"/>
        <v/>
      </c>
      <c r="DI59" s="22" t="str">
        <f t="shared" si="47"/>
        <v/>
      </c>
      <c r="DJ59" s="22" t="str">
        <f t="shared" si="48"/>
        <v/>
      </c>
      <c r="DK59" s="22" t="str">
        <f t="shared" si="49"/>
        <v/>
      </c>
      <c r="DL59" s="22" t="str">
        <f t="shared" si="50"/>
        <v/>
      </c>
      <c r="DM59" s="22" t="str">
        <f t="shared" si="51"/>
        <v/>
      </c>
      <c r="DN59" s="22" t="str">
        <f t="shared" si="52"/>
        <v/>
      </c>
      <c r="DO59" s="22" t="str">
        <f t="shared" si="53"/>
        <v/>
      </c>
      <c r="DP59" s="22" t="str">
        <f t="shared" si="54"/>
        <v/>
      </c>
      <c r="DQ59" s="22" t="str">
        <f t="shared" si="55"/>
        <v/>
      </c>
      <c r="DR59" s="22" t="str">
        <f t="shared" si="56"/>
        <v/>
      </c>
      <c r="DS59" s="22" t="str">
        <f t="shared" si="57"/>
        <v/>
      </c>
      <c r="DT59" s="22" t="str">
        <f t="shared" si="58"/>
        <v/>
      </c>
      <c r="DU59" s="22" t="str">
        <f t="shared" si="59"/>
        <v/>
      </c>
      <c r="DV59" s="22" t="str">
        <f t="shared" si="60"/>
        <v/>
      </c>
      <c r="DX59" s="18">
        <f t="shared" si="61"/>
        <v>0.18708552555063956</v>
      </c>
      <c r="DY59" s="18">
        <f t="shared" si="62"/>
        <v>0.18339427893701035</v>
      </c>
      <c r="DZ59" s="18">
        <f t="shared" si="63"/>
        <v>95.873452396444549</v>
      </c>
      <c r="EA59" s="18">
        <f t="shared" si="64"/>
        <v>0</v>
      </c>
      <c r="EB59" s="18">
        <f t="shared" si="65"/>
        <v>0</v>
      </c>
      <c r="EC59" s="18">
        <f t="shared" si="66"/>
        <v>0</v>
      </c>
      <c r="ED59" s="18">
        <f t="shared" si="67"/>
        <v>0</v>
      </c>
      <c r="EE59" s="18">
        <f t="shared" si="68"/>
        <v>0</v>
      </c>
      <c r="EF59" s="18">
        <f t="shared" si="69"/>
        <v>0</v>
      </c>
      <c r="EG59" s="18">
        <f t="shared" si="70"/>
        <v>0</v>
      </c>
      <c r="EH59" s="18">
        <f t="shared" si="71"/>
        <v>0</v>
      </c>
      <c r="EI59" s="18">
        <f t="shared" si="72"/>
        <v>0</v>
      </c>
      <c r="EJ59" s="18">
        <f t="shared" si="73"/>
        <v>0</v>
      </c>
      <c r="EK59" s="18">
        <f t="shared" si="74"/>
        <v>0</v>
      </c>
      <c r="EL59" s="18">
        <f t="shared" si="75"/>
        <v>0</v>
      </c>
      <c r="EM59" s="18">
        <f t="shared" si="76"/>
        <v>0</v>
      </c>
      <c r="EN59" s="18">
        <f t="shared" si="77"/>
        <v>0</v>
      </c>
      <c r="EO59" s="18">
        <f t="shared" si="78"/>
        <v>0</v>
      </c>
      <c r="EP59" s="18">
        <f t="shared" si="79"/>
        <v>0</v>
      </c>
      <c r="EQ59" s="18">
        <f t="shared" si="80"/>
        <v>0</v>
      </c>
      <c r="ER59" s="18">
        <f t="shared" si="81"/>
        <v>0</v>
      </c>
      <c r="ES59" s="18">
        <f t="shared" si="82"/>
        <v>0</v>
      </c>
      <c r="ET59" s="18">
        <f t="shared" si="83"/>
        <v>0</v>
      </c>
      <c r="EU59" s="18">
        <f t="shared" si="84"/>
        <v>0</v>
      </c>
      <c r="EV59" s="18">
        <f t="shared" si="85"/>
        <v>0</v>
      </c>
      <c r="EW59" s="18">
        <f t="shared" si="86"/>
        <v>0</v>
      </c>
      <c r="EX59" s="18">
        <f t="shared" si="87"/>
        <v>0</v>
      </c>
      <c r="EY59" s="18">
        <f t="shared" si="88"/>
        <v>0</v>
      </c>
      <c r="EZ59" s="18">
        <f t="shared" si="89"/>
        <v>0</v>
      </c>
      <c r="FA59" s="18">
        <f t="shared" si="90"/>
        <v>0</v>
      </c>
      <c r="FB59" s="18">
        <f t="shared" si="91"/>
        <v>0</v>
      </c>
      <c r="FC59" s="18">
        <f t="shared" si="92"/>
        <v>0</v>
      </c>
      <c r="FD59" s="18">
        <f t="shared" si="93"/>
        <v>0</v>
      </c>
      <c r="FE59" s="18">
        <f t="shared" si="94"/>
        <v>0</v>
      </c>
      <c r="FF59" s="18">
        <f t="shared" si="95"/>
        <v>0</v>
      </c>
      <c r="FG59" s="18">
        <f t="shared" si="96"/>
        <v>0</v>
      </c>
      <c r="FH59" s="18">
        <f t="shared" si="97"/>
        <v>0</v>
      </c>
      <c r="FI59" s="18">
        <f t="shared" si="98"/>
        <v>0</v>
      </c>
      <c r="FJ59" s="18">
        <f t="shared" si="99"/>
        <v>0</v>
      </c>
      <c r="FK59" s="18">
        <f t="shared" si="100"/>
        <v>0</v>
      </c>
      <c r="FL59" s="18">
        <f t="shared" si="101"/>
        <v>0</v>
      </c>
      <c r="FM59" s="18">
        <f t="shared" si="102"/>
        <v>0</v>
      </c>
      <c r="FN59" s="18">
        <f t="shared" si="103"/>
        <v>0</v>
      </c>
      <c r="FO59" s="18">
        <f t="shared" si="104"/>
        <v>0</v>
      </c>
      <c r="FP59" s="18">
        <f t="shared" si="105"/>
        <v>0</v>
      </c>
      <c r="FQ59" s="18">
        <f t="shared" si="106"/>
        <v>0</v>
      </c>
      <c r="FR59" s="18">
        <f t="shared" si="107"/>
        <v>0</v>
      </c>
      <c r="FS59" s="18">
        <f t="shared" si="108"/>
        <v>0</v>
      </c>
      <c r="FT59" s="18">
        <f t="shared" si="109"/>
        <v>0</v>
      </c>
      <c r="FU59" s="18">
        <f t="shared" si="110"/>
        <v>0</v>
      </c>
      <c r="FV59" s="18">
        <f t="shared" si="111"/>
        <v>0</v>
      </c>
      <c r="FW59" s="18">
        <f t="shared" si="112"/>
        <v>0</v>
      </c>
      <c r="FX59" s="18">
        <f t="shared" si="113"/>
        <v>0</v>
      </c>
      <c r="FY59" s="18">
        <f t="shared" si="114"/>
        <v>0</v>
      </c>
      <c r="FZ59" s="18">
        <f t="shared" si="115"/>
        <v>0</v>
      </c>
      <c r="GA59" s="18">
        <f t="shared" si="116"/>
        <v>0</v>
      </c>
      <c r="GB59" s="18">
        <f t="shared" si="117"/>
        <v>0</v>
      </c>
      <c r="GC59" s="18">
        <f t="shared" si="118"/>
        <v>0</v>
      </c>
      <c r="GD59" s="18">
        <f t="shared" si="119"/>
        <v>0</v>
      </c>
      <c r="GE59" s="18">
        <f t="shared" si="120"/>
        <v>0</v>
      </c>
    </row>
    <row r="60" spans="1:187" x14ac:dyDescent="0.2">
      <c r="A60">
        <v>57</v>
      </c>
      <c r="B60" s="16">
        <f>Bonds!B60</f>
        <v>46660</v>
      </c>
      <c r="C60" s="17">
        <f>Bonds!C60</f>
        <v>3.5</v>
      </c>
      <c r="D60">
        <f>Bonds!Q60</f>
        <v>3</v>
      </c>
      <c r="E60">
        <f t="shared" si="0"/>
        <v>1</v>
      </c>
      <c r="F60" s="16">
        <f>IF(1&gt;$D60,"",IF($E60=1,EOMONTH(EDATE(Bonds!$I60,6*(1-1)),0),EDATE(Bonds!$I60,6*(1-1))))</f>
        <v>46295</v>
      </c>
      <c r="G60" s="16">
        <f>IF(2&gt;$D60,"",IF($E60=1,EOMONTH(EDATE(Bonds!$I60,6*(2-1)),0),EDATE(Bonds!$I60,6*(2-1))))</f>
        <v>46477</v>
      </c>
      <c r="H60" s="16">
        <f>IF(3&gt;$D60,"",IF($E60=1,EOMONTH(EDATE(Bonds!$I60,6*(3-1)),0),EDATE(Bonds!$I60,6*(3-1))))</f>
        <v>46660</v>
      </c>
      <c r="I60" s="16" t="str">
        <f>IF(4&gt;$D60,"",IF($E60=1,EOMONTH(EDATE(Bonds!$I60,6*(4-1)),0),EDATE(Bonds!$I60,6*(4-1))))</f>
        <v/>
      </c>
      <c r="J60" s="16" t="str">
        <f>IF(5&gt;$D60,"",IF($E60=1,EOMONTH(EDATE(Bonds!$I60,6*(5-1)),0),EDATE(Bonds!$I60,6*(5-1))))</f>
        <v/>
      </c>
      <c r="K60" s="16" t="str">
        <f>IF(6&gt;$D60,"",IF($E60=1,EOMONTH(EDATE(Bonds!$I60,6*(6-1)),0),EDATE(Bonds!$I60,6*(6-1))))</f>
        <v/>
      </c>
      <c r="L60" s="16" t="str">
        <f>IF(7&gt;$D60,"",IF($E60=1,EOMONTH(EDATE(Bonds!$I60,6*(7-1)),0),EDATE(Bonds!$I60,6*(7-1))))</f>
        <v/>
      </c>
      <c r="M60" s="16" t="str">
        <f>IF(8&gt;$D60,"",IF($E60=1,EOMONTH(EDATE(Bonds!$I60,6*(8-1)),0),EDATE(Bonds!$I60,6*(8-1))))</f>
        <v/>
      </c>
      <c r="N60" s="16" t="str">
        <f>IF(9&gt;$D60,"",IF($E60=1,EOMONTH(EDATE(Bonds!$I60,6*(9-1)),0),EDATE(Bonds!$I60,6*(9-1))))</f>
        <v/>
      </c>
      <c r="O60" s="16" t="str">
        <f>IF(10&gt;$D60,"",IF($E60=1,EOMONTH(EDATE(Bonds!$I60,6*(10-1)),0),EDATE(Bonds!$I60,6*(10-1))))</f>
        <v/>
      </c>
      <c r="P60" s="16" t="str">
        <f>IF(11&gt;$D60,"",IF($E60=1,EOMONTH(EDATE(Bonds!$I60,6*(11-1)),0),EDATE(Bonds!$I60,6*(11-1))))</f>
        <v/>
      </c>
      <c r="Q60" s="16" t="str">
        <f>IF(12&gt;$D60,"",IF($E60=1,EOMONTH(EDATE(Bonds!$I60,6*(12-1)),0),EDATE(Bonds!$I60,6*(12-1))))</f>
        <v/>
      </c>
      <c r="R60" s="16" t="str">
        <f>IF(13&gt;$D60,"",IF($E60=1,EOMONTH(EDATE(Bonds!$I60,6*(13-1)),0),EDATE(Bonds!$I60,6*(13-1))))</f>
        <v/>
      </c>
      <c r="S60" s="16" t="str">
        <f>IF(14&gt;$D60,"",IF($E60=1,EOMONTH(EDATE(Bonds!$I60,6*(14-1)),0),EDATE(Bonds!$I60,6*(14-1))))</f>
        <v/>
      </c>
      <c r="T60" s="16" t="str">
        <f>IF(15&gt;$D60,"",IF($E60=1,EOMONTH(EDATE(Bonds!$I60,6*(15-1)),0),EDATE(Bonds!$I60,6*(15-1))))</f>
        <v/>
      </c>
      <c r="U60" s="16" t="str">
        <f>IF(16&gt;$D60,"",IF($E60=1,EOMONTH(EDATE(Bonds!$I60,6*(16-1)),0),EDATE(Bonds!$I60,6*(16-1))))</f>
        <v/>
      </c>
      <c r="V60" s="16" t="str">
        <f>IF(17&gt;$D60,"",IF($E60=1,EOMONTH(EDATE(Bonds!$I60,6*(17-1)),0),EDATE(Bonds!$I60,6*(17-1))))</f>
        <v/>
      </c>
      <c r="W60" s="16" t="str">
        <f>IF(18&gt;$D60,"",IF($E60=1,EOMONTH(EDATE(Bonds!$I60,6*(18-1)),0),EDATE(Bonds!$I60,6*(18-1))))</f>
        <v/>
      </c>
      <c r="X60" s="16" t="str">
        <f>IF(19&gt;$D60,"",IF($E60=1,EOMONTH(EDATE(Bonds!$I60,6*(19-1)),0),EDATE(Bonds!$I60,6*(19-1))))</f>
        <v/>
      </c>
      <c r="Y60" s="16" t="str">
        <f>IF(20&gt;$D60,"",IF($E60=1,EOMONTH(EDATE(Bonds!$I60,6*(20-1)),0),EDATE(Bonds!$I60,6*(20-1))))</f>
        <v/>
      </c>
      <c r="Z60" s="16" t="str">
        <f>IF(21&gt;$D60,"",IF($E60=1,EOMONTH(EDATE(Bonds!$I60,6*(21-1)),0),EDATE(Bonds!$I60,6*(21-1))))</f>
        <v/>
      </c>
      <c r="AA60" s="16" t="str">
        <f>IF(22&gt;$D60,"",IF($E60=1,EOMONTH(EDATE(Bonds!$I60,6*(22-1)),0),EDATE(Bonds!$I60,6*(22-1))))</f>
        <v/>
      </c>
      <c r="AB60" s="16" t="str">
        <f>IF(23&gt;$D60,"",IF($E60=1,EOMONTH(EDATE(Bonds!$I60,6*(23-1)),0),EDATE(Bonds!$I60,6*(23-1))))</f>
        <v/>
      </c>
      <c r="AC60" s="16" t="str">
        <f>IF(24&gt;$D60,"",IF($E60=1,EOMONTH(EDATE(Bonds!$I60,6*(24-1)),0),EDATE(Bonds!$I60,6*(24-1))))</f>
        <v/>
      </c>
      <c r="AD60" s="16" t="str">
        <f>IF(25&gt;$D60,"",IF($E60=1,EOMONTH(EDATE(Bonds!$I60,6*(25-1)),0),EDATE(Bonds!$I60,6*(25-1))))</f>
        <v/>
      </c>
      <c r="AE60" s="16" t="str">
        <f>IF(26&gt;$D60,"",IF($E60=1,EOMONTH(EDATE(Bonds!$I60,6*(26-1)),0),EDATE(Bonds!$I60,6*(26-1))))</f>
        <v/>
      </c>
      <c r="AF60" s="16" t="str">
        <f>IF(27&gt;$D60,"",IF($E60=1,EOMONTH(EDATE(Bonds!$I60,6*(27-1)),0),EDATE(Bonds!$I60,6*(27-1))))</f>
        <v/>
      </c>
      <c r="AG60" s="16" t="str">
        <f>IF(28&gt;$D60,"",IF($E60=1,EOMONTH(EDATE(Bonds!$I60,6*(28-1)),0),EDATE(Bonds!$I60,6*(28-1))))</f>
        <v/>
      </c>
      <c r="AH60" s="16" t="str">
        <f>IF(29&gt;$D60,"",IF($E60=1,EOMONTH(EDATE(Bonds!$I60,6*(29-1)),0),EDATE(Bonds!$I60,6*(29-1))))</f>
        <v/>
      </c>
      <c r="AI60" s="16" t="str">
        <f>IF(30&gt;$D60,"",IF($E60=1,EOMONTH(EDATE(Bonds!$I60,6*(30-1)),0),EDATE(Bonds!$I60,6*(30-1))))</f>
        <v/>
      </c>
      <c r="AJ60" s="16" t="str">
        <f>IF(31&gt;$D60,"",IF($E60=1,EOMONTH(EDATE(Bonds!$I60,6*(31-1)),0),EDATE(Bonds!$I60,6*(31-1))))</f>
        <v/>
      </c>
      <c r="AK60" s="16" t="str">
        <f>IF(32&gt;$D60,"",IF($E60=1,EOMONTH(EDATE(Bonds!$I60,6*(32-1)),0),EDATE(Bonds!$I60,6*(32-1))))</f>
        <v/>
      </c>
      <c r="AL60" s="16" t="str">
        <f>IF(33&gt;$D60,"",IF($E60=1,EOMONTH(EDATE(Bonds!$I60,6*(33-1)),0),EDATE(Bonds!$I60,6*(33-1))))</f>
        <v/>
      </c>
      <c r="AM60" s="16" t="str">
        <f>IF(34&gt;$D60,"",IF($E60=1,EOMONTH(EDATE(Bonds!$I60,6*(34-1)),0),EDATE(Bonds!$I60,6*(34-1))))</f>
        <v/>
      </c>
      <c r="AN60" s="16" t="str">
        <f>IF(35&gt;$D60,"",IF($E60=1,EOMONTH(EDATE(Bonds!$I60,6*(35-1)),0),EDATE(Bonds!$I60,6*(35-1))))</f>
        <v/>
      </c>
      <c r="AO60" s="16" t="str">
        <f>IF(36&gt;$D60,"",IF($E60=1,EOMONTH(EDATE(Bonds!$I60,6*(36-1)),0),EDATE(Bonds!$I60,6*(36-1))))</f>
        <v/>
      </c>
      <c r="AP60" s="16" t="str">
        <f>IF(37&gt;$D60,"",IF($E60=1,EOMONTH(EDATE(Bonds!$I60,6*(37-1)),0),EDATE(Bonds!$I60,6*(37-1))))</f>
        <v/>
      </c>
      <c r="AQ60" s="16" t="str">
        <f>IF(38&gt;$D60,"",IF($E60=1,EOMONTH(EDATE(Bonds!$I60,6*(38-1)),0),EDATE(Bonds!$I60,6*(38-1))))</f>
        <v/>
      </c>
      <c r="AR60" s="16" t="str">
        <f>IF(39&gt;$D60,"",IF($E60=1,EOMONTH(EDATE(Bonds!$I60,6*(39-1)),0),EDATE(Bonds!$I60,6*(39-1))))</f>
        <v/>
      </c>
      <c r="AS60" s="16" t="str">
        <f>IF(40&gt;$D60,"",IF($E60=1,EOMONTH(EDATE(Bonds!$I60,6*(40-1)),0),EDATE(Bonds!$I60,6*(40-1))))</f>
        <v/>
      </c>
      <c r="AT60" s="16" t="str">
        <f>IF(41&gt;$D60,"",IF($E60=1,EOMONTH(EDATE(Bonds!$I60,6*(41-1)),0),EDATE(Bonds!$I60,6*(41-1))))</f>
        <v/>
      </c>
      <c r="AU60" s="16" t="str">
        <f>IF(42&gt;$D60,"",IF($E60=1,EOMONTH(EDATE(Bonds!$I60,6*(42-1)),0),EDATE(Bonds!$I60,6*(42-1))))</f>
        <v/>
      </c>
      <c r="AV60" s="16" t="str">
        <f>IF(43&gt;$D60,"",IF($E60=1,EOMONTH(EDATE(Bonds!$I60,6*(43-1)),0),EDATE(Bonds!$I60,6*(43-1))))</f>
        <v/>
      </c>
      <c r="AW60" s="16" t="str">
        <f>IF(44&gt;$D60,"",IF($E60=1,EOMONTH(EDATE(Bonds!$I60,6*(44-1)),0),EDATE(Bonds!$I60,6*(44-1))))</f>
        <v/>
      </c>
      <c r="AX60" s="16" t="str">
        <f>IF(45&gt;$D60,"",IF($E60=1,EOMONTH(EDATE(Bonds!$I60,6*(45-1)),0),EDATE(Bonds!$I60,6*(45-1))))</f>
        <v/>
      </c>
      <c r="AY60" s="16" t="str">
        <f>IF(46&gt;$D60,"",IF($E60=1,EOMONTH(EDATE(Bonds!$I60,6*(46-1)),0),EDATE(Bonds!$I60,6*(46-1))))</f>
        <v/>
      </c>
      <c r="AZ60" s="16" t="str">
        <f>IF(47&gt;$D60,"",IF($E60=1,EOMONTH(EDATE(Bonds!$I60,6*(47-1)),0),EDATE(Bonds!$I60,6*(47-1))))</f>
        <v/>
      </c>
      <c r="BA60" s="16" t="str">
        <f>IF(48&gt;$D60,"",IF($E60=1,EOMONTH(EDATE(Bonds!$I60,6*(48-1)),0),EDATE(Bonds!$I60,6*(48-1))))</f>
        <v/>
      </c>
      <c r="BB60" s="16" t="str">
        <f>IF(49&gt;$D60,"",IF($E60=1,EOMONTH(EDATE(Bonds!$I60,6*(49-1)),0),EDATE(Bonds!$I60,6*(49-1))))</f>
        <v/>
      </c>
      <c r="BC60" s="16" t="str">
        <f>IF(50&gt;$D60,"",IF($E60=1,EOMONTH(EDATE(Bonds!$I60,6*(50-1)),0),EDATE(Bonds!$I60,6*(50-1))))</f>
        <v/>
      </c>
      <c r="BD60" s="16" t="str">
        <f>IF(51&gt;$D60,"",IF($E60=1,EOMONTH(EDATE(Bonds!$I60,6*(51-1)),0),EDATE(Bonds!$I60,6*(51-1))))</f>
        <v/>
      </c>
      <c r="BE60" s="16" t="str">
        <f>IF(52&gt;$D60,"",IF($E60=1,EOMONTH(EDATE(Bonds!$I60,6*(52-1)),0),EDATE(Bonds!$I60,6*(52-1))))</f>
        <v/>
      </c>
      <c r="BF60" s="16" t="str">
        <f>IF(53&gt;$D60,"",IF($E60=1,EOMONTH(EDATE(Bonds!$I60,6*(53-1)),0),EDATE(Bonds!$I60,6*(53-1))))</f>
        <v/>
      </c>
      <c r="BG60" s="16" t="str">
        <f>IF(54&gt;$D60,"",IF($E60=1,EOMONTH(EDATE(Bonds!$I60,6*(54-1)),0),EDATE(Bonds!$I60,6*(54-1))))</f>
        <v/>
      </c>
      <c r="BH60" s="16" t="str">
        <f>IF(55&gt;$D60,"",IF($E60=1,EOMONTH(EDATE(Bonds!$I60,6*(55-1)),0),EDATE(Bonds!$I60,6*(55-1))))</f>
        <v/>
      </c>
      <c r="BI60" s="16" t="str">
        <f>IF(56&gt;$D60,"",IF($E60=1,EOMONTH(EDATE(Bonds!$I60,6*(56-1)),0),EDATE(Bonds!$I60,6*(56-1))))</f>
        <v/>
      </c>
      <c r="BJ60" s="16" t="str">
        <f>IF(57&gt;$D60,"",IF($E60=1,EOMONTH(EDATE(Bonds!$I60,6*(57-1)),0),EDATE(Bonds!$I60,6*(57-1))))</f>
        <v/>
      </c>
      <c r="BK60" s="16" t="str">
        <f>IF(58&gt;$D60,"",IF($E60=1,EOMONTH(EDATE(Bonds!$I60,6*(58-1)),0),EDATE(Bonds!$I60,6*(58-1))))</f>
        <v/>
      </c>
      <c r="BL60" s="16" t="str">
        <f>IF(59&gt;$D60,"",IF($E60=1,EOMONTH(EDATE(Bonds!$I60,6*(59-1)),0),EDATE(Bonds!$I60,6*(59-1))))</f>
        <v/>
      </c>
      <c r="BM60" s="16" t="str">
        <f>IF(60&gt;$D60,"",IF($E60=1,EOMONTH(EDATE(Bonds!$I60,6*(60-1)),0),EDATE(Bonds!$I60,6*(60-1))))</f>
        <v/>
      </c>
      <c r="BO60" s="22">
        <f t="shared" si="1"/>
        <v>3.6715303967375594E-2</v>
      </c>
      <c r="BP60" s="22">
        <f t="shared" si="2"/>
        <v>3.9614095064760248E-2</v>
      </c>
      <c r="BQ60" s="22">
        <f t="shared" si="3"/>
        <v>4.151220706950013E-2</v>
      </c>
      <c r="BR60" s="22" t="str">
        <f t="shared" si="4"/>
        <v/>
      </c>
      <c r="BS60" s="22" t="str">
        <f t="shared" si="5"/>
        <v/>
      </c>
      <c r="BT60" s="22" t="str">
        <f t="shared" si="6"/>
        <v/>
      </c>
      <c r="BU60" s="22" t="str">
        <f t="shared" si="7"/>
        <v/>
      </c>
      <c r="BV60" s="22" t="str">
        <f t="shared" si="8"/>
        <v/>
      </c>
      <c r="BW60" s="22" t="str">
        <f t="shared" si="9"/>
        <v/>
      </c>
      <c r="BX60" s="22" t="str">
        <f t="shared" si="10"/>
        <v/>
      </c>
      <c r="BY60" s="22" t="str">
        <f t="shared" si="11"/>
        <v/>
      </c>
      <c r="BZ60" s="22" t="str">
        <f t="shared" si="12"/>
        <v/>
      </c>
      <c r="CA60" s="22" t="str">
        <f t="shared" si="13"/>
        <v/>
      </c>
      <c r="CB60" s="22" t="str">
        <f t="shared" si="14"/>
        <v/>
      </c>
      <c r="CC60" s="22" t="str">
        <f t="shared" si="15"/>
        <v/>
      </c>
      <c r="CD60" s="22" t="str">
        <f t="shared" si="16"/>
        <v/>
      </c>
      <c r="CE60" s="22" t="str">
        <f t="shared" si="17"/>
        <v/>
      </c>
      <c r="CF60" s="22" t="str">
        <f t="shared" si="18"/>
        <v/>
      </c>
      <c r="CG60" s="22" t="str">
        <f t="shared" si="19"/>
        <v/>
      </c>
      <c r="CH60" s="22" t="str">
        <f t="shared" si="20"/>
        <v/>
      </c>
      <c r="CI60" s="22" t="str">
        <f t="shared" si="21"/>
        <v/>
      </c>
      <c r="CJ60" s="22" t="str">
        <f t="shared" si="22"/>
        <v/>
      </c>
      <c r="CK60" s="22" t="str">
        <f t="shared" si="23"/>
        <v/>
      </c>
      <c r="CL60" s="22" t="str">
        <f t="shared" si="24"/>
        <v/>
      </c>
      <c r="CM60" s="22" t="str">
        <f t="shared" si="25"/>
        <v/>
      </c>
      <c r="CN60" s="22" t="str">
        <f t="shared" si="26"/>
        <v/>
      </c>
      <c r="CO60" s="22" t="str">
        <f t="shared" si="27"/>
        <v/>
      </c>
      <c r="CP60" s="22" t="str">
        <f t="shared" si="28"/>
        <v/>
      </c>
      <c r="CQ60" s="22" t="str">
        <f t="shared" si="29"/>
        <v/>
      </c>
      <c r="CR60" s="22" t="str">
        <f t="shared" si="30"/>
        <v/>
      </c>
      <c r="CS60" s="22" t="str">
        <f t="shared" si="31"/>
        <v/>
      </c>
      <c r="CT60" s="22" t="str">
        <f t="shared" si="32"/>
        <v/>
      </c>
      <c r="CU60" s="22" t="str">
        <f t="shared" si="33"/>
        <v/>
      </c>
      <c r="CV60" s="22" t="str">
        <f t="shared" si="34"/>
        <v/>
      </c>
      <c r="CW60" s="22" t="str">
        <f t="shared" si="35"/>
        <v/>
      </c>
      <c r="CX60" s="22" t="str">
        <f t="shared" si="36"/>
        <v/>
      </c>
      <c r="CY60" s="22" t="str">
        <f t="shared" si="37"/>
        <v/>
      </c>
      <c r="CZ60" s="22" t="str">
        <f t="shared" si="38"/>
        <v/>
      </c>
      <c r="DA60" s="22" t="str">
        <f t="shared" si="39"/>
        <v/>
      </c>
      <c r="DB60" s="22" t="str">
        <f t="shared" si="40"/>
        <v/>
      </c>
      <c r="DC60" s="22" t="str">
        <f t="shared" si="41"/>
        <v/>
      </c>
      <c r="DD60" s="22" t="str">
        <f t="shared" si="42"/>
        <v/>
      </c>
      <c r="DE60" s="22" t="str">
        <f t="shared" si="43"/>
        <v/>
      </c>
      <c r="DF60" s="22" t="str">
        <f t="shared" si="44"/>
        <v/>
      </c>
      <c r="DG60" s="22" t="str">
        <f t="shared" si="45"/>
        <v/>
      </c>
      <c r="DH60" s="22" t="str">
        <f t="shared" si="46"/>
        <v/>
      </c>
      <c r="DI60" s="22" t="str">
        <f t="shared" si="47"/>
        <v/>
      </c>
      <c r="DJ60" s="22" t="str">
        <f t="shared" si="48"/>
        <v/>
      </c>
      <c r="DK60" s="22" t="str">
        <f t="shared" si="49"/>
        <v/>
      </c>
      <c r="DL60" s="22" t="str">
        <f t="shared" si="50"/>
        <v/>
      </c>
      <c r="DM60" s="22" t="str">
        <f t="shared" si="51"/>
        <v/>
      </c>
      <c r="DN60" s="22" t="str">
        <f t="shared" si="52"/>
        <v/>
      </c>
      <c r="DO60" s="22" t="str">
        <f t="shared" si="53"/>
        <v/>
      </c>
      <c r="DP60" s="22" t="str">
        <f t="shared" si="54"/>
        <v/>
      </c>
      <c r="DQ60" s="22" t="str">
        <f t="shared" si="55"/>
        <v/>
      </c>
      <c r="DR60" s="22" t="str">
        <f t="shared" si="56"/>
        <v/>
      </c>
      <c r="DS60" s="22" t="str">
        <f t="shared" si="57"/>
        <v/>
      </c>
      <c r="DT60" s="22" t="str">
        <f t="shared" si="58"/>
        <v/>
      </c>
      <c r="DU60" s="22" t="str">
        <f t="shared" si="59"/>
        <v/>
      </c>
      <c r="DV60" s="22" t="str">
        <f t="shared" si="60"/>
        <v/>
      </c>
      <c r="DX60" s="18">
        <f t="shared" si="61"/>
        <v>1.7461315718059691</v>
      </c>
      <c r="DY60" s="18">
        <f t="shared" si="62"/>
        <v>1.7116799367454298</v>
      </c>
      <c r="DZ60" s="18">
        <f t="shared" si="63"/>
        <v>97.368671554218167</v>
      </c>
      <c r="EA60" s="18">
        <f t="shared" si="64"/>
        <v>0</v>
      </c>
      <c r="EB60" s="18">
        <f t="shared" si="65"/>
        <v>0</v>
      </c>
      <c r="EC60" s="18">
        <f t="shared" si="66"/>
        <v>0</v>
      </c>
      <c r="ED60" s="18">
        <f t="shared" si="67"/>
        <v>0</v>
      </c>
      <c r="EE60" s="18">
        <f t="shared" si="68"/>
        <v>0</v>
      </c>
      <c r="EF60" s="18">
        <f t="shared" si="69"/>
        <v>0</v>
      </c>
      <c r="EG60" s="18">
        <f t="shared" si="70"/>
        <v>0</v>
      </c>
      <c r="EH60" s="18">
        <f t="shared" si="71"/>
        <v>0</v>
      </c>
      <c r="EI60" s="18">
        <f t="shared" si="72"/>
        <v>0</v>
      </c>
      <c r="EJ60" s="18">
        <f t="shared" si="73"/>
        <v>0</v>
      </c>
      <c r="EK60" s="18">
        <f t="shared" si="74"/>
        <v>0</v>
      </c>
      <c r="EL60" s="18">
        <f t="shared" si="75"/>
        <v>0</v>
      </c>
      <c r="EM60" s="18">
        <f t="shared" si="76"/>
        <v>0</v>
      </c>
      <c r="EN60" s="18">
        <f t="shared" si="77"/>
        <v>0</v>
      </c>
      <c r="EO60" s="18">
        <f t="shared" si="78"/>
        <v>0</v>
      </c>
      <c r="EP60" s="18">
        <f t="shared" si="79"/>
        <v>0</v>
      </c>
      <c r="EQ60" s="18">
        <f t="shared" si="80"/>
        <v>0</v>
      </c>
      <c r="ER60" s="18">
        <f t="shared" si="81"/>
        <v>0</v>
      </c>
      <c r="ES60" s="18">
        <f t="shared" si="82"/>
        <v>0</v>
      </c>
      <c r="ET60" s="18">
        <f t="shared" si="83"/>
        <v>0</v>
      </c>
      <c r="EU60" s="18">
        <f t="shared" si="84"/>
        <v>0</v>
      </c>
      <c r="EV60" s="18">
        <f t="shared" si="85"/>
        <v>0</v>
      </c>
      <c r="EW60" s="18">
        <f t="shared" si="86"/>
        <v>0</v>
      </c>
      <c r="EX60" s="18">
        <f t="shared" si="87"/>
        <v>0</v>
      </c>
      <c r="EY60" s="18">
        <f t="shared" si="88"/>
        <v>0</v>
      </c>
      <c r="EZ60" s="18">
        <f t="shared" si="89"/>
        <v>0</v>
      </c>
      <c r="FA60" s="18">
        <f t="shared" si="90"/>
        <v>0</v>
      </c>
      <c r="FB60" s="18">
        <f t="shared" si="91"/>
        <v>0</v>
      </c>
      <c r="FC60" s="18">
        <f t="shared" si="92"/>
        <v>0</v>
      </c>
      <c r="FD60" s="18">
        <f t="shared" si="93"/>
        <v>0</v>
      </c>
      <c r="FE60" s="18">
        <f t="shared" si="94"/>
        <v>0</v>
      </c>
      <c r="FF60" s="18">
        <f t="shared" si="95"/>
        <v>0</v>
      </c>
      <c r="FG60" s="18">
        <f t="shared" si="96"/>
        <v>0</v>
      </c>
      <c r="FH60" s="18">
        <f t="shared" si="97"/>
        <v>0</v>
      </c>
      <c r="FI60" s="18">
        <f t="shared" si="98"/>
        <v>0</v>
      </c>
      <c r="FJ60" s="18">
        <f t="shared" si="99"/>
        <v>0</v>
      </c>
      <c r="FK60" s="18">
        <f t="shared" si="100"/>
        <v>0</v>
      </c>
      <c r="FL60" s="18">
        <f t="shared" si="101"/>
        <v>0</v>
      </c>
      <c r="FM60" s="18">
        <f t="shared" si="102"/>
        <v>0</v>
      </c>
      <c r="FN60" s="18">
        <f t="shared" si="103"/>
        <v>0</v>
      </c>
      <c r="FO60" s="18">
        <f t="shared" si="104"/>
        <v>0</v>
      </c>
      <c r="FP60" s="18">
        <f t="shared" si="105"/>
        <v>0</v>
      </c>
      <c r="FQ60" s="18">
        <f t="shared" si="106"/>
        <v>0</v>
      </c>
      <c r="FR60" s="18">
        <f t="shared" si="107"/>
        <v>0</v>
      </c>
      <c r="FS60" s="18">
        <f t="shared" si="108"/>
        <v>0</v>
      </c>
      <c r="FT60" s="18">
        <f t="shared" si="109"/>
        <v>0</v>
      </c>
      <c r="FU60" s="18">
        <f t="shared" si="110"/>
        <v>0</v>
      </c>
      <c r="FV60" s="18">
        <f t="shared" si="111"/>
        <v>0</v>
      </c>
      <c r="FW60" s="18">
        <f t="shared" si="112"/>
        <v>0</v>
      </c>
      <c r="FX60" s="18">
        <f t="shared" si="113"/>
        <v>0</v>
      </c>
      <c r="FY60" s="18">
        <f t="shared" si="114"/>
        <v>0</v>
      </c>
      <c r="FZ60" s="18">
        <f t="shared" si="115"/>
        <v>0</v>
      </c>
      <c r="GA60" s="18">
        <f t="shared" si="116"/>
        <v>0</v>
      </c>
      <c r="GB60" s="18">
        <f t="shared" si="117"/>
        <v>0</v>
      </c>
      <c r="GC60" s="18">
        <f t="shared" si="118"/>
        <v>0</v>
      </c>
      <c r="GD60" s="18">
        <f t="shared" si="119"/>
        <v>0</v>
      </c>
      <c r="GE60" s="18">
        <f t="shared" si="120"/>
        <v>0</v>
      </c>
    </row>
    <row r="61" spans="1:187" x14ac:dyDescent="0.2">
      <c r="A61">
        <v>58</v>
      </c>
      <c r="B61" s="16">
        <f>Bonds!B61</f>
        <v>46660</v>
      </c>
      <c r="C61" s="17">
        <f>Bonds!C61</f>
        <v>4.125</v>
      </c>
      <c r="D61">
        <f>Bonds!Q61</f>
        <v>3</v>
      </c>
      <c r="E61">
        <f t="shared" si="0"/>
        <v>1</v>
      </c>
      <c r="F61" s="16">
        <f>IF(1&gt;$D61,"",IF($E61=1,EOMONTH(EDATE(Bonds!$I61,6*(1-1)),0),EDATE(Bonds!$I61,6*(1-1))))</f>
        <v>46295</v>
      </c>
      <c r="G61" s="16">
        <f>IF(2&gt;$D61,"",IF($E61=1,EOMONTH(EDATE(Bonds!$I61,6*(2-1)),0),EDATE(Bonds!$I61,6*(2-1))))</f>
        <v>46477</v>
      </c>
      <c r="H61" s="16">
        <f>IF(3&gt;$D61,"",IF($E61=1,EOMONTH(EDATE(Bonds!$I61,6*(3-1)),0),EDATE(Bonds!$I61,6*(3-1))))</f>
        <v>46660</v>
      </c>
      <c r="I61" s="16" t="str">
        <f>IF(4&gt;$D61,"",IF($E61=1,EOMONTH(EDATE(Bonds!$I61,6*(4-1)),0),EDATE(Bonds!$I61,6*(4-1))))</f>
        <v/>
      </c>
      <c r="J61" s="16" t="str">
        <f>IF(5&gt;$D61,"",IF($E61=1,EOMONTH(EDATE(Bonds!$I61,6*(5-1)),0),EDATE(Bonds!$I61,6*(5-1))))</f>
        <v/>
      </c>
      <c r="K61" s="16" t="str">
        <f>IF(6&gt;$D61,"",IF($E61=1,EOMONTH(EDATE(Bonds!$I61,6*(6-1)),0),EDATE(Bonds!$I61,6*(6-1))))</f>
        <v/>
      </c>
      <c r="L61" s="16" t="str">
        <f>IF(7&gt;$D61,"",IF($E61=1,EOMONTH(EDATE(Bonds!$I61,6*(7-1)),0),EDATE(Bonds!$I61,6*(7-1))))</f>
        <v/>
      </c>
      <c r="M61" s="16" t="str">
        <f>IF(8&gt;$D61,"",IF($E61=1,EOMONTH(EDATE(Bonds!$I61,6*(8-1)),0),EDATE(Bonds!$I61,6*(8-1))))</f>
        <v/>
      </c>
      <c r="N61" s="16" t="str">
        <f>IF(9&gt;$D61,"",IF($E61=1,EOMONTH(EDATE(Bonds!$I61,6*(9-1)),0),EDATE(Bonds!$I61,6*(9-1))))</f>
        <v/>
      </c>
      <c r="O61" s="16" t="str">
        <f>IF(10&gt;$D61,"",IF($E61=1,EOMONTH(EDATE(Bonds!$I61,6*(10-1)),0),EDATE(Bonds!$I61,6*(10-1))))</f>
        <v/>
      </c>
      <c r="P61" s="16" t="str">
        <f>IF(11&gt;$D61,"",IF($E61=1,EOMONTH(EDATE(Bonds!$I61,6*(11-1)),0),EDATE(Bonds!$I61,6*(11-1))))</f>
        <v/>
      </c>
      <c r="Q61" s="16" t="str">
        <f>IF(12&gt;$D61,"",IF($E61=1,EOMONTH(EDATE(Bonds!$I61,6*(12-1)),0),EDATE(Bonds!$I61,6*(12-1))))</f>
        <v/>
      </c>
      <c r="R61" s="16" t="str">
        <f>IF(13&gt;$D61,"",IF($E61=1,EOMONTH(EDATE(Bonds!$I61,6*(13-1)),0),EDATE(Bonds!$I61,6*(13-1))))</f>
        <v/>
      </c>
      <c r="S61" s="16" t="str">
        <f>IF(14&gt;$D61,"",IF($E61=1,EOMONTH(EDATE(Bonds!$I61,6*(14-1)),0),EDATE(Bonds!$I61,6*(14-1))))</f>
        <v/>
      </c>
      <c r="T61" s="16" t="str">
        <f>IF(15&gt;$D61,"",IF($E61=1,EOMONTH(EDATE(Bonds!$I61,6*(15-1)),0),EDATE(Bonds!$I61,6*(15-1))))</f>
        <v/>
      </c>
      <c r="U61" s="16" t="str">
        <f>IF(16&gt;$D61,"",IF($E61=1,EOMONTH(EDATE(Bonds!$I61,6*(16-1)),0),EDATE(Bonds!$I61,6*(16-1))))</f>
        <v/>
      </c>
      <c r="V61" s="16" t="str">
        <f>IF(17&gt;$D61,"",IF($E61=1,EOMONTH(EDATE(Bonds!$I61,6*(17-1)),0),EDATE(Bonds!$I61,6*(17-1))))</f>
        <v/>
      </c>
      <c r="W61" s="16" t="str">
        <f>IF(18&gt;$D61,"",IF($E61=1,EOMONTH(EDATE(Bonds!$I61,6*(18-1)),0),EDATE(Bonds!$I61,6*(18-1))))</f>
        <v/>
      </c>
      <c r="X61" s="16" t="str">
        <f>IF(19&gt;$D61,"",IF($E61=1,EOMONTH(EDATE(Bonds!$I61,6*(19-1)),0),EDATE(Bonds!$I61,6*(19-1))))</f>
        <v/>
      </c>
      <c r="Y61" s="16" t="str">
        <f>IF(20&gt;$D61,"",IF($E61=1,EOMONTH(EDATE(Bonds!$I61,6*(20-1)),0),EDATE(Bonds!$I61,6*(20-1))))</f>
        <v/>
      </c>
      <c r="Z61" s="16" t="str">
        <f>IF(21&gt;$D61,"",IF($E61=1,EOMONTH(EDATE(Bonds!$I61,6*(21-1)),0),EDATE(Bonds!$I61,6*(21-1))))</f>
        <v/>
      </c>
      <c r="AA61" s="16" t="str">
        <f>IF(22&gt;$D61,"",IF($E61=1,EOMONTH(EDATE(Bonds!$I61,6*(22-1)),0),EDATE(Bonds!$I61,6*(22-1))))</f>
        <v/>
      </c>
      <c r="AB61" s="16" t="str">
        <f>IF(23&gt;$D61,"",IF($E61=1,EOMONTH(EDATE(Bonds!$I61,6*(23-1)),0),EDATE(Bonds!$I61,6*(23-1))))</f>
        <v/>
      </c>
      <c r="AC61" s="16" t="str">
        <f>IF(24&gt;$D61,"",IF($E61=1,EOMONTH(EDATE(Bonds!$I61,6*(24-1)),0),EDATE(Bonds!$I61,6*(24-1))))</f>
        <v/>
      </c>
      <c r="AD61" s="16" t="str">
        <f>IF(25&gt;$D61,"",IF($E61=1,EOMONTH(EDATE(Bonds!$I61,6*(25-1)),0),EDATE(Bonds!$I61,6*(25-1))))</f>
        <v/>
      </c>
      <c r="AE61" s="16" t="str">
        <f>IF(26&gt;$D61,"",IF($E61=1,EOMONTH(EDATE(Bonds!$I61,6*(26-1)),0),EDATE(Bonds!$I61,6*(26-1))))</f>
        <v/>
      </c>
      <c r="AF61" s="16" t="str">
        <f>IF(27&gt;$D61,"",IF($E61=1,EOMONTH(EDATE(Bonds!$I61,6*(27-1)),0),EDATE(Bonds!$I61,6*(27-1))))</f>
        <v/>
      </c>
      <c r="AG61" s="16" t="str">
        <f>IF(28&gt;$D61,"",IF($E61=1,EOMONTH(EDATE(Bonds!$I61,6*(28-1)),0),EDATE(Bonds!$I61,6*(28-1))))</f>
        <v/>
      </c>
      <c r="AH61" s="16" t="str">
        <f>IF(29&gt;$D61,"",IF($E61=1,EOMONTH(EDATE(Bonds!$I61,6*(29-1)),0),EDATE(Bonds!$I61,6*(29-1))))</f>
        <v/>
      </c>
      <c r="AI61" s="16" t="str">
        <f>IF(30&gt;$D61,"",IF($E61=1,EOMONTH(EDATE(Bonds!$I61,6*(30-1)),0),EDATE(Bonds!$I61,6*(30-1))))</f>
        <v/>
      </c>
      <c r="AJ61" s="16" t="str">
        <f>IF(31&gt;$D61,"",IF($E61=1,EOMONTH(EDATE(Bonds!$I61,6*(31-1)),0),EDATE(Bonds!$I61,6*(31-1))))</f>
        <v/>
      </c>
      <c r="AK61" s="16" t="str">
        <f>IF(32&gt;$D61,"",IF($E61=1,EOMONTH(EDATE(Bonds!$I61,6*(32-1)),0),EDATE(Bonds!$I61,6*(32-1))))</f>
        <v/>
      </c>
      <c r="AL61" s="16" t="str">
        <f>IF(33&gt;$D61,"",IF($E61=1,EOMONTH(EDATE(Bonds!$I61,6*(33-1)),0),EDATE(Bonds!$I61,6*(33-1))))</f>
        <v/>
      </c>
      <c r="AM61" s="16" t="str">
        <f>IF(34&gt;$D61,"",IF($E61=1,EOMONTH(EDATE(Bonds!$I61,6*(34-1)),0),EDATE(Bonds!$I61,6*(34-1))))</f>
        <v/>
      </c>
      <c r="AN61" s="16" t="str">
        <f>IF(35&gt;$D61,"",IF($E61=1,EOMONTH(EDATE(Bonds!$I61,6*(35-1)),0),EDATE(Bonds!$I61,6*(35-1))))</f>
        <v/>
      </c>
      <c r="AO61" s="16" t="str">
        <f>IF(36&gt;$D61,"",IF($E61=1,EOMONTH(EDATE(Bonds!$I61,6*(36-1)),0),EDATE(Bonds!$I61,6*(36-1))))</f>
        <v/>
      </c>
      <c r="AP61" s="16" t="str">
        <f>IF(37&gt;$D61,"",IF($E61=1,EOMONTH(EDATE(Bonds!$I61,6*(37-1)),0),EDATE(Bonds!$I61,6*(37-1))))</f>
        <v/>
      </c>
      <c r="AQ61" s="16" t="str">
        <f>IF(38&gt;$D61,"",IF($E61=1,EOMONTH(EDATE(Bonds!$I61,6*(38-1)),0),EDATE(Bonds!$I61,6*(38-1))))</f>
        <v/>
      </c>
      <c r="AR61" s="16" t="str">
        <f>IF(39&gt;$D61,"",IF($E61=1,EOMONTH(EDATE(Bonds!$I61,6*(39-1)),0),EDATE(Bonds!$I61,6*(39-1))))</f>
        <v/>
      </c>
      <c r="AS61" s="16" t="str">
        <f>IF(40&gt;$D61,"",IF($E61=1,EOMONTH(EDATE(Bonds!$I61,6*(40-1)),0),EDATE(Bonds!$I61,6*(40-1))))</f>
        <v/>
      </c>
      <c r="AT61" s="16" t="str">
        <f>IF(41&gt;$D61,"",IF($E61=1,EOMONTH(EDATE(Bonds!$I61,6*(41-1)),0),EDATE(Bonds!$I61,6*(41-1))))</f>
        <v/>
      </c>
      <c r="AU61" s="16" t="str">
        <f>IF(42&gt;$D61,"",IF($E61=1,EOMONTH(EDATE(Bonds!$I61,6*(42-1)),0),EDATE(Bonds!$I61,6*(42-1))))</f>
        <v/>
      </c>
      <c r="AV61" s="16" t="str">
        <f>IF(43&gt;$D61,"",IF($E61=1,EOMONTH(EDATE(Bonds!$I61,6*(43-1)),0),EDATE(Bonds!$I61,6*(43-1))))</f>
        <v/>
      </c>
      <c r="AW61" s="16" t="str">
        <f>IF(44&gt;$D61,"",IF($E61=1,EOMONTH(EDATE(Bonds!$I61,6*(44-1)),0),EDATE(Bonds!$I61,6*(44-1))))</f>
        <v/>
      </c>
      <c r="AX61" s="16" t="str">
        <f>IF(45&gt;$D61,"",IF($E61=1,EOMONTH(EDATE(Bonds!$I61,6*(45-1)),0),EDATE(Bonds!$I61,6*(45-1))))</f>
        <v/>
      </c>
      <c r="AY61" s="16" t="str">
        <f>IF(46&gt;$D61,"",IF($E61=1,EOMONTH(EDATE(Bonds!$I61,6*(46-1)),0),EDATE(Bonds!$I61,6*(46-1))))</f>
        <v/>
      </c>
      <c r="AZ61" s="16" t="str">
        <f>IF(47&gt;$D61,"",IF($E61=1,EOMONTH(EDATE(Bonds!$I61,6*(47-1)),0),EDATE(Bonds!$I61,6*(47-1))))</f>
        <v/>
      </c>
      <c r="BA61" s="16" t="str">
        <f>IF(48&gt;$D61,"",IF($E61=1,EOMONTH(EDATE(Bonds!$I61,6*(48-1)),0),EDATE(Bonds!$I61,6*(48-1))))</f>
        <v/>
      </c>
      <c r="BB61" s="16" t="str">
        <f>IF(49&gt;$D61,"",IF($E61=1,EOMONTH(EDATE(Bonds!$I61,6*(49-1)),0),EDATE(Bonds!$I61,6*(49-1))))</f>
        <v/>
      </c>
      <c r="BC61" s="16" t="str">
        <f>IF(50&gt;$D61,"",IF($E61=1,EOMONTH(EDATE(Bonds!$I61,6*(50-1)),0),EDATE(Bonds!$I61,6*(50-1))))</f>
        <v/>
      </c>
      <c r="BD61" s="16" t="str">
        <f>IF(51&gt;$D61,"",IF($E61=1,EOMONTH(EDATE(Bonds!$I61,6*(51-1)),0),EDATE(Bonds!$I61,6*(51-1))))</f>
        <v/>
      </c>
      <c r="BE61" s="16" t="str">
        <f>IF(52&gt;$D61,"",IF($E61=1,EOMONTH(EDATE(Bonds!$I61,6*(52-1)),0),EDATE(Bonds!$I61,6*(52-1))))</f>
        <v/>
      </c>
      <c r="BF61" s="16" t="str">
        <f>IF(53&gt;$D61,"",IF($E61=1,EOMONTH(EDATE(Bonds!$I61,6*(53-1)),0),EDATE(Bonds!$I61,6*(53-1))))</f>
        <v/>
      </c>
      <c r="BG61" s="16" t="str">
        <f>IF(54&gt;$D61,"",IF($E61=1,EOMONTH(EDATE(Bonds!$I61,6*(54-1)),0),EDATE(Bonds!$I61,6*(54-1))))</f>
        <v/>
      </c>
      <c r="BH61" s="16" t="str">
        <f>IF(55&gt;$D61,"",IF($E61=1,EOMONTH(EDATE(Bonds!$I61,6*(55-1)),0),EDATE(Bonds!$I61,6*(55-1))))</f>
        <v/>
      </c>
      <c r="BI61" s="16" t="str">
        <f>IF(56&gt;$D61,"",IF($E61=1,EOMONTH(EDATE(Bonds!$I61,6*(56-1)),0),EDATE(Bonds!$I61,6*(56-1))))</f>
        <v/>
      </c>
      <c r="BJ61" s="16" t="str">
        <f>IF(57&gt;$D61,"",IF($E61=1,EOMONTH(EDATE(Bonds!$I61,6*(57-1)),0),EDATE(Bonds!$I61,6*(57-1))))</f>
        <v/>
      </c>
      <c r="BK61" s="16" t="str">
        <f>IF(58&gt;$D61,"",IF($E61=1,EOMONTH(EDATE(Bonds!$I61,6*(58-1)),0),EDATE(Bonds!$I61,6*(58-1))))</f>
        <v/>
      </c>
      <c r="BL61" s="16" t="str">
        <f>IF(59&gt;$D61,"",IF($E61=1,EOMONTH(EDATE(Bonds!$I61,6*(59-1)),0),EDATE(Bonds!$I61,6*(59-1))))</f>
        <v/>
      </c>
      <c r="BM61" s="16" t="str">
        <f>IF(60&gt;$D61,"",IF($E61=1,EOMONTH(EDATE(Bonds!$I61,6*(60-1)),0),EDATE(Bonds!$I61,6*(60-1))))</f>
        <v/>
      </c>
      <c r="BO61" s="22">
        <f t="shared" si="1"/>
        <v>3.6715303967375594E-2</v>
      </c>
      <c r="BP61" s="22">
        <f t="shared" si="2"/>
        <v>3.9614095064760248E-2</v>
      </c>
      <c r="BQ61" s="22">
        <f t="shared" si="3"/>
        <v>4.151220706950013E-2</v>
      </c>
      <c r="BR61" s="22" t="str">
        <f t="shared" si="4"/>
        <v/>
      </c>
      <c r="BS61" s="22" t="str">
        <f t="shared" si="5"/>
        <v/>
      </c>
      <c r="BT61" s="22" t="str">
        <f t="shared" si="6"/>
        <v/>
      </c>
      <c r="BU61" s="22" t="str">
        <f t="shared" si="7"/>
        <v/>
      </c>
      <c r="BV61" s="22" t="str">
        <f t="shared" si="8"/>
        <v/>
      </c>
      <c r="BW61" s="22" t="str">
        <f t="shared" si="9"/>
        <v/>
      </c>
      <c r="BX61" s="22" t="str">
        <f t="shared" si="10"/>
        <v/>
      </c>
      <c r="BY61" s="22" t="str">
        <f t="shared" si="11"/>
        <v/>
      </c>
      <c r="BZ61" s="22" t="str">
        <f t="shared" si="12"/>
        <v/>
      </c>
      <c r="CA61" s="22" t="str">
        <f t="shared" si="13"/>
        <v/>
      </c>
      <c r="CB61" s="22" t="str">
        <f t="shared" si="14"/>
        <v/>
      </c>
      <c r="CC61" s="22" t="str">
        <f t="shared" si="15"/>
        <v/>
      </c>
      <c r="CD61" s="22" t="str">
        <f t="shared" si="16"/>
        <v/>
      </c>
      <c r="CE61" s="22" t="str">
        <f t="shared" si="17"/>
        <v/>
      </c>
      <c r="CF61" s="22" t="str">
        <f t="shared" si="18"/>
        <v/>
      </c>
      <c r="CG61" s="22" t="str">
        <f t="shared" si="19"/>
        <v/>
      </c>
      <c r="CH61" s="22" t="str">
        <f t="shared" si="20"/>
        <v/>
      </c>
      <c r="CI61" s="22" t="str">
        <f t="shared" si="21"/>
        <v/>
      </c>
      <c r="CJ61" s="22" t="str">
        <f t="shared" si="22"/>
        <v/>
      </c>
      <c r="CK61" s="22" t="str">
        <f t="shared" si="23"/>
        <v/>
      </c>
      <c r="CL61" s="22" t="str">
        <f t="shared" si="24"/>
        <v/>
      </c>
      <c r="CM61" s="22" t="str">
        <f t="shared" si="25"/>
        <v/>
      </c>
      <c r="CN61" s="22" t="str">
        <f t="shared" si="26"/>
        <v/>
      </c>
      <c r="CO61" s="22" t="str">
        <f t="shared" si="27"/>
        <v/>
      </c>
      <c r="CP61" s="22" t="str">
        <f t="shared" si="28"/>
        <v/>
      </c>
      <c r="CQ61" s="22" t="str">
        <f t="shared" si="29"/>
        <v/>
      </c>
      <c r="CR61" s="22" t="str">
        <f t="shared" si="30"/>
        <v/>
      </c>
      <c r="CS61" s="22" t="str">
        <f t="shared" si="31"/>
        <v/>
      </c>
      <c r="CT61" s="22" t="str">
        <f t="shared" si="32"/>
        <v/>
      </c>
      <c r="CU61" s="22" t="str">
        <f t="shared" si="33"/>
        <v/>
      </c>
      <c r="CV61" s="22" t="str">
        <f t="shared" si="34"/>
        <v/>
      </c>
      <c r="CW61" s="22" t="str">
        <f t="shared" si="35"/>
        <v/>
      </c>
      <c r="CX61" s="22" t="str">
        <f t="shared" si="36"/>
        <v/>
      </c>
      <c r="CY61" s="22" t="str">
        <f t="shared" si="37"/>
        <v/>
      </c>
      <c r="CZ61" s="22" t="str">
        <f t="shared" si="38"/>
        <v/>
      </c>
      <c r="DA61" s="22" t="str">
        <f t="shared" si="39"/>
        <v/>
      </c>
      <c r="DB61" s="22" t="str">
        <f t="shared" si="40"/>
        <v/>
      </c>
      <c r="DC61" s="22" t="str">
        <f t="shared" si="41"/>
        <v/>
      </c>
      <c r="DD61" s="22" t="str">
        <f t="shared" si="42"/>
        <v/>
      </c>
      <c r="DE61" s="22" t="str">
        <f t="shared" si="43"/>
        <v/>
      </c>
      <c r="DF61" s="22" t="str">
        <f t="shared" si="44"/>
        <v/>
      </c>
      <c r="DG61" s="22" t="str">
        <f t="shared" si="45"/>
        <v/>
      </c>
      <c r="DH61" s="22" t="str">
        <f t="shared" si="46"/>
        <v/>
      </c>
      <c r="DI61" s="22" t="str">
        <f t="shared" si="47"/>
        <v/>
      </c>
      <c r="DJ61" s="22" t="str">
        <f t="shared" si="48"/>
        <v/>
      </c>
      <c r="DK61" s="22" t="str">
        <f t="shared" si="49"/>
        <v/>
      </c>
      <c r="DL61" s="22" t="str">
        <f t="shared" si="50"/>
        <v/>
      </c>
      <c r="DM61" s="22" t="str">
        <f t="shared" si="51"/>
        <v/>
      </c>
      <c r="DN61" s="22" t="str">
        <f t="shared" si="52"/>
        <v/>
      </c>
      <c r="DO61" s="22" t="str">
        <f t="shared" si="53"/>
        <v/>
      </c>
      <c r="DP61" s="22" t="str">
        <f t="shared" si="54"/>
        <v/>
      </c>
      <c r="DQ61" s="22" t="str">
        <f t="shared" si="55"/>
        <v/>
      </c>
      <c r="DR61" s="22" t="str">
        <f t="shared" si="56"/>
        <v/>
      </c>
      <c r="DS61" s="22" t="str">
        <f t="shared" si="57"/>
        <v/>
      </c>
      <c r="DT61" s="22" t="str">
        <f t="shared" si="58"/>
        <v/>
      </c>
      <c r="DU61" s="22" t="str">
        <f t="shared" si="59"/>
        <v/>
      </c>
      <c r="DV61" s="22" t="str">
        <f t="shared" si="60"/>
        <v/>
      </c>
      <c r="DX61" s="18">
        <f t="shared" si="61"/>
        <v>2.0579407810570349</v>
      </c>
      <c r="DY61" s="18">
        <f t="shared" si="62"/>
        <v>2.0173370683071137</v>
      </c>
      <c r="DZ61" s="18">
        <f t="shared" si="63"/>
        <v>97.667715385772894</v>
      </c>
      <c r="EA61" s="18">
        <f t="shared" si="64"/>
        <v>0</v>
      </c>
      <c r="EB61" s="18">
        <f t="shared" si="65"/>
        <v>0</v>
      </c>
      <c r="EC61" s="18">
        <f t="shared" si="66"/>
        <v>0</v>
      </c>
      <c r="ED61" s="18">
        <f t="shared" si="67"/>
        <v>0</v>
      </c>
      <c r="EE61" s="18">
        <f t="shared" si="68"/>
        <v>0</v>
      </c>
      <c r="EF61" s="18">
        <f t="shared" si="69"/>
        <v>0</v>
      </c>
      <c r="EG61" s="18">
        <f t="shared" si="70"/>
        <v>0</v>
      </c>
      <c r="EH61" s="18">
        <f t="shared" si="71"/>
        <v>0</v>
      </c>
      <c r="EI61" s="18">
        <f t="shared" si="72"/>
        <v>0</v>
      </c>
      <c r="EJ61" s="18">
        <f t="shared" si="73"/>
        <v>0</v>
      </c>
      <c r="EK61" s="18">
        <f t="shared" si="74"/>
        <v>0</v>
      </c>
      <c r="EL61" s="18">
        <f t="shared" si="75"/>
        <v>0</v>
      </c>
      <c r="EM61" s="18">
        <f t="shared" si="76"/>
        <v>0</v>
      </c>
      <c r="EN61" s="18">
        <f t="shared" si="77"/>
        <v>0</v>
      </c>
      <c r="EO61" s="18">
        <f t="shared" si="78"/>
        <v>0</v>
      </c>
      <c r="EP61" s="18">
        <f t="shared" si="79"/>
        <v>0</v>
      </c>
      <c r="EQ61" s="18">
        <f t="shared" si="80"/>
        <v>0</v>
      </c>
      <c r="ER61" s="18">
        <f t="shared" si="81"/>
        <v>0</v>
      </c>
      <c r="ES61" s="18">
        <f t="shared" si="82"/>
        <v>0</v>
      </c>
      <c r="ET61" s="18">
        <f t="shared" si="83"/>
        <v>0</v>
      </c>
      <c r="EU61" s="18">
        <f t="shared" si="84"/>
        <v>0</v>
      </c>
      <c r="EV61" s="18">
        <f t="shared" si="85"/>
        <v>0</v>
      </c>
      <c r="EW61" s="18">
        <f t="shared" si="86"/>
        <v>0</v>
      </c>
      <c r="EX61" s="18">
        <f t="shared" si="87"/>
        <v>0</v>
      </c>
      <c r="EY61" s="18">
        <f t="shared" si="88"/>
        <v>0</v>
      </c>
      <c r="EZ61" s="18">
        <f t="shared" si="89"/>
        <v>0</v>
      </c>
      <c r="FA61" s="18">
        <f t="shared" si="90"/>
        <v>0</v>
      </c>
      <c r="FB61" s="18">
        <f t="shared" si="91"/>
        <v>0</v>
      </c>
      <c r="FC61" s="18">
        <f t="shared" si="92"/>
        <v>0</v>
      </c>
      <c r="FD61" s="18">
        <f t="shared" si="93"/>
        <v>0</v>
      </c>
      <c r="FE61" s="18">
        <f t="shared" si="94"/>
        <v>0</v>
      </c>
      <c r="FF61" s="18">
        <f t="shared" si="95"/>
        <v>0</v>
      </c>
      <c r="FG61" s="18">
        <f t="shared" si="96"/>
        <v>0</v>
      </c>
      <c r="FH61" s="18">
        <f t="shared" si="97"/>
        <v>0</v>
      </c>
      <c r="FI61" s="18">
        <f t="shared" si="98"/>
        <v>0</v>
      </c>
      <c r="FJ61" s="18">
        <f t="shared" si="99"/>
        <v>0</v>
      </c>
      <c r="FK61" s="18">
        <f t="shared" si="100"/>
        <v>0</v>
      </c>
      <c r="FL61" s="18">
        <f t="shared" si="101"/>
        <v>0</v>
      </c>
      <c r="FM61" s="18">
        <f t="shared" si="102"/>
        <v>0</v>
      </c>
      <c r="FN61" s="18">
        <f t="shared" si="103"/>
        <v>0</v>
      </c>
      <c r="FO61" s="18">
        <f t="shared" si="104"/>
        <v>0</v>
      </c>
      <c r="FP61" s="18">
        <f t="shared" si="105"/>
        <v>0</v>
      </c>
      <c r="FQ61" s="18">
        <f t="shared" si="106"/>
        <v>0</v>
      </c>
      <c r="FR61" s="18">
        <f t="shared" si="107"/>
        <v>0</v>
      </c>
      <c r="FS61" s="18">
        <f t="shared" si="108"/>
        <v>0</v>
      </c>
      <c r="FT61" s="18">
        <f t="shared" si="109"/>
        <v>0</v>
      </c>
      <c r="FU61" s="18">
        <f t="shared" si="110"/>
        <v>0</v>
      </c>
      <c r="FV61" s="18">
        <f t="shared" si="111"/>
        <v>0</v>
      </c>
      <c r="FW61" s="18">
        <f t="shared" si="112"/>
        <v>0</v>
      </c>
      <c r="FX61" s="18">
        <f t="shared" si="113"/>
        <v>0</v>
      </c>
      <c r="FY61" s="18">
        <f t="shared" si="114"/>
        <v>0</v>
      </c>
      <c r="FZ61" s="18">
        <f t="shared" si="115"/>
        <v>0</v>
      </c>
      <c r="GA61" s="18">
        <f t="shared" si="116"/>
        <v>0</v>
      </c>
      <c r="GB61" s="18">
        <f t="shared" si="117"/>
        <v>0</v>
      </c>
      <c r="GC61" s="18">
        <f t="shared" si="118"/>
        <v>0</v>
      </c>
      <c r="GD61" s="18">
        <f t="shared" si="119"/>
        <v>0</v>
      </c>
      <c r="GE61" s="18">
        <f t="shared" si="120"/>
        <v>0</v>
      </c>
    </row>
    <row r="62" spans="1:187" x14ac:dyDescent="0.2">
      <c r="A62">
        <v>59</v>
      </c>
      <c r="B62" s="16">
        <f>Bonds!B62</f>
        <v>46675</v>
      </c>
      <c r="C62" s="17">
        <f>Bonds!C62</f>
        <v>3.875</v>
      </c>
      <c r="D62">
        <f>Bonds!Q62</f>
        <v>3</v>
      </c>
      <c r="E62">
        <f t="shared" si="0"/>
        <v>0</v>
      </c>
      <c r="F62" s="16">
        <f>IF(1&gt;$D62,"",IF($E62=1,EOMONTH(EDATE(Bonds!$I62,6*(1-1)),0),EDATE(Bonds!$I62,6*(1-1))))</f>
        <v>46310</v>
      </c>
      <c r="G62" s="16">
        <f>IF(2&gt;$D62,"",IF($E62=1,EOMONTH(EDATE(Bonds!$I62,6*(2-1)),0),EDATE(Bonds!$I62,6*(2-1))))</f>
        <v>46492</v>
      </c>
      <c r="H62" s="16">
        <f>IF(3&gt;$D62,"",IF($E62=1,EOMONTH(EDATE(Bonds!$I62,6*(3-1)),0),EDATE(Bonds!$I62,6*(3-1))))</f>
        <v>46675</v>
      </c>
      <c r="I62" s="16" t="str">
        <f>IF(4&gt;$D62,"",IF($E62=1,EOMONTH(EDATE(Bonds!$I62,6*(4-1)),0),EDATE(Bonds!$I62,6*(4-1))))</f>
        <v/>
      </c>
      <c r="J62" s="16" t="str">
        <f>IF(5&gt;$D62,"",IF($E62=1,EOMONTH(EDATE(Bonds!$I62,6*(5-1)),0),EDATE(Bonds!$I62,6*(5-1))))</f>
        <v/>
      </c>
      <c r="K62" s="16" t="str">
        <f>IF(6&gt;$D62,"",IF($E62=1,EOMONTH(EDATE(Bonds!$I62,6*(6-1)),0),EDATE(Bonds!$I62,6*(6-1))))</f>
        <v/>
      </c>
      <c r="L62" s="16" t="str">
        <f>IF(7&gt;$D62,"",IF($E62=1,EOMONTH(EDATE(Bonds!$I62,6*(7-1)),0),EDATE(Bonds!$I62,6*(7-1))))</f>
        <v/>
      </c>
      <c r="M62" s="16" t="str">
        <f>IF(8&gt;$D62,"",IF($E62=1,EOMONTH(EDATE(Bonds!$I62,6*(8-1)),0),EDATE(Bonds!$I62,6*(8-1))))</f>
        <v/>
      </c>
      <c r="N62" s="16" t="str">
        <f>IF(9&gt;$D62,"",IF($E62=1,EOMONTH(EDATE(Bonds!$I62,6*(9-1)),0),EDATE(Bonds!$I62,6*(9-1))))</f>
        <v/>
      </c>
      <c r="O62" s="16" t="str">
        <f>IF(10&gt;$D62,"",IF($E62=1,EOMONTH(EDATE(Bonds!$I62,6*(10-1)),0),EDATE(Bonds!$I62,6*(10-1))))</f>
        <v/>
      </c>
      <c r="P62" s="16" t="str">
        <f>IF(11&gt;$D62,"",IF($E62=1,EOMONTH(EDATE(Bonds!$I62,6*(11-1)),0),EDATE(Bonds!$I62,6*(11-1))))</f>
        <v/>
      </c>
      <c r="Q62" s="16" t="str">
        <f>IF(12&gt;$D62,"",IF($E62=1,EOMONTH(EDATE(Bonds!$I62,6*(12-1)),0),EDATE(Bonds!$I62,6*(12-1))))</f>
        <v/>
      </c>
      <c r="R62" s="16" t="str">
        <f>IF(13&gt;$D62,"",IF($E62=1,EOMONTH(EDATE(Bonds!$I62,6*(13-1)),0),EDATE(Bonds!$I62,6*(13-1))))</f>
        <v/>
      </c>
      <c r="S62" s="16" t="str">
        <f>IF(14&gt;$D62,"",IF($E62=1,EOMONTH(EDATE(Bonds!$I62,6*(14-1)),0),EDATE(Bonds!$I62,6*(14-1))))</f>
        <v/>
      </c>
      <c r="T62" s="16" t="str">
        <f>IF(15&gt;$D62,"",IF($E62=1,EOMONTH(EDATE(Bonds!$I62,6*(15-1)),0),EDATE(Bonds!$I62,6*(15-1))))</f>
        <v/>
      </c>
      <c r="U62" s="16" t="str">
        <f>IF(16&gt;$D62,"",IF($E62=1,EOMONTH(EDATE(Bonds!$I62,6*(16-1)),0),EDATE(Bonds!$I62,6*(16-1))))</f>
        <v/>
      </c>
      <c r="V62" s="16" t="str">
        <f>IF(17&gt;$D62,"",IF($E62=1,EOMONTH(EDATE(Bonds!$I62,6*(17-1)),0),EDATE(Bonds!$I62,6*(17-1))))</f>
        <v/>
      </c>
      <c r="W62" s="16" t="str">
        <f>IF(18&gt;$D62,"",IF($E62=1,EOMONTH(EDATE(Bonds!$I62,6*(18-1)),0),EDATE(Bonds!$I62,6*(18-1))))</f>
        <v/>
      </c>
      <c r="X62" s="16" t="str">
        <f>IF(19&gt;$D62,"",IF($E62=1,EOMONTH(EDATE(Bonds!$I62,6*(19-1)),0),EDATE(Bonds!$I62,6*(19-1))))</f>
        <v/>
      </c>
      <c r="Y62" s="16" t="str">
        <f>IF(20&gt;$D62,"",IF($E62=1,EOMONTH(EDATE(Bonds!$I62,6*(20-1)),0),EDATE(Bonds!$I62,6*(20-1))))</f>
        <v/>
      </c>
      <c r="Z62" s="16" t="str">
        <f>IF(21&gt;$D62,"",IF($E62=1,EOMONTH(EDATE(Bonds!$I62,6*(21-1)),0),EDATE(Bonds!$I62,6*(21-1))))</f>
        <v/>
      </c>
      <c r="AA62" s="16" t="str">
        <f>IF(22&gt;$D62,"",IF($E62=1,EOMONTH(EDATE(Bonds!$I62,6*(22-1)),0),EDATE(Bonds!$I62,6*(22-1))))</f>
        <v/>
      </c>
      <c r="AB62" s="16" t="str">
        <f>IF(23&gt;$D62,"",IF($E62=1,EOMONTH(EDATE(Bonds!$I62,6*(23-1)),0),EDATE(Bonds!$I62,6*(23-1))))</f>
        <v/>
      </c>
      <c r="AC62" s="16" t="str">
        <f>IF(24&gt;$D62,"",IF($E62=1,EOMONTH(EDATE(Bonds!$I62,6*(24-1)),0),EDATE(Bonds!$I62,6*(24-1))))</f>
        <v/>
      </c>
      <c r="AD62" s="16" t="str">
        <f>IF(25&gt;$D62,"",IF($E62=1,EOMONTH(EDATE(Bonds!$I62,6*(25-1)),0),EDATE(Bonds!$I62,6*(25-1))))</f>
        <v/>
      </c>
      <c r="AE62" s="16" t="str">
        <f>IF(26&gt;$D62,"",IF($E62=1,EOMONTH(EDATE(Bonds!$I62,6*(26-1)),0),EDATE(Bonds!$I62,6*(26-1))))</f>
        <v/>
      </c>
      <c r="AF62" s="16" t="str">
        <f>IF(27&gt;$D62,"",IF($E62=1,EOMONTH(EDATE(Bonds!$I62,6*(27-1)),0),EDATE(Bonds!$I62,6*(27-1))))</f>
        <v/>
      </c>
      <c r="AG62" s="16" t="str">
        <f>IF(28&gt;$D62,"",IF($E62=1,EOMONTH(EDATE(Bonds!$I62,6*(28-1)),0),EDATE(Bonds!$I62,6*(28-1))))</f>
        <v/>
      </c>
      <c r="AH62" s="16" t="str">
        <f>IF(29&gt;$D62,"",IF($E62=1,EOMONTH(EDATE(Bonds!$I62,6*(29-1)),0),EDATE(Bonds!$I62,6*(29-1))))</f>
        <v/>
      </c>
      <c r="AI62" s="16" t="str">
        <f>IF(30&gt;$D62,"",IF($E62=1,EOMONTH(EDATE(Bonds!$I62,6*(30-1)),0),EDATE(Bonds!$I62,6*(30-1))))</f>
        <v/>
      </c>
      <c r="AJ62" s="16" t="str">
        <f>IF(31&gt;$D62,"",IF($E62=1,EOMONTH(EDATE(Bonds!$I62,6*(31-1)),0),EDATE(Bonds!$I62,6*(31-1))))</f>
        <v/>
      </c>
      <c r="AK62" s="16" t="str">
        <f>IF(32&gt;$D62,"",IF($E62=1,EOMONTH(EDATE(Bonds!$I62,6*(32-1)),0),EDATE(Bonds!$I62,6*(32-1))))</f>
        <v/>
      </c>
      <c r="AL62" s="16" t="str">
        <f>IF(33&gt;$D62,"",IF($E62=1,EOMONTH(EDATE(Bonds!$I62,6*(33-1)),0),EDATE(Bonds!$I62,6*(33-1))))</f>
        <v/>
      </c>
      <c r="AM62" s="16" t="str">
        <f>IF(34&gt;$D62,"",IF($E62=1,EOMONTH(EDATE(Bonds!$I62,6*(34-1)),0),EDATE(Bonds!$I62,6*(34-1))))</f>
        <v/>
      </c>
      <c r="AN62" s="16" t="str">
        <f>IF(35&gt;$D62,"",IF($E62=1,EOMONTH(EDATE(Bonds!$I62,6*(35-1)),0),EDATE(Bonds!$I62,6*(35-1))))</f>
        <v/>
      </c>
      <c r="AO62" s="16" t="str">
        <f>IF(36&gt;$D62,"",IF($E62=1,EOMONTH(EDATE(Bonds!$I62,6*(36-1)),0),EDATE(Bonds!$I62,6*(36-1))))</f>
        <v/>
      </c>
      <c r="AP62" s="16" t="str">
        <f>IF(37&gt;$D62,"",IF($E62=1,EOMONTH(EDATE(Bonds!$I62,6*(37-1)),0),EDATE(Bonds!$I62,6*(37-1))))</f>
        <v/>
      </c>
      <c r="AQ62" s="16" t="str">
        <f>IF(38&gt;$D62,"",IF($E62=1,EOMONTH(EDATE(Bonds!$I62,6*(38-1)),0),EDATE(Bonds!$I62,6*(38-1))))</f>
        <v/>
      </c>
      <c r="AR62" s="16" t="str">
        <f>IF(39&gt;$D62,"",IF($E62=1,EOMONTH(EDATE(Bonds!$I62,6*(39-1)),0),EDATE(Bonds!$I62,6*(39-1))))</f>
        <v/>
      </c>
      <c r="AS62" s="16" t="str">
        <f>IF(40&gt;$D62,"",IF($E62=1,EOMONTH(EDATE(Bonds!$I62,6*(40-1)),0),EDATE(Bonds!$I62,6*(40-1))))</f>
        <v/>
      </c>
      <c r="AT62" s="16" t="str">
        <f>IF(41&gt;$D62,"",IF($E62=1,EOMONTH(EDATE(Bonds!$I62,6*(41-1)),0),EDATE(Bonds!$I62,6*(41-1))))</f>
        <v/>
      </c>
      <c r="AU62" s="16" t="str">
        <f>IF(42&gt;$D62,"",IF($E62=1,EOMONTH(EDATE(Bonds!$I62,6*(42-1)),0),EDATE(Bonds!$I62,6*(42-1))))</f>
        <v/>
      </c>
      <c r="AV62" s="16" t="str">
        <f>IF(43&gt;$D62,"",IF($E62=1,EOMONTH(EDATE(Bonds!$I62,6*(43-1)),0),EDATE(Bonds!$I62,6*(43-1))))</f>
        <v/>
      </c>
      <c r="AW62" s="16" t="str">
        <f>IF(44&gt;$D62,"",IF($E62=1,EOMONTH(EDATE(Bonds!$I62,6*(44-1)),0),EDATE(Bonds!$I62,6*(44-1))))</f>
        <v/>
      </c>
      <c r="AX62" s="16" t="str">
        <f>IF(45&gt;$D62,"",IF($E62=1,EOMONTH(EDATE(Bonds!$I62,6*(45-1)),0),EDATE(Bonds!$I62,6*(45-1))))</f>
        <v/>
      </c>
      <c r="AY62" s="16" t="str">
        <f>IF(46&gt;$D62,"",IF($E62=1,EOMONTH(EDATE(Bonds!$I62,6*(46-1)),0),EDATE(Bonds!$I62,6*(46-1))))</f>
        <v/>
      </c>
      <c r="AZ62" s="16" t="str">
        <f>IF(47&gt;$D62,"",IF($E62=1,EOMONTH(EDATE(Bonds!$I62,6*(47-1)),0),EDATE(Bonds!$I62,6*(47-1))))</f>
        <v/>
      </c>
      <c r="BA62" s="16" t="str">
        <f>IF(48&gt;$D62,"",IF($E62=1,EOMONTH(EDATE(Bonds!$I62,6*(48-1)),0),EDATE(Bonds!$I62,6*(48-1))))</f>
        <v/>
      </c>
      <c r="BB62" s="16" t="str">
        <f>IF(49&gt;$D62,"",IF($E62=1,EOMONTH(EDATE(Bonds!$I62,6*(49-1)),0),EDATE(Bonds!$I62,6*(49-1))))</f>
        <v/>
      </c>
      <c r="BC62" s="16" t="str">
        <f>IF(50&gt;$D62,"",IF($E62=1,EOMONTH(EDATE(Bonds!$I62,6*(50-1)),0),EDATE(Bonds!$I62,6*(50-1))))</f>
        <v/>
      </c>
      <c r="BD62" s="16" t="str">
        <f>IF(51&gt;$D62,"",IF($E62=1,EOMONTH(EDATE(Bonds!$I62,6*(51-1)),0),EDATE(Bonds!$I62,6*(51-1))))</f>
        <v/>
      </c>
      <c r="BE62" s="16" t="str">
        <f>IF(52&gt;$D62,"",IF($E62=1,EOMONTH(EDATE(Bonds!$I62,6*(52-1)),0),EDATE(Bonds!$I62,6*(52-1))))</f>
        <v/>
      </c>
      <c r="BF62" s="16" t="str">
        <f>IF(53&gt;$D62,"",IF($E62=1,EOMONTH(EDATE(Bonds!$I62,6*(53-1)),0),EDATE(Bonds!$I62,6*(53-1))))</f>
        <v/>
      </c>
      <c r="BG62" s="16" t="str">
        <f>IF(54&gt;$D62,"",IF($E62=1,EOMONTH(EDATE(Bonds!$I62,6*(54-1)),0),EDATE(Bonds!$I62,6*(54-1))))</f>
        <v/>
      </c>
      <c r="BH62" s="16" t="str">
        <f>IF(55&gt;$D62,"",IF($E62=1,EOMONTH(EDATE(Bonds!$I62,6*(55-1)),0),EDATE(Bonds!$I62,6*(55-1))))</f>
        <v/>
      </c>
      <c r="BI62" s="16" t="str">
        <f>IF(56&gt;$D62,"",IF($E62=1,EOMONTH(EDATE(Bonds!$I62,6*(56-1)),0),EDATE(Bonds!$I62,6*(56-1))))</f>
        <v/>
      </c>
      <c r="BJ62" s="16" t="str">
        <f>IF(57&gt;$D62,"",IF($E62=1,EOMONTH(EDATE(Bonds!$I62,6*(57-1)),0),EDATE(Bonds!$I62,6*(57-1))))</f>
        <v/>
      </c>
      <c r="BK62" s="16" t="str">
        <f>IF(58&gt;$D62,"",IF($E62=1,EOMONTH(EDATE(Bonds!$I62,6*(58-1)),0),EDATE(Bonds!$I62,6*(58-1))))</f>
        <v/>
      </c>
      <c r="BL62" s="16" t="str">
        <f>IF(59&gt;$D62,"",IF($E62=1,EOMONTH(EDATE(Bonds!$I62,6*(59-1)),0),EDATE(Bonds!$I62,6*(59-1))))</f>
        <v/>
      </c>
      <c r="BM62" s="16" t="str">
        <f>IF(60&gt;$D62,"",IF($E62=1,EOMONTH(EDATE(Bonds!$I62,6*(60-1)),0),EDATE(Bonds!$I62,6*(60-1))))</f>
        <v/>
      </c>
      <c r="BO62" s="22">
        <f t="shared" si="1"/>
        <v>3.7002419076807097E-2</v>
      </c>
      <c r="BP62" s="22">
        <f t="shared" si="2"/>
        <v>3.9802790029310406E-2</v>
      </c>
      <c r="BQ62" s="22">
        <f t="shared" si="3"/>
        <v>4.1633566624947708E-2</v>
      </c>
      <c r="BR62" s="22" t="str">
        <f t="shared" si="4"/>
        <v/>
      </c>
      <c r="BS62" s="22" t="str">
        <f t="shared" si="5"/>
        <v/>
      </c>
      <c r="BT62" s="22" t="str">
        <f t="shared" si="6"/>
        <v/>
      </c>
      <c r="BU62" s="22" t="str">
        <f t="shared" si="7"/>
        <v/>
      </c>
      <c r="BV62" s="22" t="str">
        <f t="shared" si="8"/>
        <v/>
      </c>
      <c r="BW62" s="22" t="str">
        <f t="shared" si="9"/>
        <v/>
      </c>
      <c r="BX62" s="22" t="str">
        <f t="shared" si="10"/>
        <v/>
      </c>
      <c r="BY62" s="22" t="str">
        <f t="shared" si="11"/>
        <v/>
      </c>
      <c r="BZ62" s="22" t="str">
        <f t="shared" si="12"/>
        <v/>
      </c>
      <c r="CA62" s="22" t="str">
        <f t="shared" si="13"/>
        <v/>
      </c>
      <c r="CB62" s="22" t="str">
        <f t="shared" si="14"/>
        <v/>
      </c>
      <c r="CC62" s="22" t="str">
        <f t="shared" si="15"/>
        <v/>
      </c>
      <c r="CD62" s="22" t="str">
        <f t="shared" si="16"/>
        <v/>
      </c>
      <c r="CE62" s="22" t="str">
        <f t="shared" si="17"/>
        <v/>
      </c>
      <c r="CF62" s="22" t="str">
        <f t="shared" si="18"/>
        <v/>
      </c>
      <c r="CG62" s="22" t="str">
        <f t="shared" si="19"/>
        <v/>
      </c>
      <c r="CH62" s="22" t="str">
        <f t="shared" si="20"/>
        <v/>
      </c>
      <c r="CI62" s="22" t="str">
        <f t="shared" si="21"/>
        <v/>
      </c>
      <c r="CJ62" s="22" t="str">
        <f t="shared" si="22"/>
        <v/>
      </c>
      <c r="CK62" s="22" t="str">
        <f t="shared" si="23"/>
        <v/>
      </c>
      <c r="CL62" s="22" t="str">
        <f t="shared" si="24"/>
        <v/>
      </c>
      <c r="CM62" s="22" t="str">
        <f t="shared" si="25"/>
        <v/>
      </c>
      <c r="CN62" s="22" t="str">
        <f t="shared" si="26"/>
        <v/>
      </c>
      <c r="CO62" s="22" t="str">
        <f t="shared" si="27"/>
        <v/>
      </c>
      <c r="CP62" s="22" t="str">
        <f t="shared" si="28"/>
        <v/>
      </c>
      <c r="CQ62" s="22" t="str">
        <f t="shared" si="29"/>
        <v/>
      </c>
      <c r="CR62" s="22" t="str">
        <f t="shared" si="30"/>
        <v/>
      </c>
      <c r="CS62" s="22" t="str">
        <f t="shared" si="31"/>
        <v/>
      </c>
      <c r="CT62" s="22" t="str">
        <f t="shared" si="32"/>
        <v/>
      </c>
      <c r="CU62" s="22" t="str">
        <f t="shared" si="33"/>
        <v/>
      </c>
      <c r="CV62" s="22" t="str">
        <f t="shared" si="34"/>
        <v/>
      </c>
      <c r="CW62" s="22" t="str">
        <f t="shared" si="35"/>
        <v/>
      </c>
      <c r="CX62" s="22" t="str">
        <f t="shared" si="36"/>
        <v/>
      </c>
      <c r="CY62" s="22" t="str">
        <f t="shared" si="37"/>
        <v/>
      </c>
      <c r="CZ62" s="22" t="str">
        <f t="shared" si="38"/>
        <v/>
      </c>
      <c r="DA62" s="22" t="str">
        <f t="shared" si="39"/>
        <v/>
      </c>
      <c r="DB62" s="22" t="str">
        <f t="shared" si="40"/>
        <v/>
      </c>
      <c r="DC62" s="22" t="str">
        <f t="shared" si="41"/>
        <v/>
      </c>
      <c r="DD62" s="22" t="str">
        <f t="shared" si="42"/>
        <v/>
      </c>
      <c r="DE62" s="22" t="str">
        <f t="shared" si="43"/>
        <v/>
      </c>
      <c r="DF62" s="22" t="str">
        <f t="shared" si="44"/>
        <v/>
      </c>
      <c r="DG62" s="22" t="str">
        <f t="shared" si="45"/>
        <v/>
      </c>
      <c r="DH62" s="22" t="str">
        <f t="shared" si="46"/>
        <v/>
      </c>
      <c r="DI62" s="22" t="str">
        <f t="shared" si="47"/>
        <v/>
      </c>
      <c r="DJ62" s="22" t="str">
        <f t="shared" si="48"/>
        <v/>
      </c>
      <c r="DK62" s="22" t="str">
        <f t="shared" si="49"/>
        <v/>
      </c>
      <c r="DL62" s="22" t="str">
        <f t="shared" si="50"/>
        <v/>
      </c>
      <c r="DM62" s="22" t="str">
        <f t="shared" si="51"/>
        <v/>
      </c>
      <c r="DN62" s="22" t="str">
        <f t="shared" si="52"/>
        <v/>
      </c>
      <c r="DO62" s="22" t="str">
        <f t="shared" si="53"/>
        <v/>
      </c>
      <c r="DP62" s="22" t="str">
        <f t="shared" si="54"/>
        <v/>
      </c>
      <c r="DQ62" s="22" t="str">
        <f t="shared" si="55"/>
        <v/>
      </c>
      <c r="DR62" s="22" t="str">
        <f t="shared" si="56"/>
        <v/>
      </c>
      <c r="DS62" s="22" t="str">
        <f t="shared" si="57"/>
        <v/>
      </c>
      <c r="DT62" s="22" t="str">
        <f t="shared" si="58"/>
        <v/>
      </c>
      <c r="DU62" s="22" t="str">
        <f t="shared" si="59"/>
        <v/>
      </c>
      <c r="DV62" s="22" t="str">
        <f t="shared" si="60"/>
        <v/>
      </c>
      <c r="DX62" s="18">
        <f t="shared" si="61"/>
        <v>1.9302461856089204</v>
      </c>
      <c r="DY62" s="18">
        <f t="shared" si="62"/>
        <v>1.891777395831918</v>
      </c>
      <c r="DZ62" s="18">
        <f t="shared" si="63"/>
        <v>97.368809154663083</v>
      </c>
      <c r="EA62" s="18">
        <f t="shared" si="64"/>
        <v>0</v>
      </c>
      <c r="EB62" s="18">
        <f t="shared" si="65"/>
        <v>0</v>
      </c>
      <c r="EC62" s="18">
        <f t="shared" si="66"/>
        <v>0</v>
      </c>
      <c r="ED62" s="18">
        <f t="shared" si="67"/>
        <v>0</v>
      </c>
      <c r="EE62" s="18">
        <f t="shared" si="68"/>
        <v>0</v>
      </c>
      <c r="EF62" s="18">
        <f t="shared" si="69"/>
        <v>0</v>
      </c>
      <c r="EG62" s="18">
        <f t="shared" si="70"/>
        <v>0</v>
      </c>
      <c r="EH62" s="18">
        <f t="shared" si="71"/>
        <v>0</v>
      </c>
      <c r="EI62" s="18">
        <f t="shared" si="72"/>
        <v>0</v>
      </c>
      <c r="EJ62" s="18">
        <f t="shared" si="73"/>
        <v>0</v>
      </c>
      <c r="EK62" s="18">
        <f t="shared" si="74"/>
        <v>0</v>
      </c>
      <c r="EL62" s="18">
        <f t="shared" si="75"/>
        <v>0</v>
      </c>
      <c r="EM62" s="18">
        <f t="shared" si="76"/>
        <v>0</v>
      </c>
      <c r="EN62" s="18">
        <f t="shared" si="77"/>
        <v>0</v>
      </c>
      <c r="EO62" s="18">
        <f t="shared" si="78"/>
        <v>0</v>
      </c>
      <c r="EP62" s="18">
        <f t="shared" si="79"/>
        <v>0</v>
      </c>
      <c r="EQ62" s="18">
        <f t="shared" si="80"/>
        <v>0</v>
      </c>
      <c r="ER62" s="18">
        <f t="shared" si="81"/>
        <v>0</v>
      </c>
      <c r="ES62" s="18">
        <f t="shared" si="82"/>
        <v>0</v>
      </c>
      <c r="ET62" s="18">
        <f t="shared" si="83"/>
        <v>0</v>
      </c>
      <c r="EU62" s="18">
        <f t="shared" si="84"/>
        <v>0</v>
      </c>
      <c r="EV62" s="18">
        <f t="shared" si="85"/>
        <v>0</v>
      </c>
      <c r="EW62" s="18">
        <f t="shared" si="86"/>
        <v>0</v>
      </c>
      <c r="EX62" s="18">
        <f t="shared" si="87"/>
        <v>0</v>
      </c>
      <c r="EY62" s="18">
        <f t="shared" si="88"/>
        <v>0</v>
      </c>
      <c r="EZ62" s="18">
        <f t="shared" si="89"/>
        <v>0</v>
      </c>
      <c r="FA62" s="18">
        <f t="shared" si="90"/>
        <v>0</v>
      </c>
      <c r="FB62" s="18">
        <f t="shared" si="91"/>
        <v>0</v>
      </c>
      <c r="FC62" s="18">
        <f t="shared" si="92"/>
        <v>0</v>
      </c>
      <c r="FD62" s="18">
        <f t="shared" si="93"/>
        <v>0</v>
      </c>
      <c r="FE62" s="18">
        <f t="shared" si="94"/>
        <v>0</v>
      </c>
      <c r="FF62" s="18">
        <f t="shared" si="95"/>
        <v>0</v>
      </c>
      <c r="FG62" s="18">
        <f t="shared" si="96"/>
        <v>0</v>
      </c>
      <c r="FH62" s="18">
        <f t="shared" si="97"/>
        <v>0</v>
      </c>
      <c r="FI62" s="18">
        <f t="shared" si="98"/>
        <v>0</v>
      </c>
      <c r="FJ62" s="18">
        <f t="shared" si="99"/>
        <v>0</v>
      </c>
      <c r="FK62" s="18">
        <f t="shared" si="100"/>
        <v>0</v>
      </c>
      <c r="FL62" s="18">
        <f t="shared" si="101"/>
        <v>0</v>
      </c>
      <c r="FM62" s="18">
        <f t="shared" si="102"/>
        <v>0</v>
      </c>
      <c r="FN62" s="18">
        <f t="shared" si="103"/>
        <v>0</v>
      </c>
      <c r="FO62" s="18">
        <f t="shared" si="104"/>
        <v>0</v>
      </c>
      <c r="FP62" s="18">
        <f t="shared" si="105"/>
        <v>0</v>
      </c>
      <c r="FQ62" s="18">
        <f t="shared" si="106"/>
        <v>0</v>
      </c>
      <c r="FR62" s="18">
        <f t="shared" si="107"/>
        <v>0</v>
      </c>
      <c r="FS62" s="18">
        <f t="shared" si="108"/>
        <v>0</v>
      </c>
      <c r="FT62" s="18">
        <f t="shared" si="109"/>
        <v>0</v>
      </c>
      <c r="FU62" s="18">
        <f t="shared" si="110"/>
        <v>0</v>
      </c>
      <c r="FV62" s="18">
        <f t="shared" si="111"/>
        <v>0</v>
      </c>
      <c r="FW62" s="18">
        <f t="shared" si="112"/>
        <v>0</v>
      </c>
      <c r="FX62" s="18">
        <f t="shared" si="113"/>
        <v>0</v>
      </c>
      <c r="FY62" s="18">
        <f t="shared" si="114"/>
        <v>0</v>
      </c>
      <c r="FZ62" s="18">
        <f t="shared" si="115"/>
        <v>0</v>
      </c>
      <c r="GA62" s="18">
        <f t="shared" si="116"/>
        <v>0</v>
      </c>
      <c r="GB62" s="18">
        <f t="shared" si="117"/>
        <v>0</v>
      </c>
      <c r="GC62" s="18">
        <f t="shared" si="118"/>
        <v>0</v>
      </c>
      <c r="GD62" s="18">
        <f t="shared" si="119"/>
        <v>0</v>
      </c>
      <c r="GE62" s="18">
        <f t="shared" si="120"/>
        <v>0</v>
      </c>
    </row>
    <row r="63" spans="1:187" x14ac:dyDescent="0.2">
      <c r="A63">
        <v>60</v>
      </c>
      <c r="B63" s="16">
        <f>Bonds!B63</f>
        <v>46691</v>
      </c>
      <c r="C63" s="17">
        <f>Bonds!C63</f>
        <v>0.5</v>
      </c>
      <c r="D63">
        <f>Bonds!Q63</f>
        <v>3</v>
      </c>
      <c r="E63">
        <f t="shared" si="0"/>
        <v>1</v>
      </c>
      <c r="F63" s="16">
        <f>IF(1&gt;$D63,"",IF($E63=1,EOMONTH(EDATE(Bonds!$I63,6*(1-1)),0),EDATE(Bonds!$I63,6*(1-1))))</f>
        <v>46326</v>
      </c>
      <c r="G63" s="16">
        <f>IF(2&gt;$D63,"",IF($E63=1,EOMONTH(EDATE(Bonds!$I63,6*(2-1)),0),EDATE(Bonds!$I63,6*(2-1))))</f>
        <v>46507</v>
      </c>
      <c r="H63" s="16">
        <f>IF(3&gt;$D63,"",IF($E63=1,EOMONTH(EDATE(Bonds!$I63,6*(3-1)),0),EDATE(Bonds!$I63,6*(3-1))))</f>
        <v>46691</v>
      </c>
      <c r="I63" s="16" t="str">
        <f>IF(4&gt;$D63,"",IF($E63=1,EOMONTH(EDATE(Bonds!$I63,6*(4-1)),0),EDATE(Bonds!$I63,6*(4-1))))</f>
        <v/>
      </c>
      <c r="J63" s="16" t="str">
        <f>IF(5&gt;$D63,"",IF($E63=1,EOMONTH(EDATE(Bonds!$I63,6*(5-1)),0),EDATE(Bonds!$I63,6*(5-1))))</f>
        <v/>
      </c>
      <c r="K63" s="16" t="str">
        <f>IF(6&gt;$D63,"",IF($E63=1,EOMONTH(EDATE(Bonds!$I63,6*(6-1)),0),EDATE(Bonds!$I63,6*(6-1))))</f>
        <v/>
      </c>
      <c r="L63" s="16" t="str">
        <f>IF(7&gt;$D63,"",IF($E63=1,EOMONTH(EDATE(Bonds!$I63,6*(7-1)),0),EDATE(Bonds!$I63,6*(7-1))))</f>
        <v/>
      </c>
      <c r="M63" s="16" t="str">
        <f>IF(8&gt;$D63,"",IF($E63=1,EOMONTH(EDATE(Bonds!$I63,6*(8-1)),0),EDATE(Bonds!$I63,6*(8-1))))</f>
        <v/>
      </c>
      <c r="N63" s="16" t="str">
        <f>IF(9&gt;$D63,"",IF($E63=1,EOMONTH(EDATE(Bonds!$I63,6*(9-1)),0),EDATE(Bonds!$I63,6*(9-1))))</f>
        <v/>
      </c>
      <c r="O63" s="16" t="str">
        <f>IF(10&gt;$D63,"",IF($E63=1,EOMONTH(EDATE(Bonds!$I63,6*(10-1)),0),EDATE(Bonds!$I63,6*(10-1))))</f>
        <v/>
      </c>
      <c r="P63" s="16" t="str">
        <f>IF(11&gt;$D63,"",IF($E63=1,EOMONTH(EDATE(Bonds!$I63,6*(11-1)),0),EDATE(Bonds!$I63,6*(11-1))))</f>
        <v/>
      </c>
      <c r="Q63" s="16" t="str">
        <f>IF(12&gt;$D63,"",IF($E63=1,EOMONTH(EDATE(Bonds!$I63,6*(12-1)),0),EDATE(Bonds!$I63,6*(12-1))))</f>
        <v/>
      </c>
      <c r="R63" s="16" t="str">
        <f>IF(13&gt;$D63,"",IF($E63=1,EOMONTH(EDATE(Bonds!$I63,6*(13-1)),0),EDATE(Bonds!$I63,6*(13-1))))</f>
        <v/>
      </c>
      <c r="S63" s="16" t="str">
        <f>IF(14&gt;$D63,"",IF($E63=1,EOMONTH(EDATE(Bonds!$I63,6*(14-1)),0),EDATE(Bonds!$I63,6*(14-1))))</f>
        <v/>
      </c>
      <c r="T63" s="16" t="str">
        <f>IF(15&gt;$D63,"",IF($E63=1,EOMONTH(EDATE(Bonds!$I63,6*(15-1)),0),EDATE(Bonds!$I63,6*(15-1))))</f>
        <v/>
      </c>
      <c r="U63" s="16" t="str">
        <f>IF(16&gt;$D63,"",IF($E63=1,EOMONTH(EDATE(Bonds!$I63,6*(16-1)),0),EDATE(Bonds!$I63,6*(16-1))))</f>
        <v/>
      </c>
      <c r="V63" s="16" t="str">
        <f>IF(17&gt;$D63,"",IF($E63=1,EOMONTH(EDATE(Bonds!$I63,6*(17-1)),0),EDATE(Bonds!$I63,6*(17-1))))</f>
        <v/>
      </c>
      <c r="W63" s="16" t="str">
        <f>IF(18&gt;$D63,"",IF($E63=1,EOMONTH(EDATE(Bonds!$I63,6*(18-1)),0),EDATE(Bonds!$I63,6*(18-1))))</f>
        <v/>
      </c>
      <c r="X63" s="16" t="str">
        <f>IF(19&gt;$D63,"",IF($E63=1,EOMONTH(EDATE(Bonds!$I63,6*(19-1)),0),EDATE(Bonds!$I63,6*(19-1))))</f>
        <v/>
      </c>
      <c r="Y63" s="16" t="str">
        <f>IF(20&gt;$D63,"",IF($E63=1,EOMONTH(EDATE(Bonds!$I63,6*(20-1)),0),EDATE(Bonds!$I63,6*(20-1))))</f>
        <v/>
      </c>
      <c r="Z63" s="16" t="str">
        <f>IF(21&gt;$D63,"",IF($E63=1,EOMONTH(EDATE(Bonds!$I63,6*(21-1)),0),EDATE(Bonds!$I63,6*(21-1))))</f>
        <v/>
      </c>
      <c r="AA63" s="16" t="str">
        <f>IF(22&gt;$D63,"",IF($E63=1,EOMONTH(EDATE(Bonds!$I63,6*(22-1)),0),EDATE(Bonds!$I63,6*(22-1))))</f>
        <v/>
      </c>
      <c r="AB63" s="16" t="str">
        <f>IF(23&gt;$D63,"",IF($E63=1,EOMONTH(EDATE(Bonds!$I63,6*(23-1)),0),EDATE(Bonds!$I63,6*(23-1))))</f>
        <v/>
      </c>
      <c r="AC63" s="16" t="str">
        <f>IF(24&gt;$D63,"",IF($E63=1,EOMONTH(EDATE(Bonds!$I63,6*(24-1)),0),EDATE(Bonds!$I63,6*(24-1))))</f>
        <v/>
      </c>
      <c r="AD63" s="16" t="str">
        <f>IF(25&gt;$D63,"",IF($E63=1,EOMONTH(EDATE(Bonds!$I63,6*(25-1)),0),EDATE(Bonds!$I63,6*(25-1))))</f>
        <v/>
      </c>
      <c r="AE63" s="16" t="str">
        <f>IF(26&gt;$D63,"",IF($E63=1,EOMONTH(EDATE(Bonds!$I63,6*(26-1)),0),EDATE(Bonds!$I63,6*(26-1))))</f>
        <v/>
      </c>
      <c r="AF63" s="16" t="str">
        <f>IF(27&gt;$D63,"",IF($E63=1,EOMONTH(EDATE(Bonds!$I63,6*(27-1)),0),EDATE(Bonds!$I63,6*(27-1))))</f>
        <v/>
      </c>
      <c r="AG63" s="16" t="str">
        <f>IF(28&gt;$D63,"",IF($E63=1,EOMONTH(EDATE(Bonds!$I63,6*(28-1)),0),EDATE(Bonds!$I63,6*(28-1))))</f>
        <v/>
      </c>
      <c r="AH63" s="16" t="str">
        <f>IF(29&gt;$D63,"",IF($E63=1,EOMONTH(EDATE(Bonds!$I63,6*(29-1)),0),EDATE(Bonds!$I63,6*(29-1))))</f>
        <v/>
      </c>
      <c r="AI63" s="16" t="str">
        <f>IF(30&gt;$D63,"",IF($E63=1,EOMONTH(EDATE(Bonds!$I63,6*(30-1)),0),EDATE(Bonds!$I63,6*(30-1))))</f>
        <v/>
      </c>
      <c r="AJ63" s="16" t="str">
        <f>IF(31&gt;$D63,"",IF($E63=1,EOMONTH(EDATE(Bonds!$I63,6*(31-1)),0),EDATE(Bonds!$I63,6*(31-1))))</f>
        <v/>
      </c>
      <c r="AK63" s="16" t="str">
        <f>IF(32&gt;$D63,"",IF($E63=1,EOMONTH(EDATE(Bonds!$I63,6*(32-1)),0),EDATE(Bonds!$I63,6*(32-1))))</f>
        <v/>
      </c>
      <c r="AL63" s="16" t="str">
        <f>IF(33&gt;$D63,"",IF($E63=1,EOMONTH(EDATE(Bonds!$I63,6*(33-1)),0),EDATE(Bonds!$I63,6*(33-1))))</f>
        <v/>
      </c>
      <c r="AM63" s="16" t="str">
        <f>IF(34&gt;$D63,"",IF($E63=1,EOMONTH(EDATE(Bonds!$I63,6*(34-1)),0),EDATE(Bonds!$I63,6*(34-1))))</f>
        <v/>
      </c>
      <c r="AN63" s="16" t="str">
        <f>IF(35&gt;$D63,"",IF($E63=1,EOMONTH(EDATE(Bonds!$I63,6*(35-1)),0),EDATE(Bonds!$I63,6*(35-1))))</f>
        <v/>
      </c>
      <c r="AO63" s="16" t="str">
        <f>IF(36&gt;$D63,"",IF($E63=1,EOMONTH(EDATE(Bonds!$I63,6*(36-1)),0),EDATE(Bonds!$I63,6*(36-1))))</f>
        <v/>
      </c>
      <c r="AP63" s="16" t="str">
        <f>IF(37&gt;$D63,"",IF($E63=1,EOMONTH(EDATE(Bonds!$I63,6*(37-1)),0),EDATE(Bonds!$I63,6*(37-1))))</f>
        <v/>
      </c>
      <c r="AQ63" s="16" t="str">
        <f>IF(38&gt;$D63,"",IF($E63=1,EOMONTH(EDATE(Bonds!$I63,6*(38-1)),0),EDATE(Bonds!$I63,6*(38-1))))</f>
        <v/>
      </c>
      <c r="AR63" s="16" t="str">
        <f>IF(39&gt;$D63,"",IF($E63=1,EOMONTH(EDATE(Bonds!$I63,6*(39-1)),0),EDATE(Bonds!$I63,6*(39-1))))</f>
        <v/>
      </c>
      <c r="AS63" s="16" t="str">
        <f>IF(40&gt;$D63,"",IF($E63=1,EOMONTH(EDATE(Bonds!$I63,6*(40-1)),0),EDATE(Bonds!$I63,6*(40-1))))</f>
        <v/>
      </c>
      <c r="AT63" s="16" t="str">
        <f>IF(41&gt;$D63,"",IF($E63=1,EOMONTH(EDATE(Bonds!$I63,6*(41-1)),0),EDATE(Bonds!$I63,6*(41-1))))</f>
        <v/>
      </c>
      <c r="AU63" s="16" t="str">
        <f>IF(42&gt;$D63,"",IF($E63=1,EOMONTH(EDATE(Bonds!$I63,6*(42-1)),0),EDATE(Bonds!$I63,6*(42-1))))</f>
        <v/>
      </c>
      <c r="AV63" s="16" t="str">
        <f>IF(43&gt;$D63,"",IF($E63=1,EOMONTH(EDATE(Bonds!$I63,6*(43-1)),0),EDATE(Bonds!$I63,6*(43-1))))</f>
        <v/>
      </c>
      <c r="AW63" s="16" t="str">
        <f>IF(44&gt;$D63,"",IF($E63=1,EOMONTH(EDATE(Bonds!$I63,6*(44-1)),0),EDATE(Bonds!$I63,6*(44-1))))</f>
        <v/>
      </c>
      <c r="AX63" s="16" t="str">
        <f>IF(45&gt;$D63,"",IF($E63=1,EOMONTH(EDATE(Bonds!$I63,6*(45-1)),0),EDATE(Bonds!$I63,6*(45-1))))</f>
        <v/>
      </c>
      <c r="AY63" s="16" t="str">
        <f>IF(46&gt;$D63,"",IF($E63=1,EOMONTH(EDATE(Bonds!$I63,6*(46-1)),0),EDATE(Bonds!$I63,6*(46-1))))</f>
        <v/>
      </c>
      <c r="AZ63" s="16" t="str">
        <f>IF(47&gt;$D63,"",IF($E63=1,EOMONTH(EDATE(Bonds!$I63,6*(47-1)),0),EDATE(Bonds!$I63,6*(47-1))))</f>
        <v/>
      </c>
      <c r="BA63" s="16" t="str">
        <f>IF(48&gt;$D63,"",IF($E63=1,EOMONTH(EDATE(Bonds!$I63,6*(48-1)),0),EDATE(Bonds!$I63,6*(48-1))))</f>
        <v/>
      </c>
      <c r="BB63" s="16" t="str">
        <f>IF(49&gt;$D63,"",IF($E63=1,EOMONTH(EDATE(Bonds!$I63,6*(49-1)),0),EDATE(Bonds!$I63,6*(49-1))))</f>
        <v/>
      </c>
      <c r="BC63" s="16" t="str">
        <f>IF(50&gt;$D63,"",IF($E63=1,EOMONTH(EDATE(Bonds!$I63,6*(50-1)),0),EDATE(Bonds!$I63,6*(50-1))))</f>
        <v/>
      </c>
      <c r="BD63" s="16" t="str">
        <f>IF(51&gt;$D63,"",IF($E63=1,EOMONTH(EDATE(Bonds!$I63,6*(51-1)),0),EDATE(Bonds!$I63,6*(51-1))))</f>
        <v/>
      </c>
      <c r="BE63" s="16" t="str">
        <f>IF(52&gt;$D63,"",IF($E63=1,EOMONTH(EDATE(Bonds!$I63,6*(52-1)),0),EDATE(Bonds!$I63,6*(52-1))))</f>
        <v/>
      </c>
      <c r="BF63" s="16" t="str">
        <f>IF(53&gt;$D63,"",IF($E63=1,EOMONTH(EDATE(Bonds!$I63,6*(53-1)),0),EDATE(Bonds!$I63,6*(53-1))))</f>
        <v/>
      </c>
      <c r="BG63" s="16" t="str">
        <f>IF(54&gt;$D63,"",IF($E63=1,EOMONTH(EDATE(Bonds!$I63,6*(54-1)),0),EDATE(Bonds!$I63,6*(54-1))))</f>
        <v/>
      </c>
      <c r="BH63" s="16" t="str">
        <f>IF(55&gt;$D63,"",IF($E63=1,EOMONTH(EDATE(Bonds!$I63,6*(55-1)),0),EDATE(Bonds!$I63,6*(55-1))))</f>
        <v/>
      </c>
      <c r="BI63" s="16" t="str">
        <f>IF(56&gt;$D63,"",IF($E63=1,EOMONTH(EDATE(Bonds!$I63,6*(56-1)),0),EDATE(Bonds!$I63,6*(56-1))))</f>
        <v/>
      </c>
      <c r="BJ63" s="16" t="str">
        <f>IF(57&gt;$D63,"",IF($E63=1,EOMONTH(EDATE(Bonds!$I63,6*(57-1)),0),EDATE(Bonds!$I63,6*(57-1))))</f>
        <v/>
      </c>
      <c r="BK63" s="16" t="str">
        <f>IF(58&gt;$D63,"",IF($E63=1,EOMONTH(EDATE(Bonds!$I63,6*(58-1)),0),EDATE(Bonds!$I63,6*(58-1))))</f>
        <v/>
      </c>
      <c r="BL63" s="16" t="str">
        <f>IF(59&gt;$D63,"",IF($E63=1,EOMONTH(EDATE(Bonds!$I63,6*(59-1)),0),EDATE(Bonds!$I63,6*(59-1))))</f>
        <v/>
      </c>
      <c r="BM63" s="16" t="str">
        <f>IF(60&gt;$D63,"",IF($E63=1,EOMONTH(EDATE(Bonds!$I63,6*(60-1)),0),EDATE(Bonds!$I63,6*(60-1))))</f>
        <v/>
      </c>
      <c r="BO63" s="22">
        <f t="shared" si="1"/>
        <v>3.7298133534015822E-2</v>
      </c>
      <c r="BP63" s="22">
        <f t="shared" si="2"/>
        <v>3.9984915237647078E-2</v>
      </c>
      <c r="BQ63" s="22">
        <f t="shared" si="3"/>
        <v>4.1758155671488606E-2</v>
      </c>
      <c r="BR63" s="22" t="str">
        <f t="shared" si="4"/>
        <v/>
      </c>
      <c r="BS63" s="22" t="str">
        <f t="shared" si="5"/>
        <v/>
      </c>
      <c r="BT63" s="22" t="str">
        <f t="shared" si="6"/>
        <v/>
      </c>
      <c r="BU63" s="22" t="str">
        <f t="shared" si="7"/>
        <v/>
      </c>
      <c r="BV63" s="22" t="str">
        <f t="shared" si="8"/>
        <v/>
      </c>
      <c r="BW63" s="22" t="str">
        <f t="shared" si="9"/>
        <v/>
      </c>
      <c r="BX63" s="22" t="str">
        <f t="shared" si="10"/>
        <v/>
      </c>
      <c r="BY63" s="22" t="str">
        <f t="shared" si="11"/>
        <v/>
      </c>
      <c r="BZ63" s="22" t="str">
        <f t="shared" si="12"/>
        <v/>
      </c>
      <c r="CA63" s="22" t="str">
        <f t="shared" si="13"/>
        <v/>
      </c>
      <c r="CB63" s="22" t="str">
        <f t="shared" si="14"/>
        <v/>
      </c>
      <c r="CC63" s="22" t="str">
        <f t="shared" si="15"/>
        <v/>
      </c>
      <c r="CD63" s="22" t="str">
        <f t="shared" si="16"/>
        <v/>
      </c>
      <c r="CE63" s="22" t="str">
        <f t="shared" si="17"/>
        <v/>
      </c>
      <c r="CF63" s="22" t="str">
        <f t="shared" si="18"/>
        <v/>
      </c>
      <c r="CG63" s="22" t="str">
        <f t="shared" si="19"/>
        <v/>
      </c>
      <c r="CH63" s="22" t="str">
        <f t="shared" si="20"/>
        <v/>
      </c>
      <c r="CI63" s="22" t="str">
        <f t="shared" si="21"/>
        <v/>
      </c>
      <c r="CJ63" s="22" t="str">
        <f t="shared" si="22"/>
        <v/>
      </c>
      <c r="CK63" s="22" t="str">
        <f t="shared" si="23"/>
        <v/>
      </c>
      <c r="CL63" s="22" t="str">
        <f t="shared" si="24"/>
        <v/>
      </c>
      <c r="CM63" s="22" t="str">
        <f t="shared" si="25"/>
        <v/>
      </c>
      <c r="CN63" s="22" t="str">
        <f t="shared" si="26"/>
        <v/>
      </c>
      <c r="CO63" s="22" t="str">
        <f t="shared" si="27"/>
        <v/>
      </c>
      <c r="CP63" s="22" t="str">
        <f t="shared" si="28"/>
        <v/>
      </c>
      <c r="CQ63" s="22" t="str">
        <f t="shared" si="29"/>
        <v/>
      </c>
      <c r="CR63" s="22" t="str">
        <f t="shared" si="30"/>
        <v/>
      </c>
      <c r="CS63" s="22" t="str">
        <f t="shared" si="31"/>
        <v/>
      </c>
      <c r="CT63" s="22" t="str">
        <f t="shared" si="32"/>
        <v/>
      </c>
      <c r="CU63" s="22" t="str">
        <f t="shared" si="33"/>
        <v/>
      </c>
      <c r="CV63" s="22" t="str">
        <f t="shared" si="34"/>
        <v/>
      </c>
      <c r="CW63" s="22" t="str">
        <f t="shared" si="35"/>
        <v/>
      </c>
      <c r="CX63" s="22" t="str">
        <f t="shared" si="36"/>
        <v/>
      </c>
      <c r="CY63" s="22" t="str">
        <f t="shared" si="37"/>
        <v/>
      </c>
      <c r="CZ63" s="22" t="str">
        <f t="shared" si="38"/>
        <v/>
      </c>
      <c r="DA63" s="22" t="str">
        <f t="shared" si="39"/>
        <v/>
      </c>
      <c r="DB63" s="22" t="str">
        <f t="shared" si="40"/>
        <v/>
      </c>
      <c r="DC63" s="22" t="str">
        <f t="shared" si="41"/>
        <v/>
      </c>
      <c r="DD63" s="22" t="str">
        <f t="shared" si="42"/>
        <v/>
      </c>
      <c r="DE63" s="22" t="str">
        <f t="shared" si="43"/>
        <v/>
      </c>
      <c r="DF63" s="22" t="str">
        <f t="shared" si="44"/>
        <v/>
      </c>
      <c r="DG63" s="22" t="str">
        <f t="shared" si="45"/>
        <v/>
      </c>
      <c r="DH63" s="22" t="str">
        <f t="shared" si="46"/>
        <v/>
      </c>
      <c r="DI63" s="22" t="str">
        <f t="shared" si="47"/>
        <v/>
      </c>
      <c r="DJ63" s="22" t="str">
        <f t="shared" si="48"/>
        <v/>
      </c>
      <c r="DK63" s="22" t="str">
        <f t="shared" si="49"/>
        <v/>
      </c>
      <c r="DL63" s="22" t="str">
        <f t="shared" si="50"/>
        <v/>
      </c>
      <c r="DM63" s="22" t="str">
        <f t="shared" si="51"/>
        <v/>
      </c>
      <c r="DN63" s="22" t="str">
        <f t="shared" si="52"/>
        <v/>
      </c>
      <c r="DO63" s="22" t="str">
        <f t="shared" si="53"/>
        <v/>
      </c>
      <c r="DP63" s="22" t="str">
        <f t="shared" si="54"/>
        <v/>
      </c>
      <c r="DQ63" s="22" t="str">
        <f t="shared" si="55"/>
        <v/>
      </c>
      <c r="DR63" s="22" t="str">
        <f t="shared" si="56"/>
        <v/>
      </c>
      <c r="DS63" s="22" t="str">
        <f t="shared" si="57"/>
        <v/>
      </c>
      <c r="DT63" s="22" t="str">
        <f t="shared" si="58"/>
        <v/>
      </c>
      <c r="DU63" s="22" t="str">
        <f t="shared" si="59"/>
        <v/>
      </c>
      <c r="DV63" s="22" t="str">
        <f t="shared" si="60"/>
        <v/>
      </c>
      <c r="DX63" s="18">
        <f t="shared" si="61"/>
        <v>0.24864968653684624</v>
      </c>
      <c r="DY63" s="18">
        <f t="shared" si="62"/>
        <v>0.24367290021324814</v>
      </c>
      <c r="DZ63" s="18">
        <f t="shared" si="63"/>
        <v>95.568703527370275</v>
      </c>
      <c r="EA63" s="18">
        <f t="shared" si="64"/>
        <v>0</v>
      </c>
      <c r="EB63" s="18">
        <f t="shared" si="65"/>
        <v>0</v>
      </c>
      <c r="EC63" s="18">
        <f t="shared" si="66"/>
        <v>0</v>
      </c>
      <c r="ED63" s="18">
        <f t="shared" si="67"/>
        <v>0</v>
      </c>
      <c r="EE63" s="18">
        <f t="shared" si="68"/>
        <v>0</v>
      </c>
      <c r="EF63" s="18">
        <f t="shared" si="69"/>
        <v>0</v>
      </c>
      <c r="EG63" s="18">
        <f t="shared" si="70"/>
        <v>0</v>
      </c>
      <c r="EH63" s="18">
        <f t="shared" si="71"/>
        <v>0</v>
      </c>
      <c r="EI63" s="18">
        <f t="shared" si="72"/>
        <v>0</v>
      </c>
      <c r="EJ63" s="18">
        <f t="shared" si="73"/>
        <v>0</v>
      </c>
      <c r="EK63" s="18">
        <f t="shared" si="74"/>
        <v>0</v>
      </c>
      <c r="EL63" s="18">
        <f t="shared" si="75"/>
        <v>0</v>
      </c>
      <c r="EM63" s="18">
        <f t="shared" si="76"/>
        <v>0</v>
      </c>
      <c r="EN63" s="18">
        <f t="shared" si="77"/>
        <v>0</v>
      </c>
      <c r="EO63" s="18">
        <f t="shared" si="78"/>
        <v>0</v>
      </c>
      <c r="EP63" s="18">
        <f t="shared" si="79"/>
        <v>0</v>
      </c>
      <c r="EQ63" s="18">
        <f t="shared" si="80"/>
        <v>0</v>
      </c>
      <c r="ER63" s="18">
        <f t="shared" si="81"/>
        <v>0</v>
      </c>
      <c r="ES63" s="18">
        <f t="shared" si="82"/>
        <v>0</v>
      </c>
      <c r="ET63" s="18">
        <f t="shared" si="83"/>
        <v>0</v>
      </c>
      <c r="EU63" s="18">
        <f t="shared" si="84"/>
        <v>0</v>
      </c>
      <c r="EV63" s="18">
        <f t="shared" si="85"/>
        <v>0</v>
      </c>
      <c r="EW63" s="18">
        <f t="shared" si="86"/>
        <v>0</v>
      </c>
      <c r="EX63" s="18">
        <f t="shared" si="87"/>
        <v>0</v>
      </c>
      <c r="EY63" s="18">
        <f t="shared" si="88"/>
        <v>0</v>
      </c>
      <c r="EZ63" s="18">
        <f t="shared" si="89"/>
        <v>0</v>
      </c>
      <c r="FA63" s="18">
        <f t="shared" si="90"/>
        <v>0</v>
      </c>
      <c r="FB63" s="18">
        <f t="shared" si="91"/>
        <v>0</v>
      </c>
      <c r="FC63" s="18">
        <f t="shared" si="92"/>
        <v>0</v>
      </c>
      <c r="FD63" s="18">
        <f t="shared" si="93"/>
        <v>0</v>
      </c>
      <c r="FE63" s="18">
        <f t="shared" si="94"/>
        <v>0</v>
      </c>
      <c r="FF63" s="18">
        <f t="shared" si="95"/>
        <v>0</v>
      </c>
      <c r="FG63" s="18">
        <f t="shared" si="96"/>
        <v>0</v>
      </c>
      <c r="FH63" s="18">
        <f t="shared" si="97"/>
        <v>0</v>
      </c>
      <c r="FI63" s="18">
        <f t="shared" si="98"/>
        <v>0</v>
      </c>
      <c r="FJ63" s="18">
        <f t="shared" si="99"/>
        <v>0</v>
      </c>
      <c r="FK63" s="18">
        <f t="shared" si="100"/>
        <v>0</v>
      </c>
      <c r="FL63" s="18">
        <f t="shared" si="101"/>
        <v>0</v>
      </c>
      <c r="FM63" s="18">
        <f t="shared" si="102"/>
        <v>0</v>
      </c>
      <c r="FN63" s="18">
        <f t="shared" si="103"/>
        <v>0</v>
      </c>
      <c r="FO63" s="18">
        <f t="shared" si="104"/>
        <v>0</v>
      </c>
      <c r="FP63" s="18">
        <f t="shared" si="105"/>
        <v>0</v>
      </c>
      <c r="FQ63" s="18">
        <f t="shared" si="106"/>
        <v>0</v>
      </c>
      <c r="FR63" s="18">
        <f t="shared" si="107"/>
        <v>0</v>
      </c>
      <c r="FS63" s="18">
        <f t="shared" si="108"/>
        <v>0</v>
      </c>
      <c r="FT63" s="18">
        <f t="shared" si="109"/>
        <v>0</v>
      </c>
      <c r="FU63" s="18">
        <f t="shared" si="110"/>
        <v>0</v>
      </c>
      <c r="FV63" s="18">
        <f t="shared" si="111"/>
        <v>0</v>
      </c>
      <c r="FW63" s="18">
        <f t="shared" si="112"/>
        <v>0</v>
      </c>
      <c r="FX63" s="18">
        <f t="shared" si="113"/>
        <v>0</v>
      </c>
      <c r="FY63" s="18">
        <f t="shared" si="114"/>
        <v>0</v>
      </c>
      <c r="FZ63" s="18">
        <f t="shared" si="115"/>
        <v>0</v>
      </c>
      <c r="GA63" s="18">
        <f t="shared" si="116"/>
        <v>0</v>
      </c>
      <c r="GB63" s="18">
        <f t="shared" si="117"/>
        <v>0</v>
      </c>
      <c r="GC63" s="18">
        <f t="shared" si="118"/>
        <v>0</v>
      </c>
      <c r="GD63" s="18">
        <f t="shared" si="119"/>
        <v>0</v>
      </c>
      <c r="GE63" s="18">
        <f t="shared" si="120"/>
        <v>0</v>
      </c>
    </row>
    <row r="64" spans="1:187" x14ac:dyDescent="0.2">
      <c r="A64">
        <v>61</v>
      </c>
      <c r="B64" s="16">
        <f>Bonds!B64</f>
        <v>46691</v>
      </c>
      <c r="C64" s="17">
        <f>Bonds!C64</f>
        <v>3.5</v>
      </c>
      <c r="D64">
        <f>Bonds!Q64</f>
        <v>3</v>
      </c>
      <c r="E64">
        <f t="shared" si="0"/>
        <v>1</v>
      </c>
      <c r="F64" s="16">
        <f>IF(1&gt;$D64,"",IF($E64=1,EOMONTH(EDATE(Bonds!$I64,6*(1-1)),0),EDATE(Bonds!$I64,6*(1-1))))</f>
        <v>46326</v>
      </c>
      <c r="G64" s="16">
        <f>IF(2&gt;$D64,"",IF($E64=1,EOMONTH(EDATE(Bonds!$I64,6*(2-1)),0),EDATE(Bonds!$I64,6*(2-1))))</f>
        <v>46507</v>
      </c>
      <c r="H64" s="16">
        <f>IF(3&gt;$D64,"",IF($E64=1,EOMONTH(EDATE(Bonds!$I64,6*(3-1)),0),EDATE(Bonds!$I64,6*(3-1))))</f>
        <v>46691</v>
      </c>
      <c r="I64" s="16" t="str">
        <f>IF(4&gt;$D64,"",IF($E64=1,EOMONTH(EDATE(Bonds!$I64,6*(4-1)),0),EDATE(Bonds!$I64,6*(4-1))))</f>
        <v/>
      </c>
      <c r="J64" s="16" t="str">
        <f>IF(5&gt;$D64,"",IF($E64=1,EOMONTH(EDATE(Bonds!$I64,6*(5-1)),0),EDATE(Bonds!$I64,6*(5-1))))</f>
        <v/>
      </c>
      <c r="K64" s="16" t="str">
        <f>IF(6&gt;$D64,"",IF($E64=1,EOMONTH(EDATE(Bonds!$I64,6*(6-1)),0),EDATE(Bonds!$I64,6*(6-1))))</f>
        <v/>
      </c>
      <c r="L64" s="16" t="str">
        <f>IF(7&gt;$D64,"",IF($E64=1,EOMONTH(EDATE(Bonds!$I64,6*(7-1)),0),EDATE(Bonds!$I64,6*(7-1))))</f>
        <v/>
      </c>
      <c r="M64" s="16" t="str">
        <f>IF(8&gt;$D64,"",IF($E64=1,EOMONTH(EDATE(Bonds!$I64,6*(8-1)),0),EDATE(Bonds!$I64,6*(8-1))))</f>
        <v/>
      </c>
      <c r="N64" s="16" t="str">
        <f>IF(9&gt;$D64,"",IF($E64=1,EOMONTH(EDATE(Bonds!$I64,6*(9-1)),0),EDATE(Bonds!$I64,6*(9-1))))</f>
        <v/>
      </c>
      <c r="O64" s="16" t="str">
        <f>IF(10&gt;$D64,"",IF($E64=1,EOMONTH(EDATE(Bonds!$I64,6*(10-1)),0),EDATE(Bonds!$I64,6*(10-1))))</f>
        <v/>
      </c>
      <c r="P64" s="16" t="str">
        <f>IF(11&gt;$D64,"",IF($E64=1,EOMONTH(EDATE(Bonds!$I64,6*(11-1)),0),EDATE(Bonds!$I64,6*(11-1))))</f>
        <v/>
      </c>
      <c r="Q64" s="16" t="str">
        <f>IF(12&gt;$D64,"",IF($E64=1,EOMONTH(EDATE(Bonds!$I64,6*(12-1)),0),EDATE(Bonds!$I64,6*(12-1))))</f>
        <v/>
      </c>
      <c r="R64" s="16" t="str">
        <f>IF(13&gt;$D64,"",IF($E64=1,EOMONTH(EDATE(Bonds!$I64,6*(13-1)),0),EDATE(Bonds!$I64,6*(13-1))))</f>
        <v/>
      </c>
      <c r="S64" s="16" t="str">
        <f>IF(14&gt;$D64,"",IF($E64=1,EOMONTH(EDATE(Bonds!$I64,6*(14-1)),0),EDATE(Bonds!$I64,6*(14-1))))</f>
        <v/>
      </c>
      <c r="T64" s="16" t="str">
        <f>IF(15&gt;$D64,"",IF($E64=1,EOMONTH(EDATE(Bonds!$I64,6*(15-1)),0),EDATE(Bonds!$I64,6*(15-1))))</f>
        <v/>
      </c>
      <c r="U64" s="16" t="str">
        <f>IF(16&gt;$D64,"",IF($E64=1,EOMONTH(EDATE(Bonds!$I64,6*(16-1)),0),EDATE(Bonds!$I64,6*(16-1))))</f>
        <v/>
      </c>
      <c r="V64" s="16" t="str">
        <f>IF(17&gt;$D64,"",IF($E64=1,EOMONTH(EDATE(Bonds!$I64,6*(17-1)),0),EDATE(Bonds!$I64,6*(17-1))))</f>
        <v/>
      </c>
      <c r="W64" s="16" t="str">
        <f>IF(18&gt;$D64,"",IF($E64=1,EOMONTH(EDATE(Bonds!$I64,6*(18-1)),0),EDATE(Bonds!$I64,6*(18-1))))</f>
        <v/>
      </c>
      <c r="X64" s="16" t="str">
        <f>IF(19&gt;$D64,"",IF($E64=1,EOMONTH(EDATE(Bonds!$I64,6*(19-1)),0),EDATE(Bonds!$I64,6*(19-1))))</f>
        <v/>
      </c>
      <c r="Y64" s="16" t="str">
        <f>IF(20&gt;$D64,"",IF($E64=1,EOMONTH(EDATE(Bonds!$I64,6*(20-1)),0),EDATE(Bonds!$I64,6*(20-1))))</f>
        <v/>
      </c>
      <c r="Z64" s="16" t="str">
        <f>IF(21&gt;$D64,"",IF($E64=1,EOMONTH(EDATE(Bonds!$I64,6*(21-1)),0),EDATE(Bonds!$I64,6*(21-1))))</f>
        <v/>
      </c>
      <c r="AA64" s="16" t="str">
        <f>IF(22&gt;$D64,"",IF($E64=1,EOMONTH(EDATE(Bonds!$I64,6*(22-1)),0),EDATE(Bonds!$I64,6*(22-1))))</f>
        <v/>
      </c>
      <c r="AB64" s="16" t="str">
        <f>IF(23&gt;$D64,"",IF($E64=1,EOMONTH(EDATE(Bonds!$I64,6*(23-1)),0),EDATE(Bonds!$I64,6*(23-1))))</f>
        <v/>
      </c>
      <c r="AC64" s="16" t="str">
        <f>IF(24&gt;$D64,"",IF($E64=1,EOMONTH(EDATE(Bonds!$I64,6*(24-1)),0),EDATE(Bonds!$I64,6*(24-1))))</f>
        <v/>
      </c>
      <c r="AD64" s="16" t="str">
        <f>IF(25&gt;$D64,"",IF($E64=1,EOMONTH(EDATE(Bonds!$I64,6*(25-1)),0),EDATE(Bonds!$I64,6*(25-1))))</f>
        <v/>
      </c>
      <c r="AE64" s="16" t="str">
        <f>IF(26&gt;$D64,"",IF($E64=1,EOMONTH(EDATE(Bonds!$I64,6*(26-1)),0),EDATE(Bonds!$I64,6*(26-1))))</f>
        <v/>
      </c>
      <c r="AF64" s="16" t="str">
        <f>IF(27&gt;$D64,"",IF($E64=1,EOMONTH(EDATE(Bonds!$I64,6*(27-1)),0),EDATE(Bonds!$I64,6*(27-1))))</f>
        <v/>
      </c>
      <c r="AG64" s="16" t="str">
        <f>IF(28&gt;$D64,"",IF($E64=1,EOMONTH(EDATE(Bonds!$I64,6*(28-1)),0),EDATE(Bonds!$I64,6*(28-1))))</f>
        <v/>
      </c>
      <c r="AH64" s="16" t="str">
        <f>IF(29&gt;$D64,"",IF($E64=1,EOMONTH(EDATE(Bonds!$I64,6*(29-1)),0),EDATE(Bonds!$I64,6*(29-1))))</f>
        <v/>
      </c>
      <c r="AI64" s="16" t="str">
        <f>IF(30&gt;$D64,"",IF($E64=1,EOMONTH(EDATE(Bonds!$I64,6*(30-1)),0),EDATE(Bonds!$I64,6*(30-1))))</f>
        <v/>
      </c>
      <c r="AJ64" s="16" t="str">
        <f>IF(31&gt;$D64,"",IF($E64=1,EOMONTH(EDATE(Bonds!$I64,6*(31-1)),0),EDATE(Bonds!$I64,6*(31-1))))</f>
        <v/>
      </c>
      <c r="AK64" s="16" t="str">
        <f>IF(32&gt;$D64,"",IF($E64=1,EOMONTH(EDATE(Bonds!$I64,6*(32-1)),0),EDATE(Bonds!$I64,6*(32-1))))</f>
        <v/>
      </c>
      <c r="AL64" s="16" t="str">
        <f>IF(33&gt;$D64,"",IF($E64=1,EOMONTH(EDATE(Bonds!$I64,6*(33-1)),0),EDATE(Bonds!$I64,6*(33-1))))</f>
        <v/>
      </c>
      <c r="AM64" s="16" t="str">
        <f>IF(34&gt;$D64,"",IF($E64=1,EOMONTH(EDATE(Bonds!$I64,6*(34-1)),0),EDATE(Bonds!$I64,6*(34-1))))</f>
        <v/>
      </c>
      <c r="AN64" s="16" t="str">
        <f>IF(35&gt;$D64,"",IF($E64=1,EOMONTH(EDATE(Bonds!$I64,6*(35-1)),0),EDATE(Bonds!$I64,6*(35-1))))</f>
        <v/>
      </c>
      <c r="AO64" s="16" t="str">
        <f>IF(36&gt;$D64,"",IF($E64=1,EOMONTH(EDATE(Bonds!$I64,6*(36-1)),0),EDATE(Bonds!$I64,6*(36-1))))</f>
        <v/>
      </c>
      <c r="AP64" s="16" t="str">
        <f>IF(37&gt;$D64,"",IF($E64=1,EOMONTH(EDATE(Bonds!$I64,6*(37-1)),0),EDATE(Bonds!$I64,6*(37-1))))</f>
        <v/>
      </c>
      <c r="AQ64" s="16" t="str">
        <f>IF(38&gt;$D64,"",IF($E64=1,EOMONTH(EDATE(Bonds!$I64,6*(38-1)),0),EDATE(Bonds!$I64,6*(38-1))))</f>
        <v/>
      </c>
      <c r="AR64" s="16" t="str">
        <f>IF(39&gt;$D64,"",IF($E64=1,EOMONTH(EDATE(Bonds!$I64,6*(39-1)),0),EDATE(Bonds!$I64,6*(39-1))))</f>
        <v/>
      </c>
      <c r="AS64" s="16" t="str">
        <f>IF(40&gt;$D64,"",IF($E64=1,EOMONTH(EDATE(Bonds!$I64,6*(40-1)),0),EDATE(Bonds!$I64,6*(40-1))))</f>
        <v/>
      </c>
      <c r="AT64" s="16" t="str">
        <f>IF(41&gt;$D64,"",IF($E64=1,EOMONTH(EDATE(Bonds!$I64,6*(41-1)),0),EDATE(Bonds!$I64,6*(41-1))))</f>
        <v/>
      </c>
      <c r="AU64" s="16" t="str">
        <f>IF(42&gt;$D64,"",IF($E64=1,EOMONTH(EDATE(Bonds!$I64,6*(42-1)),0),EDATE(Bonds!$I64,6*(42-1))))</f>
        <v/>
      </c>
      <c r="AV64" s="16" t="str">
        <f>IF(43&gt;$D64,"",IF($E64=1,EOMONTH(EDATE(Bonds!$I64,6*(43-1)),0),EDATE(Bonds!$I64,6*(43-1))))</f>
        <v/>
      </c>
      <c r="AW64" s="16" t="str">
        <f>IF(44&gt;$D64,"",IF($E64=1,EOMONTH(EDATE(Bonds!$I64,6*(44-1)),0),EDATE(Bonds!$I64,6*(44-1))))</f>
        <v/>
      </c>
      <c r="AX64" s="16" t="str">
        <f>IF(45&gt;$D64,"",IF($E64=1,EOMONTH(EDATE(Bonds!$I64,6*(45-1)),0),EDATE(Bonds!$I64,6*(45-1))))</f>
        <v/>
      </c>
      <c r="AY64" s="16" t="str">
        <f>IF(46&gt;$D64,"",IF($E64=1,EOMONTH(EDATE(Bonds!$I64,6*(46-1)),0),EDATE(Bonds!$I64,6*(46-1))))</f>
        <v/>
      </c>
      <c r="AZ64" s="16" t="str">
        <f>IF(47&gt;$D64,"",IF($E64=1,EOMONTH(EDATE(Bonds!$I64,6*(47-1)),0),EDATE(Bonds!$I64,6*(47-1))))</f>
        <v/>
      </c>
      <c r="BA64" s="16" t="str">
        <f>IF(48&gt;$D64,"",IF($E64=1,EOMONTH(EDATE(Bonds!$I64,6*(48-1)),0),EDATE(Bonds!$I64,6*(48-1))))</f>
        <v/>
      </c>
      <c r="BB64" s="16" t="str">
        <f>IF(49&gt;$D64,"",IF($E64=1,EOMONTH(EDATE(Bonds!$I64,6*(49-1)),0),EDATE(Bonds!$I64,6*(49-1))))</f>
        <v/>
      </c>
      <c r="BC64" s="16" t="str">
        <f>IF(50&gt;$D64,"",IF($E64=1,EOMONTH(EDATE(Bonds!$I64,6*(50-1)),0),EDATE(Bonds!$I64,6*(50-1))))</f>
        <v/>
      </c>
      <c r="BD64" s="16" t="str">
        <f>IF(51&gt;$D64,"",IF($E64=1,EOMONTH(EDATE(Bonds!$I64,6*(51-1)),0),EDATE(Bonds!$I64,6*(51-1))))</f>
        <v/>
      </c>
      <c r="BE64" s="16" t="str">
        <f>IF(52&gt;$D64,"",IF($E64=1,EOMONTH(EDATE(Bonds!$I64,6*(52-1)),0),EDATE(Bonds!$I64,6*(52-1))))</f>
        <v/>
      </c>
      <c r="BF64" s="16" t="str">
        <f>IF(53&gt;$D64,"",IF($E64=1,EOMONTH(EDATE(Bonds!$I64,6*(53-1)),0),EDATE(Bonds!$I64,6*(53-1))))</f>
        <v/>
      </c>
      <c r="BG64" s="16" t="str">
        <f>IF(54&gt;$D64,"",IF($E64=1,EOMONTH(EDATE(Bonds!$I64,6*(54-1)),0),EDATE(Bonds!$I64,6*(54-1))))</f>
        <v/>
      </c>
      <c r="BH64" s="16" t="str">
        <f>IF(55&gt;$D64,"",IF($E64=1,EOMONTH(EDATE(Bonds!$I64,6*(55-1)),0),EDATE(Bonds!$I64,6*(55-1))))</f>
        <v/>
      </c>
      <c r="BI64" s="16" t="str">
        <f>IF(56&gt;$D64,"",IF($E64=1,EOMONTH(EDATE(Bonds!$I64,6*(56-1)),0),EDATE(Bonds!$I64,6*(56-1))))</f>
        <v/>
      </c>
      <c r="BJ64" s="16" t="str">
        <f>IF(57&gt;$D64,"",IF($E64=1,EOMONTH(EDATE(Bonds!$I64,6*(57-1)),0),EDATE(Bonds!$I64,6*(57-1))))</f>
        <v/>
      </c>
      <c r="BK64" s="16" t="str">
        <f>IF(58&gt;$D64,"",IF($E64=1,EOMONTH(EDATE(Bonds!$I64,6*(58-1)),0),EDATE(Bonds!$I64,6*(58-1))))</f>
        <v/>
      </c>
      <c r="BL64" s="16" t="str">
        <f>IF(59&gt;$D64,"",IF($E64=1,EOMONTH(EDATE(Bonds!$I64,6*(59-1)),0),EDATE(Bonds!$I64,6*(59-1))))</f>
        <v/>
      </c>
      <c r="BM64" s="16" t="str">
        <f>IF(60&gt;$D64,"",IF($E64=1,EOMONTH(EDATE(Bonds!$I64,6*(60-1)),0),EDATE(Bonds!$I64,6*(60-1))))</f>
        <v/>
      </c>
      <c r="BO64" s="22">
        <f t="shared" si="1"/>
        <v>3.7298133534015822E-2</v>
      </c>
      <c r="BP64" s="22">
        <f t="shared" si="2"/>
        <v>3.9984915237647078E-2</v>
      </c>
      <c r="BQ64" s="22">
        <f t="shared" si="3"/>
        <v>4.1758155671488606E-2</v>
      </c>
      <c r="BR64" s="22" t="str">
        <f t="shared" si="4"/>
        <v/>
      </c>
      <c r="BS64" s="22" t="str">
        <f t="shared" si="5"/>
        <v/>
      </c>
      <c r="BT64" s="22" t="str">
        <f t="shared" si="6"/>
        <v/>
      </c>
      <c r="BU64" s="22" t="str">
        <f t="shared" si="7"/>
        <v/>
      </c>
      <c r="BV64" s="22" t="str">
        <f t="shared" si="8"/>
        <v/>
      </c>
      <c r="BW64" s="22" t="str">
        <f t="shared" si="9"/>
        <v/>
      </c>
      <c r="BX64" s="22" t="str">
        <f t="shared" si="10"/>
        <v/>
      </c>
      <c r="BY64" s="22" t="str">
        <f t="shared" si="11"/>
        <v/>
      </c>
      <c r="BZ64" s="22" t="str">
        <f t="shared" si="12"/>
        <v/>
      </c>
      <c r="CA64" s="22" t="str">
        <f t="shared" si="13"/>
        <v/>
      </c>
      <c r="CB64" s="22" t="str">
        <f t="shared" si="14"/>
        <v/>
      </c>
      <c r="CC64" s="22" t="str">
        <f t="shared" si="15"/>
        <v/>
      </c>
      <c r="CD64" s="22" t="str">
        <f t="shared" si="16"/>
        <v/>
      </c>
      <c r="CE64" s="22" t="str">
        <f t="shared" si="17"/>
        <v/>
      </c>
      <c r="CF64" s="22" t="str">
        <f t="shared" si="18"/>
        <v/>
      </c>
      <c r="CG64" s="22" t="str">
        <f t="shared" si="19"/>
        <v/>
      </c>
      <c r="CH64" s="22" t="str">
        <f t="shared" si="20"/>
        <v/>
      </c>
      <c r="CI64" s="22" t="str">
        <f t="shared" si="21"/>
        <v/>
      </c>
      <c r="CJ64" s="22" t="str">
        <f t="shared" si="22"/>
        <v/>
      </c>
      <c r="CK64" s="22" t="str">
        <f t="shared" si="23"/>
        <v/>
      </c>
      <c r="CL64" s="22" t="str">
        <f t="shared" si="24"/>
        <v/>
      </c>
      <c r="CM64" s="22" t="str">
        <f t="shared" si="25"/>
        <v/>
      </c>
      <c r="CN64" s="22" t="str">
        <f t="shared" si="26"/>
        <v/>
      </c>
      <c r="CO64" s="22" t="str">
        <f t="shared" si="27"/>
        <v/>
      </c>
      <c r="CP64" s="22" t="str">
        <f t="shared" si="28"/>
        <v/>
      </c>
      <c r="CQ64" s="22" t="str">
        <f t="shared" si="29"/>
        <v/>
      </c>
      <c r="CR64" s="22" t="str">
        <f t="shared" si="30"/>
        <v/>
      </c>
      <c r="CS64" s="22" t="str">
        <f t="shared" si="31"/>
        <v/>
      </c>
      <c r="CT64" s="22" t="str">
        <f t="shared" si="32"/>
        <v/>
      </c>
      <c r="CU64" s="22" t="str">
        <f t="shared" si="33"/>
        <v/>
      </c>
      <c r="CV64" s="22" t="str">
        <f t="shared" si="34"/>
        <v/>
      </c>
      <c r="CW64" s="22" t="str">
        <f t="shared" si="35"/>
        <v/>
      </c>
      <c r="CX64" s="22" t="str">
        <f t="shared" si="36"/>
        <v/>
      </c>
      <c r="CY64" s="22" t="str">
        <f t="shared" si="37"/>
        <v/>
      </c>
      <c r="CZ64" s="22" t="str">
        <f t="shared" si="38"/>
        <v/>
      </c>
      <c r="DA64" s="22" t="str">
        <f t="shared" si="39"/>
        <v/>
      </c>
      <c r="DB64" s="22" t="str">
        <f t="shared" si="40"/>
        <v/>
      </c>
      <c r="DC64" s="22" t="str">
        <f t="shared" si="41"/>
        <v/>
      </c>
      <c r="DD64" s="22" t="str">
        <f t="shared" si="42"/>
        <v/>
      </c>
      <c r="DE64" s="22" t="str">
        <f t="shared" si="43"/>
        <v/>
      </c>
      <c r="DF64" s="22" t="str">
        <f t="shared" si="44"/>
        <v/>
      </c>
      <c r="DG64" s="22" t="str">
        <f t="shared" si="45"/>
        <v/>
      </c>
      <c r="DH64" s="22" t="str">
        <f t="shared" si="46"/>
        <v/>
      </c>
      <c r="DI64" s="22" t="str">
        <f t="shared" si="47"/>
        <v/>
      </c>
      <c r="DJ64" s="22" t="str">
        <f t="shared" si="48"/>
        <v/>
      </c>
      <c r="DK64" s="22" t="str">
        <f t="shared" si="49"/>
        <v/>
      </c>
      <c r="DL64" s="22" t="str">
        <f t="shared" si="50"/>
        <v/>
      </c>
      <c r="DM64" s="22" t="str">
        <f t="shared" si="51"/>
        <v/>
      </c>
      <c r="DN64" s="22" t="str">
        <f t="shared" si="52"/>
        <v/>
      </c>
      <c r="DO64" s="22" t="str">
        <f t="shared" si="53"/>
        <v/>
      </c>
      <c r="DP64" s="22" t="str">
        <f t="shared" si="54"/>
        <v/>
      </c>
      <c r="DQ64" s="22" t="str">
        <f t="shared" si="55"/>
        <v/>
      </c>
      <c r="DR64" s="22" t="str">
        <f t="shared" si="56"/>
        <v/>
      </c>
      <c r="DS64" s="22" t="str">
        <f t="shared" si="57"/>
        <v/>
      </c>
      <c r="DT64" s="22" t="str">
        <f t="shared" si="58"/>
        <v/>
      </c>
      <c r="DU64" s="22" t="str">
        <f t="shared" si="59"/>
        <v/>
      </c>
      <c r="DV64" s="22" t="str">
        <f t="shared" si="60"/>
        <v/>
      </c>
      <c r="DX64" s="18">
        <f t="shared" si="61"/>
        <v>1.7405478057579238</v>
      </c>
      <c r="DY64" s="18">
        <f t="shared" si="62"/>
        <v>1.7057103014927371</v>
      </c>
      <c r="DZ64" s="18">
        <f t="shared" si="63"/>
        <v>96.998659191121462</v>
      </c>
      <c r="EA64" s="18">
        <f t="shared" si="64"/>
        <v>0</v>
      </c>
      <c r="EB64" s="18">
        <f t="shared" si="65"/>
        <v>0</v>
      </c>
      <c r="EC64" s="18">
        <f t="shared" si="66"/>
        <v>0</v>
      </c>
      <c r="ED64" s="18">
        <f t="shared" si="67"/>
        <v>0</v>
      </c>
      <c r="EE64" s="18">
        <f t="shared" si="68"/>
        <v>0</v>
      </c>
      <c r="EF64" s="18">
        <f t="shared" si="69"/>
        <v>0</v>
      </c>
      <c r="EG64" s="18">
        <f t="shared" si="70"/>
        <v>0</v>
      </c>
      <c r="EH64" s="18">
        <f t="shared" si="71"/>
        <v>0</v>
      </c>
      <c r="EI64" s="18">
        <f t="shared" si="72"/>
        <v>0</v>
      </c>
      <c r="EJ64" s="18">
        <f t="shared" si="73"/>
        <v>0</v>
      </c>
      <c r="EK64" s="18">
        <f t="shared" si="74"/>
        <v>0</v>
      </c>
      <c r="EL64" s="18">
        <f t="shared" si="75"/>
        <v>0</v>
      </c>
      <c r="EM64" s="18">
        <f t="shared" si="76"/>
        <v>0</v>
      </c>
      <c r="EN64" s="18">
        <f t="shared" si="77"/>
        <v>0</v>
      </c>
      <c r="EO64" s="18">
        <f t="shared" si="78"/>
        <v>0</v>
      </c>
      <c r="EP64" s="18">
        <f t="shared" si="79"/>
        <v>0</v>
      </c>
      <c r="EQ64" s="18">
        <f t="shared" si="80"/>
        <v>0</v>
      </c>
      <c r="ER64" s="18">
        <f t="shared" si="81"/>
        <v>0</v>
      </c>
      <c r="ES64" s="18">
        <f t="shared" si="82"/>
        <v>0</v>
      </c>
      <c r="ET64" s="18">
        <f t="shared" si="83"/>
        <v>0</v>
      </c>
      <c r="EU64" s="18">
        <f t="shared" si="84"/>
        <v>0</v>
      </c>
      <c r="EV64" s="18">
        <f t="shared" si="85"/>
        <v>0</v>
      </c>
      <c r="EW64" s="18">
        <f t="shared" si="86"/>
        <v>0</v>
      </c>
      <c r="EX64" s="18">
        <f t="shared" si="87"/>
        <v>0</v>
      </c>
      <c r="EY64" s="18">
        <f t="shared" si="88"/>
        <v>0</v>
      </c>
      <c r="EZ64" s="18">
        <f t="shared" si="89"/>
        <v>0</v>
      </c>
      <c r="FA64" s="18">
        <f t="shared" si="90"/>
        <v>0</v>
      </c>
      <c r="FB64" s="18">
        <f t="shared" si="91"/>
        <v>0</v>
      </c>
      <c r="FC64" s="18">
        <f t="shared" si="92"/>
        <v>0</v>
      </c>
      <c r="FD64" s="18">
        <f t="shared" si="93"/>
        <v>0</v>
      </c>
      <c r="FE64" s="18">
        <f t="shared" si="94"/>
        <v>0</v>
      </c>
      <c r="FF64" s="18">
        <f t="shared" si="95"/>
        <v>0</v>
      </c>
      <c r="FG64" s="18">
        <f t="shared" si="96"/>
        <v>0</v>
      </c>
      <c r="FH64" s="18">
        <f t="shared" si="97"/>
        <v>0</v>
      </c>
      <c r="FI64" s="18">
        <f t="shared" si="98"/>
        <v>0</v>
      </c>
      <c r="FJ64" s="18">
        <f t="shared" si="99"/>
        <v>0</v>
      </c>
      <c r="FK64" s="18">
        <f t="shared" si="100"/>
        <v>0</v>
      </c>
      <c r="FL64" s="18">
        <f t="shared" si="101"/>
        <v>0</v>
      </c>
      <c r="FM64" s="18">
        <f t="shared" si="102"/>
        <v>0</v>
      </c>
      <c r="FN64" s="18">
        <f t="shared" si="103"/>
        <v>0</v>
      </c>
      <c r="FO64" s="18">
        <f t="shared" si="104"/>
        <v>0</v>
      </c>
      <c r="FP64" s="18">
        <f t="shared" si="105"/>
        <v>0</v>
      </c>
      <c r="FQ64" s="18">
        <f t="shared" si="106"/>
        <v>0</v>
      </c>
      <c r="FR64" s="18">
        <f t="shared" si="107"/>
        <v>0</v>
      </c>
      <c r="FS64" s="18">
        <f t="shared" si="108"/>
        <v>0</v>
      </c>
      <c r="FT64" s="18">
        <f t="shared" si="109"/>
        <v>0</v>
      </c>
      <c r="FU64" s="18">
        <f t="shared" si="110"/>
        <v>0</v>
      </c>
      <c r="FV64" s="18">
        <f t="shared" si="111"/>
        <v>0</v>
      </c>
      <c r="FW64" s="18">
        <f t="shared" si="112"/>
        <v>0</v>
      </c>
      <c r="FX64" s="18">
        <f t="shared" si="113"/>
        <v>0</v>
      </c>
      <c r="FY64" s="18">
        <f t="shared" si="114"/>
        <v>0</v>
      </c>
      <c r="FZ64" s="18">
        <f t="shared" si="115"/>
        <v>0</v>
      </c>
      <c r="GA64" s="18">
        <f t="shared" si="116"/>
        <v>0</v>
      </c>
      <c r="GB64" s="18">
        <f t="shared" si="117"/>
        <v>0</v>
      </c>
      <c r="GC64" s="18">
        <f t="shared" si="118"/>
        <v>0</v>
      </c>
      <c r="GD64" s="18">
        <f t="shared" si="119"/>
        <v>0</v>
      </c>
      <c r="GE64" s="18">
        <f t="shared" si="120"/>
        <v>0</v>
      </c>
    </row>
    <row r="65" spans="1:187" x14ac:dyDescent="0.2">
      <c r="A65">
        <v>62</v>
      </c>
      <c r="B65" s="16">
        <f>Bonds!B65</f>
        <v>46691</v>
      </c>
      <c r="C65" s="17">
        <f>Bonds!C65</f>
        <v>4.125</v>
      </c>
      <c r="D65">
        <f>Bonds!Q65</f>
        <v>3</v>
      </c>
      <c r="E65">
        <f t="shared" si="0"/>
        <v>1</v>
      </c>
      <c r="F65" s="16">
        <f>IF(1&gt;$D65,"",IF($E65=1,EOMONTH(EDATE(Bonds!$I65,6*(1-1)),0),EDATE(Bonds!$I65,6*(1-1))))</f>
        <v>46326</v>
      </c>
      <c r="G65" s="16">
        <f>IF(2&gt;$D65,"",IF($E65=1,EOMONTH(EDATE(Bonds!$I65,6*(2-1)),0),EDATE(Bonds!$I65,6*(2-1))))</f>
        <v>46507</v>
      </c>
      <c r="H65" s="16">
        <f>IF(3&gt;$D65,"",IF($E65=1,EOMONTH(EDATE(Bonds!$I65,6*(3-1)),0),EDATE(Bonds!$I65,6*(3-1))))</f>
        <v>46691</v>
      </c>
      <c r="I65" s="16" t="str">
        <f>IF(4&gt;$D65,"",IF($E65=1,EOMONTH(EDATE(Bonds!$I65,6*(4-1)),0),EDATE(Bonds!$I65,6*(4-1))))</f>
        <v/>
      </c>
      <c r="J65" s="16" t="str">
        <f>IF(5&gt;$D65,"",IF($E65=1,EOMONTH(EDATE(Bonds!$I65,6*(5-1)),0),EDATE(Bonds!$I65,6*(5-1))))</f>
        <v/>
      </c>
      <c r="K65" s="16" t="str">
        <f>IF(6&gt;$D65,"",IF($E65=1,EOMONTH(EDATE(Bonds!$I65,6*(6-1)),0),EDATE(Bonds!$I65,6*(6-1))))</f>
        <v/>
      </c>
      <c r="L65" s="16" t="str">
        <f>IF(7&gt;$D65,"",IF($E65=1,EOMONTH(EDATE(Bonds!$I65,6*(7-1)),0),EDATE(Bonds!$I65,6*(7-1))))</f>
        <v/>
      </c>
      <c r="M65" s="16" t="str">
        <f>IF(8&gt;$D65,"",IF($E65=1,EOMONTH(EDATE(Bonds!$I65,6*(8-1)),0),EDATE(Bonds!$I65,6*(8-1))))</f>
        <v/>
      </c>
      <c r="N65" s="16" t="str">
        <f>IF(9&gt;$D65,"",IF($E65=1,EOMONTH(EDATE(Bonds!$I65,6*(9-1)),0),EDATE(Bonds!$I65,6*(9-1))))</f>
        <v/>
      </c>
      <c r="O65" s="16" t="str">
        <f>IF(10&gt;$D65,"",IF($E65=1,EOMONTH(EDATE(Bonds!$I65,6*(10-1)),0),EDATE(Bonds!$I65,6*(10-1))))</f>
        <v/>
      </c>
      <c r="P65" s="16" t="str">
        <f>IF(11&gt;$D65,"",IF($E65=1,EOMONTH(EDATE(Bonds!$I65,6*(11-1)),0),EDATE(Bonds!$I65,6*(11-1))))</f>
        <v/>
      </c>
      <c r="Q65" s="16" t="str">
        <f>IF(12&gt;$D65,"",IF($E65=1,EOMONTH(EDATE(Bonds!$I65,6*(12-1)),0),EDATE(Bonds!$I65,6*(12-1))))</f>
        <v/>
      </c>
      <c r="R65" s="16" t="str">
        <f>IF(13&gt;$D65,"",IF($E65=1,EOMONTH(EDATE(Bonds!$I65,6*(13-1)),0),EDATE(Bonds!$I65,6*(13-1))))</f>
        <v/>
      </c>
      <c r="S65" s="16" t="str">
        <f>IF(14&gt;$D65,"",IF($E65=1,EOMONTH(EDATE(Bonds!$I65,6*(14-1)),0),EDATE(Bonds!$I65,6*(14-1))))</f>
        <v/>
      </c>
      <c r="T65" s="16" t="str">
        <f>IF(15&gt;$D65,"",IF($E65=1,EOMONTH(EDATE(Bonds!$I65,6*(15-1)),0),EDATE(Bonds!$I65,6*(15-1))))</f>
        <v/>
      </c>
      <c r="U65" s="16" t="str">
        <f>IF(16&gt;$D65,"",IF($E65=1,EOMONTH(EDATE(Bonds!$I65,6*(16-1)),0),EDATE(Bonds!$I65,6*(16-1))))</f>
        <v/>
      </c>
      <c r="V65" s="16" t="str">
        <f>IF(17&gt;$D65,"",IF($E65=1,EOMONTH(EDATE(Bonds!$I65,6*(17-1)),0),EDATE(Bonds!$I65,6*(17-1))))</f>
        <v/>
      </c>
      <c r="W65" s="16" t="str">
        <f>IF(18&gt;$D65,"",IF($E65=1,EOMONTH(EDATE(Bonds!$I65,6*(18-1)),0),EDATE(Bonds!$I65,6*(18-1))))</f>
        <v/>
      </c>
      <c r="X65" s="16" t="str">
        <f>IF(19&gt;$D65,"",IF($E65=1,EOMONTH(EDATE(Bonds!$I65,6*(19-1)),0),EDATE(Bonds!$I65,6*(19-1))))</f>
        <v/>
      </c>
      <c r="Y65" s="16" t="str">
        <f>IF(20&gt;$D65,"",IF($E65=1,EOMONTH(EDATE(Bonds!$I65,6*(20-1)),0),EDATE(Bonds!$I65,6*(20-1))))</f>
        <v/>
      </c>
      <c r="Z65" s="16" t="str">
        <f>IF(21&gt;$D65,"",IF($E65=1,EOMONTH(EDATE(Bonds!$I65,6*(21-1)),0),EDATE(Bonds!$I65,6*(21-1))))</f>
        <v/>
      </c>
      <c r="AA65" s="16" t="str">
        <f>IF(22&gt;$D65,"",IF($E65=1,EOMONTH(EDATE(Bonds!$I65,6*(22-1)),0),EDATE(Bonds!$I65,6*(22-1))))</f>
        <v/>
      </c>
      <c r="AB65" s="16" t="str">
        <f>IF(23&gt;$D65,"",IF($E65=1,EOMONTH(EDATE(Bonds!$I65,6*(23-1)),0),EDATE(Bonds!$I65,6*(23-1))))</f>
        <v/>
      </c>
      <c r="AC65" s="16" t="str">
        <f>IF(24&gt;$D65,"",IF($E65=1,EOMONTH(EDATE(Bonds!$I65,6*(24-1)),0),EDATE(Bonds!$I65,6*(24-1))))</f>
        <v/>
      </c>
      <c r="AD65" s="16" t="str">
        <f>IF(25&gt;$D65,"",IF($E65=1,EOMONTH(EDATE(Bonds!$I65,6*(25-1)),0),EDATE(Bonds!$I65,6*(25-1))))</f>
        <v/>
      </c>
      <c r="AE65" s="16" t="str">
        <f>IF(26&gt;$D65,"",IF($E65=1,EOMONTH(EDATE(Bonds!$I65,6*(26-1)),0),EDATE(Bonds!$I65,6*(26-1))))</f>
        <v/>
      </c>
      <c r="AF65" s="16" t="str">
        <f>IF(27&gt;$D65,"",IF($E65=1,EOMONTH(EDATE(Bonds!$I65,6*(27-1)),0),EDATE(Bonds!$I65,6*(27-1))))</f>
        <v/>
      </c>
      <c r="AG65" s="16" t="str">
        <f>IF(28&gt;$D65,"",IF($E65=1,EOMONTH(EDATE(Bonds!$I65,6*(28-1)),0),EDATE(Bonds!$I65,6*(28-1))))</f>
        <v/>
      </c>
      <c r="AH65" s="16" t="str">
        <f>IF(29&gt;$D65,"",IF($E65=1,EOMONTH(EDATE(Bonds!$I65,6*(29-1)),0),EDATE(Bonds!$I65,6*(29-1))))</f>
        <v/>
      </c>
      <c r="AI65" s="16" t="str">
        <f>IF(30&gt;$D65,"",IF($E65=1,EOMONTH(EDATE(Bonds!$I65,6*(30-1)),0),EDATE(Bonds!$I65,6*(30-1))))</f>
        <v/>
      </c>
      <c r="AJ65" s="16" t="str">
        <f>IF(31&gt;$D65,"",IF($E65=1,EOMONTH(EDATE(Bonds!$I65,6*(31-1)),0),EDATE(Bonds!$I65,6*(31-1))))</f>
        <v/>
      </c>
      <c r="AK65" s="16" t="str">
        <f>IF(32&gt;$D65,"",IF($E65=1,EOMONTH(EDATE(Bonds!$I65,6*(32-1)),0),EDATE(Bonds!$I65,6*(32-1))))</f>
        <v/>
      </c>
      <c r="AL65" s="16" t="str">
        <f>IF(33&gt;$D65,"",IF($E65=1,EOMONTH(EDATE(Bonds!$I65,6*(33-1)),0),EDATE(Bonds!$I65,6*(33-1))))</f>
        <v/>
      </c>
      <c r="AM65" s="16" t="str">
        <f>IF(34&gt;$D65,"",IF($E65=1,EOMONTH(EDATE(Bonds!$I65,6*(34-1)),0),EDATE(Bonds!$I65,6*(34-1))))</f>
        <v/>
      </c>
      <c r="AN65" s="16" t="str">
        <f>IF(35&gt;$D65,"",IF($E65=1,EOMONTH(EDATE(Bonds!$I65,6*(35-1)),0),EDATE(Bonds!$I65,6*(35-1))))</f>
        <v/>
      </c>
      <c r="AO65" s="16" t="str">
        <f>IF(36&gt;$D65,"",IF($E65=1,EOMONTH(EDATE(Bonds!$I65,6*(36-1)),0),EDATE(Bonds!$I65,6*(36-1))))</f>
        <v/>
      </c>
      <c r="AP65" s="16" t="str">
        <f>IF(37&gt;$D65,"",IF($E65=1,EOMONTH(EDATE(Bonds!$I65,6*(37-1)),0),EDATE(Bonds!$I65,6*(37-1))))</f>
        <v/>
      </c>
      <c r="AQ65" s="16" t="str">
        <f>IF(38&gt;$D65,"",IF($E65=1,EOMONTH(EDATE(Bonds!$I65,6*(38-1)),0),EDATE(Bonds!$I65,6*(38-1))))</f>
        <v/>
      </c>
      <c r="AR65" s="16" t="str">
        <f>IF(39&gt;$D65,"",IF($E65=1,EOMONTH(EDATE(Bonds!$I65,6*(39-1)),0),EDATE(Bonds!$I65,6*(39-1))))</f>
        <v/>
      </c>
      <c r="AS65" s="16" t="str">
        <f>IF(40&gt;$D65,"",IF($E65=1,EOMONTH(EDATE(Bonds!$I65,6*(40-1)),0),EDATE(Bonds!$I65,6*(40-1))))</f>
        <v/>
      </c>
      <c r="AT65" s="16" t="str">
        <f>IF(41&gt;$D65,"",IF($E65=1,EOMONTH(EDATE(Bonds!$I65,6*(41-1)),0),EDATE(Bonds!$I65,6*(41-1))))</f>
        <v/>
      </c>
      <c r="AU65" s="16" t="str">
        <f>IF(42&gt;$D65,"",IF($E65=1,EOMONTH(EDATE(Bonds!$I65,6*(42-1)),0),EDATE(Bonds!$I65,6*(42-1))))</f>
        <v/>
      </c>
      <c r="AV65" s="16" t="str">
        <f>IF(43&gt;$D65,"",IF($E65=1,EOMONTH(EDATE(Bonds!$I65,6*(43-1)),0),EDATE(Bonds!$I65,6*(43-1))))</f>
        <v/>
      </c>
      <c r="AW65" s="16" t="str">
        <f>IF(44&gt;$D65,"",IF($E65=1,EOMONTH(EDATE(Bonds!$I65,6*(44-1)),0),EDATE(Bonds!$I65,6*(44-1))))</f>
        <v/>
      </c>
      <c r="AX65" s="16" t="str">
        <f>IF(45&gt;$D65,"",IF($E65=1,EOMONTH(EDATE(Bonds!$I65,6*(45-1)),0),EDATE(Bonds!$I65,6*(45-1))))</f>
        <v/>
      </c>
      <c r="AY65" s="16" t="str">
        <f>IF(46&gt;$D65,"",IF($E65=1,EOMONTH(EDATE(Bonds!$I65,6*(46-1)),0),EDATE(Bonds!$I65,6*(46-1))))</f>
        <v/>
      </c>
      <c r="AZ65" s="16" t="str">
        <f>IF(47&gt;$D65,"",IF($E65=1,EOMONTH(EDATE(Bonds!$I65,6*(47-1)),0),EDATE(Bonds!$I65,6*(47-1))))</f>
        <v/>
      </c>
      <c r="BA65" s="16" t="str">
        <f>IF(48&gt;$D65,"",IF($E65=1,EOMONTH(EDATE(Bonds!$I65,6*(48-1)),0),EDATE(Bonds!$I65,6*(48-1))))</f>
        <v/>
      </c>
      <c r="BB65" s="16" t="str">
        <f>IF(49&gt;$D65,"",IF($E65=1,EOMONTH(EDATE(Bonds!$I65,6*(49-1)),0),EDATE(Bonds!$I65,6*(49-1))))</f>
        <v/>
      </c>
      <c r="BC65" s="16" t="str">
        <f>IF(50&gt;$D65,"",IF($E65=1,EOMONTH(EDATE(Bonds!$I65,6*(50-1)),0),EDATE(Bonds!$I65,6*(50-1))))</f>
        <v/>
      </c>
      <c r="BD65" s="16" t="str">
        <f>IF(51&gt;$D65,"",IF($E65=1,EOMONTH(EDATE(Bonds!$I65,6*(51-1)),0),EDATE(Bonds!$I65,6*(51-1))))</f>
        <v/>
      </c>
      <c r="BE65" s="16" t="str">
        <f>IF(52&gt;$D65,"",IF($E65=1,EOMONTH(EDATE(Bonds!$I65,6*(52-1)),0),EDATE(Bonds!$I65,6*(52-1))))</f>
        <v/>
      </c>
      <c r="BF65" s="16" t="str">
        <f>IF(53&gt;$D65,"",IF($E65=1,EOMONTH(EDATE(Bonds!$I65,6*(53-1)),0),EDATE(Bonds!$I65,6*(53-1))))</f>
        <v/>
      </c>
      <c r="BG65" s="16" t="str">
        <f>IF(54&gt;$D65,"",IF($E65=1,EOMONTH(EDATE(Bonds!$I65,6*(54-1)),0),EDATE(Bonds!$I65,6*(54-1))))</f>
        <v/>
      </c>
      <c r="BH65" s="16" t="str">
        <f>IF(55&gt;$D65,"",IF($E65=1,EOMONTH(EDATE(Bonds!$I65,6*(55-1)),0),EDATE(Bonds!$I65,6*(55-1))))</f>
        <v/>
      </c>
      <c r="BI65" s="16" t="str">
        <f>IF(56&gt;$D65,"",IF($E65=1,EOMONTH(EDATE(Bonds!$I65,6*(56-1)),0),EDATE(Bonds!$I65,6*(56-1))))</f>
        <v/>
      </c>
      <c r="BJ65" s="16" t="str">
        <f>IF(57&gt;$D65,"",IF($E65=1,EOMONTH(EDATE(Bonds!$I65,6*(57-1)),0),EDATE(Bonds!$I65,6*(57-1))))</f>
        <v/>
      </c>
      <c r="BK65" s="16" t="str">
        <f>IF(58&gt;$D65,"",IF($E65=1,EOMONTH(EDATE(Bonds!$I65,6*(58-1)),0),EDATE(Bonds!$I65,6*(58-1))))</f>
        <v/>
      </c>
      <c r="BL65" s="16" t="str">
        <f>IF(59&gt;$D65,"",IF($E65=1,EOMONTH(EDATE(Bonds!$I65,6*(59-1)),0),EDATE(Bonds!$I65,6*(59-1))))</f>
        <v/>
      </c>
      <c r="BM65" s="16" t="str">
        <f>IF(60&gt;$D65,"",IF($E65=1,EOMONTH(EDATE(Bonds!$I65,6*(60-1)),0),EDATE(Bonds!$I65,6*(60-1))))</f>
        <v/>
      </c>
      <c r="BO65" s="22">
        <f t="shared" si="1"/>
        <v>3.7298133534015822E-2</v>
      </c>
      <c r="BP65" s="22">
        <f t="shared" si="2"/>
        <v>3.9984915237647078E-2</v>
      </c>
      <c r="BQ65" s="22">
        <f t="shared" si="3"/>
        <v>4.1758155671488606E-2</v>
      </c>
      <c r="BR65" s="22" t="str">
        <f t="shared" si="4"/>
        <v/>
      </c>
      <c r="BS65" s="22" t="str">
        <f t="shared" si="5"/>
        <v/>
      </c>
      <c r="BT65" s="22" t="str">
        <f t="shared" si="6"/>
        <v/>
      </c>
      <c r="BU65" s="22" t="str">
        <f t="shared" si="7"/>
        <v/>
      </c>
      <c r="BV65" s="22" t="str">
        <f t="shared" si="8"/>
        <v/>
      </c>
      <c r="BW65" s="22" t="str">
        <f t="shared" si="9"/>
        <v/>
      </c>
      <c r="BX65" s="22" t="str">
        <f t="shared" si="10"/>
        <v/>
      </c>
      <c r="BY65" s="22" t="str">
        <f t="shared" si="11"/>
        <v/>
      </c>
      <c r="BZ65" s="22" t="str">
        <f t="shared" si="12"/>
        <v/>
      </c>
      <c r="CA65" s="22" t="str">
        <f t="shared" si="13"/>
        <v/>
      </c>
      <c r="CB65" s="22" t="str">
        <f t="shared" si="14"/>
        <v/>
      </c>
      <c r="CC65" s="22" t="str">
        <f t="shared" si="15"/>
        <v/>
      </c>
      <c r="CD65" s="22" t="str">
        <f t="shared" si="16"/>
        <v/>
      </c>
      <c r="CE65" s="22" t="str">
        <f t="shared" si="17"/>
        <v/>
      </c>
      <c r="CF65" s="22" t="str">
        <f t="shared" si="18"/>
        <v/>
      </c>
      <c r="CG65" s="22" t="str">
        <f t="shared" si="19"/>
        <v/>
      </c>
      <c r="CH65" s="22" t="str">
        <f t="shared" si="20"/>
        <v/>
      </c>
      <c r="CI65" s="22" t="str">
        <f t="shared" si="21"/>
        <v/>
      </c>
      <c r="CJ65" s="22" t="str">
        <f t="shared" si="22"/>
        <v/>
      </c>
      <c r="CK65" s="22" t="str">
        <f t="shared" si="23"/>
        <v/>
      </c>
      <c r="CL65" s="22" t="str">
        <f t="shared" si="24"/>
        <v/>
      </c>
      <c r="CM65" s="22" t="str">
        <f t="shared" si="25"/>
        <v/>
      </c>
      <c r="CN65" s="22" t="str">
        <f t="shared" si="26"/>
        <v/>
      </c>
      <c r="CO65" s="22" t="str">
        <f t="shared" si="27"/>
        <v/>
      </c>
      <c r="CP65" s="22" t="str">
        <f t="shared" si="28"/>
        <v/>
      </c>
      <c r="CQ65" s="22" t="str">
        <f t="shared" si="29"/>
        <v/>
      </c>
      <c r="CR65" s="22" t="str">
        <f t="shared" si="30"/>
        <v/>
      </c>
      <c r="CS65" s="22" t="str">
        <f t="shared" si="31"/>
        <v/>
      </c>
      <c r="CT65" s="22" t="str">
        <f t="shared" si="32"/>
        <v/>
      </c>
      <c r="CU65" s="22" t="str">
        <f t="shared" si="33"/>
        <v/>
      </c>
      <c r="CV65" s="22" t="str">
        <f t="shared" si="34"/>
        <v/>
      </c>
      <c r="CW65" s="22" t="str">
        <f t="shared" si="35"/>
        <v/>
      </c>
      <c r="CX65" s="22" t="str">
        <f t="shared" si="36"/>
        <v/>
      </c>
      <c r="CY65" s="22" t="str">
        <f t="shared" si="37"/>
        <v/>
      </c>
      <c r="CZ65" s="22" t="str">
        <f t="shared" si="38"/>
        <v/>
      </c>
      <c r="DA65" s="22" t="str">
        <f t="shared" si="39"/>
        <v/>
      </c>
      <c r="DB65" s="22" t="str">
        <f t="shared" si="40"/>
        <v/>
      </c>
      <c r="DC65" s="22" t="str">
        <f t="shared" si="41"/>
        <v/>
      </c>
      <c r="DD65" s="22" t="str">
        <f t="shared" si="42"/>
        <v/>
      </c>
      <c r="DE65" s="22" t="str">
        <f t="shared" si="43"/>
        <v/>
      </c>
      <c r="DF65" s="22" t="str">
        <f t="shared" si="44"/>
        <v/>
      </c>
      <c r="DG65" s="22" t="str">
        <f t="shared" si="45"/>
        <v/>
      </c>
      <c r="DH65" s="22" t="str">
        <f t="shared" si="46"/>
        <v/>
      </c>
      <c r="DI65" s="22" t="str">
        <f t="shared" si="47"/>
        <v/>
      </c>
      <c r="DJ65" s="22" t="str">
        <f t="shared" si="48"/>
        <v/>
      </c>
      <c r="DK65" s="22" t="str">
        <f t="shared" si="49"/>
        <v/>
      </c>
      <c r="DL65" s="22" t="str">
        <f t="shared" si="50"/>
        <v/>
      </c>
      <c r="DM65" s="22" t="str">
        <f t="shared" si="51"/>
        <v/>
      </c>
      <c r="DN65" s="22" t="str">
        <f t="shared" si="52"/>
        <v/>
      </c>
      <c r="DO65" s="22" t="str">
        <f t="shared" si="53"/>
        <v/>
      </c>
      <c r="DP65" s="22" t="str">
        <f t="shared" si="54"/>
        <v/>
      </c>
      <c r="DQ65" s="22" t="str">
        <f t="shared" si="55"/>
        <v/>
      </c>
      <c r="DR65" s="22" t="str">
        <f t="shared" si="56"/>
        <v/>
      </c>
      <c r="DS65" s="22" t="str">
        <f t="shared" si="57"/>
        <v/>
      </c>
      <c r="DT65" s="22" t="str">
        <f t="shared" si="58"/>
        <v/>
      </c>
      <c r="DU65" s="22" t="str">
        <f t="shared" si="59"/>
        <v/>
      </c>
      <c r="DV65" s="22" t="str">
        <f t="shared" si="60"/>
        <v/>
      </c>
      <c r="DX65" s="18">
        <f t="shared" si="61"/>
        <v>2.0513599139289815</v>
      </c>
      <c r="DY65" s="18">
        <f t="shared" si="62"/>
        <v>2.0103014267592973</v>
      </c>
      <c r="DZ65" s="18">
        <f t="shared" si="63"/>
        <v>97.296566621069616</v>
      </c>
      <c r="EA65" s="18">
        <f t="shared" si="64"/>
        <v>0</v>
      </c>
      <c r="EB65" s="18">
        <f t="shared" si="65"/>
        <v>0</v>
      </c>
      <c r="EC65" s="18">
        <f t="shared" si="66"/>
        <v>0</v>
      </c>
      <c r="ED65" s="18">
        <f t="shared" si="67"/>
        <v>0</v>
      </c>
      <c r="EE65" s="18">
        <f t="shared" si="68"/>
        <v>0</v>
      </c>
      <c r="EF65" s="18">
        <f t="shared" si="69"/>
        <v>0</v>
      </c>
      <c r="EG65" s="18">
        <f t="shared" si="70"/>
        <v>0</v>
      </c>
      <c r="EH65" s="18">
        <f t="shared" si="71"/>
        <v>0</v>
      </c>
      <c r="EI65" s="18">
        <f t="shared" si="72"/>
        <v>0</v>
      </c>
      <c r="EJ65" s="18">
        <f t="shared" si="73"/>
        <v>0</v>
      </c>
      <c r="EK65" s="18">
        <f t="shared" si="74"/>
        <v>0</v>
      </c>
      <c r="EL65" s="18">
        <f t="shared" si="75"/>
        <v>0</v>
      </c>
      <c r="EM65" s="18">
        <f t="shared" si="76"/>
        <v>0</v>
      </c>
      <c r="EN65" s="18">
        <f t="shared" si="77"/>
        <v>0</v>
      </c>
      <c r="EO65" s="18">
        <f t="shared" si="78"/>
        <v>0</v>
      </c>
      <c r="EP65" s="18">
        <f t="shared" si="79"/>
        <v>0</v>
      </c>
      <c r="EQ65" s="18">
        <f t="shared" si="80"/>
        <v>0</v>
      </c>
      <c r="ER65" s="18">
        <f t="shared" si="81"/>
        <v>0</v>
      </c>
      <c r="ES65" s="18">
        <f t="shared" si="82"/>
        <v>0</v>
      </c>
      <c r="ET65" s="18">
        <f t="shared" si="83"/>
        <v>0</v>
      </c>
      <c r="EU65" s="18">
        <f t="shared" si="84"/>
        <v>0</v>
      </c>
      <c r="EV65" s="18">
        <f t="shared" si="85"/>
        <v>0</v>
      </c>
      <c r="EW65" s="18">
        <f t="shared" si="86"/>
        <v>0</v>
      </c>
      <c r="EX65" s="18">
        <f t="shared" si="87"/>
        <v>0</v>
      </c>
      <c r="EY65" s="18">
        <f t="shared" si="88"/>
        <v>0</v>
      </c>
      <c r="EZ65" s="18">
        <f t="shared" si="89"/>
        <v>0</v>
      </c>
      <c r="FA65" s="18">
        <f t="shared" si="90"/>
        <v>0</v>
      </c>
      <c r="FB65" s="18">
        <f t="shared" si="91"/>
        <v>0</v>
      </c>
      <c r="FC65" s="18">
        <f t="shared" si="92"/>
        <v>0</v>
      </c>
      <c r="FD65" s="18">
        <f t="shared" si="93"/>
        <v>0</v>
      </c>
      <c r="FE65" s="18">
        <f t="shared" si="94"/>
        <v>0</v>
      </c>
      <c r="FF65" s="18">
        <f t="shared" si="95"/>
        <v>0</v>
      </c>
      <c r="FG65" s="18">
        <f t="shared" si="96"/>
        <v>0</v>
      </c>
      <c r="FH65" s="18">
        <f t="shared" si="97"/>
        <v>0</v>
      </c>
      <c r="FI65" s="18">
        <f t="shared" si="98"/>
        <v>0</v>
      </c>
      <c r="FJ65" s="18">
        <f t="shared" si="99"/>
        <v>0</v>
      </c>
      <c r="FK65" s="18">
        <f t="shared" si="100"/>
        <v>0</v>
      </c>
      <c r="FL65" s="18">
        <f t="shared" si="101"/>
        <v>0</v>
      </c>
      <c r="FM65" s="18">
        <f t="shared" si="102"/>
        <v>0</v>
      </c>
      <c r="FN65" s="18">
        <f t="shared" si="103"/>
        <v>0</v>
      </c>
      <c r="FO65" s="18">
        <f t="shared" si="104"/>
        <v>0</v>
      </c>
      <c r="FP65" s="18">
        <f t="shared" si="105"/>
        <v>0</v>
      </c>
      <c r="FQ65" s="18">
        <f t="shared" si="106"/>
        <v>0</v>
      </c>
      <c r="FR65" s="18">
        <f t="shared" si="107"/>
        <v>0</v>
      </c>
      <c r="FS65" s="18">
        <f t="shared" si="108"/>
        <v>0</v>
      </c>
      <c r="FT65" s="18">
        <f t="shared" si="109"/>
        <v>0</v>
      </c>
      <c r="FU65" s="18">
        <f t="shared" si="110"/>
        <v>0</v>
      </c>
      <c r="FV65" s="18">
        <f t="shared" si="111"/>
        <v>0</v>
      </c>
      <c r="FW65" s="18">
        <f t="shared" si="112"/>
        <v>0</v>
      </c>
      <c r="FX65" s="18">
        <f t="shared" si="113"/>
        <v>0</v>
      </c>
      <c r="FY65" s="18">
        <f t="shared" si="114"/>
        <v>0</v>
      </c>
      <c r="FZ65" s="18">
        <f t="shared" si="115"/>
        <v>0</v>
      </c>
      <c r="GA65" s="18">
        <f t="shared" si="116"/>
        <v>0</v>
      </c>
      <c r="GB65" s="18">
        <f t="shared" si="117"/>
        <v>0</v>
      </c>
      <c r="GC65" s="18">
        <f t="shared" si="118"/>
        <v>0</v>
      </c>
      <c r="GD65" s="18">
        <f t="shared" si="119"/>
        <v>0</v>
      </c>
      <c r="GE65" s="18">
        <f t="shared" si="120"/>
        <v>0</v>
      </c>
    </row>
    <row r="66" spans="1:187" x14ac:dyDescent="0.2">
      <c r="A66">
        <v>63</v>
      </c>
      <c r="B66" s="16">
        <f>Bonds!B66</f>
        <v>46706</v>
      </c>
      <c r="C66" s="17">
        <f>Bonds!C66</f>
        <v>2.25</v>
      </c>
      <c r="D66">
        <f>Bonds!Q66</f>
        <v>3</v>
      </c>
      <c r="E66">
        <f t="shared" si="0"/>
        <v>0</v>
      </c>
      <c r="F66" s="16">
        <f>IF(1&gt;$D66,"",IF($E66=1,EOMONTH(EDATE(Bonds!$I66,6*(1-1)),0),EDATE(Bonds!$I66,6*(1-1))))</f>
        <v>46341</v>
      </c>
      <c r="G66" s="16">
        <f>IF(2&gt;$D66,"",IF($E66=1,EOMONTH(EDATE(Bonds!$I66,6*(2-1)),0),EDATE(Bonds!$I66,6*(2-1))))</f>
        <v>46522</v>
      </c>
      <c r="H66" s="16">
        <f>IF(3&gt;$D66,"",IF($E66=1,EOMONTH(EDATE(Bonds!$I66,6*(3-1)),0),EDATE(Bonds!$I66,6*(3-1))))</f>
        <v>46706</v>
      </c>
      <c r="I66" s="16" t="str">
        <f>IF(4&gt;$D66,"",IF($E66=1,EOMONTH(EDATE(Bonds!$I66,6*(4-1)),0),EDATE(Bonds!$I66,6*(4-1))))</f>
        <v/>
      </c>
      <c r="J66" s="16" t="str">
        <f>IF(5&gt;$D66,"",IF($E66=1,EOMONTH(EDATE(Bonds!$I66,6*(5-1)),0),EDATE(Bonds!$I66,6*(5-1))))</f>
        <v/>
      </c>
      <c r="K66" s="16" t="str">
        <f>IF(6&gt;$D66,"",IF($E66=1,EOMONTH(EDATE(Bonds!$I66,6*(6-1)),0),EDATE(Bonds!$I66,6*(6-1))))</f>
        <v/>
      </c>
      <c r="L66" s="16" t="str">
        <f>IF(7&gt;$D66,"",IF($E66=1,EOMONTH(EDATE(Bonds!$I66,6*(7-1)),0),EDATE(Bonds!$I66,6*(7-1))))</f>
        <v/>
      </c>
      <c r="M66" s="16" t="str">
        <f>IF(8&gt;$D66,"",IF($E66=1,EOMONTH(EDATE(Bonds!$I66,6*(8-1)),0),EDATE(Bonds!$I66,6*(8-1))))</f>
        <v/>
      </c>
      <c r="N66" s="16" t="str">
        <f>IF(9&gt;$D66,"",IF($E66=1,EOMONTH(EDATE(Bonds!$I66,6*(9-1)),0),EDATE(Bonds!$I66,6*(9-1))))</f>
        <v/>
      </c>
      <c r="O66" s="16" t="str">
        <f>IF(10&gt;$D66,"",IF($E66=1,EOMONTH(EDATE(Bonds!$I66,6*(10-1)),0),EDATE(Bonds!$I66,6*(10-1))))</f>
        <v/>
      </c>
      <c r="P66" s="16" t="str">
        <f>IF(11&gt;$D66,"",IF($E66=1,EOMONTH(EDATE(Bonds!$I66,6*(11-1)),0),EDATE(Bonds!$I66,6*(11-1))))</f>
        <v/>
      </c>
      <c r="Q66" s="16" t="str">
        <f>IF(12&gt;$D66,"",IF($E66=1,EOMONTH(EDATE(Bonds!$I66,6*(12-1)),0),EDATE(Bonds!$I66,6*(12-1))))</f>
        <v/>
      </c>
      <c r="R66" s="16" t="str">
        <f>IF(13&gt;$D66,"",IF($E66=1,EOMONTH(EDATE(Bonds!$I66,6*(13-1)),0),EDATE(Bonds!$I66,6*(13-1))))</f>
        <v/>
      </c>
      <c r="S66" s="16" t="str">
        <f>IF(14&gt;$D66,"",IF($E66=1,EOMONTH(EDATE(Bonds!$I66,6*(14-1)),0),EDATE(Bonds!$I66,6*(14-1))))</f>
        <v/>
      </c>
      <c r="T66" s="16" t="str">
        <f>IF(15&gt;$D66,"",IF($E66=1,EOMONTH(EDATE(Bonds!$I66,6*(15-1)),0),EDATE(Bonds!$I66,6*(15-1))))</f>
        <v/>
      </c>
      <c r="U66" s="16" t="str">
        <f>IF(16&gt;$D66,"",IF($E66=1,EOMONTH(EDATE(Bonds!$I66,6*(16-1)),0),EDATE(Bonds!$I66,6*(16-1))))</f>
        <v/>
      </c>
      <c r="V66" s="16" t="str">
        <f>IF(17&gt;$D66,"",IF($E66=1,EOMONTH(EDATE(Bonds!$I66,6*(17-1)),0),EDATE(Bonds!$I66,6*(17-1))))</f>
        <v/>
      </c>
      <c r="W66" s="16" t="str">
        <f>IF(18&gt;$D66,"",IF($E66=1,EOMONTH(EDATE(Bonds!$I66,6*(18-1)),0),EDATE(Bonds!$I66,6*(18-1))))</f>
        <v/>
      </c>
      <c r="X66" s="16" t="str">
        <f>IF(19&gt;$D66,"",IF($E66=1,EOMONTH(EDATE(Bonds!$I66,6*(19-1)),0),EDATE(Bonds!$I66,6*(19-1))))</f>
        <v/>
      </c>
      <c r="Y66" s="16" t="str">
        <f>IF(20&gt;$D66,"",IF($E66=1,EOMONTH(EDATE(Bonds!$I66,6*(20-1)),0),EDATE(Bonds!$I66,6*(20-1))))</f>
        <v/>
      </c>
      <c r="Z66" s="16" t="str">
        <f>IF(21&gt;$D66,"",IF($E66=1,EOMONTH(EDATE(Bonds!$I66,6*(21-1)),0),EDATE(Bonds!$I66,6*(21-1))))</f>
        <v/>
      </c>
      <c r="AA66" s="16" t="str">
        <f>IF(22&gt;$D66,"",IF($E66=1,EOMONTH(EDATE(Bonds!$I66,6*(22-1)),0),EDATE(Bonds!$I66,6*(22-1))))</f>
        <v/>
      </c>
      <c r="AB66" s="16" t="str">
        <f>IF(23&gt;$D66,"",IF($E66=1,EOMONTH(EDATE(Bonds!$I66,6*(23-1)),0),EDATE(Bonds!$I66,6*(23-1))))</f>
        <v/>
      </c>
      <c r="AC66" s="16" t="str">
        <f>IF(24&gt;$D66,"",IF($E66=1,EOMONTH(EDATE(Bonds!$I66,6*(24-1)),0),EDATE(Bonds!$I66,6*(24-1))))</f>
        <v/>
      </c>
      <c r="AD66" s="16" t="str">
        <f>IF(25&gt;$D66,"",IF($E66=1,EOMONTH(EDATE(Bonds!$I66,6*(25-1)),0),EDATE(Bonds!$I66,6*(25-1))))</f>
        <v/>
      </c>
      <c r="AE66" s="16" t="str">
        <f>IF(26&gt;$D66,"",IF($E66=1,EOMONTH(EDATE(Bonds!$I66,6*(26-1)),0),EDATE(Bonds!$I66,6*(26-1))))</f>
        <v/>
      </c>
      <c r="AF66" s="16" t="str">
        <f>IF(27&gt;$D66,"",IF($E66=1,EOMONTH(EDATE(Bonds!$I66,6*(27-1)),0),EDATE(Bonds!$I66,6*(27-1))))</f>
        <v/>
      </c>
      <c r="AG66" s="16" t="str">
        <f>IF(28&gt;$D66,"",IF($E66=1,EOMONTH(EDATE(Bonds!$I66,6*(28-1)),0),EDATE(Bonds!$I66,6*(28-1))))</f>
        <v/>
      </c>
      <c r="AH66" s="16" t="str">
        <f>IF(29&gt;$D66,"",IF($E66=1,EOMONTH(EDATE(Bonds!$I66,6*(29-1)),0),EDATE(Bonds!$I66,6*(29-1))))</f>
        <v/>
      </c>
      <c r="AI66" s="16" t="str">
        <f>IF(30&gt;$D66,"",IF($E66=1,EOMONTH(EDATE(Bonds!$I66,6*(30-1)),0),EDATE(Bonds!$I66,6*(30-1))))</f>
        <v/>
      </c>
      <c r="AJ66" s="16" t="str">
        <f>IF(31&gt;$D66,"",IF($E66=1,EOMONTH(EDATE(Bonds!$I66,6*(31-1)),0),EDATE(Bonds!$I66,6*(31-1))))</f>
        <v/>
      </c>
      <c r="AK66" s="16" t="str">
        <f>IF(32&gt;$D66,"",IF($E66=1,EOMONTH(EDATE(Bonds!$I66,6*(32-1)),0),EDATE(Bonds!$I66,6*(32-1))))</f>
        <v/>
      </c>
      <c r="AL66" s="16" t="str">
        <f>IF(33&gt;$D66,"",IF($E66=1,EOMONTH(EDATE(Bonds!$I66,6*(33-1)),0),EDATE(Bonds!$I66,6*(33-1))))</f>
        <v/>
      </c>
      <c r="AM66" s="16" t="str">
        <f>IF(34&gt;$D66,"",IF($E66=1,EOMONTH(EDATE(Bonds!$I66,6*(34-1)),0),EDATE(Bonds!$I66,6*(34-1))))</f>
        <v/>
      </c>
      <c r="AN66" s="16" t="str">
        <f>IF(35&gt;$D66,"",IF($E66=1,EOMONTH(EDATE(Bonds!$I66,6*(35-1)),0),EDATE(Bonds!$I66,6*(35-1))))</f>
        <v/>
      </c>
      <c r="AO66" s="16" t="str">
        <f>IF(36&gt;$D66,"",IF($E66=1,EOMONTH(EDATE(Bonds!$I66,6*(36-1)),0),EDATE(Bonds!$I66,6*(36-1))))</f>
        <v/>
      </c>
      <c r="AP66" s="16" t="str">
        <f>IF(37&gt;$D66,"",IF($E66=1,EOMONTH(EDATE(Bonds!$I66,6*(37-1)),0),EDATE(Bonds!$I66,6*(37-1))))</f>
        <v/>
      </c>
      <c r="AQ66" s="16" t="str">
        <f>IF(38&gt;$D66,"",IF($E66=1,EOMONTH(EDATE(Bonds!$I66,6*(38-1)),0),EDATE(Bonds!$I66,6*(38-1))))</f>
        <v/>
      </c>
      <c r="AR66" s="16" t="str">
        <f>IF(39&gt;$D66,"",IF($E66=1,EOMONTH(EDATE(Bonds!$I66,6*(39-1)),0),EDATE(Bonds!$I66,6*(39-1))))</f>
        <v/>
      </c>
      <c r="AS66" s="16" t="str">
        <f>IF(40&gt;$D66,"",IF($E66=1,EOMONTH(EDATE(Bonds!$I66,6*(40-1)),0),EDATE(Bonds!$I66,6*(40-1))))</f>
        <v/>
      </c>
      <c r="AT66" s="16" t="str">
        <f>IF(41&gt;$D66,"",IF($E66=1,EOMONTH(EDATE(Bonds!$I66,6*(41-1)),0),EDATE(Bonds!$I66,6*(41-1))))</f>
        <v/>
      </c>
      <c r="AU66" s="16" t="str">
        <f>IF(42&gt;$D66,"",IF($E66=1,EOMONTH(EDATE(Bonds!$I66,6*(42-1)),0),EDATE(Bonds!$I66,6*(42-1))))</f>
        <v/>
      </c>
      <c r="AV66" s="16" t="str">
        <f>IF(43&gt;$D66,"",IF($E66=1,EOMONTH(EDATE(Bonds!$I66,6*(43-1)),0),EDATE(Bonds!$I66,6*(43-1))))</f>
        <v/>
      </c>
      <c r="AW66" s="16" t="str">
        <f>IF(44&gt;$D66,"",IF($E66=1,EOMONTH(EDATE(Bonds!$I66,6*(44-1)),0),EDATE(Bonds!$I66,6*(44-1))))</f>
        <v/>
      </c>
      <c r="AX66" s="16" t="str">
        <f>IF(45&gt;$D66,"",IF($E66=1,EOMONTH(EDATE(Bonds!$I66,6*(45-1)),0),EDATE(Bonds!$I66,6*(45-1))))</f>
        <v/>
      </c>
      <c r="AY66" s="16" t="str">
        <f>IF(46&gt;$D66,"",IF($E66=1,EOMONTH(EDATE(Bonds!$I66,6*(46-1)),0),EDATE(Bonds!$I66,6*(46-1))))</f>
        <v/>
      </c>
      <c r="AZ66" s="16" t="str">
        <f>IF(47&gt;$D66,"",IF($E66=1,EOMONTH(EDATE(Bonds!$I66,6*(47-1)),0),EDATE(Bonds!$I66,6*(47-1))))</f>
        <v/>
      </c>
      <c r="BA66" s="16" t="str">
        <f>IF(48&gt;$D66,"",IF($E66=1,EOMONTH(EDATE(Bonds!$I66,6*(48-1)),0),EDATE(Bonds!$I66,6*(48-1))))</f>
        <v/>
      </c>
      <c r="BB66" s="16" t="str">
        <f>IF(49&gt;$D66,"",IF($E66=1,EOMONTH(EDATE(Bonds!$I66,6*(49-1)),0),EDATE(Bonds!$I66,6*(49-1))))</f>
        <v/>
      </c>
      <c r="BC66" s="16" t="str">
        <f>IF(50&gt;$D66,"",IF($E66=1,EOMONTH(EDATE(Bonds!$I66,6*(50-1)),0),EDATE(Bonds!$I66,6*(50-1))))</f>
        <v/>
      </c>
      <c r="BD66" s="16" t="str">
        <f>IF(51&gt;$D66,"",IF($E66=1,EOMONTH(EDATE(Bonds!$I66,6*(51-1)),0),EDATE(Bonds!$I66,6*(51-1))))</f>
        <v/>
      </c>
      <c r="BE66" s="16" t="str">
        <f>IF(52&gt;$D66,"",IF($E66=1,EOMONTH(EDATE(Bonds!$I66,6*(52-1)),0),EDATE(Bonds!$I66,6*(52-1))))</f>
        <v/>
      </c>
      <c r="BF66" s="16" t="str">
        <f>IF(53&gt;$D66,"",IF($E66=1,EOMONTH(EDATE(Bonds!$I66,6*(53-1)),0),EDATE(Bonds!$I66,6*(53-1))))</f>
        <v/>
      </c>
      <c r="BG66" s="16" t="str">
        <f>IF(54&gt;$D66,"",IF($E66=1,EOMONTH(EDATE(Bonds!$I66,6*(54-1)),0),EDATE(Bonds!$I66,6*(54-1))))</f>
        <v/>
      </c>
      <c r="BH66" s="16" t="str">
        <f>IF(55&gt;$D66,"",IF($E66=1,EOMONTH(EDATE(Bonds!$I66,6*(55-1)),0),EDATE(Bonds!$I66,6*(55-1))))</f>
        <v/>
      </c>
      <c r="BI66" s="16" t="str">
        <f>IF(56&gt;$D66,"",IF($E66=1,EOMONTH(EDATE(Bonds!$I66,6*(56-1)),0),EDATE(Bonds!$I66,6*(56-1))))</f>
        <v/>
      </c>
      <c r="BJ66" s="16" t="str">
        <f>IF(57&gt;$D66,"",IF($E66=1,EOMONTH(EDATE(Bonds!$I66,6*(57-1)),0),EDATE(Bonds!$I66,6*(57-1))))</f>
        <v/>
      </c>
      <c r="BK66" s="16" t="str">
        <f>IF(58&gt;$D66,"",IF($E66=1,EOMONTH(EDATE(Bonds!$I66,6*(58-1)),0),EDATE(Bonds!$I66,6*(58-1))))</f>
        <v/>
      </c>
      <c r="BL66" s="16" t="str">
        <f>IF(59&gt;$D66,"",IF($E66=1,EOMONTH(EDATE(Bonds!$I66,6*(59-1)),0),EDATE(Bonds!$I66,6*(59-1))))</f>
        <v/>
      </c>
      <c r="BM66" s="16" t="str">
        <f>IF(60&gt;$D66,"",IF($E66=1,EOMONTH(EDATE(Bonds!$I66,6*(60-1)),0),EDATE(Bonds!$I66,6*(60-1))))</f>
        <v/>
      </c>
      <c r="BO66" s="22">
        <f t="shared" si="1"/>
        <v>3.7565785405683505E-2</v>
      </c>
      <c r="BP66" s="22">
        <f t="shared" si="2"/>
        <v>4.0160676278393273E-2</v>
      </c>
      <c r="BQ66" s="22">
        <f t="shared" si="3"/>
        <v>4.1870554774944578E-2</v>
      </c>
      <c r="BR66" s="22" t="str">
        <f t="shared" si="4"/>
        <v/>
      </c>
      <c r="BS66" s="22" t="str">
        <f t="shared" si="5"/>
        <v/>
      </c>
      <c r="BT66" s="22" t="str">
        <f t="shared" si="6"/>
        <v/>
      </c>
      <c r="BU66" s="22" t="str">
        <f t="shared" si="7"/>
        <v/>
      </c>
      <c r="BV66" s="22" t="str">
        <f t="shared" si="8"/>
        <v/>
      </c>
      <c r="BW66" s="22" t="str">
        <f t="shared" si="9"/>
        <v/>
      </c>
      <c r="BX66" s="22" t="str">
        <f t="shared" si="10"/>
        <v/>
      </c>
      <c r="BY66" s="22" t="str">
        <f t="shared" si="11"/>
        <v/>
      </c>
      <c r="BZ66" s="22" t="str">
        <f t="shared" si="12"/>
        <v/>
      </c>
      <c r="CA66" s="22" t="str">
        <f t="shared" si="13"/>
        <v/>
      </c>
      <c r="CB66" s="22" t="str">
        <f t="shared" si="14"/>
        <v/>
      </c>
      <c r="CC66" s="22" t="str">
        <f t="shared" si="15"/>
        <v/>
      </c>
      <c r="CD66" s="22" t="str">
        <f t="shared" si="16"/>
        <v/>
      </c>
      <c r="CE66" s="22" t="str">
        <f t="shared" si="17"/>
        <v/>
      </c>
      <c r="CF66" s="22" t="str">
        <f t="shared" si="18"/>
        <v/>
      </c>
      <c r="CG66" s="22" t="str">
        <f t="shared" si="19"/>
        <v/>
      </c>
      <c r="CH66" s="22" t="str">
        <f t="shared" si="20"/>
        <v/>
      </c>
      <c r="CI66" s="22" t="str">
        <f t="shared" si="21"/>
        <v/>
      </c>
      <c r="CJ66" s="22" t="str">
        <f t="shared" si="22"/>
        <v/>
      </c>
      <c r="CK66" s="22" t="str">
        <f t="shared" si="23"/>
        <v/>
      </c>
      <c r="CL66" s="22" t="str">
        <f t="shared" si="24"/>
        <v/>
      </c>
      <c r="CM66" s="22" t="str">
        <f t="shared" si="25"/>
        <v/>
      </c>
      <c r="CN66" s="22" t="str">
        <f t="shared" si="26"/>
        <v/>
      </c>
      <c r="CO66" s="22" t="str">
        <f t="shared" si="27"/>
        <v/>
      </c>
      <c r="CP66" s="22" t="str">
        <f t="shared" si="28"/>
        <v/>
      </c>
      <c r="CQ66" s="22" t="str">
        <f t="shared" si="29"/>
        <v/>
      </c>
      <c r="CR66" s="22" t="str">
        <f t="shared" si="30"/>
        <v/>
      </c>
      <c r="CS66" s="22" t="str">
        <f t="shared" si="31"/>
        <v/>
      </c>
      <c r="CT66" s="22" t="str">
        <f t="shared" si="32"/>
        <v/>
      </c>
      <c r="CU66" s="22" t="str">
        <f t="shared" si="33"/>
        <v/>
      </c>
      <c r="CV66" s="22" t="str">
        <f t="shared" si="34"/>
        <v/>
      </c>
      <c r="CW66" s="22" t="str">
        <f t="shared" si="35"/>
        <v/>
      </c>
      <c r="CX66" s="22" t="str">
        <f t="shared" si="36"/>
        <v/>
      </c>
      <c r="CY66" s="22" t="str">
        <f t="shared" si="37"/>
        <v/>
      </c>
      <c r="CZ66" s="22" t="str">
        <f t="shared" si="38"/>
        <v/>
      </c>
      <c r="DA66" s="22" t="str">
        <f t="shared" si="39"/>
        <v/>
      </c>
      <c r="DB66" s="22" t="str">
        <f t="shared" si="40"/>
        <v/>
      </c>
      <c r="DC66" s="22" t="str">
        <f t="shared" si="41"/>
        <v/>
      </c>
      <c r="DD66" s="22" t="str">
        <f t="shared" si="42"/>
        <v/>
      </c>
      <c r="DE66" s="22" t="str">
        <f t="shared" si="43"/>
        <v/>
      </c>
      <c r="DF66" s="22" t="str">
        <f t="shared" si="44"/>
        <v/>
      </c>
      <c r="DG66" s="22" t="str">
        <f t="shared" si="45"/>
        <v/>
      </c>
      <c r="DH66" s="22" t="str">
        <f t="shared" si="46"/>
        <v/>
      </c>
      <c r="DI66" s="22" t="str">
        <f t="shared" si="47"/>
        <v/>
      </c>
      <c r="DJ66" s="22" t="str">
        <f t="shared" si="48"/>
        <v/>
      </c>
      <c r="DK66" s="22" t="str">
        <f t="shared" si="49"/>
        <v/>
      </c>
      <c r="DL66" s="22" t="str">
        <f t="shared" si="50"/>
        <v/>
      </c>
      <c r="DM66" s="22" t="str">
        <f t="shared" si="51"/>
        <v/>
      </c>
      <c r="DN66" s="22" t="str">
        <f t="shared" si="52"/>
        <v/>
      </c>
      <c r="DO66" s="22" t="str">
        <f t="shared" si="53"/>
        <v/>
      </c>
      <c r="DP66" s="22" t="str">
        <f t="shared" si="54"/>
        <v/>
      </c>
      <c r="DQ66" s="22" t="str">
        <f t="shared" si="55"/>
        <v/>
      </c>
      <c r="DR66" s="22" t="str">
        <f t="shared" si="56"/>
        <v/>
      </c>
      <c r="DS66" s="22" t="str">
        <f t="shared" si="57"/>
        <v/>
      </c>
      <c r="DT66" s="22" t="str">
        <f t="shared" si="58"/>
        <v/>
      </c>
      <c r="DU66" s="22" t="str">
        <f t="shared" si="59"/>
        <v/>
      </c>
      <c r="DV66" s="22" t="str">
        <f t="shared" si="60"/>
        <v/>
      </c>
      <c r="DX66" s="18">
        <f t="shared" si="61"/>
        <v>1.1171541100381217</v>
      </c>
      <c r="DY66" s="18">
        <f t="shared" si="62"/>
        <v>1.0945964454666774</v>
      </c>
      <c r="DZ66" s="18">
        <f t="shared" si="63"/>
        <v>96.224718996698712</v>
      </c>
      <c r="EA66" s="18">
        <f t="shared" si="64"/>
        <v>0</v>
      </c>
      <c r="EB66" s="18">
        <f t="shared" si="65"/>
        <v>0</v>
      </c>
      <c r="EC66" s="18">
        <f t="shared" si="66"/>
        <v>0</v>
      </c>
      <c r="ED66" s="18">
        <f t="shared" si="67"/>
        <v>0</v>
      </c>
      <c r="EE66" s="18">
        <f t="shared" si="68"/>
        <v>0</v>
      </c>
      <c r="EF66" s="18">
        <f t="shared" si="69"/>
        <v>0</v>
      </c>
      <c r="EG66" s="18">
        <f t="shared" si="70"/>
        <v>0</v>
      </c>
      <c r="EH66" s="18">
        <f t="shared" si="71"/>
        <v>0</v>
      </c>
      <c r="EI66" s="18">
        <f t="shared" si="72"/>
        <v>0</v>
      </c>
      <c r="EJ66" s="18">
        <f t="shared" si="73"/>
        <v>0</v>
      </c>
      <c r="EK66" s="18">
        <f t="shared" si="74"/>
        <v>0</v>
      </c>
      <c r="EL66" s="18">
        <f t="shared" si="75"/>
        <v>0</v>
      </c>
      <c r="EM66" s="18">
        <f t="shared" si="76"/>
        <v>0</v>
      </c>
      <c r="EN66" s="18">
        <f t="shared" si="77"/>
        <v>0</v>
      </c>
      <c r="EO66" s="18">
        <f t="shared" si="78"/>
        <v>0</v>
      </c>
      <c r="EP66" s="18">
        <f t="shared" si="79"/>
        <v>0</v>
      </c>
      <c r="EQ66" s="18">
        <f t="shared" si="80"/>
        <v>0</v>
      </c>
      <c r="ER66" s="18">
        <f t="shared" si="81"/>
        <v>0</v>
      </c>
      <c r="ES66" s="18">
        <f t="shared" si="82"/>
        <v>0</v>
      </c>
      <c r="ET66" s="18">
        <f t="shared" si="83"/>
        <v>0</v>
      </c>
      <c r="EU66" s="18">
        <f t="shared" si="84"/>
        <v>0</v>
      </c>
      <c r="EV66" s="18">
        <f t="shared" si="85"/>
        <v>0</v>
      </c>
      <c r="EW66" s="18">
        <f t="shared" si="86"/>
        <v>0</v>
      </c>
      <c r="EX66" s="18">
        <f t="shared" si="87"/>
        <v>0</v>
      </c>
      <c r="EY66" s="18">
        <f t="shared" si="88"/>
        <v>0</v>
      </c>
      <c r="EZ66" s="18">
        <f t="shared" si="89"/>
        <v>0</v>
      </c>
      <c r="FA66" s="18">
        <f t="shared" si="90"/>
        <v>0</v>
      </c>
      <c r="FB66" s="18">
        <f t="shared" si="91"/>
        <v>0</v>
      </c>
      <c r="FC66" s="18">
        <f t="shared" si="92"/>
        <v>0</v>
      </c>
      <c r="FD66" s="18">
        <f t="shared" si="93"/>
        <v>0</v>
      </c>
      <c r="FE66" s="18">
        <f t="shared" si="94"/>
        <v>0</v>
      </c>
      <c r="FF66" s="18">
        <f t="shared" si="95"/>
        <v>0</v>
      </c>
      <c r="FG66" s="18">
        <f t="shared" si="96"/>
        <v>0</v>
      </c>
      <c r="FH66" s="18">
        <f t="shared" si="97"/>
        <v>0</v>
      </c>
      <c r="FI66" s="18">
        <f t="shared" si="98"/>
        <v>0</v>
      </c>
      <c r="FJ66" s="18">
        <f t="shared" si="99"/>
        <v>0</v>
      </c>
      <c r="FK66" s="18">
        <f t="shared" si="100"/>
        <v>0</v>
      </c>
      <c r="FL66" s="18">
        <f t="shared" si="101"/>
        <v>0</v>
      </c>
      <c r="FM66" s="18">
        <f t="shared" si="102"/>
        <v>0</v>
      </c>
      <c r="FN66" s="18">
        <f t="shared" si="103"/>
        <v>0</v>
      </c>
      <c r="FO66" s="18">
        <f t="shared" si="104"/>
        <v>0</v>
      </c>
      <c r="FP66" s="18">
        <f t="shared" si="105"/>
        <v>0</v>
      </c>
      <c r="FQ66" s="18">
        <f t="shared" si="106"/>
        <v>0</v>
      </c>
      <c r="FR66" s="18">
        <f t="shared" si="107"/>
        <v>0</v>
      </c>
      <c r="FS66" s="18">
        <f t="shared" si="108"/>
        <v>0</v>
      </c>
      <c r="FT66" s="18">
        <f t="shared" si="109"/>
        <v>0</v>
      </c>
      <c r="FU66" s="18">
        <f t="shared" si="110"/>
        <v>0</v>
      </c>
      <c r="FV66" s="18">
        <f t="shared" si="111"/>
        <v>0</v>
      </c>
      <c r="FW66" s="18">
        <f t="shared" si="112"/>
        <v>0</v>
      </c>
      <c r="FX66" s="18">
        <f t="shared" si="113"/>
        <v>0</v>
      </c>
      <c r="FY66" s="18">
        <f t="shared" si="114"/>
        <v>0</v>
      </c>
      <c r="FZ66" s="18">
        <f t="shared" si="115"/>
        <v>0</v>
      </c>
      <c r="GA66" s="18">
        <f t="shared" si="116"/>
        <v>0</v>
      </c>
      <c r="GB66" s="18">
        <f t="shared" si="117"/>
        <v>0</v>
      </c>
      <c r="GC66" s="18">
        <f t="shared" si="118"/>
        <v>0</v>
      </c>
      <c r="GD66" s="18">
        <f t="shared" si="119"/>
        <v>0</v>
      </c>
      <c r="GE66" s="18">
        <f t="shared" si="120"/>
        <v>0</v>
      </c>
    </row>
    <row r="67" spans="1:187" x14ac:dyDescent="0.2">
      <c r="A67">
        <v>64</v>
      </c>
      <c r="B67" s="16">
        <f>Bonds!B67</f>
        <v>46706</v>
      </c>
      <c r="C67" s="17">
        <f>Bonds!C67</f>
        <v>4.125</v>
      </c>
      <c r="D67">
        <f>Bonds!Q67</f>
        <v>3</v>
      </c>
      <c r="E67">
        <f t="shared" si="0"/>
        <v>0</v>
      </c>
      <c r="F67" s="16">
        <f>IF(1&gt;$D67,"",IF($E67=1,EOMONTH(EDATE(Bonds!$I67,6*(1-1)),0),EDATE(Bonds!$I67,6*(1-1))))</f>
        <v>46341</v>
      </c>
      <c r="G67" s="16">
        <f>IF(2&gt;$D67,"",IF($E67=1,EOMONTH(EDATE(Bonds!$I67,6*(2-1)),0),EDATE(Bonds!$I67,6*(2-1))))</f>
        <v>46522</v>
      </c>
      <c r="H67" s="16">
        <f>IF(3&gt;$D67,"",IF($E67=1,EOMONTH(EDATE(Bonds!$I67,6*(3-1)),0),EDATE(Bonds!$I67,6*(3-1))))</f>
        <v>46706</v>
      </c>
      <c r="I67" s="16" t="str">
        <f>IF(4&gt;$D67,"",IF($E67=1,EOMONTH(EDATE(Bonds!$I67,6*(4-1)),0),EDATE(Bonds!$I67,6*(4-1))))</f>
        <v/>
      </c>
      <c r="J67" s="16" t="str">
        <f>IF(5&gt;$D67,"",IF($E67=1,EOMONTH(EDATE(Bonds!$I67,6*(5-1)),0),EDATE(Bonds!$I67,6*(5-1))))</f>
        <v/>
      </c>
      <c r="K67" s="16" t="str">
        <f>IF(6&gt;$D67,"",IF($E67=1,EOMONTH(EDATE(Bonds!$I67,6*(6-1)),0),EDATE(Bonds!$I67,6*(6-1))))</f>
        <v/>
      </c>
      <c r="L67" s="16" t="str">
        <f>IF(7&gt;$D67,"",IF($E67=1,EOMONTH(EDATE(Bonds!$I67,6*(7-1)),0),EDATE(Bonds!$I67,6*(7-1))))</f>
        <v/>
      </c>
      <c r="M67" s="16" t="str">
        <f>IF(8&gt;$D67,"",IF($E67=1,EOMONTH(EDATE(Bonds!$I67,6*(8-1)),0),EDATE(Bonds!$I67,6*(8-1))))</f>
        <v/>
      </c>
      <c r="N67" s="16" t="str">
        <f>IF(9&gt;$D67,"",IF($E67=1,EOMONTH(EDATE(Bonds!$I67,6*(9-1)),0),EDATE(Bonds!$I67,6*(9-1))))</f>
        <v/>
      </c>
      <c r="O67" s="16" t="str">
        <f>IF(10&gt;$D67,"",IF($E67=1,EOMONTH(EDATE(Bonds!$I67,6*(10-1)),0),EDATE(Bonds!$I67,6*(10-1))))</f>
        <v/>
      </c>
      <c r="P67" s="16" t="str">
        <f>IF(11&gt;$D67,"",IF($E67=1,EOMONTH(EDATE(Bonds!$I67,6*(11-1)),0),EDATE(Bonds!$I67,6*(11-1))))</f>
        <v/>
      </c>
      <c r="Q67" s="16" t="str">
        <f>IF(12&gt;$D67,"",IF($E67=1,EOMONTH(EDATE(Bonds!$I67,6*(12-1)),0),EDATE(Bonds!$I67,6*(12-1))))</f>
        <v/>
      </c>
      <c r="R67" s="16" t="str">
        <f>IF(13&gt;$D67,"",IF($E67=1,EOMONTH(EDATE(Bonds!$I67,6*(13-1)),0),EDATE(Bonds!$I67,6*(13-1))))</f>
        <v/>
      </c>
      <c r="S67" s="16" t="str">
        <f>IF(14&gt;$D67,"",IF($E67=1,EOMONTH(EDATE(Bonds!$I67,6*(14-1)),0),EDATE(Bonds!$I67,6*(14-1))))</f>
        <v/>
      </c>
      <c r="T67" s="16" t="str">
        <f>IF(15&gt;$D67,"",IF($E67=1,EOMONTH(EDATE(Bonds!$I67,6*(15-1)),0),EDATE(Bonds!$I67,6*(15-1))))</f>
        <v/>
      </c>
      <c r="U67" s="16" t="str">
        <f>IF(16&gt;$D67,"",IF($E67=1,EOMONTH(EDATE(Bonds!$I67,6*(16-1)),0),EDATE(Bonds!$I67,6*(16-1))))</f>
        <v/>
      </c>
      <c r="V67" s="16" t="str">
        <f>IF(17&gt;$D67,"",IF($E67=1,EOMONTH(EDATE(Bonds!$I67,6*(17-1)),0),EDATE(Bonds!$I67,6*(17-1))))</f>
        <v/>
      </c>
      <c r="W67" s="16" t="str">
        <f>IF(18&gt;$D67,"",IF($E67=1,EOMONTH(EDATE(Bonds!$I67,6*(18-1)),0),EDATE(Bonds!$I67,6*(18-1))))</f>
        <v/>
      </c>
      <c r="X67" s="16" t="str">
        <f>IF(19&gt;$D67,"",IF($E67=1,EOMONTH(EDATE(Bonds!$I67,6*(19-1)),0),EDATE(Bonds!$I67,6*(19-1))))</f>
        <v/>
      </c>
      <c r="Y67" s="16" t="str">
        <f>IF(20&gt;$D67,"",IF($E67=1,EOMONTH(EDATE(Bonds!$I67,6*(20-1)),0),EDATE(Bonds!$I67,6*(20-1))))</f>
        <v/>
      </c>
      <c r="Z67" s="16" t="str">
        <f>IF(21&gt;$D67,"",IF($E67=1,EOMONTH(EDATE(Bonds!$I67,6*(21-1)),0),EDATE(Bonds!$I67,6*(21-1))))</f>
        <v/>
      </c>
      <c r="AA67" s="16" t="str">
        <f>IF(22&gt;$D67,"",IF($E67=1,EOMONTH(EDATE(Bonds!$I67,6*(22-1)),0),EDATE(Bonds!$I67,6*(22-1))))</f>
        <v/>
      </c>
      <c r="AB67" s="16" t="str">
        <f>IF(23&gt;$D67,"",IF($E67=1,EOMONTH(EDATE(Bonds!$I67,6*(23-1)),0),EDATE(Bonds!$I67,6*(23-1))))</f>
        <v/>
      </c>
      <c r="AC67" s="16" t="str">
        <f>IF(24&gt;$D67,"",IF($E67=1,EOMONTH(EDATE(Bonds!$I67,6*(24-1)),0),EDATE(Bonds!$I67,6*(24-1))))</f>
        <v/>
      </c>
      <c r="AD67" s="16" t="str">
        <f>IF(25&gt;$D67,"",IF($E67=1,EOMONTH(EDATE(Bonds!$I67,6*(25-1)),0),EDATE(Bonds!$I67,6*(25-1))))</f>
        <v/>
      </c>
      <c r="AE67" s="16" t="str">
        <f>IF(26&gt;$D67,"",IF($E67=1,EOMONTH(EDATE(Bonds!$I67,6*(26-1)),0),EDATE(Bonds!$I67,6*(26-1))))</f>
        <v/>
      </c>
      <c r="AF67" s="16" t="str">
        <f>IF(27&gt;$D67,"",IF($E67=1,EOMONTH(EDATE(Bonds!$I67,6*(27-1)),0),EDATE(Bonds!$I67,6*(27-1))))</f>
        <v/>
      </c>
      <c r="AG67" s="16" t="str">
        <f>IF(28&gt;$D67,"",IF($E67=1,EOMONTH(EDATE(Bonds!$I67,6*(28-1)),0),EDATE(Bonds!$I67,6*(28-1))))</f>
        <v/>
      </c>
      <c r="AH67" s="16" t="str">
        <f>IF(29&gt;$D67,"",IF($E67=1,EOMONTH(EDATE(Bonds!$I67,6*(29-1)),0),EDATE(Bonds!$I67,6*(29-1))))</f>
        <v/>
      </c>
      <c r="AI67" s="16" t="str">
        <f>IF(30&gt;$D67,"",IF($E67=1,EOMONTH(EDATE(Bonds!$I67,6*(30-1)),0),EDATE(Bonds!$I67,6*(30-1))))</f>
        <v/>
      </c>
      <c r="AJ67" s="16" t="str">
        <f>IF(31&gt;$D67,"",IF($E67=1,EOMONTH(EDATE(Bonds!$I67,6*(31-1)),0),EDATE(Bonds!$I67,6*(31-1))))</f>
        <v/>
      </c>
      <c r="AK67" s="16" t="str">
        <f>IF(32&gt;$D67,"",IF($E67=1,EOMONTH(EDATE(Bonds!$I67,6*(32-1)),0),EDATE(Bonds!$I67,6*(32-1))))</f>
        <v/>
      </c>
      <c r="AL67" s="16" t="str">
        <f>IF(33&gt;$D67,"",IF($E67=1,EOMONTH(EDATE(Bonds!$I67,6*(33-1)),0),EDATE(Bonds!$I67,6*(33-1))))</f>
        <v/>
      </c>
      <c r="AM67" s="16" t="str">
        <f>IF(34&gt;$D67,"",IF($E67=1,EOMONTH(EDATE(Bonds!$I67,6*(34-1)),0),EDATE(Bonds!$I67,6*(34-1))))</f>
        <v/>
      </c>
      <c r="AN67" s="16" t="str">
        <f>IF(35&gt;$D67,"",IF($E67=1,EOMONTH(EDATE(Bonds!$I67,6*(35-1)),0),EDATE(Bonds!$I67,6*(35-1))))</f>
        <v/>
      </c>
      <c r="AO67" s="16" t="str">
        <f>IF(36&gt;$D67,"",IF($E67=1,EOMONTH(EDATE(Bonds!$I67,6*(36-1)),0),EDATE(Bonds!$I67,6*(36-1))))</f>
        <v/>
      </c>
      <c r="AP67" s="16" t="str">
        <f>IF(37&gt;$D67,"",IF($E67=1,EOMONTH(EDATE(Bonds!$I67,6*(37-1)),0),EDATE(Bonds!$I67,6*(37-1))))</f>
        <v/>
      </c>
      <c r="AQ67" s="16" t="str">
        <f>IF(38&gt;$D67,"",IF($E67=1,EOMONTH(EDATE(Bonds!$I67,6*(38-1)),0),EDATE(Bonds!$I67,6*(38-1))))</f>
        <v/>
      </c>
      <c r="AR67" s="16" t="str">
        <f>IF(39&gt;$D67,"",IF($E67=1,EOMONTH(EDATE(Bonds!$I67,6*(39-1)),0),EDATE(Bonds!$I67,6*(39-1))))</f>
        <v/>
      </c>
      <c r="AS67" s="16" t="str">
        <f>IF(40&gt;$D67,"",IF($E67=1,EOMONTH(EDATE(Bonds!$I67,6*(40-1)),0),EDATE(Bonds!$I67,6*(40-1))))</f>
        <v/>
      </c>
      <c r="AT67" s="16" t="str">
        <f>IF(41&gt;$D67,"",IF($E67=1,EOMONTH(EDATE(Bonds!$I67,6*(41-1)),0),EDATE(Bonds!$I67,6*(41-1))))</f>
        <v/>
      </c>
      <c r="AU67" s="16" t="str">
        <f>IF(42&gt;$D67,"",IF($E67=1,EOMONTH(EDATE(Bonds!$I67,6*(42-1)),0),EDATE(Bonds!$I67,6*(42-1))))</f>
        <v/>
      </c>
      <c r="AV67" s="16" t="str">
        <f>IF(43&gt;$D67,"",IF($E67=1,EOMONTH(EDATE(Bonds!$I67,6*(43-1)),0),EDATE(Bonds!$I67,6*(43-1))))</f>
        <v/>
      </c>
      <c r="AW67" s="16" t="str">
        <f>IF(44&gt;$D67,"",IF($E67=1,EOMONTH(EDATE(Bonds!$I67,6*(44-1)),0),EDATE(Bonds!$I67,6*(44-1))))</f>
        <v/>
      </c>
      <c r="AX67" s="16" t="str">
        <f>IF(45&gt;$D67,"",IF($E67=1,EOMONTH(EDATE(Bonds!$I67,6*(45-1)),0),EDATE(Bonds!$I67,6*(45-1))))</f>
        <v/>
      </c>
      <c r="AY67" s="16" t="str">
        <f>IF(46&gt;$D67,"",IF($E67=1,EOMONTH(EDATE(Bonds!$I67,6*(46-1)),0),EDATE(Bonds!$I67,6*(46-1))))</f>
        <v/>
      </c>
      <c r="AZ67" s="16" t="str">
        <f>IF(47&gt;$D67,"",IF($E67=1,EOMONTH(EDATE(Bonds!$I67,6*(47-1)),0),EDATE(Bonds!$I67,6*(47-1))))</f>
        <v/>
      </c>
      <c r="BA67" s="16" t="str">
        <f>IF(48&gt;$D67,"",IF($E67=1,EOMONTH(EDATE(Bonds!$I67,6*(48-1)),0),EDATE(Bonds!$I67,6*(48-1))))</f>
        <v/>
      </c>
      <c r="BB67" s="16" t="str">
        <f>IF(49&gt;$D67,"",IF($E67=1,EOMONTH(EDATE(Bonds!$I67,6*(49-1)),0),EDATE(Bonds!$I67,6*(49-1))))</f>
        <v/>
      </c>
      <c r="BC67" s="16" t="str">
        <f>IF(50&gt;$D67,"",IF($E67=1,EOMONTH(EDATE(Bonds!$I67,6*(50-1)),0),EDATE(Bonds!$I67,6*(50-1))))</f>
        <v/>
      </c>
      <c r="BD67" s="16" t="str">
        <f>IF(51&gt;$D67,"",IF($E67=1,EOMONTH(EDATE(Bonds!$I67,6*(51-1)),0),EDATE(Bonds!$I67,6*(51-1))))</f>
        <v/>
      </c>
      <c r="BE67" s="16" t="str">
        <f>IF(52&gt;$D67,"",IF($E67=1,EOMONTH(EDATE(Bonds!$I67,6*(52-1)),0),EDATE(Bonds!$I67,6*(52-1))))</f>
        <v/>
      </c>
      <c r="BF67" s="16" t="str">
        <f>IF(53&gt;$D67,"",IF($E67=1,EOMONTH(EDATE(Bonds!$I67,6*(53-1)),0),EDATE(Bonds!$I67,6*(53-1))))</f>
        <v/>
      </c>
      <c r="BG67" s="16" t="str">
        <f>IF(54&gt;$D67,"",IF($E67=1,EOMONTH(EDATE(Bonds!$I67,6*(54-1)),0),EDATE(Bonds!$I67,6*(54-1))))</f>
        <v/>
      </c>
      <c r="BH67" s="16" t="str">
        <f>IF(55&gt;$D67,"",IF($E67=1,EOMONTH(EDATE(Bonds!$I67,6*(55-1)),0),EDATE(Bonds!$I67,6*(55-1))))</f>
        <v/>
      </c>
      <c r="BI67" s="16" t="str">
        <f>IF(56&gt;$D67,"",IF($E67=1,EOMONTH(EDATE(Bonds!$I67,6*(56-1)),0),EDATE(Bonds!$I67,6*(56-1))))</f>
        <v/>
      </c>
      <c r="BJ67" s="16" t="str">
        <f>IF(57&gt;$D67,"",IF($E67=1,EOMONTH(EDATE(Bonds!$I67,6*(57-1)),0),EDATE(Bonds!$I67,6*(57-1))))</f>
        <v/>
      </c>
      <c r="BK67" s="16" t="str">
        <f>IF(58&gt;$D67,"",IF($E67=1,EOMONTH(EDATE(Bonds!$I67,6*(58-1)),0),EDATE(Bonds!$I67,6*(58-1))))</f>
        <v/>
      </c>
      <c r="BL67" s="16" t="str">
        <f>IF(59&gt;$D67,"",IF($E67=1,EOMONTH(EDATE(Bonds!$I67,6*(59-1)),0),EDATE(Bonds!$I67,6*(59-1))))</f>
        <v/>
      </c>
      <c r="BM67" s="16" t="str">
        <f>IF(60&gt;$D67,"",IF($E67=1,EOMONTH(EDATE(Bonds!$I67,6*(60-1)),0),EDATE(Bonds!$I67,6*(60-1))))</f>
        <v/>
      </c>
      <c r="BO67" s="22">
        <f t="shared" si="1"/>
        <v>3.7565785405683505E-2</v>
      </c>
      <c r="BP67" s="22">
        <f t="shared" si="2"/>
        <v>4.0160676278393273E-2</v>
      </c>
      <c r="BQ67" s="22">
        <f t="shared" si="3"/>
        <v>4.1870554774944578E-2</v>
      </c>
      <c r="BR67" s="22" t="str">
        <f t="shared" si="4"/>
        <v/>
      </c>
      <c r="BS67" s="22" t="str">
        <f t="shared" si="5"/>
        <v/>
      </c>
      <c r="BT67" s="22" t="str">
        <f t="shared" si="6"/>
        <v/>
      </c>
      <c r="BU67" s="22" t="str">
        <f t="shared" si="7"/>
        <v/>
      </c>
      <c r="BV67" s="22" t="str">
        <f t="shared" si="8"/>
        <v/>
      </c>
      <c r="BW67" s="22" t="str">
        <f t="shared" si="9"/>
        <v/>
      </c>
      <c r="BX67" s="22" t="str">
        <f t="shared" si="10"/>
        <v/>
      </c>
      <c r="BY67" s="22" t="str">
        <f t="shared" si="11"/>
        <v/>
      </c>
      <c r="BZ67" s="22" t="str">
        <f t="shared" si="12"/>
        <v/>
      </c>
      <c r="CA67" s="22" t="str">
        <f t="shared" si="13"/>
        <v/>
      </c>
      <c r="CB67" s="22" t="str">
        <f t="shared" si="14"/>
        <v/>
      </c>
      <c r="CC67" s="22" t="str">
        <f t="shared" si="15"/>
        <v/>
      </c>
      <c r="CD67" s="22" t="str">
        <f t="shared" si="16"/>
        <v/>
      </c>
      <c r="CE67" s="22" t="str">
        <f t="shared" si="17"/>
        <v/>
      </c>
      <c r="CF67" s="22" t="str">
        <f t="shared" si="18"/>
        <v/>
      </c>
      <c r="CG67" s="22" t="str">
        <f t="shared" si="19"/>
        <v/>
      </c>
      <c r="CH67" s="22" t="str">
        <f t="shared" si="20"/>
        <v/>
      </c>
      <c r="CI67" s="22" t="str">
        <f t="shared" si="21"/>
        <v/>
      </c>
      <c r="CJ67" s="22" t="str">
        <f t="shared" si="22"/>
        <v/>
      </c>
      <c r="CK67" s="22" t="str">
        <f t="shared" si="23"/>
        <v/>
      </c>
      <c r="CL67" s="22" t="str">
        <f t="shared" si="24"/>
        <v/>
      </c>
      <c r="CM67" s="22" t="str">
        <f t="shared" si="25"/>
        <v/>
      </c>
      <c r="CN67" s="22" t="str">
        <f t="shared" si="26"/>
        <v/>
      </c>
      <c r="CO67" s="22" t="str">
        <f t="shared" si="27"/>
        <v/>
      </c>
      <c r="CP67" s="22" t="str">
        <f t="shared" si="28"/>
        <v/>
      </c>
      <c r="CQ67" s="22" t="str">
        <f t="shared" si="29"/>
        <v/>
      </c>
      <c r="CR67" s="22" t="str">
        <f t="shared" si="30"/>
        <v/>
      </c>
      <c r="CS67" s="22" t="str">
        <f t="shared" si="31"/>
        <v/>
      </c>
      <c r="CT67" s="22" t="str">
        <f t="shared" si="32"/>
        <v/>
      </c>
      <c r="CU67" s="22" t="str">
        <f t="shared" si="33"/>
        <v/>
      </c>
      <c r="CV67" s="22" t="str">
        <f t="shared" si="34"/>
        <v/>
      </c>
      <c r="CW67" s="22" t="str">
        <f t="shared" si="35"/>
        <v/>
      </c>
      <c r="CX67" s="22" t="str">
        <f t="shared" si="36"/>
        <v/>
      </c>
      <c r="CY67" s="22" t="str">
        <f t="shared" si="37"/>
        <v/>
      </c>
      <c r="CZ67" s="22" t="str">
        <f t="shared" si="38"/>
        <v/>
      </c>
      <c r="DA67" s="22" t="str">
        <f t="shared" si="39"/>
        <v/>
      </c>
      <c r="DB67" s="22" t="str">
        <f t="shared" si="40"/>
        <v/>
      </c>
      <c r="DC67" s="22" t="str">
        <f t="shared" si="41"/>
        <v/>
      </c>
      <c r="DD67" s="22" t="str">
        <f t="shared" si="42"/>
        <v/>
      </c>
      <c r="DE67" s="22" t="str">
        <f t="shared" si="43"/>
        <v/>
      </c>
      <c r="DF67" s="22" t="str">
        <f t="shared" si="44"/>
        <v/>
      </c>
      <c r="DG67" s="22" t="str">
        <f t="shared" si="45"/>
        <v/>
      </c>
      <c r="DH67" s="22" t="str">
        <f t="shared" si="46"/>
        <v/>
      </c>
      <c r="DI67" s="22" t="str">
        <f t="shared" si="47"/>
        <v/>
      </c>
      <c r="DJ67" s="22" t="str">
        <f t="shared" si="48"/>
        <v/>
      </c>
      <c r="DK67" s="22" t="str">
        <f t="shared" si="49"/>
        <v/>
      </c>
      <c r="DL67" s="22" t="str">
        <f t="shared" si="50"/>
        <v/>
      </c>
      <c r="DM67" s="22" t="str">
        <f t="shared" si="51"/>
        <v/>
      </c>
      <c r="DN67" s="22" t="str">
        <f t="shared" si="52"/>
        <v/>
      </c>
      <c r="DO67" s="22" t="str">
        <f t="shared" si="53"/>
        <v/>
      </c>
      <c r="DP67" s="22" t="str">
        <f t="shared" si="54"/>
        <v/>
      </c>
      <c r="DQ67" s="22" t="str">
        <f t="shared" si="55"/>
        <v/>
      </c>
      <c r="DR67" s="22" t="str">
        <f t="shared" si="56"/>
        <v/>
      </c>
      <c r="DS67" s="22" t="str">
        <f t="shared" si="57"/>
        <v/>
      </c>
      <c r="DT67" s="22" t="str">
        <f t="shared" si="58"/>
        <v/>
      </c>
      <c r="DU67" s="22" t="str">
        <f t="shared" si="59"/>
        <v/>
      </c>
      <c r="DV67" s="22" t="str">
        <f t="shared" si="60"/>
        <v/>
      </c>
      <c r="DX67" s="18">
        <f t="shared" si="61"/>
        <v>2.0481158684032228</v>
      </c>
      <c r="DY67" s="18">
        <f t="shared" si="62"/>
        <v>2.0067601500222421</v>
      </c>
      <c r="DZ67" s="18">
        <f t="shared" si="63"/>
        <v>97.116789939189744</v>
      </c>
      <c r="EA67" s="18">
        <f t="shared" si="64"/>
        <v>0</v>
      </c>
      <c r="EB67" s="18">
        <f t="shared" si="65"/>
        <v>0</v>
      </c>
      <c r="EC67" s="18">
        <f t="shared" si="66"/>
        <v>0</v>
      </c>
      <c r="ED67" s="18">
        <f t="shared" si="67"/>
        <v>0</v>
      </c>
      <c r="EE67" s="18">
        <f t="shared" si="68"/>
        <v>0</v>
      </c>
      <c r="EF67" s="18">
        <f t="shared" si="69"/>
        <v>0</v>
      </c>
      <c r="EG67" s="18">
        <f t="shared" si="70"/>
        <v>0</v>
      </c>
      <c r="EH67" s="18">
        <f t="shared" si="71"/>
        <v>0</v>
      </c>
      <c r="EI67" s="18">
        <f t="shared" si="72"/>
        <v>0</v>
      </c>
      <c r="EJ67" s="18">
        <f t="shared" si="73"/>
        <v>0</v>
      </c>
      <c r="EK67" s="18">
        <f t="shared" si="74"/>
        <v>0</v>
      </c>
      <c r="EL67" s="18">
        <f t="shared" si="75"/>
        <v>0</v>
      </c>
      <c r="EM67" s="18">
        <f t="shared" si="76"/>
        <v>0</v>
      </c>
      <c r="EN67" s="18">
        <f t="shared" si="77"/>
        <v>0</v>
      </c>
      <c r="EO67" s="18">
        <f t="shared" si="78"/>
        <v>0</v>
      </c>
      <c r="EP67" s="18">
        <f t="shared" si="79"/>
        <v>0</v>
      </c>
      <c r="EQ67" s="18">
        <f t="shared" si="80"/>
        <v>0</v>
      </c>
      <c r="ER67" s="18">
        <f t="shared" si="81"/>
        <v>0</v>
      </c>
      <c r="ES67" s="18">
        <f t="shared" si="82"/>
        <v>0</v>
      </c>
      <c r="ET67" s="18">
        <f t="shared" si="83"/>
        <v>0</v>
      </c>
      <c r="EU67" s="18">
        <f t="shared" si="84"/>
        <v>0</v>
      </c>
      <c r="EV67" s="18">
        <f t="shared" si="85"/>
        <v>0</v>
      </c>
      <c r="EW67" s="18">
        <f t="shared" si="86"/>
        <v>0</v>
      </c>
      <c r="EX67" s="18">
        <f t="shared" si="87"/>
        <v>0</v>
      </c>
      <c r="EY67" s="18">
        <f t="shared" si="88"/>
        <v>0</v>
      </c>
      <c r="EZ67" s="18">
        <f t="shared" si="89"/>
        <v>0</v>
      </c>
      <c r="FA67" s="18">
        <f t="shared" si="90"/>
        <v>0</v>
      </c>
      <c r="FB67" s="18">
        <f t="shared" si="91"/>
        <v>0</v>
      </c>
      <c r="FC67" s="18">
        <f t="shared" si="92"/>
        <v>0</v>
      </c>
      <c r="FD67" s="18">
        <f t="shared" si="93"/>
        <v>0</v>
      </c>
      <c r="FE67" s="18">
        <f t="shared" si="94"/>
        <v>0</v>
      </c>
      <c r="FF67" s="18">
        <f t="shared" si="95"/>
        <v>0</v>
      </c>
      <c r="FG67" s="18">
        <f t="shared" si="96"/>
        <v>0</v>
      </c>
      <c r="FH67" s="18">
        <f t="shared" si="97"/>
        <v>0</v>
      </c>
      <c r="FI67" s="18">
        <f t="shared" si="98"/>
        <v>0</v>
      </c>
      <c r="FJ67" s="18">
        <f t="shared" si="99"/>
        <v>0</v>
      </c>
      <c r="FK67" s="18">
        <f t="shared" si="100"/>
        <v>0</v>
      </c>
      <c r="FL67" s="18">
        <f t="shared" si="101"/>
        <v>0</v>
      </c>
      <c r="FM67" s="18">
        <f t="shared" si="102"/>
        <v>0</v>
      </c>
      <c r="FN67" s="18">
        <f t="shared" si="103"/>
        <v>0</v>
      </c>
      <c r="FO67" s="18">
        <f t="shared" si="104"/>
        <v>0</v>
      </c>
      <c r="FP67" s="18">
        <f t="shared" si="105"/>
        <v>0</v>
      </c>
      <c r="FQ67" s="18">
        <f t="shared" si="106"/>
        <v>0</v>
      </c>
      <c r="FR67" s="18">
        <f t="shared" si="107"/>
        <v>0</v>
      </c>
      <c r="FS67" s="18">
        <f t="shared" si="108"/>
        <v>0</v>
      </c>
      <c r="FT67" s="18">
        <f t="shared" si="109"/>
        <v>0</v>
      </c>
      <c r="FU67" s="18">
        <f t="shared" si="110"/>
        <v>0</v>
      </c>
      <c r="FV67" s="18">
        <f t="shared" si="111"/>
        <v>0</v>
      </c>
      <c r="FW67" s="18">
        <f t="shared" si="112"/>
        <v>0</v>
      </c>
      <c r="FX67" s="18">
        <f t="shared" si="113"/>
        <v>0</v>
      </c>
      <c r="FY67" s="18">
        <f t="shared" si="114"/>
        <v>0</v>
      </c>
      <c r="FZ67" s="18">
        <f t="shared" si="115"/>
        <v>0</v>
      </c>
      <c r="GA67" s="18">
        <f t="shared" si="116"/>
        <v>0</v>
      </c>
      <c r="GB67" s="18">
        <f t="shared" si="117"/>
        <v>0</v>
      </c>
      <c r="GC67" s="18">
        <f t="shared" si="118"/>
        <v>0</v>
      </c>
      <c r="GD67" s="18">
        <f t="shared" si="119"/>
        <v>0</v>
      </c>
      <c r="GE67" s="18">
        <f t="shared" si="120"/>
        <v>0</v>
      </c>
    </row>
    <row r="68" spans="1:187" x14ac:dyDescent="0.2">
      <c r="A68">
        <v>65</v>
      </c>
      <c r="B68" s="16">
        <f>Bonds!B68</f>
        <v>46706</v>
      </c>
      <c r="C68" s="17">
        <f>Bonds!C68</f>
        <v>6.125</v>
      </c>
      <c r="D68">
        <f>Bonds!Q68</f>
        <v>3</v>
      </c>
      <c r="E68">
        <f t="shared" ref="E68:E131" si="121">IF(DAY(B68)=DAY(EOMONTH(B68,0)),1,0)</f>
        <v>0</v>
      </c>
      <c r="F68" s="16">
        <f>IF(1&gt;$D68,"",IF($E68=1,EOMONTH(EDATE(Bonds!$I68,6*(1-1)),0),EDATE(Bonds!$I68,6*(1-1))))</f>
        <v>46341</v>
      </c>
      <c r="G68" s="16">
        <f>IF(2&gt;$D68,"",IF($E68=1,EOMONTH(EDATE(Bonds!$I68,6*(2-1)),0),EDATE(Bonds!$I68,6*(2-1))))</f>
        <v>46522</v>
      </c>
      <c r="H68" s="16">
        <f>IF(3&gt;$D68,"",IF($E68=1,EOMONTH(EDATE(Bonds!$I68,6*(3-1)),0),EDATE(Bonds!$I68,6*(3-1))))</f>
        <v>46706</v>
      </c>
      <c r="I68" s="16" t="str">
        <f>IF(4&gt;$D68,"",IF($E68=1,EOMONTH(EDATE(Bonds!$I68,6*(4-1)),0),EDATE(Bonds!$I68,6*(4-1))))</f>
        <v/>
      </c>
      <c r="J68" s="16" t="str">
        <f>IF(5&gt;$D68,"",IF($E68=1,EOMONTH(EDATE(Bonds!$I68,6*(5-1)),0),EDATE(Bonds!$I68,6*(5-1))))</f>
        <v/>
      </c>
      <c r="K68" s="16" t="str">
        <f>IF(6&gt;$D68,"",IF($E68=1,EOMONTH(EDATE(Bonds!$I68,6*(6-1)),0),EDATE(Bonds!$I68,6*(6-1))))</f>
        <v/>
      </c>
      <c r="L68" s="16" t="str">
        <f>IF(7&gt;$D68,"",IF($E68=1,EOMONTH(EDATE(Bonds!$I68,6*(7-1)),0),EDATE(Bonds!$I68,6*(7-1))))</f>
        <v/>
      </c>
      <c r="M68" s="16" t="str">
        <f>IF(8&gt;$D68,"",IF($E68=1,EOMONTH(EDATE(Bonds!$I68,6*(8-1)),0),EDATE(Bonds!$I68,6*(8-1))))</f>
        <v/>
      </c>
      <c r="N68" s="16" t="str">
        <f>IF(9&gt;$D68,"",IF($E68=1,EOMONTH(EDATE(Bonds!$I68,6*(9-1)),0),EDATE(Bonds!$I68,6*(9-1))))</f>
        <v/>
      </c>
      <c r="O68" s="16" t="str">
        <f>IF(10&gt;$D68,"",IF($E68=1,EOMONTH(EDATE(Bonds!$I68,6*(10-1)),0),EDATE(Bonds!$I68,6*(10-1))))</f>
        <v/>
      </c>
      <c r="P68" s="16" t="str">
        <f>IF(11&gt;$D68,"",IF($E68=1,EOMONTH(EDATE(Bonds!$I68,6*(11-1)),0),EDATE(Bonds!$I68,6*(11-1))))</f>
        <v/>
      </c>
      <c r="Q68" s="16" t="str">
        <f>IF(12&gt;$D68,"",IF($E68=1,EOMONTH(EDATE(Bonds!$I68,6*(12-1)),0),EDATE(Bonds!$I68,6*(12-1))))</f>
        <v/>
      </c>
      <c r="R68" s="16" t="str">
        <f>IF(13&gt;$D68,"",IF($E68=1,EOMONTH(EDATE(Bonds!$I68,6*(13-1)),0),EDATE(Bonds!$I68,6*(13-1))))</f>
        <v/>
      </c>
      <c r="S68" s="16" t="str">
        <f>IF(14&gt;$D68,"",IF($E68=1,EOMONTH(EDATE(Bonds!$I68,6*(14-1)),0),EDATE(Bonds!$I68,6*(14-1))))</f>
        <v/>
      </c>
      <c r="T68" s="16" t="str">
        <f>IF(15&gt;$D68,"",IF($E68=1,EOMONTH(EDATE(Bonds!$I68,6*(15-1)),0),EDATE(Bonds!$I68,6*(15-1))))</f>
        <v/>
      </c>
      <c r="U68" s="16" t="str">
        <f>IF(16&gt;$D68,"",IF($E68=1,EOMONTH(EDATE(Bonds!$I68,6*(16-1)),0),EDATE(Bonds!$I68,6*(16-1))))</f>
        <v/>
      </c>
      <c r="V68" s="16" t="str">
        <f>IF(17&gt;$D68,"",IF($E68=1,EOMONTH(EDATE(Bonds!$I68,6*(17-1)),0),EDATE(Bonds!$I68,6*(17-1))))</f>
        <v/>
      </c>
      <c r="W68" s="16" t="str">
        <f>IF(18&gt;$D68,"",IF($E68=1,EOMONTH(EDATE(Bonds!$I68,6*(18-1)),0),EDATE(Bonds!$I68,6*(18-1))))</f>
        <v/>
      </c>
      <c r="X68" s="16" t="str">
        <f>IF(19&gt;$D68,"",IF($E68=1,EOMONTH(EDATE(Bonds!$I68,6*(19-1)),0),EDATE(Bonds!$I68,6*(19-1))))</f>
        <v/>
      </c>
      <c r="Y68" s="16" t="str">
        <f>IF(20&gt;$D68,"",IF($E68=1,EOMONTH(EDATE(Bonds!$I68,6*(20-1)),0),EDATE(Bonds!$I68,6*(20-1))))</f>
        <v/>
      </c>
      <c r="Z68" s="16" t="str">
        <f>IF(21&gt;$D68,"",IF($E68=1,EOMONTH(EDATE(Bonds!$I68,6*(21-1)),0),EDATE(Bonds!$I68,6*(21-1))))</f>
        <v/>
      </c>
      <c r="AA68" s="16" t="str">
        <f>IF(22&gt;$D68,"",IF($E68=1,EOMONTH(EDATE(Bonds!$I68,6*(22-1)),0),EDATE(Bonds!$I68,6*(22-1))))</f>
        <v/>
      </c>
      <c r="AB68" s="16" t="str">
        <f>IF(23&gt;$D68,"",IF($E68=1,EOMONTH(EDATE(Bonds!$I68,6*(23-1)),0),EDATE(Bonds!$I68,6*(23-1))))</f>
        <v/>
      </c>
      <c r="AC68" s="16" t="str">
        <f>IF(24&gt;$D68,"",IF($E68=1,EOMONTH(EDATE(Bonds!$I68,6*(24-1)),0),EDATE(Bonds!$I68,6*(24-1))))</f>
        <v/>
      </c>
      <c r="AD68" s="16" t="str">
        <f>IF(25&gt;$D68,"",IF($E68=1,EOMONTH(EDATE(Bonds!$I68,6*(25-1)),0),EDATE(Bonds!$I68,6*(25-1))))</f>
        <v/>
      </c>
      <c r="AE68" s="16" t="str">
        <f>IF(26&gt;$D68,"",IF($E68=1,EOMONTH(EDATE(Bonds!$I68,6*(26-1)),0),EDATE(Bonds!$I68,6*(26-1))))</f>
        <v/>
      </c>
      <c r="AF68" s="16" t="str">
        <f>IF(27&gt;$D68,"",IF($E68=1,EOMONTH(EDATE(Bonds!$I68,6*(27-1)),0),EDATE(Bonds!$I68,6*(27-1))))</f>
        <v/>
      </c>
      <c r="AG68" s="16" t="str">
        <f>IF(28&gt;$D68,"",IF($E68=1,EOMONTH(EDATE(Bonds!$I68,6*(28-1)),0),EDATE(Bonds!$I68,6*(28-1))))</f>
        <v/>
      </c>
      <c r="AH68" s="16" t="str">
        <f>IF(29&gt;$D68,"",IF($E68=1,EOMONTH(EDATE(Bonds!$I68,6*(29-1)),0),EDATE(Bonds!$I68,6*(29-1))))</f>
        <v/>
      </c>
      <c r="AI68" s="16" t="str">
        <f>IF(30&gt;$D68,"",IF($E68=1,EOMONTH(EDATE(Bonds!$I68,6*(30-1)),0),EDATE(Bonds!$I68,6*(30-1))))</f>
        <v/>
      </c>
      <c r="AJ68" s="16" t="str">
        <f>IF(31&gt;$D68,"",IF($E68=1,EOMONTH(EDATE(Bonds!$I68,6*(31-1)),0),EDATE(Bonds!$I68,6*(31-1))))</f>
        <v/>
      </c>
      <c r="AK68" s="16" t="str">
        <f>IF(32&gt;$D68,"",IF($E68=1,EOMONTH(EDATE(Bonds!$I68,6*(32-1)),0),EDATE(Bonds!$I68,6*(32-1))))</f>
        <v/>
      </c>
      <c r="AL68" s="16" t="str">
        <f>IF(33&gt;$D68,"",IF($E68=1,EOMONTH(EDATE(Bonds!$I68,6*(33-1)),0),EDATE(Bonds!$I68,6*(33-1))))</f>
        <v/>
      </c>
      <c r="AM68" s="16" t="str">
        <f>IF(34&gt;$D68,"",IF($E68=1,EOMONTH(EDATE(Bonds!$I68,6*(34-1)),0),EDATE(Bonds!$I68,6*(34-1))))</f>
        <v/>
      </c>
      <c r="AN68" s="16" t="str">
        <f>IF(35&gt;$D68,"",IF($E68=1,EOMONTH(EDATE(Bonds!$I68,6*(35-1)),0),EDATE(Bonds!$I68,6*(35-1))))</f>
        <v/>
      </c>
      <c r="AO68" s="16" t="str">
        <f>IF(36&gt;$D68,"",IF($E68=1,EOMONTH(EDATE(Bonds!$I68,6*(36-1)),0),EDATE(Bonds!$I68,6*(36-1))))</f>
        <v/>
      </c>
      <c r="AP68" s="16" t="str">
        <f>IF(37&gt;$D68,"",IF($E68=1,EOMONTH(EDATE(Bonds!$I68,6*(37-1)),0),EDATE(Bonds!$I68,6*(37-1))))</f>
        <v/>
      </c>
      <c r="AQ68" s="16" t="str">
        <f>IF(38&gt;$D68,"",IF($E68=1,EOMONTH(EDATE(Bonds!$I68,6*(38-1)),0),EDATE(Bonds!$I68,6*(38-1))))</f>
        <v/>
      </c>
      <c r="AR68" s="16" t="str">
        <f>IF(39&gt;$D68,"",IF($E68=1,EOMONTH(EDATE(Bonds!$I68,6*(39-1)),0),EDATE(Bonds!$I68,6*(39-1))))</f>
        <v/>
      </c>
      <c r="AS68" s="16" t="str">
        <f>IF(40&gt;$D68,"",IF($E68=1,EOMONTH(EDATE(Bonds!$I68,6*(40-1)),0),EDATE(Bonds!$I68,6*(40-1))))</f>
        <v/>
      </c>
      <c r="AT68" s="16" t="str">
        <f>IF(41&gt;$D68,"",IF($E68=1,EOMONTH(EDATE(Bonds!$I68,6*(41-1)),0),EDATE(Bonds!$I68,6*(41-1))))</f>
        <v/>
      </c>
      <c r="AU68" s="16" t="str">
        <f>IF(42&gt;$D68,"",IF($E68=1,EOMONTH(EDATE(Bonds!$I68,6*(42-1)),0),EDATE(Bonds!$I68,6*(42-1))))</f>
        <v/>
      </c>
      <c r="AV68" s="16" t="str">
        <f>IF(43&gt;$D68,"",IF($E68=1,EOMONTH(EDATE(Bonds!$I68,6*(43-1)),0),EDATE(Bonds!$I68,6*(43-1))))</f>
        <v/>
      </c>
      <c r="AW68" s="16" t="str">
        <f>IF(44&gt;$D68,"",IF($E68=1,EOMONTH(EDATE(Bonds!$I68,6*(44-1)),0),EDATE(Bonds!$I68,6*(44-1))))</f>
        <v/>
      </c>
      <c r="AX68" s="16" t="str">
        <f>IF(45&gt;$D68,"",IF($E68=1,EOMONTH(EDATE(Bonds!$I68,6*(45-1)),0),EDATE(Bonds!$I68,6*(45-1))))</f>
        <v/>
      </c>
      <c r="AY68" s="16" t="str">
        <f>IF(46&gt;$D68,"",IF($E68=1,EOMONTH(EDATE(Bonds!$I68,6*(46-1)),0),EDATE(Bonds!$I68,6*(46-1))))</f>
        <v/>
      </c>
      <c r="AZ68" s="16" t="str">
        <f>IF(47&gt;$D68,"",IF($E68=1,EOMONTH(EDATE(Bonds!$I68,6*(47-1)),0),EDATE(Bonds!$I68,6*(47-1))))</f>
        <v/>
      </c>
      <c r="BA68" s="16" t="str">
        <f>IF(48&gt;$D68,"",IF($E68=1,EOMONTH(EDATE(Bonds!$I68,6*(48-1)),0),EDATE(Bonds!$I68,6*(48-1))))</f>
        <v/>
      </c>
      <c r="BB68" s="16" t="str">
        <f>IF(49&gt;$D68,"",IF($E68=1,EOMONTH(EDATE(Bonds!$I68,6*(49-1)),0),EDATE(Bonds!$I68,6*(49-1))))</f>
        <v/>
      </c>
      <c r="BC68" s="16" t="str">
        <f>IF(50&gt;$D68,"",IF($E68=1,EOMONTH(EDATE(Bonds!$I68,6*(50-1)),0),EDATE(Bonds!$I68,6*(50-1))))</f>
        <v/>
      </c>
      <c r="BD68" s="16" t="str">
        <f>IF(51&gt;$D68,"",IF($E68=1,EOMONTH(EDATE(Bonds!$I68,6*(51-1)),0),EDATE(Bonds!$I68,6*(51-1))))</f>
        <v/>
      </c>
      <c r="BE68" s="16" t="str">
        <f>IF(52&gt;$D68,"",IF($E68=1,EOMONTH(EDATE(Bonds!$I68,6*(52-1)),0),EDATE(Bonds!$I68,6*(52-1))))</f>
        <v/>
      </c>
      <c r="BF68" s="16" t="str">
        <f>IF(53&gt;$D68,"",IF($E68=1,EOMONTH(EDATE(Bonds!$I68,6*(53-1)),0),EDATE(Bonds!$I68,6*(53-1))))</f>
        <v/>
      </c>
      <c r="BG68" s="16" t="str">
        <f>IF(54&gt;$D68,"",IF($E68=1,EOMONTH(EDATE(Bonds!$I68,6*(54-1)),0),EDATE(Bonds!$I68,6*(54-1))))</f>
        <v/>
      </c>
      <c r="BH68" s="16" t="str">
        <f>IF(55&gt;$D68,"",IF($E68=1,EOMONTH(EDATE(Bonds!$I68,6*(55-1)),0),EDATE(Bonds!$I68,6*(55-1))))</f>
        <v/>
      </c>
      <c r="BI68" s="16" t="str">
        <f>IF(56&gt;$D68,"",IF($E68=1,EOMONTH(EDATE(Bonds!$I68,6*(56-1)),0),EDATE(Bonds!$I68,6*(56-1))))</f>
        <v/>
      </c>
      <c r="BJ68" s="16" t="str">
        <f>IF(57&gt;$D68,"",IF($E68=1,EOMONTH(EDATE(Bonds!$I68,6*(57-1)),0),EDATE(Bonds!$I68,6*(57-1))))</f>
        <v/>
      </c>
      <c r="BK68" s="16" t="str">
        <f>IF(58&gt;$D68,"",IF($E68=1,EOMONTH(EDATE(Bonds!$I68,6*(58-1)),0),EDATE(Bonds!$I68,6*(58-1))))</f>
        <v/>
      </c>
      <c r="BL68" s="16" t="str">
        <f>IF(59&gt;$D68,"",IF($E68=1,EOMONTH(EDATE(Bonds!$I68,6*(59-1)),0),EDATE(Bonds!$I68,6*(59-1))))</f>
        <v/>
      </c>
      <c r="BM68" s="16" t="str">
        <f>IF(60&gt;$D68,"",IF($E68=1,EOMONTH(EDATE(Bonds!$I68,6*(60-1)),0),EDATE(Bonds!$I68,6*(60-1))))</f>
        <v/>
      </c>
      <c r="BO68" s="22">
        <f t="shared" ref="BO68:BO131" si="122">IF(F68="","",Sv_beta0+Sv_beta1*(1-EXP(-((F68-Settle)/365)/Sv_tau1))/(((F68-Settle)/365)/Sv_tau1)+Sv_beta2*((1-EXP(-((F68-Settle)/365)/Sv_tau1))/(((F68-Settle)/365)/Sv_tau1)-EXP(-((F68-Settle)/365)/Sv_tau1))+Sv_beta3*((1-EXP(-((F68-Settle)/365)/Sv_tau2))/(((F68-Settle)/365)/Sv_tau2)-EXP(-((F68-Settle)/365)/Sv_tau2)))</f>
        <v>3.7565785405683505E-2</v>
      </c>
      <c r="BP68" s="22">
        <f t="shared" ref="BP68:BP131" si="123">IF(G68="","",Sv_beta0+Sv_beta1*(1-EXP(-((G68-Settle)/365)/Sv_tau1))/(((G68-Settle)/365)/Sv_tau1)+Sv_beta2*((1-EXP(-((G68-Settle)/365)/Sv_tau1))/(((G68-Settle)/365)/Sv_tau1)-EXP(-((G68-Settle)/365)/Sv_tau1))+Sv_beta3*((1-EXP(-((G68-Settle)/365)/Sv_tau2))/(((G68-Settle)/365)/Sv_tau2)-EXP(-((G68-Settle)/365)/Sv_tau2)))</f>
        <v>4.0160676278393273E-2</v>
      </c>
      <c r="BQ68" s="22">
        <f t="shared" ref="BQ68:BQ131" si="124">IF(H68="","",Sv_beta0+Sv_beta1*(1-EXP(-((H68-Settle)/365)/Sv_tau1))/(((H68-Settle)/365)/Sv_tau1)+Sv_beta2*((1-EXP(-((H68-Settle)/365)/Sv_tau1))/(((H68-Settle)/365)/Sv_tau1)-EXP(-((H68-Settle)/365)/Sv_tau1))+Sv_beta3*((1-EXP(-((H68-Settle)/365)/Sv_tau2))/(((H68-Settle)/365)/Sv_tau2)-EXP(-((H68-Settle)/365)/Sv_tau2)))</f>
        <v>4.1870554774944578E-2</v>
      </c>
      <c r="BR68" s="22" t="str">
        <f t="shared" ref="BR68:BR131" si="125">IF(I68="","",Sv_beta0+Sv_beta1*(1-EXP(-((I68-Settle)/365)/Sv_tau1))/(((I68-Settle)/365)/Sv_tau1)+Sv_beta2*((1-EXP(-((I68-Settle)/365)/Sv_tau1))/(((I68-Settle)/365)/Sv_tau1)-EXP(-((I68-Settle)/365)/Sv_tau1))+Sv_beta3*((1-EXP(-((I68-Settle)/365)/Sv_tau2))/(((I68-Settle)/365)/Sv_tau2)-EXP(-((I68-Settle)/365)/Sv_tau2)))</f>
        <v/>
      </c>
      <c r="BS68" s="22" t="str">
        <f t="shared" ref="BS68:BS131" si="126">IF(J68="","",Sv_beta0+Sv_beta1*(1-EXP(-((J68-Settle)/365)/Sv_tau1))/(((J68-Settle)/365)/Sv_tau1)+Sv_beta2*((1-EXP(-((J68-Settle)/365)/Sv_tau1))/(((J68-Settle)/365)/Sv_tau1)-EXP(-((J68-Settle)/365)/Sv_tau1))+Sv_beta3*((1-EXP(-((J68-Settle)/365)/Sv_tau2))/(((J68-Settle)/365)/Sv_tau2)-EXP(-((J68-Settle)/365)/Sv_tau2)))</f>
        <v/>
      </c>
      <c r="BT68" s="22" t="str">
        <f t="shared" ref="BT68:BT131" si="127">IF(K68="","",Sv_beta0+Sv_beta1*(1-EXP(-((K68-Settle)/365)/Sv_tau1))/(((K68-Settle)/365)/Sv_tau1)+Sv_beta2*((1-EXP(-((K68-Settle)/365)/Sv_tau1))/(((K68-Settle)/365)/Sv_tau1)-EXP(-((K68-Settle)/365)/Sv_tau1))+Sv_beta3*((1-EXP(-((K68-Settle)/365)/Sv_tau2))/(((K68-Settle)/365)/Sv_tau2)-EXP(-((K68-Settle)/365)/Sv_tau2)))</f>
        <v/>
      </c>
      <c r="BU68" s="22" t="str">
        <f t="shared" ref="BU68:BU131" si="128">IF(L68="","",Sv_beta0+Sv_beta1*(1-EXP(-((L68-Settle)/365)/Sv_tau1))/(((L68-Settle)/365)/Sv_tau1)+Sv_beta2*((1-EXP(-((L68-Settle)/365)/Sv_tau1))/(((L68-Settle)/365)/Sv_tau1)-EXP(-((L68-Settle)/365)/Sv_tau1))+Sv_beta3*((1-EXP(-((L68-Settle)/365)/Sv_tau2))/(((L68-Settle)/365)/Sv_tau2)-EXP(-((L68-Settle)/365)/Sv_tau2)))</f>
        <v/>
      </c>
      <c r="BV68" s="22" t="str">
        <f t="shared" ref="BV68:BV131" si="129">IF(M68="","",Sv_beta0+Sv_beta1*(1-EXP(-((M68-Settle)/365)/Sv_tau1))/(((M68-Settle)/365)/Sv_tau1)+Sv_beta2*((1-EXP(-((M68-Settle)/365)/Sv_tau1))/(((M68-Settle)/365)/Sv_tau1)-EXP(-((M68-Settle)/365)/Sv_tau1))+Sv_beta3*((1-EXP(-((M68-Settle)/365)/Sv_tau2))/(((M68-Settle)/365)/Sv_tau2)-EXP(-((M68-Settle)/365)/Sv_tau2)))</f>
        <v/>
      </c>
      <c r="BW68" s="22" t="str">
        <f t="shared" ref="BW68:BW131" si="130">IF(N68="","",Sv_beta0+Sv_beta1*(1-EXP(-((N68-Settle)/365)/Sv_tau1))/(((N68-Settle)/365)/Sv_tau1)+Sv_beta2*((1-EXP(-((N68-Settle)/365)/Sv_tau1))/(((N68-Settle)/365)/Sv_tau1)-EXP(-((N68-Settle)/365)/Sv_tau1))+Sv_beta3*((1-EXP(-((N68-Settle)/365)/Sv_tau2))/(((N68-Settle)/365)/Sv_tau2)-EXP(-((N68-Settle)/365)/Sv_tau2)))</f>
        <v/>
      </c>
      <c r="BX68" s="22" t="str">
        <f t="shared" ref="BX68:BX131" si="131">IF(O68="","",Sv_beta0+Sv_beta1*(1-EXP(-((O68-Settle)/365)/Sv_tau1))/(((O68-Settle)/365)/Sv_tau1)+Sv_beta2*((1-EXP(-((O68-Settle)/365)/Sv_tau1))/(((O68-Settle)/365)/Sv_tau1)-EXP(-((O68-Settle)/365)/Sv_tau1))+Sv_beta3*((1-EXP(-((O68-Settle)/365)/Sv_tau2))/(((O68-Settle)/365)/Sv_tau2)-EXP(-((O68-Settle)/365)/Sv_tau2)))</f>
        <v/>
      </c>
      <c r="BY68" s="22" t="str">
        <f t="shared" ref="BY68:BY131" si="132">IF(P68="","",Sv_beta0+Sv_beta1*(1-EXP(-((P68-Settle)/365)/Sv_tau1))/(((P68-Settle)/365)/Sv_tau1)+Sv_beta2*((1-EXP(-((P68-Settle)/365)/Sv_tau1))/(((P68-Settle)/365)/Sv_tau1)-EXP(-((P68-Settle)/365)/Sv_tau1))+Sv_beta3*((1-EXP(-((P68-Settle)/365)/Sv_tau2))/(((P68-Settle)/365)/Sv_tau2)-EXP(-((P68-Settle)/365)/Sv_tau2)))</f>
        <v/>
      </c>
      <c r="BZ68" s="22" t="str">
        <f t="shared" ref="BZ68:BZ131" si="133">IF(Q68="","",Sv_beta0+Sv_beta1*(1-EXP(-((Q68-Settle)/365)/Sv_tau1))/(((Q68-Settle)/365)/Sv_tau1)+Sv_beta2*((1-EXP(-((Q68-Settle)/365)/Sv_tau1))/(((Q68-Settle)/365)/Sv_tau1)-EXP(-((Q68-Settle)/365)/Sv_tau1))+Sv_beta3*((1-EXP(-((Q68-Settle)/365)/Sv_tau2))/(((Q68-Settle)/365)/Sv_tau2)-EXP(-((Q68-Settle)/365)/Sv_tau2)))</f>
        <v/>
      </c>
      <c r="CA68" s="22" t="str">
        <f t="shared" ref="CA68:CA131" si="134">IF(R68="","",Sv_beta0+Sv_beta1*(1-EXP(-((R68-Settle)/365)/Sv_tau1))/(((R68-Settle)/365)/Sv_tau1)+Sv_beta2*((1-EXP(-((R68-Settle)/365)/Sv_tau1))/(((R68-Settle)/365)/Sv_tau1)-EXP(-((R68-Settle)/365)/Sv_tau1))+Sv_beta3*((1-EXP(-((R68-Settle)/365)/Sv_tau2))/(((R68-Settle)/365)/Sv_tau2)-EXP(-((R68-Settle)/365)/Sv_tau2)))</f>
        <v/>
      </c>
      <c r="CB68" s="22" t="str">
        <f t="shared" ref="CB68:CB131" si="135">IF(S68="","",Sv_beta0+Sv_beta1*(1-EXP(-((S68-Settle)/365)/Sv_tau1))/(((S68-Settle)/365)/Sv_tau1)+Sv_beta2*((1-EXP(-((S68-Settle)/365)/Sv_tau1))/(((S68-Settle)/365)/Sv_tau1)-EXP(-((S68-Settle)/365)/Sv_tau1))+Sv_beta3*((1-EXP(-((S68-Settle)/365)/Sv_tau2))/(((S68-Settle)/365)/Sv_tau2)-EXP(-((S68-Settle)/365)/Sv_tau2)))</f>
        <v/>
      </c>
      <c r="CC68" s="22" t="str">
        <f t="shared" ref="CC68:CC131" si="136">IF(T68="","",Sv_beta0+Sv_beta1*(1-EXP(-((T68-Settle)/365)/Sv_tau1))/(((T68-Settle)/365)/Sv_tau1)+Sv_beta2*((1-EXP(-((T68-Settle)/365)/Sv_tau1))/(((T68-Settle)/365)/Sv_tau1)-EXP(-((T68-Settle)/365)/Sv_tau1))+Sv_beta3*((1-EXP(-((T68-Settle)/365)/Sv_tau2))/(((T68-Settle)/365)/Sv_tau2)-EXP(-((T68-Settle)/365)/Sv_tau2)))</f>
        <v/>
      </c>
      <c r="CD68" s="22" t="str">
        <f t="shared" ref="CD68:CD131" si="137">IF(U68="","",Sv_beta0+Sv_beta1*(1-EXP(-((U68-Settle)/365)/Sv_tau1))/(((U68-Settle)/365)/Sv_tau1)+Sv_beta2*((1-EXP(-((U68-Settle)/365)/Sv_tau1))/(((U68-Settle)/365)/Sv_tau1)-EXP(-((U68-Settle)/365)/Sv_tau1))+Sv_beta3*((1-EXP(-((U68-Settle)/365)/Sv_tau2))/(((U68-Settle)/365)/Sv_tau2)-EXP(-((U68-Settle)/365)/Sv_tau2)))</f>
        <v/>
      </c>
      <c r="CE68" s="22" t="str">
        <f t="shared" ref="CE68:CE131" si="138">IF(V68="","",Sv_beta0+Sv_beta1*(1-EXP(-((V68-Settle)/365)/Sv_tau1))/(((V68-Settle)/365)/Sv_tau1)+Sv_beta2*((1-EXP(-((V68-Settle)/365)/Sv_tau1))/(((V68-Settle)/365)/Sv_tau1)-EXP(-((V68-Settle)/365)/Sv_tau1))+Sv_beta3*((1-EXP(-((V68-Settle)/365)/Sv_tau2))/(((V68-Settle)/365)/Sv_tau2)-EXP(-((V68-Settle)/365)/Sv_tau2)))</f>
        <v/>
      </c>
      <c r="CF68" s="22" t="str">
        <f t="shared" ref="CF68:CF131" si="139">IF(W68="","",Sv_beta0+Sv_beta1*(1-EXP(-((W68-Settle)/365)/Sv_tau1))/(((W68-Settle)/365)/Sv_tau1)+Sv_beta2*((1-EXP(-((W68-Settle)/365)/Sv_tau1))/(((W68-Settle)/365)/Sv_tau1)-EXP(-((W68-Settle)/365)/Sv_tau1))+Sv_beta3*((1-EXP(-((W68-Settle)/365)/Sv_tau2))/(((W68-Settle)/365)/Sv_tau2)-EXP(-((W68-Settle)/365)/Sv_tau2)))</f>
        <v/>
      </c>
      <c r="CG68" s="22" t="str">
        <f t="shared" ref="CG68:CG131" si="140">IF(X68="","",Sv_beta0+Sv_beta1*(1-EXP(-((X68-Settle)/365)/Sv_tau1))/(((X68-Settle)/365)/Sv_tau1)+Sv_beta2*((1-EXP(-((X68-Settle)/365)/Sv_tau1))/(((X68-Settle)/365)/Sv_tau1)-EXP(-((X68-Settle)/365)/Sv_tau1))+Sv_beta3*((1-EXP(-((X68-Settle)/365)/Sv_tau2))/(((X68-Settle)/365)/Sv_tau2)-EXP(-((X68-Settle)/365)/Sv_tau2)))</f>
        <v/>
      </c>
      <c r="CH68" s="22" t="str">
        <f t="shared" ref="CH68:CH131" si="141">IF(Y68="","",Sv_beta0+Sv_beta1*(1-EXP(-((Y68-Settle)/365)/Sv_tau1))/(((Y68-Settle)/365)/Sv_tau1)+Sv_beta2*((1-EXP(-((Y68-Settle)/365)/Sv_tau1))/(((Y68-Settle)/365)/Sv_tau1)-EXP(-((Y68-Settle)/365)/Sv_tau1))+Sv_beta3*((1-EXP(-((Y68-Settle)/365)/Sv_tau2))/(((Y68-Settle)/365)/Sv_tau2)-EXP(-((Y68-Settle)/365)/Sv_tau2)))</f>
        <v/>
      </c>
      <c r="CI68" s="22" t="str">
        <f t="shared" ref="CI68:CI131" si="142">IF(Z68="","",Sv_beta0+Sv_beta1*(1-EXP(-((Z68-Settle)/365)/Sv_tau1))/(((Z68-Settle)/365)/Sv_tau1)+Sv_beta2*((1-EXP(-((Z68-Settle)/365)/Sv_tau1))/(((Z68-Settle)/365)/Sv_tau1)-EXP(-((Z68-Settle)/365)/Sv_tau1))+Sv_beta3*((1-EXP(-((Z68-Settle)/365)/Sv_tau2))/(((Z68-Settle)/365)/Sv_tau2)-EXP(-((Z68-Settle)/365)/Sv_tau2)))</f>
        <v/>
      </c>
      <c r="CJ68" s="22" t="str">
        <f t="shared" ref="CJ68:CJ131" si="143">IF(AA68="","",Sv_beta0+Sv_beta1*(1-EXP(-((AA68-Settle)/365)/Sv_tau1))/(((AA68-Settle)/365)/Sv_tau1)+Sv_beta2*((1-EXP(-((AA68-Settle)/365)/Sv_tau1))/(((AA68-Settle)/365)/Sv_tau1)-EXP(-((AA68-Settle)/365)/Sv_tau1))+Sv_beta3*((1-EXP(-((AA68-Settle)/365)/Sv_tau2))/(((AA68-Settle)/365)/Sv_tau2)-EXP(-((AA68-Settle)/365)/Sv_tau2)))</f>
        <v/>
      </c>
      <c r="CK68" s="22" t="str">
        <f t="shared" ref="CK68:CK131" si="144">IF(AB68="","",Sv_beta0+Sv_beta1*(1-EXP(-((AB68-Settle)/365)/Sv_tau1))/(((AB68-Settle)/365)/Sv_tau1)+Sv_beta2*((1-EXP(-((AB68-Settle)/365)/Sv_tau1))/(((AB68-Settle)/365)/Sv_tau1)-EXP(-((AB68-Settle)/365)/Sv_tau1))+Sv_beta3*((1-EXP(-((AB68-Settle)/365)/Sv_tau2))/(((AB68-Settle)/365)/Sv_tau2)-EXP(-((AB68-Settle)/365)/Sv_tau2)))</f>
        <v/>
      </c>
      <c r="CL68" s="22" t="str">
        <f t="shared" ref="CL68:CL131" si="145">IF(AC68="","",Sv_beta0+Sv_beta1*(1-EXP(-((AC68-Settle)/365)/Sv_tau1))/(((AC68-Settle)/365)/Sv_tau1)+Sv_beta2*((1-EXP(-((AC68-Settle)/365)/Sv_tau1))/(((AC68-Settle)/365)/Sv_tau1)-EXP(-((AC68-Settle)/365)/Sv_tau1))+Sv_beta3*((1-EXP(-((AC68-Settle)/365)/Sv_tau2))/(((AC68-Settle)/365)/Sv_tau2)-EXP(-((AC68-Settle)/365)/Sv_tau2)))</f>
        <v/>
      </c>
      <c r="CM68" s="22" t="str">
        <f t="shared" ref="CM68:CM131" si="146">IF(AD68="","",Sv_beta0+Sv_beta1*(1-EXP(-((AD68-Settle)/365)/Sv_tau1))/(((AD68-Settle)/365)/Sv_tau1)+Sv_beta2*((1-EXP(-((AD68-Settle)/365)/Sv_tau1))/(((AD68-Settle)/365)/Sv_tau1)-EXP(-((AD68-Settle)/365)/Sv_tau1))+Sv_beta3*((1-EXP(-((AD68-Settle)/365)/Sv_tau2))/(((AD68-Settle)/365)/Sv_tau2)-EXP(-((AD68-Settle)/365)/Sv_tau2)))</f>
        <v/>
      </c>
      <c r="CN68" s="22" t="str">
        <f t="shared" ref="CN68:CN131" si="147">IF(AE68="","",Sv_beta0+Sv_beta1*(1-EXP(-((AE68-Settle)/365)/Sv_tau1))/(((AE68-Settle)/365)/Sv_tau1)+Sv_beta2*((1-EXP(-((AE68-Settle)/365)/Sv_tau1))/(((AE68-Settle)/365)/Sv_tau1)-EXP(-((AE68-Settle)/365)/Sv_tau1))+Sv_beta3*((1-EXP(-((AE68-Settle)/365)/Sv_tau2))/(((AE68-Settle)/365)/Sv_tau2)-EXP(-((AE68-Settle)/365)/Sv_tau2)))</f>
        <v/>
      </c>
      <c r="CO68" s="22" t="str">
        <f t="shared" ref="CO68:CO131" si="148">IF(AF68="","",Sv_beta0+Sv_beta1*(1-EXP(-((AF68-Settle)/365)/Sv_tau1))/(((AF68-Settle)/365)/Sv_tau1)+Sv_beta2*((1-EXP(-((AF68-Settle)/365)/Sv_tau1))/(((AF68-Settle)/365)/Sv_tau1)-EXP(-((AF68-Settle)/365)/Sv_tau1))+Sv_beta3*((1-EXP(-((AF68-Settle)/365)/Sv_tau2))/(((AF68-Settle)/365)/Sv_tau2)-EXP(-((AF68-Settle)/365)/Sv_tau2)))</f>
        <v/>
      </c>
      <c r="CP68" s="22" t="str">
        <f t="shared" ref="CP68:CP131" si="149">IF(AG68="","",Sv_beta0+Sv_beta1*(1-EXP(-((AG68-Settle)/365)/Sv_tau1))/(((AG68-Settle)/365)/Sv_tau1)+Sv_beta2*((1-EXP(-((AG68-Settle)/365)/Sv_tau1))/(((AG68-Settle)/365)/Sv_tau1)-EXP(-((AG68-Settle)/365)/Sv_tau1))+Sv_beta3*((1-EXP(-((AG68-Settle)/365)/Sv_tau2))/(((AG68-Settle)/365)/Sv_tau2)-EXP(-((AG68-Settle)/365)/Sv_tau2)))</f>
        <v/>
      </c>
      <c r="CQ68" s="22" t="str">
        <f t="shared" ref="CQ68:CQ131" si="150">IF(AH68="","",Sv_beta0+Sv_beta1*(1-EXP(-((AH68-Settle)/365)/Sv_tau1))/(((AH68-Settle)/365)/Sv_tau1)+Sv_beta2*((1-EXP(-((AH68-Settle)/365)/Sv_tau1))/(((AH68-Settle)/365)/Sv_tau1)-EXP(-((AH68-Settle)/365)/Sv_tau1))+Sv_beta3*((1-EXP(-((AH68-Settle)/365)/Sv_tau2))/(((AH68-Settle)/365)/Sv_tau2)-EXP(-((AH68-Settle)/365)/Sv_tau2)))</f>
        <v/>
      </c>
      <c r="CR68" s="22" t="str">
        <f t="shared" ref="CR68:CR131" si="151">IF(AI68="","",Sv_beta0+Sv_beta1*(1-EXP(-((AI68-Settle)/365)/Sv_tau1))/(((AI68-Settle)/365)/Sv_tau1)+Sv_beta2*((1-EXP(-((AI68-Settle)/365)/Sv_tau1))/(((AI68-Settle)/365)/Sv_tau1)-EXP(-((AI68-Settle)/365)/Sv_tau1))+Sv_beta3*((1-EXP(-((AI68-Settle)/365)/Sv_tau2))/(((AI68-Settle)/365)/Sv_tau2)-EXP(-((AI68-Settle)/365)/Sv_tau2)))</f>
        <v/>
      </c>
      <c r="CS68" s="22" t="str">
        <f t="shared" ref="CS68:CS131" si="152">IF(AJ68="","",Sv_beta0+Sv_beta1*(1-EXP(-((AJ68-Settle)/365)/Sv_tau1))/(((AJ68-Settle)/365)/Sv_tau1)+Sv_beta2*((1-EXP(-((AJ68-Settle)/365)/Sv_tau1))/(((AJ68-Settle)/365)/Sv_tau1)-EXP(-((AJ68-Settle)/365)/Sv_tau1))+Sv_beta3*((1-EXP(-((AJ68-Settle)/365)/Sv_tau2))/(((AJ68-Settle)/365)/Sv_tau2)-EXP(-((AJ68-Settle)/365)/Sv_tau2)))</f>
        <v/>
      </c>
      <c r="CT68" s="22" t="str">
        <f t="shared" ref="CT68:CT131" si="153">IF(AK68="","",Sv_beta0+Sv_beta1*(1-EXP(-((AK68-Settle)/365)/Sv_tau1))/(((AK68-Settle)/365)/Sv_tau1)+Sv_beta2*((1-EXP(-((AK68-Settle)/365)/Sv_tau1))/(((AK68-Settle)/365)/Sv_tau1)-EXP(-((AK68-Settle)/365)/Sv_tau1))+Sv_beta3*((1-EXP(-((AK68-Settle)/365)/Sv_tau2))/(((AK68-Settle)/365)/Sv_tau2)-EXP(-((AK68-Settle)/365)/Sv_tau2)))</f>
        <v/>
      </c>
      <c r="CU68" s="22" t="str">
        <f t="shared" ref="CU68:CU131" si="154">IF(AL68="","",Sv_beta0+Sv_beta1*(1-EXP(-((AL68-Settle)/365)/Sv_tau1))/(((AL68-Settle)/365)/Sv_tau1)+Sv_beta2*((1-EXP(-((AL68-Settle)/365)/Sv_tau1))/(((AL68-Settle)/365)/Sv_tau1)-EXP(-((AL68-Settle)/365)/Sv_tau1))+Sv_beta3*((1-EXP(-((AL68-Settle)/365)/Sv_tau2))/(((AL68-Settle)/365)/Sv_tau2)-EXP(-((AL68-Settle)/365)/Sv_tau2)))</f>
        <v/>
      </c>
      <c r="CV68" s="22" t="str">
        <f t="shared" ref="CV68:CV131" si="155">IF(AM68="","",Sv_beta0+Sv_beta1*(1-EXP(-((AM68-Settle)/365)/Sv_tau1))/(((AM68-Settle)/365)/Sv_tau1)+Sv_beta2*((1-EXP(-((AM68-Settle)/365)/Sv_tau1))/(((AM68-Settle)/365)/Sv_tau1)-EXP(-((AM68-Settle)/365)/Sv_tau1))+Sv_beta3*((1-EXP(-((AM68-Settle)/365)/Sv_tau2))/(((AM68-Settle)/365)/Sv_tau2)-EXP(-((AM68-Settle)/365)/Sv_tau2)))</f>
        <v/>
      </c>
      <c r="CW68" s="22" t="str">
        <f t="shared" ref="CW68:CW131" si="156">IF(AN68="","",Sv_beta0+Sv_beta1*(1-EXP(-((AN68-Settle)/365)/Sv_tau1))/(((AN68-Settle)/365)/Sv_tau1)+Sv_beta2*((1-EXP(-((AN68-Settle)/365)/Sv_tau1))/(((AN68-Settle)/365)/Sv_tau1)-EXP(-((AN68-Settle)/365)/Sv_tau1))+Sv_beta3*((1-EXP(-((AN68-Settle)/365)/Sv_tau2))/(((AN68-Settle)/365)/Sv_tau2)-EXP(-((AN68-Settle)/365)/Sv_tau2)))</f>
        <v/>
      </c>
      <c r="CX68" s="22" t="str">
        <f t="shared" ref="CX68:CX131" si="157">IF(AO68="","",Sv_beta0+Sv_beta1*(1-EXP(-((AO68-Settle)/365)/Sv_tau1))/(((AO68-Settle)/365)/Sv_tau1)+Sv_beta2*((1-EXP(-((AO68-Settle)/365)/Sv_tau1))/(((AO68-Settle)/365)/Sv_tau1)-EXP(-((AO68-Settle)/365)/Sv_tau1))+Sv_beta3*((1-EXP(-((AO68-Settle)/365)/Sv_tau2))/(((AO68-Settle)/365)/Sv_tau2)-EXP(-((AO68-Settle)/365)/Sv_tau2)))</f>
        <v/>
      </c>
      <c r="CY68" s="22" t="str">
        <f t="shared" ref="CY68:CY131" si="158">IF(AP68="","",Sv_beta0+Sv_beta1*(1-EXP(-((AP68-Settle)/365)/Sv_tau1))/(((AP68-Settle)/365)/Sv_tau1)+Sv_beta2*((1-EXP(-((AP68-Settle)/365)/Sv_tau1))/(((AP68-Settle)/365)/Sv_tau1)-EXP(-((AP68-Settle)/365)/Sv_tau1))+Sv_beta3*((1-EXP(-((AP68-Settle)/365)/Sv_tau2))/(((AP68-Settle)/365)/Sv_tau2)-EXP(-((AP68-Settle)/365)/Sv_tau2)))</f>
        <v/>
      </c>
      <c r="CZ68" s="22" t="str">
        <f t="shared" ref="CZ68:CZ131" si="159">IF(AQ68="","",Sv_beta0+Sv_beta1*(1-EXP(-((AQ68-Settle)/365)/Sv_tau1))/(((AQ68-Settle)/365)/Sv_tau1)+Sv_beta2*((1-EXP(-((AQ68-Settle)/365)/Sv_tau1))/(((AQ68-Settle)/365)/Sv_tau1)-EXP(-((AQ68-Settle)/365)/Sv_tau1))+Sv_beta3*((1-EXP(-((AQ68-Settle)/365)/Sv_tau2))/(((AQ68-Settle)/365)/Sv_tau2)-EXP(-((AQ68-Settle)/365)/Sv_tau2)))</f>
        <v/>
      </c>
      <c r="DA68" s="22" t="str">
        <f t="shared" ref="DA68:DA131" si="160">IF(AR68="","",Sv_beta0+Sv_beta1*(1-EXP(-((AR68-Settle)/365)/Sv_tau1))/(((AR68-Settle)/365)/Sv_tau1)+Sv_beta2*((1-EXP(-((AR68-Settle)/365)/Sv_tau1))/(((AR68-Settle)/365)/Sv_tau1)-EXP(-((AR68-Settle)/365)/Sv_tau1))+Sv_beta3*((1-EXP(-((AR68-Settle)/365)/Sv_tau2))/(((AR68-Settle)/365)/Sv_tau2)-EXP(-((AR68-Settle)/365)/Sv_tau2)))</f>
        <v/>
      </c>
      <c r="DB68" s="22" t="str">
        <f t="shared" ref="DB68:DB131" si="161">IF(AS68="","",Sv_beta0+Sv_beta1*(1-EXP(-((AS68-Settle)/365)/Sv_tau1))/(((AS68-Settle)/365)/Sv_tau1)+Sv_beta2*((1-EXP(-((AS68-Settle)/365)/Sv_tau1))/(((AS68-Settle)/365)/Sv_tau1)-EXP(-((AS68-Settle)/365)/Sv_tau1))+Sv_beta3*((1-EXP(-((AS68-Settle)/365)/Sv_tau2))/(((AS68-Settle)/365)/Sv_tau2)-EXP(-((AS68-Settle)/365)/Sv_tau2)))</f>
        <v/>
      </c>
      <c r="DC68" s="22" t="str">
        <f t="shared" ref="DC68:DC131" si="162">IF(AT68="","",Sv_beta0+Sv_beta1*(1-EXP(-((AT68-Settle)/365)/Sv_tau1))/(((AT68-Settle)/365)/Sv_tau1)+Sv_beta2*((1-EXP(-((AT68-Settle)/365)/Sv_tau1))/(((AT68-Settle)/365)/Sv_tau1)-EXP(-((AT68-Settle)/365)/Sv_tau1))+Sv_beta3*((1-EXP(-((AT68-Settle)/365)/Sv_tau2))/(((AT68-Settle)/365)/Sv_tau2)-EXP(-((AT68-Settle)/365)/Sv_tau2)))</f>
        <v/>
      </c>
      <c r="DD68" s="22" t="str">
        <f t="shared" ref="DD68:DD131" si="163">IF(AU68="","",Sv_beta0+Sv_beta1*(1-EXP(-((AU68-Settle)/365)/Sv_tau1))/(((AU68-Settle)/365)/Sv_tau1)+Sv_beta2*((1-EXP(-((AU68-Settle)/365)/Sv_tau1))/(((AU68-Settle)/365)/Sv_tau1)-EXP(-((AU68-Settle)/365)/Sv_tau1))+Sv_beta3*((1-EXP(-((AU68-Settle)/365)/Sv_tau2))/(((AU68-Settle)/365)/Sv_tau2)-EXP(-((AU68-Settle)/365)/Sv_tau2)))</f>
        <v/>
      </c>
      <c r="DE68" s="22" t="str">
        <f t="shared" ref="DE68:DE131" si="164">IF(AV68="","",Sv_beta0+Sv_beta1*(1-EXP(-((AV68-Settle)/365)/Sv_tau1))/(((AV68-Settle)/365)/Sv_tau1)+Sv_beta2*((1-EXP(-((AV68-Settle)/365)/Sv_tau1))/(((AV68-Settle)/365)/Sv_tau1)-EXP(-((AV68-Settle)/365)/Sv_tau1))+Sv_beta3*((1-EXP(-((AV68-Settle)/365)/Sv_tau2))/(((AV68-Settle)/365)/Sv_tau2)-EXP(-((AV68-Settle)/365)/Sv_tau2)))</f>
        <v/>
      </c>
      <c r="DF68" s="22" t="str">
        <f t="shared" ref="DF68:DF131" si="165">IF(AW68="","",Sv_beta0+Sv_beta1*(1-EXP(-((AW68-Settle)/365)/Sv_tau1))/(((AW68-Settle)/365)/Sv_tau1)+Sv_beta2*((1-EXP(-((AW68-Settle)/365)/Sv_tau1))/(((AW68-Settle)/365)/Sv_tau1)-EXP(-((AW68-Settle)/365)/Sv_tau1))+Sv_beta3*((1-EXP(-((AW68-Settle)/365)/Sv_tau2))/(((AW68-Settle)/365)/Sv_tau2)-EXP(-((AW68-Settle)/365)/Sv_tau2)))</f>
        <v/>
      </c>
      <c r="DG68" s="22" t="str">
        <f t="shared" ref="DG68:DG131" si="166">IF(AX68="","",Sv_beta0+Sv_beta1*(1-EXP(-((AX68-Settle)/365)/Sv_tau1))/(((AX68-Settle)/365)/Sv_tau1)+Sv_beta2*((1-EXP(-((AX68-Settle)/365)/Sv_tau1))/(((AX68-Settle)/365)/Sv_tau1)-EXP(-((AX68-Settle)/365)/Sv_tau1))+Sv_beta3*((1-EXP(-((AX68-Settle)/365)/Sv_tau2))/(((AX68-Settle)/365)/Sv_tau2)-EXP(-((AX68-Settle)/365)/Sv_tau2)))</f>
        <v/>
      </c>
      <c r="DH68" s="22" t="str">
        <f t="shared" ref="DH68:DH131" si="167">IF(AY68="","",Sv_beta0+Sv_beta1*(1-EXP(-((AY68-Settle)/365)/Sv_tau1))/(((AY68-Settle)/365)/Sv_tau1)+Sv_beta2*((1-EXP(-((AY68-Settle)/365)/Sv_tau1))/(((AY68-Settle)/365)/Sv_tau1)-EXP(-((AY68-Settle)/365)/Sv_tau1))+Sv_beta3*((1-EXP(-((AY68-Settle)/365)/Sv_tau2))/(((AY68-Settle)/365)/Sv_tau2)-EXP(-((AY68-Settle)/365)/Sv_tau2)))</f>
        <v/>
      </c>
      <c r="DI68" s="22" t="str">
        <f t="shared" ref="DI68:DI131" si="168">IF(AZ68="","",Sv_beta0+Sv_beta1*(1-EXP(-((AZ68-Settle)/365)/Sv_tau1))/(((AZ68-Settle)/365)/Sv_tau1)+Sv_beta2*((1-EXP(-((AZ68-Settle)/365)/Sv_tau1))/(((AZ68-Settle)/365)/Sv_tau1)-EXP(-((AZ68-Settle)/365)/Sv_tau1))+Sv_beta3*((1-EXP(-((AZ68-Settle)/365)/Sv_tau2))/(((AZ68-Settle)/365)/Sv_tau2)-EXP(-((AZ68-Settle)/365)/Sv_tau2)))</f>
        <v/>
      </c>
      <c r="DJ68" s="22" t="str">
        <f t="shared" ref="DJ68:DJ131" si="169">IF(BA68="","",Sv_beta0+Sv_beta1*(1-EXP(-((BA68-Settle)/365)/Sv_tau1))/(((BA68-Settle)/365)/Sv_tau1)+Sv_beta2*((1-EXP(-((BA68-Settle)/365)/Sv_tau1))/(((BA68-Settle)/365)/Sv_tau1)-EXP(-((BA68-Settle)/365)/Sv_tau1))+Sv_beta3*((1-EXP(-((BA68-Settle)/365)/Sv_tau2))/(((BA68-Settle)/365)/Sv_tau2)-EXP(-((BA68-Settle)/365)/Sv_tau2)))</f>
        <v/>
      </c>
      <c r="DK68" s="22" t="str">
        <f t="shared" ref="DK68:DK131" si="170">IF(BB68="","",Sv_beta0+Sv_beta1*(1-EXP(-((BB68-Settle)/365)/Sv_tau1))/(((BB68-Settle)/365)/Sv_tau1)+Sv_beta2*((1-EXP(-((BB68-Settle)/365)/Sv_tau1))/(((BB68-Settle)/365)/Sv_tau1)-EXP(-((BB68-Settle)/365)/Sv_tau1))+Sv_beta3*((1-EXP(-((BB68-Settle)/365)/Sv_tau2))/(((BB68-Settle)/365)/Sv_tau2)-EXP(-((BB68-Settle)/365)/Sv_tau2)))</f>
        <v/>
      </c>
      <c r="DL68" s="22" t="str">
        <f t="shared" ref="DL68:DL131" si="171">IF(BC68="","",Sv_beta0+Sv_beta1*(1-EXP(-((BC68-Settle)/365)/Sv_tau1))/(((BC68-Settle)/365)/Sv_tau1)+Sv_beta2*((1-EXP(-((BC68-Settle)/365)/Sv_tau1))/(((BC68-Settle)/365)/Sv_tau1)-EXP(-((BC68-Settle)/365)/Sv_tau1))+Sv_beta3*((1-EXP(-((BC68-Settle)/365)/Sv_tau2))/(((BC68-Settle)/365)/Sv_tau2)-EXP(-((BC68-Settle)/365)/Sv_tau2)))</f>
        <v/>
      </c>
      <c r="DM68" s="22" t="str">
        <f t="shared" ref="DM68:DM131" si="172">IF(BD68="","",Sv_beta0+Sv_beta1*(1-EXP(-((BD68-Settle)/365)/Sv_tau1))/(((BD68-Settle)/365)/Sv_tau1)+Sv_beta2*((1-EXP(-((BD68-Settle)/365)/Sv_tau1))/(((BD68-Settle)/365)/Sv_tau1)-EXP(-((BD68-Settle)/365)/Sv_tau1))+Sv_beta3*((1-EXP(-((BD68-Settle)/365)/Sv_tau2))/(((BD68-Settle)/365)/Sv_tau2)-EXP(-((BD68-Settle)/365)/Sv_tau2)))</f>
        <v/>
      </c>
      <c r="DN68" s="22" t="str">
        <f t="shared" ref="DN68:DN131" si="173">IF(BE68="","",Sv_beta0+Sv_beta1*(1-EXP(-((BE68-Settle)/365)/Sv_tau1))/(((BE68-Settle)/365)/Sv_tau1)+Sv_beta2*((1-EXP(-((BE68-Settle)/365)/Sv_tau1))/(((BE68-Settle)/365)/Sv_tau1)-EXP(-((BE68-Settle)/365)/Sv_tau1))+Sv_beta3*((1-EXP(-((BE68-Settle)/365)/Sv_tau2))/(((BE68-Settle)/365)/Sv_tau2)-EXP(-((BE68-Settle)/365)/Sv_tau2)))</f>
        <v/>
      </c>
      <c r="DO68" s="22" t="str">
        <f t="shared" ref="DO68:DO131" si="174">IF(BF68="","",Sv_beta0+Sv_beta1*(1-EXP(-((BF68-Settle)/365)/Sv_tau1))/(((BF68-Settle)/365)/Sv_tau1)+Sv_beta2*((1-EXP(-((BF68-Settle)/365)/Sv_tau1))/(((BF68-Settle)/365)/Sv_tau1)-EXP(-((BF68-Settle)/365)/Sv_tau1))+Sv_beta3*((1-EXP(-((BF68-Settle)/365)/Sv_tau2))/(((BF68-Settle)/365)/Sv_tau2)-EXP(-((BF68-Settle)/365)/Sv_tau2)))</f>
        <v/>
      </c>
      <c r="DP68" s="22" t="str">
        <f t="shared" ref="DP68:DP131" si="175">IF(BG68="","",Sv_beta0+Sv_beta1*(1-EXP(-((BG68-Settle)/365)/Sv_tau1))/(((BG68-Settle)/365)/Sv_tau1)+Sv_beta2*((1-EXP(-((BG68-Settle)/365)/Sv_tau1))/(((BG68-Settle)/365)/Sv_tau1)-EXP(-((BG68-Settle)/365)/Sv_tau1))+Sv_beta3*((1-EXP(-((BG68-Settle)/365)/Sv_tau2))/(((BG68-Settle)/365)/Sv_tau2)-EXP(-((BG68-Settle)/365)/Sv_tau2)))</f>
        <v/>
      </c>
      <c r="DQ68" s="22" t="str">
        <f t="shared" ref="DQ68:DQ131" si="176">IF(BH68="","",Sv_beta0+Sv_beta1*(1-EXP(-((BH68-Settle)/365)/Sv_tau1))/(((BH68-Settle)/365)/Sv_tau1)+Sv_beta2*((1-EXP(-((BH68-Settle)/365)/Sv_tau1))/(((BH68-Settle)/365)/Sv_tau1)-EXP(-((BH68-Settle)/365)/Sv_tau1))+Sv_beta3*((1-EXP(-((BH68-Settle)/365)/Sv_tau2))/(((BH68-Settle)/365)/Sv_tau2)-EXP(-((BH68-Settle)/365)/Sv_tau2)))</f>
        <v/>
      </c>
      <c r="DR68" s="22" t="str">
        <f t="shared" ref="DR68:DR131" si="177">IF(BI68="","",Sv_beta0+Sv_beta1*(1-EXP(-((BI68-Settle)/365)/Sv_tau1))/(((BI68-Settle)/365)/Sv_tau1)+Sv_beta2*((1-EXP(-((BI68-Settle)/365)/Sv_tau1))/(((BI68-Settle)/365)/Sv_tau1)-EXP(-((BI68-Settle)/365)/Sv_tau1))+Sv_beta3*((1-EXP(-((BI68-Settle)/365)/Sv_tau2))/(((BI68-Settle)/365)/Sv_tau2)-EXP(-((BI68-Settle)/365)/Sv_tau2)))</f>
        <v/>
      </c>
      <c r="DS68" s="22" t="str">
        <f t="shared" ref="DS68:DS131" si="178">IF(BJ68="","",Sv_beta0+Sv_beta1*(1-EXP(-((BJ68-Settle)/365)/Sv_tau1))/(((BJ68-Settle)/365)/Sv_tau1)+Sv_beta2*((1-EXP(-((BJ68-Settle)/365)/Sv_tau1))/(((BJ68-Settle)/365)/Sv_tau1)-EXP(-((BJ68-Settle)/365)/Sv_tau1))+Sv_beta3*((1-EXP(-((BJ68-Settle)/365)/Sv_tau2))/(((BJ68-Settle)/365)/Sv_tau2)-EXP(-((BJ68-Settle)/365)/Sv_tau2)))</f>
        <v/>
      </c>
      <c r="DT68" s="22" t="str">
        <f t="shared" ref="DT68:DT131" si="179">IF(BK68="","",Sv_beta0+Sv_beta1*(1-EXP(-((BK68-Settle)/365)/Sv_tau1))/(((BK68-Settle)/365)/Sv_tau1)+Sv_beta2*((1-EXP(-((BK68-Settle)/365)/Sv_tau1))/(((BK68-Settle)/365)/Sv_tau1)-EXP(-((BK68-Settle)/365)/Sv_tau1))+Sv_beta3*((1-EXP(-((BK68-Settle)/365)/Sv_tau2))/(((BK68-Settle)/365)/Sv_tau2)-EXP(-((BK68-Settle)/365)/Sv_tau2)))</f>
        <v/>
      </c>
      <c r="DU68" s="22" t="str">
        <f t="shared" ref="DU68:DU131" si="180">IF(BL68="","",Sv_beta0+Sv_beta1*(1-EXP(-((BL68-Settle)/365)/Sv_tau1))/(((BL68-Settle)/365)/Sv_tau1)+Sv_beta2*((1-EXP(-((BL68-Settle)/365)/Sv_tau1))/(((BL68-Settle)/365)/Sv_tau1)-EXP(-((BL68-Settle)/365)/Sv_tau1))+Sv_beta3*((1-EXP(-((BL68-Settle)/365)/Sv_tau2))/(((BL68-Settle)/365)/Sv_tau2)-EXP(-((BL68-Settle)/365)/Sv_tau2)))</f>
        <v/>
      </c>
      <c r="DV68" s="22" t="str">
        <f t="shared" ref="DV68:DV131" si="181">IF(BM68="","",Sv_beta0+Sv_beta1*(1-EXP(-((BM68-Settle)/365)/Sv_tau1))/(((BM68-Settle)/365)/Sv_tau1)+Sv_beta2*((1-EXP(-((BM68-Settle)/365)/Sv_tau1))/(((BM68-Settle)/365)/Sv_tau1)-EXP(-((BM68-Settle)/365)/Sv_tau1))+Sv_beta3*((1-EXP(-((BM68-Settle)/365)/Sv_tau2))/(((BM68-Settle)/365)/Sv_tau2)-EXP(-((BM68-Settle)/365)/Sv_tau2)))</f>
        <v/>
      </c>
      <c r="DX68" s="18">
        <f t="shared" ref="DX68:DX131" si="182">IF(F68="",0,($C68/2+IF(1=$D68,100,0))*EXP(-BO68*((F68-Settle)/365)))</f>
        <v>3.0411417439926645</v>
      </c>
      <c r="DY68" s="18">
        <f t="shared" ref="DY68:DY131" si="183">IF(G68="",0,($C68/2+IF(2=$D68,100,0))*EXP(-BP68*((G68-Settle)/365)))</f>
        <v>2.9797347682148438</v>
      </c>
      <c r="DZ68" s="18">
        <f t="shared" ref="DZ68:DZ131" si="184">IF(H68="",0,($C68/2+IF(3=$D68,100,0))*EXP(-BQ68*((H68-Settle)/365)))</f>
        <v>98.068332277846835</v>
      </c>
      <c r="EA68" s="18">
        <f t="shared" ref="EA68:EA131" si="185">IF(I68="",0,($C68/2+IF(4=$D68,100,0))*EXP(-BR68*((I68-Settle)/365)))</f>
        <v>0</v>
      </c>
      <c r="EB68" s="18">
        <f t="shared" ref="EB68:EB131" si="186">IF(J68="",0,($C68/2+IF(5=$D68,100,0))*EXP(-BS68*((J68-Settle)/365)))</f>
        <v>0</v>
      </c>
      <c r="EC68" s="18">
        <f t="shared" ref="EC68:EC131" si="187">IF(K68="",0,($C68/2+IF(6=$D68,100,0))*EXP(-BT68*((K68-Settle)/365)))</f>
        <v>0</v>
      </c>
      <c r="ED68" s="18">
        <f t="shared" ref="ED68:ED131" si="188">IF(L68="",0,($C68/2+IF(7=$D68,100,0))*EXP(-BU68*((L68-Settle)/365)))</f>
        <v>0</v>
      </c>
      <c r="EE68" s="18">
        <f t="shared" ref="EE68:EE131" si="189">IF(M68="",0,($C68/2+IF(8=$D68,100,0))*EXP(-BV68*((M68-Settle)/365)))</f>
        <v>0</v>
      </c>
      <c r="EF68" s="18">
        <f t="shared" ref="EF68:EF131" si="190">IF(N68="",0,($C68/2+IF(9=$D68,100,0))*EXP(-BW68*((N68-Settle)/365)))</f>
        <v>0</v>
      </c>
      <c r="EG68" s="18">
        <f t="shared" ref="EG68:EG131" si="191">IF(O68="",0,($C68/2+IF(10=$D68,100,0))*EXP(-BX68*((O68-Settle)/365)))</f>
        <v>0</v>
      </c>
      <c r="EH68" s="18">
        <f t="shared" ref="EH68:EH131" si="192">IF(P68="",0,($C68/2+IF(11=$D68,100,0))*EXP(-BY68*((P68-Settle)/365)))</f>
        <v>0</v>
      </c>
      <c r="EI68" s="18">
        <f t="shared" ref="EI68:EI131" si="193">IF(Q68="",0,($C68/2+IF(12=$D68,100,0))*EXP(-BZ68*((Q68-Settle)/365)))</f>
        <v>0</v>
      </c>
      <c r="EJ68" s="18">
        <f t="shared" ref="EJ68:EJ131" si="194">IF(R68="",0,($C68/2+IF(13=$D68,100,0))*EXP(-CA68*((R68-Settle)/365)))</f>
        <v>0</v>
      </c>
      <c r="EK68" s="18">
        <f t="shared" ref="EK68:EK131" si="195">IF(S68="",0,($C68/2+IF(14=$D68,100,0))*EXP(-CB68*((S68-Settle)/365)))</f>
        <v>0</v>
      </c>
      <c r="EL68" s="18">
        <f t="shared" ref="EL68:EL131" si="196">IF(T68="",0,($C68/2+IF(15=$D68,100,0))*EXP(-CC68*((T68-Settle)/365)))</f>
        <v>0</v>
      </c>
      <c r="EM68" s="18">
        <f t="shared" ref="EM68:EM131" si="197">IF(U68="",0,($C68/2+IF(16=$D68,100,0))*EXP(-CD68*((U68-Settle)/365)))</f>
        <v>0</v>
      </c>
      <c r="EN68" s="18">
        <f t="shared" ref="EN68:EN131" si="198">IF(V68="",0,($C68/2+IF(17=$D68,100,0))*EXP(-CE68*((V68-Settle)/365)))</f>
        <v>0</v>
      </c>
      <c r="EO68" s="18">
        <f t="shared" ref="EO68:EO131" si="199">IF(W68="",0,($C68/2+IF(18=$D68,100,0))*EXP(-CF68*((W68-Settle)/365)))</f>
        <v>0</v>
      </c>
      <c r="EP68" s="18">
        <f t="shared" ref="EP68:EP131" si="200">IF(X68="",0,($C68/2+IF(19=$D68,100,0))*EXP(-CG68*((X68-Settle)/365)))</f>
        <v>0</v>
      </c>
      <c r="EQ68" s="18">
        <f t="shared" ref="EQ68:EQ131" si="201">IF(Y68="",0,($C68/2+IF(20=$D68,100,0))*EXP(-CH68*((Y68-Settle)/365)))</f>
        <v>0</v>
      </c>
      <c r="ER68" s="18">
        <f t="shared" ref="ER68:ER131" si="202">IF(Z68="",0,($C68/2+IF(21=$D68,100,0))*EXP(-CI68*((Z68-Settle)/365)))</f>
        <v>0</v>
      </c>
      <c r="ES68" s="18">
        <f t="shared" ref="ES68:ES131" si="203">IF(AA68="",0,($C68/2+IF(22=$D68,100,0))*EXP(-CJ68*((AA68-Settle)/365)))</f>
        <v>0</v>
      </c>
      <c r="ET68" s="18">
        <f t="shared" ref="ET68:ET131" si="204">IF(AB68="",0,($C68/2+IF(23=$D68,100,0))*EXP(-CK68*((AB68-Settle)/365)))</f>
        <v>0</v>
      </c>
      <c r="EU68" s="18">
        <f t="shared" ref="EU68:EU131" si="205">IF(AC68="",0,($C68/2+IF(24=$D68,100,0))*EXP(-CL68*((AC68-Settle)/365)))</f>
        <v>0</v>
      </c>
      <c r="EV68" s="18">
        <f t="shared" ref="EV68:EV131" si="206">IF(AD68="",0,($C68/2+IF(25=$D68,100,0))*EXP(-CM68*((AD68-Settle)/365)))</f>
        <v>0</v>
      </c>
      <c r="EW68" s="18">
        <f t="shared" ref="EW68:EW131" si="207">IF(AE68="",0,($C68/2+IF(26=$D68,100,0))*EXP(-CN68*((AE68-Settle)/365)))</f>
        <v>0</v>
      </c>
      <c r="EX68" s="18">
        <f t="shared" ref="EX68:EX131" si="208">IF(AF68="",0,($C68/2+IF(27=$D68,100,0))*EXP(-CO68*((AF68-Settle)/365)))</f>
        <v>0</v>
      </c>
      <c r="EY68" s="18">
        <f t="shared" ref="EY68:EY131" si="209">IF(AG68="",0,($C68/2+IF(28=$D68,100,0))*EXP(-CP68*((AG68-Settle)/365)))</f>
        <v>0</v>
      </c>
      <c r="EZ68" s="18">
        <f t="shared" ref="EZ68:EZ131" si="210">IF(AH68="",0,($C68/2+IF(29=$D68,100,0))*EXP(-CQ68*((AH68-Settle)/365)))</f>
        <v>0</v>
      </c>
      <c r="FA68" s="18">
        <f t="shared" ref="FA68:FA131" si="211">IF(AI68="",0,($C68/2+IF(30=$D68,100,0))*EXP(-CR68*((AI68-Settle)/365)))</f>
        <v>0</v>
      </c>
      <c r="FB68" s="18">
        <f t="shared" ref="FB68:FB131" si="212">IF(AJ68="",0,($C68/2+IF(31=$D68,100,0))*EXP(-CS68*((AJ68-Settle)/365)))</f>
        <v>0</v>
      </c>
      <c r="FC68" s="18">
        <f t="shared" ref="FC68:FC131" si="213">IF(AK68="",0,($C68/2+IF(32=$D68,100,0))*EXP(-CT68*((AK68-Settle)/365)))</f>
        <v>0</v>
      </c>
      <c r="FD68" s="18">
        <f t="shared" ref="FD68:FD131" si="214">IF(AL68="",0,($C68/2+IF(33=$D68,100,0))*EXP(-CU68*((AL68-Settle)/365)))</f>
        <v>0</v>
      </c>
      <c r="FE68" s="18">
        <f t="shared" ref="FE68:FE131" si="215">IF(AM68="",0,($C68/2+IF(34=$D68,100,0))*EXP(-CV68*((AM68-Settle)/365)))</f>
        <v>0</v>
      </c>
      <c r="FF68" s="18">
        <f t="shared" ref="FF68:FF131" si="216">IF(AN68="",0,($C68/2+IF(35=$D68,100,0))*EXP(-CW68*((AN68-Settle)/365)))</f>
        <v>0</v>
      </c>
      <c r="FG68" s="18">
        <f t="shared" ref="FG68:FG131" si="217">IF(AO68="",0,($C68/2+IF(36=$D68,100,0))*EXP(-CX68*((AO68-Settle)/365)))</f>
        <v>0</v>
      </c>
      <c r="FH68" s="18">
        <f t="shared" ref="FH68:FH131" si="218">IF(AP68="",0,($C68/2+IF(37=$D68,100,0))*EXP(-CY68*((AP68-Settle)/365)))</f>
        <v>0</v>
      </c>
      <c r="FI68" s="18">
        <f t="shared" ref="FI68:FI131" si="219">IF(AQ68="",0,($C68/2+IF(38=$D68,100,0))*EXP(-CZ68*((AQ68-Settle)/365)))</f>
        <v>0</v>
      </c>
      <c r="FJ68" s="18">
        <f t="shared" ref="FJ68:FJ131" si="220">IF(AR68="",0,($C68/2+IF(39=$D68,100,0))*EXP(-DA68*((AR68-Settle)/365)))</f>
        <v>0</v>
      </c>
      <c r="FK68" s="18">
        <f t="shared" ref="FK68:FK131" si="221">IF(AS68="",0,($C68/2+IF(40=$D68,100,0))*EXP(-DB68*((AS68-Settle)/365)))</f>
        <v>0</v>
      </c>
      <c r="FL68" s="18">
        <f t="shared" ref="FL68:FL131" si="222">IF(AT68="",0,($C68/2+IF(41=$D68,100,0))*EXP(-DC68*((AT68-Settle)/365)))</f>
        <v>0</v>
      </c>
      <c r="FM68" s="18">
        <f t="shared" ref="FM68:FM131" si="223">IF(AU68="",0,($C68/2+IF(42=$D68,100,0))*EXP(-DD68*((AU68-Settle)/365)))</f>
        <v>0</v>
      </c>
      <c r="FN68" s="18">
        <f t="shared" ref="FN68:FN131" si="224">IF(AV68="",0,($C68/2+IF(43=$D68,100,0))*EXP(-DE68*((AV68-Settle)/365)))</f>
        <v>0</v>
      </c>
      <c r="FO68" s="18">
        <f t="shared" ref="FO68:FO131" si="225">IF(AW68="",0,($C68/2+IF(44=$D68,100,0))*EXP(-DF68*((AW68-Settle)/365)))</f>
        <v>0</v>
      </c>
      <c r="FP68" s="18">
        <f t="shared" ref="FP68:FP131" si="226">IF(AX68="",0,($C68/2+IF(45=$D68,100,0))*EXP(-DG68*((AX68-Settle)/365)))</f>
        <v>0</v>
      </c>
      <c r="FQ68" s="18">
        <f t="shared" ref="FQ68:FQ131" si="227">IF(AY68="",0,($C68/2+IF(46=$D68,100,0))*EXP(-DH68*((AY68-Settle)/365)))</f>
        <v>0</v>
      </c>
      <c r="FR68" s="18">
        <f t="shared" ref="FR68:FR131" si="228">IF(AZ68="",0,($C68/2+IF(47=$D68,100,0))*EXP(-DI68*((AZ68-Settle)/365)))</f>
        <v>0</v>
      </c>
      <c r="FS68" s="18">
        <f t="shared" ref="FS68:FS131" si="229">IF(BA68="",0,($C68/2+IF(48=$D68,100,0))*EXP(-DJ68*((BA68-Settle)/365)))</f>
        <v>0</v>
      </c>
      <c r="FT68" s="18">
        <f t="shared" ref="FT68:FT131" si="230">IF(BB68="",0,($C68/2+IF(49=$D68,100,0))*EXP(-DK68*((BB68-Settle)/365)))</f>
        <v>0</v>
      </c>
      <c r="FU68" s="18">
        <f t="shared" ref="FU68:FU131" si="231">IF(BC68="",0,($C68/2+IF(50=$D68,100,0))*EXP(-DL68*((BC68-Settle)/365)))</f>
        <v>0</v>
      </c>
      <c r="FV68" s="18">
        <f t="shared" ref="FV68:FV131" si="232">IF(BD68="",0,($C68/2+IF(51=$D68,100,0))*EXP(-DM68*((BD68-Settle)/365)))</f>
        <v>0</v>
      </c>
      <c r="FW68" s="18">
        <f t="shared" ref="FW68:FW131" si="233">IF(BE68="",0,($C68/2+IF(52=$D68,100,0))*EXP(-DN68*((BE68-Settle)/365)))</f>
        <v>0</v>
      </c>
      <c r="FX68" s="18">
        <f t="shared" ref="FX68:FX131" si="234">IF(BF68="",0,($C68/2+IF(53=$D68,100,0))*EXP(-DO68*((BF68-Settle)/365)))</f>
        <v>0</v>
      </c>
      <c r="FY68" s="18">
        <f t="shared" ref="FY68:FY131" si="235">IF(BG68="",0,($C68/2+IF(54=$D68,100,0))*EXP(-DP68*((BG68-Settle)/365)))</f>
        <v>0</v>
      </c>
      <c r="FZ68" s="18">
        <f t="shared" ref="FZ68:FZ131" si="236">IF(BH68="",0,($C68/2+IF(55=$D68,100,0))*EXP(-DQ68*((BH68-Settle)/365)))</f>
        <v>0</v>
      </c>
      <c r="GA68" s="18">
        <f t="shared" ref="GA68:GA131" si="237">IF(BI68="",0,($C68/2+IF(56=$D68,100,0))*EXP(-DR68*((BI68-Settle)/365)))</f>
        <v>0</v>
      </c>
      <c r="GB68" s="18">
        <f t="shared" ref="GB68:GB131" si="238">IF(BJ68="",0,($C68/2+IF(57=$D68,100,0))*EXP(-DS68*((BJ68-Settle)/365)))</f>
        <v>0</v>
      </c>
      <c r="GC68" s="18">
        <f t="shared" ref="GC68:GC131" si="239">IF(BK68="",0,($C68/2+IF(58=$D68,100,0))*EXP(-DT68*((BK68-Settle)/365)))</f>
        <v>0</v>
      </c>
      <c r="GD68" s="18">
        <f t="shared" ref="GD68:GD131" si="240">IF(BL68="",0,($C68/2+IF(59=$D68,100,0))*EXP(-DU68*((BL68-Settle)/365)))</f>
        <v>0</v>
      </c>
      <c r="GE68" s="18">
        <f t="shared" ref="GE68:GE131" si="241">IF(BM68="",0,($C68/2+IF(60=$D68,100,0))*EXP(-DV68*((BM68-Settle)/365)))</f>
        <v>0</v>
      </c>
    </row>
    <row r="69" spans="1:187" x14ac:dyDescent="0.2">
      <c r="A69">
        <v>66</v>
      </c>
      <c r="B69" s="16">
        <f>Bonds!B69</f>
        <v>46721</v>
      </c>
      <c r="C69" s="17">
        <f>Bonds!C69</f>
        <v>0.625</v>
      </c>
      <c r="D69">
        <f>Bonds!Q69</f>
        <v>3</v>
      </c>
      <c r="E69">
        <f t="shared" si="121"/>
        <v>1</v>
      </c>
      <c r="F69" s="16">
        <f>IF(1&gt;$D69,"",IF($E69=1,EOMONTH(EDATE(Bonds!$I69,6*(1-1)),0),EDATE(Bonds!$I69,6*(1-1))))</f>
        <v>46356</v>
      </c>
      <c r="G69" s="16">
        <f>IF(2&gt;$D69,"",IF($E69=1,EOMONTH(EDATE(Bonds!$I69,6*(2-1)),0),EDATE(Bonds!$I69,6*(2-1))))</f>
        <v>46538</v>
      </c>
      <c r="H69" s="16">
        <f>IF(3&gt;$D69,"",IF($E69=1,EOMONTH(EDATE(Bonds!$I69,6*(3-1)),0),EDATE(Bonds!$I69,6*(3-1))))</f>
        <v>46721</v>
      </c>
      <c r="I69" s="16" t="str">
        <f>IF(4&gt;$D69,"",IF($E69=1,EOMONTH(EDATE(Bonds!$I69,6*(4-1)),0),EDATE(Bonds!$I69,6*(4-1))))</f>
        <v/>
      </c>
      <c r="J69" s="16" t="str">
        <f>IF(5&gt;$D69,"",IF($E69=1,EOMONTH(EDATE(Bonds!$I69,6*(5-1)),0),EDATE(Bonds!$I69,6*(5-1))))</f>
        <v/>
      </c>
      <c r="K69" s="16" t="str">
        <f>IF(6&gt;$D69,"",IF($E69=1,EOMONTH(EDATE(Bonds!$I69,6*(6-1)),0),EDATE(Bonds!$I69,6*(6-1))))</f>
        <v/>
      </c>
      <c r="L69" s="16" t="str">
        <f>IF(7&gt;$D69,"",IF($E69=1,EOMONTH(EDATE(Bonds!$I69,6*(7-1)),0),EDATE(Bonds!$I69,6*(7-1))))</f>
        <v/>
      </c>
      <c r="M69" s="16" t="str">
        <f>IF(8&gt;$D69,"",IF($E69=1,EOMONTH(EDATE(Bonds!$I69,6*(8-1)),0),EDATE(Bonds!$I69,6*(8-1))))</f>
        <v/>
      </c>
      <c r="N69" s="16" t="str">
        <f>IF(9&gt;$D69,"",IF($E69=1,EOMONTH(EDATE(Bonds!$I69,6*(9-1)),0),EDATE(Bonds!$I69,6*(9-1))))</f>
        <v/>
      </c>
      <c r="O69" s="16" t="str">
        <f>IF(10&gt;$D69,"",IF($E69=1,EOMONTH(EDATE(Bonds!$I69,6*(10-1)),0),EDATE(Bonds!$I69,6*(10-1))))</f>
        <v/>
      </c>
      <c r="P69" s="16" t="str">
        <f>IF(11&gt;$D69,"",IF($E69=1,EOMONTH(EDATE(Bonds!$I69,6*(11-1)),0),EDATE(Bonds!$I69,6*(11-1))))</f>
        <v/>
      </c>
      <c r="Q69" s="16" t="str">
        <f>IF(12&gt;$D69,"",IF($E69=1,EOMONTH(EDATE(Bonds!$I69,6*(12-1)),0),EDATE(Bonds!$I69,6*(12-1))))</f>
        <v/>
      </c>
      <c r="R69" s="16" t="str">
        <f>IF(13&gt;$D69,"",IF($E69=1,EOMONTH(EDATE(Bonds!$I69,6*(13-1)),0),EDATE(Bonds!$I69,6*(13-1))))</f>
        <v/>
      </c>
      <c r="S69" s="16" t="str">
        <f>IF(14&gt;$D69,"",IF($E69=1,EOMONTH(EDATE(Bonds!$I69,6*(14-1)),0),EDATE(Bonds!$I69,6*(14-1))))</f>
        <v/>
      </c>
      <c r="T69" s="16" t="str">
        <f>IF(15&gt;$D69,"",IF($E69=1,EOMONTH(EDATE(Bonds!$I69,6*(15-1)),0),EDATE(Bonds!$I69,6*(15-1))))</f>
        <v/>
      </c>
      <c r="U69" s="16" t="str">
        <f>IF(16&gt;$D69,"",IF($E69=1,EOMONTH(EDATE(Bonds!$I69,6*(16-1)),0),EDATE(Bonds!$I69,6*(16-1))))</f>
        <v/>
      </c>
      <c r="V69" s="16" t="str">
        <f>IF(17&gt;$D69,"",IF($E69=1,EOMONTH(EDATE(Bonds!$I69,6*(17-1)),0),EDATE(Bonds!$I69,6*(17-1))))</f>
        <v/>
      </c>
      <c r="W69" s="16" t="str">
        <f>IF(18&gt;$D69,"",IF($E69=1,EOMONTH(EDATE(Bonds!$I69,6*(18-1)),0),EDATE(Bonds!$I69,6*(18-1))))</f>
        <v/>
      </c>
      <c r="X69" s="16" t="str">
        <f>IF(19&gt;$D69,"",IF($E69=1,EOMONTH(EDATE(Bonds!$I69,6*(19-1)),0),EDATE(Bonds!$I69,6*(19-1))))</f>
        <v/>
      </c>
      <c r="Y69" s="16" t="str">
        <f>IF(20&gt;$D69,"",IF($E69=1,EOMONTH(EDATE(Bonds!$I69,6*(20-1)),0),EDATE(Bonds!$I69,6*(20-1))))</f>
        <v/>
      </c>
      <c r="Z69" s="16" t="str">
        <f>IF(21&gt;$D69,"",IF($E69=1,EOMONTH(EDATE(Bonds!$I69,6*(21-1)),0),EDATE(Bonds!$I69,6*(21-1))))</f>
        <v/>
      </c>
      <c r="AA69" s="16" t="str">
        <f>IF(22&gt;$D69,"",IF($E69=1,EOMONTH(EDATE(Bonds!$I69,6*(22-1)),0),EDATE(Bonds!$I69,6*(22-1))))</f>
        <v/>
      </c>
      <c r="AB69" s="16" t="str">
        <f>IF(23&gt;$D69,"",IF($E69=1,EOMONTH(EDATE(Bonds!$I69,6*(23-1)),0),EDATE(Bonds!$I69,6*(23-1))))</f>
        <v/>
      </c>
      <c r="AC69" s="16" t="str">
        <f>IF(24&gt;$D69,"",IF($E69=1,EOMONTH(EDATE(Bonds!$I69,6*(24-1)),0),EDATE(Bonds!$I69,6*(24-1))))</f>
        <v/>
      </c>
      <c r="AD69" s="16" t="str">
        <f>IF(25&gt;$D69,"",IF($E69=1,EOMONTH(EDATE(Bonds!$I69,6*(25-1)),0),EDATE(Bonds!$I69,6*(25-1))))</f>
        <v/>
      </c>
      <c r="AE69" s="16" t="str">
        <f>IF(26&gt;$D69,"",IF($E69=1,EOMONTH(EDATE(Bonds!$I69,6*(26-1)),0),EDATE(Bonds!$I69,6*(26-1))))</f>
        <v/>
      </c>
      <c r="AF69" s="16" t="str">
        <f>IF(27&gt;$D69,"",IF($E69=1,EOMONTH(EDATE(Bonds!$I69,6*(27-1)),0),EDATE(Bonds!$I69,6*(27-1))))</f>
        <v/>
      </c>
      <c r="AG69" s="16" t="str">
        <f>IF(28&gt;$D69,"",IF($E69=1,EOMONTH(EDATE(Bonds!$I69,6*(28-1)),0),EDATE(Bonds!$I69,6*(28-1))))</f>
        <v/>
      </c>
      <c r="AH69" s="16" t="str">
        <f>IF(29&gt;$D69,"",IF($E69=1,EOMONTH(EDATE(Bonds!$I69,6*(29-1)),0),EDATE(Bonds!$I69,6*(29-1))))</f>
        <v/>
      </c>
      <c r="AI69" s="16" t="str">
        <f>IF(30&gt;$D69,"",IF($E69=1,EOMONTH(EDATE(Bonds!$I69,6*(30-1)),0),EDATE(Bonds!$I69,6*(30-1))))</f>
        <v/>
      </c>
      <c r="AJ69" s="16" t="str">
        <f>IF(31&gt;$D69,"",IF($E69=1,EOMONTH(EDATE(Bonds!$I69,6*(31-1)),0),EDATE(Bonds!$I69,6*(31-1))))</f>
        <v/>
      </c>
      <c r="AK69" s="16" t="str">
        <f>IF(32&gt;$D69,"",IF($E69=1,EOMONTH(EDATE(Bonds!$I69,6*(32-1)),0),EDATE(Bonds!$I69,6*(32-1))))</f>
        <v/>
      </c>
      <c r="AL69" s="16" t="str">
        <f>IF(33&gt;$D69,"",IF($E69=1,EOMONTH(EDATE(Bonds!$I69,6*(33-1)),0),EDATE(Bonds!$I69,6*(33-1))))</f>
        <v/>
      </c>
      <c r="AM69" s="16" t="str">
        <f>IF(34&gt;$D69,"",IF($E69=1,EOMONTH(EDATE(Bonds!$I69,6*(34-1)),0),EDATE(Bonds!$I69,6*(34-1))))</f>
        <v/>
      </c>
      <c r="AN69" s="16" t="str">
        <f>IF(35&gt;$D69,"",IF($E69=1,EOMONTH(EDATE(Bonds!$I69,6*(35-1)),0),EDATE(Bonds!$I69,6*(35-1))))</f>
        <v/>
      </c>
      <c r="AO69" s="16" t="str">
        <f>IF(36&gt;$D69,"",IF($E69=1,EOMONTH(EDATE(Bonds!$I69,6*(36-1)),0),EDATE(Bonds!$I69,6*(36-1))))</f>
        <v/>
      </c>
      <c r="AP69" s="16" t="str">
        <f>IF(37&gt;$D69,"",IF($E69=1,EOMONTH(EDATE(Bonds!$I69,6*(37-1)),0),EDATE(Bonds!$I69,6*(37-1))))</f>
        <v/>
      </c>
      <c r="AQ69" s="16" t="str">
        <f>IF(38&gt;$D69,"",IF($E69=1,EOMONTH(EDATE(Bonds!$I69,6*(38-1)),0),EDATE(Bonds!$I69,6*(38-1))))</f>
        <v/>
      </c>
      <c r="AR69" s="16" t="str">
        <f>IF(39&gt;$D69,"",IF($E69=1,EOMONTH(EDATE(Bonds!$I69,6*(39-1)),0),EDATE(Bonds!$I69,6*(39-1))))</f>
        <v/>
      </c>
      <c r="AS69" s="16" t="str">
        <f>IF(40&gt;$D69,"",IF($E69=1,EOMONTH(EDATE(Bonds!$I69,6*(40-1)),0),EDATE(Bonds!$I69,6*(40-1))))</f>
        <v/>
      </c>
      <c r="AT69" s="16" t="str">
        <f>IF(41&gt;$D69,"",IF($E69=1,EOMONTH(EDATE(Bonds!$I69,6*(41-1)),0),EDATE(Bonds!$I69,6*(41-1))))</f>
        <v/>
      </c>
      <c r="AU69" s="16" t="str">
        <f>IF(42&gt;$D69,"",IF($E69=1,EOMONTH(EDATE(Bonds!$I69,6*(42-1)),0),EDATE(Bonds!$I69,6*(42-1))))</f>
        <v/>
      </c>
      <c r="AV69" s="16" t="str">
        <f>IF(43&gt;$D69,"",IF($E69=1,EOMONTH(EDATE(Bonds!$I69,6*(43-1)),0),EDATE(Bonds!$I69,6*(43-1))))</f>
        <v/>
      </c>
      <c r="AW69" s="16" t="str">
        <f>IF(44&gt;$D69,"",IF($E69=1,EOMONTH(EDATE(Bonds!$I69,6*(44-1)),0),EDATE(Bonds!$I69,6*(44-1))))</f>
        <v/>
      </c>
      <c r="AX69" s="16" t="str">
        <f>IF(45&gt;$D69,"",IF($E69=1,EOMONTH(EDATE(Bonds!$I69,6*(45-1)),0),EDATE(Bonds!$I69,6*(45-1))))</f>
        <v/>
      </c>
      <c r="AY69" s="16" t="str">
        <f>IF(46&gt;$D69,"",IF($E69=1,EOMONTH(EDATE(Bonds!$I69,6*(46-1)),0),EDATE(Bonds!$I69,6*(46-1))))</f>
        <v/>
      </c>
      <c r="AZ69" s="16" t="str">
        <f>IF(47&gt;$D69,"",IF($E69=1,EOMONTH(EDATE(Bonds!$I69,6*(47-1)),0),EDATE(Bonds!$I69,6*(47-1))))</f>
        <v/>
      </c>
      <c r="BA69" s="16" t="str">
        <f>IF(48&gt;$D69,"",IF($E69=1,EOMONTH(EDATE(Bonds!$I69,6*(48-1)),0),EDATE(Bonds!$I69,6*(48-1))))</f>
        <v/>
      </c>
      <c r="BB69" s="16" t="str">
        <f>IF(49&gt;$D69,"",IF($E69=1,EOMONTH(EDATE(Bonds!$I69,6*(49-1)),0),EDATE(Bonds!$I69,6*(49-1))))</f>
        <v/>
      </c>
      <c r="BC69" s="16" t="str">
        <f>IF(50&gt;$D69,"",IF($E69=1,EOMONTH(EDATE(Bonds!$I69,6*(50-1)),0),EDATE(Bonds!$I69,6*(50-1))))</f>
        <v/>
      </c>
      <c r="BD69" s="16" t="str">
        <f>IF(51&gt;$D69,"",IF($E69=1,EOMONTH(EDATE(Bonds!$I69,6*(51-1)),0),EDATE(Bonds!$I69,6*(51-1))))</f>
        <v/>
      </c>
      <c r="BE69" s="16" t="str">
        <f>IF(52&gt;$D69,"",IF($E69=1,EOMONTH(EDATE(Bonds!$I69,6*(52-1)),0),EDATE(Bonds!$I69,6*(52-1))))</f>
        <v/>
      </c>
      <c r="BF69" s="16" t="str">
        <f>IF(53&gt;$D69,"",IF($E69=1,EOMONTH(EDATE(Bonds!$I69,6*(53-1)),0),EDATE(Bonds!$I69,6*(53-1))))</f>
        <v/>
      </c>
      <c r="BG69" s="16" t="str">
        <f>IF(54&gt;$D69,"",IF($E69=1,EOMONTH(EDATE(Bonds!$I69,6*(54-1)),0),EDATE(Bonds!$I69,6*(54-1))))</f>
        <v/>
      </c>
      <c r="BH69" s="16" t="str">
        <f>IF(55&gt;$D69,"",IF($E69=1,EOMONTH(EDATE(Bonds!$I69,6*(55-1)),0),EDATE(Bonds!$I69,6*(55-1))))</f>
        <v/>
      </c>
      <c r="BI69" s="16" t="str">
        <f>IF(56&gt;$D69,"",IF($E69=1,EOMONTH(EDATE(Bonds!$I69,6*(56-1)),0),EDATE(Bonds!$I69,6*(56-1))))</f>
        <v/>
      </c>
      <c r="BJ69" s="16" t="str">
        <f>IF(57&gt;$D69,"",IF($E69=1,EOMONTH(EDATE(Bonds!$I69,6*(57-1)),0),EDATE(Bonds!$I69,6*(57-1))))</f>
        <v/>
      </c>
      <c r="BK69" s="16" t="str">
        <f>IF(58&gt;$D69,"",IF($E69=1,EOMONTH(EDATE(Bonds!$I69,6*(58-1)),0),EDATE(Bonds!$I69,6*(58-1))))</f>
        <v/>
      </c>
      <c r="BL69" s="16" t="str">
        <f>IF(59&gt;$D69,"",IF($E69=1,EOMONTH(EDATE(Bonds!$I69,6*(59-1)),0),EDATE(Bonds!$I69,6*(59-1))))</f>
        <v/>
      </c>
      <c r="BM69" s="16" t="str">
        <f>IF(60&gt;$D69,"",IF($E69=1,EOMONTH(EDATE(Bonds!$I69,6*(60-1)),0),EDATE(Bonds!$I69,6*(60-1))))</f>
        <v/>
      </c>
      <c r="BO69" s="22">
        <f t="shared" si="122"/>
        <v>3.7824450557891486E-2</v>
      </c>
      <c r="BP69" s="22">
        <f t="shared" si="123"/>
        <v>4.0341365208761304E-2</v>
      </c>
      <c r="BQ69" s="22">
        <f t="shared" si="124"/>
        <v>4.1978837763900843E-2</v>
      </c>
      <c r="BR69" s="22" t="str">
        <f t="shared" si="125"/>
        <v/>
      </c>
      <c r="BS69" s="22" t="str">
        <f t="shared" si="126"/>
        <v/>
      </c>
      <c r="BT69" s="22" t="str">
        <f t="shared" si="127"/>
        <v/>
      </c>
      <c r="BU69" s="22" t="str">
        <f t="shared" si="128"/>
        <v/>
      </c>
      <c r="BV69" s="22" t="str">
        <f t="shared" si="129"/>
        <v/>
      </c>
      <c r="BW69" s="22" t="str">
        <f t="shared" si="130"/>
        <v/>
      </c>
      <c r="BX69" s="22" t="str">
        <f t="shared" si="131"/>
        <v/>
      </c>
      <c r="BY69" s="22" t="str">
        <f t="shared" si="132"/>
        <v/>
      </c>
      <c r="BZ69" s="22" t="str">
        <f t="shared" si="133"/>
        <v/>
      </c>
      <c r="CA69" s="22" t="str">
        <f t="shared" si="134"/>
        <v/>
      </c>
      <c r="CB69" s="22" t="str">
        <f t="shared" si="135"/>
        <v/>
      </c>
      <c r="CC69" s="22" t="str">
        <f t="shared" si="136"/>
        <v/>
      </c>
      <c r="CD69" s="22" t="str">
        <f t="shared" si="137"/>
        <v/>
      </c>
      <c r="CE69" s="22" t="str">
        <f t="shared" si="138"/>
        <v/>
      </c>
      <c r="CF69" s="22" t="str">
        <f t="shared" si="139"/>
        <v/>
      </c>
      <c r="CG69" s="22" t="str">
        <f t="shared" si="140"/>
        <v/>
      </c>
      <c r="CH69" s="22" t="str">
        <f t="shared" si="141"/>
        <v/>
      </c>
      <c r="CI69" s="22" t="str">
        <f t="shared" si="142"/>
        <v/>
      </c>
      <c r="CJ69" s="22" t="str">
        <f t="shared" si="143"/>
        <v/>
      </c>
      <c r="CK69" s="22" t="str">
        <f t="shared" si="144"/>
        <v/>
      </c>
      <c r="CL69" s="22" t="str">
        <f t="shared" si="145"/>
        <v/>
      </c>
      <c r="CM69" s="22" t="str">
        <f t="shared" si="146"/>
        <v/>
      </c>
      <c r="CN69" s="22" t="str">
        <f t="shared" si="147"/>
        <v/>
      </c>
      <c r="CO69" s="22" t="str">
        <f t="shared" si="148"/>
        <v/>
      </c>
      <c r="CP69" s="22" t="str">
        <f t="shared" si="149"/>
        <v/>
      </c>
      <c r="CQ69" s="22" t="str">
        <f t="shared" si="150"/>
        <v/>
      </c>
      <c r="CR69" s="22" t="str">
        <f t="shared" si="151"/>
        <v/>
      </c>
      <c r="CS69" s="22" t="str">
        <f t="shared" si="152"/>
        <v/>
      </c>
      <c r="CT69" s="22" t="str">
        <f t="shared" si="153"/>
        <v/>
      </c>
      <c r="CU69" s="22" t="str">
        <f t="shared" si="154"/>
        <v/>
      </c>
      <c r="CV69" s="22" t="str">
        <f t="shared" si="155"/>
        <v/>
      </c>
      <c r="CW69" s="22" t="str">
        <f t="shared" si="156"/>
        <v/>
      </c>
      <c r="CX69" s="22" t="str">
        <f t="shared" si="157"/>
        <v/>
      </c>
      <c r="CY69" s="22" t="str">
        <f t="shared" si="158"/>
        <v/>
      </c>
      <c r="CZ69" s="22" t="str">
        <f t="shared" si="159"/>
        <v/>
      </c>
      <c r="DA69" s="22" t="str">
        <f t="shared" si="160"/>
        <v/>
      </c>
      <c r="DB69" s="22" t="str">
        <f t="shared" si="161"/>
        <v/>
      </c>
      <c r="DC69" s="22" t="str">
        <f t="shared" si="162"/>
        <v/>
      </c>
      <c r="DD69" s="22" t="str">
        <f t="shared" si="163"/>
        <v/>
      </c>
      <c r="DE69" s="22" t="str">
        <f t="shared" si="164"/>
        <v/>
      </c>
      <c r="DF69" s="22" t="str">
        <f t="shared" si="165"/>
        <v/>
      </c>
      <c r="DG69" s="22" t="str">
        <f t="shared" si="166"/>
        <v/>
      </c>
      <c r="DH69" s="22" t="str">
        <f t="shared" si="167"/>
        <v/>
      </c>
      <c r="DI69" s="22" t="str">
        <f t="shared" si="168"/>
        <v/>
      </c>
      <c r="DJ69" s="22" t="str">
        <f t="shared" si="169"/>
        <v/>
      </c>
      <c r="DK69" s="22" t="str">
        <f t="shared" si="170"/>
        <v/>
      </c>
      <c r="DL69" s="22" t="str">
        <f t="shared" si="171"/>
        <v/>
      </c>
      <c r="DM69" s="22" t="str">
        <f t="shared" si="172"/>
        <v/>
      </c>
      <c r="DN69" s="22" t="str">
        <f t="shared" si="173"/>
        <v/>
      </c>
      <c r="DO69" s="22" t="str">
        <f t="shared" si="174"/>
        <v/>
      </c>
      <c r="DP69" s="22" t="str">
        <f t="shared" si="175"/>
        <v/>
      </c>
      <c r="DQ69" s="22" t="str">
        <f t="shared" si="176"/>
        <v/>
      </c>
      <c r="DR69" s="22" t="str">
        <f t="shared" si="177"/>
        <v/>
      </c>
      <c r="DS69" s="22" t="str">
        <f t="shared" si="178"/>
        <v/>
      </c>
      <c r="DT69" s="22" t="str">
        <f t="shared" si="179"/>
        <v/>
      </c>
      <c r="DU69" s="22" t="str">
        <f t="shared" si="180"/>
        <v/>
      </c>
      <c r="DV69" s="22" t="str">
        <f t="shared" si="181"/>
        <v/>
      </c>
      <c r="DX69" s="18">
        <f t="shared" si="182"/>
        <v>0.30982365870767231</v>
      </c>
      <c r="DY69" s="18">
        <f t="shared" si="183"/>
        <v>0.30347994607832751</v>
      </c>
      <c r="DZ69" s="18">
        <f t="shared" si="184"/>
        <v>95.274824322924218</v>
      </c>
      <c r="EA69" s="18">
        <f t="shared" si="185"/>
        <v>0</v>
      </c>
      <c r="EB69" s="18">
        <f t="shared" si="186"/>
        <v>0</v>
      </c>
      <c r="EC69" s="18">
        <f t="shared" si="187"/>
        <v>0</v>
      </c>
      <c r="ED69" s="18">
        <f t="shared" si="188"/>
        <v>0</v>
      </c>
      <c r="EE69" s="18">
        <f t="shared" si="189"/>
        <v>0</v>
      </c>
      <c r="EF69" s="18">
        <f t="shared" si="190"/>
        <v>0</v>
      </c>
      <c r="EG69" s="18">
        <f t="shared" si="191"/>
        <v>0</v>
      </c>
      <c r="EH69" s="18">
        <f t="shared" si="192"/>
        <v>0</v>
      </c>
      <c r="EI69" s="18">
        <f t="shared" si="193"/>
        <v>0</v>
      </c>
      <c r="EJ69" s="18">
        <f t="shared" si="194"/>
        <v>0</v>
      </c>
      <c r="EK69" s="18">
        <f t="shared" si="195"/>
        <v>0</v>
      </c>
      <c r="EL69" s="18">
        <f t="shared" si="196"/>
        <v>0</v>
      </c>
      <c r="EM69" s="18">
        <f t="shared" si="197"/>
        <v>0</v>
      </c>
      <c r="EN69" s="18">
        <f t="shared" si="198"/>
        <v>0</v>
      </c>
      <c r="EO69" s="18">
        <f t="shared" si="199"/>
        <v>0</v>
      </c>
      <c r="EP69" s="18">
        <f t="shared" si="200"/>
        <v>0</v>
      </c>
      <c r="EQ69" s="18">
        <f t="shared" si="201"/>
        <v>0</v>
      </c>
      <c r="ER69" s="18">
        <f t="shared" si="202"/>
        <v>0</v>
      </c>
      <c r="ES69" s="18">
        <f t="shared" si="203"/>
        <v>0</v>
      </c>
      <c r="ET69" s="18">
        <f t="shared" si="204"/>
        <v>0</v>
      </c>
      <c r="EU69" s="18">
        <f t="shared" si="205"/>
        <v>0</v>
      </c>
      <c r="EV69" s="18">
        <f t="shared" si="206"/>
        <v>0</v>
      </c>
      <c r="EW69" s="18">
        <f t="shared" si="207"/>
        <v>0</v>
      </c>
      <c r="EX69" s="18">
        <f t="shared" si="208"/>
        <v>0</v>
      </c>
      <c r="EY69" s="18">
        <f t="shared" si="209"/>
        <v>0</v>
      </c>
      <c r="EZ69" s="18">
        <f t="shared" si="210"/>
        <v>0</v>
      </c>
      <c r="FA69" s="18">
        <f t="shared" si="211"/>
        <v>0</v>
      </c>
      <c r="FB69" s="18">
        <f t="shared" si="212"/>
        <v>0</v>
      </c>
      <c r="FC69" s="18">
        <f t="shared" si="213"/>
        <v>0</v>
      </c>
      <c r="FD69" s="18">
        <f t="shared" si="214"/>
        <v>0</v>
      </c>
      <c r="FE69" s="18">
        <f t="shared" si="215"/>
        <v>0</v>
      </c>
      <c r="FF69" s="18">
        <f t="shared" si="216"/>
        <v>0</v>
      </c>
      <c r="FG69" s="18">
        <f t="shared" si="217"/>
        <v>0</v>
      </c>
      <c r="FH69" s="18">
        <f t="shared" si="218"/>
        <v>0</v>
      </c>
      <c r="FI69" s="18">
        <f t="shared" si="219"/>
        <v>0</v>
      </c>
      <c r="FJ69" s="18">
        <f t="shared" si="220"/>
        <v>0</v>
      </c>
      <c r="FK69" s="18">
        <f t="shared" si="221"/>
        <v>0</v>
      </c>
      <c r="FL69" s="18">
        <f t="shared" si="222"/>
        <v>0</v>
      </c>
      <c r="FM69" s="18">
        <f t="shared" si="223"/>
        <v>0</v>
      </c>
      <c r="FN69" s="18">
        <f t="shared" si="224"/>
        <v>0</v>
      </c>
      <c r="FO69" s="18">
        <f t="shared" si="225"/>
        <v>0</v>
      </c>
      <c r="FP69" s="18">
        <f t="shared" si="226"/>
        <v>0</v>
      </c>
      <c r="FQ69" s="18">
        <f t="shared" si="227"/>
        <v>0</v>
      </c>
      <c r="FR69" s="18">
        <f t="shared" si="228"/>
        <v>0</v>
      </c>
      <c r="FS69" s="18">
        <f t="shared" si="229"/>
        <v>0</v>
      </c>
      <c r="FT69" s="18">
        <f t="shared" si="230"/>
        <v>0</v>
      </c>
      <c r="FU69" s="18">
        <f t="shared" si="231"/>
        <v>0</v>
      </c>
      <c r="FV69" s="18">
        <f t="shared" si="232"/>
        <v>0</v>
      </c>
      <c r="FW69" s="18">
        <f t="shared" si="233"/>
        <v>0</v>
      </c>
      <c r="FX69" s="18">
        <f t="shared" si="234"/>
        <v>0</v>
      </c>
      <c r="FY69" s="18">
        <f t="shared" si="235"/>
        <v>0</v>
      </c>
      <c r="FZ69" s="18">
        <f t="shared" si="236"/>
        <v>0</v>
      </c>
      <c r="GA69" s="18">
        <f t="shared" si="237"/>
        <v>0</v>
      </c>
      <c r="GB69" s="18">
        <f t="shared" si="238"/>
        <v>0</v>
      </c>
      <c r="GC69" s="18">
        <f t="shared" si="239"/>
        <v>0</v>
      </c>
      <c r="GD69" s="18">
        <f t="shared" si="240"/>
        <v>0</v>
      </c>
      <c r="GE69" s="18">
        <f t="shared" si="241"/>
        <v>0</v>
      </c>
    </row>
    <row r="70" spans="1:187" x14ac:dyDescent="0.2">
      <c r="A70">
        <v>67</v>
      </c>
      <c r="B70" s="16">
        <f>Bonds!B70</f>
        <v>46721</v>
      </c>
      <c r="C70" s="17">
        <f>Bonds!C70</f>
        <v>3.375</v>
      </c>
      <c r="D70">
        <f>Bonds!Q70</f>
        <v>3</v>
      </c>
      <c r="E70">
        <f t="shared" si="121"/>
        <v>1</v>
      </c>
      <c r="F70" s="16">
        <f>IF(1&gt;$D70,"",IF($E70=1,EOMONTH(EDATE(Bonds!$I70,6*(1-1)),0),EDATE(Bonds!$I70,6*(1-1))))</f>
        <v>46356</v>
      </c>
      <c r="G70" s="16">
        <f>IF(2&gt;$D70,"",IF($E70=1,EOMONTH(EDATE(Bonds!$I70,6*(2-1)),0),EDATE(Bonds!$I70,6*(2-1))))</f>
        <v>46538</v>
      </c>
      <c r="H70" s="16">
        <f>IF(3&gt;$D70,"",IF($E70=1,EOMONTH(EDATE(Bonds!$I70,6*(3-1)),0),EDATE(Bonds!$I70,6*(3-1))))</f>
        <v>46721</v>
      </c>
      <c r="I70" s="16" t="str">
        <f>IF(4&gt;$D70,"",IF($E70=1,EOMONTH(EDATE(Bonds!$I70,6*(4-1)),0),EDATE(Bonds!$I70,6*(4-1))))</f>
        <v/>
      </c>
      <c r="J70" s="16" t="str">
        <f>IF(5&gt;$D70,"",IF($E70=1,EOMONTH(EDATE(Bonds!$I70,6*(5-1)),0),EDATE(Bonds!$I70,6*(5-1))))</f>
        <v/>
      </c>
      <c r="K70" s="16" t="str">
        <f>IF(6&gt;$D70,"",IF($E70=1,EOMONTH(EDATE(Bonds!$I70,6*(6-1)),0),EDATE(Bonds!$I70,6*(6-1))))</f>
        <v/>
      </c>
      <c r="L70" s="16" t="str">
        <f>IF(7&gt;$D70,"",IF($E70=1,EOMONTH(EDATE(Bonds!$I70,6*(7-1)),0),EDATE(Bonds!$I70,6*(7-1))))</f>
        <v/>
      </c>
      <c r="M70" s="16" t="str">
        <f>IF(8&gt;$D70,"",IF($E70=1,EOMONTH(EDATE(Bonds!$I70,6*(8-1)),0),EDATE(Bonds!$I70,6*(8-1))))</f>
        <v/>
      </c>
      <c r="N70" s="16" t="str">
        <f>IF(9&gt;$D70,"",IF($E70=1,EOMONTH(EDATE(Bonds!$I70,6*(9-1)),0),EDATE(Bonds!$I70,6*(9-1))))</f>
        <v/>
      </c>
      <c r="O70" s="16" t="str">
        <f>IF(10&gt;$D70,"",IF($E70=1,EOMONTH(EDATE(Bonds!$I70,6*(10-1)),0),EDATE(Bonds!$I70,6*(10-1))))</f>
        <v/>
      </c>
      <c r="P70" s="16" t="str">
        <f>IF(11&gt;$D70,"",IF($E70=1,EOMONTH(EDATE(Bonds!$I70,6*(11-1)),0),EDATE(Bonds!$I70,6*(11-1))))</f>
        <v/>
      </c>
      <c r="Q70" s="16" t="str">
        <f>IF(12&gt;$D70,"",IF($E70=1,EOMONTH(EDATE(Bonds!$I70,6*(12-1)),0),EDATE(Bonds!$I70,6*(12-1))))</f>
        <v/>
      </c>
      <c r="R70" s="16" t="str">
        <f>IF(13&gt;$D70,"",IF($E70=1,EOMONTH(EDATE(Bonds!$I70,6*(13-1)),0),EDATE(Bonds!$I70,6*(13-1))))</f>
        <v/>
      </c>
      <c r="S70" s="16" t="str">
        <f>IF(14&gt;$D70,"",IF($E70=1,EOMONTH(EDATE(Bonds!$I70,6*(14-1)),0),EDATE(Bonds!$I70,6*(14-1))))</f>
        <v/>
      </c>
      <c r="T70" s="16" t="str">
        <f>IF(15&gt;$D70,"",IF($E70=1,EOMONTH(EDATE(Bonds!$I70,6*(15-1)),0),EDATE(Bonds!$I70,6*(15-1))))</f>
        <v/>
      </c>
      <c r="U70" s="16" t="str">
        <f>IF(16&gt;$D70,"",IF($E70=1,EOMONTH(EDATE(Bonds!$I70,6*(16-1)),0),EDATE(Bonds!$I70,6*(16-1))))</f>
        <v/>
      </c>
      <c r="V70" s="16" t="str">
        <f>IF(17&gt;$D70,"",IF($E70=1,EOMONTH(EDATE(Bonds!$I70,6*(17-1)),0),EDATE(Bonds!$I70,6*(17-1))))</f>
        <v/>
      </c>
      <c r="W70" s="16" t="str">
        <f>IF(18&gt;$D70,"",IF($E70=1,EOMONTH(EDATE(Bonds!$I70,6*(18-1)),0),EDATE(Bonds!$I70,6*(18-1))))</f>
        <v/>
      </c>
      <c r="X70" s="16" t="str">
        <f>IF(19&gt;$D70,"",IF($E70=1,EOMONTH(EDATE(Bonds!$I70,6*(19-1)),0),EDATE(Bonds!$I70,6*(19-1))))</f>
        <v/>
      </c>
      <c r="Y70" s="16" t="str">
        <f>IF(20&gt;$D70,"",IF($E70=1,EOMONTH(EDATE(Bonds!$I70,6*(20-1)),0),EDATE(Bonds!$I70,6*(20-1))))</f>
        <v/>
      </c>
      <c r="Z70" s="16" t="str">
        <f>IF(21&gt;$D70,"",IF($E70=1,EOMONTH(EDATE(Bonds!$I70,6*(21-1)),0),EDATE(Bonds!$I70,6*(21-1))))</f>
        <v/>
      </c>
      <c r="AA70" s="16" t="str">
        <f>IF(22&gt;$D70,"",IF($E70=1,EOMONTH(EDATE(Bonds!$I70,6*(22-1)),0),EDATE(Bonds!$I70,6*(22-1))))</f>
        <v/>
      </c>
      <c r="AB70" s="16" t="str">
        <f>IF(23&gt;$D70,"",IF($E70=1,EOMONTH(EDATE(Bonds!$I70,6*(23-1)),0),EDATE(Bonds!$I70,6*(23-1))))</f>
        <v/>
      </c>
      <c r="AC70" s="16" t="str">
        <f>IF(24&gt;$D70,"",IF($E70=1,EOMONTH(EDATE(Bonds!$I70,6*(24-1)),0),EDATE(Bonds!$I70,6*(24-1))))</f>
        <v/>
      </c>
      <c r="AD70" s="16" t="str">
        <f>IF(25&gt;$D70,"",IF($E70=1,EOMONTH(EDATE(Bonds!$I70,6*(25-1)),0),EDATE(Bonds!$I70,6*(25-1))))</f>
        <v/>
      </c>
      <c r="AE70" s="16" t="str">
        <f>IF(26&gt;$D70,"",IF($E70=1,EOMONTH(EDATE(Bonds!$I70,6*(26-1)),0),EDATE(Bonds!$I70,6*(26-1))))</f>
        <v/>
      </c>
      <c r="AF70" s="16" t="str">
        <f>IF(27&gt;$D70,"",IF($E70=1,EOMONTH(EDATE(Bonds!$I70,6*(27-1)),0),EDATE(Bonds!$I70,6*(27-1))))</f>
        <v/>
      </c>
      <c r="AG70" s="16" t="str">
        <f>IF(28&gt;$D70,"",IF($E70=1,EOMONTH(EDATE(Bonds!$I70,6*(28-1)),0),EDATE(Bonds!$I70,6*(28-1))))</f>
        <v/>
      </c>
      <c r="AH70" s="16" t="str">
        <f>IF(29&gt;$D70,"",IF($E70=1,EOMONTH(EDATE(Bonds!$I70,6*(29-1)),0),EDATE(Bonds!$I70,6*(29-1))))</f>
        <v/>
      </c>
      <c r="AI70" s="16" t="str">
        <f>IF(30&gt;$D70,"",IF($E70=1,EOMONTH(EDATE(Bonds!$I70,6*(30-1)),0),EDATE(Bonds!$I70,6*(30-1))))</f>
        <v/>
      </c>
      <c r="AJ70" s="16" t="str">
        <f>IF(31&gt;$D70,"",IF($E70=1,EOMONTH(EDATE(Bonds!$I70,6*(31-1)),0),EDATE(Bonds!$I70,6*(31-1))))</f>
        <v/>
      </c>
      <c r="AK70" s="16" t="str">
        <f>IF(32&gt;$D70,"",IF($E70=1,EOMONTH(EDATE(Bonds!$I70,6*(32-1)),0),EDATE(Bonds!$I70,6*(32-1))))</f>
        <v/>
      </c>
      <c r="AL70" s="16" t="str">
        <f>IF(33&gt;$D70,"",IF($E70=1,EOMONTH(EDATE(Bonds!$I70,6*(33-1)),0),EDATE(Bonds!$I70,6*(33-1))))</f>
        <v/>
      </c>
      <c r="AM70" s="16" t="str">
        <f>IF(34&gt;$D70,"",IF($E70=1,EOMONTH(EDATE(Bonds!$I70,6*(34-1)),0),EDATE(Bonds!$I70,6*(34-1))))</f>
        <v/>
      </c>
      <c r="AN70" s="16" t="str">
        <f>IF(35&gt;$D70,"",IF($E70=1,EOMONTH(EDATE(Bonds!$I70,6*(35-1)),0),EDATE(Bonds!$I70,6*(35-1))))</f>
        <v/>
      </c>
      <c r="AO70" s="16" t="str">
        <f>IF(36&gt;$D70,"",IF($E70=1,EOMONTH(EDATE(Bonds!$I70,6*(36-1)),0),EDATE(Bonds!$I70,6*(36-1))))</f>
        <v/>
      </c>
      <c r="AP70" s="16" t="str">
        <f>IF(37&gt;$D70,"",IF($E70=1,EOMONTH(EDATE(Bonds!$I70,6*(37-1)),0),EDATE(Bonds!$I70,6*(37-1))))</f>
        <v/>
      </c>
      <c r="AQ70" s="16" t="str">
        <f>IF(38&gt;$D70,"",IF($E70=1,EOMONTH(EDATE(Bonds!$I70,6*(38-1)),0),EDATE(Bonds!$I70,6*(38-1))))</f>
        <v/>
      </c>
      <c r="AR70" s="16" t="str">
        <f>IF(39&gt;$D70,"",IF($E70=1,EOMONTH(EDATE(Bonds!$I70,6*(39-1)),0),EDATE(Bonds!$I70,6*(39-1))))</f>
        <v/>
      </c>
      <c r="AS70" s="16" t="str">
        <f>IF(40&gt;$D70,"",IF($E70=1,EOMONTH(EDATE(Bonds!$I70,6*(40-1)),0),EDATE(Bonds!$I70,6*(40-1))))</f>
        <v/>
      </c>
      <c r="AT70" s="16" t="str">
        <f>IF(41&gt;$D70,"",IF($E70=1,EOMONTH(EDATE(Bonds!$I70,6*(41-1)),0),EDATE(Bonds!$I70,6*(41-1))))</f>
        <v/>
      </c>
      <c r="AU70" s="16" t="str">
        <f>IF(42&gt;$D70,"",IF($E70=1,EOMONTH(EDATE(Bonds!$I70,6*(42-1)),0),EDATE(Bonds!$I70,6*(42-1))))</f>
        <v/>
      </c>
      <c r="AV70" s="16" t="str">
        <f>IF(43&gt;$D70,"",IF($E70=1,EOMONTH(EDATE(Bonds!$I70,6*(43-1)),0),EDATE(Bonds!$I70,6*(43-1))))</f>
        <v/>
      </c>
      <c r="AW70" s="16" t="str">
        <f>IF(44&gt;$D70,"",IF($E70=1,EOMONTH(EDATE(Bonds!$I70,6*(44-1)),0),EDATE(Bonds!$I70,6*(44-1))))</f>
        <v/>
      </c>
      <c r="AX70" s="16" t="str">
        <f>IF(45&gt;$D70,"",IF($E70=1,EOMONTH(EDATE(Bonds!$I70,6*(45-1)),0),EDATE(Bonds!$I70,6*(45-1))))</f>
        <v/>
      </c>
      <c r="AY70" s="16" t="str">
        <f>IF(46&gt;$D70,"",IF($E70=1,EOMONTH(EDATE(Bonds!$I70,6*(46-1)),0),EDATE(Bonds!$I70,6*(46-1))))</f>
        <v/>
      </c>
      <c r="AZ70" s="16" t="str">
        <f>IF(47&gt;$D70,"",IF($E70=1,EOMONTH(EDATE(Bonds!$I70,6*(47-1)),0),EDATE(Bonds!$I70,6*(47-1))))</f>
        <v/>
      </c>
      <c r="BA70" s="16" t="str">
        <f>IF(48&gt;$D70,"",IF($E70=1,EOMONTH(EDATE(Bonds!$I70,6*(48-1)),0),EDATE(Bonds!$I70,6*(48-1))))</f>
        <v/>
      </c>
      <c r="BB70" s="16" t="str">
        <f>IF(49&gt;$D70,"",IF($E70=1,EOMONTH(EDATE(Bonds!$I70,6*(49-1)),0),EDATE(Bonds!$I70,6*(49-1))))</f>
        <v/>
      </c>
      <c r="BC70" s="16" t="str">
        <f>IF(50&gt;$D70,"",IF($E70=1,EOMONTH(EDATE(Bonds!$I70,6*(50-1)),0),EDATE(Bonds!$I70,6*(50-1))))</f>
        <v/>
      </c>
      <c r="BD70" s="16" t="str">
        <f>IF(51&gt;$D70,"",IF($E70=1,EOMONTH(EDATE(Bonds!$I70,6*(51-1)),0),EDATE(Bonds!$I70,6*(51-1))))</f>
        <v/>
      </c>
      <c r="BE70" s="16" t="str">
        <f>IF(52&gt;$D70,"",IF($E70=1,EOMONTH(EDATE(Bonds!$I70,6*(52-1)),0),EDATE(Bonds!$I70,6*(52-1))))</f>
        <v/>
      </c>
      <c r="BF70" s="16" t="str">
        <f>IF(53&gt;$D70,"",IF($E70=1,EOMONTH(EDATE(Bonds!$I70,6*(53-1)),0),EDATE(Bonds!$I70,6*(53-1))))</f>
        <v/>
      </c>
      <c r="BG70" s="16" t="str">
        <f>IF(54&gt;$D70,"",IF($E70=1,EOMONTH(EDATE(Bonds!$I70,6*(54-1)),0),EDATE(Bonds!$I70,6*(54-1))))</f>
        <v/>
      </c>
      <c r="BH70" s="16" t="str">
        <f>IF(55&gt;$D70,"",IF($E70=1,EOMONTH(EDATE(Bonds!$I70,6*(55-1)),0),EDATE(Bonds!$I70,6*(55-1))))</f>
        <v/>
      </c>
      <c r="BI70" s="16" t="str">
        <f>IF(56&gt;$D70,"",IF($E70=1,EOMONTH(EDATE(Bonds!$I70,6*(56-1)),0),EDATE(Bonds!$I70,6*(56-1))))</f>
        <v/>
      </c>
      <c r="BJ70" s="16" t="str">
        <f>IF(57&gt;$D70,"",IF($E70=1,EOMONTH(EDATE(Bonds!$I70,6*(57-1)),0),EDATE(Bonds!$I70,6*(57-1))))</f>
        <v/>
      </c>
      <c r="BK70" s="16" t="str">
        <f>IF(58&gt;$D70,"",IF($E70=1,EOMONTH(EDATE(Bonds!$I70,6*(58-1)),0),EDATE(Bonds!$I70,6*(58-1))))</f>
        <v/>
      </c>
      <c r="BL70" s="16" t="str">
        <f>IF(59&gt;$D70,"",IF($E70=1,EOMONTH(EDATE(Bonds!$I70,6*(59-1)),0),EDATE(Bonds!$I70,6*(59-1))))</f>
        <v/>
      </c>
      <c r="BM70" s="16" t="str">
        <f>IF(60&gt;$D70,"",IF($E70=1,EOMONTH(EDATE(Bonds!$I70,6*(60-1)),0),EDATE(Bonds!$I70,6*(60-1))))</f>
        <v/>
      </c>
      <c r="BO70" s="22">
        <f t="shared" si="122"/>
        <v>3.7824450557891486E-2</v>
      </c>
      <c r="BP70" s="22">
        <f t="shared" si="123"/>
        <v>4.0341365208761304E-2</v>
      </c>
      <c r="BQ70" s="22">
        <f t="shared" si="124"/>
        <v>4.1978837763900843E-2</v>
      </c>
      <c r="BR70" s="22" t="str">
        <f t="shared" si="125"/>
        <v/>
      </c>
      <c r="BS70" s="22" t="str">
        <f t="shared" si="126"/>
        <v/>
      </c>
      <c r="BT70" s="22" t="str">
        <f t="shared" si="127"/>
        <v/>
      </c>
      <c r="BU70" s="22" t="str">
        <f t="shared" si="128"/>
        <v/>
      </c>
      <c r="BV70" s="22" t="str">
        <f t="shared" si="129"/>
        <v/>
      </c>
      <c r="BW70" s="22" t="str">
        <f t="shared" si="130"/>
        <v/>
      </c>
      <c r="BX70" s="22" t="str">
        <f t="shared" si="131"/>
        <v/>
      </c>
      <c r="BY70" s="22" t="str">
        <f t="shared" si="132"/>
        <v/>
      </c>
      <c r="BZ70" s="22" t="str">
        <f t="shared" si="133"/>
        <v/>
      </c>
      <c r="CA70" s="22" t="str">
        <f t="shared" si="134"/>
        <v/>
      </c>
      <c r="CB70" s="22" t="str">
        <f t="shared" si="135"/>
        <v/>
      </c>
      <c r="CC70" s="22" t="str">
        <f t="shared" si="136"/>
        <v/>
      </c>
      <c r="CD70" s="22" t="str">
        <f t="shared" si="137"/>
        <v/>
      </c>
      <c r="CE70" s="22" t="str">
        <f t="shared" si="138"/>
        <v/>
      </c>
      <c r="CF70" s="22" t="str">
        <f t="shared" si="139"/>
        <v/>
      </c>
      <c r="CG70" s="22" t="str">
        <f t="shared" si="140"/>
        <v/>
      </c>
      <c r="CH70" s="22" t="str">
        <f t="shared" si="141"/>
        <v/>
      </c>
      <c r="CI70" s="22" t="str">
        <f t="shared" si="142"/>
        <v/>
      </c>
      <c r="CJ70" s="22" t="str">
        <f t="shared" si="143"/>
        <v/>
      </c>
      <c r="CK70" s="22" t="str">
        <f t="shared" si="144"/>
        <v/>
      </c>
      <c r="CL70" s="22" t="str">
        <f t="shared" si="145"/>
        <v/>
      </c>
      <c r="CM70" s="22" t="str">
        <f t="shared" si="146"/>
        <v/>
      </c>
      <c r="CN70" s="22" t="str">
        <f t="shared" si="147"/>
        <v/>
      </c>
      <c r="CO70" s="22" t="str">
        <f t="shared" si="148"/>
        <v/>
      </c>
      <c r="CP70" s="22" t="str">
        <f t="shared" si="149"/>
        <v/>
      </c>
      <c r="CQ70" s="22" t="str">
        <f t="shared" si="150"/>
        <v/>
      </c>
      <c r="CR70" s="22" t="str">
        <f t="shared" si="151"/>
        <v/>
      </c>
      <c r="CS70" s="22" t="str">
        <f t="shared" si="152"/>
        <v/>
      </c>
      <c r="CT70" s="22" t="str">
        <f t="shared" si="153"/>
        <v/>
      </c>
      <c r="CU70" s="22" t="str">
        <f t="shared" si="154"/>
        <v/>
      </c>
      <c r="CV70" s="22" t="str">
        <f t="shared" si="155"/>
        <v/>
      </c>
      <c r="CW70" s="22" t="str">
        <f t="shared" si="156"/>
        <v/>
      </c>
      <c r="CX70" s="22" t="str">
        <f t="shared" si="157"/>
        <v/>
      </c>
      <c r="CY70" s="22" t="str">
        <f t="shared" si="158"/>
        <v/>
      </c>
      <c r="CZ70" s="22" t="str">
        <f t="shared" si="159"/>
        <v/>
      </c>
      <c r="DA70" s="22" t="str">
        <f t="shared" si="160"/>
        <v/>
      </c>
      <c r="DB70" s="22" t="str">
        <f t="shared" si="161"/>
        <v/>
      </c>
      <c r="DC70" s="22" t="str">
        <f t="shared" si="162"/>
        <v/>
      </c>
      <c r="DD70" s="22" t="str">
        <f t="shared" si="163"/>
        <v/>
      </c>
      <c r="DE70" s="22" t="str">
        <f t="shared" si="164"/>
        <v/>
      </c>
      <c r="DF70" s="22" t="str">
        <f t="shared" si="165"/>
        <v/>
      </c>
      <c r="DG70" s="22" t="str">
        <f t="shared" si="166"/>
        <v/>
      </c>
      <c r="DH70" s="22" t="str">
        <f t="shared" si="167"/>
        <v/>
      </c>
      <c r="DI70" s="22" t="str">
        <f t="shared" si="168"/>
        <v/>
      </c>
      <c r="DJ70" s="22" t="str">
        <f t="shared" si="169"/>
        <v/>
      </c>
      <c r="DK70" s="22" t="str">
        <f t="shared" si="170"/>
        <v/>
      </c>
      <c r="DL70" s="22" t="str">
        <f t="shared" si="171"/>
        <v/>
      </c>
      <c r="DM70" s="22" t="str">
        <f t="shared" si="172"/>
        <v/>
      </c>
      <c r="DN70" s="22" t="str">
        <f t="shared" si="173"/>
        <v/>
      </c>
      <c r="DO70" s="22" t="str">
        <f t="shared" si="174"/>
        <v/>
      </c>
      <c r="DP70" s="22" t="str">
        <f t="shared" si="175"/>
        <v/>
      </c>
      <c r="DQ70" s="22" t="str">
        <f t="shared" si="176"/>
        <v/>
      </c>
      <c r="DR70" s="22" t="str">
        <f t="shared" si="177"/>
        <v/>
      </c>
      <c r="DS70" s="22" t="str">
        <f t="shared" si="178"/>
        <v/>
      </c>
      <c r="DT70" s="22" t="str">
        <f t="shared" si="179"/>
        <v/>
      </c>
      <c r="DU70" s="22" t="str">
        <f t="shared" si="180"/>
        <v/>
      </c>
      <c r="DV70" s="22" t="str">
        <f t="shared" si="181"/>
        <v/>
      </c>
      <c r="DX70" s="18">
        <f t="shared" si="182"/>
        <v>1.6730477570214304</v>
      </c>
      <c r="DY70" s="18">
        <f t="shared" si="183"/>
        <v>1.6387917088229687</v>
      </c>
      <c r="DZ70" s="18">
        <f t="shared" si="184"/>
        <v>96.580772070652785</v>
      </c>
      <c r="EA70" s="18">
        <f t="shared" si="185"/>
        <v>0</v>
      </c>
      <c r="EB70" s="18">
        <f t="shared" si="186"/>
        <v>0</v>
      </c>
      <c r="EC70" s="18">
        <f t="shared" si="187"/>
        <v>0</v>
      </c>
      <c r="ED70" s="18">
        <f t="shared" si="188"/>
        <v>0</v>
      </c>
      <c r="EE70" s="18">
        <f t="shared" si="189"/>
        <v>0</v>
      </c>
      <c r="EF70" s="18">
        <f t="shared" si="190"/>
        <v>0</v>
      </c>
      <c r="EG70" s="18">
        <f t="shared" si="191"/>
        <v>0</v>
      </c>
      <c r="EH70" s="18">
        <f t="shared" si="192"/>
        <v>0</v>
      </c>
      <c r="EI70" s="18">
        <f t="shared" si="193"/>
        <v>0</v>
      </c>
      <c r="EJ70" s="18">
        <f t="shared" si="194"/>
        <v>0</v>
      </c>
      <c r="EK70" s="18">
        <f t="shared" si="195"/>
        <v>0</v>
      </c>
      <c r="EL70" s="18">
        <f t="shared" si="196"/>
        <v>0</v>
      </c>
      <c r="EM70" s="18">
        <f t="shared" si="197"/>
        <v>0</v>
      </c>
      <c r="EN70" s="18">
        <f t="shared" si="198"/>
        <v>0</v>
      </c>
      <c r="EO70" s="18">
        <f t="shared" si="199"/>
        <v>0</v>
      </c>
      <c r="EP70" s="18">
        <f t="shared" si="200"/>
        <v>0</v>
      </c>
      <c r="EQ70" s="18">
        <f t="shared" si="201"/>
        <v>0</v>
      </c>
      <c r="ER70" s="18">
        <f t="shared" si="202"/>
        <v>0</v>
      </c>
      <c r="ES70" s="18">
        <f t="shared" si="203"/>
        <v>0</v>
      </c>
      <c r="ET70" s="18">
        <f t="shared" si="204"/>
        <v>0</v>
      </c>
      <c r="EU70" s="18">
        <f t="shared" si="205"/>
        <v>0</v>
      </c>
      <c r="EV70" s="18">
        <f t="shared" si="206"/>
        <v>0</v>
      </c>
      <c r="EW70" s="18">
        <f t="shared" si="207"/>
        <v>0</v>
      </c>
      <c r="EX70" s="18">
        <f t="shared" si="208"/>
        <v>0</v>
      </c>
      <c r="EY70" s="18">
        <f t="shared" si="209"/>
        <v>0</v>
      </c>
      <c r="EZ70" s="18">
        <f t="shared" si="210"/>
        <v>0</v>
      </c>
      <c r="FA70" s="18">
        <f t="shared" si="211"/>
        <v>0</v>
      </c>
      <c r="FB70" s="18">
        <f t="shared" si="212"/>
        <v>0</v>
      </c>
      <c r="FC70" s="18">
        <f t="shared" si="213"/>
        <v>0</v>
      </c>
      <c r="FD70" s="18">
        <f t="shared" si="214"/>
        <v>0</v>
      </c>
      <c r="FE70" s="18">
        <f t="shared" si="215"/>
        <v>0</v>
      </c>
      <c r="FF70" s="18">
        <f t="shared" si="216"/>
        <v>0</v>
      </c>
      <c r="FG70" s="18">
        <f t="shared" si="217"/>
        <v>0</v>
      </c>
      <c r="FH70" s="18">
        <f t="shared" si="218"/>
        <v>0</v>
      </c>
      <c r="FI70" s="18">
        <f t="shared" si="219"/>
        <v>0</v>
      </c>
      <c r="FJ70" s="18">
        <f t="shared" si="220"/>
        <v>0</v>
      </c>
      <c r="FK70" s="18">
        <f t="shared" si="221"/>
        <v>0</v>
      </c>
      <c r="FL70" s="18">
        <f t="shared" si="222"/>
        <v>0</v>
      </c>
      <c r="FM70" s="18">
        <f t="shared" si="223"/>
        <v>0</v>
      </c>
      <c r="FN70" s="18">
        <f t="shared" si="224"/>
        <v>0</v>
      </c>
      <c r="FO70" s="18">
        <f t="shared" si="225"/>
        <v>0</v>
      </c>
      <c r="FP70" s="18">
        <f t="shared" si="226"/>
        <v>0</v>
      </c>
      <c r="FQ70" s="18">
        <f t="shared" si="227"/>
        <v>0</v>
      </c>
      <c r="FR70" s="18">
        <f t="shared" si="228"/>
        <v>0</v>
      </c>
      <c r="FS70" s="18">
        <f t="shared" si="229"/>
        <v>0</v>
      </c>
      <c r="FT70" s="18">
        <f t="shared" si="230"/>
        <v>0</v>
      </c>
      <c r="FU70" s="18">
        <f t="shared" si="231"/>
        <v>0</v>
      </c>
      <c r="FV70" s="18">
        <f t="shared" si="232"/>
        <v>0</v>
      </c>
      <c r="FW70" s="18">
        <f t="shared" si="233"/>
        <v>0</v>
      </c>
      <c r="FX70" s="18">
        <f t="shared" si="234"/>
        <v>0</v>
      </c>
      <c r="FY70" s="18">
        <f t="shared" si="235"/>
        <v>0</v>
      </c>
      <c r="FZ70" s="18">
        <f t="shared" si="236"/>
        <v>0</v>
      </c>
      <c r="GA70" s="18">
        <f t="shared" si="237"/>
        <v>0</v>
      </c>
      <c r="GB70" s="18">
        <f t="shared" si="238"/>
        <v>0</v>
      </c>
      <c r="GC70" s="18">
        <f t="shared" si="239"/>
        <v>0</v>
      </c>
      <c r="GD70" s="18">
        <f t="shared" si="240"/>
        <v>0</v>
      </c>
      <c r="GE70" s="18">
        <f t="shared" si="241"/>
        <v>0</v>
      </c>
    </row>
    <row r="71" spans="1:187" x14ac:dyDescent="0.2">
      <c r="A71">
        <v>68</v>
      </c>
      <c r="B71" s="16">
        <f>Bonds!B71</f>
        <v>46721</v>
      </c>
      <c r="C71" s="17">
        <f>Bonds!C71</f>
        <v>3.875</v>
      </c>
      <c r="D71">
        <f>Bonds!Q71</f>
        <v>3</v>
      </c>
      <c r="E71">
        <f t="shared" si="121"/>
        <v>1</v>
      </c>
      <c r="F71" s="16">
        <f>IF(1&gt;$D71,"",IF($E71=1,EOMONTH(EDATE(Bonds!$I71,6*(1-1)),0),EDATE(Bonds!$I71,6*(1-1))))</f>
        <v>46356</v>
      </c>
      <c r="G71" s="16">
        <f>IF(2&gt;$D71,"",IF($E71=1,EOMONTH(EDATE(Bonds!$I71,6*(2-1)),0),EDATE(Bonds!$I71,6*(2-1))))</f>
        <v>46538</v>
      </c>
      <c r="H71" s="16">
        <f>IF(3&gt;$D71,"",IF($E71=1,EOMONTH(EDATE(Bonds!$I71,6*(3-1)),0),EDATE(Bonds!$I71,6*(3-1))))</f>
        <v>46721</v>
      </c>
      <c r="I71" s="16" t="str">
        <f>IF(4&gt;$D71,"",IF($E71=1,EOMONTH(EDATE(Bonds!$I71,6*(4-1)),0),EDATE(Bonds!$I71,6*(4-1))))</f>
        <v/>
      </c>
      <c r="J71" s="16" t="str">
        <f>IF(5&gt;$D71,"",IF($E71=1,EOMONTH(EDATE(Bonds!$I71,6*(5-1)),0),EDATE(Bonds!$I71,6*(5-1))))</f>
        <v/>
      </c>
      <c r="K71" s="16" t="str">
        <f>IF(6&gt;$D71,"",IF($E71=1,EOMONTH(EDATE(Bonds!$I71,6*(6-1)),0),EDATE(Bonds!$I71,6*(6-1))))</f>
        <v/>
      </c>
      <c r="L71" s="16" t="str">
        <f>IF(7&gt;$D71,"",IF($E71=1,EOMONTH(EDATE(Bonds!$I71,6*(7-1)),0),EDATE(Bonds!$I71,6*(7-1))))</f>
        <v/>
      </c>
      <c r="M71" s="16" t="str">
        <f>IF(8&gt;$D71,"",IF($E71=1,EOMONTH(EDATE(Bonds!$I71,6*(8-1)),0),EDATE(Bonds!$I71,6*(8-1))))</f>
        <v/>
      </c>
      <c r="N71" s="16" t="str">
        <f>IF(9&gt;$D71,"",IF($E71=1,EOMONTH(EDATE(Bonds!$I71,6*(9-1)),0),EDATE(Bonds!$I71,6*(9-1))))</f>
        <v/>
      </c>
      <c r="O71" s="16" t="str">
        <f>IF(10&gt;$D71,"",IF($E71=1,EOMONTH(EDATE(Bonds!$I71,6*(10-1)),0),EDATE(Bonds!$I71,6*(10-1))))</f>
        <v/>
      </c>
      <c r="P71" s="16" t="str">
        <f>IF(11&gt;$D71,"",IF($E71=1,EOMONTH(EDATE(Bonds!$I71,6*(11-1)),0),EDATE(Bonds!$I71,6*(11-1))))</f>
        <v/>
      </c>
      <c r="Q71" s="16" t="str">
        <f>IF(12&gt;$D71,"",IF($E71=1,EOMONTH(EDATE(Bonds!$I71,6*(12-1)),0),EDATE(Bonds!$I71,6*(12-1))))</f>
        <v/>
      </c>
      <c r="R71" s="16" t="str">
        <f>IF(13&gt;$D71,"",IF($E71=1,EOMONTH(EDATE(Bonds!$I71,6*(13-1)),0),EDATE(Bonds!$I71,6*(13-1))))</f>
        <v/>
      </c>
      <c r="S71" s="16" t="str">
        <f>IF(14&gt;$D71,"",IF($E71=1,EOMONTH(EDATE(Bonds!$I71,6*(14-1)),0),EDATE(Bonds!$I71,6*(14-1))))</f>
        <v/>
      </c>
      <c r="T71" s="16" t="str">
        <f>IF(15&gt;$D71,"",IF($E71=1,EOMONTH(EDATE(Bonds!$I71,6*(15-1)),0),EDATE(Bonds!$I71,6*(15-1))))</f>
        <v/>
      </c>
      <c r="U71" s="16" t="str">
        <f>IF(16&gt;$D71,"",IF($E71=1,EOMONTH(EDATE(Bonds!$I71,6*(16-1)),0),EDATE(Bonds!$I71,6*(16-1))))</f>
        <v/>
      </c>
      <c r="V71" s="16" t="str">
        <f>IF(17&gt;$D71,"",IF($E71=1,EOMONTH(EDATE(Bonds!$I71,6*(17-1)),0),EDATE(Bonds!$I71,6*(17-1))))</f>
        <v/>
      </c>
      <c r="W71" s="16" t="str">
        <f>IF(18&gt;$D71,"",IF($E71=1,EOMONTH(EDATE(Bonds!$I71,6*(18-1)),0),EDATE(Bonds!$I71,6*(18-1))))</f>
        <v/>
      </c>
      <c r="X71" s="16" t="str">
        <f>IF(19&gt;$D71,"",IF($E71=1,EOMONTH(EDATE(Bonds!$I71,6*(19-1)),0),EDATE(Bonds!$I71,6*(19-1))))</f>
        <v/>
      </c>
      <c r="Y71" s="16" t="str">
        <f>IF(20&gt;$D71,"",IF($E71=1,EOMONTH(EDATE(Bonds!$I71,6*(20-1)),0),EDATE(Bonds!$I71,6*(20-1))))</f>
        <v/>
      </c>
      <c r="Z71" s="16" t="str">
        <f>IF(21&gt;$D71,"",IF($E71=1,EOMONTH(EDATE(Bonds!$I71,6*(21-1)),0),EDATE(Bonds!$I71,6*(21-1))))</f>
        <v/>
      </c>
      <c r="AA71" s="16" t="str">
        <f>IF(22&gt;$D71,"",IF($E71=1,EOMONTH(EDATE(Bonds!$I71,6*(22-1)),0),EDATE(Bonds!$I71,6*(22-1))))</f>
        <v/>
      </c>
      <c r="AB71" s="16" t="str">
        <f>IF(23&gt;$D71,"",IF($E71=1,EOMONTH(EDATE(Bonds!$I71,6*(23-1)),0),EDATE(Bonds!$I71,6*(23-1))))</f>
        <v/>
      </c>
      <c r="AC71" s="16" t="str">
        <f>IF(24&gt;$D71,"",IF($E71=1,EOMONTH(EDATE(Bonds!$I71,6*(24-1)),0),EDATE(Bonds!$I71,6*(24-1))))</f>
        <v/>
      </c>
      <c r="AD71" s="16" t="str">
        <f>IF(25&gt;$D71,"",IF($E71=1,EOMONTH(EDATE(Bonds!$I71,6*(25-1)),0),EDATE(Bonds!$I71,6*(25-1))))</f>
        <v/>
      </c>
      <c r="AE71" s="16" t="str">
        <f>IF(26&gt;$D71,"",IF($E71=1,EOMONTH(EDATE(Bonds!$I71,6*(26-1)),0),EDATE(Bonds!$I71,6*(26-1))))</f>
        <v/>
      </c>
      <c r="AF71" s="16" t="str">
        <f>IF(27&gt;$D71,"",IF($E71=1,EOMONTH(EDATE(Bonds!$I71,6*(27-1)),0),EDATE(Bonds!$I71,6*(27-1))))</f>
        <v/>
      </c>
      <c r="AG71" s="16" t="str">
        <f>IF(28&gt;$D71,"",IF($E71=1,EOMONTH(EDATE(Bonds!$I71,6*(28-1)),0),EDATE(Bonds!$I71,6*(28-1))))</f>
        <v/>
      </c>
      <c r="AH71" s="16" t="str">
        <f>IF(29&gt;$D71,"",IF($E71=1,EOMONTH(EDATE(Bonds!$I71,6*(29-1)),0),EDATE(Bonds!$I71,6*(29-1))))</f>
        <v/>
      </c>
      <c r="AI71" s="16" t="str">
        <f>IF(30&gt;$D71,"",IF($E71=1,EOMONTH(EDATE(Bonds!$I71,6*(30-1)),0),EDATE(Bonds!$I71,6*(30-1))))</f>
        <v/>
      </c>
      <c r="AJ71" s="16" t="str">
        <f>IF(31&gt;$D71,"",IF($E71=1,EOMONTH(EDATE(Bonds!$I71,6*(31-1)),0),EDATE(Bonds!$I71,6*(31-1))))</f>
        <v/>
      </c>
      <c r="AK71" s="16" t="str">
        <f>IF(32&gt;$D71,"",IF($E71=1,EOMONTH(EDATE(Bonds!$I71,6*(32-1)),0),EDATE(Bonds!$I71,6*(32-1))))</f>
        <v/>
      </c>
      <c r="AL71" s="16" t="str">
        <f>IF(33&gt;$D71,"",IF($E71=1,EOMONTH(EDATE(Bonds!$I71,6*(33-1)),0),EDATE(Bonds!$I71,6*(33-1))))</f>
        <v/>
      </c>
      <c r="AM71" s="16" t="str">
        <f>IF(34&gt;$D71,"",IF($E71=1,EOMONTH(EDATE(Bonds!$I71,6*(34-1)),0),EDATE(Bonds!$I71,6*(34-1))))</f>
        <v/>
      </c>
      <c r="AN71" s="16" t="str">
        <f>IF(35&gt;$D71,"",IF($E71=1,EOMONTH(EDATE(Bonds!$I71,6*(35-1)),0),EDATE(Bonds!$I71,6*(35-1))))</f>
        <v/>
      </c>
      <c r="AO71" s="16" t="str">
        <f>IF(36&gt;$D71,"",IF($E71=1,EOMONTH(EDATE(Bonds!$I71,6*(36-1)),0),EDATE(Bonds!$I71,6*(36-1))))</f>
        <v/>
      </c>
      <c r="AP71" s="16" t="str">
        <f>IF(37&gt;$D71,"",IF($E71=1,EOMONTH(EDATE(Bonds!$I71,6*(37-1)),0),EDATE(Bonds!$I71,6*(37-1))))</f>
        <v/>
      </c>
      <c r="AQ71" s="16" t="str">
        <f>IF(38&gt;$D71,"",IF($E71=1,EOMONTH(EDATE(Bonds!$I71,6*(38-1)),0),EDATE(Bonds!$I71,6*(38-1))))</f>
        <v/>
      </c>
      <c r="AR71" s="16" t="str">
        <f>IF(39&gt;$D71,"",IF($E71=1,EOMONTH(EDATE(Bonds!$I71,6*(39-1)),0),EDATE(Bonds!$I71,6*(39-1))))</f>
        <v/>
      </c>
      <c r="AS71" s="16" t="str">
        <f>IF(40&gt;$D71,"",IF($E71=1,EOMONTH(EDATE(Bonds!$I71,6*(40-1)),0),EDATE(Bonds!$I71,6*(40-1))))</f>
        <v/>
      </c>
      <c r="AT71" s="16" t="str">
        <f>IF(41&gt;$D71,"",IF($E71=1,EOMONTH(EDATE(Bonds!$I71,6*(41-1)),0),EDATE(Bonds!$I71,6*(41-1))))</f>
        <v/>
      </c>
      <c r="AU71" s="16" t="str">
        <f>IF(42&gt;$D71,"",IF($E71=1,EOMONTH(EDATE(Bonds!$I71,6*(42-1)),0),EDATE(Bonds!$I71,6*(42-1))))</f>
        <v/>
      </c>
      <c r="AV71" s="16" t="str">
        <f>IF(43&gt;$D71,"",IF($E71=1,EOMONTH(EDATE(Bonds!$I71,6*(43-1)),0),EDATE(Bonds!$I71,6*(43-1))))</f>
        <v/>
      </c>
      <c r="AW71" s="16" t="str">
        <f>IF(44&gt;$D71,"",IF($E71=1,EOMONTH(EDATE(Bonds!$I71,6*(44-1)),0),EDATE(Bonds!$I71,6*(44-1))))</f>
        <v/>
      </c>
      <c r="AX71" s="16" t="str">
        <f>IF(45&gt;$D71,"",IF($E71=1,EOMONTH(EDATE(Bonds!$I71,6*(45-1)),0),EDATE(Bonds!$I71,6*(45-1))))</f>
        <v/>
      </c>
      <c r="AY71" s="16" t="str">
        <f>IF(46&gt;$D71,"",IF($E71=1,EOMONTH(EDATE(Bonds!$I71,6*(46-1)),0),EDATE(Bonds!$I71,6*(46-1))))</f>
        <v/>
      </c>
      <c r="AZ71" s="16" t="str">
        <f>IF(47&gt;$D71,"",IF($E71=1,EOMONTH(EDATE(Bonds!$I71,6*(47-1)),0),EDATE(Bonds!$I71,6*(47-1))))</f>
        <v/>
      </c>
      <c r="BA71" s="16" t="str">
        <f>IF(48&gt;$D71,"",IF($E71=1,EOMONTH(EDATE(Bonds!$I71,6*(48-1)),0),EDATE(Bonds!$I71,6*(48-1))))</f>
        <v/>
      </c>
      <c r="BB71" s="16" t="str">
        <f>IF(49&gt;$D71,"",IF($E71=1,EOMONTH(EDATE(Bonds!$I71,6*(49-1)),0),EDATE(Bonds!$I71,6*(49-1))))</f>
        <v/>
      </c>
      <c r="BC71" s="16" t="str">
        <f>IF(50&gt;$D71,"",IF($E71=1,EOMONTH(EDATE(Bonds!$I71,6*(50-1)),0),EDATE(Bonds!$I71,6*(50-1))))</f>
        <v/>
      </c>
      <c r="BD71" s="16" t="str">
        <f>IF(51&gt;$D71,"",IF($E71=1,EOMONTH(EDATE(Bonds!$I71,6*(51-1)),0),EDATE(Bonds!$I71,6*(51-1))))</f>
        <v/>
      </c>
      <c r="BE71" s="16" t="str">
        <f>IF(52&gt;$D71,"",IF($E71=1,EOMONTH(EDATE(Bonds!$I71,6*(52-1)),0),EDATE(Bonds!$I71,6*(52-1))))</f>
        <v/>
      </c>
      <c r="BF71" s="16" t="str">
        <f>IF(53&gt;$D71,"",IF($E71=1,EOMONTH(EDATE(Bonds!$I71,6*(53-1)),0),EDATE(Bonds!$I71,6*(53-1))))</f>
        <v/>
      </c>
      <c r="BG71" s="16" t="str">
        <f>IF(54&gt;$D71,"",IF($E71=1,EOMONTH(EDATE(Bonds!$I71,6*(54-1)),0),EDATE(Bonds!$I71,6*(54-1))))</f>
        <v/>
      </c>
      <c r="BH71" s="16" t="str">
        <f>IF(55&gt;$D71,"",IF($E71=1,EOMONTH(EDATE(Bonds!$I71,6*(55-1)),0),EDATE(Bonds!$I71,6*(55-1))))</f>
        <v/>
      </c>
      <c r="BI71" s="16" t="str">
        <f>IF(56&gt;$D71,"",IF($E71=1,EOMONTH(EDATE(Bonds!$I71,6*(56-1)),0),EDATE(Bonds!$I71,6*(56-1))))</f>
        <v/>
      </c>
      <c r="BJ71" s="16" t="str">
        <f>IF(57&gt;$D71,"",IF($E71=1,EOMONTH(EDATE(Bonds!$I71,6*(57-1)),0),EDATE(Bonds!$I71,6*(57-1))))</f>
        <v/>
      </c>
      <c r="BK71" s="16" t="str">
        <f>IF(58&gt;$D71,"",IF($E71=1,EOMONTH(EDATE(Bonds!$I71,6*(58-1)),0),EDATE(Bonds!$I71,6*(58-1))))</f>
        <v/>
      </c>
      <c r="BL71" s="16" t="str">
        <f>IF(59&gt;$D71,"",IF($E71=1,EOMONTH(EDATE(Bonds!$I71,6*(59-1)),0),EDATE(Bonds!$I71,6*(59-1))))</f>
        <v/>
      </c>
      <c r="BM71" s="16" t="str">
        <f>IF(60&gt;$D71,"",IF($E71=1,EOMONTH(EDATE(Bonds!$I71,6*(60-1)),0),EDATE(Bonds!$I71,6*(60-1))))</f>
        <v/>
      </c>
      <c r="BO71" s="22">
        <f t="shared" si="122"/>
        <v>3.7824450557891486E-2</v>
      </c>
      <c r="BP71" s="22">
        <f t="shared" si="123"/>
        <v>4.0341365208761304E-2</v>
      </c>
      <c r="BQ71" s="22">
        <f t="shared" si="124"/>
        <v>4.1978837763900843E-2</v>
      </c>
      <c r="BR71" s="22" t="str">
        <f t="shared" si="125"/>
        <v/>
      </c>
      <c r="BS71" s="22" t="str">
        <f t="shared" si="126"/>
        <v/>
      </c>
      <c r="BT71" s="22" t="str">
        <f t="shared" si="127"/>
        <v/>
      </c>
      <c r="BU71" s="22" t="str">
        <f t="shared" si="128"/>
        <v/>
      </c>
      <c r="BV71" s="22" t="str">
        <f t="shared" si="129"/>
        <v/>
      </c>
      <c r="BW71" s="22" t="str">
        <f t="shared" si="130"/>
        <v/>
      </c>
      <c r="BX71" s="22" t="str">
        <f t="shared" si="131"/>
        <v/>
      </c>
      <c r="BY71" s="22" t="str">
        <f t="shared" si="132"/>
        <v/>
      </c>
      <c r="BZ71" s="22" t="str">
        <f t="shared" si="133"/>
        <v/>
      </c>
      <c r="CA71" s="22" t="str">
        <f t="shared" si="134"/>
        <v/>
      </c>
      <c r="CB71" s="22" t="str">
        <f t="shared" si="135"/>
        <v/>
      </c>
      <c r="CC71" s="22" t="str">
        <f t="shared" si="136"/>
        <v/>
      </c>
      <c r="CD71" s="22" t="str">
        <f t="shared" si="137"/>
        <v/>
      </c>
      <c r="CE71" s="22" t="str">
        <f t="shared" si="138"/>
        <v/>
      </c>
      <c r="CF71" s="22" t="str">
        <f t="shared" si="139"/>
        <v/>
      </c>
      <c r="CG71" s="22" t="str">
        <f t="shared" si="140"/>
        <v/>
      </c>
      <c r="CH71" s="22" t="str">
        <f t="shared" si="141"/>
        <v/>
      </c>
      <c r="CI71" s="22" t="str">
        <f t="shared" si="142"/>
        <v/>
      </c>
      <c r="CJ71" s="22" t="str">
        <f t="shared" si="143"/>
        <v/>
      </c>
      <c r="CK71" s="22" t="str">
        <f t="shared" si="144"/>
        <v/>
      </c>
      <c r="CL71" s="22" t="str">
        <f t="shared" si="145"/>
        <v/>
      </c>
      <c r="CM71" s="22" t="str">
        <f t="shared" si="146"/>
        <v/>
      </c>
      <c r="CN71" s="22" t="str">
        <f t="shared" si="147"/>
        <v/>
      </c>
      <c r="CO71" s="22" t="str">
        <f t="shared" si="148"/>
        <v/>
      </c>
      <c r="CP71" s="22" t="str">
        <f t="shared" si="149"/>
        <v/>
      </c>
      <c r="CQ71" s="22" t="str">
        <f t="shared" si="150"/>
        <v/>
      </c>
      <c r="CR71" s="22" t="str">
        <f t="shared" si="151"/>
        <v/>
      </c>
      <c r="CS71" s="22" t="str">
        <f t="shared" si="152"/>
        <v/>
      </c>
      <c r="CT71" s="22" t="str">
        <f t="shared" si="153"/>
        <v/>
      </c>
      <c r="CU71" s="22" t="str">
        <f t="shared" si="154"/>
        <v/>
      </c>
      <c r="CV71" s="22" t="str">
        <f t="shared" si="155"/>
        <v/>
      </c>
      <c r="CW71" s="22" t="str">
        <f t="shared" si="156"/>
        <v/>
      </c>
      <c r="CX71" s="22" t="str">
        <f t="shared" si="157"/>
        <v/>
      </c>
      <c r="CY71" s="22" t="str">
        <f t="shared" si="158"/>
        <v/>
      </c>
      <c r="CZ71" s="22" t="str">
        <f t="shared" si="159"/>
        <v/>
      </c>
      <c r="DA71" s="22" t="str">
        <f t="shared" si="160"/>
        <v/>
      </c>
      <c r="DB71" s="22" t="str">
        <f t="shared" si="161"/>
        <v/>
      </c>
      <c r="DC71" s="22" t="str">
        <f t="shared" si="162"/>
        <v/>
      </c>
      <c r="DD71" s="22" t="str">
        <f t="shared" si="163"/>
        <v/>
      </c>
      <c r="DE71" s="22" t="str">
        <f t="shared" si="164"/>
        <v/>
      </c>
      <c r="DF71" s="22" t="str">
        <f t="shared" si="165"/>
        <v/>
      </c>
      <c r="DG71" s="22" t="str">
        <f t="shared" si="166"/>
        <v/>
      </c>
      <c r="DH71" s="22" t="str">
        <f t="shared" si="167"/>
        <v/>
      </c>
      <c r="DI71" s="22" t="str">
        <f t="shared" si="168"/>
        <v/>
      </c>
      <c r="DJ71" s="22" t="str">
        <f t="shared" si="169"/>
        <v/>
      </c>
      <c r="DK71" s="22" t="str">
        <f t="shared" si="170"/>
        <v/>
      </c>
      <c r="DL71" s="22" t="str">
        <f t="shared" si="171"/>
        <v/>
      </c>
      <c r="DM71" s="22" t="str">
        <f t="shared" si="172"/>
        <v/>
      </c>
      <c r="DN71" s="22" t="str">
        <f t="shared" si="173"/>
        <v/>
      </c>
      <c r="DO71" s="22" t="str">
        <f t="shared" si="174"/>
        <v/>
      </c>
      <c r="DP71" s="22" t="str">
        <f t="shared" si="175"/>
        <v/>
      </c>
      <c r="DQ71" s="22" t="str">
        <f t="shared" si="176"/>
        <v/>
      </c>
      <c r="DR71" s="22" t="str">
        <f t="shared" si="177"/>
        <v/>
      </c>
      <c r="DS71" s="22" t="str">
        <f t="shared" si="178"/>
        <v/>
      </c>
      <c r="DT71" s="22" t="str">
        <f t="shared" si="179"/>
        <v/>
      </c>
      <c r="DU71" s="22" t="str">
        <f t="shared" si="180"/>
        <v/>
      </c>
      <c r="DV71" s="22" t="str">
        <f t="shared" si="181"/>
        <v/>
      </c>
      <c r="DX71" s="18">
        <f t="shared" si="182"/>
        <v>1.9209066839875684</v>
      </c>
      <c r="DY71" s="18">
        <f t="shared" si="183"/>
        <v>1.8815756656856306</v>
      </c>
      <c r="DZ71" s="18">
        <f t="shared" si="184"/>
        <v>96.818217115694338</v>
      </c>
      <c r="EA71" s="18">
        <f t="shared" si="185"/>
        <v>0</v>
      </c>
      <c r="EB71" s="18">
        <f t="shared" si="186"/>
        <v>0</v>
      </c>
      <c r="EC71" s="18">
        <f t="shared" si="187"/>
        <v>0</v>
      </c>
      <c r="ED71" s="18">
        <f t="shared" si="188"/>
        <v>0</v>
      </c>
      <c r="EE71" s="18">
        <f t="shared" si="189"/>
        <v>0</v>
      </c>
      <c r="EF71" s="18">
        <f t="shared" si="190"/>
        <v>0</v>
      </c>
      <c r="EG71" s="18">
        <f t="shared" si="191"/>
        <v>0</v>
      </c>
      <c r="EH71" s="18">
        <f t="shared" si="192"/>
        <v>0</v>
      </c>
      <c r="EI71" s="18">
        <f t="shared" si="193"/>
        <v>0</v>
      </c>
      <c r="EJ71" s="18">
        <f t="shared" si="194"/>
        <v>0</v>
      </c>
      <c r="EK71" s="18">
        <f t="shared" si="195"/>
        <v>0</v>
      </c>
      <c r="EL71" s="18">
        <f t="shared" si="196"/>
        <v>0</v>
      </c>
      <c r="EM71" s="18">
        <f t="shared" si="197"/>
        <v>0</v>
      </c>
      <c r="EN71" s="18">
        <f t="shared" si="198"/>
        <v>0</v>
      </c>
      <c r="EO71" s="18">
        <f t="shared" si="199"/>
        <v>0</v>
      </c>
      <c r="EP71" s="18">
        <f t="shared" si="200"/>
        <v>0</v>
      </c>
      <c r="EQ71" s="18">
        <f t="shared" si="201"/>
        <v>0</v>
      </c>
      <c r="ER71" s="18">
        <f t="shared" si="202"/>
        <v>0</v>
      </c>
      <c r="ES71" s="18">
        <f t="shared" si="203"/>
        <v>0</v>
      </c>
      <c r="ET71" s="18">
        <f t="shared" si="204"/>
        <v>0</v>
      </c>
      <c r="EU71" s="18">
        <f t="shared" si="205"/>
        <v>0</v>
      </c>
      <c r="EV71" s="18">
        <f t="shared" si="206"/>
        <v>0</v>
      </c>
      <c r="EW71" s="18">
        <f t="shared" si="207"/>
        <v>0</v>
      </c>
      <c r="EX71" s="18">
        <f t="shared" si="208"/>
        <v>0</v>
      </c>
      <c r="EY71" s="18">
        <f t="shared" si="209"/>
        <v>0</v>
      </c>
      <c r="EZ71" s="18">
        <f t="shared" si="210"/>
        <v>0</v>
      </c>
      <c r="FA71" s="18">
        <f t="shared" si="211"/>
        <v>0</v>
      </c>
      <c r="FB71" s="18">
        <f t="shared" si="212"/>
        <v>0</v>
      </c>
      <c r="FC71" s="18">
        <f t="shared" si="213"/>
        <v>0</v>
      </c>
      <c r="FD71" s="18">
        <f t="shared" si="214"/>
        <v>0</v>
      </c>
      <c r="FE71" s="18">
        <f t="shared" si="215"/>
        <v>0</v>
      </c>
      <c r="FF71" s="18">
        <f t="shared" si="216"/>
        <v>0</v>
      </c>
      <c r="FG71" s="18">
        <f t="shared" si="217"/>
        <v>0</v>
      </c>
      <c r="FH71" s="18">
        <f t="shared" si="218"/>
        <v>0</v>
      </c>
      <c r="FI71" s="18">
        <f t="shared" si="219"/>
        <v>0</v>
      </c>
      <c r="FJ71" s="18">
        <f t="shared" si="220"/>
        <v>0</v>
      </c>
      <c r="FK71" s="18">
        <f t="shared" si="221"/>
        <v>0</v>
      </c>
      <c r="FL71" s="18">
        <f t="shared" si="222"/>
        <v>0</v>
      </c>
      <c r="FM71" s="18">
        <f t="shared" si="223"/>
        <v>0</v>
      </c>
      <c r="FN71" s="18">
        <f t="shared" si="224"/>
        <v>0</v>
      </c>
      <c r="FO71" s="18">
        <f t="shared" si="225"/>
        <v>0</v>
      </c>
      <c r="FP71" s="18">
        <f t="shared" si="226"/>
        <v>0</v>
      </c>
      <c r="FQ71" s="18">
        <f t="shared" si="227"/>
        <v>0</v>
      </c>
      <c r="FR71" s="18">
        <f t="shared" si="228"/>
        <v>0</v>
      </c>
      <c r="FS71" s="18">
        <f t="shared" si="229"/>
        <v>0</v>
      </c>
      <c r="FT71" s="18">
        <f t="shared" si="230"/>
        <v>0</v>
      </c>
      <c r="FU71" s="18">
        <f t="shared" si="231"/>
        <v>0</v>
      </c>
      <c r="FV71" s="18">
        <f t="shared" si="232"/>
        <v>0</v>
      </c>
      <c r="FW71" s="18">
        <f t="shared" si="233"/>
        <v>0</v>
      </c>
      <c r="FX71" s="18">
        <f t="shared" si="234"/>
        <v>0</v>
      </c>
      <c r="FY71" s="18">
        <f t="shared" si="235"/>
        <v>0</v>
      </c>
      <c r="FZ71" s="18">
        <f t="shared" si="236"/>
        <v>0</v>
      </c>
      <c r="GA71" s="18">
        <f t="shared" si="237"/>
        <v>0</v>
      </c>
      <c r="GB71" s="18">
        <f t="shared" si="238"/>
        <v>0</v>
      </c>
      <c r="GC71" s="18">
        <f t="shared" si="239"/>
        <v>0</v>
      </c>
      <c r="GD71" s="18">
        <f t="shared" si="240"/>
        <v>0</v>
      </c>
      <c r="GE71" s="18">
        <f t="shared" si="241"/>
        <v>0</v>
      </c>
    </row>
    <row r="72" spans="1:187" x14ac:dyDescent="0.2">
      <c r="A72">
        <v>69</v>
      </c>
      <c r="B72" s="16">
        <f>Bonds!B72</f>
        <v>46736</v>
      </c>
      <c r="C72" s="17">
        <f>Bonds!C72</f>
        <v>4</v>
      </c>
      <c r="D72">
        <f>Bonds!Q72</f>
        <v>3</v>
      </c>
      <c r="E72">
        <f t="shared" si="121"/>
        <v>0</v>
      </c>
      <c r="F72" s="16">
        <f>IF(1&gt;$D72,"",IF($E72=1,EOMONTH(EDATE(Bonds!$I72,6*(1-1)),0),EDATE(Bonds!$I72,6*(1-1))))</f>
        <v>46371</v>
      </c>
      <c r="G72" s="16">
        <f>IF(2&gt;$D72,"",IF($E72=1,EOMONTH(EDATE(Bonds!$I72,6*(2-1)),0),EDATE(Bonds!$I72,6*(2-1))))</f>
        <v>46553</v>
      </c>
      <c r="H72" s="16">
        <f>IF(3&gt;$D72,"",IF($E72=1,EOMONTH(EDATE(Bonds!$I72,6*(3-1)),0),EDATE(Bonds!$I72,6*(3-1))))</f>
        <v>46736</v>
      </c>
      <c r="I72" s="16" t="str">
        <f>IF(4&gt;$D72,"",IF($E72=1,EOMONTH(EDATE(Bonds!$I72,6*(4-1)),0),EDATE(Bonds!$I72,6*(4-1))))</f>
        <v/>
      </c>
      <c r="J72" s="16" t="str">
        <f>IF(5&gt;$D72,"",IF($E72=1,EOMONTH(EDATE(Bonds!$I72,6*(5-1)),0),EDATE(Bonds!$I72,6*(5-1))))</f>
        <v/>
      </c>
      <c r="K72" s="16" t="str">
        <f>IF(6&gt;$D72,"",IF($E72=1,EOMONTH(EDATE(Bonds!$I72,6*(6-1)),0),EDATE(Bonds!$I72,6*(6-1))))</f>
        <v/>
      </c>
      <c r="L72" s="16" t="str">
        <f>IF(7&gt;$D72,"",IF($E72=1,EOMONTH(EDATE(Bonds!$I72,6*(7-1)),0),EDATE(Bonds!$I72,6*(7-1))))</f>
        <v/>
      </c>
      <c r="M72" s="16" t="str">
        <f>IF(8&gt;$D72,"",IF($E72=1,EOMONTH(EDATE(Bonds!$I72,6*(8-1)),0),EDATE(Bonds!$I72,6*(8-1))))</f>
        <v/>
      </c>
      <c r="N72" s="16" t="str">
        <f>IF(9&gt;$D72,"",IF($E72=1,EOMONTH(EDATE(Bonds!$I72,6*(9-1)),0),EDATE(Bonds!$I72,6*(9-1))))</f>
        <v/>
      </c>
      <c r="O72" s="16" t="str">
        <f>IF(10&gt;$D72,"",IF($E72=1,EOMONTH(EDATE(Bonds!$I72,6*(10-1)),0),EDATE(Bonds!$I72,6*(10-1))))</f>
        <v/>
      </c>
      <c r="P72" s="16" t="str">
        <f>IF(11&gt;$D72,"",IF($E72=1,EOMONTH(EDATE(Bonds!$I72,6*(11-1)),0),EDATE(Bonds!$I72,6*(11-1))))</f>
        <v/>
      </c>
      <c r="Q72" s="16" t="str">
        <f>IF(12&gt;$D72,"",IF($E72=1,EOMONTH(EDATE(Bonds!$I72,6*(12-1)),0),EDATE(Bonds!$I72,6*(12-1))))</f>
        <v/>
      </c>
      <c r="R72" s="16" t="str">
        <f>IF(13&gt;$D72,"",IF($E72=1,EOMONTH(EDATE(Bonds!$I72,6*(13-1)),0),EDATE(Bonds!$I72,6*(13-1))))</f>
        <v/>
      </c>
      <c r="S72" s="16" t="str">
        <f>IF(14&gt;$D72,"",IF($E72=1,EOMONTH(EDATE(Bonds!$I72,6*(14-1)),0),EDATE(Bonds!$I72,6*(14-1))))</f>
        <v/>
      </c>
      <c r="T72" s="16" t="str">
        <f>IF(15&gt;$D72,"",IF($E72=1,EOMONTH(EDATE(Bonds!$I72,6*(15-1)),0),EDATE(Bonds!$I72,6*(15-1))))</f>
        <v/>
      </c>
      <c r="U72" s="16" t="str">
        <f>IF(16&gt;$D72,"",IF($E72=1,EOMONTH(EDATE(Bonds!$I72,6*(16-1)),0),EDATE(Bonds!$I72,6*(16-1))))</f>
        <v/>
      </c>
      <c r="V72" s="16" t="str">
        <f>IF(17&gt;$D72,"",IF($E72=1,EOMONTH(EDATE(Bonds!$I72,6*(17-1)),0),EDATE(Bonds!$I72,6*(17-1))))</f>
        <v/>
      </c>
      <c r="W72" s="16" t="str">
        <f>IF(18&gt;$D72,"",IF($E72=1,EOMONTH(EDATE(Bonds!$I72,6*(18-1)),0),EDATE(Bonds!$I72,6*(18-1))))</f>
        <v/>
      </c>
      <c r="X72" s="16" t="str">
        <f>IF(19&gt;$D72,"",IF($E72=1,EOMONTH(EDATE(Bonds!$I72,6*(19-1)),0),EDATE(Bonds!$I72,6*(19-1))))</f>
        <v/>
      </c>
      <c r="Y72" s="16" t="str">
        <f>IF(20&gt;$D72,"",IF($E72=1,EOMONTH(EDATE(Bonds!$I72,6*(20-1)),0),EDATE(Bonds!$I72,6*(20-1))))</f>
        <v/>
      </c>
      <c r="Z72" s="16" t="str">
        <f>IF(21&gt;$D72,"",IF($E72=1,EOMONTH(EDATE(Bonds!$I72,6*(21-1)),0),EDATE(Bonds!$I72,6*(21-1))))</f>
        <v/>
      </c>
      <c r="AA72" s="16" t="str">
        <f>IF(22&gt;$D72,"",IF($E72=1,EOMONTH(EDATE(Bonds!$I72,6*(22-1)),0),EDATE(Bonds!$I72,6*(22-1))))</f>
        <v/>
      </c>
      <c r="AB72" s="16" t="str">
        <f>IF(23&gt;$D72,"",IF($E72=1,EOMONTH(EDATE(Bonds!$I72,6*(23-1)),0),EDATE(Bonds!$I72,6*(23-1))))</f>
        <v/>
      </c>
      <c r="AC72" s="16" t="str">
        <f>IF(24&gt;$D72,"",IF($E72=1,EOMONTH(EDATE(Bonds!$I72,6*(24-1)),0),EDATE(Bonds!$I72,6*(24-1))))</f>
        <v/>
      </c>
      <c r="AD72" s="16" t="str">
        <f>IF(25&gt;$D72,"",IF($E72=1,EOMONTH(EDATE(Bonds!$I72,6*(25-1)),0),EDATE(Bonds!$I72,6*(25-1))))</f>
        <v/>
      </c>
      <c r="AE72" s="16" t="str">
        <f>IF(26&gt;$D72,"",IF($E72=1,EOMONTH(EDATE(Bonds!$I72,6*(26-1)),0),EDATE(Bonds!$I72,6*(26-1))))</f>
        <v/>
      </c>
      <c r="AF72" s="16" t="str">
        <f>IF(27&gt;$D72,"",IF($E72=1,EOMONTH(EDATE(Bonds!$I72,6*(27-1)),0),EDATE(Bonds!$I72,6*(27-1))))</f>
        <v/>
      </c>
      <c r="AG72" s="16" t="str">
        <f>IF(28&gt;$D72,"",IF($E72=1,EOMONTH(EDATE(Bonds!$I72,6*(28-1)),0),EDATE(Bonds!$I72,6*(28-1))))</f>
        <v/>
      </c>
      <c r="AH72" s="16" t="str">
        <f>IF(29&gt;$D72,"",IF($E72=1,EOMONTH(EDATE(Bonds!$I72,6*(29-1)),0),EDATE(Bonds!$I72,6*(29-1))))</f>
        <v/>
      </c>
      <c r="AI72" s="16" t="str">
        <f>IF(30&gt;$D72,"",IF($E72=1,EOMONTH(EDATE(Bonds!$I72,6*(30-1)),0),EDATE(Bonds!$I72,6*(30-1))))</f>
        <v/>
      </c>
      <c r="AJ72" s="16" t="str">
        <f>IF(31&gt;$D72,"",IF($E72=1,EOMONTH(EDATE(Bonds!$I72,6*(31-1)),0),EDATE(Bonds!$I72,6*(31-1))))</f>
        <v/>
      </c>
      <c r="AK72" s="16" t="str">
        <f>IF(32&gt;$D72,"",IF($E72=1,EOMONTH(EDATE(Bonds!$I72,6*(32-1)),0),EDATE(Bonds!$I72,6*(32-1))))</f>
        <v/>
      </c>
      <c r="AL72" s="16" t="str">
        <f>IF(33&gt;$D72,"",IF($E72=1,EOMONTH(EDATE(Bonds!$I72,6*(33-1)),0),EDATE(Bonds!$I72,6*(33-1))))</f>
        <v/>
      </c>
      <c r="AM72" s="16" t="str">
        <f>IF(34&gt;$D72,"",IF($E72=1,EOMONTH(EDATE(Bonds!$I72,6*(34-1)),0),EDATE(Bonds!$I72,6*(34-1))))</f>
        <v/>
      </c>
      <c r="AN72" s="16" t="str">
        <f>IF(35&gt;$D72,"",IF($E72=1,EOMONTH(EDATE(Bonds!$I72,6*(35-1)),0),EDATE(Bonds!$I72,6*(35-1))))</f>
        <v/>
      </c>
      <c r="AO72" s="16" t="str">
        <f>IF(36&gt;$D72,"",IF($E72=1,EOMONTH(EDATE(Bonds!$I72,6*(36-1)),0),EDATE(Bonds!$I72,6*(36-1))))</f>
        <v/>
      </c>
      <c r="AP72" s="16" t="str">
        <f>IF(37&gt;$D72,"",IF($E72=1,EOMONTH(EDATE(Bonds!$I72,6*(37-1)),0),EDATE(Bonds!$I72,6*(37-1))))</f>
        <v/>
      </c>
      <c r="AQ72" s="16" t="str">
        <f>IF(38&gt;$D72,"",IF($E72=1,EOMONTH(EDATE(Bonds!$I72,6*(38-1)),0),EDATE(Bonds!$I72,6*(38-1))))</f>
        <v/>
      </c>
      <c r="AR72" s="16" t="str">
        <f>IF(39&gt;$D72,"",IF($E72=1,EOMONTH(EDATE(Bonds!$I72,6*(39-1)),0),EDATE(Bonds!$I72,6*(39-1))))</f>
        <v/>
      </c>
      <c r="AS72" s="16" t="str">
        <f>IF(40&gt;$D72,"",IF($E72=1,EOMONTH(EDATE(Bonds!$I72,6*(40-1)),0),EDATE(Bonds!$I72,6*(40-1))))</f>
        <v/>
      </c>
      <c r="AT72" s="16" t="str">
        <f>IF(41&gt;$D72,"",IF($E72=1,EOMONTH(EDATE(Bonds!$I72,6*(41-1)),0),EDATE(Bonds!$I72,6*(41-1))))</f>
        <v/>
      </c>
      <c r="AU72" s="16" t="str">
        <f>IF(42&gt;$D72,"",IF($E72=1,EOMONTH(EDATE(Bonds!$I72,6*(42-1)),0),EDATE(Bonds!$I72,6*(42-1))))</f>
        <v/>
      </c>
      <c r="AV72" s="16" t="str">
        <f>IF(43&gt;$D72,"",IF($E72=1,EOMONTH(EDATE(Bonds!$I72,6*(43-1)),0),EDATE(Bonds!$I72,6*(43-1))))</f>
        <v/>
      </c>
      <c r="AW72" s="16" t="str">
        <f>IF(44&gt;$D72,"",IF($E72=1,EOMONTH(EDATE(Bonds!$I72,6*(44-1)),0),EDATE(Bonds!$I72,6*(44-1))))</f>
        <v/>
      </c>
      <c r="AX72" s="16" t="str">
        <f>IF(45&gt;$D72,"",IF($E72=1,EOMONTH(EDATE(Bonds!$I72,6*(45-1)),0),EDATE(Bonds!$I72,6*(45-1))))</f>
        <v/>
      </c>
      <c r="AY72" s="16" t="str">
        <f>IF(46&gt;$D72,"",IF($E72=1,EOMONTH(EDATE(Bonds!$I72,6*(46-1)),0),EDATE(Bonds!$I72,6*(46-1))))</f>
        <v/>
      </c>
      <c r="AZ72" s="16" t="str">
        <f>IF(47&gt;$D72,"",IF($E72=1,EOMONTH(EDATE(Bonds!$I72,6*(47-1)),0),EDATE(Bonds!$I72,6*(47-1))))</f>
        <v/>
      </c>
      <c r="BA72" s="16" t="str">
        <f>IF(48&gt;$D72,"",IF($E72=1,EOMONTH(EDATE(Bonds!$I72,6*(48-1)),0),EDATE(Bonds!$I72,6*(48-1))))</f>
        <v/>
      </c>
      <c r="BB72" s="16" t="str">
        <f>IF(49&gt;$D72,"",IF($E72=1,EOMONTH(EDATE(Bonds!$I72,6*(49-1)),0),EDATE(Bonds!$I72,6*(49-1))))</f>
        <v/>
      </c>
      <c r="BC72" s="16" t="str">
        <f>IF(50&gt;$D72,"",IF($E72=1,EOMONTH(EDATE(Bonds!$I72,6*(50-1)),0),EDATE(Bonds!$I72,6*(50-1))))</f>
        <v/>
      </c>
      <c r="BD72" s="16" t="str">
        <f>IF(51&gt;$D72,"",IF($E72=1,EOMONTH(EDATE(Bonds!$I72,6*(51-1)),0),EDATE(Bonds!$I72,6*(51-1))))</f>
        <v/>
      </c>
      <c r="BE72" s="16" t="str">
        <f>IF(52&gt;$D72,"",IF($E72=1,EOMONTH(EDATE(Bonds!$I72,6*(52-1)),0),EDATE(Bonds!$I72,6*(52-1))))</f>
        <v/>
      </c>
      <c r="BF72" s="16" t="str">
        <f>IF(53&gt;$D72,"",IF($E72=1,EOMONTH(EDATE(Bonds!$I72,6*(53-1)),0),EDATE(Bonds!$I72,6*(53-1))))</f>
        <v/>
      </c>
      <c r="BG72" s="16" t="str">
        <f>IF(54&gt;$D72,"",IF($E72=1,EOMONTH(EDATE(Bonds!$I72,6*(54-1)),0),EDATE(Bonds!$I72,6*(54-1))))</f>
        <v/>
      </c>
      <c r="BH72" s="16" t="str">
        <f>IF(55&gt;$D72,"",IF($E72=1,EOMONTH(EDATE(Bonds!$I72,6*(55-1)),0),EDATE(Bonds!$I72,6*(55-1))))</f>
        <v/>
      </c>
      <c r="BI72" s="16" t="str">
        <f>IF(56&gt;$D72,"",IF($E72=1,EOMONTH(EDATE(Bonds!$I72,6*(56-1)),0),EDATE(Bonds!$I72,6*(56-1))))</f>
        <v/>
      </c>
      <c r="BJ72" s="16" t="str">
        <f>IF(57&gt;$D72,"",IF($E72=1,EOMONTH(EDATE(Bonds!$I72,6*(57-1)),0),EDATE(Bonds!$I72,6*(57-1))))</f>
        <v/>
      </c>
      <c r="BK72" s="16" t="str">
        <f>IF(58&gt;$D72,"",IF($E72=1,EOMONTH(EDATE(Bonds!$I72,6*(58-1)),0),EDATE(Bonds!$I72,6*(58-1))))</f>
        <v/>
      </c>
      <c r="BL72" s="16" t="str">
        <f>IF(59&gt;$D72,"",IF($E72=1,EOMONTH(EDATE(Bonds!$I72,6*(59-1)),0),EDATE(Bonds!$I72,6*(59-1))))</f>
        <v/>
      </c>
      <c r="BM72" s="16" t="str">
        <f>IF(60&gt;$D72,"",IF($E72=1,EOMONTH(EDATE(Bonds!$I72,6*(60-1)),0),EDATE(Bonds!$I72,6*(60-1))))</f>
        <v/>
      </c>
      <c r="BO72" s="22">
        <f t="shared" si="122"/>
        <v>3.8074399886697537E-2</v>
      </c>
      <c r="BP72" s="22">
        <f t="shared" si="123"/>
        <v>4.0504601181369886E-2</v>
      </c>
      <c r="BQ72" s="22">
        <f t="shared" si="124"/>
        <v>4.2083142418494111E-2</v>
      </c>
      <c r="BR72" s="22" t="str">
        <f t="shared" si="125"/>
        <v/>
      </c>
      <c r="BS72" s="22" t="str">
        <f t="shared" si="126"/>
        <v/>
      </c>
      <c r="BT72" s="22" t="str">
        <f t="shared" si="127"/>
        <v/>
      </c>
      <c r="BU72" s="22" t="str">
        <f t="shared" si="128"/>
        <v/>
      </c>
      <c r="BV72" s="22" t="str">
        <f t="shared" si="129"/>
        <v/>
      </c>
      <c r="BW72" s="22" t="str">
        <f t="shared" si="130"/>
        <v/>
      </c>
      <c r="BX72" s="22" t="str">
        <f t="shared" si="131"/>
        <v/>
      </c>
      <c r="BY72" s="22" t="str">
        <f t="shared" si="132"/>
        <v/>
      </c>
      <c r="BZ72" s="22" t="str">
        <f t="shared" si="133"/>
        <v/>
      </c>
      <c r="CA72" s="22" t="str">
        <f t="shared" si="134"/>
        <v/>
      </c>
      <c r="CB72" s="22" t="str">
        <f t="shared" si="135"/>
        <v/>
      </c>
      <c r="CC72" s="22" t="str">
        <f t="shared" si="136"/>
        <v/>
      </c>
      <c r="CD72" s="22" t="str">
        <f t="shared" si="137"/>
        <v/>
      </c>
      <c r="CE72" s="22" t="str">
        <f t="shared" si="138"/>
        <v/>
      </c>
      <c r="CF72" s="22" t="str">
        <f t="shared" si="139"/>
        <v/>
      </c>
      <c r="CG72" s="22" t="str">
        <f t="shared" si="140"/>
        <v/>
      </c>
      <c r="CH72" s="22" t="str">
        <f t="shared" si="141"/>
        <v/>
      </c>
      <c r="CI72" s="22" t="str">
        <f t="shared" si="142"/>
        <v/>
      </c>
      <c r="CJ72" s="22" t="str">
        <f t="shared" si="143"/>
        <v/>
      </c>
      <c r="CK72" s="22" t="str">
        <f t="shared" si="144"/>
        <v/>
      </c>
      <c r="CL72" s="22" t="str">
        <f t="shared" si="145"/>
        <v/>
      </c>
      <c r="CM72" s="22" t="str">
        <f t="shared" si="146"/>
        <v/>
      </c>
      <c r="CN72" s="22" t="str">
        <f t="shared" si="147"/>
        <v/>
      </c>
      <c r="CO72" s="22" t="str">
        <f t="shared" si="148"/>
        <v/>
      </c>
      <c r="CP72" s="22" t="str">
        <f t="shared" si="149"/>
        <v/>
      </c>
      <c r="CQ72" s="22" t="str">
        <f t="shared" si="150"/>
        <v/>
      </c>
      <c r="CR72" s="22" t="str">
        <f t="shared" si="151"/>
        <v/>
      </c>
      <c r="CS72" s="22" t="str">
        <f t="shared" si="152"/>
        <v/>
      </c>
      <c r="CT72" s="22" t="str">
        <f t="shared" si="153"/>
        <v/>
      </c>
      <c r="CU72" s="22" t="str">
        <f t="shared" si="154"/>
        <v/>
      </c>
      <c r="CV72" s="22" t="str">
        <f t="shared" si="155"/>
        <v/>
      </c>
      <c r="CW72" s="22" t="str">
        <f t="shared" si="156"/>
        <v/>
      </c>
      <c r="CX72" s="22" t="str">
        <f t="shared" si="157"/>
        <v/>
      </c>
      <c r="CY72" s="22" t="str">
        <f t="shared" si="158"/>
        <v/>
      </c>
      <c r="CZ72" s="22" t="str">
        <f t="shared" si="159"/>
        <v/>
      </c>
      <c r="DA72" s="22" t="str">
        <f t="shared" si="160"/>
        <v/>
      </c>
      <c r="DB72" s="22" t="str">
        <f t="shared" si="161"/>
        <v/>
      </c>
      <c r="DC72" s="22" t="str">
        <f t="shared" si="162"/>
        <v/>
      </c>
      <c r="DD72" s="22" t="str">
        <f t="shared" si="163"/>
        <v/>
      </c>
      <c r="DE72" s="22" t="str">
        <f t="shared" si="164"/>
        <v/>
      </c>
      <c r="DF72" s="22" t="str">
        <f t="shared" si="165"/>
        <v/>
      </c>
      <c r="DG72" s="22" t="str">
        <f t="shared" si="166"/>
        <v/>
      </c>
      <c r="DH72" s="22" t="str">
        <f t="shared" si="167"/>
        <v/>
      </c>
      <c r="DI72" s="22" t="str">
        <f t="shared" si="168"/>
        <v/>
      </c>
      <c r="DJ72" s="22" t="str">
        <f t="shared" si="169"/>
        <v/>
      </c>
      <c r="DK72" s="22" t="str">
        <f t="shared" si="170"/>
        <v/>
      </c>
      <c r="DL72" s="22" t="str">
        <f t="shared" si="171"/>
        <v/>
      </c>
      <c r="DM72" s="22" t="str">
        <f t="shared" si="172"/>
        <v/>
      </c>
      <c r="DN72" s="22" t="str">
        <f t="shared" si="173"/>
        <v/>
      </c>
      <c r="DO72" s="22" t="str">
        <f t="shared" si="174"/>
        <v/>
      </c>
      <c r="DP72" s="22" t="str">
        <f t="shared" si="175"/>
        <v/>
      </c>
      <c r="DQ72" s="22" t="str">
        <f t="shared" si="176"/>
        <v/>
      </c>
      <c r="DR72" s="22" t="str">
        <f t="shared" si="177"/>
        <v/>
      </c>
      <c r="DS72" s="22" t="str">
        <f t="shared" si="178"/>
        <v/>
      </c>
      <c r="DT72" s="22" t="str">
        <f t="shared" si="179"/>
        <v/>
      </c>
      <c r="DU72" s="22" t="str">
        <f t="shared" si="180"/>
        <v/>
      </c>
      <c r="DV72" s="22" t="str">
        <f t="shared" si="181"/>
        <v/>
      </c>
      <c r="DX72" s="18">
        <f t="shared" si="182"/>
        <v>1.9796587175455524</v>
      </c>
      <c r="DY72" s="18">
        <f t="shared" si="183"/>
        <v>1.9388115024436103</v>
      </c>
      <c r="DZ72" s="18">
        <f t="shared" si="184"/>
        <v>96.697798447252026</v>
      </c>
      <c r="EA72" s="18">
        <f t="shared" si="185"/>
        <v>0</v>
      </c>
      <c r="EB72" s="18">
        <f t="shared" si="186"/>
        <v>0</v>
      </c>
      <c r="EC72" s="18">
        <f t="shared" si="187"/>
        <v>0</v>
      </c>
      <c r="ED72" s="18">
        <f t="shared" si="188"/>
        <v>0</v>
      </c>
      <c r="EE72" s="18">
        <f t="shared" si="189"/>
        <v>0</v>
      </c>
      <c r="EF72" s="18">
        <f t="shared" si="190"/>
        <v>0</v>
      </c>
      <c r="EG72" s="18">
        <f t="shared" si="191"/>
        <v>0</v>
      </c>
      <c r="EH72" s="18">
        <f t="shared" si="192"/>
        <v>0</v>
      </c>
      <c r="EI72" s="18">
        <f t="shared" si="193"/>
        <v>0</v>
      </c>
      <c r="EJ72" s="18">
        <f t="shared" si="194"/>
        <v>0</v>
      </c>
      <c r="EK72" s="18">
        <f t="shared" si="195"/>
        <v>0</v>
      </c>
      <c r="EL72" s="18">
        <f t="shared" si="196"/>
        <v>0</v>
      </c>
      <c r="EM72" s="18">
        <f t="shared" si="197"/>
        <v>0</v>
      </c>
      <c r="EN72" s="18">
        <f t="shared" si="198"/>
        <v>0</v>
      </c>
      <c r="EO72" s="18">
        <f t="shared" si="199"/>
        <v>0</v>
      </c>
      <c r="EP72" s="18">
        <f t="shared" si="200"/>
        <v>0</v>
      </c>
      <c r="EQ72" s="18">
        <f t="shared" si="201"/>
        <v>0</v>
      </c>
      <c r="ER72" s="18">
        <f t="shared" si="202"/>
        <v>0</v>
      </c>
      <c r="ES72" s="18">
        <f t="shared" si="203"/>
        <v>0</v>
      </c>
      <c r="ET72" s="18">
        <f t="shared" si="204"/>
        <v>0</v>
      </c>
      <c r="EU72" s="18">
        <f t="shared" si="205"/>
        <v>0</v>
      </c>
      <c r="EV72" s="18">
        <f t="shared" si="206"/>
        <v>0</v>
      </c>
      <c r="EW72" s="18">
        <f t="shared" si="207"/>
        <v>0</v>
      </c>
      <c r="EX72" s="18">
        <f t="shared" si="208"/>
        <v>0</v>
      </c>
      <c r="EY72" s="18">
        <f t="shared" si="209"/>
        <v>0</v>
      </c>
      <c r="EZ72" s="18">
        <f t="shared" si="210"/>
        <v>0</v>
      </c>
      <c r="FA72" s="18">
        <f t="shared" si="211"/>
        <v>0</v>
      </c>
      <c r="FB72" s="18">
        <f t="shared" si="212"/>
        <v>0</v>
      </c>
      <c r="FC72" s="18">
        <f t="shared" si="213"/>
        <v>0</v>
      </c>
      <c r="FD72" s="18">
        <f t="shared" si="214"/>
        <v>0</v>
      </c>
      <c r="FE72" s="18">
        <f t="shared" si="215"/>
        <v>0</v>
      </c>
      <c r="FF72" s="18">
        <f t="shared" si="216"/>
        <v>0</v>
      </c>
      <c r="FG72" s="18">
        <f t="shared" si="217"/>
        <v>0</v>
      </c>
      <c r="FH72" s="18">
        <f t="shared" si="218"/>
        <v>0</v>
      </c>
      <c r="FI72" s="18">
        <f t="shared" si="219"/>
        <v>0</v>
      </c>
      <c r="FJ72" s="18">
        <f t="shared" si="220"/>
        <v>0</v>
      </c>
      <c r="FK72" s="18">
        <f t="shared" si="221"/>
        <v>0</v>
      </c>
      <c r="FL72" s="18">
        <f t="shared" si="222"/>
        <v>0</v>
      </c>
      <c r="FM72" s="18">
        <f t="shared" si="223"/>
        <v>0</v>
      </c>
      <c r="FN72" s="18">
        <f t="shared" si="224"/>
        <v>0</v>
      </c>
      <c r="FO72" s="18">
        <f t="shared" si="225"/>
        <v>0</v>
      </c>
      <c r="FP72" s="18">
        <f t="shared" si="226"/>
        <v>0</v>
      </c>
      <c r="FQ72" s="18">
        <f t="shared" si="227"/>
        <v>0</v>
      </c>
      <c r="FR72" s="18">
        <f t="shared" si="228"/>
        <v>0</v>
      </c>
      <c r="FS72" s="18">
        <f t="shared" si="229"/>
        <v>0</v>
      </c>
      <c r="FT72" s="18">
        <f t="shared" si="230"/>
        <v>0</v>
      </c>
      <c r="FU72" s="18">
        <f t="shared" si="231"/>
        <v>0</v>
      </c>
      <c r="FV72" s="18">
        <f t="shared" si="232"/>
        <v>0</v>
      </c>
      <c r="FW72" s="18">
        <f t="shared" si="233"/>
        <v>0</v>
      </c>
      <c r="FX72" s="18">
        <f t="shared" si="234"/>
        <v>0</v>
      </c>
      <c r="FY72" s="18">
        <f t="shared" si="235"/>
        <v>0</v>
      </c>
      <c r="FZ72" s="18">
        <f t="shared" si="236"/>
        <v>0</v>
      </c>
      <c r="GA72" s="18">
        <f t="shared" si="237"/>
        <v>0</v>
      </c>
      <c r="GB72" s="18">
        <f t="shared" si="238"/>
        <v>0</v>
      </c>
      <c r="GC72" s="18">
        <f t="shared" si="239"/>
        <v>0</v>
      </c>
      <c r="GD72" s="18">
        <f t="shared" si="240"/>
        <v>0</v>
      </c>
      <c r="GE72" s="18">
        <f t="shared" si="241"/>
        <v>0</v>
      </c>
    </row>
    <row r="73" spans="1:187" x14ac:dyDescent="0.2">
      <c r="A73">
        <v>70</v>
      </c>
      <c r="B73" s="16">
        <f>Bonds!B73</f>
        <v>46752</v>
      </c>
      <c r="C73" s="17">
        <f>Bonds!C73</f>
        <v>0.625</v>
      </c>
      <c r="D73">
        <f>Bonds!Q73</f>
        <v>3</v>
      </c>
      <c r="E73">
        <f t="shared" si="121"/>
        <v>1</v>
      </c>
      <c r="F73" s="16">
        <f>IF(1&gt;$D73,"",IF($E73=1,EOMONTH(EDATE(Bonds!$I73,6*(1-1)),0),EDATE(Bonds!$I73,6*(1-1))))</f>
        <v>46387</v>
      </c>
      <c r="G73" s="16">
        <f>IF(2&gt;$D73,"",IF($E73=1,EOMONTH(EDATE(Bonds!$I73,6*(2-1)),0),EDATE(Bonds!$I73,6*(2-1))))</f>
        <v>46568</v>
      </c>
      <c r="H73" s="16">
        <f>IF(3&gt;$D73,"",IF($E73=1,EOMONTH(EDATE(Bonds!$I73,6*(3-1)),0),EDATE(Bonds!$I73,6*(3-1))))</f>
        <v>46752</v>
      </c>
      <c r="I73" s="16" t="str">
        <f>IF(4&gt;$D73,"",IF($E73=1,EOMONTH(EDATE(Bonds!$I73,6*(4-1)),0),EDATE(Bonds!$I73,6*(4-1))))</f>
        <v/>
      </c>
      <c r="J73" s="16" t="str">
        <f>IF(5&gt;$D73,"",IF($E73=1,EOMONTH(EDATE(Bonds!$I73,6*(5-1)),0),EDATE(Bonds!$I73,6*(5-1))))</f>
        <v/>
      </c>
      <c r="K73" s="16" t="str">
        <f>IF(6&gt;$D73,"",IF($E73=1,EOMONTH(EDATE(Bonds!$I73,6*(6-1)),0),EDATE(Bonds!$I73,6*(6-1))))</f>
        <v/>
      </c>
      <c r="L73" s="16" t="str">
        <f>IF(7&gt;$D73,"",IF($E73=1,EOMONTH(EDATE(Bonds!$I73,6*(7-1)),0),EDATE(Bonds!$I73,6*(7-1))))</f>
        <v/>
      </c>
      <c r="M73" s="16" t="str">
        <f>IF(8&gt;$D73,"",IF($E73=1,EOMONTH(EDATE(Bonds!$I73,6*(8-1)),0),EDATE(Bonds!$I73,6*(8-1))))</f>
        <v/>
      </c>
      <c r="N73" s="16" t="str">
        <f>IF(9&gt;$D73,"",IF($E73=1,EOMONTH(EDATE(Bonds!$I73,6*(9-1)),0),EDATE(Bonds!$I73,6*(9-1))))</f>
        <v/>
      </c>
      <c r="O73" s="16" t="str">
        <f>IF(10&gt;$D73,"",IF($E73=1,EOMONTH(EDATE(Bonds!$I73,6*(10-1)),0),EDATE(Bonds!$I73,6*(10-1))))</f>
        <v/>
      </c>
      <c r="P73" s="16" t="str">
        <f>IF(11&gt;$D73,"",IF($E73=1,EOMONTH(EDATE(Bonds!$I73,6*(11-1)),0),EDATE(Bonds!$I73,6*(11-1))))</f>
        <v/>
      </c>
      <c r="Q73" s="16" t="str">
        <f>IF(12&gt;$D73,"",IF($E73=1,EOMONTH(EDATE(Bonds!$I73,6*(12-1)),0),EDATE(Bonds!$I73,6*(12-1))))</f>
        <v/>
      </c>
      <c r="R73" s="16" t="str">
        <f>IF(13&gt;$D73,"",IF($E73=1,EOMONTH(EDATE(Bonds!$I73,6*(13-1)),0),EDATE(Bonds!$I73,6*(13-1))))</f>
        <v/>
      </c>
      <c r="S73" s="16" t="str">
        <f>IF(14&gt;$D73,"",IF($E73=1,EOMONTH(EDATE(Bonds!$I73,6*(14-1)),0),EDATE(Bonds!$I73,6*(14-1))))</f>
        <v/>
      </c>
      <c r="T73" s="16" t="str">
        <f>IF(15&gt;$D73,"",IF($E73=1,EOMONTH(EDATE(Bonds!$I73,6*(15-1)),0),EDATE(Bonds!$I73,6*(15-1))))</f>
        <v/>
      </c>
      <c r="U73" s="16" t="str">
        <f>IF(16&gt;$D73,"",IF($E73=1,EOMONTH(EDATE(Bonds!$I73,6*(16-1)),0),EDATE(Bonds!$I73,6*(16-1))))</f>
        <v/>
      </c>
      <c r="V73" s="16" t="str">
        <f>IF(17&gt;$D73,"",IF($E73=1,EOMONTH(EDATE(Bonds!$I73,6*(17-1)),0),EDATE(Bonds!$I73,6*(17-1))))</f>
        <v/>
      </c>
      <c r="W73" s="16" t="str">
        <f>IF(18&gt;$D73,"",IF($E73=1,EOMONTH(EDATE(Bonds!$I73,6*(18-1)),0),EDATE(Bonds!$I73,6*(18-1))))</f>
        <v/>
      </c>
      <c r="X73" s="16" t="str">
        <f>IF(19&gt;$D73,"",IF($E73=1,EOMONTH(EDATE(Bonds!$I73,6*(19-1)),0),EDATE(Bonds!$I73,6*(19-1))))</f>
        <v/>
      </c>
      <c r="Y73" s="16" t="str">
        <f>IF(20&gt;$D73,"",IF($E73=1,EOMONTH(EDATE(Bonds!$I73,6*(20-1)),0),EDATE(Bonds!$I73,6*(20-1))))</f>
        <v/>
      </c>
      <c r="Z73" s="16" t="str">
        <f>IF(21&gt;$D73,"",IF($E73=1,EOMONTH(EDATE(Bonds!$I73,6*(21-1)),0),EDATE(Bonds!$I73,6*(21-1))))</f>
        <v/>
      </c>
      <c r="AA73" s="16" t="str">
        <f>IF(22&gt;$D73,"",IF($E73=1,EOMONTH(EDATE(Bonds!$I73,6*(22-1)),0),EDATE(Bonds!$I73,6*(22-1))))</f>
        <v/>
      </c>
      <c r="AB73" s="16" t="str">
        <f>IF(23&gt;$D73,"",IF($E73=1,EOMONTH(EDATE(Bonds!$I73,6*(23-1)),0),EDATE(Bonds!$I73,6*(23-1))))</f>
        <v/>
      </c>
      <c r="AC73" s="16" t="str">
        <f>IF(24&gt;$D73,"",IF($E73=1,EOMONTH(EDATE(Bonds!$I73,6*(24-1)),0),EDATE(Bonds!$I73,6*(24-1))))</f>
        <v/>
      </c>
      <c r="AD73" s="16" t="str">
        <f>IF(25&gt;$D73,"",IF($E73=1,EOMONTH(EDATE(Bonds!$I73,6*(25-1)),0),EDATE(Bonds!$I73,6*(25-1))))</f>
        <v/>
      </c>
      <c r="AE73" s="16" t="str">
        <f>IF(26&gt;$D73,"",IF($E73=1,EOMONTH(EDATE(Bonds!$I73,6*(26-1)),0),EDATE(Bonds!$I73,6*(26-1))))</f>
        <v/>
      </c>
      <c r="AF73" s="16" t="str">
        <f>IF(27&gt;$D73,"",IF($E73=1,EOMONTH(EDATE(Bonds!$I73,6*(27-1)),0),EDATE(Bonds!$I73,6*(27-1))))</f>
        <v/>
      </c>
      <c r="AG73" s="16" t="str">
        <f>IF(28&gt;$D73,"",IF($E73=1,EOMONTH(EDATE(Bonds!$I73,6*(28-1)),0),EDATE(Bonds!$I73,6*(28-1))))</f>
        <v/>
      </c>
      <c r="AH73" s="16" t="str">
        <f>IF(29&gt;$D73,"",IF($E73=1,EOMONTH(EDATE(Bonds!$I73,6*(29-1)),0),EDATE(Bonds!$I73,6*(29-1))))</f>
        <v/>
      </c>
      <c r="AI73" s="16" t="str">
        <f>IF(30&gt;$D73,"",IF($E73=1,EOMONTH(EDATE(Bonds!$I73,6*(30-1)),0),EDATE(Bonds!$I73,6*(30-1))))</f>
        <v/>
      </c>
      <c r="AJ73" s="16" t="str">
        <f>IF(31&gt;$D73,"",IF($E73=1,EOMONTH(EDATE(Bonds!$I73,6*(31-1)),0),EDATE(Bonds!$I73,6*(31-1))))</f>
        <v/>
      </c>
      <c r="AK73" s="16" t="str">
        <f>IF(32&gt;$D73,"",IF($E73=1,EOMONTH(EDATE(Bonds!$I73,6*(32-1)),0),EDATE(Bonds!$I73,6*(32-1))))</f>
        <v/>
      </c>
      <c r="AL73" s="16" t="str">
        <f>IF(33&gt;$D73,"",IF($E73=1,EOMONTH(EDATE(Bonds!$I73,6*(33-1)),0),EDATE(Bonds!$I73,6*(33-1))))</f>
        <v/>
      </c>
      <c r="AM73" s="16" t="str">
        <f>IF(34&gt;$D73,"",IF($E73=1,EOMONTH(EDATE(Bonds!$I73,6*(34-1)),0),EDATE(Bonds!$I73,6*(34-1))))</f>
        <v/>
      </c>
      <c r="AN73" s="16" t="str">
        <f>IF(35&gt;$D73,"",IF($E73=1,EOMONTH(EDATE(Bonds!$I73,6*(35-1)),0),EDATE(Bonds!$I73,6*(35-1))))</f>
        <v/>
      </c>
      <c r="AO73" s="16" t="str">
        <f>IF(36&gt;$D73,"",IF($E73=1,EOMONTH(EDATE(Bonds!$I73,6*(36-1)),0),EDATE(Bonds!$I73,6*(36-1))))</f>
        <v/>
      </c>
      <c r="AP73" s="16" t="str">
        <f>IF(37&gt;$D73,"",IF($E73=1,EOMONTH(EDATE(Bonds!$I73,6*(37-1)),0),EDATE(Bonds!$I73,6*(37-1))))</f>
        <v/>
      </c>
      <c r="AQ73" s="16" t="str">
        <f>IF(38&gt;$D73,"",IF($E73=1,EOMONTH(EDATE(Bonds!$I73,6*(38-1)),0),EDATE(Bonds!$I73,6*(38-1))))</f>
        <v/>
      </c>
      <c r="AR73" s="16" t="str">
        <f>IF(39&gt;$D73,"",IF($E73=1,EOMONTH(EDATE(Bonds!$I73,6*(39-1)),0),EDATE(Bonds!$I73,6*(39-1))))</f>
        <v/>
      </c>
      <c r="AS73" s="16" t="str">
        <f>IF(40&gt;$D73,"",IF($E73=1,EOMONTH(EDATE(Bonds!$I73,6*(40-1)),0),EDATE(Bonds!$I73,6*(40-1))))</f>
        <v/>
      </c>
      <c r="AT73" s="16" t="str">
        <f>IF(41&gt;$D73,"",IF($E73=1,EOMONTH(EDATE(Bonds!$I73,6*(41-1)),0),EDATE(Bonds!$I73,6*(41-1))))</f>
        <v/>
      </c>
      <c r="AU73" s="16" t="str">
        <f>IF(42&gt;$D73,"",IF($E73=1,EOMONTH(EDATE(Bonds!$I73,6*(42-1)),0),EDATE(Bonds!$I73,6*(42-1))))</f>
        <v/>
      </c>
      <c r="AV73" s="16" t="str">
        <f>IF(43&gt;$D73,"",IF($E73=1,EOMONTH(EDATE(Bonds!$I73,6*(43-1)),0),EDATE(Bonds!$I73,6*(43-1))))</f>
        <v/>
      </c>
      <c r="AW73" s="16" t="str">
        <f>IF(44&gt;$D73,"",IF($E73=1,EOMONTH(EDATE(Bonds!$I73,6*(44-1)),0),EDATE(Bonds!$I73,6*(44-1))))</f>
        <v/>
      </c>
      <c r="AX73" s="16" t="str">
        <f>IF(45&gt;$D73,"",IF($E73=1,EOMONTH(EDATE(Bonds!$I73,6*(45-1)),0),EDATE(Bonds!$I73,6*(45-1))))</f>
        <v/>
      </c>
      <c r="AY73" s="16" t="str">
        <f>IF(46&gt;$D73,"",IF($E73=1,EOMONTH(EDATE(Bonds!$I73,6*(46-1)),0),EDATE(Bonds!$I73,6*(46-1))))</f>
        <v/>
      </c>
      <c r="AZ73" s="16" t="str">
        <f>IF(47&gt;$D73,"",IF($E73=1,EOMONTH(EDATE(Bonds!$I73,6*(47-1)),0),EDATE(Bonds!$I73,6*(47-1))))</f>
        <v/>
      </c>
      <c r="BA73" s="16" t="str">
        <f>IF(48&gt;$D73,"",IF($E73=1,EOMONTH(EDATE(Bonds!$I73,6*(48-1)),0),EDATE(Bonds!$I73,6*(48-1))))</f>
        <v/>
      </c>
      <c r="BB73" s="16" t="str">
        <f>IF(49&gt;$D73,"",IF($E73=1,EOMONTH(EDATE(Bonds!$I73,6*(49-1)),0),EDATE(Bonds!$I73,6*(49-1))))</f>
        <v/>
      </c>
      <c r="BC73" s="16" t="str">
        <f>IF(50&gt;$D73,"",IF($E73=1,EOMONTH(EDATE(Bonds!$I73,6*(50-1)),0),EDATE(Bonds!$I73,6*(50-1))))</f>
        <v/>
      </c>
      <c r="BD73" s="16" t="str">
        <f>IF(51&gt;$D73,"",IF($E73=1,EOMONTH(EDATE(Bonds!$I73,6*(51-1)),0),EDATE(Bonds!$I73,6*(51-1))))</f>
        <v/>
      </c>
      <c r="BE73" s="16" t="str">
        <f>IF(52&gt;$D73,"",IF($E73=1,EOMONTH(EDATE(Bonds!$I73,6*(52-1)),0),EDATE(Bonds!$I73,6*(52-1))))</f>
        <v/>
      </c>
      <c r="BF73" s="16" t="str">
        <f>IF(53&gt;$D73,"",IF($E73=1,EOMONTH(EDATE(Bonds!$I73,6*(53-1)),0),EDATE(Bonds!$I73,6*(53-1))))</f>
        <v/>
      </c>
      <c r="BG73" s="16" t="str">
        <f>IF(54&gt;$D73,"",IF($E73=1,EOMONTH(EDATE(Bonds!$I73,6*(54-1)),0),EDATE(Bonds!$I73,6*(54-1))))</f>
        <v/>
      </c>
      <c r="BH73" s="16" t="str">
        <f>IF(55&gt;$D73,"",IF($E73=1,EOMONTH(EDATE(Bonds!$I73,6*(55-1)),0),EDATE(Bonds!$I73,6*(55-1))))</f>
        <v/>
      </c>
      <c r="BI73" s="16" t="str">
        <f>IF(56&gt;$D73,"",IF($E73=1,EOMONTH(EDATE(Bonds!$I73,6*(56-1)),0),EDATE(Bonds!$I73,6*(56-1))))</f>
        <v/>
      </c>
      <c r="BJ73" s="16" t="str">
        <f>IF(57&gt;$D73,"",IF($E73=1,EOMONTH(EDATE(Bonds!$I73,6*(57-1)),0),EDATE(Bonds!$I73,6*(57-1))))</f>
        <v/>
      </c>
      <c r="BK73" s="16" t="str">
        <f>IF(58&gt;$D73,"",IF($E73=1,EOMONTH(EDATE(Bonds!$I73,6*(58-1)),0),EDATE(Bonds!$I73,6*(58-1))))</f>
        <v/>
      </c>
      <c r="BL73" s="16" t="str">
        <f>IF(59&gt;$D73,"",IF($E73=1,EOMONTH(EDATE(Bonds!$I73,6*(59-1)),0),EDATE(Bonds!$I73,6*(59-1))))</f>
        <v/>
      </c>
      <c r="BM73" s="16" t="str">
        <f>IF(60&gt;$D73,"",IF($E73=1,EOMONTH(EDATE(Bonds!$I73,6*(60-1)),0),EDATE(Bonds!$I73,6*(60-1))))</f>
        <v/>
      </c>
      <c r="BO73" s="22">
        <f t="shared" si="122"/>
        <v>3.8331702631407456E-2</v>
      </c>
      <c r="BP73" s="22">
        <f t="shared" si="123"/>
        <v>4.0662069075091872E-2</v>
      </c>
      <c r="BQ73" s="22">
        <f t="shared" si="124"/>
        <v>4.2190166510399571E-2</v>
      </c>
      <c r="BR73" s="22" t="str">
        <f t="shared" si="125"/>
        <v/>
      </c>
      <c r="BS73" s="22" t="str">
        <f t="shared" si="126"/>
        <v/>
      </c>
      <c r="BT73" s="22" t="str">
        <f t="shared" si="127"/>
        <v/>
      </c>
      <c r="BU73" s="22" t="str">
        <f t="shared" si="128"/>
        <v/>
      </c>
      <c r="BV73" s="22" t="str">
        <f t="shared" si="129"/>
        <v/>
      </c>
      <c r="BW73" s="22" t="str">
        <f t="shared" si="130"/>
        <v/>
      </c>
      <c r="BX73" s="22" t="str">
        <f t="shared" si="131"/>
        <v/>
      </c>
      <c r="BY73" s="22" t="str">
        <f t="shared" si="132"/>
        <v/>
      </c>
      <c r="BZ73" s="22" t="str">
        <f t="shared" si="133"/>
        <v/>
      </c>
      <c r="CA73" s="22" t="str">
        <f t="shared" si="134"/>
        <v/>
      </c>
      <c r="CB73" s="22" t="str">
        <f t="shared" si="135"/>
        <v/>
      </c>
      <c r="CC73" s="22" t="str">
        <f t="shared" si="136"/>
        <v/>
      </c>
      <c r="CD73" s="22" t="str">
        <f t="shared" si="137"/>
        <v/>
      </c>
      <c r="CE73" s="22" t="str">
        <f t="shared" si="138"/>
        <v/>
      </c>
      <c r="CF73" s="22" t="str">
        <f t="shared" si="139"/>
        <v/>
      </c>
      <c r="CG73" s="22" t="str">
        <f t="shared" si="140"/>
        <v/>
      </c>
      <c r="CH73" s="22" t="str">
        <f t="shared" si="141"/>
        <v/>
      </c>
      <c r="CI73" s="22" t="str">
        <f t="shared" si="142"/>
        <v/>
      </c>
      <c r="CJ73" s="22" t="str">
        <f t="shared" si="143"/>
        <v/>
      </c>
      <c r="CK73" s="22" t="str">
        <f t="shared" si="144"/>
        <v/>
      </c>
      <c r="CL73" s="22" t="str">
        <f t="shared" si="145"/>
        <v/>
      </c>
      <c r="CM73" s="22" t="str">
        <f t="shared" si="146"/>
        <v/>
      </c>
      <c r="CN73" s="22" t="str">
        <f t="shared" si="147"/>
        <v/>
      </c>
      <c r="CO73" s="22" t="str">
        <f t="shared" si="148"/>
        <v/>
      </c>
      <c r="CP73" s="22" t="str">
        <f t="shared" si="149"/>
        <v/>
      </c>
      <c r="CQ73" s="22" t="str">
        <f t="shared" si="150"/>
        <v/>
      </c>
      <c r="CR73" s="22" t="str">
        <f t="shared" si="151"/>
        <v/>
      </c>
      <c r="CS73" s="22" t="str">
        <f t="shared" si="152"/>
        <v/>
      </c>
      <c r="CT73" s="22" t="str">
        <f t="shared" si="153"/>
        <v/>
      </c>
      <c r="CU73" s="22" t="str">
        <f t="shared" si="154"/>
        <v/>
      </c>
      <c r="CV73" s="22" t="str">
        <f t="shared" si="155"/>
        <v/>
      </c>
      <c r="CW73" s="22" t="str">
        <f t="shared" si="156"/>
        <v/>
      </c>
      <c r="CX73" s="22" t="str">
        <f t="shared" si="157"/>
        <v/>
      </c>
      <c r="CY73" s="22" t="str">
        <f t="shared" si="158"/>
        <v/>
      </c>
      <c r="CZ73" s="22" t="str">
        <f t="shared" si="159"/>
        <v/>
      </c>
      <c r="DA73" s="22" t="str">
        <f t="shared" si="160"/>
        <v/>
      </c>
      <c r="DB73" s="22" t="str">
        <f t="shared" si="161"/>
        <v/>
      </c>
      <c r="DC73" s="22" t="str">
        <f t="shared" si="162"/>
        <v/>
      </c>
      <c r="DD73" s="22" t="str">
        <f t="shared" si="163"/>
        <v/>
      </c>
      <c r="DE73" s="22" t="str">
        <f t="shared" si="164"/>
        <v/>
      </c>
      <c r="DF73" s="22" t="str">
        <f t="shared" si="165"/>
        <v/>
      </c>
      <c r="DG73" s="22" t="str">
        <f t="shared" si="166"/>
        <v/>
      </c>
      <c r="DH73" s="22" t="str">
        <f t="shared" si="167"/>
        <v/>
      </c>
      <c r="DI73" s="22" t="str">
        <f t="shared" si="168"/>
        <v/>
      </c>
      <c r="DJ73" s="22" t="str">
        <f t="shared" si="169"/>
        <v/>
      </c>
      <c r="DK73" s="22" t="str">
        <f t="shared" si="170"/>
        <v/>
      </c>
      <c r="DL73" s="22" t="str">
        <f t="shared" si="171"/>
        <v/>
      </c>
      <c r="DM73" s="22" t="str">
        <f t="shared" si="172"/>
        <v/>
      </c>
      <c r="DN73" s="22" t="str">
        <f t="shared" si="173"/>
        <v/>
      </c>
      <c r="DO73" s="22" t="str">
        <f t="shared" si="174"/>
        <v/>
      </c>
      <c r="DP73" s="22" t="str">
        <f t="shared" si="175"/>
        <v/>
      </c>
      <c r="DQ73" s="22" t="str">
        <f t="shared" si="176"/>
        <v/>
      </c>
      <c r="DR73" s="22" t="str">
        <f t="shared" si="177"/>
        <v/>
      </c>
      <c r="DS73" s="22" t="str">
        <f t="shared" si="178"/>
        <v/>
      </c>
      <c r="DT73" s="22" t="str">
        <f t="shared" si="179"/>
        <v/>
      </c>
      <c r="DU73" s="22" t="str">
        <f t="shared" si="180"/>
        <v/>
      </c>
      <c r="DV73" s="22" t="str">
        <f t="shared" si="181"/>
        <v/>
      </c>
      <c r="DX73" s="18">
        <f t="shared" si="182"/>
        <v>0.30878102717013423</v>
      </c>
      <c r="DY73" s="18">
        <f t="shared" si="183"/>
        <v>0.30239696416844231</v>
      </c>
      <c r="DZ73" s="18">
        <f t="shared" si="184"/>
        <v>94.909418201643419</v>
      </c>
      <c r="EA73" s="18">
        <f t="shared" si="185"/>
        <v>0</v>
      </c>
      <c r="EB73" s="18">
        <f t="shared" si="186"/>
        <v>0</v>
      </c>
      <c r="EC73" s="18">
        <f t="shared" si="187"/>
        <v>0</v>
      </c>
      <c r="ED73" s="18">
        <f t="shared" si="188"/>
        <v>0</v>
      </c>
      <c r="EE73" s="18">
        <f t="shared" si="189"/>
        <v>0</v>
      </c>
      <c r="EF73" s="18">
        <f t="shared" si="190"/>
        <v>0</v>
      </c>
      <c r="EG73" s="18">
        <f t="shared" si="191"/>
        <v>0</v>
      </c>
      <c r="EH73" s="18">
        <f t="shared" si="192"/>
        <v>0</v>
      </c>
      <c r="EI73" s="18">
        <f t="shared" si="193"/>
        <v>0</v>
      </c>
      <c r="EJ73" s="18">
        <f t="shared" si="194"/>
        <v>0</v>
      </c>
      <c r="EK73" s="18">
        <f t="shared" si="195"/>
        <v>0</v>
      </c>
      <c r="EL73" s="18">
        <f t="shared" si="196"/>
        <v>0</v>
      </c>
      <c r="EM73" s="18">
        <f t="shared" si="197"/>
        <v>0</v>
      </c>
      <c r="EN73" s="18">
        <f t="shared" si="198"/>
        <v>0</v>
      </c>
      <c r="EO73" s="18">
        <f t="shared" si="199"/>
        <v>0</v>
      </c>
      <c r="EP73" s="18">
        <f t="shared" si="200"/>
        <v>0</v>
      </c>
      <c r="EQ73" s="18">
        <f t="shared" si="201"/>
        <v>0</v>
      </c>
      <c r="ER73" s="18">
        <f t="shared" si="202"/>
        <v>0</v>
      </c>
      <c r="ES73" s="18">
        <f t="shared" si="203"/>
        <v>0</v>
      </c>
      <c r="ET73" s="18">
        <f t="shared" si="204"/>
        <v>0</v>
      </c>
      <c r="EU73" s="18">
        <f t="shared" si="205"/>
        <v>0</v>
      </c>
      <c r="EV73" s="18">
        <f t="shared" si="206"/>
        <v>0</v>
      </c>
      <c r="EW73" s="18">
        <f t="shared" si="207"/>
        <v>0</v>
      </c>
      <c r="EX73" s="18">
        <f t="shared" si="208"/>
        <v>0</v>
      </c>
      <c r="EY73" s="18">
        <f t="shared" si="209"/>
        <v>0</v>
      </c>
      <c r="EZ73" s="18">
        <f t="shared" si="210"/>
        <v>0</v>
      </c>
      <c r="FA73" s="18">
        <f t="shared" si="211"/>
        <v>0</v>
      </c>
      <c r="FB73" s="18">
        <f t="shared" si="212"/>
        <v>0</v>
      </c>
      <c r="FC73" s="18">
        <f t="shared" si="213"/>
        <v>0</v>
      </c>
      <c r="FD73" s="18">
        <f t="shared" si="214"/>
        <v>0</v>
      </c>
      <c r="FE73" s="18">
        <f t="shared" si="215"/>
        <v>0</v>
      </c>
      <c r="FF73" s="18">
        <f t="shared" si="216"/>
        <v>0</v>
      </c>
      <c r="FG73" s="18">
        <f t="shared" si="217"/>
        <v>0</v>
      </c>
      <c r="FH73" s="18">
        <f t="shared" si="218"/>
        <v>0</v>
      </c>
      <c r="FI73" s="18">
        <f t="shared" si="219"/>
        <v>0</v>
      </c>
      <c r="FJ73" s="18">
        <f t="shared" si="220"/>
        <v>0</v>
      </c>
      <c r="FK73" s="18">
        <f t="shared" si="221"/>
        <v>0</v>
      </c>
      <c r="FL73" s="18">
        <f t="shared" si="222"/>
        <v>0</v>
      </c>
      <c r="FM73" s="18">
        <f t="shared" si="223"/>
        <v>0</v>
      </c>
      <c r="FN73" s="18">
        <f t="shared" si="224"/>
        <v>0</v>
      </c>
      <c r="FO73" s="18">
        <f t="shared" si="225"/>
        <v>0</v>
      </c>
      <c r="FP73" s="18">
        <f t="shared" si="226"/>
        <v>0</v>
      </c>
      <c r="FQ73" s="18">
        <f t="shared" si="227"/>
        <v>0</v>
      </c>
      <c r="FR73" s="18">
        <f t="shared" si="228"/>
        <v>0</v>
      </c>
      <c r="FS73" s="18">
        <f t="shared" si="229"/>
        <v>0</v>
      </c>
      <c r="FT73" s="18">
        <f t="shared" si="230"/>
        <v>0</v>
      </c>
      <c r="FU73" s="18">
        <f t="shared" si="231"/>
        <v>0</v>
      </c>
      <c r="FV73" s="18">
        <f t="shared" si="232"/>
        <v>0</v>
      </c>
      <c r="FW73" s="18">
        <f t="shared" si="233"/>
        <v>0</v>
      </c>
      <c r="FX73" s="18">
        <f t="shared" si="234"/>
        <v>0</v>
      </c>
      <c r="FY73" s="18">
        <f t="shared" si="235"/>
        <v>0</v>
      </c>
      <c r="FZ73" s="18">
        <f t="shared" si="236"/>
        <v>0</v>
      </c>
      <c r="GA73" s="18">
        <f t="shared" si="237"/>
        <v>0</v>
      </c>
      <c r="GB73" s="18">
        <f t="shared" si="238"/>
        <v>0</v>
      </c>
      <c r="GC73" s="18">
        <f t="shared" si="239"/>
        <v>0</v>
      </c>
      <c r="GD73" s="18">
        <f t="shared" si="240"/>
        <v>0</v>
      </c>
      <c r="GE73" s="18">
        <f t="shared" si="241"/>
        <v>0</v>
      </c>
    </row>
    <row r="74" spans="1:187" x14ac:dyDescent="0.2">
      <c r="A74">
        <v>71</v>
      </c>
      <c r="B74" s="16">
        <f>Bonds!B74</f>
        <v>46752</v>
      </c>
      <c r="C74" s="17">
        <f>Bonds!C74</f>
        <v>3.375</v>
      </c>
      <c r="D74">
        <f>Bonds!Q74</f>
        <v>3</v>
      </c>
      <c r="E74">
        <f t="shared" si="121"/>
        <v>1</v>
      </c>
      <c r="F74" s="16">
        <f>IF(1&gt;$D74,"",IF($E74=1,EOMONTH(EDATE(Bonds!$I74,6*(1-1)),0),EDATE(Bonds!$I74,6*(1-1))))</f>
        <v>46387</v>
      </c>
      <c r="G74" s="16">
        <f>IF(2&gt;$D74,"",IF($E74=1,EOMONTH(EDATE(Bonds!$I74,6*(2-1)),0),EDATE(Bonds!$I74,6*(2-1))))</f>
        <v>46568</v>
      </c>
      <c r="H74" s="16">
        <f>IF(3&gt;$D74,"",IF($E74=1,EOMONTH(EDATE(Bonds!$I74,6*(3-1)),0),EDATE(Bonds!$I74,6*(3-1))))</f>
        <v>46752</v>
      </c>
      <c r="I74" s="16" t="str">
        <f>IF(4&gt;$D74,"",IF($E74=1,EOMONTH(EDATE(Bonds!$I74,6*(4-1)),0),EDATE(Bonds!$I74,6*(4-1))))</f>
        <v/>
      </c>
      <c r="J74" s="16" t="str">
        <f>IF(5&gt;$D74,"",IF($E74=1,EOMONTH(EDATE(Bonds!$I74,6*(5-1)),0),EDATE(Bonds!$I74,6*(5-1))))</f>
        <v/>
      </c>
      <c r="K74" s="16" t="str">
        <f>IF(6&gt;$D74,"",IF($E74=1,EOMONTH(EDATE(Bonds!$I74,6*(6-1)),0),EDATE(Bonds!$I74,6*(6-1))))</f>
        <v/>
      </c>
      <c r="L74" s="16" t="str">
        <f>IF(7&gt;$D74,"",IF($E74=1,EOMONTH(EDATE(Bonds!$I74,6*(7-1)),0),EDATE(Bonds!$I74,6*(7-1))))</f>
        <v/>
      </c>
      <c r="M74" s="16" t="str">
        <f>IF(8&gt;$D74,"",IF($E74=1,EOMONTH(EDATE(Bonds!$I74,6*(8-1)),0),EDATE(Bonds!$I74,6*(8-1))))</f>
        <v/>
      </c>
      <c r="N74" s="16" t="str">
        <f>IF(9&gt;$D74,"",IF($E74=1,EOMONTH(EDATE(Bonds!$I74,6*(9-1)),0),EDATE(Bonds!$I74,6*(9-1))))</f>
        <v/>
      </c>
      <c r="O74" s="16" t="str">
        <f>IF(10&gt;$D74,"",IF($E74=1,EOMONTH(EDATE(Bonds!$I74,6*(10-1)),0),EDATE(Bonds!$I74,6*(10-1))))</f>
        <v/>
      </c>
      <c r="P74" s="16" t="str">
        <f>IF(11&gt;$D74,"",IF($E74=1,EOMONTH(EDATE(Bonds!$I74,6*(11-1)),0),EDATE(Bonds!$I74,6*(11-1))))</f>
        <v/>
      </c>
      <c r="Q74" s="16" t="str">
        <f>IF(12&gt;$D74,"",IF($E74=1,EOMONTH(EDATE(Bonds!$I74,6*(12-1)),0),EDATE(Bonds!$I74,6*(12-1))))</f>
        <v/>
      </c>
      <c r="R74" s="16" t="str">
        <f>IF(13&gt;$D74,"",IF($E74=1,EOMONTH(EDATE(Bonds!$I74,6*(13-1)),0),EDATE(Bonds!$I74,6*(13-1))))</f>
        <v/>
      </c>
      <c r="S74" s="16" t="str">
        <f>IF(14&gt;$D74,"",IF($E74=1,EOMONTH(EDATE(Bonds!$I74,6*(14-1)),0),EDATE(Bonds!$I74,6*(14-1))))</f>
        <v/>
      </c>
      <c r="T74" s="16" t="str">
        <f>IF(15&gt;$D74,"",IF($E74=1,EOMONTH(EDATE(Bonds!$I74,6*(15-1)),0),EDATE(Bonds!$I74,6*(15-1))))</f>
        <v/>
      </c>
      <c r="U74" s="16" t="str">
        <f>IF(16&gt;$D74,"",IF($E74=1,EOMONTH(EDATE(Bonds!$I74,6*(16-1)),0),EDATE(Bonds!$I74,6*(16-1))))</f>
        <v/>
      </c>
      <c r="V74" s="16" t="str">
        <f>IF(17&gt;$D74,"",IF($E74=1,EOMONTH(EDATE(Bonds!$I74,6*(17-1)),0),EDATE(Bonds!$I74,6*(17-1))))</f>
        <v/>
      </c>
      <c r="W74" s="16" t="str">
        <f>IF(18&gt;$D74,"",IF($E74=1,EOMONTH(EDATE(Bonds!$I74,6*(18-1)),0),EDATE(Bonds!$I74,6*(18-1))))</f>
        <v/>
      </c>
      <c r="X74" s="16" t="str">
        <f>IF(19&gt;$D74,"",IF($E74=1,EOMONTH(EDATE(Bonds!$I74,6*(19-1)),0),EDATE(Bonds!$I74,6*(19-1))))</f>
        <v/>
      </c>
      <c r="Y74" s="16" t="str">
        <f>IF(20&gt;$D74,"",IF($E74=1,EOMONTH(EDATE(Bonds!$I74,6*(20-1)),0),EDATE(Bonds!$I74,6*(20-1))))</f>
        <v/>
      </c>
      <c r="Z74" s="16" t="str">
        <f>IF(21&gt;$D74,"",IF($E74=1,EOMONTH(EDATE(Bonds!$I74,6*(21-1)),0),EDATE(Bonds!$I74,6*(21-1))))</f>
        <v/>
      </c>
      <c r="AA74" s="16" t="str">
        <f>IF(22&gt;$D74,"",IF($E74=1,EOMONTH(EDATE(Bonds!$I74,6*(22-1)),0),EDATE(Bonds!$I74,6*(22-1))))</f>
        <v/>
      </c>
      <c r="AB74" s="16" t="str">
        <f>IF(23&gt;$D74,"",IF($E74=1,EOMONTH(EDATE(Bonds!$I74,6*(23-1)),0),EDATE(Bonds!$I74,6*(23-1))))</f>
        <v/>
      </c>
      <c r="AC74" s="16" t="str">
        <f>IF(24&gt;$D74,"",IF($E74=1,EOMONTH(EDATE(Bonds!$I74,6*(24-1)),0),EDATE(Bonds!$I74,6*(24-1))))</f>
        <v/>
      </c>
      <c r="AD74" s="16" t="str">
        <f>IF(25&gt;$D74,"",IF($E74=1,EOMONTH(EDATE(Bonds!$I74,6*(25-1)),0),EDATE(Bonds!$I74,6*(25-1))))</f>
        <v/>
      </c>
      <c r="AE74" s="16" t="str">
        <f>IF(26&gt;$D74,"",IF($E74=1,EOMONTH(EDATE(Bonds!$I74,6*(26-1)),0),EDATE(Bonds!$I74,6*(26-1))))</f>
        <v/>
      </c>
      <c r="AF74" s="16" t="str">
        <f>IF(27&gt;$D74,"",IF($E74=1,EOMONTH(EDATE(Bonds!$I74,6*(27-1)),0),EDATE(Bonds!$I74,6*(27-1))))</f>
        <v/>
      </c>
      <c r="AG74" s="16" t="str">
        <f>IF(28&gt;$D74,"",IF($E74=1,EOMONTH(EDATE(Bonds!$I74,6*(28-1)),0),EDATE(Bonds!$I74,6*(28-1))))</f>
        <v/>
      </c>
      <c r="AH74" s="16" t="str">
        <f>IF(29&gt;$D74,"",IF($E74=1,EOMONTH(EDATE(Bonds!$I74,6*(29-1)),0),EDATE(Bonds!$I74,6*(29-1))))</f>
        <v/>
      </c>
      <c r="AI74" s="16" t="str">
        <f>IF(30&gt;$D74,"",IF($E74=1,EOMONTH(EDATE(Bonds!$I74,6*(30-1)),0),EDATE(Bonds!$I74,6*(30-1))))</f>
        <v/>
      </c>
      <c r="AJ74" s="16" t="str">
        <f>IF(31&gt;$D74,"",IF($E74=1,EOMONTH(EDATE(Bonds!$I74,6*(31-1)),0),EDATE(Bonds!$I74,6*(31-1))))</f>
        <v/>
      </c>
      <c r="AK74" s="16" t="str">
        <f>IF(32&gt;$D74,"",IF($E74=1,EOMONTH(EDATE(Bonds!$I74,6*(32-1)),0),EDATE(Bonds!$I74,6*(32-1))))</f>
        <v/>
      </c>
      <c r="AL74" s="16" t="str">
        <f>IF(33&gt;$D74,"",IF($E74=1,EOMONTH(EDATE(Bonds!$I74,6*(33-1)),0),EDATE(Bonds!$I74,6*(33-1))))</f>
        <v/>
      </c>
      <c r="AM74" s="16" t="str">
        <f>IF(34&gt;$D74,"",IF($E74=1,EOMONTH(EDATE(Bonds!$I74,6*(34-1)),0),EDATE(Bonds!$I74,6*(34-1))))</f>
        <v/>
      </c>
      <c r="AN74" s="16" t="str">
        <f>IF(35&gt;$D74,"",IF($E74=1,EOMONTH(EDATE(Bonds!$I74,6*(35-1)),0),EDATE(Bonds!$I74,6*(35-1))))</f>
        <v/>
      </c>
      <c r="AO74" s="16" t="str">
        <f>IF(36&gt;$D74,"",IF($E74=1,EOMONTH(EDATE(Bonds!$I74,6*(36-1)),0),EDATE(Bonds!$I74,6*(36-1))))</f>
        <v/>
      </c>
      <c r="AP74" s="16" t="str">
        <f>IF(37&gt;$D74,"",IF($E74=1,EOMONTH(EDATE(Bonds!$I74,6*(37-1)),0),EDATE(Bonds!$I74,6*(37-1))))</f>
        <v/>
      </c>
      <c r="AQ74" s="16" t="str">
        <f>IF(38&gt;$D74,"",IF($E74=1,EOMONTH(EDATE(Bonds!$I74,6*(38-1)),0),EDATE(Bonds!$I74,6*(38-1))))</f>
        <v/>
      </c>
      <c r="AR74" s="16" t="str">
        <f>IF(39&gt;$D74,"",IF($E74=1,EOMONTH(EDATE(Bonds!$I74,6*(39-1)),0),EDATE(Bonds!$I74,6*(39-1))))</f>
        <v/>
      </c>
      <c r="AS74" s="16" t="str">
        <f>IF(40&gt;$D74,"",IF($E74=1,EOMONTH(EDATE(Bonds!$I74,6*(40-1)),0),EDATE(Bonds!$I74,6*(40-1))))</f>
        <v/>
      </c>
      <c r="AT74" s="16" t="str">
        <f>IF(41&gt;$D74,"",IF($E74=1,EOMONTH(EDATE(Bonds!$I74,6*(41-1)),0),EDATE(Bonds!$I74,6*(41-1))))</f>
        <v/>
      </c>
      <c r="AU74" s="16" t="str">
        <f>IF(42&gt;$D74,"",IF($E74=1,EOMONTH(EDATE(Bonds!$I74,6*(42-1)),0),EDATE(Bonds!$I74,6*(42-1))))</f>
        <v/>
      </c>
      <c r="AV74" s="16" t="str">
        <f>IF(43&gt;$D74,"",IF($E74=1,EOMONTH(EDATE(Bonds!$I74,6*(43-1)),0),EDATE(Bonds!$I74,6*(43-1))))</f>
        <v/>
      </c>
      <c r="AW74" s="16" t="str">
        <f>IF(44&gt;$D74,"",IF($E74=1,EOMONTH(EDATE(Bonds!$I74,6*(44-1)),0),EDATE(Bonds!$I74,6*(44-1))))</f>
        <v/>
      </c>
      <c r="AX74" s="16" t="str">
        <f>IF(45&gt;$D74,"",IF($E74=1,EOMONTH(EDATE(Bonds!$I74,6*(45-1)),0),EDATE(Bonds!$I74,6*(45-1))))</f>
        <v/>
      </c>
      <c r="AY74" s="16" t="str">
        <f>IF(46&gt;$D74,"",IF($E74=1,EOMONTH(EDATE(Bonds!$I74,6*(46-1)),0),EDATE(Bonds!$I74,6*(46-1))))</f>
        <v/>
      </c>
      <c r="AZ74" s="16" t="str">
        <f>IF(47&gt;$D74,"",IF($E74=1,EOMONTH(EDATE(Bonds!$I74,6*(47-1)),0),EDATE(Bonds!$I74,6*(47-1))))</f>
        <v/>
      </c>
      <c r="BA74" s="16" t="str">
        <f>IF(48&gt;$D74,"",IF($E74=1,EOMONTH(EDATE(Bonds!$I74,6*(48-1)),0),EDATE(Bonds!$I74,6*(48-1))))</f>
        <v/>
      </c>
      <c r="BB74" s="16" t="str">
        <f>IF(49&gt;$D74,"",IF($E74=1,EOMONTH(EDATE(Bonds!$I74,6*(49-1)),0),EDATE(Bonds!$I74,6*(49-1))))</f>
        <v/>
      </c>
      <c r="BC74" s="16" t="str">
        <f>IF(50&gt;$D74,"",IF($E74=1,EOMONTH(EDATE(Bonds!$I74,6*(50-1)),0),EDATE(Bonds!$I74,6*(50-1))))</f>
        <v/>
      </c>
      <c r="BD74" s="16" t="str">
        <f>IF(51&gt;$D74,"",IF($E74=1,EOMONTH(EDATE(Bonds!$I74,6*(51-1)),0),EDATE(Bonds!$I74,6*(51-1))))</f>
        <v/>
      </c>
      <c r="BE74" s="16" t="str">
        <f>IF(52&gt;$D74,"",IF($E74=1,EOMONTH(EDATE(Bonds!$I74,6*(52-1)),0),EDATE(Bonds!$I74,6*(52-1))))</f>
        <v/>
      </c>
      <c r="BF74" s="16" t="str">
        <f>IF(53&gt;$D74,"",IF($E74=1,EOMONTH(EDATE(Bonds!$I74,6*(53-1)),0),EDATE(Bonds!$I74,6*(53-1))))</f>
        <v/>
      </c>
      <c r="BG74" s="16" t="str">
        <f>IF(54&gt;$D74,"",IF($E74=1,EOMONTH(EDATE(Bonds!$I74,6*(54-1)),0),EDATE(Bonds!$I74,6*(54-1))))</f>
        <v/>
      </c>
      <c r="BH74" s="16" t="str">
        <f>IF(55&gt;$D74,"",IF($E74=1,EOMONTH(EDATE(Bonds!$I74,6*(55-1)),0),EDATE(Bonds!$I74,6*(55-1))))</f>
        <v/>
      </c>
      <c r="BI74" s="16" t="str">
        <f>IF(56&gt;$D74,"",IF($E74=1,EOMONTH(EDATE(Bonds!$I74,6*(56-1)),0),EDATE(Bonds!$I74,6*(56-1))))</f>
        <v/>
      </c>
      <c r="BJ74" s="16" t="str">
        <f>IF(57&gt;$D74,"",IF($E74=1,EOMONTH(EDATE(Bonds!$I74,6*(57-1)),0),EDATE(Bonds!$I74,6*(57-1))))</f>
        <v/>
      </c>
      <c r="BK74" s="16" t="str">
        <f>IF(58&gt;$D74,"",IF($E74=1,EOMONTH(EDATE(Bonds!$I74,6*(58-1)),0),EDATE(Bonds!$I74,6*(58-1))))</f>
        <v/>
      </c>
      <c r="BL74" s="16" t="str">
        <f>IF(59&gt;$D74,"",IF($E74=1,EOMONTH(EDATE(Bonds!$I74,6*(59-1)),0),EDATE(Bonds!$I74,6*(59-1))))</f>
        <v/>
      </c>
      <c r="BM74" s="16" t="str">
        <f>IF(60&gt;$D74,"",IF($E74=1,EOMONTH(EDATE(Bonds!$I74,6*(60-1)),0),EDATE(Bonds!$I74,6*(60-1))))</f>
        <v/>
      </c>
      <c r="BO74" s="22">
        <f t="shared" si="122"/>
        <v>3.8331702631407456E-2</v>
      </c>
      <c r="BP74" s="22">
        <f t="shared" si="123"/>
        <v>4.0662069075091872E-2</v>
      </c>
      <c r="BQ74" s="22">
        <f t="shared" si="124"/>
        <v>4.2190166510399571E-2</v>
      </c>
      <c r="BR74" s="22" t="str">
        <f t="shared" si="125"/>
        <v/>
      </c>
      <c r="BS74" s="22" t="str">
        <f t="shared" si="126"/>
        <v/>
      </c>
      <c r="BT74" s="22" t="str">
        <f t="shared" si="127"/>
        <v/>
      </c>
      <c r="BU74" s="22" t="str">
        <f t="shared" si="128"/>
        <v/>
      </c>
      <c r="BV74" s="22" t="str">
        <f t="shared" si="129"/>
        <v/>
      </c>
      <c r="BW74" s="22" t="str">
        <f t="shared" si="130"/>
        <v/>
      </c>
      <c r="BX74" s="22" t="str">
        <f t="shared" si="131"/>
        <v/>
      </c>
      <c r="BY74" s="22" t="str">
        <f t="shared" si="132"/>
        <v/>
      </c>
      <c r="BZ74" s="22" t="str">
        <f t="shared" si="133"/>
        <v/>
      </c>
      <c r="CA74" s="22" t="str">
        <f t="shared" si="134"/>
        <v/>
      </c>
      <c r="CB74" s="22" t="str">
        <f t="shared" si="135"/>
        <v/>
      </c>
      <c r="CC74" s="22" t="str">
        <f t="shared" si="136"/>
        <v/>
      </c>
      <c r="CD74" s="22" t="str">
        <f t="shared" si="137"/>
        <v/>
      </c>
      <c r="CE74" s="22" t="str">
        <f t="shared" si="138"/>
        <v/>
      </c>
      <c r="CF74" s="22" t="str">
        <f t="shared" si="139"/>
        <v/>
      </c>
      <c r="CG74" s="22" t="str">
        <f t="shared" si="140"/>
        <v/>
      </c>
      <c r="CH74" s="22" t="str">
        <f t="shared" si="141"/>
        <v/>
      </c>
      <c r="CI74" s="22" t="str">
        <f t="shared" si="142"/>
        <v/>
      </c>
      <c r="CJ74" s="22" t="str">
        <f t="shared" si="143"/>
        <v/>
      </c>
      <c r="CK74" s="22" t="str">
        <f t="shared" si="144"/>
        <v/>
      </c>
      <c r="CL74" s="22" t="str">
        <f t="shared" si="145"/>
        <v/>
      </c>
      <c r="CM74" s="22" t="str">
        <f t="shared" si="146"/>
        <v/>
      </c>
      <c r="CN74" s="22" t="str">
        <f t="shared" si="147"/>
        <v/>
      </c>
      <c r="CO74" s="22" t="str">
        <f t="shared" si="148"/>
        <v/>
      </c>
      <c r="CP74" s="22" t="str">
        <f t="shared" si="149"/>
        <v/>
      </c>
      <c r="CQ74" s="22" t="str">
        <f t="shared" si="150"/>
        <v/>
      </c>
      <c r="CR74" s="22" t="str">
        <f t="shared" si="151"/>
        <v/>
      </c>
      <c r="CS74" s="22" t="str">
        <f t="shared" si="152"/>
        <v/>
      </c>
      <c r="CT74" s="22" t="str">
        <f t="shared" si="153"/>
        <v/>
      </c>
      <c r="CU74" s="22" t="str">
        <f t="shared" si="154"/>
        <v/>
      </c>
      <c r="CV74" s="22" t="str">
        <f t="shared" si="155"/>
        <v/>
      </c>
      <c r="CW74" s="22" t="str">
        <f t="shared" si="156"/>
        <v/>
      </c>
      <c r="CX74" s="22" t="str">
        <f t="shared" si="157"/>
        <v/>
      </c>
      <c r="CY74" s="22" t="str">
        <f t="shared" si="158"/>
        <v/>
      </c>
      <c r="CZ74" s="22" t="str">
        <f t="shared" si="159"/>
        <v/>
      </c>
      <c r="DA74" s="22" t="str">
        <f t="shared" si="160"/>
        <v/>
      </c>
      <c r="DB74" s="22" t="str">
        <f t="shared" si="161"/>
        <v/>
      </c>
      <c r="DC74" s="22" t="str">
        <f t="shared" si="162"/>
        <v/>
      </c>
      <c r="DD74" s="22" t="str">
        <f t="shared" si="163"/>
        <v/>
      </c>
      <c r="DE74" s="22" t="str">
        <f t="shared" si="164"/>
        <v/>
      </c>
      <c r="DF74" s="22" t="str">
        <f t="shared" si="165"/>
        <v/>
      </c>
      <c r="DG74" s="22" t="str">
        <f t="shared" si="166"/>
        <v/>
      </c>
      <c r="DH74" s="22" t="str">
        <f t="shared" si="167"/>
        <v/>
      </c>
      <c r="DI74" s="22" t="str">
        <f t="shared" si="168"/>
        <v/>
      </c>
      <c r="DJ74" s="22" t="str">
        <f t="shared" si="169"/>
        <v/>
      </c>
      <c r="DK74" s="22" t="str">
        <f t="shared" si="170"/>
        <v/>
      </c>
      <c r="DL74" s="22" t="str">
        <f t="shared" si="171"/>
        <v/>
      </c>
      <c r="DM74" s="22" t="str">
        <f t="shared" si="172"/>
        <v/>
      </c>
      <c r="DN74" s="22" t="str">
        <f t="shared" si="173"/>
        <v/>
      </c>
      <c r="DO74" s="22" t="str">
        <f t="shared" si="174"/>
        <v/>
      </c>
      <c r="DP74" s="22" t="str">
        <f t="shared" si="175"/>
        <v/>
      </c>
      <c r="DQ74" s="22" t="str">
        <f t="shared" si="176"/>
        <v/>
      </c>
      <c r="DR74" s="22" t="str">
        <f t="shared" si="177"/>
        <v/>
      </c>
      <c r="DS74" s="22" t="str">
        <f t="shared" si="178"/>
        <v/>
      </c>
      <c r="DT74" s="22" t="str">
        <f t="shared" si="179"/>
        <v/>
      </c>
      <c r="DU74" s="22" t="str">
        <f t="shared" si="180"/>
        <v/>
      </c>
      <c r="DV74" s="22" t="str">
        <f t="shared" si="181"/>
        <v/>
      </c>
      <c r="DX74" s="18">
        <f t="shared" si="182"/>
        <v>1.6674175467187249</v>
      </c>
      <c r="DY74" s="18">
        <f t="shared" si="183"/>
        <v>1.6329436065095886</v>
      </c>
      <c r="DZ74" s="18">
        <f t="shared" si="184"/>
        <v>96.210357267335723</v>
      </c>
      <c r="EA74" s="18">
        <f t="shared" si="185"/>
        <v>0</v>
      </c>
      <c r="EB74" s="18">
        <f t="shared" si="186"/>
        <v>0</v>
      </c>
      <c r="EC74" s="18">
        <f t="shared" si="187"/>
        <v>0</v>
      </c>
      <c r="ED74" s="18">
        <f t="shared" si="188"/>
        <v>0</v>
      </c>
      <c r="EE74" s="18">
        <f t="shared" si="189"/>
        <v>0</v>
      </c>
      <c r="EF74" s="18">
        <f t="shared" si="190"/>
        <v>0</v>
      </c>
      <c r="EG74" s="18">
        <f t="shared" si="191"/>
        <v>0</v>
      </c>
      <c r="EH74" s="18">
        <f t="shared" si="192"/>
        <v>0</v>
      </c>
      <c r="EI74" s="18">
        <f t="shared" si="193"/>
        <v>0</v>
      </c>
      <c r="EJ74" s="18">
        <f t="shared" si="194"/>
        <v>0</v>
      </c>
      <c r="EK74" s="18">
        <f t="shared" si="195"/>
        <v>0</v>
      </c>
      <c r="EL74" s="18">
        <f t="shared" si="196"/>
        <v>0</v>
      </c>
      <c r="EM74" s="18">
        <f t="shared" si="197"/>
        <v>0</v>
      </c>
      <c r="EN74" s="18">
        <f t="shared" si="198"/>
        <v>0</v>
      </c>
      <c r="EO74" s="18">
        <f t="shared" si="199"/>
        <v>0</v>
      </c>
      <c r="EP74" s="18">
        <f t="shared" si="200"/>
        <v>0</v>
      </c>
      <c r="EQ74" s="18">
        <f t="shared" si="201"/>
        <v>0</v>
      </c>
      <c r="ER74" s="18">
        <f t="shared" si="202"/>
        <v>0</v>
      </c>
      <c r="ES74" s="18">
        <f t="shared" si="203"/>
        <v>0</v>
      </c>
      <c r="ET74" s="18">
        <f t="shared" si="204"/>
        <v>0</v>
      </c>
      <c r="EU74" s="18">
        <f t="shared" si="205"/>
        <v>0</v>
      </c>
      <c r="EV74" s="18">
        <f t="shared" si="206"/>
        <v>0</v>
      </c>
      <c r="EW74" s="18">
        <f t="shared" si="207"/>
        <v>0</v>
      </c>
      <c r="EX74" s="18">
        <f t="shared" si="208"/>
        <v>0</v>
      </c>
      <c r="EY74" s="18">
        <f t="shared" si="209"/>
        <v>0</v>
      </c>
      <c r="EZ74" s="18">
        <f t="shared" si="210"/>
        <v>0</v>
      </c>
      <c r="FA74" s="18">
        <f t="shared" si="211"/>
        <v>0</v>
      </c>
      <c r="FB74" s="18">
        <f t="shared" si="212"/>
        <v>0</v>
      </c>
      <c r="FC74" s="18">
        <f t="shared" si="213"/>
        <v>0</v>
      </c>
      <c r="FD74" s="18">
        <f t="shared" si="214"/>
        <v>0</v>
      </c>
      <c r="FE74" s="18">
        <f t="shared" si="215"/>
        <v>0</v>
      </c>
      <c r="FF74" s="18">
        <f t="shared" si="216"/>
        <v>0</v>
      </c>
      <c r="FG74" s="18">
        <f t="shared" si="217"/>
        <v>0</v>
      </c>
      <c r="FH74" s="18">
        <f t="shared" si="218"/>
        <v>0</v>
      </c>
      <c r="FI74" s="18">
        <f t="shared" si="219"/>
        <v>0</v>
      </c>
      <c r="FJ74" s="18">
        <f t="shared" si="220"/>
        <v>0</v>
      </c>
      <c r="FK74" s="18">
        <f t="shared" si="221"/>
        <v>0</v>
      </c>
      <c r="FL74" s="18">
        <f t="shared" si="222"/>
        <v>0</v>
      </c>
      <c r="FM74" s="18">
        <f t="shared" si="223"/>
        <v>0</v>
      </c>
      <c r="FN74" s="18">
        <f t="shared" si="224"/>
        <v>0</v>
      </c>
      <c r="FO74" s="18">
        <f t="shared" si="225"/>
        <v>0</v>
      </c>
      <c r="FP74" s="18">
        <f t="shared" si="226"/>
        <v>0</v>
      </c>
      <c r="FQ74" s="18">
        <f t="shared" si="227"/>
        <v>0</v>
      </c>
      <c r="FR74" s="18">
        <f t="shared" si="228"/>
        <v>0</v>
      </c>
      <c r="FS74" s="18">
        <f t="shared" si="229"/>
        <v>0</v>
      </c>
      <c r="FT74" s="18">
        <f t="shared" si="230"/>
        <v>0</v>
      </c>
      <c r="FU74" s="18">
        <f t="shared" si="231"/>
        <v>0</v>
      </c>
      <c r="FV74" s="18">
        <f t="shared" si="232"/>
        <v>0</v>
      </c>
      <c r="FW74" s="18">
        <f t="shared" si="233"/>
        <v>0</v>
      </c>
      <c r="FX74" s="18">
        <f t="shared" si="234"/>
        <v>0</v>
      </c>
      <c r="FY74" s="18">
        <f t="shared" si="235"/>
        <v>0</v>
      </c>
      <c r="FZ74" s="18">
        <f t="shared" si="236"/>
        <v>0</v>
      </c>
      <c r="GA74" s="18">
        <f t="shared" si="237"/>
        <v>0</v>
      </c>
      <c r="GB74" s="18">
        <f t="shared" si="238"/>
        <v>0</v>
      </c>
      <c r="GC74" s="18">
        <f t="shared" si="239"/>
        <v>0</v>
      </c>
      <c r="GD74" s="18">
        <f t="shared" si="240"/>
        <v>0</v>
      </c>
      <c r="GE74" s="18">
        <f t="shared" si="241"/>
        <v>0</v>
      </c>
    </row>
    <row r="75" spans="1:187" x14ac:dyDescent="0.2">
      <c r="A75">
        <v>72</v>
      </c>
      <c r="B75" s="16">
        <f>Bonds!B75</f>
        <v>46752</v>
      </c>
      <c r="C75" s="17">
        <f>Bonds!C75</f>
        <v>3.875</v>
      </c>
      <c r="D75">
        <f>Bonds!Q75</f>
        <v>3</v>
      </c>
      <c r="E75">
        <f t="shared" si="121"/>
        <v>1</v>
      </c>
      <c r="F75" s="16">
        <f>IF(1&gt;$D75,"",IF($E75=1,EOMONTH(EDATE(Bonds!$I75,6*(1-1)),0),EDATE(Bonds!$I75,6*(1-1))))</f>
        <v>46387</v>
      </c>
      <c r="G75" s="16">
        <f>IF(2&gt;$D75,"",IF($E75=1,EOMONTH(EDATE(Bonds!$I75,6*(2-1)),0),EDATE(Bonds!$I75,6*(2-1))))</f>
        <v>46568</v>
      </c>
      <c r="H75" s="16">
        <f>IF(3&gt;$D75,"",IF($E75=1,EOMONTH(EDATE(Bonds!$I75,6*(3-1)),0),EDATE(Bonds!$I75,6*(3-1))))</f>
        <v>46752</v>
      </c>
      <c r="I75" s="16" t="str">
        <f>IF(4&gt;$D75,"",IF($E75=1,EOMONTH(EDATE(Bonds!$I75,6*(4-1)),0),EDATE(Bonds!$I75,6*(4-1))))</f>
        <v/>
      </c>
      <c r="J75" s="16" t="str">
        <f>IF(5&gt;$D75,"",IF($E75=1,EOMONTH(EDATE(Bonds!$I75,6*(5-1)),0),EDATE(Bonds!$I75,6*(5-1))))</f>
        <v/>
      </c>
      <c r="K75" s="16" t="str">
        <f>IF(6&gt;$D75,"",IF($E75=1,EOMONTH(EDATE(Bonds!$I75,6*(6-1)),0),EDATE(Bonds!$I75,6*(6-1))))</f>
        <v/>
      </c>
      <c r="L75" s="16" t="str">
        <f>IF(7&gt;$D75,"",IF($E75=1,EOMONTH(EDATE(Bonds!$I75,6*(7-1)),0),EDATE(Bonds!$I75,6*(7-1))))</f>
        <v/>
      </c>
      <c r="M75" s="16" t="str">
        <f>IF(8&gt;$D75,"",IF($E75=1,EOMONTH(EDATE(Bonds!$I75,6*(8-1)),0),EDATE(Bonds!$I75,6*(8-1))))</f>
        <v/>
      </c>
      <c r="N75" s="16" t="str">
        <f>IF(9&gt;$D75,"",IF($E75=1,EOMONTH(EDATE(Bonds!$I75,6*(9-1)),0),EDATE(Bonds!$I75,6*(9-1))))</f>
        <v/>
      </c>
      <c r="O75" s="16" t="str">
        <f>IF(10&gt;$D75,"",IF($E75=1,EOMONTH(EDATE(Bonds!$I75,6*(10-1)),0),EDATE(Bonds!$I75,6*(10-1))))</f>
        <v/>
      </c>
      <c r="P75" s="16" t="str">
        <f>IF(11&gt;$D75,"",IF($E75=1,EOMONTH(EDATE(Bonds!$I75,6*(11-1)),0),EDATE(Bonds!$I75,6*(11-1))))</f>
        <v/>
      </c>
      <c r="Q75" s="16" t="str">
        <f>IF(12&gt;$D75,"",IF($E75=1,EOMONTH(EDATE(Bonds!$I75,6*(12-1)),0),EDATE(Bonds!$I75,6*(12-1))))</f>
        <v/>
      </c>
      <c r="R75" s="16" t="str">
        <f>IF(13&gt;$D75,"",IF($E75=1,EOMONTH(EDATE(Bonds!$I75,6*(13-1)),0),EDATE(Bonds!$I75,6*(13-1))))</f>
        <v/>
      </c>
      <c r="S75" s="16" t="str">
        <f>IF(14&gt;$D75,"",IF($E75=1,EOMONTH(EDATE(Bonds!$I75,6*(14-1)),0),EDATE(Bonds!$I75,6*(14-1))))</f>
        <v/>
      </c>
      <c r="T75" s="16" t="str">
        <f>IF(15&gt;$D75,"",IF($E75=1,EOMONTH(EDATE(Bonds!$I75,6*(15-1)),0),EDATE(Bonds!$I75,6*(15-1))))</f>
        <v/>
      </c>
      <c r="U75" s="16" t="str">
        <f>IF(16&gt;$D75,"",IF($E75=1,EOMONTH(EDATE(Bonds!$I75,6*(16-1)),0),EDATE(Bonds!$I75,6*(16-1))))</f>
        <v/>
      </c>
      <c r="V75" s="16" t="str">
        <f>IF(17&gt;$D75,"",IF($E75=1,EOMONTH(EDATE(Bonds!$I75,6*(17-1)),0),EDATE(Bonds!$I75,6*(17-1))))</f>
        <v/>
      </c>
      <c r="W75" s="16" t="str">
        <f>IF(18&gt;$D75,"",IF($E75=1,EOMONTH(EDATE(Bonds!$I75,6*(18-1)),0),EDATE(Bonds!$I75,6*(18-1))))</f>
        <v/>
      </c>
      <c r="X75" s="16" t="str">
        <f>IF(19&gt;$D75,"",IF($E75=1,EOMONTH(EDATE(Bonds!$I75,6*(19-1)),0),EDATE(Bonds!$I75,6*(19-1))))</f>
        <v/>
      </c>
      <c r="Y75" s="16" t="str">
        <f>IF(20&gt;$D75,"",IF($E75=1,EOMONTH(EDATE(Bonds!$I75,6*(20-1)),0),EDATE(Bonds!$I75,6*(20-1))))</f>
        <v/>
      </c>
      <c r="Z75" s="16" t="str">
        <f>IF(21&gt;$D75,"",IF($E75=1,EOMONTH(EDATE(Bonds!$I75,6*(21-1)),0),EDATE(Bonds!$I75,6*(21-1))))</f>
        <v/>
      </c>
      <c r="AA75" s="16" t="str">
        <f>IF(22&gt;$D75,"",IF($E75=1,EOMONTH(EDATE(Bonds!$I75,6*(22-1)),0),EDATE(Bonds!$I75,6*(22-1))))</f>
        <v/>
      </c>
      <c r="AB75" s="16" t="str">
        <f>IF(23&gt;$D75,"",IF($E75=1,EOMONTH(EDATE(Bonds!$I75,6*(23-1)),0),EDATE(Bonds!$I75,6*(23-1))))</f>
        <v/>
      </c>
      <c r="AC75" s="16" t="str">
        <f>IF(24&gt;$D75,"",IF($E75=1,EOMONTH(EDATE(Bonds!$I75,6*(24-1)),0),EDATE(Bonds!$I75,6*(24-1))))</f>
        <v/>
      </c>
      <c r="AD75" s="16" t="str">
        <f>IF(25&gt;$D75,"",IF($E75=1,EOMONTH(EDATE(Bonds!$I75,6*(25-1)),0),EDATE(Bonds!$I75,6*(25-1))))</f>
        <v/>
      </c>
      <c r="AE75" s="16" t="str">
        <f>IF(26&gt;$D75,"",IF($E75=1,EOMONTH(EDATE(Bonds!$I75,6*(26-1)),0),EDATE(Bonds!$I75,6*(26-1))))</f>
        <v/>
      </c>
      <c r="AF75" s="16" t="str">
        <f>IF(27&gt;$D75,"",IF($E75=1,EOMONTH(EDATE(Bonds!$I75,6*(27-1)),0),EDATE(Bonds!$I75,6*(27-1))))</f>
        <v/>
      </c>
      <c r="AG75" s="16" t="str">
        <f>IF(28&gt;$D75,"",IF($E75=1,EOMONTH(EDATE(Bonds!$I75,6*(28-1)),0),EDATE(Bonds!$I75,6*(28-1))))</f>
        <v/>
      </c>
      <c r="AH75" s="16" t="str">
        <f>IF(29&gt;$D75,"",IF($E75=1,EOMONTH(EDATE(Bonds!$I75,6*(29-1)),0),EDATE(Bonds!$I75,6*(29-1))))</f>
        <v/>
      </c>
      <c r="AI75" s="16" t="str">
        <f>IF(30&gt;$D75,"",IF($E75=1,EOMONTH(EDATE(Bonds!$I75,6*(30-1)),0),EDATE(Bonds!$I75,6*(30-1))))</f>
        <v/>
      </c>
      <c r="AJ75" s="16" t="str">
        <f>IF(31&gt;$D75,"",IF($E75=1,EOMONTH(EDATE(Bonds!$I75,6*(31-1)),0),EDATE(Bonds!$I75,6*(31-1))))</f>
        <v/>
      </c>
      <c r="AK75" s="16" t="str">
        <f>IF(32&gt;$D75,"",IF($E75=1,EOMONTH(EDATE(Bonds!$I75,6*(32-1)),0),EDATE(Bonds!$I75,6*(32-1))))</f>
        <v/>
      </c>
      <c r="AL75" s="16" t="str">
        <f>IF(33&gt;$D75,"",IF($E75=1,EOMONTH(EDATE(Bonds!$I75,6*(33-1)),0),EDATE(Bonds!$I75,6*(33-1))))</f>
        <v/>
      </c>
      <c r="AM75" s="16" t="str">
        <f>IF(34&gt;$D75,"",IF($E75=1,EOMONTH(EDATE(Bonds!$I75,6*(34-1)),0),EDATE(Bonds!$I75,6*(34-1))))</f>
        <v/>
      </c>
      <c r="AN75" s="16" t="str">
        <f>IF(35&gt;$D75,"",IF($E75=1,EOMONTH(EDATE(Bonds!$I75,6*(35-1)),0),EDATE(Bonds!$I75,6*(35-1))))</f>
        <v/>
      </c>
      <c r="AO75" s="16" t="str">
        <f>IF(36&gt;$D75,"",IF($E75=1,EOMONTH(EDATE(Bonds!$I75,6*(36-1)),0),EDATE(Bonds!$I75,6*(36-1))))</f>
        <v/>
      </c>
      <c r="AP75" s="16" t="str">
        <f>IF(37&gt;$D75,"",IF($E75=1,EOMONTH(EDATE(Bonds!$I75,6*(37-1)),0),EDATE(Bonds!$I75,6*(37-1))))</f>
        <v/>
      </c>
      <c r="AQ75" s="16" t="str">
        <f>IF(38&gt;$D75,"",IF($E75=1,EOMONTH(EDATE(Bonds!$I75,6*(38-1)),0),EDATE(Bonds!$I75,6*(38-1))))</f>
        <v/>
      </c>
      <c r="AR75" s="16" t="str">
        <f>IF(39&gt;$D75,"",IF($E75=1,EOMONTH(EDATE(Bonds!$I75,6*(39-1)),0),EDATE(Bonds!$I75,6*(39-1))))</f>
        <v/>
      </c>
      <c r="AS75" s="16" t="str">
        <f>IF(40&gt;$D75,"",IF($E75=1,EOMONTH(EDATE(Bonds!$I75,6*(40-1)),0),EDATE(Bonds!$I75,6*(40-1))))</f>
        <v/>
      </c>
      <c r="AT75" s="16" t="str">
        <f>IF(41&gt;$D75,"",IF($E75=1,EOMONTH(EDATE(Bonds!$I75,6*(41-1)),0),EDATE(Bonds!$I75,6*(41-1))))</f>
        <v/>
      </c>
      <c r="AU75" s="16" t="str">
        <f>IF(42&gt;$D75,"",IF($E75=1,EOMONTH(EDATE(Bonds!$I75,6*(42-1)),0),EDATE(Bonds!$I75,6*(42-1))))</f>
        <v/>
      </c>
      <c r="AV75" s="16" t="str">
        <f>IF(43&gt;$D75,"",IF($E75=1,EOMONTH(EDATE(Bonds!$I75,6*(43-1)),0),EDATE(Bonds!$I75,6*(43-1))))</f>
        <v/>
      </c>
      <c r="AW75" s="16" t="str">
        <f>IF(44&gt;$D75,"",IF($E75=1,EOMONTH(EDATE(Bonds!$I75,6*(44-1)),0),EDATE(Bonds!$I75,6*(44-1))))</f>
        <v/>
      </c>
      <c r="AX75" s="16" t="str">
        <f>IF(45&gt;$D75,"",IF($E75=1,EOMONTH(EDATE(Bonds!$I75,6*(45-1)),0),EDATE(Bonds!$I75,6*(45-1))))</f>
        <v/>
      </c>
      <c r="AY75" s="16" t="str">
        <f>IF(46&gt;$D75,"",IF($E75=1,EOMONTH(EDATE(Bonds!$I75,6*(46-1)),0),EDATE(Bonds!$I75,6*(46-1))))</f>
        <v/>
      </c>
      <c r="AZ75" s="16" t="str">
        <f>IF(47&gt;$D75,"",IF($E75=1,EOMONTH(EDATE(Bonds!$I75,6*(47-1)),0),EDATE(Bonds!$I75,6*(47-1))))</f>
        <v/>
      </c>
      <c r="BA75" s="16" t="str">
        <f>IF(48&gt;$D75,"",IF($E75=1,EOMONTH(EDATE(Bonds!$I75,6*(48-1)),0),EDATE(Bonds!$I75,6*(48-1))))</f>
        <v/>
      </c>
      <c r="BB75" s="16" t="str">
        <f>IF(49&gt;$D75,"",IF($E75=1,EOMONTH(EDATE(Bonds!$I75,6*(49-1)),0),EDATE(Bonds!$I75,6*(49-1))))</f>
        <v/>
      </c>
      <c r="BC75" s="16" t="str">
        <f>IF(50&gt;$D75,"",IF($E75=1,EOMONTH(EDATE(Bonds!$I75,6*(50-1)),0),EDATE(Bonds!$I75,6*(50-1))))</f>
        <v/>
      </c>
      <c r="BD75" s="16" t="str">
        <f>IF(51&gt;$D75,"",IF($E75=1,EOMONTH(EDATE(Bonds!$I75,6*(51-1)),0),EDATE(Bonds!$I75,6*(51-1))))</f>
        <v/>
      </c>
      <c r="BE75" s="16" t="str">
        <f>IF(52&gt;$D75,"",IF($E75=1,EOMONTH(EDATE(Bonds!$I75,6*(52-1)),0),EDATE(Bonds!$I75,6*(52-1))))</f>
        <v/>
      </c>
      <c r="BF75" s="16" t="str">
        <f>IF(53&gt;$D75,"",IF($E75=1,EOMONTH(EDATE(Bonds!$I75,6*(53-1)),0),EDATE(Bonds!$I75,6*(53-1))))</f>
        <v/>
      </c>
      <c r="BG75" s="16" t="str">
        <f>IF(54&gt;$D75,"",IF($E75=1,EOMONTH(EDATE(Bonds!$I75,6*(54-1)),0),EDATE(Bonds!$I75,6*(54-1))))</f>
        <v/>
      </c>
      <c r="BH75" s="16" t="str">
        <f>IF(55&gt;$D75,"",IF($E75=1,EOMONTH(EDATE(Bonds!$I75,6*(55-1)),0),EDATE(Bonds!$I75,6*(55-1))))</f>
        <v/>
      </c>
      <c r="BI75" s="16" t="str">
        <f>IF(56&gt;$D75,"",IF($E75=1,EOMONTH(EDATE(Bonds!$I75,6*(56-1)),0),EDATE(Bonds!$I75,6*(56-1))))</f>
        <v/>
      </c>
      <c r="BJ75" s="16" t="str">
        <f>IF(57&gt;$D75,"",IF($E75=1,EOMONTH(EDATE(Bonds!$I75,6*(57-1)),0),EDATE(Bonds!$I75,6*(57-1))))</f>
        <v/>
      </c>
      <c r="BK75" s="16" t="str">
        <f>IF(58&gt;$D75,"",IF($E75=1,EOMONTH(EDATE(Bonds!$I75,6*(58-1)),0),EDATE(Bonds!$I75,6*(58-1))))</f>
        <v/>
      </c>
      <c r="BL75" s="16" t="str">
        <f>IF(59&gt;$D75,"",IF($E75=1,EOMONTH(EDATE(Bonds!$I75,6*(59-1)),0),EDATE(Bonds!$I75,6*(59-1))))</f>
        <v/>
      </c>
      <c r="BM75" s="16" t="str">
        <f>IF(60&gt;$D75,"",IF($E75=1,EOMONTH(EDATE(Bonds!$I75,6*(60-1)),0),EDATE(Bonds!$I75,6*(60-1))))</f>
        <v/>
      </c>
      <c r="BO75" s="22">
        <f t="shared" si="122"/>
        <v>3.8331702631407456E-2</v>
      </c>
      <c r="BP75" s="22">
        <f t="shared" si="123"/>
        <v>4.0662069075091872E-2</v>
      </c>
      <c r="BQ75" s="22">
        <f t="shared" si="124"/>
        <v>4.2190166510399571E-2</v>
      </c>
      <c r="BR75" s="22" t="str">
        <f t="shared" si="125"/>
        <v/>
      </c>
      <c r="BS75" s="22" t="str">
        <f t="shared" si="126"/>
        <v/>
      </c>
      <c r="BT75" s="22" t="str">
        <f t="shared" si="127"/>
        <v/>
      </c>
      <c r="BU75" s="22" t="str">
        <f t="shared" si="128"/>
        <v/>
      </c>
      <c r="BV75" s="22" t="str">
        <f t="shared" si="129"/>
        <v/>
      </c>
      <c r="BW75" s="22" t="str">
        <f t="shared" si="130"/>
        <v/>
      </c>
      <c r="BX75" s="22" t="str">
        <f t="shared" si="131"/>
        <v/>
      </c>
      <c r="BY75" s="22" t="str">
        <f t="shared" si="132"/>
        <v/>
      </c>
      <c r="BZ75" s="22" t="str">
        <f t="shared" si="133"/>
        <v/>
      </c>
      <c r="CA75" s="22" t="str">
        <f t="shared" si="134"/>
        <v/>
      </c>
      <c r="CB75" s="22" t="str">
        <f t="shared" si="135"/>
        <v/>
      </c>
      <c r="CC75" s="22" t="str">
        <f t="shared" si="136"/>
        <v/>
      </c>
      <c r="CD75" s="22" t="str">
        <f t="shared" si="137"/>
        <v/>
      </c>
      <c r="CE75" s="22" t="str">
        <f t="shared" si="138"/>
        <v/>
      </c>
      <c r="CF75" s="22" t="str">
        <f t="shared" si="139"/>
        <v/>
      </c>
      <c r="CG75" s="22" t="str">
        <f t="shared" si="140"/>
        <v/>
      </c>
      <c r="CH75" s="22" t="str">
        <f t="shared" si="141"/>
        <v/>
      </c>
      <c r="CI75" s="22" t="str">
        <f t="shared" si="142"/>
        <v/>
      </c>
      <c r="CJ75" s="22" t="str">
        <f t="shared" si="143"/>
        <v/>
      </c>
      <c r="CK75" s="22" t="str">
        <f t="shared" si="144"/>
        <v/>
      </c>
      <c r="CL75" s="22" t="str">
        <f t="shared" si="145"/>
        <v/>
      </c>
      <c r="CM75" s="22" t="str">
        <f t="shared" si="146"/>
        <v/>
      </c>
      <c r="CN75" s="22" t="str">
        <f t="shared" si="147"/>
        <v/>
      </c>
      <c r="CO75" s="22" t="str">
        <f t="shared" si="148"/>
        <v/>
      </c>
      <c r="CP75" s="22" t="str">
        <f t="shared" si="149"/>
        <v/>
      </c>
      <c r="CQ75" s="22" t="str">
        <f t="shared" si="150"/>
        <v/>
      </c>
      <c r="CR75" s="22" t="str">
        <f t="shared" si="151"/>
        <v/>
      </c>
      <c r="CS75" s="22" t="str">
        <f t="shared" si="152"/>
        <v/>
      </c>
      <c r="CT75" s="22" t="str">
        <f t="shared" si="153"/>
        <v/>
      </c>
      <c r="CU75" s="22" t="str">
        <f t="shared" si="154"/>
        <v/>
      </c>
      <c r="CV75" s="22" t="str">
        <f t="shared" si="155"/>
        <v/>
      </c>
      <c r="CW75" s="22" t="str">
        <f t="shared" si="156"/>
        <v/>
      </c>
      <c r="CX75" s="22" t="str">
        <f t="shared" si="157"/>
        <v/>
      </c>
      <c r="CY75" s="22" t="str">
        <f t="shared" si="158"/>
        <v/>
      </c>
      <c r="CZ75" s="22" t="str">
        <f t="shared" si="159"/>
        <v/>
      </c>
      <c r="DA75" s="22" t="str">
        <f t="shared" si="160"/>
        <v/>
      </c>
      <c r="DB75" s="22" t="str">
        <f t="shared" si="161"/>
        <v/>
      </c>
      <c r="DC75" s="22" t="str">
        <f t="shared" si="162"/>
        <v/>
      </c>
      <c r="DD75" s="22" t="str">
        <f t="shared" si="163"/>
        <v/>
      </c>
      <c r="DE75" s="22" t="str">
        <f t="shared" si="164"/>
        <v/>
      </c>
      <c r="DF75" s="22" t="str">
        <f t="shared" si="165"/>
        <v/>
      </c>
      <c r="DG75" s="22" t="str">
        <f t="shared" si="166"/>
        <v/>
      </c>
      <c r="DH75" s="22" t="str">
        <f t="shared" si="167"/>
        <v/>
      </c>
      <c r="DI75" s="22" t="str">
        <f t="shared" si="168"/>
        <v/>
      </c>
      <c r="DJ75" s="22" t="str">
        <f t="shared" si="169"/>
        <v/>
      </c>
      <c r="DK75" s="22" t="str">
        <f t="shared" si="170"/>
        <v/>
      </c>
      <c r="DL75" s="22" t="str">
        <f t="shared" si="171"/>
        <v/>
      </c>
      <c r="DM75" s="22" t="str">
        <f t="shared" si="172"/>
        <v/>
      </c>
      <c r="DN75" s="22" t="str">
        <f t="shared" si="173"/>
        <v/>
      </c>
      <c r="DO75" s="22" t="str">
        <f t="shared" si="174"/>
        <v/>
      </c>
      <c r="DP75" s="22" t="str">
        <f t="shared" si="175"/>
        <v/>
      </c>
      <c r="DQ75" s="22" t="str">
        <f t="shared" si="176"/>
        <v/>
      </c>
      <c r="DR75" s="22" t="str">
        <f t="shared" si="177"/>
        <v/>
      </c>
      <c r="DS75" s="22" t="str">
        <f t="shared" si="178"/>
        <v/>
      </c>
      <c r="DT75" s="22" t="str">
        <f t="shared" si="179"/>
        <v/>
      </c>
      <c r="DU75" s="22" t="str">
        <f t="shared" si="180"/>
        <v/>
      </c>
      <c r="DV75" s="22" t="str">
        <f t="shared" si="181"/>
        <v/>
      </c>
      <c r="DX75" s="18">
        <f t="shared" si="182"/>
        <v>1.9144423684548322</v>
      </c>
      <c r="DY75" s="18">
        <f t="shared" si="183"/>
        <v>1.8748611778443425</v>
      </c>
      <c r="DZ75" s="18">
        <f t="shared" si="184"/>
        <v>96.446891642916142</v>
      </c>
      <c r="EA75" s="18">
        <f t="shared" si="185"/>
        <v>0</v>
      </c>
      <c r="EB75" s="18">
        <f t="shared" si="186"/>
        <v>0</v>
      </c>
      <c r="EC75" s="18">
        <f t="shared" si="187"/>
        <v>0</v>
      </c>
      <c r="ED75" s="18">
        <f t="shared" si="188"/>
        <v>0</v>
      </c>
      <c r="EE75" s="18">
        <f t="shared" si="189"/>
        <v>0</v>
      </c>
      <c r="EF75" s="18">
        <f t="shared" si="190"/>
        <v>0</v>
      </c>
      <c r="EG75" s="18">
        <f t="shared" si="191"/>
        <v>0</v>
      </c>
      <c r="EH75" s="18">
        <f t="shared" si="192"/>
        <v>0</v>
      </c>
      <c r="EI75" s="18">
        <f t="shared" si="193"/>
        <v>0</v>
      </c>
      <c r="EJ75" s="18">
        <f t="shared" si="194"/>
        <v>0</v>
      </c>
      <c r="EK75" s="18">
        <f t="shared" si="195"/>
        <v>0</v>
      </c>
      <c r="EL75" s="18">
        <f t="shared" si="196"/>
        <v>0</v>
      </c>
      <c r="EM75" s="18">
        <f t="shared" si="197"/>
        <v>0</v>
      </c>
      <c r="EN75" s="18">
        <f t="shared" si="198"/>
        <v>0</v>
      </c>
      <c r="EO75" s="18">
        <f t="shared" si="199"/>
        <v>0</v>
      </c>
      <c r="EP75" s="18">
        <f t="shared" si="200"/>
        <v>0</v>
      </c>
      <c r="EQ75" s="18">
        <f t="shared" si="201"/>
        <v>0</v>
      </c>
      <c r="ER75" s="18">
        <f t="shared" si="202"/>
        <v>0</v>
      </c>
      <c r="ES75" s="18">
        <f t="shared" si="203"/>
        <v>0</v>
      </c>
      <c r="ET75" s="18">
        <f t="shared" si="204"/>
        <v>0</v>
      </c>
      <c r="EU75" s="18">
        <f t="shared" si="205"/>
        <v>0</v>
      </c>
      <c r="EV75" s="18">
        <f t="shared" si="206"/>
        <v>0</v>
      </c>
      <c r="EW75" s="18">
        <f t="shared" si="207"/>
        <v>0</v>
      </c>
      <c r="EX75" s="18">
        <f t="shared" si="208"/>
        <v>0</v>
      </c>
      <c r="EY75" s="18">
        <f t="shared" si="209"/>
        <v>0</v>
      </c>
      <c r="EZ75" s="18">
        <f t="shared" si="210"/>
        <v>0</v>
      </c>
      <c r="FA75" s="18">
        <f t="shared" si="211"/>
        <v>0</v>
      </c>
      <c r="FB75" s="18">
        <f t="shared" si="212"/>
        <v>0</v>
      </c>
      <c r="FC75" s="18">
        <f t="shared" si="213"/>
        <v>0</v>
      </c>
      <c r="FD75" s="18">
        <f t="shared" si="214"/>
        <v>0</v>
      </c>
      <c r="FE75" s="18">
        <f t="shared" si="215"/>
        <v>0</v>
      </c>
      <c r="FF75" s="18">
        <f t="shared" si="216"/>
        <v>0</v>
      </c>
      <c r="FG75" s="18">
        <f t="shared" si="217"/>
        <v>0</v>
      </c>
      <c r="FH75" s="18">
        <f t="shared" si="218"/>
        <v>0</v>
      </c>
      <c r="FI75" s="18">
        <f t="shared" si="219"/>
        <v>0</v>
      </c>
      <c r="FJ75" s="18">
        <f t="shared" si="220"/>
        <v>0</v>
      </c>
      <c r="FK75" s="18">
        <f t="shared" si="221"/>
        <v>0</v>
      </c>
      <c r="FL75" s="18">
        <f t="shared" si="222"/>
        <v>0</v>
      </c>
      <c r="FM75" s="18">
        <f t="shared" si="223"/>
        <v>0</v>
      </c>
      <c r="FN75" s="18">
        <f t="shared" si="224"/>
        <v>0</v>
      </c>
      <c r="FO75" s="18">
        <f t="shared" si="225"/>
        <v>0</v>
      </c>
      <c r="FP75" s="18">
        <f t="shared" si="226"/>
        <v>0</v>
      </c>
      <c r="FQ75" s="18">
        <f t="shared" si="227"/>
        <v>0</v>
      </c>
      <c r="FR75" s="18">
        <f t="shared" si="228"/>
        <v>0</v>
      </c>
      <c r="FS75" s="18">
        <f t="shared" si="229"/>
        <v>0</v>
      </c>
      <c r="FT75" s="18">
        <f t="shared" si="230"/>
        <v>0</v>
      </c>
      <c r="FU75" s="18">
        <f t="shared" si="231"/>
        <v>0</v>
      </c>
      <c r="FV75" s="18">
        <f t="shared" si="232"/>
        <v>0</v>
      </c>
      <c r="FW75" s="18">
        <f t="shared" si="233"/>
        <v>0</v>
      </c>
      <c r="FX75" s="18">
        <f t="shared" si="234"/>
        <v>0</v>
      </c>
      <c r="FY75" s="18">
        <f t="shared" si="235"/>
        <v>0</v>
      </c>
      <c r="FZ75" s="18">
        <f t="shared" si="236"/>
        <v>0</v>
      </c>
      <c r="GA75" s="18">
        <f t="shared" si="237"/>
        <v>0</v>
      </c>
      <c r="GB75" s="18">
        <f t="shared" si="238"/>
        <v>0</v>
      </c>
      <c r="GC75" s="18">
        <f t="shared" si="239"/>
        <v>0</v>
      </c>
      <c r="GD75" s="18">
        <f t="shared" si="240"/>
        <v>0</v>
      </c>
      <c r="GE75" s="18">
        <f t="shared" si="241"/>
        <v>0</v>
      </c>
    </row>
    <row r="76" spans="1:187" x14ac:dyDescent="0.2">
      <c r="A76">
        <v>73</v>
      </c>
      <c r="B76" s="16">
        <f>Bonds!B76</f>
        <v>46767</v>
      </c>
      <c r="C76" s="17">
        <f>Bonds!C76</f>
        <v>4.25</v>
      </c>
      <c r="D76">
        <f>Bonds!Q76</f>
        <v>3</v>
      </c>
      <c r="E76">
        <f t="shared" si="121"/>
        <v>0</v>
      </c>
      <c r="F76" s="16">
        <f>IF(1&gt;$D76,"",IF($E76=1,EOMONTH(EDATE(Bonds!$I76,6*(1-1)),0),EDATE(Bonds!$I76,6*(1-1))))</f>
        <v>46402</v>
      </c>
      <c r="G76" s="16">
        <f>IF(2&gt;$D76,"",IF($E76=1,EOMONTH(EDATE(Bonds!$I76,6*(2-1)),0),EDATE(Bonds!$I76,6*(2-1))))</f>
        <v>46583</v>
      </c>
      <c r="H76" s="16">
        <f>IF(3&gt;$D76,"",IF($E76=1,EOMONTH(EDATE(Bonds!$I76,6*(3-1)),0),EDATE(Bonds!$I76,6*(3-1))))</f>
        <v>46767</v>
      </c>
      <c r="I76" s="16" t="str">
        <f>IF(4&gt;$D76,"",IF($E76=1,EOMONTH(EDATE(Bonds!$I76,6*(4-1)),0),EDATE(Bonds!$I76,6*(4-1))))</f>
        <v/>
      </c>
      <c r="J76" s="16" t="str">
        <f>IF(5&gt;$D76,"",IF($E76=1,EOMONTH(EDATE(Bonds!$I76,6*(5-1)),0),EDATE(Bonds!$I76,6*(5-1))))</f>
        <v/>
      </c>
      <c r="K76" s="16" t="str">
        <f>IF(6&gt;$D76,"",IF($E76=1,EOMONTH(EDATE(Bonds!$I76,6*(6-1)),0),EDATE(Bonds!$I76,6*(6-1))))</f>
        <v/>
      </c>
      <c r="L76" s="16" t="str">
        <f>IF(7&gt;$D76,"",IF($E76=1,EOMONTH(EDATE(Bonds!$I76,6*(7-1)),0),EDATE(Bonds!$I76,6*(7-1))))</f>
        <v/>
      </c>
      <c r="M76" s="16" t="str">
        <f>IF(8&gt;$D76,"",IF($E76=1,EOMONTH(EDATE(Bonds!$I76,6*(8-1)),0),EDATE(Bonds!$I76,6*(8-1))))</f>
        <v/>
      </c>
      <c r="N76" s="16" t="str">
        <f>IF(9&gt;$D76,"",IF($E76=1,EOMONTH(EDATE(Bonds!$I76,6*(9-1)),0),EDATE(Bonds!$I76,6*(9-1))))</f>
        <v/>
      </c>
      <c r="O76" s="16" t="str">
        <f>IF(10&gt;$D76,"",IF($E76=1,EOMONTH(EDATE(Bonds!$I76,6*(10-1)),0),EDATE(Bonds!$I76,6*(10-1))))</f>
        <v/>
      </c>
      <c r="P76" s="16" t="str">
        <f>IF(11&gt;$D76,"",IF($E76=1,EOMONTH(EDATE(Bonds!$I76,6*(11-1)),0),EDATE(Bonds!$I76,6*(11-1))))</f>
        <v/>
      </c>
      <c r="Q76" s="16" t="str">
        <f>IF(12&gt;$D76,"",IF($E76=1,EOMONTH(EDATE(Bonds!$I76,6*(12-1)),0),EDATE(Bonds!$I76,6*(12-1))))</f>
        <v/>
      </c>
      <c r="R76" s="16" t="str">
        <f>IF(13&gt;$D76,"",IF($E76=1,EOMONTH(EDATE(Bonds!$I76,6*(13-1)),0),EDATE(Bonds!$I76,6*(13-1))))</f>
        <v/>
      </c>
      <c r="S76" s="16" t="str">
        <f>IF(14&gt;$D76,"",IF($E76=1,EOMONTH(EDATE(Bonds!$I76,6*(14-1)),0),EDATE(Bonds!$I76,6*(14-1))))</f>
        <v/>
      </c>
      <c r="T76" s="16" t="str">
        <f>IF(15&gt;$D76,"",IF($E76=1,EOMONTH(EDATE(Bonds!$I76,6*(15-1)),0),EDATE(Bonds!$I76,6*(15-1))))</f>
        <v/>
      </c>
      <c r="U76" s="16" t="str">
        <f>IF(16&gt;$D76,"",IF($E76=1,EOMONTH(EDATE(Bonds!$I76,6*(16-1)),0),EDATE(Bonds!$I76,6*(16-1))))</f>
        <v/>
      </c>
      <c r="V76" s="16" t="str">
        <f>IF(17&gt;$D76,"",IF($E76=1,EOMONTH(EDATE(Bonds!$I76,6*(17-1)),0),EDATE(Bonds!$I76,6*(17-1))))</f>
        <v/>
      </c>
      <c r="W76" s="16" t="str">
        <f>IF(18&gt;$D76,"",IF($E76=1,EOMONTH(EDATE(Bonds!$I76,6*(18-1)),0),EDATE(Bonds!$I76,6*(18-1))))</f>
        <v/>
      </c>
      <c r="X76" s="16" t="str">
        <f>IF(19&gt;$D76,"",IF($E76=1,EOMONTH(EDATE(Bonds!$I76,6*(19-1)),0),EDATE(Bonds!$I76,6*(19-1))))</f>
        <v/>
      </c>
      <c r="Y76" s="16" t="str">
        <f>IF(20&gt;$D76,"",IF($E76=1,EOMONTH(EDATE(Bonds!$I76,6*(20-1)),0),EDATE(Bonds!$I76,6*(20-1))))</f>
        <v/>
      </c>
      <c r="Z76" s="16" t="str">
        <f>IF(21&gt;$D76,"",IF($E76=1,EOMONTH(EDATE(Bonds!$I76,6*(21-1)),0),EDATE(Bonds!$I76,6*(21-1))))</f>
        <v/>
      </c>
      <c r="AA76" s="16" t="str">
        <f>IF(22&gt;$D76,"",IF($E76=1,EOMONTH(EDATE(Bonds!$I76,6*(22-1)),0),EDATE(Bonds!$I76,6*(22-1))))</f>
        <v/>
      </c>
      <c r="AB76" s="16" t="str">
        <f>IF(23&gt;$D76,"",IF($E76=1,EOMONTH(EDATE(Bonds!$I76,6*(23-1)),0),EDATE(Bonds!$I76,6*(23-1))))</f>
        <v/>
      </c>
      <c r="AC76" s="16" t="str">
        <f>IF(24&gt;$D76,"",IF($E76=1,EOMONTH(EDATE(Bonds!$I76,6*(24-1)),0),EDATE(Bonds!$I76,6*(24-1))))</f>
        <v/>
      </c>
      <c r="AD76" s="16" t="str">
        <f>IF(25&gt;$D76,"",IF($E76=1,EOMONTH(EDATE(Bonds!$I76,6*(25-1)),0),EDATE(Bonds!$I76,6*(25-1))))</f>
        <v/>
      </c>
      <c r="AE76" s="16" t="str">
        <f>IF(26&gt;$D76,"",IF($E76=1,EOMONTH(EDATE(Bonds!$I76,6*(26-1)),0),EDATE(Bonds!$I76,6*(26-1))))</f>
        <v/>
      </c>
      <c r="AF76" s="16" t="str">
        <f>IF(27&gt;$D76,"",IF($E76=1,EOMONTH(EDATE(Bonds!$I76,6*(27-1)),0),EDATE(Bonds!$I76,6*(27-1))))</f>
        <v/>
      </c>
      <c r="AG76" s="16" t="str">
        <f>IF(28&gt;$D76,"",IF($E76=1,EOMONTH(EDATE(Bonds!$I76,6*(28-1)),0),EDATE(Bonds!$I76,6*(28-1))))</f>
        <v/>
      </c>
      <c r="AH76" s="16" t="str">
        <f>IF(29&gt;$D76,"",IF($E76=1,EOMONTH(EDATE(Bonds!$I76,6*(29-1)),0),EDATE(Bonds!$I76,6*(29-1))))</f>
        <v/>
      </c>
      <c r="AI76" s="16" t="str">
        <f>IF(30&gt;$D76,"",IF($E76=1,EOMONTH(EDATE(Bonds!$I76,6*(30-1)),0),EDATE(Bonds!$I76,6*(30-1))))</f>
        <v/>
      </c>
      <c r="AJ76" s="16" t="str">
        <f>IF(31&gt;$D76,"",IF($E76=1,EOMONTH(EDATE(Bonds!$I76,6*(31-1)),0),EDATE(Bonds!$I76,6*(31-1))))</f>
        <v/>
      </c>
      <c r="AK76" s="16" t="str">
        <f>IF(32&gt;$D76,"",IF($E76=1,EOMONTH(EDATE(Bonds!$I76,6*(32-1)),0),EDATE(Bonds!$I76,6*(32-1))))</f>
        <v/>
      </c>
      <c r="AL76" s="16" t="str">
        <f>IF(33&gt;$D76,"",IF($E76=1,EOMONTH(EDATE(Bonds!$I76,6*(33-1)),0),EDATE(Bonds!$I76,6*(33-1))))</f>
        <v/>
      </c>
      <c r="AM76" s="16" t="str">
        <f>IF(34&gt;$D76,"",IF($E76=1,EOMONTH(EDATE(Bonds!$I76,6*(34-1)),0),EDATE(Bonds!$I76,6*(34-1))))</f>
        <v/>
      </c>
      <c r="AN76" s="16" t="str">
        <f>IF(35&gt;$D76,"",IF($E76=1,EOMONTH(EDATE(Bonds!$I76,6*(35-1)),0),EDATE(Bonds!$I76,6*(35-1))))</f>
        <v/>
      </c>
      <c r="AO76" s="16" t="str">
        <f>IF(36&gt;$D76,"",IF($E76=1,EOMONTH(EDATE(Bonds!$I76,6*(36-1)),0),EDATE(Bonds!$I76,6*(36-1))))</f>
        <v/>
      </c>
      <c r="AP76" s="16" t="str">
        <f>IF(37&gt;$D76,"",IF($E76=1,EOMONTH(EDATE(Bonds!$I76,6*(37-1)),0),EDATE(Bonds!$I76,6*(37-1))))</f>
        <v/>
      </c>
      <c r="AQ76" s="16" t="str">
        <f>IF(38&gt;$D76,"",IF($E76=1,EOMONTH(EDATE(Bonds!$I76,6*(38-1)),0),EDATE(Bonds!$I76,6*(38-1))))</f>
        <v/>
      </c>
      <c r="AR76" s="16" t="str">
        <f>IF(39&gt;$D76,"",IF($E76=1,EOMONTH(EDATE(Bonds!$I76,6*(39-1)),0),EDATE(Bonds!$I76,6*(39-1))))</f>
        <v/>
      </c>
      <c r="AS76" s="16" t="str">
        <f>IF(40&gt;$D76,"",IF($E76=1,EOMONTH(EDATE(Bonds!$I76,6*(40-1)),0),EDATE(Bonds!$I76,6*(40-1))))</f>
        <v/>
      </c>
      <c r="AT76" s="16" t="str">
        <f>IF(41&gt;$D76,"",IF($E76=1,EOMONTH(EDATE(Bonds!$I76,6*(41-1)),0),EDATE(Bonds!$I76,6*(41-1))))</f>
        <v/>
      </c>
      <c r="AU76" s="16" t="str">
        <f>IF(42&gt;$D76,"",IF($E76=1,EOMONTH(EDATE(Bonds!$I76,6*(42-1)),0),EDATE(Bonds!$I76,6*(42-1))))</f>
        <v/>
      </c>
      <c r="AV76" s="16" t="str">
        <f>IF(43&gt;$D76,"",IF($E76=1,EOMONTH(EDATE(Bonds!$I76,6*(43-1)),0),EDATE(Bonds!$I76,6*(43-1))))</f>
        <v/>
      </c>
      <c r="AW76" s="16" t="str">
        <f>IF(44&gt;$D76,"",IF($E76=1,EOMONTH(EDATE(Bonds!$I76,6*(44-1)),0),EDATE(Bonds!$I76,6*(44-1))))</f>
        <v/>
      </c>
      <c r="AX76" s="16" t="str">
        <f>IF(45&gt;$D76,"",IF($E76=1,EOMONTH(EDATE(Bonds!$I76,6*(45-1)),0),EDATE(Bonds!$I76,6*(45-1))))</f>
        <v/>
      </c>
      <c r="AY76" s="16" t="str">
        <f>IF(46&gt;$D76,"",IF($E76=1,EOMONTH(EDATE(Bonds!$I76,6*(46-1)),0),EDATE(Bonds!$I76,6*(46-1))))</f>
        <v/>
      </c>
      <c r="AZ76" s="16" t="str">
        <f>IF(47&gt;$D76,"",IF($E76=1,EOMONTH(EDATE(Bonds!$I76,6*(47-1)),0),EDATE(Bonds!$I76,6*(47-1))))</f>
        <v/>
      </c>
      <c r="BA76" s="16" t="str">
        <f>IF(48&gt;$D76,"",IF($E76=1,EOMONTH(EDATE(Bonds!$I76,6*(48-1)),0),EDATE(Bonds!$I76,6*(48-1))))</f>
        <v/>
      </c>
      <c r="BB76" s="16" t="str">
        <f>IF(49&gt;$D76,"",IF($E76=1,EOMONTH(EDATE(Bonds!$I76,6*(49-1)),0),EDATE(Bonds!$I76,6*(49-1))))</f>
        <v/>
      </c>
      <c r="BC76" s="16" t="str">
        <f>IF(50&gt;$D76,"",IF($E76=1,EOMONTH(EDATE(Bonds!$I76,6*(50-1)),0),EDATE(Bonds!$I76,6*(50-1))))</f>
        <v/>
      </c>
      <c r="BD76" s="16" t="str">
        <f>IF(51&gt;$D76,"",IF($E76=1,EOMONTH(EDATE(Bonds!$I76,6*(51-1)),0),EDATE(Bonds!$I76,6*(51-1))))</f>
        <v/>
      </c>
      <c r="BE76" s="16" t="str">
        <f>IF(52&gt;$D76,"",IF($E76=1,EOMONTH(EDATE(Bonds!$I76,6*(52-1)),0),EDATE(Bonds!$I76,6*(52-1))))</f>
        <v/>
      </c>
      <c r="BF76" s="16" t="str">
        <f>IF(53&gt;$D76,"",IF($E76=1,EOMONTH(EDATE(Bonds!$I76,6*(53-1)),0),EDATE(Bonds!$I76,6*(53-1))))</f>
        <v/>
      </c>
      <c r="BG76" s="16" t="str">
        <f>IF(54&gt;$D76,"",IF($E76=1,EOMONTH(EDATE(Bonds!$I76,6*(54-1)),0),EDATE(Bonds!$I76,6*(54-1))))</f>
        <v/>
      </c>
      <c r="BH76" s="16" t="str">
        <f>IF(55&gt;$D76,"",IF($E76=1,EOMONTH(EDATE(Bonds!$I76,6*(55-1)),0),EDATE(Bonds!$I76,6*(55-1))))</f>
        <v/>
      </c>
      <c r="BI76" s="16" t="str">
        <f>IF(56&gt;$D76,"",IF($E76=1,EOMONTH(EDATE(Bonds!$I76,6*(56-1)),0),EDATE(Bonds!$I76,6*(56-1))))</f>
        <v/>
      </c>
      <c r="BJ76" s="16" t="str">
        <f>IF(57&gt;$D76,"",IF($E76=1,EOMONTH(EDATE(Bonds!$I76,6*(57-1)),0),EDATE(Bonds!$I76,6*(57-1))))</f>
        <v/>
      </c>
      <c r="BK76" s="16" t="str">
        <f>IF(58&gt;$D76,"",IF($E76=1,EOMONTH(EDATE(Bonds!$I76,6*(58-1)),0),EDATE(Bonds!$I76,6*(58-1))))</f>
        <v/>
      </c>
      <c r="BL76" s="16" t="str">
        <f>IF(59&gt;$D76,"",IF($E76=1,EOMONTH(EDATE(Bonds!$I76,6*(59-1)),0),EDATE(Bonds!$I76,6*(59-1))))</f>
        <v/>
      </c>
      <c r="BM76" s="16" t="str">
        <f>IF(60&gt;$D76,"",IF($E76=1,EOMONTH(EDATE(Bonds!$I76,6*(60-1)),0),EDATE(Bonds!$I76,6*(60-1))))</f>
        <v/>
      </c>
      <c r="BO76" s="22">
        <f t="shared" si="122"/>
        <v>3.856446669242905E-2</v>
      </c>
      <c r="BP76" s="22">
        <f t="shared" si="123"/>
        <v>4.0813952533244303E-2</v>
      </c>
      <c r="BQ76" s="22">
        <f t="shared" si="124"/>
        <v>4.2286669354478487E-2</v>
      </c>
      <c r="BR76" s="22" t="str">
        <f t="shared" si="125"/>
        <v/>
      </c>
      <c r="BS76" s="22" t="str">
        <f t="shared" si="126"/>
        <v/>
      </c>
      <c r="BT76" s="22" t="str">
        <f t="shared" si="127"/>
        <v/>
      </c>
      <c r="BU76" s="22" t="str">
        <f t="shared" si="128"/>
        <v/>
      </c>
      <c r="BV76" s="22" t="str">
        <f t="shared" si="129"/>
        <v/>
      </c>
      <c r="BW76" s="22" t="str">
        <f t="shared" si="130"/>
        <v/>
      </c>
      <c r="BX76" s="22" t="str">
        <f t="shared" si="131"/>
        <v/>
      </c>
      <c r="BY76" s="22" t="str">
        <f t="shared" si="132"/>
        <v/>
      </c>
      <c r="BZ76" s="22" t="str">
        <f t="shared" si="133"/>
        <v/>
      </c>
      <c r="CA76" s="22" t="str">
        <f t="shared" si="134"/>
        <v/>
      </c>
      <c r="CB76" s="22" t="str">
        <f t="shared" si="135"/>
        <v/>
      </c>
      <c r="CC76" s="22" t="str">
        <f t="shared" si="136"/>
        <v/>
      </c>
      <c r="CD76" s="22" t="str">
        <f t="shared" si="137"/>
        <v/>
      </c>
      <c r="CE76" s="22" t="str">
        <f t="shared" si="138"/>
        <v/>
      </c>
      <c r="CF76" s="22" t="str">
        <f t="shared" si="139"/>
        <v/>
      </c>
      <c r="CG76" s="22" t="str">
        <f t="shared" si="140"/>
        <v/>
      </c>
      <c r="CH76" s="22" t="str">
        <f t="shared" si="141"/>
        <v/>
      </c>
      <c r="CI76" s="22" t="str">
        <f t="shared" si="142"/>
        <v/>
      </c>
      <c r="CJ76" s="22" t="str">
        <f t="shared" si="143"/>
        <v/>
      </c>
      <c r="CK76" s="22" t="str">
        <f t="shared" si="144"/>
        <v/>
      </c>
      <c r="CL76" s="22" t="str">
        <f t="shared" si="145"/>
        <v/>
      </c>
      <c r="CM76" s="22" t="str">
        <f t="shared" si="146"/>
        <v/>
      </c>
      <c r="CN76" s="22" t="str">
        <f t="shared" si="147"/>
        <v/>
      </c>
      <c r="CO76" s="22" t="str">
        <f t="shared" si="148"/>
        <v/>
      </c>
      <c r="CP76" s="22" t="str">
        <f t="shared" si="149"/>
        <v/>
      </c>
      <c r="CQ76" s="22" t="str">
        <f t="shared" si="150"/>
        <v/>
      </c>
      <c r="CR76" s="22" t="str">
        <f t="shared" si="151"/>
        <v/>
      </c>
      <c r="CS76" s="22" t="str">
        <f t="shared" si="152"/>
        <v/>
      </c>
      <c r="CT76" s="22" t="str">
        <f t="shared" si="153"/>
        <v/>
      </c>
      <c r="CU76" s="22" t="str">
        <f t="shared" si="154"/>
        <v/>
      </c>
      <c r="CV76" s="22" t="str">
        <f t="shared" si="155"/>
        <v/>
      </c>
      <c r="CW76" s="22" t="str">
        <f t="shared" si="156"/>
        <v/>
      </c>
      <c r="CX76" s="22" t="str">
        <f t="shared" si="157"/>
        <v/>
      </c>
      <c r="CY76" s="22" t="str">
        <f t="shared" si="158"/>
        <v/>
      </c>
      <c r="CZ76" s="22" t="str">
        <f t="shared" si="159"/>
        <v/>
      </c>
      <c r="DA76" s="22" t="str">
        <f t="shared" si="160"/>
        <v/>
      </c>
      <c r="DB76" s="22" t="str">
        <f t="shared" si="161"/>
        <v/>
      </c>
      <c r="DC76" s="22" t="str">
        <f t="shared" si="162"/>
        <v/>
      </c>
      <c r="DD76" s="22" t="str">
        <f t="shared" si="163"/>
        <v/>
      </c>
      <c r="DE76" s="22" t="str">
        <f t="shared" si="164"/>
        <v/>
      </c>
      <c r="DF76" s="22" t="str">
        <f t="shared" si="165"/>
        <v/>
      </c>
      <c r="DG76" s="22" t="str">
        <f t="shared" si="166"/>
        <v/>
      </c>
      <c r="DH76" s="22" t="str">
        <f t="shared" si="167"/>
        <v/>
      </c>
      <c r="DI76" s="22" t="str">
        <f t="shared" si="168"/>
        <v/>
      </c>
      <c r="DJ76" s="22" t="str">
        <f t="shared" si="169"/>
        <v/>
      </c>
      <c r="DK76" s="22" t="str">
        <f t="shared" si="170"/>
        <v/>
      </c>
      <c r="DL76" s="22" t="str">
        <f t="shared" si="171"/>
        <v/>
      </c>
      <c r="DM76" s="22" t="str">
        <f t="shared" si="172"/>
        <v/>
      </c>
      <c r="DN76" s="22" t="str">
        <f t="shared" si="173"/>
        <v/>
      </c>
      <c r="DO76" s="22" t="str">
        <f t="shared" si="174"/>
        <v/>
      </c>
      <c r="DP76" s="22" t="str">
        <f t="shared" si="175"/>
        <v/>
      </c>
      <c r="DQ76" s="22" t="str">
        <f t="shared" si="176"/>
        <v/>
      </c>
      <c r="DR76" s="22" t="str">
        <f t="shared" si="177"/>
        <v/>
      </c>
      <c r="DS76" s="22" t="str">
        <f t="shared" si="178"/>
        <v/>
      </c>
      <c r="DT76" s="22" t="str">
        <f t="shared" si="179"/>
        <v/>
      </c>
      <c r="DU76" s="22" t="str">
        <f t="shared" si="180"/>
        <v/>
      </c>
      <c r="DV76" s="22" t="str">
        <f t="shared" si="181"/>
        <v/>
      </c>
      <c r="DX76" s="18">
        <f t="shared" si="182"/>
        <v>2.0962335126127916</v>
      </c>
      <c r="DY76" s="18">
        <f t="shared" si="183"/>
        <v>2.0526012628741452</v>
      </c>
      <c r="DZ76" s="18">
        <f t="shared" si="184"/>
        <v>96.444308927237941</v>
      </c>
      <c r="EA76" s="18">
        <f t="shared" si="185"/>
        <v>0</v>
      </c>
      <c r="EB76" s="18">
        <f t="shared" si="186"/>
        <v>0</v>
      </c>
      <c r="EC76" s="18">
        <f t="shared" si="187"/>
        <v>0</v>
      </c>
      <c r="ED76" s="18">
        <f t="shared" si="188"/>
        <v>0</v>
      </c>
      <c r="EE76" s="18">
        <f t="shared" si="189"/>
        <v>0</v>
      </c>
      <c r="EF76" s="18">
        <f t="shared" si="190"/>
        <v>0</v>
      </c>
      <c r="EG76" s="18">
        <f t="shared" si="191"/>
        <v>0</v>
      </c>
      <c r="EH76" s="18">
        <f t="shared" si="192"/>
        <v>0</v>
      </c>
      <c r="EI76" s="18">
        <f t="shared" si="193"/>
        <v>0</v>
      </c>
      <c r="EJ76" s="18">
        <f t="shared" si="194"/>
        <v>0</v>
      </c>
      <c r="EK76" s="18">
        <f t="shared" si="195"/>
        <v>0</v>
      </c>
      <c r="EL76" s="18">
        <f t="shared" si="196"/>
        <v>0</v>
      </c>
      <c r="EM76" s="18">
        <f t="shared" si="197"/>
        <v>0</v>
      </c>
      <c r="EN76" s="18">
        <f t="shared" si="198"/>
        <v>0</v>
      </c>
      <c r="EO76" s="18">
        <f t="shared" si="199"/>
        <v>0</v>
      </c>
      <c r="EP76" s="18">
        <f t="shared" si="200"/>
        <v>0</v>
      </c>
      <c r="EQ76" s="18">
        <f t="shared" si="201"/>
        <v>0</v>
      </c>
      <c r="ER76" s="18">
        <f t="shared" si="202"/>
        <v>0</v>
      </c>
      <c r="ES76" s="18">
        <f t="shared" si="203"/>
        <v>0</v>
      </c>
      <c r="ET76" s="18">
        <f t="shared" si="204"/>
        <v>0</v>
      </c>
      <c r="EU76" s="18">
        <f t="shared" si="205"/>
        <v>0</v>
      </c>
      <c r="EV76" s="18">
        <f t="shared" si="206"/>
        <v>0</v>
      </c>
      <c r="EW76" s="18">
        <f t="shared" si="207"/>
        <v>0</v>
      </c>
      <c r="EX76" s="18">
        <f t="shared" si="208"/>
        <v>0</v>
      </c>
      <c r="EY76" s="18">
        <f t="shared" si="209"/>
        <v>0</v>
      </c>
      <c r="EZ76" s="18">
        <f t="shared" si="210"/>
        <v>0</v>
      </c>
      <c r="FA76" s="18">
        <f t="shared" si="211"/>
        <v>0</v>
      </c>
      <c r="FB76" s="18">
        <f t="shared" si="212"/>
        <v>0</v>
      </c>
      <c r="FC76" s="18">
        <f t="shared" si="213"/>
        <v>0</v>
      </c>
      <c r="FD76" s="18">
        <f t="shared" si="214"/>
        <v>0</v>
      </c>
      <c r="FE76" s="18">
        <f t="shared" si="215"/>
        <v>0</v>
      </c>
      <c r="FF76" s="18">
        <f t="shared" si="216"/>
        <v>0</v>
      </c>
      <c r="FG76" s="18">
        <f t="shared" si="217"/>
        <v>0</v>
      </c>
      <c r="FH76" s="18">
        <f t="shared" si="218"/>
        <v>0</v>
      </c>
      <c r="FI76" s="18">
        <f t="shared" si="219"/>
        <v>0</v>
      </c>
      <c r="FJ76" s="18">
        <f t="shared" si="220"/>
        <v>0</v>
      </c>
      <c r="FK76" s="18">
        <f t="shared" si="221"/>
        <v>0</v>
      </c>
      <c r="FL76" s="18">
        <f t="shared" si="222"/>
        <v>0</v>
      </c>
      <c r="FM76" s="18">
        <f t="shared" si="223"/>
        <v>0</v>
      </c>
      <c r="FN76" s="18">
        <f t="shared" si="224"/>
        <v>0</v>
      </c>
      <c r="FO76" s="18">
        <f t="shared" si="225"/>
        <v>0</v>
      </c>
      <c r="FP76" s="18">
        <f t="shared" si="226"/>
        <v>0</v>
      </c>
      <c r="FQ76" s="18">
        <f t="shared" si="227"/>
        <v>0</v>
      </c>
      <c r="FR76" s="18">
        <f t="shared" si="228"/>
        <v>0</v>
      </c>
      <c r="FS76" s="18">
        <f t="shared" si="229"/>
        <v>0</v>
      </c>
      <c r="FT76" s="18">
        <f t="shared" si="230"/>
        <v>0</v>
      </c>
      <c r="FU76" s="18">
        <f t="shared" si="231"/>
        <v>0</v>
      </c>
      <c r="FV76" s="18">
        <f t="shared" si="232"/>
        <v>0</v>
      </c>
      <c r="FW76" s="18">
        <f t="shared" si="233"/>
        <v>0</v>
      </c>
      <c r="FX76" s="18">
        <f t="shared" si="234"/>
        <v>0</v>
      </c>
      <c r="FY76" s="18">
        <f t="shared" si="235"/>
        <v>0</v>
      </c>
      <c r="FZ76" s="18">
        <f t="shared" si="236"/>
        <v>0</v>
      </c>
      <c r="GA76" s="18">
        <f t="shared" si="237"/>
        <v>0</v>
      </c>
      <c r="GB76" s="18">
        <f t="shared" si="238"/>
        <v>0</v>
      </c>
      <c r="GC76" s="18">
        <f t="shared" si="239"/>
        <v>0</v>
      </c>
      <c r="GD76" s="18">
        <f t="shared" si="240"/>
        <v>0</v>
      </c>
      <c r="GE76" s="18">
        <f t="shared" si="241"/>
        <v>0</v>
      </c>
    </row>
    <row r="77" spans="1:187" x14ac:dyDescent="0.2">
      <c r="A77">
        <v>74</v>
      </c>
      <c r="B77" s="16">
        <f>Bonds!B77</f>
        <v>46783</v>
      </c>
      <c r="C77" s="17">
        <f>Bonds!C77</f>
        <v>0.75</v>
      </c>
      <c r="D77">
        <f>Bonds!Q77</f>
        <v>3</v>
      </c>
      <c r="E77">
        <f t="shared" si="121"/>
        <v>1</v>
      </c>
      <c r="F77" s="16">
        <f>IF(1&gt;$D77,"",IF($E77=1,EOMONTH(EDATE(Bonds!$I77,6*(1-1)),0),EDATE(Bonds!$I77,6*(1-1))))</f>
        <v>46418</v>
      </c>
      <c r="G77" s="16">
        <f>IF(2&gt;$D77,"",IF($E77=1,EOMONTH(EDATE(Bonds!$I77,6*(2-1)),0),EDATE(Bonds!$I77,6*(2-1))))</f>
        <v>46599</v>
      </c>
      <c r="H77" s="16">
        <f>IF(3&gt;$D77,"",IF($E77=1,EOMONTH(EDATE(Bonds!$I77,6*(3-1)),0),EDATE(Bonds!$I77,6*(3-1))))</f>
        <v>46783</v>
      </c>
      <c r="I77" s="16" t="str">
        <f>IF(4&gt;$D77,"",IF($E77=1,EOMONTH(EDATE(Bonds!$I77,6*(4-1)),0),EDATE(Bonds!$I77,6*(4-1))))</f>
        <v/>
      </c>
      <c r="J77" s="16" t="str">
        <f>IF(5&gt;$D77,"",IF($E77=1,EOMONTH(EDATE(Bonds!$I77,6*(5-1)),0),EDATE(Bonds!$I77,6*(5-1))))</f>
        <v/>
      </c>
      <c r="K77" s="16" t="str">
        <f>IF(6&gt;$D77,"",IF($E77=1,EOMONTH(EDATE(Bonds!$I77,6*(6-1)),0),EDATE(Bonds!$I77,6*(6-1))))</f>
        <v/>
      </c>
      <c r="L77" s="16" t="str">
        <f>IF(7&gt;$D77,"",IF($E77=1,EOMONTH(EDATE(Bonds!$I77,6*(7-1)),0),EDATE(Bonds!$I77,6*(7-1))))</f>
        <v/>
      </c>
      <c r="M77" s="16" t="str">
        <f>IF(8&gt;$D77,"",IF($E77=1,EOMONTH(EDATE(Bonds!$I77,6*(8-1)),0),EDATE(Bonds!$I77,6*(8-1))))</f>
        <v/>
      </c>
      <c r="N77" s="16" t="str">
        <f>IF(9&gt;$D77,"",IF($E77=1,EOMONTH(EDATE(Bonds!$I77,6*(9-1)),0),EDATE(Bonds!$I77,6*(9-1))))</f>
        <v/>
      </c>
      <c r="O77" s="16" t="str">
        <f>IF(10&gt;$D77,"",IF($E77=1,EOMONTH(EDATE(Bonds!$I77,6*(10-1)),0),EDATE(Bonds!$I77,6*(10-1))))</f>
        <v/>
      </c>
      <c r="P77" s="16" t="str">
        <f>IF(11&gt;$D77,"",IF($E77=1,EOMONTH(EDATE(Bonds!$I77,6*(11-1)),0),EDATE(Bonds!$I77,6*(11-1))))</f>
        <v/>
      </c>
      <c r="Q77" s="16" t="str">
        <f>IF(12&gt;$D77,"",IF($E77=1,EOMONTH(EDATE(Bonds!$I77,6*(12-1)),0),EDATE(Bonds!$I77,6*(12-1))))</f>
        <v/>
      </c>
      <c r="R77" s="16" t="str">
        <f>IF(13&gt;$D77,"",IF($E77=1,EOMONTH(EDATE(Bonds!$I77,6*(13-1)),0),EDATE(Bonds!$I77,6*(13-1))))</f>
        <v/>
      </c>
      <c r="S77" s="16" t="str">
        <f>IF(14&gt;$D77,"",IF($E77=1,EOMONTH(EDATE(Bonds!$I77,6*(14-1)),0),EDATE(Bonds!$I77,6*(14-1))))</f>
        <v/>
      </c>
      <c r="T77" s="16" t="str">
        <f>IF(15&gt;$D77,"",IF($E77=1,EOMONTH(EDATE(Bonds!$I77,6*(15-1)),0),EDATE(Bonds!$I77,6*(15-1))))</f>
        <v/>
      </c>
      <c r="U77" s="16" t="str">
        <f>IF(16&gt;$D77,"",IF($E77=1,EOMONTH(EDATE(Bonds!$I77,6*(16-1)),0),EDATE(Bonds!$I77,6*(16-1))))</f>
        <v/>
      </c>
      <c r="V77" s="16" t="str">
        <f>IF(17&gt;$D77,"",IF($E77=1,EOMONTH(EDATE(Bonds!$I77,6*(17-1)),0),EDATE(Bonds!$I77,6*(17-1))))</f>
        <v/>
      </c>
      <c r="W77" s="16" t="str">
        <f>IF(18&gt;$D77,"",IF($E77=1,EOMONTH(EDATE(Bonds!$I77,6*(18-1)),0),EDATE(Bonds!$I77,6*(18-1))))</f>
        <v/>
      </c>
      <c r="X77" s="16" t="str">
        <f>IF(19&gt;$D77,"",IF($E77=1,EOMONTH(EDATE(Bonds!$I77,6*(19-1)),0),EDATE(Bonds!$I77,6*(19-1))))</f>
        <v/>
      </c>
      <c r="Y77" s="16" t="str">
        <f>IF(20&gt;$D77,"",IF($E77=1,EOMONTH(EDATE(Bonds!$I77,6*(20-1)),0),EDATE(Bonds!$I77,6*(20-1))))</f>
        <v/>
      </c>
      <c r="Z77" s="16" t="str">
        <f>IF(21&gt;$D77,"",IF($E77=1,EOMONTH(EDATE(Bonds!$I77,6*(21-1)),0),EDATE(Bonds!$I77,6*(21-1))))</f>
        <v/>
      </c>
      <c r="AA77" s="16" t="str">
        <f>IF(22&gt;$D77,"",IF($E77=1,EOMONTH(EDATE(Bonds!$I77,6*(22-1)),0),EDATE(Bonds!$I77,6*(22-1))))</f>
        <v/>
      </c>
      <c r="AB77" s="16" t="str">
        <f>IF(23&gt;$D77,"",IF($E77=1,EOMONTH(EDATE(Bonds!$I77,6*(23-1)),0),EDATE(Bonds!$I77,6*(23-1))))</f>
        <v/>
      </c>
      <c r="AC77" s="16" t="str">
        <f>IF(24&gt;$D77,"",IF($E77=1,EOMONTH(EDATE(Bonds!$I77,6*(24-1)),0),EDATE(Bonds!$I77,6*(24-1))))</f>
        <v/>
      </c>
      <c r="AD77" s="16" t="str">
        <f>IF(25&gt;$D77,"",IF($E77=1,EOMONTH(EDATE(Bonds!$I77,6*(25-1)),0),EDATE(Bonds!$I77,6*(25-1))))</f>
        <v/>
      </c>
      <c r="AE77" s="16" t="str">
        <f>IF(26&gt;$D77,"",IF($E77=1,EOMONTH(EDATE(Bonds!$I77,6*(26-1)),0),EDATE(Bonds!$I77,6*(26-1))))</f>
        <v/>
      </c>
      <c r="AF77" s="16" t="str">
        <f>IF(27&gt;$D77,"",IF($E77=1,EOMONTH(EDATE(Bonds!$I77,6*(27-1)),0),EDATE(Bonds!$I77,6*(27-1))))</f>
        <v/>
      </c>
      <c r="AG77" s="16" t="str">
        <f>IF(28&gt;$D77,"",IF($E77=1,EOMONTH(EDATE(Bonds!$I77,6*(28-1)),0),EDATE(Bonds!$I77,6*(28-1))))</f>
        <v/>
      </c>
      <c r="AH77" s="16" t="str">
        <f>IF(29&gt;$D77,"",IF($E77=1,EOMONTH(EDATE(Bonds!$I77,6*(29-1)),0),EDATE(Bonds!$I77,6*(29-1))))</f>
        <v/>
      </c>
      <c r="AI77" s="16" t="str">
        <f>IF(30&gt;$D77,"",IF($E77=1,EOMONTH(EDATE(Bonds!$I77,6*(30-1)),0),EDATE(Bonds!$I77,6*(30-1))))</f>
        <v/>
      </c>
      <c r="AJ77" s="16" t="str">
        <f>IF(31&gt;$D77,"",IF($E77=1,EOMONTH(EDATE(Bonds!$I77,6*(31-1)),0),EDATE(Bonds!$I77,6*(31-1))))</f>
        <v/>
      </c>
      <c r="AK77" s="16" t="str">
        <f>IF(32&gt;$D77,"",IF($E77=1,EOMONTH(EDATE(Bonds!$I77,6*(32-1)),0),EDATE(Bonds!$I77,6*(32-1))))</f>
        <v/>
      </c>
      <c r="AL77" s="16" t="str">
        <f>IF(33&gt;$D77,"",IF($E77=1,EOMONTH(EDATE(Bonds!$I77,6*(33-1)),0),EDATE(Bonds!$I77,6*(33-1))))</f>
        <v/>
      </c>
      <c r="AM77" s="16" t="str">
        <f>IF(34&gt;$D77,"",IF($E77=1,EOMONTH(EDATE(Bonds!$I77,6*(34-1)),0),EDATE(Bonds!$I77,6*(34-1))))</f>
        <v/>
      </c>
      <c r="AN77" s="16" t="str">
        <f>IF(35&gt;$D77,"",IF($E77=1,EOMONTH(EDATE(Bonds!$I77,6*(35-1)),0),EDATE(Bonds!$I77,6*(35-1))))</f>
        <v/>
      </c>
      <c r="AO77" s="16" t="str">
        <f>IF(36&gt;$D77,"",IF($E77=1,EOMONTH(EDATE(Bonds!$I77,6*(36-1)),0),EDATE(Bonds!$I77,6*(36-1))))</f>
        <v/>
      </c>
      <c r="AP77" s="16" t="str">
        <f>IF(37&gt;$D77,"",IF($E77=1,EOMONTH(EDATE(Bonds!$I77,6*(37-1)),0),EDATE(Bonds!$I77,6*(37-1))))</f>
        <v/>
      </c>
      <c r="AQ77" s="16" t="str">
        <f>IF(38&gt;$D77,"",IF($E77=1,EOMONTH(EDATE(Bonds!$I77,6*(38-1)),0),EDATE(Bonds!$I77,6*(38-1))))</f>
        <v/>
      </c>
      <c r="AR77" s="16" t="str">
        <f>IF(39&gt;$D77,"",IF($E77=1,EOMONTH(EDATE(Bonds!$I77,6*(39-1)),0),EDATE(Bonds!$I77,6*(39-1))))</f>
        <v/>
      </c>
      <c r="AS77" s="16" t="str">
        <f>IF(40&gt;$D77,"",IF($E77=1,EOMONTH(EDATE(Bonds!$I77,6*(40-1)),0),EDATE(Bonds!$I77,6*(40-1))))</f>
        <v/>
      </c>
      <c r="AT77" s="16" t="str">
        <f>IF(41&gt;$D77,"",IF($E77=1,EOMONTH(EDATE(Bonds!$I77,6*(41-1)),0),EDATE(Bonds!$I77,6*(41-1))))</f>
        <v/>
      </c>
      <c r="AU77" s="16" t="str">
        <f>IF(42&gt;$D77,"",IF($E77=1,EOMONTH(EDATE(Bonds!$I77,6*(42-1)),0),EDATE(Bonds!$I77,6*(42-1))))</f>
        <v/>
      </c>
      <c r="AV77" s="16" t="str">
        <f>IF(43&gt;$D77,"",IF($E77=1,EOMONTH(EDATE(Bonds!$I77,6*(43-1)),0),EDATE(Bonds!$I77,6*(43-1))))</f>
        <v/>
      </c>
      <c r="AW77" s="16" t="str">
        <f>IF(44&gt;$D77,"",IF($E77=1,EOMONTH(EDATE(Bonds!$I77,6*(44-1)),0),EDATE(Bonds!$I77,6*(44-1))))</f>
        <v/>
      </c>
      <c r="AX77" s="16" t="str">
        <f>IF(45&gt;$D77,"",IF($E77=1,EOMONTH(EDATE(Bonds!$I77,6*(45-1)),0),EDATE(Bonds!$I77,6*(45-1))))</f>
        <v/>
      </c>
      <c r="AY77" s="16" t="str">
        <f>IF(46&gt;$D77,"",IF($E77=1,EOMONTH(EDATE(Bonds!$I77,6*(46-1)),0),EDATE(Bonds!$I77,6*(46-1))))</f>
        <v/>
      </c>
      <c r="AZ77" s="16" t="str">
        <f>IF(47&gt;$D77,"",IF($E77=1,EOMONTH(EDATE(Bonds!$I77,6*(47-1)),0),EDATE(Bonds!$I77,6*(47-1))))</f>
        <v/>
      </c>
      <c r="BA77" s="16" t="str">
        <f>IF(48&gt;$D77,"",IF($E77=1,EOMONTH(EDATE(Bonds!$I77,6*(48-1)),0),EDATE(Bonds!$I77,6*(48-1))))</f>
        <v/>
      </c>
      <c r="BB77" s="16" t="str">
        <f>IF(49&gt;$D77,"",IF($E77=1,EOMONTH(EDATE(Bonds!$I77,6*(49-1)),0),EDATE(Bonds!$I77,6*(49-1))))</f>
        <v/>
      </c>
      <c r="BC77" s="16" t="str">
        <f>IF(50&gt;$D77,"",IF($E77=1,EOMONTH(EDATE(Bonds!$I77,6*(50-1)),0),EDATE(Bonds!$I77,6*(50-1))))</f>
        <v/>
      </c>
      <c r="BD77" s="16" t="str">
        <f>IF(51&gt;$D77,"",IF($E77=1,EOMONTH(EDATE(Bonds!$I77,6*(51-1)),0),EDATE(Bonds!$I77,6*(51-1))))</f>
        <v/>
      </c>
      <c r="BE77" s="16" t="str">
        <f>IF(52&gt;$D77,"",IF($E77=1,EOMONTH(EDATE(Bonds!$I77,6*(52-1)),0),EDATE(Bonds!$I77,6*(52-1))))</f>
        <v/>
      </c>
      <c r="BF77" s="16" t="str">
        <f>IF(53&gt;$D77,"",IF($E77=1,EOMONTH(EDATE(Bonds!$I77,6*(53-1)),0),EDATE(Bonds!$I77,6*(53-1))))</f>
        <v/>
      </c>
      <c r="BG77" s="16" t="str">
        <f>IF(54&gt;$D77,"",IF($E77=1,EOMONTH(EDATE(Bonds!$I77,6*(54-1)),0),EDATE(Bonds!$I77,6*(54-1))))</f>
        <v/>
      </c>
      <c r="BH77" s="16" t="str">
        <f>IF(55&gt;$D77,"",IF($E77=1,EOMONTH(EDATE(Bonds!$I77,6*(55-1)),0),EDATE(Bonds!$I77,6*(55-1))))</f>
        <v/>
      </c>
      <c r="BI77" s="16" t="str">
        <f>IF(56&gt;$D77,"",IF($E77=1,EOMONTH(EDATE(Bonds!$I77,6*(56-1)),0),EDATE(Bonds!$I77,6*(56-1))))</f>
        <v/>
      </c>
      <c r="BJ77" s="16" t="str">
        <f>IF(57&gt;$D77,"",IF($E77=1,EOMONTH(EDATE(Bonds!$I77,6*(57-1)),0),EDATE(Bonds!$I77,6*(57-1))))</f>
        <v/>
      </c>
      <c r="BK77" s="16" t="str">
        <f>IF(58&gt;$D77,"",IF($E77=1,EOMONTH(EDATE(Bonds!$I77,6*(58-1)),0),EDATE(Bonds!$I77,6*(58-1))))</f>
        <v/>
      </c>
      <c r="BL77" s="16" t="str">
        <f>IF(59&gt;$D77,"",IF($E77=1,EOMONTH(EDATE(Bonds!$I77,6*(59-1)),0),EDATE(Bonds!$I77,6*(59-1))))</f>
        <v/>
      </c>
      <c r="BM77" s="16" t="str">
        <f>IF(60&gt;$D77,"",IF($E77=1,EOMONTH(EDATE(Bonds!$I77,6*(60-1)),0),EDATE(Bonds!$I77,6*(60-1))))</f>
        <v/>
      </c>
      <c r="BO77" s="22">
        <f t="shared" si="122"/>
        <v>3.8804014146881394E-2</v>
      </c>
      <c r="BP77" s="22">
        <f t="shared" si="123"/>
        <v>4.0970007394902724E-2</v>
      </c>
      <c r="BQ77" s="22">
        <f t="shared" si="124"/>
        <v>4.2385663294413671E-2</v>
      </c>
      <c r="BR77" s="22" t="str">
        <f t="shared" si="125"/>
        <v/>
      </c>
      <c r="BS77" s="22" t="str">
        <f t="shared" si="126"/>
        <v/>
      </c>
      <c r="BT77" s="22" t="str">
        <f t="shared" si="127"/>
        <v/>
      </c>
      <c r="BU77" s="22" t="str">
        <f t="shared" si="128"/>
        <v/>
      </c>
      <c r="BV77" s="22" t="str">
        <f t="shared" si="129"/>
        <v/>
      </c>
      <c r="BW77" s="22" t="str">
        <f t="shared" si="130"/>
        <v/>
      </c>
      <c r="BX77" s="22" t="str">
        <f t="shared" si="131"/>
        <v/>
      </c>
      <c r="BY77" s="22" t="str">
        <f t="shared" si="132"/>
        <v/>
      </c>
      <c r="BZ77" s="22" t="str">
        <f t="shared" si="133"/>
        <v/>
      </c>
      <c r="CA77" s="22" t="str">
        <f t="shared" si="134"/>
        <v/>
      </c>
      <c r="CB77" s="22" t="str">
        <f t="shared" si="135"/>
        <v/>
      </c>
      <c r="CC77" s="22" t="str">
        <f t="shared" si="136"/>
        <v/>
      </c>
      <c r="CD77" s="22" t="str">
        <f t="shared" si="137"/>
        <v/>
      </c>
      <c r="CE77" s="22" t="str">
        <f t="shared" si="138"/>
        <v/>
      </c>
      <c r="CF77" s="22" t="str">
        <f t="shared" si="139"/>
        <v/>
      </c>
      <c r="CG77" s="22" t="str">
        <f t="shared" si="140"/>
        <v/>
      </c>
      <c r="CH77" s="22" t="str">
        <f t="shared" si="141"/>
        <v/>
      </c>
      <c r="CI77" s="22" t="str">
        <f t="shared" si="142"/>
        <v/>
      </c>
      <c r="CJ77" s="22" t="str">
        <f t="shared" si="143"/>
        <v/>
      </c>
      <c r="CK77" s="22" t="str">
        <f t="shared" si="144"/>
        <v/>
      </c>
      <c r="CL77" s="22" t="str">
        <f t="shared" si="145"/>
        <v/>
      </c>
      <c r="CM77" s="22" t="str">
        <f t="shared" si="146"/>
        <v/>
      </c>
      <c r="CN77" s="22" t="str">
        <f t="shared" si="147"/>
        <v/>
      </c>
      <c r="CO77" s="22" t="str">
        <f t="shared" si="148"/>
        <v/>
      </c>
      <c r="CP77" s="22" t="str">
        <f t="shared" si="149"/>
        <v/>
      </c>
      <c r="CQ77" s="22" t="str">
        <f t="shared" si="150"/>
        <v/>
      </c>
      <c r="CR77" s="22" t="str">
        <f t="shared" si="151"/>
        <v/>
      </c>
      <c r="CS77" s="22" t="str">
        <f t="shared" si="152"/>
        <v/>
      </c>
      <c r="CT77" s="22" t="str">
        <f t="shared" si="153"/>
        <v/>
      </c>
      <c r="CU77" s="22" t="str">
        <f t="shared" si="154"/>
        <v/>
      </c>
      <c r="CV77" s="22" t="str">
        <f t="shared" si="155"/>
        <v/>
      </c>
      <c r="CW77" s="22" t="str">
        <f t="shared" si="156"/>
        <v/>
      </c>
      <c r="CX77" s="22" t="str">
        <f t="shared" si="157"/>
        <v/>
      </c>
      <c r="CY77" s="22" t="str">
        <f t="shared" si="158"/>
        <v/>
      </c>
      <c r="CZ77" s="22" t="str">
        <f t="shared" si="159"/>
        <v/>
      </c>
      <c r="DA77" s="22" t="str">
        <f t="shared" si="160"/>
        <v/>
      </c>
      <c r="DB77" s="22" t="str">
        <f t="shared" si="161"/>
        <v/>
      </c>
      <c r="DC77" s="22" t="str">
        <f t="shared" si="162"/>
        <v/>
      </c>
      <c r="DD77" s="22" t="str">
        <f t="shared" si="163"/>
        <v/>
      </c>
      <c r="DE77" s="22" t="str">
        <f t="shared" si="164"/>
        <v/>
      </c>
      <c r="DF77" s="22" t="str">
        <f t="shared" si="165"/>
        <v/>
      </c>
      <c r="DG77" s="22" t="str">
        <f t="shared" si="166"/>
        <v/>
      </c>
      <c r="DH77" s="22" t="str">
        <f t="shared" si="167"/>
        <v/>
      </c>
      <c r="DI77" s="22" t="str">
        <f t="shared" si="168"/>
        <v/>
      </c>
      <c r="DJ77" s="22" t="str">
        <f t="shared" si="169"/>
        <v/>
      </c>
      <c r="DK77" s="22" t="str">
        <f t="shared" si="170"/>
        <v/>
      </c>
      <c r="DL77" s="22" t="str">
        <f t="shared" si="171"/>
        <v/>
      </c>
      <c r="DM77" s="22" t="str">
        <f t="shared" si="172"/>
        <v/>
      </c>
      <c r="DN77" s="22" t="str">
        <f t="shared" si="173"/>
        <v/>
      </c>
      <c r="DO77" s="22" t="str">
        <f t="shared" si="174"/>
        <v/>
      </c>
      <c r="DP77" s="22" t="str">
        <f t="shared" si="175"/>
        <v/>
      </c>
      <c r="DQ77" s="22" t="str">
        <f t="shared" si="176"/>
        <v/>
      </c>
      <c r="DR77" s="22" t="str">
        <f t="shared" si="177"/>
        <v/>
      </c>
      <c r="DS77" s="22" t="str">
        <f t="shared" si="178"/>
        <v/>
      </c>
      <c r="DT77" s="22" t="str">
        <f t="shared" si="179"/>
        <v/>
      </c>
      <c r="DU77" s="22" t="str">
        <f t="shared" si="180"/>
        <v/>
      </c>
      <c r="DV77" s="22" t="str">
        <f t="shared" si="181"/>
        <v/>
      </c>
      <c r="DX77" s="18">
        <f t="shared" si="182"/>
        <v>0.36926359281077903</v>
      </c>
      <c r="DY77" s="18">
        <f t="shared" si="183"/>
        <v>0.36152588223167226</v>
      </c>
      <c r="DZ77" s="18">
        <f t="shared" si="184"/>
        <v>94.60301709770458</v>
      </c>
      <c r="EA77" s="18">
        <f t="shared" si="185"/>
        <v>0</v>
      </c>
      <c r="EB77" s="18">
        <f t="shared" si="186"/>
        <v>0</v>
      </c>
      <c r="EC77" s="18">
        <f t="shared" si="187"/>
        <v>0</v>
      </c>
      <c r="ED77" s="18">
        <f t="shared" si="188"/>
        <v>0</v>
      </c>
      <c r="EE77" s="18">
        <f t="shared" si="189"/>
        <v>0</v>
      </c>
      <c r="EF77" s="18">
        <f t="shared" si="190"/>
        <v>0</v>
      </c>
      <c r="EG77" s="18">
        <f t="shared" si="191"/>
        <v>0</v>
      </c>
      <c r="EH77" s="18">
        <f t="shared" si="192"/>
        <v>0</v>
      </c>
      <c r="EI77" s="18">
        <f t="shared" si="193"/>
        <v>0</v>
      </c>
      <c r="EJ77" s="18">
        <f t="shared" si="194"/>
        <v>0</v>
      </c>
      <c r="EK77" s="18">
        <f t="shared" si="195"/>
        <v>0</v>
      </c>
      <c r="EL77" s="18">
        <f t="shared" si="196"/>
        <v>0</v>
      </c>
      <c r="EM77" s="18">
        <f t="shared" si="197"/>
        <v>0</v>
      </c>
      <c r="EN77" s="18">
        <f t="shared" si="198"/>
        <v>0</v>
      </c>
      <c r="EO77" s="18">
        <f t="shared" si="199"/>
        <v>0</v>
      </c>
      <c r="EP77" s="18">
        <f t="shared" si="200"/>
        <v>0</v>
      </c>
      <c r="EQ77" s="18">
        <f t="shared" si="201"/>
        <v>0</v>
      </c>
      <c r="ER77" s="18">
        <f t="shared" si="202"/>
        <v>0</v>
      </c>
      <c r="ES77" s="18">
        <f t="shared" si="203"/>
        <v>0</v>
      </c>
      <c r="ET77" s="18">
        <f t="shared" si="204"/>
        <v>0</v>
      </c>
      <c r="EU77" s="18">
        <f t="shared" si="205"/>
        <v>0</v>
      </c>
      <c r="EV77" s="18">
        <f t="shared" si="206"/>
        <v>0</v>
      </c>
      <c r="EW77" s="18">
        <f t="shared" si="207"/>
        <v>0</v>
      </c>
      <c r="EX77" s="18">
        <f t="shared" si="208"/>
        <v>0</v>
      </c>
      <c r="EY77" s="18">
        <f t="shared" si="209"/>
        <v>0</v>
      </c>
      <c r="EZ77" s="18">
        <f t="shared" si="210"/>
        <v>0</v>
      </c>
      <c r="FA77" s="18">
        <f t="shared" si="211"/>
        <v>0</v>
      </c>
      <c r="FB77" s="18">
        <f t="shared" si="212"/>
        <v>0</v>
      </c>
      <c r="FC77" s="18">
        <f t="shared" si="213"/>
        <v>0</v>
      </c>
      <c r="FD77" s="18">
        <f t="shared" si="214"/>
        <v>0</v>
      </c>
      <c r="FE77" s="18">
        <f t="shared" si="215"/>
        <v>0</v>
      </c>
      <c r="FF77" s="18">
        <f t="shared" si="216"/>
        <v>0</v>
      </c>
      <c r="FG77" s="18">
        <f t="shared" si="217"/>
        <v>0</v>
      </c>
      <c r="FH77" s="18">
        <f t="shared" si="218"/>
        <v>0</v>
      </c>
      <c r="FI77" s="18">
        <f t="shared" si="219"/>
        <v>0</v>
      </c>
      <c r="FJ77" s="18">
        <f t="shared" si="220"/>
        <v>0</v>
      </c>
      <c r="FK77" s="18">
        <f t="shared" si="221"/>
        <v>0</v>
      </c>
      <c r="FL77" s="18">
        <f t="shared" si="222"/>
        <v>0</v>
      </c>
      <c r="FM77" s="18">
        <f t="shared" si="223"/>
        <v>0</v>
      </c>
      <c r="FN77" s="18">
        <f t="shared" si="224"/>
        <v>0</v>
      </c>
      <c r="FO77" s="18">
        <f t="shared" si="225"/>
        <v>0</v>
      </c>
      <c r="FP77" s="18">
        <f t="shared" si="226"/>
        <v>0</v>
      </c>
      <c r="FQ77" s="18">
        <f t="shared" si="227"/>
        <v>0</v>
      </c>
      <c r="FR77" s="18">
        <f t="shared" si="228"/>
        <v>0</v>
      </c>
      <c r="FS77" s="18">
        <f t="shared" si="229"/>
        <v>0</v>
      </c>
      <c r="FT77" s="18">
        <f t="shared" si="230"/>
        <v>0</v>
      </c>
      <c r="FU77" s="18">
        <f t="shared" si="231"/>
        <v>0</v>
      </c>
      <c r="FV77" s="18">
        <f t="shared" si="232"/>
        <v>0</v>
      </c>
      <c r="FW77" s="18">
        <f t="shared" si="233"/>
        <v>0</v>
      </c>
      <c r="FX77" s="18">
        <f t="shared" si="234"/>
        <v>0</v>
      </c>
      <c r="FY77" s="18">
        <f t="shared" si="235"/>
        <v>0</v>
      </c>
      <c r="FZ77" s="18">
        <f t="shared" si="236"/>
        <v>0</v>
      </c>
      <c r="GA77" s="18">
        <f t="shared" si="237"/>
        <v>0</v>
      </c>
      <c r="GB77" s="18">
        <f t="shared" si="238"/>
        <v>0</v>
      </c>
      <c r="GC77" s="18">
        <f t="shared" si="239"/>
        <v>0</v>
      </c>
      <c r="GD77" s="18">
        <f t="shared" si="240"/>
        <v>0</v>
      </c>
      <c r="GE77" s="18">
        <f t="shared" si="241"/>
        <v>0</v>
      </c>
    </row>
    <row r="78" spans="1:187" x14ac:dyDescent="0.2">
      <c r="A78">
        <v>75</v>
      </c>
      <c r="B78" s="16">
        <f>Bonds!B78</f>
        <v>46783</v>
      </c>
      <c r="C78" s="17">
        <f>Bonds!C78</f>
        <v>3.5</v>
      </c>
      <c r="D78">
        <f>Bonds!Q78</f>
        <v>3</v>
      </c>
      <c r="E78">
        <f t="shared" si="121"/>
        <v>1</v>
      </c>
      <c r="F78" s="16">
        <f>IF(1&gt;$D78,"",IF($E78=1,EOMONTH(EDATE(Bonds!$I78,6*(1-1)),0),EDATE(Bonds!$I78,6*(1-1))))</f>
        <v>46418</v>
      </c>
      <c r="G78" s="16">
        <f>IF(2&gt;$D78,"",IF($E78=1,EOMONTH(EDATE(Bonds!$I78,6*(2-1)),0),EDATE(Bonds!$I78,6*(2-1))))</f>
        <v>46599</v>
      </c>
      <c r="H78" s="16">
        <f>IF(3&gt;$D78,"",IF($E78=1,EOMONTH(EDATE(Bonds!$I78,6*(3-1)),0),EDATE(Bonds!$I78,6*(3-1))))</f>
        <v>46783</v>
      </c>
      <c r="I78" s="16" t="str">
        <f>IF(4&gt;$D78,"",IF($E78=1,EOMONTH(EDATE(Bonds!$I78,6*(4-1)),0),EDATE(Bonds!$I78,6*(4-1))))</f>
        <v/>
      </c>
      <c r="J78" s="16" t="str">
        <f>IF(5&gt;$D78,"",IF($E78=1,EOMONTH(EDATE(Bonds!$I78,6*(5-1)),0),EDATE(Bonds!$I78,6*(5-1))))</f>
        <v/>
      </c>
      <c r="K78" s="16" t="str">
        <f>IF(6&gt;$D78,"",IF($E78=1,EOMONTH(EDATE(Bonds!$I78,6*(6-1)),0),EDATE(Bonds!$I78,6*(6-1))))</f>
        <v/>
      </c>
      <c r="L78" s="16" t="str">
        <f>IF(7&gt;$D78,"",IF($E78=1,EOMONTH(EDATE(Bonds!$I78,6*(7-1)),0),EDATE(Bonds!$I78,6*(7-1))))</f>
        <v/>
      </c>
      <c r="M78" s="16" t="str">
        <f>IF(8&gt;$D78,"",IF($E78=1,EOMONTH(EDATE(Bonds!$I78,6*(8-1)),0),EDATE(Bonds!$I78,6*(8-1))))</f>
        <v/>
      </c>
      <c r="N78" s="16" t="str">
        <f>IF(9&gt;$D78,"",IF($E78=1,EOMONTH(EDATE(Bonds!$I78,6*(9-1)),0),EDATE(Bonds!$I78,6*(9-1))))</f>
        <v/>
      </c>
      <c r="O78" s="16" t="str">
        <f>IF(10&gt;$D78,"",IF($E78=1,EOMONTH(EDATE(Bonds!$I78,6*(10-1)),0),EDATE(Bonds!$I78,6*(10-1))))</f>
        <v/>
      </c>
      <c r="P78" s="16" t="str">
        <f>IF(11&gt;$D78,"",IF($E78=1,EOMONTH(EDATE(Bonds!$I78,6*(11-1)),0),EDATE(Bonds!$I78,6*(11-1))))</f>
        <v/>
      </c>
      <c r="Q78" s="16" t="str">
        <f>IF(12&gt;$D78,"",IF($E78=1,EOMONTH(EDATE(Bonds!$I78,6*(12-1)),0),EDATE(Bonds!$I78,6*(12-1))))</f>
        <v/>
      </c>
      <c r="R78" s="16" t="str">
        <f>IF(13&gt;$D78,"",IF($E78=1,EOMONTH(EDATE(Bonds!$I78,6*(13-1)),0),EDATE(Bonds!$I78,6*(13-1))))</f>
        <v/>
      </c>
      <c r="S78" s="16" t="str">
        <f>IF(14&gt;$D78,"",IF($E78=1,EOMONTH(EDATE(Bonds!$I78,6*(14-1)),0),EDATE(Bonds!$I78,6*(14-1))))</f>
        <v/>
      </c>
      <c r="T78" s="16" t="str">
        <f>IF(15&gt;$D78,"",IF($E78=1,EOMONTH(EDATE(Bonds!$I78,6*(15-1)),0),EDATE(Bonds!$I78,6*(15-1))))</f>
        <v/>
      </c>
      <c r="U78" s="16" t="str">
        <f>IF(16&gt;$D78,"",IF($E78=1,EOMONTH(EDATE(Bonds!$I78,6*(16-1)),0),EDATE(Bonds!$I78,6*(16-1))))</f>
        <v/>
      </c>
      <c r="V78" s="16" t="str">
        <f>IF(17&gt;$D78,"",IF($E78=1,EOMONTH(EDATE(Bonds!$I78,6*(17-1)),0),EDATE(Bonds!$I78,6*(17-1))))</f>
        <v/>
      </c>
      <c r="W78" s="16" t="str">
        <f>IF(18&gt;$D78,"",IF($E78=1,EOMONTH(EDATE(Bonds!$I78,6*(18-1)),0),EDATE(Bonds!$I78,6*(18-1))))</f>
        <v/>
      </c>
      <c r="X78" s="16" t="str">
        <f>IF(19&gt;$D78,"",IF($E78=1,EOMONTH(EDATE(Bonds!$I78,6*(19-1)),0),EDATE(Bonds!$I78,6*(19-1))))</f>
        <v/>
      </c>
      <c r="Y78" s="16" t="str">
        <f>IF(20&gt;$D78,"",IF($E78=1,EOMONTH(EDATE(Bonds!$I78,6*(20-1)),0),EDATE(Bonds!$I78,6*(20-1))))</f>
        <v/>
      </c>
      <c r="Z78" s="16" t="str">
        <f>IF(21&gt;$D78,"",IF($E78=1,EOMONTH(EDATE(Bonds!$I78,6*(21-1)),0),EDATE(Bonds!$I78,6*(21-1))))</f>
        <v/>
      </c>
      <c r="AA78" s="16" t="str">
        <f>IF(22&gt;$D78,"",IF($E78=1,EOMONTH(EDATE(Bonds!$I78,6*(22-1)),0),EDATE(Bonds!$I78,6*(22-1))))</f>
        <v/>
      </c>
      <c r="AB78" s="16" t="str">
        <f>IF(23&gt;$D78,"",IF($E78=1,EOMONTH(EDATE(Bonds!$I78,6*(23-1)),0),EDATE(Bonds!$I78,6*(23-1))))</f>
        <v/>
      </c>
      <c r="AC78" s="16" t="str">
        <f>IF(24&gt;$D78,"",IF($E78=1,EOMONTH(EDATE(Bonds!$I78,6*(24-1)),0),EDATE(Bonds!$I78,6*(24-1))))</f>
        <v/>
      </c>
      <c r="AD78" s="16" t="str">
        <f>IF(25&gt;$D78,"",IF($E78=1,EOMONTH(EDATE(Bonds!$I78,6*(25-1)),0),EDATE(Bonds!$I78,6*(25-1))))</f>
        <v/>
      </c>
      <c r="AE78" s="16" t="str">
        <f>IF(26&gt;$D78,"",IF($E78=1,EOMONTH(EDATE(Bonds!$I78,6*(26-1)),0),EDATE(Bonds!$I78,6*(26-1))))</f>
        <v/>
      </c>
      <c r="AF78" s="16" t="str">
        <f>IF(27&gt;$D78,"",IF($E78=1,EOMONTH(EDATE(Bonds!$I78,6*(27-1)),0),EDATE(Bonds!$I78,6*(27-1))))</f>
        <v/>
      </c>
      <c r="AG78" s="16" t="str">
        <f>IF(28&gt;$D78,"",IF($E78=1,EOMONTH(EDATE(Bonds!$I78,6*(28-1)),0),EDATE(Bonds!$I78,6*(28-1))))</f>
        <v/>
      </c>
      <c r="AH78" s="16" t="str">
        <f>IF(29&gt;$D78,"",IF($E78=1,EOMONTH(EDATE(Bonds!$I78,6*(29-1)),0),EDATE(Bonds!$I78,6*(29-1))))</f>
        <v/>
      </c>
      <c r="AI78" s="16" t="str">
        <f>IF(30&gt;$D78,"",IF($E78=1,EOMONTH(EDATE(Bonds!$I78,6*(30-1)),0),EDATE(Bonds!$I78,6*(30-1))))</f>
        <v/>
      </c>
      <c r="AJ78" s="16" t="str">
        <f>IF(31&gt;$D78,"",IF($E78=1,EOMONTH(EDATE(Bonds!$I78,6*(31-1)),0),EDATE(Bonds!$I78,6*(31-1))))</f>
        <v/>
      </c>
      <c r="AK78" s="16" t="str">
        <f>IF(32&gt;$D78,"",IF($E78=1,EOMONTH(EDATE(Bonds!$I78,6*(32-1)),0),EDATE(Bonds!$I78,6*(32-1))))</f>
        <v/>
      </c>
      <c r="AL78" s="16" t="str">
        <f>IF(33&gt;$D78,"",IF($E78=1,EOMONTH(EDATE(Bonds!$I78,6*(33-1)),0),EDATE(Bonds!$I78,6*(33-1))))</f>
        <v/>
      </c>
      <c r="AM78" s="16" t="str">
        <f>IF(34&gt;$D78,"",IF($E78=1,EOMONTH(EDATE(Bonds!$I78,6*(34-1)),0),EDATE(Bonds!$I78,6*(34-1))))</f>
        <v/>
      </c>
      <c r="AN78" s="16" t="str">
        <f>IF(35&gt;$D78,"",IF($E78=1,EOMONTH(EDATE(Bonds!$I78,6*(35-1)),0),EDATE(Bonds!$I78,6*(35-1))))</f>
        <v/>
      </c>
      <c r="AO78" s="16" t="str">
        <f>IF(36&gt;$D78,"",IF($E78=1,EOMONTH(EDATE(Bonds!$I78,6*(36-1)),0),EDATE(Bonds!$I78,6*(36-1))))</f>
        <v/>
      </c>
      <c r="AP78" s="16" t="str">
        <f>IF(37&gt;$D78,"",IF($E78=1,EOMONTH(EDATE(Bonds!$I78,6*(37-1)),0),EDATE(Bonds!$I78,6*(37-1))))</f>
        <v/>
      </c>
      <c r="AQ78" s="16" t="str">
        <f>IF(38&gt;$D78,"",IF($E78=1,EOMONTH(EDATE(Bonds!$I78,6*(38-1)),0),EDATE(Bonds!$I78,6*(38-1))))</f>
        <v/>
      </c>
      <c r="AR78" s="16" t="str">
        <f>IF(39&gt;$D78,"",IF($E78=1,EOMONTH(EDATE(Bonds!$I78,6*(39-1)),0),EDATE(Bonds!$I78,6*(39-1))))</f>
        <v/>
      </c>
      <c r="AS78" s="16" t="str">
        <f>IF(40&gt;$D78,"",IF($E78=1,EOMONTH(EDATE(Bonds!$I78,6*(40-1)),0),EDATE(Bonds!$I78,6*(40-1))))</f>
        <v/>
      </c>
      <c r="AT78" s="16" t="str">
        <f>IF(41&gt;$D78,"",IF($E78=1,EOMONTH(EDATE(Bonds!$I78,6*(41-1)),0),EDATE(Bonds!$I78,6*(41-1))))</f>
        <v/>
      </c>
      <c r="AU78" s="16" t="str">
        <f>IF(42&gt;$D78,"",IF($E78=1,EOMONTH(EDATE(Bonds!$I78,6*(42-1)),0),EDATE(Bonds!$I78,6*(42-1))))</f>
        <v/>
      </c>
      <c r="AV78" s="16" t="str">
        <f>IF(43&gt;$D78,"",IF($E78=1,EOMONTH(EDATE(Bonds!$I78,6*(43-1)),0),EDATE(Bonds!$I78,6*(43-1))))</f>
        <v/>
      </c>
      <c r="AW78" s="16" t="str">
        <f>IF(44&gt;$D78,"",IF($E78=1,EOMONTH(EDATE(Bonds!$I78,6*(44-1)),0),EDATE(Bonds!$I78,6*(44-1))))</f>
        <v/>
      </c>
      <c r="AX78" s="16" t="str">
        <f>IF(45&gt;$D78,"",IF($E78=1,EOMONTH(EDATE(Bonds!$I78,6*(45-1)),0),EDATE(Bonds!$I78,6*(45-1))))</f>
        <v/>
      </c>
      <c r="AY78" s="16" t="str">
        <f>IF(46&gt;$D78,"",IF($E78=1,EOMONTH(EDATE(Bonds!$I78,6*(46-1)),0),EDATE(Bonds!$I78,6*(46-1))))</f>
        <v/>
      </c>
      <c r="AZ78" s="16" t="str">
        <f>IF(47&gt;$D78,"",IF($E78=1,EOMONTH(EDATE(Bonds!$I78,6*(47-1)),0),EDATE(Bonds!$I78,6*(47-1))))</f>
        <v/>
      </c>
      <c r="BA78" s="16" t="str">
        <f>IF(48&gt;$D78,"",IF($E78=1,EOMONTH(EDATE(Bonds!$I78,6*(48-1)),0),EDATE(Bonds!$I78,6*(48-1))))</f>
        <v/>
      </c>
      <c r="BB78" s="16" t="str">
        <f>IF(49&gt;$D78,"",IF($E78=1,EOMONTH(EDATE(Bonds!$I78,6*(49-1)),0),EDATE(Bonds!$I78,6*(49-1))))</f>
        <v/>
      </c>
      <c r="BC78" s="16" t="str">
        <f>IF(50&gt;$D78,"",IF($E78=1,EOMONTH(EDATE(Bonds!$I78,6*(50-1)),0),EDATE(Bonds!$I78,6*(50-1))))</f>
        <v/>
      </c>
      <c r="BD78" s="16" t="str">
        <f>IF(51&gt;$D78,"",IF($E78=1,EOMONTH(EDATE(Bonds!$I78,6*(51-1)),0),EDATE(Bonds!$I78,6*(51-1))))</f>
        <v/>
      </c>
      <c r="BE78" s="16" t="str">
        <f>IF(52&gt;$D78,"",IF($E78=1,EOMONTH(EDATE(Bonds!$I78,6*(52-1)),0),EDATE(Bonds!$I78,6*(52-1))))</f>
        <v/>
      </c>
      <c r="BF78" s="16" t="str">
        <f>IF(53&gt;$D78,"",IF($E78=1,EOMONTH(EDATE(Bonds!$I78,6*(53-1)),0),EDATE(Bonds!$I78,6*(53-1))))</f>
        <v/>
      </c>
      <c r="BG78" s="16" t="str">
        <f>IF(54&gt;$D78,"",IF($E78=1,EOMONTH(EDATE(Bonds!$I78,6*(54-1)),0),EDATE(Bonds!$I78,6*(54-1))))</f>
        <v/>
      </c>
      <c r="BH78" s="16" t="str">
        <f>IF(55&gt;$D78,"",IF($E78=1,EOMONTH(EDATE(Bonds!$I78,6*(55-1)),0),EDATE(Bonds!$I78,6*(55-1))))</f>
        <v/>
      </c>
      <c r="BI78" s="16" t="str">
        <f>IF(56&gt;$D78,"",IF($E78=1,EOMONTH(EDATE(Bonds!$I78,6*(56-1)),0),EDATE(Bonds!$I78,6*(56-1))))</f>
        <v/>
      </c>
      <c r="BJ78" s="16" t="str">
        <f>IF(57&gt;$D78,"",IF($E78=1,EOMONTH(EDATE(Bonds!$I78,6*(57-1)),0),EDATE(Bonds!$I78,6*(57-1))))</f>
        <v/>
      </c>
      <c r="BK78" s="16" t="str">
        <f>IF(58&gt;$D78,"",IF($E78=1,EOMONTH(EDATE(Bonds!$I78,6*(58-1)),0),EDATE(Bonds!$I78,6*(58-1))))</f>
        <v/>
      </c>
      <c r="BL78" s="16" t="str">
        <f>IF(59&gt;$D78,"",IF($E78=1,EOMONTH(EDATE(Bonds!$I78,6*(59-1)),0),EDATE(Bonds!$I78,6*(59-1))))</f>
        <v/>
      </c>
      <c r="BM78" s="16" t="str">
        <f>IF(60&gt;$D78,"",IF($E78=1,EOMONTH(EDATE(Bonds!$I78,6*(60-1)),0),EDATE(Bonds!$I78,6*(60-1))))</f>
        <v/>
      </c>
      <c r="BO78" s="22">
        <f t="shared" si="122"/>
        <v>3.8804014146881394E-2</v>
      </c>
      <c r="BP78" s="22">
        <f t="shared" si="123"/>
        <v>4.0970007394902724E-2</v>
      </c>
      <c r="BQ78" s="22">
        <f t="shared" si="124"/>
        <v>4.2385663294413671E-2</v>
      </c>
      <c r="BR78" s="22" t="str">
        <f t="shared" si="125"/>
        <v/>
      </c>
      <c r="BS78" s="22" t="str">
        <f t="shared" si="126"/>
        <v/>
      </c>
      <c r="BT78" s="22" t="str">
        <f t="shared" si="127"/>
        <v/>
      </c>
      <c r="BU78" s="22" t="str">
        <f t="shared" si="128"/>
        <v/>
      </c>
      <c r="BV78" s="22" t="str">
        <f t="shared" si="129"/>
        <v/>
      </c>
      <c r="BW78" s="22" t="str">
        <f t="shared" si="130"/>
        <v/>
      </c>
      <c r="BX78" s="22" t="str">
        <f t="shared" si="131"/>
        <v/>
      </c>
      <c r="BY78" s="22" t="str">
        <f t="shared" si="132"/>
        <v/>
      </c>
      <c r="BZ78" s="22" t="str">
        <f t="shared" si="133"/>
        <v/>
      </c>
      <c r="CA78" s="22" t="str">
        <f t="shared" si="134"/>
        <v/>
      </c>
      <c r="CB78" s="22" t="str">
        <f t="shared" si="135"/>
        <v/>
      </c>
      <c r="CC78" s="22" t="str">
        <f t="shared" si="136"/>
        <v/>
      </c>
      <c r="CD78" s="22" t="str">
        <f t="shared" si="137"/>
        <v/>
      </c>
      <c r="CE78" s="22" t="str">
        <f t="shared" si="138"/>
        <v/>
      </c>
      <c r="CF78" s="22" t="str">
        <f t="shared" si="139"/>
        <v/>
      </c>
      <c r="CG78" s="22" t="str">
        <f t="shared" si="140"/>
        <v/>
      </c>
      <c r="CH78" s="22" t="str">
        <f t="shared" si="141"/>
        <v/>
      </c>
      <c r="CI78" s="22" t="str">
        <f t="shared" si="142"/>
        <v/>
      </c>
      <c r="CJ78" s="22" t="str">
        <f t="shared" si="143"/>
        <v/>
      </c>
      <c r="CK78" s="22" t="str">
        <f t="shared" si="144"/>
        <v/>
      </c>
      <c r="CL78" s="22" t="str">
        <f t="shared" si="145"/>
        <v/>
      </c>
      <c r="CM78" s="22" t="str">
        <f t="shared" si="146"/>
        <v/>
      </c>
      <c r="CN78" s="22" t="str">
        <f t="shared" si="147"/>
        <v/>
      </c>
      <c r="CO78" s="22" t="str">
        <f t="shared" si="148"/>
        <v/>
      </c>
      <c r="CP78" s="22" t="str">
        <f t="shared" si="149"/>
        <v/>
      </c>
      <c r="CQ78" s="22" t="str">
        <f t="shared" si="150"/>
        <v/>
      </c>
      <c r="CR78" s="22" t="str">
        <f t="shared" si="151"/>
        <v/>
      </c>
      <c r="CS78" s="22" t="str">
        <f t="shared" si="152"/>
        <v/>
      </c>
      <c r="CT78" s="22" t="str">
        <f t="shared" si="153"/>
        <v/>
      </c>
      <c r="CU78" s="22" t="str">
        <f t="shared" si="154"/>
        <v/>
      </c>
      <c r="CV78" s="22" t="str">
        <f t="shared" si="155"/>
        <v/>
      </c>
      <c r="CW78" s="22" t="str">
        <f t="shared" si="156"/>
        <v/>
      </c>
      <c r="CX78" s="22" t="str">
        <f t="shared" si="157"/>
        <v/>
      </c>
      <c r="CY78" s="22" t="str">
        <f t="shared" si="158"/>
        <v/>
      </c>
      <c r="CZ78" s="22" t="str">
        <f t="shared" si="159"/>
        <v/>
      </c>
      <c r="DA78" s="22" t="str">
        <f t="shared" si="160"/>
        <v/>
      </c>
      <c r="DB78" s="22" t="str">
        <f t="shared" si="161"/>
        <v/>
      </c>
      <c r="DC78" s="22" t="str">
        <f t="shared" si="162"/>
        <v/>
      </c>
      <c r="DD78" s="22" t="str">
        <f t="shared" si="163"/>
        <v/>
      </c>
      <c r="DE78" s="22" t="str">
        <f t="shared" si="164"/>
        <v/>
      </c>
      <c r="DF78" s="22" t="str">
        <f t="shared" si="165"/>
        <v/>
      </c>
      <c r="DG78" s="22" t="str">
        <f t="shared" si="166"/>
        <v/>
      </c>
      <c r="DH78" s="22" t="str">
        <f t="shared" si="167"/>
        <v/>
      </c>
      <c r="DI78" s="22" t="str">
        <f t="shared" si="168"/>
        <v/>
      </c>
      <c r="DJ78" s="22" t="str">
        <f t="shared" si="169"/>
        <v/>
      </c>
      <c r="DK78" s="22" t="str">
        <f t="shared" si="170"/>
        <v/>
      </c>
      <c r="DL78" s="22" t="str">
        <f t="shared" si="171"/>
        <v/>
      </c>
      <c r="DM78" s="22" t="str">
        <f t="shared" si="172"/>
        <v/>
      </c>
      <c r="DN78" s="22" t="str">
        <f t="shared" si="173"/>
        <v/>
      </c>
      <c r="DO78" s="22" t="str">
        <f t="shared" si="174"/>
        <v/>
      </c>
      <c r="DP78" s="22" t="str">
        <f t="shared" si="175"/>
        <v/>
      </c>
      <c r="DQ78" s="22" t="str">
        <f t="shared" si="176"/>
        <v/>
      </c>
      <c r="DR78" s="22" t="str">
        <f t="shared" si="177"/>
        <v/>
      </c>
      <c r="DS78" s="22" t="str">
        <f t="shared" si="178"/>
        <v/>
      </c>
      <c r="DT78" s="22" t="str">
        <f t="shared" si="179"/>
        <v/>
      </c>
      <c r="DU78" s="22" t="str">
        <f t="shared" si="180"/>
        <v/>
      </c>
      <c r="DV78" s="22" t="str">
        <f t="shared" si="181"/>
        <v/>
      </c>
      <c r="DX78" s="18">
        <f t="shared" si="182"/>
        <v>1.7232300997836356</v>
      </c>
      <c r="DY78" s="18">
        <f t="shared" si="183"/>
        <v>1.6871207837478039</v>
      </c>
      <c r="DZ78" s="18">
        <f t="shared" si="184"/>
        <v>95.89894883876903</v>
      </c>
      <c r="EA78" s="18">
        <f t="shared" si="185"/>
        <v>0</v>
      </c>
      <c r="EB78" s="18">
        <f t="shared" si="186"/>
        <v>0</v>
      </c>
      <c r="EC78" s="18">
        <f t="shared" si="187"/>
        <v>0</v>
      </c>
      <c r="ED78" s="18">
        <f t="shared" si="188"/>
        <v>0</v>
      </c>
      <c r="EE78" s="18">
        <f t="shared" si="189"/>
        <v>0</v>
      </c>
      <c r="EF78" s="18">
        <f t="shared" si="190"/>
        <v>0</v>
      </c>
      <c r="EG78" s="18">
        <f t="shared" si="191"/>
        <v>0</v>
      </c>
      <c r="EH78" s="18">
        <f t="shared" si="192"/>
        <v>0</v>
      </c>
      <c r="EI78" s="18">
        <f t="shared" si="193"/>
        <v>0</v>
      </c>
      <c r="EJ78" s="18">
        <f t="shared" si="194"/>
        <v>0</v>
      </c>
      <c r="EK78" s="18">
        <f t="shared" si="195"/>
        <v>0</v>
      </c>
      <c r="EL78" s="18">
        <f t="shared" si="196"/>
        <v>0</v>
      </c>
      <c r="EM78" s="18">
        <f t="shared" si="197"/>
        <v>0</v>
      </c>
      <c r="EN78" s="18">
        <f t="shared" si="198"/>
        <v>0</v>
      </c>
      <c r="EO78" s="18">
        <f t="shared" si="199"/>
        <v>0</v>
      </c>
      <c r="EP78" s="18">
        <f t="shared" si="200"/>
        <v>0</v>
      </c>
      <c r="EQ78" s="18">
        <f t="shared" si="201"/>
        <v>0</v>
      </c>
      <c r="ER78" s="18">
        <f t="shared" si="202"/>
        <v>0</v>
      </c>
      <c r="ES78" s="18">
        <f t="shared" si="203"/>
        <v>0</v>
      </c>
      <c r="ET78" s="18">
        <f t="shared" si="204"/>
        <v>0</v>
      </c>
      <c r="EU78" s="18">
        <f t="shared" si="205"/>
        <v>0</v>
      </c>
      <c r="EV78" s="18">
        <f t="shared" si="206"/>
        <v>0</v>
      </c>
      <c r="EW78" s="18">
        <f t="shared" si="207"/>
        <v>0</v>
      </c>
      <c r="EX78" s="18">
        <f t="shared" si="208"/>
        <v>0</v>
      </c>
      <c r="EY78" s="18">
        <f t="shared" si="209"/>
        <v>0</v>
      </c>
      <c r="EZ78" s="18">
        <f t="shared" si="210"/>
        <v>0</v>
      </c>
      <c r="FA78" s="18">
        <f t="shared" si="211"/>
        <v>0</v>
      </c>
      <c r="FB78" s="18">
        <f t="shared" si="212"/>
        <v>0</v>
      </c>
      <c r="FC78" s="18">
        <f t="shared" si="213"/>
        <v>0</v>
      </c>
      <c r="FD78" s="18">
        <f t="shared" si="214"/>
        <v>0</v>
      </c>
      <c r="FE78" s="18">
        <f t="shared" si="215"/>
        <v>0</v>
      </c>
      <c r="FF78" s="18">
        <f t="shared" si="216"/>
        <v>0</v>
      </c>
      <c r="FG78" s="18">
        <f t="shared" si="217"/>
        <v>0</v>
      </c>
      <c r="FH78" s="18">
        <f t="shared" si="218"/>
        <v>0</v>
      </c>
      <c r="FI78" s="18">
        <f t="shared" si="219"/>
        <v>0</v>
      </c>
      <c r="FJ78" s="18">
        <f t="shared" si="220"/>
        <v>0</v>
      </c>
      <c r="FK78" s="18">
        <f t="shared" si="221"/>
        <v>0</v>
      </c>
      <c r="FL78" s="18">
        <f t="shared" si="222"/>
        <v>0</v>
      </c>
      <c r="FM78" s="18">
        <f t="shared" si="223"/>
        <v>0</v>
      </c>
      <c r="FN78" s="18">
        <f t="shared" si="224"/>
        <v>0</v>
      </c>
      <c r="FO78" s="18">
        <f t="shared" si="225"/>
        <v>0</v>
      </c>
      <c r="FP78" s="18">
        <f t="shared" si="226"/>
        <v>0</v>
      </c>
      <c r="FQ78" s="18">
        <f t="shared" si="227"/>
        <v>0</v>
      </c>
      <c r="FR78" s="18">
        <f t="shared" si="228"/>
        <v>0</v>
      </c>
      <c r="FS78" s="18">
        <f t="shared" si="229"/>
        <v>0</v>
      </c>
      <c r="FT78" s="18">
        <f t="shared" si="230"/>
        <v>0</v>
      </c>
      <c r="FU78" s="18">
        <f t="shared" si="231"/>
        <v>0</v>
      </c>
      <c r="FV78" s="18">
        <f t="shared" si="232"/>
        <v>0</v>
      </c>
      <c r="FW78" s="18">
        <f t="shared" si="233"/>
        <v>0</v>
      </c>
      <c r="FX78" s="18">
        <f t="shared" si="234"/>
        <v>0</v>
      </c>
      <c r="FY78" s="18">
        <f t="shared" si="235"/>
        <v>0</v>
      </c>
      <c r="FZ78" s="18">
        <f t="shared" si="236"/>
        <v>0</v>
      </c>
      <c r="GA78" s="18">
        <f t="shared" si="237"/>
        <v>0</v>
      </c>
      <c r="GB78" s="18">
        <f t="shared" si="238"/>
        <v>0</v>
      </c>
      <c r="GC78" s="18">
        <f t="shared" si="239"/>
        <v>0</v>
      </c>
      <c r="GD78" s="18">
        <f t="shared" si="240"/>
        <v>0</v>
      </c>
      <c r="GE78" s="18">
        <f t="shared" si="241"/>
        <v>0</v>
      </c>
    </row>
    <row r="79" spans="1:187" x14ac:dyDescent="0.2">
      <c r="A79">
        <v>76</v>
      </c>
      <c r="B79" s="16">
        <f>Bonds!B79</f>
        <v>46798</v>
      </c>
      <c r="C79" s="17">
        <f>Bonds!C79</f>
        <v>2.75</v>
      </c>
      <c r="D79">
        <f>Bonds!Q79</f>
        <v>3</v>
      </c>
      <c r="E79">
        <f t="shared" si="121"/>
        <v>0</v>
      </c>
      <c r="F79" s="16">
        <f>IF(1&gt;$D79,"",IF($E79=1,EOMONTH(EDATE(Bonds!$I79,6*(1-1)),0),EDATE(Bonds!$I79,6*(1-1))))</f>
        <v>46433</v>
      </c>
      <c r="G79" s="16">
        <f>IF(2&gt;$D79,"",IF($E79=1,EOMONTH(EDATE(Bonds!$I79,6*(2-1)),0),EDATE(Bonds!$I79,6*(2-1))))</f>
        <v>46614</v>
      </c>
      <c r="H79" s="16">
        <f>IF(3&gt;$D79,"",IF($E79=1,EOMONTH(EDATE(Bonds!$I79,6*(3-1)),0),EDATE(Bonds!$I79,6*(3-1))))</f>
        <v>46798</v>
      </c>
      <c r="I79" s="16" t="str">
        <f>IF(4&gt;$D79,"",IF($E79=1,EOMONTH(EDATE(Bonds!$I79,6*(4-1)),0),EDATE(Bonds!$I79,6*(4-1))))</f>
        <v/>
      </c>
      <c r="J79" s="16" t="str">
        <f>IF(5&gt;$D79,"",IF($E79=1,EOMONTH(EDATE(Bonds!$I79,6*(5-1)),0),EDATE(Bonds!$I79,6*(5-1))))</f>
        <v/>
      </c>
      <c r="K79" s="16" t="str">
        <f>IF(6&gt;$D79,"",IF($E79=1,EOMONTH(EDATE(Bonds!$I79,6*(6-1)),0),EDATE(Bonds!$I79,6*(6-1))))</f>
        <v/>
      </c>
      <c r="L79" s="16" t="str">
        <f>IF(7&gt;$D79,"",IF($E79=1,EOMONTH(EDATE(Bonds!$I79,6*(7-1)),0),EDATE(Bonds!$I79,6*(7-1))))</f>
        <v/>
      </c>
      <c r="M79" s="16" t="str">
        <f>IF(8&gt;$D79,"",IF($E79=1,EOMONTH(EDATE(Bonds!$I79,6*(8-1)),0),EDATE(Bonds!$I79,6*(8-1))))</f>
        <v/>
      </c>
      <c r="N79" s="16" t="str">
        <f>IF(9&gt;$D79,"",IF($E79=1,EOMONTH(EDATE(Bonds!$I79,6*(9-1)),0),EDATE(Bonds!$I79,6*(9-1))))</f>
        <v/>
      </c>
      <c r="O79" s="16" t="str">
        <f>IF(10&gt;$D79,"",IF($E79=1,EOMONTH(EDATE(Bonds!$I79,6*(10-1)),0),EDATE(Bonds!$I79,6*(10-1))))</f>
        <v/>
      </c>
      <c r="P79" s="16" t="str">
        <f>IF(11&gt;$D79,"",IF($E79=1,EOMONTH(EDATE(Bonds!$I79,6*(11-1)),0),EDATE(Bonds!$I79,6*(11-1))))</f>
        <v/>
      </c>
      <c r="Q79" s="16" t="str">
        <f>IF(12&gt;$D79,"",IF($E79=1,EOMONTH(EDATE(Bonds!$I79,6*(12-1)),0),EDATE(Bonds!$I79,6*(12-1))))</f>
        <v/>
      </c>
      <c r="R79" s="16" t="str">
        <f>IF(13&gt;$D79,"",IF($E79=1,EOMONTH(EDATE(Bonds!$I79,6*(13-1)),0),EDATE(Bonds!$I79,6*(13-1))))</f>
        <v/>
      </c>
      <c r="S79" s="16" t="str">
        <f>IF(14&gt;$D79,"",IF($E79=1,EOMONTH(EDATE(Bonds!$I79,6*(14-1)),0),EDATE(Bonds!$I79,6*(14-1))))</f>
        <v/>
      </c>
      <c r="T79" s="16" t="str">
        <f>IF(15&gt;$D79,"",IF($E79=1,EOMONTH(EDATE(Bonds!$I79,6*(15-1)),0),EDATE(Bonds!$I79,6*(15-1))))</f>
        <v/>
      </c>
      <c r="U79" s="16" t="str">
        <f>IF(16&gt;$D79,"",IF($E79=1,EOMONTH(EDATE(Bonds!$I79,6*(16-1)),0),EDATE(Bonds!$I79,6*(16-1))))</f>
        <v/>
      </c>
      <c r="V79" s="16" t="str">
        <f>IF(17&gt;$D79,"",IF($E79=1,EOMONTH(EDATE(Bonds!$I79,6*(17-1)),0),EDATE(Bonds!$I79,6*(17-1))))</f>
        <v/>
      </c>
      <c r="W79" s="16" t="str">
        <f>IF(18&gt;$D79,"",IF($E79=1,EOMONTH(EDATE(Bonds!$I79,6*(18-1)),0),EDATE(Bonds!$I79,6*(18-1))))</f>
        <v/>
      </c>
      <c r="X79" s="16" t="str">
        <f>IF(19&gt;$D79,"",IF($E79=1,EOMONTH(EDATE(Bonds!$I79,6*(19-1)),0),EDATE(Bonds!$I79,6*(19-1))))</f>
        <v/>
      </c>
      <c r="Y79" s="16" t="str">
        <f>IF(20&gt;$D79,"",IF($E79=1,EOMONTH(EDATE(Bonds!$I79,6*(20-1)),0),EDATE(Bonds!$I79,6*(20-1))))</f>
        <v/>
      </c>
      <c r="Z79" s="16" t="str">
        <f>IF(21&gt;$D79,"",IF($E79=1,EOMONTH(EDATE(Bonds!$I79,6*(21-1)),0),EDATE(Bonds!$I79,6*(21-1))))</f>
        <v/>
      </c>
      <c r="AA79" s="16" t="str">
        <f>IF(22&gt;$D79,"",IF($E79=1,EOMONTH(EDATE(Bonds!$I79,6*(22-1)),0),EDATE(Bonds!$I79,6*(22-1))))</f>
        <v/>
      </c>
      <c r="AB79" s="16" t="str">
        <f>IF(23&gt;$D79,"",IF($E79=1,EOMONTH(EDATE(Bonds!$I79,6*(23-1)),0),EDATE(Bonds!$I79,6*(23-1))))</f>
        <v/>
      </c>
      <c r="AC79" s="16" t="str">
        <f>IF(24&gt;$D79,"",IF($E79=1,EOMONTH(EDATE(Bonds!$I79,6*(24-1)),0),EDATE(Bonds!$I79,6*(24-1))))</f>
        <v/>
      </c>
      <c r="AD79" s="16" t="str">
        <f>IF(25&gt;$D79,"",IF($E79=1,EOMONTH(EDATE(Bonds!$I79,6*(25-1)),0),EDATE(Bonds!$I79,6*(25-1))))</f>
        <v/>
      </c>
      <c r="AE79" s="16" t="str">
        <f>IF(26&gt;$D79,"",IF($E79=1,EOMONTH(EDATE(Bonds!$I79,6*(26-1)),0),EDATE(Bonds!$I79,6*(26-1))))</f>
        <v/>
      </c>
      <c r="AF79" s="16" t="str">
        <f>IF(27&gt;$D79,"",IF($E79=1,EOMONTH(EDATE(Bonds!$I79,6*(27-1)),0),EDATE(Bonds!$I79,6*(27-1))))</f>
        <v/>
      </c>
      <c r="AG79" s="16" t="str">
        <f>IF(28&gt;$D79,"",IF($E79=1,EOMONTH(EDATE(Bonds!$I79,6*(28-1)),0),EDATE(Bonds!$I79,6*(28-1))))</f>
        <v/>
      </c>
      <c r="AH79" s="16" t="str">
        <f>IF(29&gt;$D79,"",IF($E79=1,EOMONTH(EDATE(Bonds!$I79,6*(29-1)),0),EDATE(Bonds!$I79,6*(29-1))))</f>
        <v/>
      </c>
      <c r="AI79" s="16" t="str">
        <f>IF(30&gt;$D79,"",IF($E79=1,EOMONTH(EDATE(Bonds!$I79,6*(30-1)),0),EDATE(Bonds!$I79,6*(30-1))))</f>
        <v/>
      </c>
      <c r="AJ79" s="16" t="str">
        <f>IF(31&gt;$D79,"",IF($E79=1,EOMONTH(EDATE(Bonds!$I79,6*(31-1)),0),EDATE(Bonds!$I79,6*(31-1))))</f>
        <v/>
      </c>
      <c r="AK79" s="16" t="str">
        <f>IF(32&gt;$D79,"",IF($E79=1,EOMONTH(EDATE(Bonds!$I79,6*(32-1)),0),EDATE(Bonds!$I79,6*(32-1))))</f>
        <v/>
      </c>
      <c r="AL79" s="16" t="str">
        <f>IF(33&gt;$D79,"",IF($E79=1,EOMONTH(EDATE(Bonds!$I79,6*(33-1)),0),EDATE(Bonds!$I79,6*(33-1))))</f>
        <v/>
      </c>
      <c r="AM79" s="16" t="str">
        <f>IF(34&gt;$D79,"",IF($E79=1,EOMONTH(EDATE(Bonds!$I79,6*(34-1)),0),EDATE(Bonds!$I79,6*(34-1))))</f>
        <v/>
      </c>
      <c r="AN79" s="16" t="str">
        <f>IF(35&gt;$D79,"",IF($E79=1,EOMONTH(EDATE(Bonds!$I79,6*(35-1)),0),EDATE(Bonds!$I79,6*(35-1))))</f>
        <v/>
      </c>
      <c r="AO79" s="16" t="str">
        <f>IF(36&gt;$D79,"",IF($E79=1,EOMONTH(EDATE(Bonds!$I79,6*(36-1)),0),EDATE(Bonds!$I79,6*(36-1))))</f>
        <v/>
      </c>
      <c r="AP79" s="16" t="str">
        <f>IF(37&gt;$D79,"",IF($E79=1,EOMONTH(EDATE(Bonds!$I79,6*(37-1)),0),EDATE(Bonds!$I79,6*(37-1))))</f>
        <v/>
      </c>
      <c r="AQ79" s="16" t="str">
        <f>IF(38&gt;$D79,"",IF($E79=1,EOMONTH(EDATE(Bonds!$I79,6*(38-1)),0),EDATE(Bonds!$I79,6*(38-1))))</f>
        <v/>
      </c>
      <c r="AR79" s="16" t="str">
        <f>IF(39&gt;$D79,"",IF($E79=1,EOMONTH(EDATE(Bonds!$I79,6*(39-1)),0),EDATE(Bonds!$I79,6*(39-1))))</f>
        <v/>
      </c>
      <c r="AS79" s="16" t="str">
        <f>IF(40&gt;$D79,"",IF($E79=1,EOMONTH(EDATE(Bonds!$I79,6*(40-1)),0),EDATE(Bonds!$I79,6*(40-1))))</f>
        <v/>
      </c>
      <c r="AT79" s="16" t="str">
        <f>IF(41&gt;$D79,"",IF($E79=1,EOMONTH(EDATE(Bonds!$I79,6*(41-1)),0),EDATE(Bonds!$I79,6*(41-1))))</f>
        <v/>
      </c>
      <c r="AU79" s="16" t="str">
        <f>IF(42&gt;$D79,"",IF($E79=1,EOMONTH(EDATE(Bonds!$I79,6*(42-1)),0),EDATE(Bonds!$I79,6*(42-1))))</f>
        <v/>
      </c>
      <c r="AV79" s="16" t="str">
        <f>IF(43&gt;$D79,"",IF($E79=1,EOMONTH(EDATE(Bonds!$I79,6*(43-1)),0),EDATE(Bonds!$I79,6*(43-1))))</f>
        <v/>
      </c>
      <c r="AW79" s="16" t="str">
        <f>IF(44&gt;$D79,"",IF($E79=1,EOMONTH(EDATE(Bonds!$I79,6*(44-1)),0),EDATE(Bonds!$I79,6*(44-1))))</f>
        <v/>
      </c>
      <c r="AX79" s="16" t="str">
        <f>IF(45&gt;$D79,"",IF($E79=1,EOMONTH(EDATE(Bonds!$I79,6*(45-1)),0),EDATE(Bonds!$I79,6*(45-1))))</f>
        <v/>
      </c>
      <c r="AY79" s="16" t="str">
        <f>IF(46&gt;$D79,"",IF($E79=1,EOMONTH(EDATE(Bonds!$I79,6*(46-1)),0),EDATE(Bonds!$I79,6*(46-1))))</f>
        <v/>
      </c>
      <c r="AZ79" s="16" t="str">
        <f>IF(47&gt;$D79,"",IF($E79=1,EOMONTH(EDATE(Bonds!$I79,6*(47-1)),0),EDATE(Bonds!$I79,6*(47-1))))</f>
        <v/>
      </c>
      <c r="BA79" s="16" t="str">
        <f>IF(48&gt;$D79,"",IF($E79=1,EOMONTH(EDATE(Bonds!$I79,6*(48-1)),0),EDATE(Bonds!$I79,6*(48-1))))</f>
        <v/>
      </c>
      <c r="BB79" s="16" t="str">
        <f>IF(49&gt;$D79,"",IF($E79=1,EOMONTH(EDATE(Bonds!$I79,6*(49-1)),0),EDATE(Bonds!$I79,6*(49-1))))</f>
        <v/>
      </c>
      <c r="BC79" s="16" t="str">
        <f>IF(50&gt;$D79,"",IF($E79=1,EOMONTH(EDATE(Bonds!$I79,6*(50-1)),0),EDATE(Bonds!$I79,6*(50-1))))</f>
        <v/>
      </c>
      <c r="BD79" s="16" t="str">
        <f>IF(51&gt;$D79,"",IF($E79=1,EOMONTH(EDATE(Bonds!$I79,6*(51-1)),0),EDATE(Bonds!$I79,6*(51-1))))</f>
        <v/>
      </c>
      <c r="BE79" s="16" t="str">
        <f>IF(52&gt;$D79,"",IF($E79=1,EOMONTH(EDATE(Bonds!$I79,6*(52-1)),0),EDATE(Bonds!$I79,6*(52-1))))</f>
        <v/>
      </c>
      <c r="BF79" s="16" t="str">
        <f>IF(53&gt;$D79,"",IF($E79=1,EOMONTH(EDATE(Bonds!$I79,6*(53-1)),0),EDATE(Bonds!$I79,6*(53-1))))</f>
        <v/>
      </c>
      <c r="BG79" s="16" t="str">
        <f>IF(54&gt;$D79,"",IF($E79=1,EOMONTH(EDATE(Bonds!$I79,6*(54-1)),0),EDATE(Bonds!$I79,6*(54-1))))</f>
        <v/>
      </c>
      <c r="BH79" s="16" t="str">
        <f>IF(55&gt;$D79,"",IF($E79=1,EOMONTH(EDATE(Bonds!$I79,6*(55-1)),0),EDATE(Bonds!$I79,6*(55-1))))</f>
        <v/>
      </c>
      <c r="BI79" s="16" t="str">
        <f>IF(56&gt;$D79,"",IF($E79=1,EOMONTH(EDATE(Bonds!$I79,6*(56-1)),0),EDATE(Bonds!$I79,6*(56-1))))</f>
        <v/>
      </c>
      <c r="BJ79" s="16" t="str">
        <f>IF(57&gt;$D79,"",IF($E79=1,EOMONTH(EDATE(Bonds!$I79,6*(57-1)),0),EDATE(Bonds!$I79,6*(57-1))))</f>
        <v/>
      </c>
      <c r="BK79" s="16" t="str">
        <f>IF(58&gt;$D79,"",IF($E79=1,EOMONTH(EDATE(Bonds!$I79,6*(58-1)),0),EDATE(Bonds!$I79,6*(58-1))))</f>
        <v/>
      </c>
      <c r="BL79" s="16" t="str">
        <f>IF(59&gt;$D79,"",IF($E79=1,EOMONTH(EDATE(Bonds!$I79,6*(59-1)),0),EDATE(Bonds!$I79,6*(59-1))))</f>
        <v/>
      </c>
      <c r="BM79" s="16" t="str">
        <f>IF(60&gt;$D79,"",IF($E79=1,EOMONTH(EDATE(Bonds!$I79,6*(60-1)),0),EDATE(Bonds!$I79,6*(60-1))))</f>
        <v/>
      </c>
      <c r="BO79" s="22">
        <f t="shared" si="122"/>
        <v>3.9020657449939315E-2</v>
      </c>
      <c r="BP79" s="22">
        <f t="shared" si="123"/>
        <v>4.1110910077221674E-2</v>
      </c>
      <c r="BQ79" s="22">
        <f t="shared" si="124"/>
        <v>4.2474903504774571E-2</v>
      </c>
      <c r="BR79" s="22" t="str">
        <f t="shared" si="125"/>
        <v/>
      </c>
      <c r="BS79" s="22" t="str">
        <f t="shared" si="126"/>
        <v/>
      </c>
      <c r="BT79" s="22" t="str">
        <f t="shared" si="127"/>
        <v/>
      </c>
      <c r="BU79" s="22" t="str">
        <f t="shared" si="128"/>
        <v/>
      </c>
      <c r="BV79" s="22" t="str">
        <f t="shared" si="129"/>
        <v/>
      </c>
      <c r="BW79" s="22" t="str">
        <f t="shared" si="130"/>
        <v/>
      </c>
      <c r="BX79" s="22" t="str">
        <f t="shared" si="131"/>
        <v/>
      </c>
      <c r="BY79" s="22" t="str">
        <f t="shared" si="132"/>
        <v/>
      </c>
      <c r="BZ79" s="22" t="str">
        <f t="shared" si="133"/>
        <v/>
      </c>
      <c r="CA79" s="22" t="str">
        <f t="shared" si="134"/>
        <v/>
      </c>
      <c r="CB79" s="22" t="str">
        <f t="shared" si="135"/>
        <v/>
      </c>
      <c r="CC79" s="22" t="str">
        <f t="shared" si="136"/>
        <v/>
      </c>
      <c r="CD79" s="22" t="str">
        <f t="shared" si="137"/>
        <v/>
      </c>
      <c r="CE79" s="22" t="str">
        <f t="shared" si="138"/>
        <v/>
      </c>
      <c r="CF79" s="22" t="str">
        <f t="shared" si="139"/>
        <v/>
      </c>
      <c r="CG79" s="22" t="str">
        <f t="shared" si="140"/>
        <v/>
      </c>
      <c r="CH79" s="22" t="str">
        <f t="shared" si="141"/>
        <v/>
      </c>
      <c r="CI79" s="22" t="str">
        <f t="shared" si="142"/>
        <v/>
      </c>
      <c r="CJ79" s="22" t="str">
        <f t="shared" si="143"/>
        <v/>
      </c>
      <c r="CK79" s="22" t="str">
        <f t="shared" si="144"/>
        <v/>
      </c>
      <c r="CL79" s="22" t="str">
        <f t="shared" si="145"/>
        <v/>
      </c>
      <c r="CM79" s="22" t="str">
        <f t="shared" si="146"/>
        <v/>
      </c>
      <c r="CN79" s="22" t="str">
        <f t="shared" si="147"/>
        <v/>
      </c>
      <c r="CO79" s="22" t="str">
        <f t="shared" si="148"/>
        <v/>
      </c>
      <c r="CP79" s="22" t="str">
        <f t="shared" si="149"/>
        <v/>
      </c>
      <c r="CQ79" s="22" t="str">
        <f t="shared" si="150"/>
        <v/>
      </c>
      <c r="CR79" s="22" t="str">
        <f t="shared" si="151"/>
        <v/>
      </c>
      <c r="CS79" s="22" t="str">
        <f t="shared" si="152"/>
        <v/>
      </c>
      <c r="CT79" s="22" t="str">
        <f t="shared" si="153"/>
        <v/>
      </c>
      <c r="CU79" s="22" t="str">
        <f t="shared" si="154"/>
        <v/>
      </c>
      <c r="CV79" s="22" t="str">
        <f t="shared" si="155"/>
        <v/>
      </c>
      <c r="CW79" s="22" t="str">
        <f t="shared" si="156"/>
        <v/>
      </c>
      <c r="CX79" s="22" t="str">
        <f t="shared" si="157"/>
        <v/>
      </c>
      <c r="CY79" s="22" t="str">
        <f t="shared" si="158"/>
        <v/>
      </c>
      <c r="CZ79" s="22" t="str">
        <f t="shared" si="159"/>
        <v/>
      </c>
      <c r="DA79" s="22" t="str">
        <f t="shared" si="160"/>
        <v/>
      </c>
      <c r="DB79" s="22" t="str">
        <f t="shared" si="161"/>
        <v/>
      </c>
      <c r="DC79" s="22" t="str">
        <f t="shared" si="162"/>
        <v/>
      </c>
      <c r="DD79" s="22" t="str">
        <f t="shared" si="163"/>
        <v/>
      </c>
      <c r="DE79" s="22" t="str">
        <f t="shared" si="164"/>
        <v/>
      </c>
      <c r="DF79" s="22" t="str">
        <f t="shared" si="165"/>
        <v/>
      </c>
      <c r="DG79" s="22" t="str">
        <f t="shared" si="166"/>
        <v/>
      </c>
      <c r="DH79" s="22" t="str">
        <f t="shared" si="167"/>
        <v/>
      </c>
      <c r="DI79" s="22" t="str">
        <f t="shared" si="168"/>
        <v/>
      </c>
      <c r="DJ79" s="22" t="str">
        <f t="shared" si="169"/>
        <v/>
      </c>
      <c r="DK79" s="22" t="str">
        <f t="shared" si="170"/>
        <v/>
      </c>
      <c r="DL79" s="22" t="str">
        <f t="shared" si="171"/>
        <v/>
      </c>
      <c r="DM79" s="22" t="str">
        <f t="shared" si="172"/>
        <v/>
      </c>
      <c r="DN79" s="22" t="str">
        <f t="shared" si="173"/>
        <v/>
      </c>
      <c r="DO79" s="22" t="str">
        <f t="shared" si="174"/>
        <v/>
      </c>
      <c r="DP79" s="22" t="str">
        <f t="shared" si="175"/>
        <v/>
      </c>
      <c r="DQ79" s="22" t="str">
        <f t="shared" si="176"/>
        <v/>
      </c>
      <c r="DR79" s="22" t="str">
        <f t="shared" si="177"/>
        <v/>
      </c>
      <c r="DS79" s="22" t="str">
        <f t="shared" si="178"/>
        <v/>
      </c>
      <c r="DT79" s="22" t="str">
        <f t="shared" si="179"/>
        <v/>
      </c>
      <c r="DU79" s="22" t="str">
        <f t="shared" si="180"/>
        <v/>
      </c>
      <c r="DV79" s="22" t="str">
        <f t="shared" si="181"/>
        <v/>
      </c>
      <c r="DX79" s="18">
        <f t="shared" si="182"/>
        <v>1.3516807058089018</v>
      </c>
      <c r="DY79" s="18">
        <f t="shared" si="183"/>
        <v>1.3231906832259765</v>
      </c>
      <c r="DZ79" s="18">
        <f t="shared" si="184"/>
        <v>95.366987267044465</v>
      </c>
      <c r="EA79" s="18">
        <f t="shared" si="185"/>
        <v>0</v>
      </c>
      <c r="EB79" s="18">
        <f t="shared" si="186"/>
        <v>0</v>
      </c>
      <c r="EC79" s="18">
        <f t="shared" si="187"/>
        <v>0</v>
      </c>
      <c r="ED79" s="18">
        <f t="shared" si="188"/>
        <v>0</v>
      </c>
      <c r="EE79" s="18">
        <f t="shared" si="189"/>
        <v>0</v>
      </c>
      <c r="EF79" s="18">
        <f t="shared" si="190"/>
        <v>0</v>
      </c>
      <c r="EG79" s="18">
        <f t="shared" si="191"/>
        <v>0</v>
      </c>
      <c r="EH79" s="18">
        <f t="shared" si="192"/>
        <v>0</v>
      </c>
      <c r="EI79" s="18">
        <f t="shared" si="193"/>
        <v>0</v>
      </c>
      <c r="EJ79" s="18">
        <f t="shared" si="194"/>
        <v>0</v>
      </c>
      <c r="EK79" s="18">
        <f t="shared" si="195"/>
        <v>0</v>
      </c>
      <c r="EL79" s="18">
        <f t="shared" si="196"/>
        <v>0</v>
      </c>
      <c r="EM79" s="18">
        <f t="shared" si="197"/>
        <v>0</v>
      </c>
      <c r="EN79" s="18">
        <f t="shared" si="198"/>
        <v>0</v>
      </c>
      <c r="EO79" s="18">
        <f t="shared" si="199"/>
        <v>0</v>
      </c>
      <c r="EP79" s="18">
        <f t="shared" si="200"/>
        <v>0</v>
      </c>
      <c r="EQ79" s="18">
        <f t="shared" si="201"/>
        <v>0</v>
      </c>
      <c r="ER79" s="18">
        <f t="shared" si="202"/>
        <v>0</v>
      </c>
      <c r="ES79" s="18">
        <f t="shared" si="203"/>
        <v>0</v>
      </c>
      <c r="ET79" s="18">
        <f t="shared" si="204"/>
        <v>0</v>
      </c>
      <c r="EU79" s="18">
        <f t="shared" si="205"/>
        <v>0</v>
      </c>
      <c r="EV79" s="18">
        <f t="shared" si="206"/>
        <v>0</v>
      </c>
      <c r="EW79" s="18">
        <f t="shared" si="207"/>
        <v>0</v>
      </c>
      <c r="EX79" s="18">
        <f t="shared" si="208"/>
        <v>0</v>
      </c>
      <c r="EY79" s="18">
        <f t="shared" si="209"/>
        <v>0</v>
      </c>
      <c r="EZ79" s="18">
        <f t="shared" si="210"/>
        <v>0</v>
      </c>
      <c r="FA79" s="18">
        <f t="shared" si="211"/>
        <v>0</v>
      </c>
      <c r="FB79" s="18">
        <f t="shared" si="212"/>
        <v>0</v>
      </c>
      <c r="FC79" s="18">
        <f t="shared" si="213"/>
        <v>0</v>
      </c>
      <c r="FD79" s="18">
        <f t="shared" si="214"/>
        <v>0</v>
      </c>
      <c r="FE79" s="18">
        <f t="shared" si="215"/>
        <v>0</v>
      </c>
      <c r="FF79" s="18">
        <f t="shared" si="216"/>
        <v>0</v>
      </c>
      <c r="FG79" s="18">
        <f t="shared" si="217"/>
        <v>0</v>
      </c>
      <c r="FH79" s="18">
        <f t="shared" si="218"/>
        <v>0</v>
      </c>
      <c r="FI79" s="18">
        <f t="shared" si="219"/>
        <v>0</v>
      </c>
      <c r="FJ79" s="18">
        <f t="shared" si="220"/>
        <v>0</v>
      </c>
      <c r="FK79" s="18">
        <f t="shared" si="221"/>
        <v>0</v>
      </c>
      <c r="FL79" s="18">
        <f t="shared" si="222"/>
        <v>0</v>
      </c>
      <c r="FM79" s="18">
        <f t="shared" si="223"/>
        <v>0</v>
      </c>
      <c r="FN79" s="18">
        <f t="shared" si="224"/>
        <v>0</v>
      </c>
      <c r="FO79" s="18">
        <f t="shared" si="225"/>
        <v>0</v>
      </c>
      <c r="FP79" s="18">
        <f t="shared" si="226"/>
        <v>0</v>
      </c>
      <c r="FQ79" s="18">
        <f t="shared" si="227"/>
        <v>0</v>
      </c>
      <c r="FR79" s="18">
        <f t="shared" si="228"/>
        <v>0</v>
      </c>
      <c r="FS79" s="18">
        <f t="shared" si="229"/>
        <v>0</v>
      </c>
      <c r="FT79" s="18">
        <f t="shared" si="230"/>
        <v>0</v>
      </c>
      <c r="FU79" s="18">
        <f t="shared" si="231"/>
        <v>0</v>
      </c>
      <c r="FV79" s="18">
        <f t="shared" si="232"/>
        <v>0</v>
      </c>
      <c r="FW79" s="18">
        <f t="shared" si="233"/>
        <v>0</v>
      </c>
      <c r="FX79" s="18">
        <f t="shared" si="234"/>
        <v>0</v>
      </c>
      <c r="FY79" s="18">
        <f t="shared" si="235"/>
        <v>0</v>
      </c>
      <c r="FZ79" s="18">
        <f t="shared" si="236"/>
        <v>0</v>
      </c>
      <c r="GA79" s="18">
        <f t="shared" si="237"/>
        <v>0</v>
      </c>
      <c r="GB79" s="18">
        <f t="shared" si="238"/>
        <v>0</v>
      </c>
      <c r="GC79" s="18">
        <f t="shared" si="239"/>
        <v>0</v>
      </c>
      <c r="GD79" s="18">
        <f t="shared" si="240"/>
        <v>0</v>
      </c>
      <c r="GE79" s="18">
        <f t="shared" si="241"/>
        <v>0</v>
      </c>
    </row>
    <row r="80" spans="1:187" x14ac:dyDescent="0.2">
      <c r="A80">
        <v>77</v>
      </c>
      <c r="B80" s="16">
        <f>Bonds!B80</f>
        <v>46798</v>
      </c>
      <c r="C80" s="17">
        <f>Bonds!C80</f>
        <v>4.25</v>
      </c>
      <c r="D80">
        <f>Bonds!Q80</f>
        <v>3</v>
      </c>
      <c r="E80">
        <f t="shared" si="121"/>
        <v>0</v>
      </c>
      <c r="F80" s="16">
        <f>IF(1&gt;$D80,"",IF($E80=1,EOMONTH(EDATE(Bonds!$I80,6*(1-1)),0),EDATE(Bonds!$I80,6*(1-1))))</f>
        <v>46433</v>
      </c>
      <c r="G80" s="16">
        <f>IF(2&gt;$D80,"",IF($E80=1,EOMONTH(EDATE(Bonds!$I80,6*(2-1)),0),EDATE(Bonds!$I80,6*(2-1))))</f>
        <v>46614</v>
      </c>
      <c r="H80" s="16">
        <f>IF(3&gt;$D80,"",IF($E80=1,EOMONTH(EDATE(Bonds!$I80,6*(3-1)),0),EDATE(Bonds!$I80,6*(3-1))))</f>
        <v>46798</v>
      </c>
      <c r="I80" s="16" t="str">
        <f>IF(4&gt;$D80,"",IF($E80=1,EOMONTH(EDATE(Bonds!$I80,6*(4-1)),0),EDATE(Bonds!$I80,6*(4-1))))</f>
        <v/>
      </c>
      <c r="J80" s="16" t="str">
        <f>IF(5&gt;$D80,"",IF($E80=1,EOMONTH(EDATE(Bonds!$I80,6*(5-1)),0),EDATE(Bonds!$I80,6*(5-1))))</f>
        <v/>
      </c>
      <c r="K80" s="16" t="str">
        <f>IF(6&gt;$D80,"",IF($E80=1,EOMONTH(EDATE(Bonds!$I80,6*(6-1)),0),EDATE(Bonds!$I80,6*(6-1))))</f>
        <v/>
      </c>
      <c r="L80" s="16" t="str">
        <f>IF(7&gt;$D80,"",IF($E80=1,EOMONTH(EDATE(Bonds!$I80,6*(7-1)),0),EDATE(Bonds!$I80,6*(7-1))))</f>
        <v/>
      </c>
      <c r="M80" s="16" t="str">
        <f>IF(8&gt;$D80,"",IF($E80=1,EOMONTH(EDATE(Bonds!$I80,6*(8-1)),0),EDATE(Bonds!$I80,6*(8-1))))</f>
        <v/>
      </c>
      <c r="N80" s="16" t="str">
        <f>IF(9&gt;$D80,"",IF($E80=1,EOMONTH(EDATE(Bonds!$I80,6*(9-1)),0),EDATE(Bonds!$I80,6*(9-1))))</f>
        <v/>
      </c>
      <c r="O80" s="16" t="str">
        <f>IF(10&gt;$D80,"",IF($E80=1,EOMONTH(EDATE(Bonds!$I80,6*(10-1)),0),EDATE(Bonds!$I80,6*(10-1))))</f>
        <v/>
      </c>
      <c r="P80" s="16" t="str">
        <f>IF(11&gt;$D80,"",IF($E80=1,EOMONTH(EDATE(Bonds!$I80,6*(11-1)),0),EDATE(Bonds!$I80,6*(11-1))))</f>
        <v/>
      </c>
      <c r="Q80" s="16" t="str">
        <f>IF(12&gt;$D80,"",IF($E80=1,EOMONTH(EDATE(Bonds!$I80,6*(12-1)),0),EDATE(Bonds!$I80,6*(12-1))))</f>
        <v/>
      </c>
      <c r="R80" s="16" t="str">
        <f>IF(13&gt;$D80,"",IF($E80=1,EOMONTH(EDATE(Bonds!$I80,6*(13-1)),0),EDATE(Bonds!$I80,6*(13-1))))</f>
        <v/>
      </c>
      <c r="S80" s="16" t="str">
        <f>IF(14&gt;$D80,"",IF($E80=1,EOMONTH(EDATE(Bonds!$I80,6*(14-1)),0),EDATE(Bonds!$I80,6*(14-1))))</f>
        <v/>
      </c>
      <c r="T80" s="16" t="str">
        <f>IF(15&gt;$D80,"",IF($E80=1,EOMONTH(EDATE(Bonds!$I80,6*(15-1)),0),EDATE(Bonds!$I80,6*(15-1))))</f>
        <v/>
      </c>
      <c r="U80" s="16" t="str">
        <f>IF(16&gt;$D80,"",IF($E80=1,EOMONTH(EDATE(Bonds!$I80,6*(16-1)),0),EDATE(Bonds!$I80,6*(16-1))))</f>
        <v/>
      </c>
      <c r="V80" s="16" t="str">
        <f>IF(17&gt;$D80,"",IF($E80=1,EOMONTH(EDATE(Bonds!$I80,6*(17-1)),0),EDATE(Bonds!$I80,6*(17-1))))</f>
        <v/>
      </c>
      <c r="W80" s="16" t="str">
        <f>IF(18&gt;$D80,"",IF($E80=1,EOMONTH(EDATE(Bonds!$I80,6*(18-1)),0),EDATE(Bonds!$I80,6*(18-1))))</f>
        <v/>
      </c>
      <c r="X80" s="16" t="str">
        <f>IF(19&gt;$D80,"",IF($E80=1,EOMONTH(EDATE(Bonds!$I80,6*(19-1)),0),EDATE(Bonds!$I80,6*(19-1))))</f>
        <v/>
      </c>
      <c r="Y80" s="16" t="str">
        <f>IF(20&gt;$D80,"",IF($E80=1,EOMONTH(EDATE(Bonds!$I80,6*(20-1)),0),EDATE(Bonds!$I80,6*(20-1))))</f>
        <v/>
      </c>
      <c r="Z80" s="16" t="str">
        <f>IF(21&gt;$D80,"",IF($E80=1,EOMONTH(EDATE(Bonds!$I80,6*(21-1)),0),EDATE(Bonds!$I80,6*(21-1))))</f>
        <v/>
      </c>
      <c r="AA80" s="16" t="str">
        <f>IF(22&gt;$D80,"",IF($E80=1,EOMONTH(EDATE(Bonds!$I80,6*(22-1)),0),EDATE(Bonds!$I80,6*(22-1))))</f>
        <v/>
      </c>
      <c r="AB80" s="16" t="str">
        <f>IF(23&gt;$D80,"",IF($E80=1,EOMONTH(EDATE(Bonds!$I80,6*(23-1)),0),EDATE(Bonds!$I80,6*(23-1))))</f>
        <v/>
      </c>
      <c r="AC80" s="16" t="str">
        <f>IF(24&gt;$D80,"",IF($E80=1,EOMONTH(EDATE(Bonds!$I80,6*(24-1)),0),EDATE(Bonds!$I80,6*(24-1))))</f>
        <v/>
      </c>
      <c r="AD80" s="16" t="str">
        <f>IF(25&gt;$D80,"",IF($E80=1,EOMONTH(EDATE(Bonds!$I80,6*(25-1)),0),EDATE(Bonds!$I80,6*(25-1))))</f>
        <v/>
      </c>
      <c r="AE80" s="16" t="str">
        <f>IF(26&gt;$D80,"",IF($E80=1,EOMONTH(EDATE(Bonds!$I80,6*(26-1)),0),EDATE(Bonds!$I80,6*(26-1))))</f>
        <v/>
      </c>
      <c r="AF80" s="16" t="str">
        <f>IF(27&gt;$D80,"",IF($E80=1,EOMONTH(EDATE(Bonds!$I80,6*(27-1)),0),EDATE(Bonds!$I80,6*(27-1))))</f>
        <v/>
      </c>
      <c r="AG80" s="16" t="str">
        <f>IF(28&gt;$D80,"",IF($E80=1,EOMONTH(EDATE(Bonds!$I80,6*(28-1)),0),EDATE(Bonds!$I80,6*(28-1))))</f>
        <v/>
      </c>
      <c r="AH80" s="16" t="str">
        <f>IF(29&gt;$D80,"",IF($E80=1,EOMONTH(EDATE(Bonds!$I80,6*(29-1)),0),EDATE(Bonds!$I80,6*(29-1))))</f>
        <v/>
      </c>
      <c r="AI80" s="16" t="str">
        <f>IF(30&gt;$D80,"",IF($E80=1,EOMONTH(EDATE(Bonds!$I80,6*(30-1)),0),EDATE(Bonds!$I80,6*(30-1))))</f>
        <v/>
      </c>
      <c r="AJ80" s="16" t="str">
        <f>IF(31&gt;$D80,"",IF($E80=1,EOMONTH(EDATE(Bonds!$I80,6*(31-1)),0),EDATE(Bonds!$I80,6*(31-1))))</f>
        <v/>
      </c>
      <c r="AK80" s="16" t="str">
        <f>IF(32&gt;$D80,"",IF($E80=1,EOMONTH(EDATE(Bonds!$I80,6*(32-1)),0),EDATE(Bonds!$I80,6*(32-1))))</f>
        <v/>
      </c>
      <c r="AL80" s="16" t="str">
        <f>IF(33&gt;$D80,"",IF($E80=1,EOMONTH(EDATE(Bonds!$I80,6*(33-1)),0),EDATE(Bonds!$I80,6*(33-1))))</f>
        <v/>
      </c>
      <c r="AM80" s="16" t="str">
        <f>IF(34&gt;$D80,"",IF($E80=1,EOMONTH(EDATE(Bonds!$I80,6*(34-1)),0),EDATE(Bonds!$I80,6*(34-1))))</f>
        <v/>
      </c>
      <c r="AN80" s="16" t="str">
        <f>IF(35&gt;$D80,"",IF($E80=1,EOMONTH(EDATE(Bonds!$I80,6*(35-1)),0),EDATE(Bonds!$I80,6*(35-1))))</f>
        <v/>
      </c>
      <c r="AO80" s="16" t="str">
        <f>IF(36&gt;$D80,"",IF($E80=1,EOMONTH(EDATE(Bonds!$I80,6*(36-1)),0),EDATE(Bonds!$I80,6*(36-1))))</f>
        <v/>
      </c>
      <c r="AP80" s="16" t="str">
        <f>IF(37&gt;$D80,"",IF($E80=1,EOMONTH(EDATE(Bonds!$I80,6*(37-1)),0),EDATE(Bonds!$I80,6*(37-1))))</f>
        <v/>
      </c>
      <c r="AQ80" s="16" t="str">
        <f>IF(38&gt;$D80,"",IF($E80=1,EOMONTH(EDATE(Bonds!$I80,6*(38-1)),0),EDATE(Bonds!$I80,6*(38-1))))</f>
        <v/>
      </c>
      <c r="AR80" s="16" t="str">
        <f>IF(39&gt;$D80,"",IF($E80=1,EOMONTH(EDATE(Bonds!$I80,6*(39-1)),0),EDATE(Bonds!$I80,6*(39-1))))</f>
        <v/>
      </c>
      <c r="AS80" s="16" t="str">
        <f>IF(40&gt;$D80,"",IF($E80=1,EOMONTH(EDATE(Bonds!$I80,6*(40-1)),0),EDATE(Bonds!$I80,6*(40-1))))</f>
        <v/>
      </c>
      <c r="AT80" s="16" t="str">
        <f>IF(41&gt;$D80,"",IF($E80=1,EOMONTH(EDATE(Bonds!$I80,6*(41-1)),0),EDATE(Bonds!$I80,6*(41-1))))</f>
        <v/>
      </c>
      <c r="AU80" s="16" t="str">
        <f>IF(42&gt;$D80,"",IF($E80=1,EOMONTH(EDATE(Bonds!$I80,6*(42-1)),0),EDATE(Bonds!$I80,6*(42-1))))</f>
        <v/>
      </c>
      <c r="AV80" s="16" t="str">
        <f>IF(43&gt;$D80,"",IF($E80=1,EOMONTH(EDATE(Bonds!$I80,6*(43-1)),0),EDATE(Bonds!$I80,6*(43-1))))</f>
        <v/>
      </c>
      <c r="AW80" s="16" t="str">
        <f>IF(44&gt;$D80,"",IF($E80=1,EOMONTH(EDATE(Bonds!$I80,6*(44-1)),0),EDATE(Bonds!$I80,6*(44-1))))</f>
        <v/>
      </c>
      <c r="AX80" s="16" t="str">
        <f>IF(45&gt;$D80,"",IF($E80=1,EOMONTH(EDATE(Bonds!$I80,6*(45-1)),0),EDATE(Bonds!$I80,6*(45-1))))</f>
        <v/>
      </c>
      <c r="AY80" s="16" t="str">
        <f>IF(46&gt;$D80,"",IF($E80=1,EOMONTH(EDATE(Bonds!$I80,6*(46-1)),0),EDATE(Bonds!$I80,6*(46-1))))</f>
        <v/>
      </c>
      <c r="AZ80" s="16" t="str">
        <f>IF(47&gt;$D80,"",IF($E80=1,EOMONTH(EDATE(Bonds!$I80,6*(47-1)),0),EDATE(Bonds!$I80,6*(47-1))))</f>
        <v/>
      </c>
      <c r="BA80" s="16" t="str">
        <f>IF(48&gt;$D80,"",IF($E80=1,EOMONTH(EDATE(Bonds!$I80,6*(48-1)),0),EDATE(Bonds!$I80,6*(48-1))))</f>
        <v/>
      </c>
      <c r="BB80" s="16" t="str">
        <f>IF(49&gt;$D80,"",IF($E80=1,EOMONTH(EDATE(Bonds!$I80,6*(49-1)),0),EDATE(Bonds!$I80,6*(49-1))))</f>
        <v/>
      </c>
      <c r="BC80" s="16" t="str">
        <f>IF(50&gt;$D80,"",IF($E80=1,EOMONTH(EDATE(Bonds!$I80,6*(50-1)),0),EDATE(Bonds!$I80,6*(50-1))))</f>
        <v/>
      </c>
      <c r="BD80" s="16" t="str">
        <f>IF(51&gt;$D80,"",IF($E80=1,EOMONTH(EDATE(Bonds!$I80,6*(51-1)),0),EDATE(Bonds!$I80,6*(51-1))))</f>
        <v/>
      </c>
      <c r="BE80" s="16" t="str">
        <f>IF(52&gt;$D80,"",IF($E80=1,EOMONTH(EDATE(Bonds!$I80,6*(52-1)),0),EDATE(Bonds!$I80,6*(52-1))))</f>
        <v/>
      </c>
      <c r="BF80" s="16" t="str">
        <f>IF(53&gt;$D80,"",IF($E80=1,EOMONTH(EDATE(Bonds!$I80,6*(53-1)),0),EDATE(Bonds!$I80,6*(53-1))))</f>
        <v/>
      </c>
      <c r="BG80" s="16" t="str">
        <f>IF(54&gt;$D80,"",IF($E80=1,EOMONTH(EDATE(Bonds!$I80,6*(54-1)),0),EDATE(Bonds!$I80,6*(54-1))))</f>
        <v/>
      </c>
      <c r="BH80" s="16" t="str">
        <f>IF(55&gt;$D80,"",IF($E80=1,EOMONTH(EDATE(Bonds!$I80,6*(55-1)),0),EDATE(Bonds!$I80,6*(55-1))))</f>
        <v/>
      </c>
      <c r="BI80" s="16" t="str">
        <f>IF(56&gt;$D80,"",IF($E80=1,EOMONTH(EDATE(Bonds!$I80,6*(56-1)),0),EDATE(Bonds!$I80,6*(56-1))))</f>
        <v/>
      </c>
      <c r="BJ80" s="16" t="str">
        <f>IF(57&gt;$D80,"",IF($E80=1,EOMONTH(EDATE(Bonds!$I80,6*(57-1)),0),EDATE(Bonds!$I80,6*(57-1))))</f>
        <v/>
      </c>
      <c r="BK80" s="16" t="str">
        <f>IF(58&gt;$D80,"",IF($E80=1,EOMONTH(EDATE(Bonds!$I80,6*(58-1)),0),EDATE(Bonds!$I80,6*(58-1))))</f>
        <v/>
      </c>
      <c r="BL80" s="16" t="str">
        <f>IF(59&gt;$D80,"",IF($E80=1,EOMONTH(EDATE(Bonds!$I80,6*(59-1)),0),EDATE(Bonds!$I80,6*(59-1))))</f>
        <v/>
      </c>
      <c r="BM80" s="16" t="str">
        <f>IF(60&gt;$D80,"",IF($E80=1,EOMONTH(EDATE(Bonds!$I80,6*(60-1)),0),EDATE(Bonds!$I80,6*(60-1))))</f>
        <v/>
      </c>
      <c r="BO80" s="22">
        <f t="shared" si="122"/>
        <v>3.9020657449939315E-2</v>
      </c>
      <c r="BP80" s="22">
        <f t="shared" si="123"/>
        <v>4.1110910077221674E-2</v>
      </c>
      <c r="BQ80" s="22">
        <f t="shared" si="124"/>
        <v>4.2474903504774571E-2</v>
      </c>
      <c r="BR80" s="22" t="str">
        <f t="shared" si="125"/>
        <v/>
      </c>
      <c r="BS80" s="22" t="str">
        <f t="shared" si="126"/>
        <v/>
      </c>
      <c r="BT80" s="22" t="str">
        <f t="shared" si="127"/>
        <v/>
      </c>
      <c r="BU80" s="22" t="str">
        <f t="shared" si="128"/>
        <v/>
      </c>
      <c r="BV80" s="22" t="str">
        <f t="shared" si="129"/>
        <v/>
      </c>
      <c r="BW80" s="22" t="str">
        <f t="shared" si="130"/>
        <v/>
      </c>
      <c r="BX80" s="22" t="str">
        <f t="shared" si="131"/>
        <v/>
      </c>
      <c r="BY80" s="22" t="str">
        <f t="shared" si="132"/>
        <v/>
      </c>
      <c r="BZ80" s="22" t="str">
        <f t="shared" si="133"/>
        <v/>
      </c>
      <c r="CA80" s="22" t="str">
        <f t="shared" si="134"/>
        <v/>
      </c>
      <c r="CB80" s="22" t="str">
        <f t="shared" si="135"/>
        <v/>
      </c>
      <c r="CC80" s="22" t="str">
        <f t="shared" si="136"/>
        <v/>
      </c>
      <c r="CD80" s="22" t="str">
        <f t="shared" si="137"/>
        <v/>
      </c>
      <c r="CE80" s="22" t="str">
        <f t="shared" si="138"/>
        <v/>
      </c>
      <c r="CF80" s="22" t="str">
        <f t="shared" si="139"/>
        <v/>
      </c>
      <c r="CG80" s="22" t="str">
        <f t="shared" si="140"/>
        <v/>
      </c>
      <c r="CH80" s="22" t="str">
        <f t="shared" si="141"/>
        <v/>
      </c>
      <c r="CI80" s="22" t="str">
        <f t="shared" si="142"/>
        <v/>
      </c>
      <c r="CJ80" s="22" t="str">
        <f t="shared" si="143"/>
        <v/>
      </c>
      <c r="CK80" s="22" t="str">
        <f t="shared" si="144"/>
        <v/>
      </c>
      <c r="CL80" s="22" t="str">
        <f t="shared" si="145"/>
        <v/>
      </c>
      <c r="CM80" s="22" t="str">
        <f t="shared" si="146"/>
        <v/>
      </c>
      <c r="CN80" s="22" t="str">
        <f t="shared" si="147"/>
        <v/>
      </c>
      <c r="CO80" s="22" t="str">
        <f t="shared" si="148"/>
        <v/>
      </c>
      <c r="CP80" s="22" t="str">
        <f t="shared" si="149"/>
        <v/>
      </c>
      <c r="CQ80" s="22" t="str">
        <f t="shared" si="150"/>
        <v/>
      </c>
      <c r="CR80" s="22" t="str">
        <f t="shared" si="151"/>
        <v/>
      </c>
      <c r="CS80" s="22" t="str">
        <f t="shared" si="152"/>
        <v/>
      </c>
      <c r="CT80" s="22" t="str">
        <f t="shared" si="153"/>
        <v/>
      </c>
      <c r="CU80" s="22" t="str">
        <f t="shared" si="154"/>
        <v/>
      </c>
      <c r="CV80" s="22" t="str">
        <f t="shared" si="155"/>
        <v/>
      </c>
      <c r="CW80" s="22" t="str">
        <f t="shared" si="156"/>
        <v/>
      </c>
      <c r="CX80" s="22" t="str">
        <f t="shared" si="157"/>
        <v/>
      </c>
      <c r="CY80" s="22" t="str">
        <f t="shared" si="158"/>
        <v/>
      </c>
      <c r="CZ80" s="22" t="str">
        <f t="shared" si="159"/>
        <v/>
      </c>
      <c r="DA80" s="22" t="str">
        <f t="shared" si="160"/>
        <v/>
      </c>
      <c r="DB80" s="22" t="str">
        <f t="shared" si="161"/>
        <v/>
      </c>
      <c r="DC80" s="22" t="str">
        <f t="shared" si="162"/>
        <v/>
      </c>
      <c r="DD80" s="22" t="str">
        <f t="shared" si="163"/>
        <v/>
      </c>
      <c r="DE80" s="22" t="str">
        <f t="shared" si="164"/>
        <v/>
      </c>
      <c r="DF80" s="22" t="str">
        <f t="shared" si="165"/>
        <v/>
      </c>
      <c r="DG80" s="22" t="str">
        <f t="shared" si="166"/>
        <v/>
      </c>
      <c r="DH80" s="22" t="str">
        <f t="shared" si="167"/>
        <v/>
      </c>
      <c r="DI80" s="22" t="str">
        <f t="shared" si="168"/>
        <v/>
      </c>
      <c r="DJ80" s="22" t="str">
        <f t="shared" si="169"/>
        <v/>
      </c>
      <c r="DK80" s="22" t="str">
        <f t="shared" si="170"/>
        <v/>
      </c>
      <c r="DL80" s="22" t="str">
        <f t="shared" si="171"/>
        <v/>
      </c>
      <c r="DM80" s="22" t="str">
        <f t="shared" si="172"/>
        <v/>
      </c>
      <c r="DN80" s="22" t="str">
        <f t="shared" si="173"/>
        <v/>
      </c>
      <c r="DO80" s="22" t="str">
        <f t="shared" si="174"/>
        <v/>
      </c>
      <c r="DP80" s="22" t="str">
        <f t="shared" si="175"/>
        <v/>
      </c>
      <c r="DQ80" s="22" t="str">
        <f t="shared" si="176"/>
        <v/>
      </c>
      <c r="DR80" s="22" t="str">
        <f t="shared" si="177"/>
        <v/>
      </c>
      <c r="DS80" s="22" t="str">
        <f t="shared" si="178"/>
        <v/>
      </c>
      <c r="DT80" s="22" t="str">
        <f t="shared" si="179"/>
        <v/>
      </c>
      <c r="DU80" s="22" t="str">
        <f t="shared" si="180"/>
        <v/>
      </c>
      <c r="DV80" s="22" t="str">
        <f t="shared" si="181"/>
        <v/>
      </c>
      <c r="DX80" s="18">
        <f t="shared" si="182"/>
        <v>2.0889610907955753</v>
      </c>
      <c r="DY80" s="18">
        <f t="shared" si="183"/>
        <v>2.0449310558946912</v>
      </c>
      <c r="DZ80" s="18">
        <f t="shared" si="184"/>
        <v>96.072538344235909</v>
      </c>
      <c r="EA80" s="18">
        <f t="shared" si="185"/>
        <v>0</v>
      </c>
      <c r="EB80" s="18">
        <f t="shared" si="186"/>
        <v>0</v>
      </c>
      <c r="EC80" s="18">
        <f t="shared" si="187"/>
        <v>0</v>
      </c>
      <c r="ED80" s="18">
        <f t="shared" si="188"/>
        <v>0</v>
      </c>
      <c r="EE80" s="18">
        <f t="shared" si="189"/>
        <v>0</v>
      </c>
      <c r="EF80" s="18">
        <f t="shared" si="190"/>
        <v>0</v>
      </c>
      <c r="EG80" s="18">
        <f t="shared" si="191"/>
        <v>0</v>
      </c>
      <c r="EH80" s="18">
        <f t="shared" si="192"/>
        <v>0</v>
      </c>
      <c r="EI80" s="18">
        <f t="shared" si="193"/>
        <v>0</v>
      </c>
      <c r="EJ80" s="18">
        <f t="shared" si="194"/>
        <v>0</v>
      </c>
      <c r="EK80" s="18">
        <f t="shared" si="195"/>
        <v>0</v>
      </c>
      <c r="EL80" s="18">
        <f t="shared" si="196"/>
        <v>0</v>
      </c>
      <c r="EM80" s="18">
        <f t="shared" si="197"/>
        <v>0</v>
      </c>
      <c r="EN80" s="18">
        <f t="shared" si="198"/>
        <v>0</v>
      </c>
      <c r="EO80" s="18">
        <f t="shared" si="199"/>
        <v>0</v>
      </c>
      <c r="EP80" s="18">
        <f t="shared" si="200"/>
        <v>0</v>
      </c>
      <c r="EQ80" s="18">
        <f t="shared" si="201"/>
        <v>0</v>
      </c>
      <c r="ER80" s="18">
        <f t="shared" si="202"/>
        <v>0</v>
      </c>
      <c r="ES80" s="18">
        <f t="shared" si="203"/>
        <v>0</v>
      </c>
      <c r="ET80" s="18">
        <f t="shared" si="204"/>
        <v>0</v>
      </c>
      <c r="EU80" s="18">
        <f t="shared" si="205"/>
        <v>0</v>
      </c>
      <c r="EV80" s="18">
        <f t="shared" si="206"/>
        <v>0</v>
      </c>
      <c r="EW80" s="18">
        <f t="shared" si="207"/>
        <v>0</v>
      </c>
      <c r="EX80" s="18">
        <f t="shared" si="208"/>
        <v>0</v>
      </c>
      <c r="EY80" s="18">
        <f t="shared" si="209"/>
        <v>0</v>
      </c>
      <c r="EZ80" s="18">
        <f t="shared" si="210"/>
        <v>0</v>
      </c>
      <c r="FA80" s="18">
        <f t="shared" si="211"/>
        <v>0</v>
      </c>
      <c r="FB80" s="18">
        <f t="shared" si="212"/>
        <v>0</v>
      </c>
      <c r="FC80" s="18">
        <f t="shared" si="213"/>
        <v>0</v>
      </c>
      <c r="FD80" s="18">
        <f t="shared" si="214"/>
        <v>0</v>
      </c>
      <c r="FE80" s="18">
        <f t="shared" si="215"/>
        <v>0</v>
      </c>
      <c r="FF80" s="18">
        <f t="shared" si="216"/>
        <v>0</v>
      </c>
      <c r="FG80" s="18">
        <f t="shared" si="217"/>
        <v>0</v>
      </c>
      <c r="FH80" s="18">
        <f t="shared" si="218"/>
        <v>0</v>
      </c>
      <c r="FI80" s="18">
        <f t="shared" si="219"/>
        <v>0</v>
      </c>
      <c r="FJ80" s="18">
        <f t="shared" si="220"/>
        <v>0</v>
      </c>
      <c r="FK80" s="18">
        <f t="shared" si="221"/>
        <v>0</v>
      </c>
      <c r="FL80" s="18">
        <f t="shared" si="222"/>
        <v>0</v>
      </c>
      <c r="FM80" s="18">
        <f t="shared" si="223"/>
        <v>0</v>
      </c>
      <c r="FN80" s="18">
        <f t="shared" si="224"/>
        <v>0</v>
      </c>
      <c r="FO80" s="18">
        <f t="shared" si="225"/>
        <v>0</v>
      </c>
      <c r="FP80" s="18">
        <f t="shared" si="226"/>
        <v>0</v>
      </c>
      <c r="FQ80" s="18">
        <f t="shared" si="227"/>
        <v>0</v>
      </c>
      <c r="FR80" s="18">
        <f t="shared" si="228"/>
        <v>0</v>
      </c>
      <c r="FS80" s="18">
        <f t="shared" si="229"/>
        <v>0</v>
      </c>
      <c r="FT80" s="18">
        <f t="shared" si="230"/>
        <v>0</v>
      </c>
      <c r="FU80" s="18">
        <f t="shared" si="231"/>
        <v>0</v>
      </c>
      <c r="FV80" s="18">
        <f t="shared" si="232"/>
        <v>0</v>
      </c>
      <c r="FW80" s="18">
        <f t="shared" si="233"/>
        <v>0</v>
      </c>
      <c r="FX80" s="18">
        <f t="shared" si="234"/>
        <v>0</v>
      </c>
      <c r="FY80" s="18">
        <f t="shared" si="235"/>
        <v>0</v>
      </c>
      <c r="FZ80" s="18">
        <f t="shared" si="236"/>
        <v>0</v>
      </c>
      <c r="GA80" s="18">
        <f t="shared" si="237"/>
        <v>0</v>
      </c>
      <c r="GB80" s="18">
        <f t="shared" si="238"/>
        <v>0</v>
      </c>
      <c r="GC80" s="18">
        <f t="shared" si="239"/>
        <v>0</v>
      </c>
      <c r="GD80" s="18">
        <f t="shared" si="240"/>
        <v>0</v>
      </c>
      <c r="GE80" s="18">
        <f t="shared" si="241"/>
        <v>0</v>
      </c>
    </row>
    <row r="81" spans="1:187" x14ac:dyDescent="0.2">
      <c r="A81">
        <v>78</v>
      </c>
      <c r="B81" s="16">
        <f>Bonds!B81</f>
        <v>46812</v>
      </c>
      <c r="C81" s="17">
        <f>Bonds!C81</f>
        <v>1.125</v>
      </c>
      <c r="D81">
        <f>Bonds!Q81</f>
        <v>3</v>
      </c>
      <c r="E81">
        <f t="shared" si="121"/>
        <v>1</v>
      </c>
      <c r="F81" s="16">
        <f>IF(1&gt;$D81,"",IF($E81=1,EOMONTH(EDATE(Bonds!$I81,6*(1-1)),0),EDATE(Bonds!$I81,6*(1-1))))</f>
        <v>46446</v>
      </c>
      <c r="G81" s="16">
        <f>IF(2&gt;$D81,"",IF($E81=1,EOMONTH(EDATE(Bonds!$I81,6*(2-1)),0),EDATE(Bonds!$I81,6*(2-1))))</f>
        <v>46630</v>
      </c>
      <c r="H81" s="16">
        <f>IF(3&gt;$D81,"",IF($E81=1,EOMONTH(EDATE(Bonds!$I81,6*(3-1)),0),EDATE(Bonds!$I81,6*(3-1))))</f>
        <v>46812</v>
      </c>
      <c r="I81" s="16" t="str">
        <f>IF(4&gt;$D81,"",IF($E81=1,EOMONTH(EDATE(Bonds!$I81,6*(4-1)),0),EDATE(Bonds!$I81,6*(4-1))))</f>
        <v/>
      </c>
      <c r="J81" s="16" t="str">
        <f>IF(5&gt;$D81,"",IF($E81=1,EOMONTH(EDATE(Bonds!$I81,6*(5-1)),0),EDATE(Bonds!$I81,6*(5-1))))</f>
        <v/>
      </c>
      <c r="K81" s="16" t="str">
        <f>IF(6&gt;$D81,"",IF($E81=1,EOMONTH(EDATE(Bonds!$I81,6*(6-1)),0),EDATE(Bonds!$I81,6*(6-1))))</f>
        <v/>
      </c>
      <c r="L81" s="16" t="str">
        <f>IF(7&gt;$D81,"",IF($E81=1,EOMONTH(EDATE(Bonds!$I81,6*(7-1)),0),EDATE(Bonds!$I81,6*(7-1))))</f>
        <v/>
      </c>
      <c r="M81" s="16" t="str">
        <f>IF(8&gt;$D81,"",IF($E81=1,EOMONTH(EDATE(Bonds!$I81,6*(8-1)),0),EDATE(Bonds!$I81,6*(8-1))))</f>
        <v/>
      </c>
      <c r="N81" s="16" t="str">
        <f>IF(9&gt;$D81,"",IF($E81=1,EOMONTH(EDATE(Bonds!$I81,6*(9-1)),0),EDATE(Bonds!$I81,6*(9-1))))</f>
        <v/>
      </c>
      <c r="O81" s="16" t="str">
        <f>IF(10&gt;$D81,"",IF($E81=1,EOMONTH(EDATE(Bonds!$I81,6*(10-1)),0),EDATE(Bonds!$I81,6*(10-1))))</f>
        <v/>
      </c>
      <c r="P81" s="16" t="str">
        <f>IF(11&gt;$D81,"",IF($E81=1,EOMONTH(EDATE(Bonds!$I81,6*(11-1)),0),EDATE(Bonds!$I81,6*(11-1))))</f>
        <v/>
      </c>
      <c r="Q81" s="16" t="str">
        <f>IF(12&gt;$D81,"",IF($E81=1,EOMONTH(EDATE(Bonds!$I81,6*(12-1)),0),EDATE(Bonds!$I81,6*(12-1))))</f>
        <v/>
      </c>
      <c r="R81" s="16" t="str">
        <f>IF(13&gt;$D81,"",IF($E81=1,EOMONTH(EDATE(Bonds!$I81,6*(13-1)),0),EDATE(Bonds!$I81,6*(13-1))))</f>
        <v/>
      </c>
      <c r="S81" s="16" t="str">
        <f>IF(14&gt;$D81,"",IF($E81=1,EOMONTH(EDATE(Bonds!$I81,6*(14-1)),0),EDATE(Bonds!$I81,6*(14-1))))</f>
        <v/>
      </c>
      <c r="T81" s="16" t="str">
        <f>IF(15&gt;$D81,"",IF($E81=1,EOMONTH(EDATE(Bonds!$I81,6*(15-1)),0),EDATE(Bonds!$I81,6*(15-1))))</f>
        <v/>
      </c>
      <c r="U81" s="16" t="str">
        <f>IF(16&gt;$D81,"",IF($E81=1,EOMONTH(EDATE(Bonds!$I81,6*(16-1)),0),EDATE(Bonds!$I81,6*(16-1))))</f>
        <v/>
      </c>
      <c r="V81" s="16" t="str">
        <f>IF(17&gt;$D81,"",IF($E81=1,EOMONTH(EDATE(Bonds!$I81,6*(17-1)),0),EDATE(Bonds!$I81,6*(17-1))))</f>
        <v/>
      </c>
      <c r="W81" s="16" t="str">
        <f>IF(18&gt;$D81,"",IF($E81=1,EOMONTH(EDATE(Bonds!$I81,6*(18-1)),0),EDATE(Bonds!$I81,6*(18-1))))</f>
        <v/>
      </c>
      <c r="X81" s="16" t="str">
        <f>IF(19&gt;$D81,"",IF($E81=1,EOMONTH(EDATE(Bonds!$I81,6*(19-1)),0),EDATE(Bonds!$I81,6*(19-1))))</f>
        <v/>
      </c>
      <c r="Y81" s="16" t="str">
        <f>IF(20&gt;$D81,"",IF($E81=1,EOMONTH(EDATE(Bonds!$I81,6*(20-1)),0),EDATE(Bonds!$I81,6*(20-1))))</f>
        <v/>
      </c>
      <c r="Z81" s="16" t="str">
        <f>IF(21&gt;$D81,"",IF($E81=1,EOMONTH(EDATE(Bonds!$I81,6*(21-1)),0),EDATE(Bonds!$I81,6*(21-1))))</f>
        <v/>
      </c>
      <c r="AA81" s="16" t="str">
        <f>IF(22&gt;$D81,"",IF($E81=1,EOMONTH(EDATE(Bonds!$I81,6*(22-1)),0),EDATE(Bonds!$I81,6*(22-1))))</f>
        <v/>
      </c>
      <c r="AB81" s="16" t="str">
        <f>IF(23&gt;$D81,"",IF($E81=1,EOMONTH(EDATE(Bonds!$I81,6*(23-1)),0),EDATE(Bonds!$I81,6*(23-1))))</f>
        <v/>
      </c>
      <c r="AC81" s="16" t="str">
        <f>IF(24&gt;$D81,"",IF($E81=1,EOMONTH(EDATE(Bonds!$I81,6*(24-1)),0),EDATE(Bonds!$I81,6*(24-1))))</f>
        <v/>
      </c>
      <c r="AD81" s="16" t="str">
        <f>IF(25&gt;$D81,"",IF($E81=1,EOMONTH(EDATE(Bonds!$I81,6*(25-1)),0),EDATE(Bonds!$I81,6*(25-1))))</f>
        <v/>
      </c>
      <c r="AE81" s="16" t="str">
        <f>IF(26&gt;$D81,"",IF($E81=1,EOMONTH(EDATE(Bonds!$I81,6*(26-1)),0),EDATE(Bonds!$I81,6*(26-1))))</f>
        <v/>
      </c>
      <c r="AF81" s="16" t="str">
        <f>IF(27&gt;$D81,"",IF($E81=1,EOMONTH(EDATE(Bonds!$I81,6*(27-1)),0),EDATE(Bonds!$I81,6*(27-1))))</f>
        <v/>
      </c>
      <c r="AG81" s="16" t="str">
        <f>IF(28&gt;$D81,"",IF($E81=1,EOMONTH(EDATE(Bonds!$I81,6*(28-1)),0),EDATE(Bonds!$I81,6*(28-1))))</f>
        <v/>
      </c>
      <c r="AH81" s="16" t="str">
        <f>IF(29&gt;$D81,"",IF($E81=1,EOMONTH(EDATE(Bonds!$I81,6*(29-1)),0),EDATE(Bonds!$I81,6*(29-1))))</f>
        <v/>
      </c>
      <c r="AI81" s="16" t="str">
        <f>IF(30&gt;$D81,"",IF($E81=1,EOMONTH(EDATE(Bonds!$I81,6*(30-1)),0),EDATE(Bonds!$I81,6*(30-1))))</f>
        <v/>
      </c>
      <c r="AJ81" s="16" t="str">
        <f>IF(31&gt;$D81,"",IF($E81=1,EOMONTH(EDATE(Bonds!$I81,6*(31-1)),0),EDATE(Bonds!$I81,6*(31-1))))</f>
        <v/>
      </c>
      <c r="AK81" s="16" t="str">
        <f>IF(32&gt;$D81,"",IF($E81=1,EOMONTH(EDATE(Bonds!$I81,6*(32-1)),0),EDATE(Bonds!$I81,6*(32-1))))</f>
        <v/>
      </c>
      <c r="AL81" s="16" t="str">
        <f>IF(33&gt;$D81,"",IF($E81=1,EOMONTH(EDATE(Bonds!$I81,6*(33-1)),0),EDATE(Bonds!$I81,6*(33-1))))</f>
        <v/>
      </c>
      <c r="AM81" s="16" t="str">
        <f>IF(34&gt;$D81,"",IF($E81=1,EOMONTH(EDATE(Bonds!$I81,6*(34-1)),0),EDATE(Bonds!$I81,6*(34-1))))</f>
        <v/>
      </c>
      <c r="AN81" s="16" t="str">
        <f>IF(35&gt;$D81,"",IF($E81=1,EOMONTH(EDATE(Bonds!$I81,6*(35-1)),0),EDATE(Bonds!$I81,6*(35-1))))</f>
        <v/>
      </c>
      <c r="AO81" s="16" t="str">
        <f>IF(36&gt;$D81,"",IF($E81=1,EOMONTH(EDATE(Bonds!$I81,6*(36-1)),0),EDATE(Bonds!$I81,6*(36-1))))</f>
        <v/>
      </c>
      <c r="AP81" s="16" t="str">
        <f>IF(37&gt;$D81,"",IF($E81=1,EOMONTH(EDATE(Bonds!$I81,6*(37-1)),0),EDATE(Bonds!$I81,6*(37-1))))</f>
        <v/>
      </c>
      <c r="AQ81" s="16" t="str">
        <f>IF(38&gt;$D81,"",IF($E81=1,EOMONTH(EDATE(Bonds!$I81,6*(38-1)),0),EDATE(Bonds!$I81,6*(38-1))))</f>
        <v/>
      </c>
      <c r="AR81" s="16" t="str">
        <f>IF(39&gt;$D81,"",IF($E81=1,EOMONTH(EDATE(Bonds!$I81,6*(39-1)),0),EDATE(Bonds!$I81,6*(39-1))))</f>
        <v/>
      </c>
      <c r="AS81" s="16" t="str">
        <f>IF(40&gt;$D81,"",IF($E81=1,EOMONTH(EDATE(Bonds!$I81,6*(40-1)),0),EDATE(Bonds!$I81,6*(40-1))))</f>
        <v/>
      </c>
      <c r="AT81" s="16" t="str">
        <f>IF(41&gt;$D81,"",IF($E81=1,EOMONTH(EDATE(Bonds!$I81,6*(41-1)),0),EDATE(Bonds!$I81,6*(41-1))))</f>
        <v/>
      </c>
      <c r="AU81" s="16" t="str">
        <f>IF(42&gt;$D81,"",IF($E81=1,EOMONTH(EDATE(Bonds!$I81,6*(42-1)),0),EDATE(Bonds!$I81,6*(42-1))))</f>
        <v/>
      </c>
      <c r="AV81" s="16" t="str">
        <f>IF(43&gt;$D81,"",IF($E81=1,EOMONTH(EDATE(Bonds!$I81,6*(43-1)),0),EDATE(Bonds!$I81,6*(43-1))))</f>
        <v/>
      </c>
      <c r="AW81" s="16" t="str">
        <f>IF(44&gt;$D81,"",IF($E81=1,EOMONTH(EDATE(Bonds!$I81,6*(44-1)),0),EDATE(Bonds!$I81,6*(44-1))))</f>
        <v/>
      </c>
      <c r="AX81" s="16" t="str">
        <f>IF(45&gt;$D81,"",IF($E81=1,EOMONTH(EDATE(Bonds!$I81,6*(45-1)),0),EDATE(Bonds!$I81,6*(45-1))))</f>
        <v/>
      </c>
      <c r="AY81" s="16" t="str">
        <f>IF(46&gt;$D81,"",IF($E81=1,EOMONTH(EDATE(Bonds!$I81,6*(46-1)),0),EDATE(Bonds!$I81,6*(46-1))))</f>
        <v/>
      </c>
      <c r="AZ81" s="16" t="str">
        <f>IF(47&gt;$D81,"",IF($E81=1,EOMONTH(EDATE(Bonds!$I81,6*(47-1)),0),EDATE(Bonds!$I81,6*(47-1))))</f>
        <v/>
      </c>
      <c r="BA81" s="16" t="str">
        <f>IF(48&gt;$D81,"",IF($E81=1,EOMONTH(EDATE(Bonds!$I81,6*(48-1)),0),EDATE(Bonds!$I81,6*(48-1))))</f>
        <v/>
      </c>
      <c r="BB81" s="16" t="str">
        <f>IF(49&gt;$D81,"",IF($E81=1,EOMONTH(EDATE(Bonds!$I81,6*(49-1)),0),EDATE(Bonds!$I81,6*(49-1))))</f>
        <v/>
      </c>
      <c r="BC81" s="16" t="str">
        <f>IF(50&gt;$D81,"",IF($E81=1,EOMONTH(EDATE(Bonds!$I81,6*(50-1)),0),EDATE(Bonds!$I81,6*(50-1))))</f>
        <v/>
      </c>
      <c r="BD81" s="16" t="str">
        <f>IF(51&gt;$D81,"",IF($E81=1,EOMONTH(EDATE(Bonds!$I81,6*(51-1)),0),EDATE(Bonds!$I81,6*(51-1))))</f>
        <v/>
      </c>
      <c r="BE81" s="16" t="str">
        <f>IF(52&gt;$D81,"",IF($E81=1,EOMONTH(EDATE(Bonds!$I81,6*(52-1)),0),EDATE(Bonds!$I81,6*(52-1))))</f>
        <v/>
      </c>
      <c r="BF81" s="16" t="str">
        <f>IF(53&gt;$D81,"",IF($E81=1,EOMONTH(EDATE(Bonds!$I81,6*(53-1)),0),EDATE(Bonds!$I81,6*(53-1))))</f>
        <v/>
      </c>
      <c r="BG81" s="16" t="str">
        <f>IF(54&gt;$D81,"",IF($E81=1,EOMONTH(EDATE(Bonds!$I81,6*(54-1)),0),EDATE(Bonds!$I81,6*(54-1))))</f>
        <v/>
      </c>
      <c r="BH81" s="16" t="str">
        <f>IF(55&gt;$D81,"",IF($E81=1,EOMONTH(EDATE(Bonds!$I81,6*(55-1)),0),EDATE(Bonds!$I81,6*(55-1))))</f>
        <v/>
      </c>
      <c r="BI81" s="16" t="str">
        <f>IF(56&gt;$D81,"",IF($E81=1,EOMONTH(EDATE(Bonds!$I81,6*(56-1)),0),EDATE(Bonds!$I81,6*(56-1))))</f>
        <v/>
      </c>
      <c r="BJ81" s="16" t="str">
        <f>IF(57&gt;$D81,"",IF($E81=1,EOMONTH(EDATE(Bonds!$I81,6*(57-1)),0),EDATE(Bonds!$I81,6*(57-1))))</f>
        <v/>
      </c>
      <c r="BK81" s="16" t="str">
        <f>IF(58&gt;$D81,"",IF($E81=1,EOMONTH(EDATE(Bonds!$I81,6*(58-1)),0),EDATE(Bonds!$I81,6*(58-1))))</f>
        <v/>
      </c>
      <c r="BL81" s="16" t="str">
        <f>IF(59&gt;$D81,"",IF($E81=1,EOMONTH(EDATE(Bonds!$I81,6*(59-1)),0),EDATE(Bonds!$I81,6*(59-1))))</f>
        <v/>
      </c>
      <c r="BM81" s="16" t="str">
        <f>IF(60&gt;$D81,"",IF($E81=1,EOMONTH(EDATE(Bonds!$I81,6*(60-1)),0),EDATE(Bonds!$I81,6*(60-1))))</f>
        <v/>
      </c>
      <c r="BO81" s="22">
        <f t="shared" si="122"/>
        <v>3.9202392010101589E-2</v>
      </c>
      <c r="BP81" s="22">
        <f t="shared" si="123"/>
        <v>4.1255641648900956E-2</v>
      </c>
      <c r="BQ81" s="22">
        <f t="shared" si="124"/>
        <v>4.2555187696662007E-2</v>
      </c>
      <c r="BR81" s="22" t="str">
        <f t="shared" si="125"/>
        <v/>
      </c>
      <c r="BS81" s="22" t="str">
        <f t="shared" si="126"/>
        <v/>
      </c>
      <c r="BT81" s="22" t="str">
        <f t="shared" si="127"/>
        <v/>
      </c>
      <c r="BU81" s="22" t="str">
        <f t="shared" si="128"/>
        <v/>
      </c>
      <c r="BV81" s="22" t="str">
        <f t="shared" si="129"/>
        <v/>
      </c>
      <c r="BW81" s="22" t="str">
        <f t="shared" si="130"/>
        <v/>
      </c>
      <c r="BX81" s="22" t="str">
        <f t="shared" si="131"/>
        <v/>
      </c>
      <c r="BY81" s="22" t="str">
        <f t="shared" si="132"/>
        <v/>
      </c>
      <c r="BZ81" s="22" t="str">
        <f t="shared" si="133"/>
        <v/>
      </c>
      <c r="CA81" s="22" t="str">
        <f t="shared" si="134"/>
        <v/>
      </c>
      <c r="CB81" s="22" t="str">
        <f t="shared" si="135"/>
        <v/>
      </c>
      <c r="CC81" s="22" t="str">
        <f t="shared" si="136"/>
        <v/>
      </c>
      <c r="CD81" s="22" t="str">
        <f t="shared" si="137"/>
        <v/>
      </c>
      <c r="CE81" s="22" t="str">
        <f t="shared" si="138"/>
        <v/>
      </c>
      <c r="CF81" s="22" t="str">
        <f t="shared" si="139"/>
        <v/>
      </c>
      <c r="CG81" s="22" t="str">
        <f t="shared" si="140"/>
        <v/>
      </c>
      <c r="CH81" s="22" t="str">
        <f t="shared" si="141"/>
        <v/>
      </c>
      <c r="CI81" s="22" t="str">
        <f t="shared" si="142"/>
        <v/>
      </c>
      <c r="CJ81" s="22" t="str">
        <f t="shared" si="143"/>
        <v/>
      </c>
      <c r="CK81" s="22" t="str">
        <f t="shared" si="144"/>
        <v/>
      </c>
      <c r="CL81" s="22" t="str">
        <f t="shared" si="145"/>
        <v/>
      </c>
      <c r="CM81" s="22" t="str">
        <f t="shared" si="146"/>
        <v/>
      </c>
      <c r="CN81" s="22" t="str">
        <f t="shared" si="147"/>
        <v/>
      </c>
      <c r="CO81" s="22" t="str">
        <f t="shared" si="148"/>
        <v/>
      </c>
      <c r="CP81" s="22" t="str">
        <f t="shared" si="149"/>
        <v/>
      </c>
      <c r="CQ81" s="22" t="str">
        <f t="shared" si="150"/>
        <v/>
      </c>
      <c r="CR81" s="22" t="str">
        <f t="shared" si="151"/>
        <v/>
      </c>
      <c r="CS81" s="22" t="str">
        <f t="shared" si="152"/>
        <v/>
      </c>
      <c r="CT81" s="22" t="str">
        <f t="shared" si="153"/>
        <v/>
      </c>
      <c r="CU81" s="22" t="str">
        <f t="shared" si="154"/>
        <v/>
      </c>
      <c r="CV81" s="22" t="str">
        <f t="shared" si="155"/>
        <v/>
      </c>
      <c r="CW81" s="22" t="str">
        <f t="shared" si="156"/>
        <v/>
      </c>
      <c r="CX81" s="22" t="str">
        <f t="shared" si="157"/>
        <v/>
      </c>
      <c r="CY81" s="22" t="str">
        <f t="shared" si="158"/>
        <v/>
      </c>
      <c r="CZ81" s="22" t="str">
        <f t="shared" si="159"/>
        <v/>
      </c>
      <c r="DA81" s="22" t="str">
        <f t="shared" si="160"/>
        <v/>
      </c>
      <c r="DB81" s="22" t="str">
        <f t="shared" si="161"/>
        <v/>
      </c>
      <c r="DC81" s="22" t="str">
        <f t="shared" si="162"/>
        <v/>
      </c>
      <c r="DD81" s="22" t="str">
        <f t="shared" si="163"/>
        <v/>
      </c>
      <c r="DE81" s="22" t="str">
        <f t="shared" si="164"/>
        <v/>
      </c>
      <c r="DF81" s="22" t="str">
        <f t="shared" si="165"/>
        <v/>
      </c>
      <c r="DG81" s="22" t="str">
        <f t="shared" si="166"/>
        <v/>
      </c>
      <c r="DH81" s="22" t="str">
        <f t="shared" si="167"/>
        <v/>
      </c>
      <c r="DI81" s="22" t="str">
        <f t="shared" si="168"/>
        <v/>
      </c>
      <c r="DJ81" s="22" t="str">
        <f t="shared" si="169"/>
        <v/>
      </c>
      <c r="DK81" s="22" t="str">
        <f t="shared" si="170"/>
        <v/>
      </c>
      <c r="DL81" s="22" t="str">
        <f t="shared" si="171"/>
        <v/>
      </c>
      <c r="DM81" s="22" t="str">
        <f t="shared" si="172"/>
        <v/>
      </c>
      <c r="DN81" s="22" t="str">
        <f t="shared" si="173"/>
        <v/>
      </c>
      <c r="DO81" s="22" t="str">
        <f t="shared" si="174"/>
        <v/>
      </c>
      <c r="DP81" s="22" t="str">
        <f t="shared" si="175"/>
        <v/>
      </c>
      <c r="DQ81" s="22" t="str">
        <f t="shared" si="176"/>
        <v/>
      </c>
      <c r="DR81" s="22" t="str">
        <f t="shared" si="177"/>
        <v/>
      </c>
      <c r="DS81" s="22" t="str">
        <f t="shared" si="178"/>
        <v/>
      </c>
      <c r="DT81" s="22" t="str">
        <f t="shared" si="179"/>
        <v/>
      </c>
      <c r="DU81" s="22" t="str">
        <f t="shared" si="180"/>
        <v/>
      </c>
      <c r="DV81" s="22" t="str">
        <f t="shared" si="181"/>
        <v/>
      </c>
      <c r="DX81" s="18">
        <f t="shared" si="182"/>
        <v>0.55214476885120511</v>
      </c>
      <c r="DY81" s="18">
        <f t="shared" si="183"/>
        <v>0.54025417630223438</v>
      </c>
      <c r="DZ81" s="18">
        <f t="shared" si="184"/>
        <v>94.437444696942478</v>
      </c>
      <c r="EA81" s="18">
        <f t="shared" si="185"/>
        <v>0</v>
      </c>
      <c r="EB81" s="18">
        <f t="shared" si="186"/>
        <v>0</v>
      </c>
      <c r="EC81" s="18">
        <f t="shared" si="187"/>
        <v>0</v>
      </c>
      <c r="ED81" s="18">
        <f t="shared" si="188"/>
        <v>0</v>
      </c>
      <c r="EE81" s="18">
        <f t="shared" si="189"/>
        <v>0</v>
      </c>
      <c r="EF81" s="18">
        <f t="shared" si="190"/>
        <v>0</v>
      </c>
      <c r="EG81" s="18">
        <f t="shared" si="191"/>
        <v>0</v>
      </c>
      <c r="EH81" s="18">
        <f t="shared" si="192"/>
        <v>0</v>
      </c>
      <c r="EI81" s="18">
        <f t="shared" si="193"/>
        <v>0</v>
      </c>
      <c r="EJ81" s="18">
        <f t="shared" si="194"/>
        <v>0</v>
      </c>
      <c r="EK81" s="18">
        <f t="shared" si="195"/>
        <v>0</v>
      </c>
      <c r="EL81" s="18">
        <f t="shared" si="196"/>
        <v>0</v>
      </c>
      <c r="EM81" s="18">
        <f t="shared" si="197"/>
        <v>0</v>
      </c>
      <c r="EN81" s="18">
        <f t="shared" si="198"/>
        <v>0</v>
      </c>
      <c r="EO81" s="18">
        <f t="shared" si="199"/>
        <v>0</v>
      </c>
      <c r="EP81" s="18">
        <f t="shared" si="200"/>
        <v>0</v>
      </c>
      <c r="EQ81" s="18">
        <f t="shared" si="201"/>
        <v>0</v>
      </c>
      <c r="ER81" s="18">
        <f t="shared" si="202"/>
        <v>0</v>
      </c>
      <c r="ES81" s="18">
        <f t="shared" si="203"/>
        <v>0</v>
      </c>
      <c r="ET81" s="18">
        <f t="shared" si="204"/>
        <v>0</v>
      </c>
      <c r="EU81" s="18">
        <f t="shared" si="205"/>
        <v>0</v>
      </c>
      <c r="EV81" s="18">
        <f t="shared" si="206"/>
        <v>0</v>
      </c>
      <c r="EW81" s="18">
        <f t="shared" si="207"/>
        <v>0</v>
      </c>
      <c r="EX81" s="18">
        <f t="shared" si="208"/>
        <v>0</v>
      </c>
      <c r="EY81" s="18">
        <f t="shared" si="209"/>
        <v>0</v>
      </c>
      <c r="EZ81" s="18">
        <f t="shared" si="210"/>
        <v>0</v>
      </c>
      <c r="FA81" s="18">
        <f t="shared" si="211"/>
        <v>0</v>
      </c>
      <c r="FB81" s="18">
        <f t="shared" si="212"/>
        <v>0</v>
      </c>
      <c r="FC81" s="18">
        <f t="shared" si="213"/>
        <v>0</v>
      </c>
      <c r="FD81" s="18">
        <f t="shared" si="214"/>
        <v>0</v>
      </c>
      <c r="FE81" s="18">
        <f t="shared" si="215"/>
        <v>0</v>
      </c>
      <c r="FF81" s="18">
        <f t="shared" si="216"/>
        <v>0</v>
      </c>
      <c r="FG81" s="18">
        <f t="shared" si="217"/>
        <v>0</v>
      </c>
      <c r="FH81" s="18">
        <f t="shared" si="218"/>
        <v>0</v>
      </c>
      <c r="FI81" s="18">
        <f t="shared" si="219"/>
        <v>0</v>
      </c>
      <c r="FJ81" s="18">
        <f t="shared" si="220"/>
        <v>0</v>
      </c>
      <c r="FK81" s="18">
        <f t="shared" si="221"/>
        <v>0</v>
      </c>
      <c r="FL81" s="18">
        <f t="shared" si="222"/>
        <v>0</v>
      </c>
      <c r="FM81" s="18">
        <f t="shared" si="223"/>
        <v>0</v>
      </c>
      <c r="FN81" s="18">
        <f t="shared" si="224"/>
        <v>0</v>
      </c>
      <c r="FO81" s="18">
        <f t="shared" si="225"/>
        <v>0</v>
      </c>
      <c r="FP81" s="18">
        <f t="shared" si="226"/>
        <v>0</v>
      </c>
      <c r="FQ81" s="18">
        <f t="shared" si="227"/>
        <v>0</v>
      </c>
      <c r="FR81" s="18">
        <f t="shared" si="228"/>
        <v>0</v>
      </c>
      <c r="FS81" s="18">
        <f t="shared" si="229"/>
        <v>0</v>
      </c>
      <c r="FT81" s="18">
        <f t="shared" si="230"/>
        <v>0</v>
      </c>
      <c r="FU81" s="18">
        <f t="shared" si="231"/>
        <v>0</v>
      </c>
      <c r="FV81" s="18">
        <f t="shared" si="232"/>
        <v>0</v>
      </c>
      <c r="FW81" s="18">
        <f t="shared" si="233"/>
        <v>0</v>
      </c>
      <c r="FX81" s="18">
        <f t="shared" si="234"/>
        <v>0</v>
      </c>
      <c r="FY81" s="18">
        <f t="shared" si="235"/>
        <v>0</v>
      </c>
      <c r="FZ81" s="18">
        <f t="shared" si="236"/>
        <v>0</v>
      </c>
      <c r="GA81" s="18">
        <f t="shared" si="237"/>
        <v>0</v>
      </c>
      <c r="GB81" s="18">
        <f t="shared" si="238"/>
        <v>0</v>
      </c>
      <c r="GC81" s="18">
        <f t="shared" si="239"/>
        <v>0</v>
      </c>
      <c r="GD81" s="18">
        <f t="shared" si="240"/>
        <v>0</v>
      </c>
      <c r="GE81" s="18">
        <f t="shared" si="241"/>
        <v>0</v>
      </c>
    </row>
    <row r="82" spans="1:187" x14ac:dyDescent="0.2">
      <c r="A82">
        <v>79</v>
      </c>
      <c r="B82" s="16">
        <f>Bonds!B82</f>
        <v>46812</v>
      </c>
      <c r="C82" s="17">
        <f>Bonds!C82</f>
        <v>3.375</v>
      </c>
      <c r="D82">
        <f>Bonds!Q82</f>
        <v>3</v>
      </c>
      <c r="E82">
        <f t="shared" si="121"/>
        <v>1</v>
      </c>
      <c r="F82" s="16">
        <f>IF(1&gt;$D82,"",IF($E82=1,EOMONTH(EDATE(Bonds!$I82,6*(1-1)),0),EDATE(Bonds!$I82,6*(1-1))))</f>
        <v>46446</v>
      </c>
      <c r="G82" s="16">
        <f>IF(2&gt;$D82,"",IF($E82=1,EOMONTH(EDATE(Bonds!$I82,6*(2-1)),0),EDATE(Bonds!$I82,6*(2-1))))</f>
        <v>46630</v>
      </c>
      <c r="H82" s="16">
        <f>IF(3&gt;$D82,"",IF($E82=1,EOMONTH(EDATE(Bonds!$I82,6*(3-1)),0),EDATE(Bonds!$I82,6*(3-1))))</f>
        <v>46812</v>
      </c>
      <c r="I82" s="16" t="str">
        <f>IF(4&gt;$D82,"",IF($E82=1,EOMONTH(EDATE(Bonds!$I82,6*(4-1)),0),EDATE(Bonds!$I82,6*(4-1))))</f>
        <v/>
      </c>
      <c r="J82" s="16" t="str">
        <f>IF(5&gt;$D82,"",IF($E82=1,EOMONTH(EDATE(Bonds!$I82,6*(5-1)),0),EDATE(Bonds!$I82,6*(5-1))))</f>
        <v/>
      </c>
      <c r="K82" s="16" t="str">
        <f>IF(6&gt;$D82,"",IF($E82=1,EOMONTH(EDATE(Bonds!$I82,6*(6-1)),0),EDATE(Bonds!$I82,6*(6-1))))</f>
        <v/>
      </c>
      <c r="L82" s="16" t="str">
        <f>IF(7&gt;$D82,"",IF($E82=1,EOMONTH(EDATE(Bonds!$I82,6*(7-1)),0),EDATE(Bonds!$I82,6*(7-1))))</f>
        <v/>
      </c>
      <c r="M82" s="16" t="str">
        <f>IF(8&gt;$D82,"",IF($E82=1,EOMONTH(EDATE(Bonds!$I82,6*(8-1)),0),EDATE(Bonds!$I82,6*(8-1))))</f>
        <v/>
      </c>
      <c r="N82" s="16" t="str">
        <f>IF(9&gt;$D82,"",IF($E82=1,EOMONTH(EDATE(Bonds!$I82,6*(9-1)),0),EDATE(Bonds!$I82,6*(9-1))))</f>
        <v/>
      </c>
      <c r="O82" s="16" t="str">
        <f>IF(10&gt;$D82,"",IF($E82=1,EOMONTH(EDATE(Bonds!$I82,6*(10-1)),0),EDATE(Bonds!$I82,6*(10-1))))</f>
        <v/>
      </c>
      <c r="P82" s="16" t="str">
        <f>IF(11&gt;$D82,"",IF($E82=1,EOMONTH(EDATE(Bonds!$I82,6*(11-1)),0),EDATE(Bonds!$I82,6*(11-1))))</f>
        <v/>
      </c>
      <c r="Q82" s="16" t="str">
        <f>IF(12&gt;$D82,"",IF($E82=1,EOMONTH(EDATE(Bonds!$I82,6*(12-1)),0),EDATE(Bonds!$I82,6*(12-1))))</f>
        <v/>
      </c>
      <c r="R82" s="16" t="str">
        <f>IF(13&gt;$D82,"",IF($E82=1,EOMONTH(EDATE(Bonds!$I82,6*(13-1)),0),EDATE(Bonds!$I82,6*(13-1))))</f>
        <v/>
      </c>
      <c r="S82" s="16" t="str">
        <f>IF(14&gt;$D82,"",IF($E82=1,EOMONTH(EDATE(Bonds!$I82,6*(14-1)),0),EDATE(Bonds!$I82,6*(14-1))))</f>
        <v/>
      </c>
      <c r="T82" s="16" t="str">
        <f>IF(15&gt;$D82,"",IF($E82=1,EOMONTH(EDATE(Bonds!$I82,6*(15-1)),0),EDATE(Bonds!$I82,6*(15-1))))</f>
        <v/>
      </c>
      <c r="U82" s="16" t="str">
        <f>IF(16&gt;$D82,"",IF($E82=1,EOMONTH(EDATE(Bonds!$I82,6*(16-1)),0),EDATE(Bonds!$I82,6*(16-1))))</f>
        <v/>
      </c>
      <c r="V82" s="16" t="str">
        <f>IF(17&gt;$D82,"",IF($E82=1,EOMONTH(EDATE(Bonds!$I82,6*(17-1)),0),EDATE(Bonds!$I82,6*(17-1))))</f>
        <v/>
      </c>
      <c r="W82" s="16" t="str">
        <f>IF(18&gt;$D82,"",IF($E82=1,EOMONTH(EDATE(Bonds!$I82,6*(18-1)),0),EDATE(Bonds!$I82,6*(18-1))))</f>
        <v/>
      </c>
      <c r="X82" s="16" t="str">
        <f>IF(19&gt;$D82,"",IF($E82=1,EOMONTH(EDATE(Bonds!$I82,6*(19-1)),0),EDATE(Bonds!$I82,6*(19-1))))</f>
        <v/>
      </c>
      <c r="Y82" s="16" t="str">
        <f>IF(20&gt;$D82,"",IF($E82=1,EOMONTH(EDATE(Bonds!$I82,6*(20-1)),0),EDATE(Bonds!$I82,6*(20-1))))</f>
        <v/>
      </c>
      <c r="Z82" s="16" t="str">
        <f>IF(21&gt;$D82,"",IF($E82=1,EOMONTH(EDATE(Bonds!$I82,6*(21-1)),0),EDATE(Bonds!$I82,6*(21-1))))</f>
        <v/>
      </c>
      <c r="AA82" s="16" t="str">
        <f>IF(22&gt;$D82,"",IF($E82=1,EOMONTH(EDATE(Bonds!$I82,6*(22-1)),0),EDATE(Bonds!$I82,6*(22-1))))</f>
        <v/>
      </c>
      <c r="AB82" s="16" t="str">
        <f>IF(23&gt;$D82,"",IF($E82=1,EOMONTH(EDATE(Bonds!$I82,6*(23-1)),0),EDATE(Bonds!$I82,6*(23-1))))</f>
        <v/>
      </c>
      <c r="AC82" s="16" t="str">
        <f>IF(24&gt;$D82,"",IF($E82=1,EOMONTH(EDATE(Bonds!$I82,6*(24-1)),0),EDATE(Bonds!$I82,6*(24-1))))</f>
        <v/>
      </c>
      <c r="AD82" s="16" t="str">
        <f>IF(25&gt;$D82,"",IF($E82=1,EOMONTH(EDATE(Bonds!$I82,6*(25-1)),0),EDATE(Bonds!$I82,6*(25-1))))</f>
        <v/>
      </c>
      <c r="AE82" s="16" t="str">
        <f>IF(26&gt;$D82,"",IF($E82=1,EOMONTH(EDATE(Bonds!$I82,6*(26-1)),0),EDATE(Bonds!$I82,6*(26-1))))</f>
        <v/>
      </c>
      <c r="AF82" s="16" t="str">
        <f>IF(27&gt;$D82,"",IF($E82=1,EOMONTH(EDATE(Bonds!$I82,6*(27-1)),0),EDATE(Bonds!$I82,6*(27-1))))</f>
        <v/>
      </c>
      <c r="AG82" s="16" t="str">
        <f>IF(28&gt;$D82,"",IF($E82=1,EOMONTH(EDATE(Bonds!$I82,6*(28-1)),0),EDATE(Bonds!$I82,6*(28-1))))</f>
        <v/>
      </c>
      <c r="AH82" s="16" t="str">
        <f>IF(29&gt;$D82,"",IF($E82=1,EOMONTH(EDATE(Bonds!$I82,6*(29-1)),0),EDATE(Bonds!$I82,6*(29-1))))</f>
        <v/>
      </c>
      <c r="AI82" s="16" t="str">
        <f>IF(30&gt;$D82,"",IF($E82=1,EOMONTH(EDATE(Bonds!$I82,6*(30-1)),0),EDATE(Bonds!$I82,6*(30-1))))</f>
        <v/>
      </c>
      <c r="AJ82" s="16" t="str">
        <f>IF(31&gt;$D82,"",IF($E82=1,EOMONTH(EDATE(Bonds!$I82,6*(31-1)),0),EDATE(Bonds!$I82,6*(31-1))))</f>
        <v/>
      </c>
      <c r="AK82" s="16" t="str">
        <f>IF(32&gt;$D82,"",IF($E82=1,EOMONTH(EDATE(Bonds!$I82,6*(32-1)),0),EDATE(Bonds!$I82,6*(32-1))))</f>
        <v/>
      </c>
      <c r="AL82" s="16" t="str">
        <f>IF(33&gt;$D82,"",IF($E82=1,EOMONTH(EDATE(Bonds!$I82,6*(33-1)),0),EDATE(Bonds!$I82,6*(33-1))))</f>
        <v/>
      </c>
      <c r="AM82" s="16" t="str">
        <f>IF(34&gt;$D82,"",IF($E82=1,EOMONTH(EDATE(Bonds!$I82,6*(34-1)),0),EDATE(Bonds!$I82,6*(34-1))))</f>
        <v/>
      </c>
      <c r="AN82" s="16" t="str">
        <f>IF(35&gt;$D82,"",IF($E82=1,EOMONTH(EDATE(Bonds!$I82,6*(35-1)),0),EDATE(Bonds!$I82,6*(35-1))))</f>
        <v/>
      </c>
      <c r="AO82" s="16" t="str">
        <f>IF(36&gt;$D82,"",IF($E82=1,EOMONTH(EDATE(Bonds!$I82,6*(36-1)),0),EDATE(Bonds!$I82,6*(36-1))))</f>
        <v/>
      </c>
      <c r="AP82" s="16" t="str">
        <f>IF(37&gt;$D82,"",IF($E82=1,EOMONTH(EDATE(Bonds!$I82,6*(37-1)),0),EDATE(Bonds!$I82,6*(37-1))))</f>
        <v/>
      </c>
      <c r="AQ82" s="16" t="str">
        <f>IF(38&gt;$D82,"",IF($E82=1,EOMONTH(EDATE(Bonds!$I82,6*(38-1)),0),EDATE(Bonds!$I82,6*(38-1))))</f>
        <v/>
      </c>
      <c r="AR82" s="16" t="str">
        <f>IF(39&gt;$D82,"",IF($E82=1,EOMONTH(EDATE(Bonds!$I82,6*(39-1)),0),EDATE(Bonds!$I82,6*(39-1))))</f>
        <v/>
      </c>
      <c r="AS82" s="16" t="str">
        <f>IF(40&gt;$D82,"",IF($E82=1,EOMONTH(EDATE(Bonds!$I82,6*(40-1)),0),EDATE(Bonds!$I82,6*(40-1))))</f>
        <v/>
      </c>
      <c r="AT82" s="16" t="str">
        <f>IF(41&gt;$D82,"",IF($E82=1,EOMONTH(EDATE(Bonds!$I82,6*(41-1)),0),EDATE(Bonds!$I82,6*(41-1))))</f>
        <v/>
      </c>
      <c r="AU82" s="16" t="str">
        <f>IF(42&gt;$D82,"",IF($E82=1,EOMONTH(EDATE(Bonds!$I82,6*(42-1)),0),EDATE(Bonds!$I82,6*(42-1))))</f>
        <v/>
      </c>
      <c r="AV82" s="16" t="str">
        <f>IF(43&gt;$D82,"",IF($E82=1,EOMONTH(EDATE(Bonds!$I82,6*(43-1)),0),EDATE(Bonds!$I82,6*(43-1))))</f>
        <v/>
      </c>
      <c r="AW82" s="16" t="str">
        <f>IF(44&gt;$D82,"",IF($E82=1,EOMONTH(EDATE(Bonds!$I82,6*(44-1)),0),EDATE(Bonds!$I82,6*(44-1))))</f>
        <v/>
      </c>
      <c r="AX82" s="16" t="str">
        <f>IF(45&gt;$D82,"",IF($E82=1,EOMONTH(EDATE(Bonds!$I82,6*(45-1)),0),EDATE(Bonds!$I82,6*(45-1))))</f>
        <v/>
      </c>
      <c r="AY82" s="16" t="str">
        <f>IF(46&gt;$D82,"",IF($E82=1,EOMONTH(EDATE(Bonds!$I82,6*(46-1)),0),EDATE(Bonds!$I82,6*(46-1))))</f>
        <v/>
      </c>
      <c r="AZ82" s="16" t="str">
        <f>IF(47&gt;$D82,"",IF($E82=1,EOMONTH(EDATE(Bonds!$I82,6*(47-1)),0),EDATE(Bonds!$I82,6*(47-1))))</f>
        <v/>
      </c>
      <c r="BA82" s="16" t="str">
        <f>IF(48&gt;$D82,"",IF($E82=1,EOMONTH(EDATE(Bonds!$I82,6*(48-1)),0),EDATE(Bonds!$I82,6*(48-1))))</f>
        <v/>
      </c>
      <c r="BB82" s="16" t="str">
        <f>IF(49&gt;$D82,"",IF($E82=1,EOMONTH(EDATE(Bonds!$I82,6*(49-1)),0),EDATE(Bonds!$I82,6*(49-1))))</f>
        <v/>
      </c>
      <c r="BC82" s="16" t="str">
        <f>IF(50&gt;$D82,"",IF($E82=1,EOMONTH(EDATE(Bonds!$I82,6*(50-1)),0),EDATE(Bonds!$I82,6*(50-1))))</f>
        <v/>
      </c>
      <c r="BD82" s="16" t="str">
        <f>IF(51&gt;$D82,"",IF($E82=1,EOMONTH(EDATE(Bonds!$I82,6*(51-1)),0),EDATE(Bonds!$I82,6*(51-1))))</f>
        <v/>
      </c>
      <c r="BE82" s="16" t="str">
        <f>IF(52&gt;$D82,"",IF($E82=1,EOMONTH(EDATE(Bonds!$I82,6*(52-1)),0),EDATE(Bonds!$I82,6*(52-1))))</f>
        <v/>
      </c>
      <c r="BF82" s="16" t="str">
        <f>IF(53&gt;$D82,"",IF($E82=1,EOMONTH(EDATE(Bonds!$I82,6*(53-1)),0),EDATE(Bonds!$I82,6*(53-1))))</f>
        <v/>
      </c>
      <c r="BG82" s="16" t="str">
        <f>IF(54&gt;$D82,"",IF($E82=1,EOMONTH(EDATE(Bonds!$I82,6*(54-1)),0),EDATE(Bonds!$I82,6*(54-1))))</f>
        <v/>
      </c>
      <c r="BH82" s="16" t="str">
        <f>IF(55&gt;$D82,"",IF($E82=1,EOMONTH(EDATE(Bonds!$I82,6*(55-1)),0),EDATE(Bonds!$I82,6*(55-1))))</f>
        <v/>
      </c>
      <c r="BI82" s="16" t="str">
        <f>IF(56&gt;$D82,"",IF($E82=1,EOMONTH(EDATE(Bonds!$I82,6*(56-1)),0),EDATE(Bonds!$I82,6*(56-1))))</f>
        <v/>
      </c>
      <c r="BJ82" s="16" t="str">
        <f>IF(57&gt;$D82,"",IF($E82=1,EOMONTH(EDATE(Bonds!$I82,6*(57-1)),0),EDATE(Bonds!$I82,6*(57-1))))</f>
        <v/>
      </c>
      <c r="BK82" s="16" t="str">
        <f>IF(58&gt;$D82,"",IF($E82=1,EOMONTH(EDATE(Bonds!$I82,6*(58-1)),0),EDATE(Bonds!$I82,6*(58-1))))</f>
        <v/>
      </c>
      <c r="BL82" s="16" t="str">
        <f>IF(59&gt;$D82,"",IF($E82=1,EOMONTH(EDATE(Bonds!$I82,6*(59-1)),0),EDATE(Bonds!$I82,6*(59-1))))</f>
        <v/>
      </c>
      <c r="BM82" s="16" t="str">
        <f>IF(60&gt;$D82,"",IF($E82=1,EOMONTH(EDATE(Bonds!$I82,6*(60-1)),0),EDATE(Bonds!$I82,6*(60-1))))</f>
        <v/>
      </c>
      <c r="BO82" s="22">
        <f t="shared" si="122"/>
        <v>3.9202392010101589E-2</v>
      </c>
      <c r="BP82" s="22">
        <f t="shared" si="123"/>
        <v>4.1255641648900956E-2</v>
      </c>
      <c r="BQ82" s="22">
        <f t="shared" si="124"/>
        <v>4.2555187696662007E-2</v>
      </c>
      <c r="BR82" s="22" t="str">
        <f t="shared" si="125"/>
        <v/>
      </c>
      <c r="BS82" s="22" t="str">
        <f t="shared" si="126"/>
        <v/>
      </c>
      <c r="BT82" s="22" t="str">
        <f t="shared" si="127"/>
        <v/>
      </c>
      <c r="BU82" s="22" t="str">
        <f t="shared" si="128"/>
        <v/>
      </c>
      <c r="BV82" s="22" t="str">
        <f t="shared" si="129"/>
        <v/>
      </c>
      <c r="BW82" s="22" t="str">
        <f t="shared" si="130"/>
        <v/>
      </c>
      <c r="BX82" s="22" t="str">
        <f t="shared" si="131"/>
        <v/>
      </c>
      <c r="BY82" s="22" t="str">
        <f t="shared" si="132"/>
        <v/>
      </c>
      <c r="BZ82" s="22" t="str">
        <f t="shared" si="133"/>
        <v/>
      </c>
      <c r="CA82" s="22" t="str">
        <f t="shared" si="134"/>
        <v/>
      </c>
      <c r="CB82" s="22" t="str">
        <f t="shared" si="135"/>
        <v/>
      </c>
      <c r="CC82" s="22" t="str">
        <f t="shared" si="136"/>
        <v/>
      </c>
      <c r="CD82" s="22" t="str">
        <f t="shared" si="137"/>
        <v/>
      </c>
      <c r="CE82" s="22" t="str">
        <f t="shared" si="138"/>
        <v/>
      </c>
      <c r="CF82" s="22" t="str">
        <f t="shared" si="139"/>
        <v/>
      </c>
      <c r="CG82" s="22" t="str">
        <f t="shared" si="140"/>
        <v/>
      </c>
      <c r="CH82" s="22" t="str">
        <f t="shared" si="141"/>
        <v/>
      </c>
      <c r="CI82" s="22" t="str">
        <f t="shared" si="142"/>
        <v/>
      </c>
      <c r="CJ82" s="22" t="str">
        <f t="shared" si="143"/>
        <v/>
      </c>
      <c r="CK82" s="22" t="str">
        <f t="shared" si="144"/>
        <v/>
      </c>
      <c r="CL82" s="22" t="str">
        <f t="shared" si="145"/>
        <v/>
      </c>
      <c r="CM82" s="22" t="str">
        <f t="shared" si="146"/>
        <v/>
      </c>
      <c r="CN82" s="22" t="str">
        <f t="shared" si="147"/>
        <v/>
      </c>
      <c r="CO82" s="22" t="str">
        <f t="shared" si="148"/>
        <v/>
      </c>
      <c r="CP82" s="22" t="str">
        <f t="shared" si="149"/>
        <v/>
      </c>
      <c r="CQ82" s="22" t="str">
        <f t="shared" si="150"/>
        <v/>
      </c>
      <c r="CR82" s="22" t="str">
        <f t="shared" si="151"/>
        <v/>
      </c>
      <c r="CS82" s="22" t="str">
        <f t="shared" si="152"/>
        <v/>
      </c>
      <c r="CT82" s="22" t="str">
        <f t="shared" si="153"/>
        <v/>
      </c>
      <c r="CU82" s="22" t="str">
        <f t="shared" si="154"/>
        <v/>
      </c>
      <c r="CV82" s="22" t="str">
        <f t="shared" si="155"/>
        <v/>
      </c>
      <c r="CW82" s="22" t="str">
        <f t="shared" si="156"/>
        <v/>
      </c>
      <c r="CX82" s="22" t="str">
        <f t="shared" si="157"/>
        <v/>
      </c>
      <c r="CY82" s="22" t="str">
        <f t="shared" si="158"/>
        <v/>
      </c>
      <c r="CZ82" s="22" t="str">
        <f t="shared" si="159"/>
        <v/>
      </c>
      <c r="DA82" s="22" t="str">
        <f t="shared" si="160"/>
        <v/>
      </c>
      <c r="DB82" s="22" t="str">
        <f t="shared" si="161"/>
        <v/>
      </c>
      <c r="DC82" s="22" t="str">
        <f t="shared" si="162"/>
        <v/>
      </c>
      <c r="DD82" s="22" t="str">
        <f t="shared" si="163"/>
        <v/>
      </c>
      <c r="DE82" s="22" t="str">
        <f t="shared" si="164"/>
        <v/>
      </c>
      <c r="DF82" s="22" t="str">
        <f t="shared" si="165"/>
        <v/>
      </c>
      <c r="DG82" s="22" t="str">
        <f t="shared" si="166"/>
        <v/>
      </c>
      <c r="DH82" s="22" t="str">
        <f t="shared" si="167"/>
        <v/>
      </c>
      <c r="DI82" s="22" t="str">
        <f t="shared" si="168"/>
        <v/>
      </c>
      <c r="DJ82" s="22" t="str">
        <f t="shared" si="169"/>
        <v/>
      </c>
      <c r="DK82" s="22" t="str">
        <f t="shared" si="170"/>
        <v/>
      </c>
      <c r="DL82" s="22" t="str">
        <f t="shared" si="171"/>
        <v/>
      </c>
      <c r="DM82" s="22" t="str">
        <f t="shared" si="172"/>
        <v/>
      </c>
      <c r="DN82" s="22" t="str">
        <f t="shared" si="173"/>
        <v/>
      </c>
      <c r="DO82" s="22" t="str">
        <f t="shared" si="174"/>
        <v/>
      </c>
      <c r="DP82" s="22" t="str">
        <f t="shared" si="175"/>
        <v/>
      </c>
      <c r="DQ82" s="22" t="str">
        <f t="shared" si="176"/>
        <v/>
      </c>
      <c r="DR82" s="22" t="str">
        <f t="shared" si="177"/>
        <v/>
      </c>
      <c r="DS82" s="22" t="str">
        <f t="shared" si="178"/>
        <v/>
      </c>
      <c r="DT82" s="22" t="str">
        <f t="shared" si="179"/>
        <v/>
      </c>
      <c r="DU82" s="22" t="str">
        <f t="shared" si="180"/>
        <v/>
      </c>
      <c r="DV82" s="22" t="str">
        <f t="shared" si="181"/>
        <v/>
      </c>
      <c r="DX82" s="18">
        <f t="shared" si="182"/>
        <v>1.6564343065536153</v>
      </c>
      <c r="DY82" s="18">
        <f t="shared" si="183"/>
        <v>1.6207625289067031</v>
      </c>
      <c r="DZ82" s="18">
        <f t="shared" si="184"/>
        <v>95.493923257877825</v>
      </c>
      <c r="EA82" s="18">
        <f t="shared" si="185"/>
        <v>0</v>
      </c>
      <c r="EB82" s="18">
        <f t="shared" si="186"/>
        <v>0</v>
      </c>
      <c r="EC82" s="18">
        <f t="shared" si="187"/>
        <v>0</v>
      </c>
      <c r="ED82" s="18">
        <f t="shared" si="188"/>
        <v>0</v>
      </c>
      <c r="EE82" s="18">
        <f t="shared" si="189"/>
        <v>0</v>
      </c>
      <c r="EF82" s="18">
        <f t="shared" si="190"/>
        <v>0</v>
      </c>
      <c r="EG82" s="18">
        <f t="shared" si="191"/>
        <v>0</v>
      </c>
      <c r="EH82" s="18">
        <f t="shared" si="192"/>
        <v>0</v>
      </c>
      <c r="EI82" s="18">
        <f t="shared" si="193"/>
        <v>0</v>
      </c>
      <c r="EJ82" s="18">
        <f t="shared" si="194"/>
        <v>0</v>
      </c>
      <c r="EK82" s="18">
        <f t="shared" si="195"/>
        <v>0</v>
      </c>
      <c r="EL82" s="18">
        <f t="shared" si="196"/>
        <v>0</v>
      </c>
      <c r="EM82" s="18">
        <f t="shared" si="197"/>
        <v>0</v>
      </c>
      <c r="EN82" s="18">
        <f t="shared" si="198"/>
        <v>0</v>
      </c>
      <c r="EO82" s="18">
        <f t="shared" si="199"/>
        <v>0</v>
      </c>
      <c r="EP82" s="18">
        <f t="shared" si="200"/>
        <v>0</v>
      </c>
      <c r="EQ82" s="18">
        <f t="shared" si="201"/>
        <v>0</v>
      </c>
      <c r="ER82" s="18">
        <f t="shared" si="202"/>
        <v>0</v>
      </c>
      <c r="ES82" s="18">
        <f t="shared" si="203"/>
        <v>0</v>
      </c>
      <c r="ET82" s="18">
        <f t="shared" si="204"/>
        <v>0</v>
      </c>
      <c r="EU82" s="18">
        <f t="shared" si="205"/>
        <v>0</v>
      </c>
      <c r="EV82" s="18">
        <f t="shared" si="206"/>
        <v>0</v>
      </c>
      <c r="EW82" s="18">
        <f t="shared" si="207"/>
        <v>0</v>
      </c>
      <c r="EX82" s="18">
        <f t="shared" si="208"/>
        <v>0</v>
      </c>
      <c r="EY82" s="18">
        <f t="shared" si="209"/>
        <v>0</v>
      </c>
      <c r="EZ82" s="18">
        <f t="shared" si="210"/>
        <v>0</v>
      </c>
      <c r="FA82" s="18">
        <f t="shared" si="211"/>
        <v>0</v>
      </c>
      <c r="FB82" s="18">
        <f t="shared" si="212"/>
        <v>0</v>
      </c>
      <c r="FC82" s="18">
        <f t="shared" si="213"/>
        <v>0</v>
      </c>
      <c r="FD82" s="18">
        <f t="shared" si="214"/>
        <v>0</v>
      </c>
      <c r="FE82" s="18">
        <f t="shared" si="215"/>
        <v>0</v>
      </c>
      <c r="FF82" s="18">
        <f t="shared" si="216"/>
        <v>0</v>
      </c>
      <c r="FG82" s="18">
        <f t="shared" si="217"/>
        <v>0</v>
      </c>
      <c r="FH82" s="18">
        <f t="shared" si="218"/>
        <v>0</v>
      </c>
      <c r="FI82" s="18">
        <f t="shared" si="219"/>
        <v>0</v>
      </c>
      <c r="FJ82" s="18">
        <f t="shared" si="220"/>
        <v>0</v>
      </c>
      <c r="FK82" s="18">
        <f t="shared" si="221"/>
        <v>0</v>
      </c>
      <c r="FL82" s="18">
        <f t="shared" si="222"/>
        <v>0</v>
      </c>
      <c r="FM82" s="18">
        <f t="shared" si="223"/>
        <v>0</v>
      </c>
      <c r="FN82" s="18">
        <f t="shared" si="224"/>
        <v>0</v>
      </c>
      <c r="FO82" s="18">
        <f t="shared" si="225"/>
        <v>0</v>
      </c>
      <c r="FP82" s="18">
        <f t="shared" si="226"/>
        <v>0</v>
      </c>
      <c r="FQ82" s="18">
        <f t="shared" si="227"/>
        <v>0</v>
      </c>
      <c r="FR82" s="18">
        <f t="shared" si="228"/>
        <v>0</v>
      </c>
      <c r="FS82" s="18">
        <f t="shared" si="229"/>
        <v>0</v>
      </c>
      <c r="FT82" s="18">
        <f t="shared" si="230"/>
        <v>0</v>
      </c>
      <c r="FU82" s="18">
        <f t="shared" si="231"/>
        <v>0</v>
      </c>
      <c r="FV82" s="18">
        <f t="shared" si="232"/>
        <v>0</v>
      </c>
      <c r="FW82" s="18">
        <f t="shared" si="233"/>
        <v>0</v>
      </c>
      <c r="FX82" s="18">
        <f t="shared" si="234"/>
        <v>0</v>
      </c>
      <c r="FY82" s="18">
        <f t="shared" si="235"/>
        <v>0</v>
      </c>
      <c r="FZ82" s="18">
        <f t="shared" si="236"/>
        <v>0</v>
      </c>
      <c r="GA82" s="18">
        <f t="shared" si="237"/>
        <v>0</v>
      </c>
      <c r="GB82" s="18">
        <f t="shared" si="238"/>
        <v>0</v>
      </c>
      <c r="GC82" s="18">
        <f t="shared" si="239"/>
        <v>0</v>
      </c>
      <c r="GD82" s="18">
        <f t="shared" si="240"/>
        <v>0</v>
      </c>
      <c r="GE82" s="18">
        <f t="shared" si="241"/>
        <v>0</v>
      </c>
    </row>
    <row r="83" spans="1:187" x14ac:dyDescent="0.2">
      <c r="A83">
        <v>80</v>
      </c>
      <c r="B83" s="16">
        <f>Bonds!B83</f>
        <v>46812</v>
      </c>
      <c r="C83" s="17">
        <f>Bonds!C83</f>
        <v>4</v>
      </c>
      <c r="D83">
        <f>Bonds!Q83</f>
        <v>3</v>
      </c>
      <c r="E83">
        <f t="shared" si="121"/>
        <v>1</v>
      </c>
      <c r="F83" s="16">
        <f>IF(1&gt;$D83,"",IF($E83=1,EOMONTH(EDATE(Bonds!$I83,6*(1-1)),0),EDATE(Bonds!$I83,6*(1-1))))</f>
        <v>46446</v>
      </c>
      <c r="G83" s="16">
        <f>IF(2&gt;$D83,"",IF($E83=1,EOMONTH(EDATE(Bonds!$I83,6*(2-1)),0),EDATE(Bonds!$I83,6*(2-1))))</f>
        <v>46630</v>
      </c>
      <c r="H83" s="16">
        <f>IF(3&gt;$D83,"",IF($E83=1,EOMONTH(EDATE(Bonds!$I83,6*(3-1)),0),EDATE(Bonds!$I83,6*(3-1))))</f>
        <v>46812</v>
      </c>
      <c r="I83" s="16" t="str">
        <f>IF(4&gt;$D83,"",IF($E83=1,EOMONTH(EDATE(Bonds!$I83,6*(4-1)),0),EDATE(Bonds!$I83,6*(4-1))))</f>
        <v/>
      </c>
      <c r="J83" s="16" t="str">
        <f>IF(5&gt;$D83,"",IF($E83=1,EOMONTH(EDATE(Bonds!$I83,6*(5-1)),0),EDATE(Bonds!$I83,6*(5-1))))</f>
        <v/>
      </c>
      <c r="K83" s="16" t="str">
        <f>IF(6&gt;$D83,"",IF($E83=1,EOMONTH(EDATE(Bonds!$I83,6*(6-1)),0),EDATE(Bonds!$I83,6*(6-1))))</f>
        <v/>
      </c>
      <c r="L83" s="16" t="str">
        <f>IF(7&gt;$D83,"",IF($E83=1,EOMONTH(EDATE(Bonds!$I83,6*(7-1)),0),EDATE(Bonds!$I83,6*(7-1))))</f>
        <v/>
      </c>
      <c r="M83" s="16" t="str">
        <f>IF(8&gt;$D83,"",IF($E83=1,EOMONTH(EDATE(Bonds!$I83,6*(8-1)),0),EDATE(Bonds!$I83,6*(8-1))))</f>
        <v/>
      </c>
      <c r="N83" s="16" t="str">
        <f>IF(9&gt;$D83,"",IF($E83=1,EOMONTH(EDATE(Bonds!$I83,6*(9-1)),0),EDATE(Bonds!$I83,6*(9-1))))</f>
        <v/>
      </c>
      <c r="O83" s="16" t="str">
        <f>IF(10&gt;$D83,"",IF($E83=1,EOMONTH(EDATE(Bonds!$I83,6*(10-1)),0),EDATE(Bonds!$I83,6*(10-1))))</f>
        <v/>
      </c>
      <c r="P83" s="16" t="str">
        <f>IF(11&gt;$D83,"",IF($E83=1,EOMONTH(EDATE(Bonds!$I83,6*(11-1)),0),EDATE(Bonds!$I83,6*(11-1))))</f>
        <v/>
      </c>
      <c r="Q83" s="16" t="str">
        <f>IF(12&gt;$D83,"",IF($E83=1,EOMONTH(EDATE(Bonds!$I83,6*(12-1)),0),EDATE(Bonds!$I83,6*(12-1))))</f>
        <v/>
      </c>
      <c r="R83" s="16" t="str">
        <f>IF(13&gt;$D83,"",IF($E83=1,EOMONTH(EDATE(Bonds!$I83,6*(13-1)),0),EDATE(Bonds!$I83,6*(13-1))))</f>
        <v/>
      </c>
      <c r="S83" s="16" t="str">
        <f>IF(14&gt;$D83,"",IF($E83=1,EOMONTH(EDATE(Bonds!$I83,6*(14-1)),0),EDATE(Bonds!$I83,6*(14-1))))</f>
        <v/>
      </c>
      <c r="T83" s="16" t="str">
        <f>IF(15&gt;$D83,"",IF($E83=1,EOMONTH(EDATE(Bonds!$I83,6*(15-1)),0),EDATE(Bonds!$I83,6*(15-1))))</f>
        <v/>
      </c>
      <c r="U83" s="16" t="str">
        <f>IF(16&gt;$D83,"",IF($E83=1,EOMONTH(EDATE(Bonds!$I83,6*(16-1)),0),EDATE(Bonds!$I83,6*(16-1))))</f>
        <v/>
      </c>
      <c r="V83" s="16" t="str">
        <f>IF(17&gt;$D83,"",IF($E83=1,EOMONTH(EDATE(Bonds!$I83,6*(17-1)),0),EDATE(Bonds!$I83,6*(17-1))))</f>
        <v/>
      </c>
      <c r="W83" s="16" t="str">
        <f>IF(18&gt;$D83,"",IF($E83=1,EOMONTH(EDATE(Bonds!$I83,6*(18-1)),0),EDATE(Bonds!$I83,6*(18-1))))</f>
        <v/>
      </c>
      <c r="X83" s="16" t="str">
        <f>IF(19&gt;$D83,"",IF($E83=1,EOMONTH(EDATE(Bonds!$I83,6*(19-1)),0),EDATE(Bonds!$I83,6*(19-1))))</f>
        <v/>
      </c>
      <c r="Y83" s="16" t="str">
        <f>IF(20&gt;$D83,"",IF($E83=1,EOMONTH(EDATE(Bonds!$I83,6*(20-1)),0),EDATE(Bonds!$I83,6*(20-1))))</f>
        <v/>
      </c>
      <c r="Z83" s="16" t="str">
        <f>IF(21&gt;$D83,"",IF($E83=1,EOMONTH(EDATE(Bonds!$I83,6*(21-1)),0),EDATE(Bonds!$I83,6*(21-1))))</f>
        <v/>
      </c>
      <c r="AA83" s="16" t="str">
        <f>IF(22&gt;$D83,"",IF($E83=1,EOMONTH(EDATE(Bonds!$I83,6*(22-1)),0),EDATE(Bonds!$I83,6*(22-1))))</f>
        <v/>
      </c>
      <c r="AB83" s="16" t="str">
        <f>IF(23&gt;$D83,"",IF($E83=1,EOMONTH(EDATE(Bonds!$I83,6*(23-1)),0),EDATE(Bonds!$I83,6*(23-1))))</f>
        <v/>
      </c>
      <c r="AC83" s="16" t="str">
        <f>IF(24&gt;$D83,"",IF($E83=1,EOMONTH(EDATE(Bonds!$I83,6*(24-1)),0),EDATE(Bonds!$I83,6*(24-1))))</f>
        <v/>
      </c>
      <c r="AD83" s="16" t="str">
        <f>IF(25&gt;$D83,"",IF($E83=1,EOMONTH(EDATE(Bonds!$I83,6*(25-1)),0),EDATE(Bonds!$I83,6*(25-1))))</f>
        <v/>
      </c>
      <c r="AE83" s="16" t="str">
        <f>IF(26&gt;$D83,"",IF($E83=1,EOMONTH(EDATE(Bonds!$I83,6*(26-1)),0),EDATE(Bonds!$I83,6*(26-1))))</f>
        <v/>
      </c>
      <c r="AF83" s="16" t="str">
        <f>IF(27&gt;$D83,"",IF($E83=1,EOMONTH(EDATE(Bonds!$I83,6*(27-1)),0),EDATE(Bonds!$I83,6*(27-1))))</f>
        <v/>
      </c>
      <c r="AG83" s="16" t="str">
        <f>IF(28&gt;$D83,"",IF($E83=1,EOMONTH(EDATE(Bonds!$I83,6*(28-1)),0),EDATE(Bonds!$I83,6*(28-1))))</f>
        <v/>
      </c>
      <c r="AH83" s="16" t="str">
        <f>IF(29&gt;$D83,"",IF($E83=1,EOMONTH(EDATE(Bonds!$I83,6*(29-1)),0),EDATE(Bonds!$I83,6*(29-1))))</f>
        <v/>
      </c>
      <c r="AI83" s="16" t="str">
        <f>IF(30&gt;$D83,"",IF($E83=1,EOMONTH(EDATE(Bonds!$I83,6*(30-1)),0),EDATE(Bonds!$I83,6*(30-1))))</f>
        <v/>
      </c>
      <c r="AJ83" s="16" t="str">
        <f>IF(31&gt;$D83,"",IF($E83=1,EOMONTH(EDATE(Bonds!$I83,6*(31-1)),0),EDATE(Bonds!$I83,6*(31-1))))</f>
        <v/>
      </c>
      <c r="AK83" s="16" t="str">
        <f>IF(32&gt;$D83,"",IF($E83=1,EOMONTH(EDATE(Bonds!$I83,6*(32-1)),0),EDATE(Bonds!$I83,6*(32-1))))</f>
        <v/>
      </c>
      <c r="AL83" s="16" t="str">
        <f>IF(33&gt;$D83,"",IF($E83=1,EOMONTH(EDATE(Bonds!$I83,6*(33-1)),0),EDATE(Bonds!$I83,6*(33-1))))</f>
        <v/>
      </c>
      <c r="AM83" s="16" t="str">
        <f>IF(34&gt;$D83,"",IF($E83=1,EOMONTH(EDATE(Bonds!$I83,6*(34-1)),0),EDATE(Bonds!$I83,6*(34-1))))</f>
        <v/>
      </c>
      <c r="AN83" s="16" t="str">
        <f>IF(35&gt;$D83,"",IF($E83=1,EOMONTH(EDATE(Bonds!$I83,6*(35-1)),0),EDATE(Bonds!$I83,6*(35-1))))</f>
        <v/>
      </c>
      <c r="AO83" s="16" t="str">
        <f>IF(36&gt;$D83,"",IF($E83=1,EOMONTH(EDATE(Bonds!$I83,6*(36-1)),0),EDATE(Bonds!$I83,6*(36-1))))</f>
        <v/>
      </c>
      <c r="AP83" s="16" t="str">
        <f>IF(37&gt;$D83,"",IF($E83=1,EOMONTH(EDATE(Bonds!$I83,6*(37-1)),0),EDATE(Bonds!$I83,6*(37-1))))</f>
        <v/>
      </c>
      <c r="AQ83" s="16" t="str">
        <f>IF(38&gt;$D83,"",IF($E83=1,EOMONTH(EDATE(Bonds!$I83,6*(38-1)),0),EDATE(Bonds!$I83,6*(38-1))))</f>
        <v/>
      </c>
      <c r="AR83" s="16" t="str">
        <f>IF(39&gt;$D83,"",IF($E83=1,EOMONTH(EDATE(Bonds!$I83,6*(39-1)),0),EDATE(Bonds!$I83,6*(39-1))))</f>
        <v/>
      </c>
      <c r="AS83" s="16" t="str">
        <f>IF(40&gt;$D83,"",IF($E83=1,EOMONTH(EDATE(Bonds!$I83,6*(40-1)),0),EDATE(Bonds!$I83,6*(40-1))))</f>
        <v/>
      </c>
      <c r="AT83" s="16" t="str">
        <f>IF(41&gt;$D83,"",IF($E83=1,EOMONTH(EDATE(Bonds!$I83,6*(41-1)),0),EDATE(Bonds!$I83,6*(41-1))))</f>
        <v/>
      </c>
      <c r="AU83" s="16" t="str">
        <f>IF(42&gt;$D83,"",IF($E83=1,EOMONTH(EDATE(Bonds!$I83,6*(42-1)),0),EDATE(Bonds!$I83,6*(42-1))))</f>
        <v/>
      </c>
      <c r="AV83" s="16" t="str">
        <f>IF(43&gt;$D83,"",IF($E83=1,EOMONTH(EDATE(Bonds!$I83,6*(43-1)),0),EDATE(Bonds!$I83,6*(43-1))))</f>
        <v/>
      </c>
      <c r="AW83" s="16" t="str">
        <f>IF(44&gt;$D83,"",IF($E83=1,EOMONTH(EDATE(Bonds!$I83,6*(44-1)),0),EDATE(Bonds!$I83,6*(44-1))))</f>
        <v/>
      </c>
      <c r="AX83" s="16" t="str">
        <f>IF(45&gt;$D83,"",IF($E83=1,EOMONTH(EDATE(Bonds!$I83,6*(45-1)),0),EDATE(Bonds!$I83,6*(45-1))))</f>
        <v/>
      </c>
      <c r="AY83" s="16" t="str">
        <f>IF(46&gt;$D83,"",IF($E83=1,EOMONTH(EDATE(Bonds!$I83,6*(46-1)),0),EDATE(Bonds!$I83,6*(46-1))))</f>
        <v/>
      </c>
      <c r="AZ83" s="16" t="str">
        <f>IF(47&gt;$D83,"",IF($E83=1,EOMONTH(EDATE(Bonds!$I83,6*(47-1)),0),EDATE(Bonds!$I83,6*(47-1))))</f>
        <v/>
      </c>
      <c r="BA83" s="16" t="str">
        <f>IF(48&gt;$D83,"",IF($E83=1,EOMONTH(EDATE(Bonds!$I83,6*(48-1)),0),EDATE(Bonds!$I83,6*(48-1))))</f>
        <v/>
      </c>
      <c r="BB83" s="16" t="str">
        <f>IF(49&gt;$D83,"",IF($E83=1,EOMONTH(EDATE(Bonds!$I83,6*(49-1)),0),EDATE(Bonds!$I83,6*(49-1))))</f>
        <v/>
      </c>
      <c r="BC83" s="16" t="str">
        <f>IF(50&gt;$D83,"",IF($E83=1,EOMONTH(EDATE(Bonds!$I83,6*(50-1)),0),EDATE(Bonds!$I83,6*(50-1))))</f>
        <v/>
      </c>
      <c r="BD83" s="16" t="str">
        <f>IF(51&gt;$D83,"",IF($E83=1,EOMONTH(EDATE(Bonds!$I83,6*(51-1)),0),EDATE(Bonds!$I83,6*(51-1))))</f>
        <v/>
      </c>
      <c r="BE83" s="16" t="str">
        <f>IF(52&gt;$D83,"",IF($E83=1,EOMONTH(EDATE(Bonds!$I83,6*(52-1)),0),EDATE(Bonds!$I83,6*(52-1))))</f>
        <v/>
      </c>
      <c r="BF83" s="16" t="str">
        <f>IF(53&gt;$D83,"",IF($E83=1,EOMONTH(EDATE(Bonds!$I83,6*(53-1)),0),EDATE(Bonds!$I83,6*(53-1))))</f>
        <v/>
      </c>
      <c r="BG83" s="16" t="str">
        <f>IF(54&gt;$D83,"",IF($E83=1,EOMONTH(EDATE(Bonds!$I83,6*(54-1)),0),EDATE(Bonds!$I83,6*(54-1))))</f>
        <v/>
      </c>
      <c r="BH83" s="16" t="str">
        <f>IF(55&gt;$D83,"",IF($E83=1,EOMONTH(EDATE(Bonds!$I83,6*(55-1)),0),EDATE(Bonds!$I83,6*(55-1))))</f>
        <v/>
      </c>
      <c r="BI83" s="16" t="str">
        <f>IF(56&gt;$D83,"",IF($E83=1,EOMONTH(EDATE(Bonds!$I83,6*(56-1)),0),EDATE(Bonds!$I83,6*(56-1))))</f>
        <v/>
      </c>
      <c r="BJ83" s="16" t="str">
        <f>IF(57&gt;$D83,"",IF($E83=1,EOMONTH(EDATE(Bonds!$I83,6*(57-1)),0),EDATE(Bonds!$I83,6*(57-1))))</f>
        <v/>
      </c>
      <c r="BK83" s="16" t="str">
        <f>IF(58&gt;$D83,"",IF($E83=1,EOMONTH(EDATE(Bonds!$I83,6*(58-1)),0),EDATE(Bonds!$I83,6*(58-1))))</f>
        <v/>
      </c>
      <c r="BL83" s="16" t="str">
        <f>IF(59&gt;$D83,"",IF($E83=1,EOMONTH(EDATE(Bonds!$I83,6*(59-1)),0),EDATE(Bonds!$I83,6*(59-1))))</f>
        <v/>
      </c>
      <c r="BM83" s="16" t="str">
        <f>IF(60&gt;$D83,"",IF($E83=1,EOMONTH(EDATE(Bonds!$I83,6*(60-1)),0),EDATE(Bonds!$I83,6*(60-1))))</f>
        <v/>
      </c>
      <c r="BO83" s="22">
        <f t="shared" si="122"/>
        <v>3.9202392010101589E-2</v>
      </c>
      <c r="BP83" s="22">
        <f t="shared" si="123"/>
        <v>4.1255641648900956E-2</v>
      </c>
      <c r="BQ83" s="22">
        <f t="shared" si="124"/>
        <v>4.2555187696662007E-2</v>
      </c>
      <c r="BR83" s="22" t="str">
        <f t="shared" si="125"/>
        <v/>
      </c>
      <c r="BS83" s="22" t="str">
        <f t="shared" si="126"/>
        <v/>
      </c>
      <c r="BT83" s="22" t="str">
        <f t="shared" si="127"/>
        <v/>
      </c>
      <c r="BU83" s="22" t="str">
        <f t="shared" si="128"/>
        <v/>
      </c>
      <c r="BV83" s="22" t="str">
        <f t="shared" si="129"/>
        <v/>
      </c>
      <c r="BW83" s="22" t="str">
        <f t="shared" si="130"/>
        <v/>
      </c>
      <c r="BX83" s="22" t="str">
        <f t="shared" si="131"/>
        <v/>
      </c>
      <c r="BY83" s="22" t="str">
        <f t="shared" si="132"/>
        <v/>
      </c>
      <c r="BZ83" s="22" t="str">
        <f t="shared" si="133"/>
        <v/>
      </c>
      <c r="CA83" s="22" t="str">
        <f t="shared" si="134"/>
        <v/>
      </c>
      <c r="CB83" s="22" t="str">
        <f t="shared" si="135"/>
        <v/>
      </c>
      <c r="CC83" s="22" t="str">
        <f t="shared" si="136"/>
        <v/>
      </c>
      <c r="CD83" s="22" t="str">
        <f t="shared" si="137"/>
        <v/>
      </c>
      <c r="CE83" s="22" t="str">
        <f t="shared" si="138"/>
        <v/>
      </c>
      <c r="CF83" s="22" t="str">
        <f t="shared" si="139"/>
        <v/>
      </c>
      <c r="CG83" s="22" t="str">
        <f t="shared" si="140"/>
        <v/>
      </c>
      <c r="CH83" s="22" t="str">
        <f t="shared" si="141"/>
        <v/>
      </c>
      <c r="CI83" s="22" t="str">
        <f t="shared" si="142"/>
        <v/>
      </c>
      <c r="CJ83" s="22" t="str">
        <f t="shared" si="143"/>
        <v/>
      </c>
      <c r="CK83" s="22" t="str">
        <f t="shared" si="144"/>
        <v/>
      </c>
      <c r="CL83" s="22" t="str">
        <f t="shared" si="145"/>
        <v/>
      </c>
      <c r="CM83" s="22" t="str">
        <f t="shared" si="146"/>
        <v/>
      </c>
      <c r="CN83" s="22" t="str">
        <f t="shared" si="147"/>
        <v/>
      </c>
      <c r="CO83" s="22" t="str">
        <f t="shared" si="148"/>
        <v/>
      </c>
      <c r="CP83" s="22" t="str">
        <f t="shared" si="149"/>
        <v/>
      </c>
      <c r="CQ83" s="22" t="str">
        <f t="shared" si="150"/>
        <v/>
      </c>
      <c r="CR83" s="22" t="str">
        <f t="shared" si="151"/>
        <v/>
      </c>
      <c r="CS83" s="22" t="str">
        <f t="shared" si="152"/>
        <v/>
      </c>
      <c r="CT83" s="22" t="str">
        <f t="shared" si="153"/>
        <v/>
      </c>
      <c r="CU83" s="22" t="str">
        <f t="shared" si="154"/>
        <v/>
      </c>
      <c r="CV83" s="22" t="str">
        <f t="shared" si="155"/>
        <v/>
      </c>
      <c r="CW83" s="22" t="str">
        <f t="shared" si="156"/>
        <v/>
      </c>
      <c r="CX83" s="22" t="str">
        <f t="shared" si="157"/>
        <v/>
      </c>
      <c r="CY83" s="22" t="str">
        <f t="shared" si="158"/>
        <v/>
      </c>
      <c r="CZ83" s="22" t="str">
        <f t="shared" si="159"/>
        <v/>
      </c>
      <c r="DA83" s="22" t="str">
        <f t="shared" si="160"/>
        <v/>
      </c>
      <c r="DB83" s="22" t="str">
        <f t="shared" si="161"/>
        <v/>
      </c>
      <c r="DC83" s="22" t="str">
        <f t="shared" si="162"/>
        <v/>
      </c>
      <c r="DD83" s="22" t="str">
        <f t="shared" si="163"/>
        <v/>
      </c>
      <c r="DE83" s="22" t="str">
        <f t="shared" si="164"/>
        <v/>
      </c>
      <c r="DF83" s="22" t="str">
        <f t="shared" si="165"/>
        <v/>
      </c>
      <c r="DG83" s="22" t="str">
        <f t="shared" si="166"/>
        <v/>
      </c>
      <c r="DH83" s="22" t="str">
        <f t="shared" si="167"/>
        <v/>
      </c>
      <c r="DI83" s="22" t="str">
        <f t="shared" si="168"/>
        <v/>
      </c>
      <c r="DJ83" s="22" t="str">
        <f t="shared" si="169"/>
        <v/>
      </c>
      <c r="DK83" s="22" t="str">
        <f t="shared" si="170"/>
        <v/>
      </c>
      <c r="DL83" s="22" t="str">
        <f t="shared" si="171"/>
        <v/>
      </c>
      <c r="DM83" s="22" t="str">
        <f t="shared" si="172"/>
        <v/>
      </c>
      <c r="DN83" s="22" t="str">
        <f t="shared" si="173"/>
        <v/>
      </c>
      <c r="DO83" s="22" t="str">
        <f t="shared" si="174"/>
        <v/>
      </c>
      <c r="DP83" s="22" t="str">
        <f t="shared" si="175"/>
        <v/>
      </c>
      <c r="DQ83" s="22" t="str">
        <f t="shared" si="176"/>
        <v/>
      </c>
      <c r="DR83" s="22" t="str">
        <f t="shared" si="177"/>
        <v/>
      </c>
      <c r="DS83" s="22" t="str">
        <f t="shared" si="178"/>
        <v/>
      </c>
      <c r="DT83" s="22" t="str">
        <f t="shared" si="179"/>
        <v/>
      </c>
      <c r="DU83" s="22" t="str">
        <f t="shared" si="180"/>
        <v/>
      </c>
      <c r="DV83" s="22" t="str">
        <f t="shared" si="181"/>
        <v/>
      </c>
      <c r="DX83" s="18">
        <f t="shared" si="182"/>
        <v>1.9631814003598405</v>
      </c>
      <c r="DY83" s="18">
        <f t="shared" si="183"/>
        <v>1.9209037379634999</v>
      </c>
      <c r="DZ83" s="18">
        <f t="shared" si="184"/>
        <v>95.787389524804297</v>
      </c>
      <c r="EA83" s="18">
        <f t="shared" si="185"/>
        <v>0</v>
      </c>
      <c r="EB83" s="18">
        <f t="shared" si="186"/>
        <v>0</v>
      </c>
      <c r="EC83" s="18">
        <f t="shared" si="187"/>
        <v>0</v>
      </c>
      <c r="ED83" s="18">
        <f t="shared" si="188"/>
        <v>0</v>
      </c>
      <c r="EE83" s="18">
        <f t="shared" si="189"/>
        <v>0</v>
      </c>
      <c r="EF83" s="18">
        <f t="shared" si="190"/>
        <v>0</v>
      </c>
      <c r="EG83" s="18">
        <f t="shared" si="191"/>
        <v>0</v>
      </c>
      <c r="EH83" s="18">
        <f t="shared" si="192"/>
        <v>0</v>
      </c>
      <c r="EI83" s="18">
        <f t="shared" si="193"/>
        <v>0</v>
      </c>
      <c r="EJ83" s="18">
        <f t="shared" si="194"/>
        <v>0</v>
      </c>
      <c r="EK83" s="18">
        <f t="shared" si="195"/>
        <v>0</v>
      </c>
      <c r="EL83" s="18">
        <f t="shared" si="196"/>
        <v>0</v>
      </c>
      <c r="EM83" s="18">
        <f t="shared" si="197"/>
        <v>0</v>
      </c>
      <c r="EN83" s="18">
        <f t="shared" si="198"/>
        <v>0</v>
      </c>
      <c r="EO83" s="18">
        <f t="shared" si="199"/>
        <v>0</v>
      </c>
      <c r="EP83" s="18">
        <f t="shared" si="200"/>
        <v>0</v>
      </c>
      <c r="EQ83" s="18">
        <f t="shared" si="201"/>
        <v>0</v>
      </c>
      <c r="ER83" s="18">
        <f t="shared" si="202"/>
        <v>0</v>
      </c>
      <c r="ES83" s="18">
        <f t="shared" si="203"/>
        <v>0</v>
      </c>
      <c r="ET83" s="18">
        <f t="shared" si="204"/>
        <v>0</v>
      </c>
      <c r="EU83" s="18">
        <f t="shared" si="205"/>
        <v>0</v>
      </c>
      <c r="EV83" s="18">
        <f t="shared" si="206"/>
        <v>0</v>
      </c>
      <c r="EW83" s="18">
        <f t="shared" si="207"/>
        <v>0</v>
      </c>
      <c r="EX83" s="18">
        <f t="shared" si="208"/>
        <v>0</v>
      </c>
      <c r="EY83" s="18">
        <f t="shared" si="209"/>
        <v>0</v>
      </c>
      <c r="EZ83" s="18">
        <f t="shared" si="210"/>
        <v>0</v>
      </c>
      <c r="FA83" s="18">
        <f t="shared" si="211"/>
        <v>0</v>
      </c>
      <c r="FB83" s="18">
        <f t="shared" si="212"/>
        <v>0</v>
      </c>
      <c r="FC83" s="18">
        <f t="shared" si="213"/>
        <v>0</v>
      </c>
      <c r="FD83" s="18">
        <f t="shared" si="214"/>
        <v>0</v>
      </c>
      <c r="FE83" s="18">
        <f t="shared" si="215"/>
        <v>0</v>
      </c>
      <c r="FF83" s="18">
        <f t="shared" si="216"/>
        <v>0</v>
      </c>
      <c r="FG83" s="18">
        <f t="shared" si="217"/>
        <v>0</v>
      </c>
      <c r="FH83" s="18">
        <f t="shared" si="218"/>
        <v>0</v>
      </c>
      <c r="FI83" s="18">
        <f t="shared" si="219"/>
        <v>0</v>
      </c>
      <c r="FJ83" s="18">
        <f t="shared" si="220"/>
        <v>0</v>
      </c>
      <c r="FK83" s="18">
        <f t="shared" si="221"/>
        <v>0</v>
      </c>
      <c r="FL83" s="18">
        <f t="shared" si="222"/>
        <v>0</v>
      </c>
      <c r="FM83" s="18">
        <f t="shared" si="223"/>
        <v>0</v>
      </c>
      <c r="FN83" s="18">
        <f t="shared" si="224"/>
        <v>0</v>
      </c>
      <c r="FO83" s="18">
        <f t="shared" si="225"/>
        <v>0</v>
      </c>
      <c r="FP83" s="18">
        <f t="shared" si="226"/>
        <v>0</v>
      </c>
      <c r="FQ83" s="18">
        <f t="shared" si="227"/>
        <v>0</v>
      </c>
      <c r="FR83" s="18">
        <f t="shared" si="228"/>
        <v>0</v>
      </c>
      <c r="FS83" s="18">
        <f t="shared" si="229"/>
        <v>0</v>
      </c>
      <c r="FT83" s="18">
        <f t="shared" si="230"/>
        <v>0</v>
      </c>
      <c r="FU83" s="18">
        <f t="shared" si="231"/>
        <v>0</v>
      </c>
      <c r="FV83" s="18">
        <f t="shared" si="232"/>
        <v>0</v>
      </c>
      <c r="FW83" s="18">
        <f t="shared" si="233"/>
        <v>0</v>
      </c>
      <c r="FX83" s="18">
        <f t="shared" si="234"/>
        <v>0</v>
      </c>
      <c r="FY83" s="18">
        <f t="shared" si="235"/>
        <v>0</v>
      </c>
      <c r="FZ83" s="18">
        <f t="shared" si="236"/>
        <v>0</v>
      </c>
      <c r="GA83" s="18">
        <f t="shared" si="237"/>
        <v>0</v>
      </c>
      <c r="GB83" s="18">
        <f t="shared" si="238"/>
        <v>0</v>
      </c>
      <c r="GC83" s="18">
        <f t="shared" si="239"/>
        <v>0</v>
      </c>
      <c r="GD83" s="18">
        <f t="shared" si="240"/>
        <v>0</v>
      </c>
      <c r="GE83" s="18">
        <f t="shared" si="241"/>
        <v>0</v>
      </c>
    </row>
    <row r="84" spans="1:187" x14ac:dyDescent="0.2">
      <c r="A84">
        <v>81</v>
      </c>
      <c r="B84" s="16">
        <f>Bonds!B84</f>
        <v>46827</v>
      </c>
      <c r="C84" s="17">
        <f>Bonds!C84</f>
        <v>3.875</v>
      </c>
      <c r="D84">
        <f>Bonds!Q84</f>
        <v>4</v>
      </c>
      <c r="E84">
        <f t="shared" si="121"/>
        <v>0</v>
      </c>
      <c r="F84" s="16">
        <f>IF(1&gt;$D84,"",IF($E84=1,EOMONTH(EDATE(Bonds!$I84,6*(1-1)),0),EDATE(Bonds!$I84,6*(1-1))))</f>
        <v>46280</v>
      </c>
      <c r="G84" s="16">
        <f>IF(2&gt;$D84,"",IF($E84=1,EOMONTH(EDATE(Bonds!$I84,6*(2-1)),0),EDATE(Bonds!$I84,6*(2-1))))</f>
        <v>46461</v>
      </c>
      <c r="H84" s="16">
        <f>IF(3&gt;$D84,"",IF($E84=1,EOMONTH(EDATE(Bonds!$I84,6*(3-1)),0),EDATE(Bonds!$I84,6*(3-1))))</f>
        <v>46645</v>
      </c>
      <c r="I84" s="16">
        <f>IF(4&gt;$D84,"",IF($E84=1,EOMONTH(EDATE(Bonds!$I84,6*(4-1)),0),EDATE(Bonds!$I84,6*(4-1))))</f>
        <v>46827</v>
      </c>
      <c r="J84" s="16" t="str">
        <f>IF(5&gt;$D84,"",IF($E84=1,EOMONTH(EDATE(Bonds!$I84,6*(5-1)),0),EDATE(Bonds!$I84,6*(5-1))))</f>
        <v/>
      </c>
      <c r="K84" s="16" t="str">
        <f>IF(6&gt;$D84,"",IF($E84=1,EOMONTH(EDATE(Bonds!$I84,6*(6-1)),0),EDATE(Bonds!$I84,6*(6-1))))</f>
        <v/>
      </c>
      <c r="L84" s="16" t="str">
        <f>IF(7&gt;$D84,"",IF($E84=1,EOMONTH(EDATE(Bonds!$I84,6*(7-1)),0),EDATE(Bonds!$I84,6*(7-1))))</f>
        <v/>
      </c>
      <c r="M84" s="16" t="str">
        <f>IF(8&gt;$D84,"",IF($E84=1,EOMONTH(EDATE(Bonds!$I84,6*(8-1)),0),EDATE(Bonds!$I84,6*(8-1))))</f>
        <v/>
      </c>
      <c r="N84" s="16" t="str">
        <f>IF(9&gt;$D84,"",IF($E84=1,EOMONTH(EDATE(Bonds!$I84,6*(9-1)),0),EDATE(Bonds!$I84,6*(9-1))))</f>
        <v/>
      </c>
      <c r="O84" s="16" t="str">
        <f>IF(10&gt;$D84,"",IF($E84=1,EOMONTH(EDATE(Bonds!$I84,6*(10-1)),0),EDATE(Bonds!$I84,6*(10-1))))</f>
        <v/>
      </c>
      <c r="P84" s="16" t="str">
        <f>IF(11&gt;$D84,"",IF($E84=1,EOMONTH(EDATE(Bonds!$I84,6*(11-1)),0),EDATE(Bonds!$I84,6*(11-1))))</f>
        <v/>
      </c>
      <c r="Q84" s="16" t="str">
        <f>IF(12&gt;$D84,"",IF($E84=1,EOMONTH(EDATE(Bonds!$I84,6*(12-1)),0),EDATE(Bonds!$I84,6*(12-1))))</f>
        <v/>
      </c>
      <c r="R84" s="16" t="str">
        <f>IF(13&gt;$D84,"",IF($E84=1,EOMONTH(EDATE(Bonds!$I84,6*(13-1)),0),EDATE(Bonds!$I84,6*(13-1))))</f>
        <v/>
      </c>
      <c r="S84" s="16" t="str">
        <f>IF(14&gt;$D84,"",IF($E84=1,EOMONTH(EDATE(Bonds!$I84,6*(14-1)),0),EDATE(Bonds!$I84,6*(14-1))))</f>
        <v/>
      </c>
      <c r="T84" s="16" t="str">
        <f>IF(15&gt;$D84,"",IF($E84=1,EOMONTH(EDATE(Bonds!$I84,6*(15-1)),0),EDATE(Bonds!$I84,6*(15-1))))</f>
        <v/>
      </c>
      <c r="U84" s="16" t="str">
        <f>IF(16&gt;$D84,"",IF($E84=1,EOMONTH(EDATE(Bonds!$I84,6*(16-1)),0),EDATE(Bonds!$I84,6*(16-1))))</f>
        <v/>
      </c>
      <c r="V84" s="16" t="str">
        <f>IF(17&gt;$D84,"",IF($E84=1,EOMONTH(EDATE(Bonds!$I84,6*(17-1)),0),EDATE(Bonds!$I84,6*(17-1))))</f>
        <v/>
      </c>
      <c r="W84" s="16" t="str">
        <f>IF(18&gt;$D84,"",IF($E84=1,EOMONTH(EDATE(Bonds!$I84,6*(18-1)),0),EDATE(Bonds!$I84,6*(18-1))))</f>
        <v/>
      </c>
      <c r="X84" s="16" t="str">
        <f>IF(19&gt;$D84,"",IF($E84=1,EOMONTH(EDATE(Bonds!$I84,6*(19-1)),0),EDATE(Bonds!$I84,6*(19-1))))</f>
        <v/>
      </c>
      <c r="Y84" s="16" t="str">
        <f>IF(20&gt;$D84,"",IF($E84=1,EOMONTH(EDATE(Bonds!$I84,6*(20-1)),0),EDATE(Bonds!$I84,6*(20-1))))</f>
        <v/>
      </c>
      <c r="Z84" s="16" t="str">
        <f>IF(21&gt;$D84,"",IF($E84=1,EOMONTH(EDATE(Bonds!$I84,6*(21-1)),0),EDATE(Bonds!$I84,6*(21-1))))</f>
        <v/>
      </c>
      <c r="AA84" s="16" t="str">
        <f>IF(22&gt;$D84,"",IF($E84=1,EOMONTH(EDATE(Bonds!$I84,6*(22-1)),0),EDATE(Bonds!$I84,6*(22-1))))</f>
        <v/>
      </c>
      <c r="AB84" s="16" t="str">
        <f>IF(23&gt;$D84,"",IF($E84=1,EOMONTH(EDATE(Bonds!$I84,6*(23-1)),0),EDATE(Bonds!$I84,6*(23-1))))</f>
        <v/>
      </c>
      <c r="AC84" s="16" t="str">
        <f>IF(24&gt;$D84,"",IF($E84=1,EOMONTH(EDATE(Bonds!$I84,6*(24-1)),0),EDATE(Bonds!$I84,6*(24-1))))</f>
        <v/>
      </c>
      <c r="AD84" s="16" t="str">
        <f>IF(25&gt;$D84,"",IF($E84=1,EOMONTH(EDATE(Bonds!$I84,6*(25-1)),0),EDATE(Bonds!$I84,6*(25-1))))</f>
        <v/>
      </c>
      <c r="AE84" s="16" t="str">
        <f>IF(26&gt;$D84,"",IF($E84=1,EOMONTH(EDATE(Bonds!$I84,6*(26-1)),0),EDATE(Bonds!$I84,6*(26-1))))</f>
        <v/>
      </c>
      <c r="AF84" s="16" t="str">
        <f>IF(27&gt;$D84,"",IF($E84=1,EOMONTH(EDATE(Bonds!$I84,6*(27-1)),0),EDATE(Bonds!$I84,6*(27-1))))</f>
        <v/>
      </c>
      <c r="AG84" s="16" t="str">
        <f>IF(28&gt;$D84,"",IF($E84=1,EOMONTH(EDATE(Bonds!$I84,6*(28-1)),0),EDATE(Bonds!$I84,6*(28-1))))</f>
        <v/>
      </c>
      <c r="AH84" s="16" t="str">
        <f>IF(29&gt;$D84,"",IF($E84=1,EOMONTH(EDATE(Bonds!$I84,6*(29-1)),0),EDATE(Bonds!$I84,6*(29-1))))</f>
        <v/>
      </c>
      <c r="AI84" s="16" t="str">
        <f>IF(30&gt;$D84,"",IF($E84=1,EOMONTH(EDATE(Bonds!$I84,6*(30-1)),0),EDATE(Bonds!$I84,6*(30-1))))</f>
        <v/>
      </c>
      <c r="AJ84" s="16" t="str">
        <f>IF(31&gt;$D84,"",IF($E84=1,EOMONTH(EDATE(Bonds!$I84,6*(31-1)),0),EDATE(Bonds!$I84,6*(31-1))))</f>
        <v/>
      </c>
      <c r="AK84" s="16" t="str">
        <f>IF(32&gt;$D84,"",IF($E84=1,EOMONTH(EDATE(Bonds!$I84,6*(32-1)),0),EDATE(Bonds!$I84,6*(32-1))))</f>
        <v/>
      </c>
      <c r="AL84" s="16" t="str">
        <f>IF(33&gt;$D84,"",IF($E84=1,EOMONTH(EDATE(Bonds!$I84,6*(33-1)),0),EDATE(Bonds!$I84,6*(33-1))))</f>
        <v/>
      </c>
      <c r="AM84" s="16" t="str">
        <f>IF(34&gt;$D84,"",IF($E84=1,EOMONTH(EDATE(Bonds!$I84,6*(34-1)),0),EDATE(Bonds!$I84,6*(34-1))))</f>
        <v/>
      </c>
      <c r="AN84" s="16" t="str">
        <f>IF(35&gt;$D84,"",IF($E84=1,EOMONTH(EDATE(Bonds!$I84,6*(35-1)),0),EDATE(Bonds!$I84,6*(35-1))))</f>
        <v/>
      </c>
      <c r="AO84" s="16" t="str">
        <f>IF(36&gt;$D84,"",IF($E84=1,EOMONTH(EDATE(Bonds!$I84,6*(36-1)),0),EDATE(Bonds!$I84,6*(36-1))))</f>
        <v/>
      </c>
      <c r="AP84" s="16" t="str">
        <f>IF(37&gt;$D84,"",IF($E84=1,EOMONTH(EDATE(Bonds!$I84,6*(37-1)),0),EDATE(Bonds!$I84,6*(37-1))))</f>
        <v/>
      </c>
      <c r="AQ84" s="16" t="str">
        <f>IF(38&gt;$D84,"",IF($E84=1,EOMONTH(EDATE(Bonds!$I84,6*(38-1)),0),EDATE(Bonds!$I84,6*(38-1))))</f>
        <v/>
      </c>
      <c r="AR84" s="16" t="str">
        <f>IF(39&gt;$D84,"",IF($E84=1,EOMONTH(EDATE(Bonds!$I84,6*(39-1)),0),EDATE(Bonds!$I84,6*(39-1))))</f>
        <v/>
      </c>
      <c r="AS84" s="16" t="str">
        <f>IF(40&gt;$D84,"",IF($E84=1,EOMONTH(EDATE(Bonds!$I84,6*(40-1)),0),EDATE(Bonds!$I84,6*(40-1))))</f>
        <v/>
      </c>
      <c r="AT84" s="16" t="str">
        <f>IF(41&gt;$D84,"",IF($E84=1,EOMONTH(EDATE(Bonds!$I84,6*(41-1)),0),EDATE(Bonds!$I84,6*(41-1))))</f>
        <v/>
      </c>
      <c r="AU84" s="16" t="str">
        <f>IF(42&gt;$D84,"",IF($E84=1,EOMONTH(EDATE(Bonds!$I84,6*(42-1)),0),EDATE(Bonds!$I84,6*(42-1))))</f>
        <v/>
      </c>
      <c r="AV84" s="16" t="str">
        <f>IF(43&gt;$D84,"",IF($E84=1,EOMONTH(EDATE(Bonds!$I84,6*(43-1)),0),EDATE(Bonds!$I84,6*(43-1))))</f>
        <v/>
      </c>
      <c r="AW84" s="16" t="str">
        <f>IF(44&gt;$D84,"",IF($E84=1,EOMONTH(EDATE(Bonds!$I84,6*(44-1)),0),EDATE(Bonds!$I84,6*(44-1))))</f>
        <v/>
      </c>
      <c r="AX84" s="16" t="str">
        <f>IF(45&gt;$D84,"",IF($E84=1,EOMONTH(EDATE(Bonds!$I84,6*(45-1)),0),EDATE(Bonds!$I84,6*(45-1))))</f>
        <v/>
      </c>
      <c r="AY84" s="16" t="str">
        <f>IF(46&gt;$D84,"",IF($E84=1,EOMONTH(EDATE(Bonds!$I84,6*(46-1)),0),EDATE(Bonds!$I84,6*(46-1))))</f>
        <v/>
      </c>
      <c r="AZ84" s="16" t="str">
        <f>IF(47&gt;$D84,"",IF($E84=1,EOMONTH(EDATE(Bonds!$I84,6*(47-1)),0),EDATE(Bonds!$I84,6*(47-1))))</f>
        <v/>
      </c>
      <c r="BA84" s="16" t="str">
        <f>IF(48&gt;$D84,"",IF($E84=1,EOMONTH(EDATE(Bonds!$I84,6*(48-1)),0),EDATE(Bonds!$I84,6*(48-1))))</f>
        <v/>
      </c>
      <c r="BB84" s="16" t="str">
        <f>IF(49&gt;$D84,"",IF($E84=1,EOMONTH(EDATE(Bonds!$I84,6*(49-1)),0),EDATE(Bonds!$I84,6*(49-1))))</f>
        <v/>
      </c>
      <c r="BC84" s="16" t="str">
        <f>IF(50&gt;$D84,"",IF($E84=1,EOMONTH(EDATE(Bonds!$I84,6*(50-1)),0),EDATE(Bonds!$I84,6*(50-1))))</f>
        <v/>
      </c>
      <c r="BD84" s="16" t="str">
        <f>IF(51&gt;$D84,"",IF($E84=1,EOMONTH(EDATE(Bonds!$I84,6*(51-1)),0),EDATE(Bonds!$I84,6*(51-1))))</f>
        <v/>
      </c>
      <c r="BE84" s="16" t="str">
        <f>IF(52&gt;$D84,"",IF($E84=1,EOMONTH(EDATE(Bonds!$I84,6*(52-1)),0),EDATE(Bonds!$I84,6*(52-1))))</f>
        <v/>
      </c>
      <c r="BF84" s="16" t="str">
        <f>IF(53&gt;$D84,"",IF($E84=1,EOMONTH(EDATE(Bonds!$I84,6*(53-1)),0),EDATE(Bonds!$I84,6*(53-1))))</f>
        <v/>
      </c>
      <c r="BG84" s="16" t="str">
        <f>IF(54&gt;$D84,"",IF($E84=1,EOMONTH(EDATE(Bonds!$I84,6*(54-1)),0),EDATE(Bonds!$I84,6*(54-1))))</f>
        <v/>
      </c>
      <c r="BH84" s="16" t="str">
        <f>IF(55&gt;$D84,"",IF($E84=1,EOMONTH(EDATE(Bonds!$I84,6*(55-1)),0),EDATE(Bonds!$I84,6*(55-1))))</f>
        <v/>
      </c>
      <c r="BI84" s="16" t="str">
        <f>IF(56&gt;$D84,"",IF($E84=1,EOMONTH(EDATE(Bonds!$I84,6*(56-1)),0),EDATE(Bonds!$I84,6*(56-1))))</f>
        <v/>
      </c>
      <c r="BJ84" s="16" t="str">
        <f>IF(57&gt;$D84,"",IF($E84=1,EOMONTH(EDATE(Bonds!$I84,6*(57-1)),0),EDATE(Bonds!$I84,6*(57-1))))</f>
        <v/>
      </c>
      <c r="BK84" s="16" t="str">
        <f>IF(58&gt;$D84,"",IF($E84=1,EOMONTH(EDATE(Bonds!$I84,6*(58-1)),0),EDATE(Bonds!$I84,6*(58-1))))</f>
        <v/>
      </c>
      <c r="BL84" s="16" t="str">
        <f>IF(59&gt;$D84,"",IF($E84=1,EOMONTH(EDATE(Bonds!$I84,6*(59-1)),0),EDATE(Bonds!$I84,6*(59-1))))</f>
        <v/>
      </c>
      <c r="BM84" s="16" t="str">
        <f>IF(60&gt;$D84,"",IF($E84=1,EOMONTH(EDATE(Bonds!$I84,6*(60-1)),0),EDATE(Bonds!$I84,6*(60-1))))</f>
        <v/>
      </c>
      <c r="BO84" s="22">
        <f t="shared" si="122"/>
        <v>3.6418324070664976E-2</v>
      </c>
      <c r="BP84" s="22">
        <f t="shared" si="123"/>
        <v>3.9405340866144216E-2</v>
      </c>
      <c r="BQ84" s="22">
        <f t="shared" si="124"/>
        <v>4.1386283618176194E-2</v>
      </c>
      <c r="BR84" s="22">
        <f t="shared" si="125"/>
        <v>4.2638094350119025E-2</v>
      </c>
      <c r="BS84" s="22" t="str">
        <f t="shared" si="126"/>
        <v/>
      </c>
      <c r="BT84" s="22" t="str">
        <f t="shared" si="127"/>
        <v/>
      </c>
      <c r="BU84" s="22" t="str">
        <f t="shared" si="128"/>
        <v/>
      </c>
      <c r="BV84" s="22" t="str">
        <f t="shared" si="129"/>
        <v/>
      </c>
      <c r="BW84" s="22" t="str">
        <f t="shared" si="130"/>
        <v/>
      </c>
      <c r="BX84" s="22" t="str">
        <f t="shared" si="131"/>
        <v/>
      </c>
      <c r="BY84" s="22" t="str">
        <f t="shared" si="132"/>
        <v/>
      </c>
      <c r="BZ84" s="22" t="str">
        <f t="shared" si="133"/>
        <v/>
      </c>
      <c r="CA84" s="22" t="str">
        <f t="shared" si="134"/>
        <v/>
      </c>
      <c r="CB84" s="22" t="str">
        <f t="shared" si="135"/>
        <v/>
      </c>
      <c r="CC84" s="22" t="str">
        <f t="shared" si="136"/>
        <v/>
      </c>
      <c r="CD84" s="22" t="str">
        <f t="shared" si="137"/>
        <v/>
      </c>
      <c r="CE84" s="22" t="str">
        <f t="shared" si="138"/>
        <v/>
      </c>
      <c r="CF84" s="22" t="str">
        <f t="shared" si="139"/>
        <v/>
      </c>
      <c r="CG84" s="22" t="str">
        <f t="shared" si="140"/>
        <v/>
      </c>
      <c r="CH84" s="22" t="str">
        <f t="shared" si="141"/>
        <v/>
      </c>
      <c r="CI84" s="22" t="str">
        <f t="shared" si="142"/>
        <v/>
      </c>
      <c r="CJ84" s="22" t="str">
        <f t="shared" si="143"/>
        <v/>
      </c>
      <c r="CK84" s="22" t="str">
        <f t="shared" si="144"/>
        <v/>
      </c>
      <c r="CL84" s="22" t="str">
        <f t="shared" si="145"/>
        <v/>
      </c>
      <c r="CM84" s="22" t="str">
        <f t="shared" si="146"/>
        <v/>
      </c>
      <c r="CN84" s="22" t="str">
        <f t="shared" si="147"/>
        <v/>
      </c>
      <c r="CO84" s="22" t="str">
        <f t="shared" si="148"/>
        <v/>
      </c>
      <c r="CP84" s="22" t="str">
        <f t="shared" si="149"/>
        <v/>
      </c>
      <c r="CQ84" s="22" t="str">
        <f t="shared" si="150"/>
        <v/>
      </c>
      <c r="CR84" s="22" t="str">
        <f t="shared" si="151"/>
        <v/>
      </c>
      <c r="CS84" s="22" t="str">
        <f t="shared" si="152"/>
        <v/>
      </c>
      <c r="CT84" s="22" t="str">
        <f t="shared" si="153"/>
        <v/>
      </c>
      <c r="CU84" s="22" t="str">
        <f t="shared" si="154"/>
        <v/>
      </c>
      <c r="CV84" s="22" t="str">
        <f t="shared" si="155"/>
        <v/>
      </c>
      <c r="CW84" s="22" t="str">
        <f t="shared" si="156"/>
        <v/>
      </c>
      <c r="CX84" s="22" t="str">
        <f t="shared" si="157"/>
        <v/>
      </c>
      <c r="CY84" s="22" t="str">
        <f t="shared" si="158"/>
        <v/>
      </c>
      <c r="CZ84" s="22" t="str">
        <f t="shared" si="159"/>
        <v/>
      </c>
      <c r="DA84" s="22" t="str">
        <f t="shared" si="160"/>
        <v/>
      </c>
      <c r="DB84" s="22" t="str">
        <f t="shared" si="161"/>
        <v/>
      </c>
      <c r="DC84" s="22" t="str">
        <f t="shared" si="162"/>
        <v/>
      </c>
      <c r="DD84" s="22" t="str">
        <f t="shared" si="163"/>
        <v/>
      </c>
      <c r="DE84" s="22" t="str">
        <f t="shared" si="164"/>
        <v/>
      </c>
      <c r="DF84" s="22" t="str">
        <f t="shared" si="165"/>
        <v/>
      </c>
      <c r="DG84" s="22" t="str">
        <f t="shared" si="166"/>
        <v/>
      </c>
      <c r="DH84" s="22" t="str">
        <f t="shared" si="167"/>
        <v/>
      </c>
      <c r="DI84" s="22" t="str">
        <f t="shared" si="168"/>
        <v/>
      </c>
      <c r="DJ84" s="22" t="str">
        <f t="shared" si="169"/>
        <v/>
      </c>
      <c r="DK84" s="22" t="str">
        <f t="shared" si="170"/>
        <v/>
      </c>
      <c r="DL84" s="22" t="str">
        <f t="shared" si="171"/>
        <v/>
      </c>
      <c r="DM84" s="22" t="str">
        <f t="shared" si="172"/>
        <v/>
      </c>
      <c r="DN84" s="22" t="str">
        <f t="shared" si="173"/>
        <v/>
      </c>
      <c r="DO84" s="22" t="str">
        <f t="shared" si="174"/>
        <v/>
      </c>
      <c r="DP84" s="22" t="str">
        <f t="shared" si="175"/>
        <v/>
      </c>
      <c r="DQ84" s="22" t="str">
        <f t="shared" si="176"/>
        <v/>
      </c>
      <c r="DR84" s="22" t="str">
        <f t="shared" si="177"/>
        <v/>
      </c>
      <c r="DS84" s="22" t="str">
        <f t="shared" si="178"/>
        <v/>
      </c>
      <c r="DT84" s="22" t="str">
        <f t="shared" si="179"/>
        <v/>
      </c>
      <c r="DU84" s="22" t="str">
        <f t="shared" si="180"/>
        <v/>
      </c>
      <c r="DV84" s="22" t="str">
        <f t="shared" si="181"/>
        <v/>
      </c>
      <c r="DX84" s="18">
        <f t="shared" si="182"/>
        <v>1.9361472573316056</v>
      </c>
      <c r="DY84" s="18">
        <f t="shared" si="183"/>
        <v>1.8985720152937124</v>
      </c>
      <c r="DZ84" s="18">
        <f t="shared" si="184"/>
        <v>1.8574758368100328</v>
      </c>
      <c r="EA84" s="18">
        <f t="shared" si="185"/>
        <v>95.54940373548628</v>
      </c>
      <c r="EB84" s="18">
        <f t="shared" si="186"/>
        <v>0</v>
      </c>
      <c r="EC84" s="18">
        <f t="shared" si="187"/>
        <v>0</v>
      </c>
      <c r="ED84" s="18">
        <f t="shared" si="188"/>
        <v>0</v>
      </c>
      <c r="EE84" s="18">
        <f t="shared" si="189"/>
        <v>0</v>
      </c>
      <c r="EF84" s="18">
        <f t="shared" si="190"/>
        <v>0</v>
      </c>
      <c r="EG84" s="18">
        <f t="shared" si="191"/>
        <v>0</v>
      </c>
      <c r="EH84" s="18">
        <f t="shared" si="192"/>
        <v>0</v>
      </c>
      <c r="EI84" s="18">
        <f t="shared" si="193"/>
        <v>0</v>
      </c>
      <c r="EJ84" s="18">
        <f t="shared" si="194"/>
        <v>0</v>
      </c>
      <c r="EK84" s="18">
        <f t="shared" si="195"/>
        <v>0</v>
      </c>
      <c r="EL84" s="18">
        <f t="shared" si="196"/>
        <v>0</v>
      </c>
      <c r="EM84" s="18">
        <f t="shared" si="197"/>
        <v>0</v>
      </c>
      <c r="EN84" s="18">
        <f t="shared" si="198"/>
        <v>0</v>
      </c>
      <c r="EO84" s="18">
        <f t="shared" si="199"/>
        <v>0</v>
      </c>
      <c r="EP84" s="18">
        <f t="shared" si="200"/>
        <v>0</v>
      </c>
      <c r="EQ84" s="18">
        <f t="shared" si="201"/>
        <v>0</v>
      </c>
      <c r="ER84" s="18">
        <f t="shared" si="202"/>
        <v>0</v>
      </c>
      <c r="ES84" s="18">
        <f t="shared" si="203"/>
        <v>0</v>
      </c>
      <c r="ET84" s="18">
        <f t="shared" si="204"/>
        <v>0</v>
      </c>
      <c r="EU84" s="18">
        <f t="shared" si="205"/>
        <v>0</v>
      </c>
      <c r="EV84" s="18">
        <f t="shared" si="206"/>
        <v>0</v>
      </c>
      <c r="EW84" s="18">
        <f t="shared" si="207"/>
        <v>0</v>
      </c>
      <c r="EX84" s="18">
        <f t="shared" si="208"/>
        <v>0</v>
      </c>
      <c r="EY84" s="18">
        <f t="shared" si="209"/>
        <v>0</v>
      </c>
      <c r="EZ84" s="18">
        <f t="shared" si="210"/>
        <v>0</v>
      </c>
      <c r="FA84" s="18">
        <f t="shared" si="211"/>
        <v>0</v>
      </c>
      <c r="FB84" s="18">
        <f t="shared" si="212"/>
        <v>0</v>
      </c>
      <c r="FC84" s="18">
        <f t="shared" si="213"/>
        <v>0</v>
      </c>
      <c r="FD84" s="18">
        <f t="shared" si="214"/>
        <v>0</v>
      </c>
      <c r="FE84" s="18">
        <f t="shared" si="215"/>
        <v>0</v>
      </c>
      <c r="FF84" s="18">
        <f t="shared" si="216"/>
        <v>0</v>
      </c>
      <c r="FG84" s="18">
        <f t="shared" si="217"/>
        <v>0</v>
      </c>
      <c r="FH84" s="18">
        <f t="shared" si="218"/>
        <v>0</v>
      </c>
      <c r="FI84" s="18">
        <f t="shared" si="219"/>
        <v>0</v>
      </c>
      <c r="FJ84" s="18">
        <f t="shared" si="220"/>
        <v>0</v>
      </c>
      <c r="FK84" s="18">
        <f t="shared" si="221"/>
        <v>0</v>
      </c>
      <c r="FL84" s="18">
        <f t="shared" si="222"/>
        <v>0</v>
      </c>
      <c r="FM84" s="18">
        <f t="shared" si="223"/>
        <v>0</v>
      </c>
      <c r="FN84" s="18">
        <f t="shared" si="224"/>
        <v>0</v>
      </c>
      <c r="FO84" s="18">
        <f t="shared" si="225"/>
        <v>0</v>
      </c>
      <c r="FP84" s="18">
        <f t="shared" si="226"/>
        <v>0</v>
      </c>
      <c r="FQ84" s="18">
        <f t="shared" si="227"/>
        <v>0</v>
      </c>
      <c r="FR84" s="18">
        <f t="shared" si="228"/>
        <v>0</v>
      </c>
      <c r="FS84" s="18">
        <f t="shared" si="229"/>
        <v>0</v>
      </c>
      <c r="FT84" s="18">
        <f t="shared" si="230"/>
        <v>0</v>
      </c>
      <c r="FU84" s="18">
        <f t="shared" si="231"/>
        <v>0</v>
      </c>
      <c r="FV84" s="18">
        <f t="shared" si="232"/>
        <v>0</v>
      </c>
      <c r="FW84" s="18">
        <f t="shared" si="233"/>
        <v>0</v>
      </c>
      <c r="FX84" s="18">
        <f t="shared" si="234"/>
        <v>0</v>
      </c>
      <c r="FY84" s="18">
        <f t="shared" si="235"/>
        <v>0</v>
      </c>
      <c r="FZ84" s="18">
        <f t="shared" si="236"/>
        <v>0</v>
      </c>
      <c r="GA84" s="18">
        <f t="shared" si="237"/>
        <v>0</v>
      </c>
      <c r="GB84" s="18">
        <f t="shared" si="238"/>
        <v>0</v>
      </c>
      <c r="GC84" s="18">
        <f t="shared" si="239"/>
        <v>0</v>
      </c>
      <c r="GD84" s="18">
        <f t="shared" si="240"/>
        <v>0</v>
      </c>
      <c r="GE84" s="18">
        <f t="shared" si="241"/>
        <v>0</v>
      </c>
    </row>
    <row r="85" spans="1:187" x14ac:dyDescent="0.2">
      <c r="A85">
        <v>82</v>
      </c>
      <c r="B85" s="16">
        <f>Bonds!B85</f>
        <v>46843</v>
      </c>
      <c r="C85" s="17">
        <f>Bonds!C85</f>
        <v>1.25</v>
      </c>
      <c r="D85">
        <f>Bonds!Q85</f>
        <v>4</v>
      </c>
      <c r="E85">
        <f t="shared" si="121"/>
        <v>1</v>
      </c>
      <c r="F85" s="16">
        <f>IF(1&gt;$D85,"",IF($E85=1,EOMONTH(EDATE(Bonds!$I85,6*(1-1)),0),EDATE(Bonds!$I85,6*(1-1))))</f>
        <v>46295</v>
      </c>
      <c r="G85" s="16">
        <f>IF(2&gt;$D85,"",IF($E85=1,EOMONTH(EDATE(Bonds!$I85,6*(2-1)),0),EDATE(Bonds!$I85,6*(2-1))))</f>
        <v>46477</v>
      </c>
      <c r="H85" s="16">
        <f>IF(3&gt;$D85,"",IF($E85=1,EOMONTH(EDATE(Bonds!$I85,6*(3-1)),0),EDATE(Bonds!$I85,6*(3-1))))</f>
        <v>46660</v>
      </c>
      <c r="I85" s="16">
        <f>IF(4&gt;$D85,"",IF($E85=1,EOMONTH(EDATE(Bonds!$I85,6*(4-1)),0),EDATE(Bonds!$I85,6*(4-1))))</f>
        <v>46843</v>
      </c>
      <c r="J85" s="16" t="str">
        <f>IF(5&gt;$D85,"",IF($E85=1,EOMONTH(EDATE(Bonds!$I85,6*(5-1)),0),EDATE(Bonds!$I85,6*(5-1))))</f>
        <v/>
      </c>
      <c r="K85" s="16" t="str">
        <f>IF(6&gt;$D85,"",IF($E85=1,EOMONTH(EDATE(Bonds!$I85,6*(6-1)),0),EDATE(Bonds!$I85,6*(6-1))))</f>
        <v/>
      </c>
      <c r="L85" s="16" t="str">
        <f>IF(7&gt;$D85,"",IF($E85=1,EOMONTH(EDATE(Bonds!$I85,6*(7-1)),0),EDATE(Bonds!$I85,6*(7-1))))</f>
        <v/>
      </c>
      <c r="M85" s="16" t="str">
        <f>IF(8&gt;$D85,"",IF($E85=1,EOMONTH(EDATE(Bonds!$I85,6*(8-1)),0),EDATE(Bonds!$I85,6*(8-1))))</f>
        <v/>
      </c>
      <c r="N85" s="16" t="str">
        <f>IF(9&gt;$D85,"",IF($E85=1,EOMONTH(EDATE(Bonds!$I85,6*(9-1)),0),EDATE(Bonds!$I85,6*(9-1))))</f>
        <v/>
      </c>
      <c r="O85" s="16" t="str">
        <f>IF(10&gt;$D85,"",IF($E85=1,EOMONTH(EDATE(Bonds!$I85,6*(10-1)),0),EDATE(Bonds!$I85,6*(10-1))))</f>
        <v/>
      </c>
      <c r="P85" s="16" t="str">
        <f>IF(11&gt;$D85,"",IF($E85=1,EOMONTH(EDATE(Bonds!$I85,6*(11-1)),0),EDATE(Bonds!$I85,6*(11-1))))</f>
        <v/>
      </c>
      <c r="Q85" s="16" t="str">
        <f>IF(12&gt;$D85,"",IF($E85=1,EOMONTH(EDATE(Bonds!$I85,6*(12-1)),0),EDATE(Bonds!$I85,6*(12-1))))</f>
        <v/>
      </c>
      <c r="R85" s="16" t="str">
        <f>IF(13&gt;$D85,"",IF($E85=1,EOMONTH(EDATE(Bonds!$I85,6*(13-1)),0),EDATE(Bonds!$I85,6*(13-1))))</f>
        <v/>
      </c>
      <c r="S85" s="16" t="str">
        <f>IF(14&gt;$D85,"",IF($E85=1,EOMONTH(EDATE(Bonds!$I85,6*(14-1)),0),EDATE(Bonds!$I85,6*(14-1))))</f>
        <v/>
      </c>
      <c r="T85" s="16" t="str">
        <f>IF(15&gt;$D85,"",IF($E85=1,EOMONTH(EDATE(Bonds!$I85,6*(15-1)),0),EDATE(Bonds!$I85,6*(15-1))))</f>
        <v/>
      </c>
      <c r="U85" s="16" t="str">
        <f>IF(16&gt;$D85,"",IF($E85=1,EOMONTH(EDATE(Bonds!$I85,6*(16-1)),0),EDATE(Bonds!$I85,6*(16-1))))</f>
        <v/>
      </c>
      <c r="V85" s="16" t="str">
        <f>IF(17&gt;$D85,"",IF($E85=1,EOMONTH(EDATE(Bonds!$I85,6*(17-1)),0),EDATE(Bonds!$I85,6*(17-1))))</f>
        <v/>
      </c>
      <c r="W85" s="16" t="str">
        <f>IF(18&gt;$D85,"",IF($E85=1,EOMONTH(EDATE(Bonds!$I85,6*(18-1)),0),EDATE(Bonds!$I85,6*(18-1))))</f>
        <v/>
      </c>
      <c r="X85" s="16" t="str">
        <f>IF(19&gt;$D85,"",IF($E85=1,EOMONTH(EDATE(Bonds!$I85,6*(19-1)),0),EDATE(Bonds!$I85,6*(19-1))))</f>
        <v/>
      </c>
      <c r="Y85" s="16" t="str">
        <f>IF(20&gt;$D85,"",IF($E85=1,EOMONTH(EDATE(Bonds!$I85,6*(20-1)),0),EDATE(Bonds!$I85,6*(20-1))))</f>
        <v/>
      </c>
      <c r="Z85" s="16" t="str">
        <f>IF(21&gt;$D85,"",IF($E85=1,EOMONTH(EDATE(Bonds!$I85,6*(21-1)),0),EDATE(Bonds!$I85,6*(21-1))))</f>
        <v/>
      </c>
      <c r="AA85" s="16" t="str">
        <f>IF(22&gt;$D85,"",IF($E85=1,EOMONTH(EDATE(Bonds!$I85,6*(22-1)),0),EDATE(Bonds!$I85,6*(22-1))))</f>
        <v/>
      </c>
      <c r="AB85" s="16" t="str">
        <f>IF(23&gt;$D85,"",IF($E85=1,EOMONTH(EDATE(Bonds!$I85,6*(23-1)),0),EDATE(Bonds!$I85,6*(23-1))))</f>
        <v/>
      </c>
      <c r="AC85" s="16" t="str">
        <f>IF(24&gt;$D85,"",IF($E85=1,EOMONTH(EDATE(Bonds!$I85,6*(24-1)),0),EDATE(Bonds!$I85,6*(24-1))))</f>
        <v/>
      </c>
      <c r="AD85" s="16" t="str">
        <f>IF(25&gt;$D85,"",IF($E85=1,EOMONTH(EDATE(Bonds!$I85,6*(25-1)),0),EDATE(Bonds!$I85,6*(25-1))))</f>
        <v/>
      </c>
      <c r="AE85" s="16" t="str">
        <f>IF(26&gt;$D85,"",IF($E85=1,EOMONTH(EDATE(Bonds!$I85,6*(26-1)),0),EDATE(Bonds!$I85,6*(26-1))))</f>
        <v/>
      </c>
      <c r="AF85" s="16" t="str">
        <f>IF(27&gt;$D85,"",IF($E85=1,EOMONTH(EDATE(Bonds!$I85,6*(27-1)),0),EDATE(Bonds!$I85,6*(27-1))))</f>
        <v/>
      </c>
      <c r="AG85" s="16" t="str">
        <f>IF(28&gt;$D85,"",IF($E85=1,EOMONTH(EDATE(Bonds!$I85,6*(28-1)),0),EDATE(Bonds!$I85,6*(28-1))))</f>
        <v/>
      </c>
      <c r="AH85" s="16" t="str">
        <f>IF(29&gt;$D85,"",IF($E85=1,EOMONTH(EDATE(Bonds!$I85,6*(29-1)),0),EDATE(Bonds!$I85,6*(29-1))))</f>
        <v/>
      </c>
      <c r="AI85" s="16" t="str">
        <f>IF(30&gt;$D85,"",IF($E85=1,EOMONTH(EDATE(Bonds!$I85,6*(30-1)),0),EDATE(Bonds!$I85,6*(30-1))))</f>
        <v/>
      </c>
      <c r="AJ85" s="16" t="str">
        <f>IF(31&gt;$D85,"",IF($E85=1,EOMONTH(EDATE(Bonds!$I85,6*(31-1)),0),EDATE(Bonds!$I85,6*(31-1))))</f>
        <v/>
      </c>
      <c r="AK85" s="16" t="str">
        <f>IF(32&gt;$D85,"",IF($E85=1,EOMONTH(EDATE(Bonds!$I85,6*(32-1)),0),EDATE(Bonds!$I85,6*(32-1))))</f>
        <v/>
      </c>
      <c r="AL85" s="16" t="str">
        <f>IF(33&gt;$D85,"",IF($E85=1,EOMONTH(EDATE(Bonds!$I85,6*(33-1)),0),EDATE(Bonds!$I85,6*(33-1))))</f>
        <v/>
      </c>
      <c r="AM85" s="16" t="str">
        <f>IF(34&gt;$D85,"",IF($E85=1,EOMONTH(EDATE(Bonds!$I85,6*(34-1)),0),EDATE(Bonds!$I85,6*(34-1))))</f>
        <v/>
      </c>
      <c r="AN85" s="16" t="str">
        <f>IF(35&gt;$D85,"",IF($E85=1,EOMONTH(EDATE(Bonds!$I85,6*(35-1)),0),EDATE(Bonds!$I85,6*(35-1))))</f>
        <v/>
      </c>
      <c r="AO85" s="16" t="str">
        <f>IF(36&gt;$D85,"",IF($E85=1,EOMONTH(EDATE(Bonds!$I85,6*(36-1)),0),EDATE(Bonds!$I85,6*(36-1))))</f>
        <v/>
      </c>
      <c r="AP85" s="16" t="str">
        <f>IF(37&gt;$D85,"",IF($E85=1,EOMONTH(EDATE(Bonds!$I85,6*(37-1)),0),EDATE(Bonds!$I85,6*(37-1))))</f>
        <v/>
      </c>
      <c r="AQ85" s="16" t="str">
        <f>IF(38&gt;$D85,"",IF($E85=1,EOMONTH(EDATE(Bonds!$I85,6*(38-1)),0),EDATE(Bonds!$I85,6*(38-1))))</f>
        <v/>
      </c>
      <c r="AR85" s="16" t="str">
        <f>IF(39&gt;$D85,"",IF($E85=1,EOMONTH(EDATE(Bonds!$I85,6*(39-1)),0),EDATE(Bonds!$I85,6*(39-1))))</f>
        <v/>
      </c>
      <c r="AS85" s="16" t="str">
        <f>IF(40&gt;$D85,"",IF($E85=1,EOMONTH(EDATE(Bonds!$I85,6*(40-1)),0),EDATE(Bonds!$I85,6*(40-1))))</f>
        <v/>
      </c>
      <c r="AT85" s="16" t="str">
        <f>IF(41&gt;$D85,"",IF($E85=1,EOMONTH(EDATE(Bonds!$I85,6*(41-1)),0),EDATE(Bonds!$I85,6*(41-1))))</f>
        <v/>
      </c>
      <c r="AU85" s="16" t="str">
        <f>IF(42&gt;$D85,"",IF($E85=1,EOMONTH(EDATE(Bonds!$I85,6*(42-1)),0),EDATE(Bonds!$I85,6*(42-1))))</f>
        <v/>
      </c>
      <c r="AV85" s="16" t="str">
        <f>IF(43&gt;$D85,"",IF($E85=1,EOMONTH(EDATE(Bonds!$I85,6*(43-1)),0),EDATE(Bonds!$I85,6*(43-1))))</f>
        <v/>
      </c>
      <c r="AW85" s="16" t="str">
        <f>IF(44&gt;$D85,"",IF($E85=1,EOMONTH(EDATE(Bonds!$I85,6*(44-1)),0),EDATE(Bonds!$I85,6*(44-1))))</f>
        <v/>
      </c>
      <c r="AX85" s="16" t="str">
        <f>IF(45&gt;$D85,"",IF($E85=1,EOMONTH(EDATE(Bonds!$I85,6*(45-1)),0),EDATE(Bonds!$I85,6*(45-1))))</f>
        <v/>
      </c>
      <c r="AY85" s="16" t="str">
        <f>IF(46&gt;$D85,"",IF($E85=1,EOMONTH(EDATE(Bonds!$I85,6*(46-1)),0),EDATE(Bonds!$I85,6*(46-1))))</f>
        <v/>
      </c>
      <c r="AZ85" s="16" t="str">
        <f>IF(47&gt;$D85,"",IF($E85=1,EOMONTH(EDATE(Bonds!$I85,6*(47-1)),0),EDATE(Bonds!$I85,6*(47-1))))</f>
        <v/>
      </c>
      <c r="BA85" s="16" t="str">
        <f>IF(48&gt;$D85,"",IF($E85=1,EOMONTH(EDATE(Bonds!$I85,6*(48-1)),0),EDATE(Bonds!$I85,6*(48-1))))</f>
        <v/>
      </c>
      <c r="BB85" s="16" t="str">
        <f>IF(49&gt;$D85,"",IF($E85=1,EOMONTH(EDATE(Bonds!$I85,6*(49-1)),0),EDATE(Bonds!$I85,6*(49-1))))</f>
        <v/>
      </c>
      <c r="BC85" s="16" t="str">
        <f>IF(50&gt;$D85,"",IF($E85=1,EOMONTH(EDATE(Bonds!$I85,6*(50-1)),0),EDATE(Bonds!$I85,6*(50-1))))</f>
        <v/>
      </c>
      <c r="BD85" s="16" t="str">
        <f>IF(51&gt;$D85,"",IF($E85=1,EOMONTH(EDATE(Bonds!$I85,6*(51-1)),0),EDATE(Bonds!$I85,6*(51-1))))</f>
        <v/>
      </c>
      <c r="BE85" s="16" t="str">
        <f>IF(52&gt;$D85,"",IF($E85=1,EOMONTH(EDATE(Bonds!$I85,6*(52-1)),0),EDATE(Bonds!$I85,6*(52-1))))</f>
        <v/>
      </c>
      <c r="BF85" s="16" t="str">
        <f>IF(53&gt;$D85,"",IF($E85=1,EOMONTH(EDATE(Bonds!$I85,6*(53-1)),0),EDATE(Bonds!$I85,6*(53-1))))</f>
        <v/>
      </c>
      <c r="BG85" s="16" t="str">
        <f>IF(54&gt;$D85,"",IF($E85=1,EOMONTH(EDATE(Bonds!$I85,6*(54-1)),0),EDATE(Bonds!$I85,6*(54-1))))</f>
        <v/>
      </c>
      <c r="BH85" s="16" t="str">
        <f>IF(55&gt;$D85,"",IF($E85=1,EOMONTH(EDATE(Bonds!$I85,6*(55-1)),0),EDATE(Bonds!$I85,6*(55-1))))</f>
        <v/>
      </c>
      <c r="BI85" s="16" t="str">
        <f>IF(56&gt;$D85,"",IF($E85=1,EOMONTH(EDATE(Bonds!$I85,6*(56-1)),0),EDATE(Bonds!$I85,6*(56-1))))</f>
        <v/>
      </c>
      <c r="BJ85" s="16" t="str">
        <f>IF(57&gt;$D85,"",IF($E85=1,EOMONTH(EDATE(Bonds!$I85,6*(57-1)),0),EDATE(Bonds!$I85,6*(57-1))))</f>
        <v/>
      </c>
      <c r="BK85" s="16" t="str">
        <f>IF(58&gt;$D85,"",IF($E85=1,EOMONTH(EDATE(Bonds!$I85,6*(58-1)),0),EDATE(Bonds!$I85,6*(58-1))))</f>
        <v/>
      </c>
      <c r="BL85" s="16" t="str">
        <f>IF(59&gt;$D85,"",IF($E85=1,EOMONTH(EDATE(Bonds!$I85,6*(59-1)),0),EDATE(Bonds!$I85,6*(59-1))))</f>
        <v/>
      </c>
      <c r="BM85" s="16" t="str">
        <f>IF(60&gt;$D85,"",IF($E85=1,EOMONTH(EDATE(Bonds!$I85,6*(60-1)),0),EDATE(Bonds!$I85,6*(60-1))))</f>
        <v/>
      </c>
      <c r="BO85" s="22">
        <f t="shared" si="122"/>
        <v>3.6715303967375594E-2</v>
      </c>
      <c r="BP85" s="22">
        <f t="shared" si="123"/>
        <v>3.9614095064760248E-2</v>
      </c>
      <c r="BQ85" s="22">
        <f t="shared" si="124"/>
        <v>4.151220706950013E-2</v>
      </c>
      <c r="BR85" s="22">
        <f t="shared" si="125"/>
        <v>4.2723103410114802E-2</v>
      </c>
      <c r="BS85" s="22" t="str">
        <f t="shared" si="126"/>
        <v/>
      </c>
      <c r="BT85" s="22" t="str">
        <f t="shared" si="127"/>
        <v/>
      </c>
      <c r="BU85" s="22" t="str">
        <f t="shared" si="128"/>
        <v/>
      </c>
      <c r="BV85" s="22" t="str">
        <f t="shared" si="129"/>
        <v/>
      </c>
      <c r="BW85" s="22" t="str">
        <f t="shared" si="130"/>
        <v/>
      </c>
      <c r="BX85" s="22" t="str">
        <f t="shared" si="131"/>
        <v/>
      </c>
      <c r="BY85" s="22" t="str">
        <f t="shared" si="132"/>
        <v/>
      </c>
      <c r="BZ85" s="22" t="str">
        <f t="shared" si="133"/>
        <v/>
      </c>
      <c r="CA85" s="22" t="str">
        <f t="shared" si="134"/>
        <v/>
      </c>
      <c r="CB85" s="22" t="str">
        <f t="shared" si="135"/>
        <v/>
      </c>
      <c r="CC85" s="22" t="str">
        <f t="shared" si="136"/>
        <v/>
      </c>
      <c r="CD85" s="22" t="str">
        <f t="shared" si="137"/>
        <v/>
      </c>
      <c r="CE85" s="22" t="str">
        <f t="shared" si="138"/>
        <v/>
      </c>
      <c r="CF85" s="22" t="str">
        <f t="shared" si="139"/>
        <v/>
      </c>
      <c r="CG85" s="22" t="str">
        <f t="shared" si="140"/>
        <v/>
      </c>
      <c r="CH85" s="22" t="str">
        <f t="shared" si="141"/>
        <v/>
      </c>
      <c r="CI85" s="22" t="str">
        <f t="shared" si="142"/>
        <v/>
      </c>
      <c r="CJ85" s="22" t="str">
        <f t="shared" si="143"/>
        <v/>
      </c>
      <c r="CK85" s="22" t="str">
        <f t="shared" si="144"/>
        <v/>
      </c>
      <c r="CL85" s="22" t="str">
        <f t="shared" si="145"/>
        <v/>
      </c>
      <c r="CM85" s="22" t="str">
        <f t="shared" si="146"/>
        <v/>
      </c>
      <c r="CN85" s="22" t="str">
        <f t="shared" si="147"/>
        <v/>
      </c>
      <c r="CO85" s="22" t="str">
        <f t="shared" si="148"/>
        <v/>
      </c>
      <c r="CP85" s="22" t="str">
        <f t="shared" si="149"/>
        <v/>
      </c>
      <c r="CQ85" s="22" t="str">
        <f t="shared" si="150"/>
        <v/>
      </c>
      <c r="CR85" s="22" t="str">
        <f t="shared" si="151"/>
        <v/>
      </c>
      <c r="CS85" s="22" t="str">
        <f t="shared" si="152"/>
        <v/>
      </c>
      <c r="CT85" s="22" t="str">
        <f t="shared" si="153"/>
        <v/>
      </c>
      <c r="CU85" s="22" t="str">
        <f t="shared" si="154"/>
        <v/>
      </c>
      <c r="CV85" s="22" t="str">
        <f t="shared" si="155"/>
        <v/>
      </c>
      <c r="CW85" s="22" t="str">
        <f t="shared" si="156"/>
        <v/>
      </c>
      <c r="CX85" s="22" t="str">
        <f t="shared" si="157"/>
        <v/>
      </c>
      <c r="CY85" s="22" t="str">
        <f t="shared" si="158"/>
        <v/>
      </c>
      <c r="CZ85" s="22" t="str">
        <f t="shared" si="159"/>
        <v/>
      </c>
      <c r="DA85" s="22" t="str">
        <f t="shared" si="160"/>
        <v/>
      </c>
      <c r="DB85" s="22" t="str">
        <f t="shared" si="161"/>
        <v/>
      </c>
      <c r="DC85" s="22" t="str">
        <f t="shared" si="162"/>
        <v/>
      </c>
      <c r="DD85" s="22" t="str">
        <f t="shared" si="163"/>
        <v/>
      </c>
      <c r="DE85" s="22" t="str">
        <f t="shared" si="164"/>
        <v/>
      </c>
      <c r="DF85" s="22" t="str">
        <f t="shared" si="165"/>
        <v/>
      </c>
      <c r="DG85" s="22" t="str">
        <f t="shared" si="166"/>
        <v/>
      </c>
      <c r="DH85" s="22" t="str">
        <f t="shared" si="167"/>
        <v/>
      </c>
      <c r="DI85" s="22" t="str">
        <f t="shared" si="168"/>
        <v/>
      </c>
      <c r="DJ85" s="22" t="str">
        <f t="shared" si="169"/>
        <v/>
      </c>
      <c r="DK85" s="22" t="str">
        <f t="shared" si="170"/>
        <v/>
      </c>
      <c r="DL85" s="22" t="str">
        <f t="shared" si="171"/>
        <v/>
      </c>
      <c r="DM85" s="22" t="str">
        <f t="shared" si="172"/>
        <v/>
      </c>
      <c r="DN85" s="22" t="str">
        <f t="shared" si="173"/>
        <v/>
      </c>
      <c r="DO85" s="22" t="str">
        <f t="shared" si="174"/>
        <v/>
      </c>
      <c r="DP85" s="22" t="str">
        <f t="shared" si="175"/>
        <v/>
      </c>
      <c r="DQ85" s="22" t="str">
        <f t="shared" si="176"/>
        <v/>
      </c>
      <c r="DR85" s="22" t="str">
        <f t="shared" si="177"/>
        <v/>
      </c>
      <c r="DS85" s="22" t="str">
        <f t="shared" si="178"/>
        <v/>
      </c>
      <c r="DT85" s="22" t="str">
        <f t="shared" si="179"/>
        <v/>
      </c>
      <c r="DU85" s="22" t="str">
        <f t="shared" si="180"/>
        <v/>
      </c>
      <c r="DV85" s="22" t="str">
        <f t="shared" si="181"/>
        <v/>
      </c>
      <c r="DX85" s="18">
        <f t="shared" si="182"/>
        <v>0.62361841850213184</v>
      </c>
      <c r="DY85" s="18">
        <f t="shared" si="183"/>
        <v>0.6113142631233679</v>
      </c>
      <c r="DZ85" s="18">
        <f t="shared" si="184"/>
        <v>0.59808766310944816</v>
      </c>
      <c r="EA85" s="18">
        <f t="shared" si="185"/>
        <v>94.130532692664573</v>
      </c>
      <c r="EB85" s="18">
        <f t="shared" si="186"/>
        <v>0</v>
      </c>
      <c r="EC85" s="18">
        <f t="shared" si="187"/>
        <v>0</v>
      </c>
      <c r="ED85" s="18">
        <f t="shared" si="188"/>
        <v>0</v>
      </c>
      <c r="EE85" s="18">
        <f t="shared" si="189"/>
        <v>0</v>
      </c>
      <c r="EF85" s="18">
        <f t="shared" si="190"/>
        <v>0</v>
      </c>
      <c r="EG85" s="18">
        <f t="shared" si="191"/>
        <v>0</v>
      </c>
      <c r="EH85" s="18">
        <f t="shared" si="192"/>
        <v>0</v>
      </c>
      <c r="EI85" s="18">
        <f t="shared" si="193"/>
        <v>0</v>
      </c>
      <c r="EJ85" s="18">
        <f t="shared" si="194"/>
        <v>0</v>
      </c>
      <c r="EK85" s="18">
        <f t="shared" si="195"/>
        <v>0</v>
      </c>
      <c r="EL85" s="18">
        <f t="shared" si="196"/>
        <v>0</v>
      </c>
      <c r="EM85" s="18">
        <f t="shared" si="197"/>
        <v>0</v>
      </c>
      <c r="EN85" s="18">
        <f t="shared" si="198"/>
        <v>0</v>
      </c>
      <c r="EO85" s="18">
        <f t="shared" si="199"/>
        <v>0</v>
      </c>
      <c r="EP85" s="18">
        <f t="shared" si="200"/>
        <v>0</v>
      </c>
      <c r="EQ85" s="18">
        <f t="shared" si="201"/>
        <v>0</v>
      </c>
      <c r="ER85" s="18">
        <f t="shared" si="202"/>
        <v>0</v>
      </c>
      <c r="ES85" s="18">
        <f t="shared" si="203"/>
        <v>0</v>
      </c>
      <c r="ET85" s="18">
        <f t="shared" si="204"/>
        <v>0</v>
      </c>
      <c r="EU85" s="18">
        <f t="shared" si="205"/>
        <v>0</v>
      </c>
      <c r="EV85" s="18">
        <f t="shared" si="206"/>
        <v>0</v>
      </c>
      <c r="EW85" s="18">
        <f t="shared" si="207"/>
        <v>0</v>
      </c>
      <c r="EX85" s="18">
        <f t="shared" si="208"/>
        <v>0</v>
      </c>
      <c r="EY85" s="18">
        <f t="shared" si="209"/>
        <v>0</v>
      </c>
      <c r="EZ85" s="18">
        <f t="shared" si="210"/>
        <v>0</v>
      </c>
      <c r="FA85" s="18">
        <f t="shared" si="211"/>
        <v>0</v>
      </c>
      <c r="FB85" s="18">
        <f t="shared" si="212"/>
        <v>0</v>
      </c>
      <c r="FC85" s="18">
        <f t="shared" si="213"/>
        <v>0</v>
      </c>
      <c r="FD85" s="18">
        <f t="shared" si="214"/>
        <v>0</v>
      </c>
      <c r="FE85" s="18">
        <f t="shared" si="215"/>
        <v>0</v>
      </c>
      <c r="FF85" s="18">
        <f t="shared" si="216"/>
        <v>0</v>
      </c>
      <c r="FG85" s="18">
        <f t="shared" si="217"/>
        <v>0</v>
      </c>
      <c r="FH85" s="18">
        <f t="shared" si="218"/>
        <v>0</v>
      </c>
      <c r="FI85" s="18">
        <f t="shared" si="219"/>
        <v>0</v>
      </c>
      <c r="FJ85" s="18">
        <f t="shared" si="220"/>
        <v>0</v>
      </c>
      <c r="FK85" s="18">
        <f t="shared" si="221"/>
        <v>0</v>
      </c>
      <c r="FL85" s="18">
        <f t="shared" si="222"/>
        <v>0</v>
      </c>
      <c r="FM85" s="18">
        <f t="shared" si="223"/>
        <v>0</v>
      </c>
      <c r="FN85" s="18">
        <f t="shared" si="224"/>
        <v>0</v>
      </c>
      <c r="FO85" s="18">
        <f t="shared" si="225"/>
        <v>0</v>
      </c>
      <c r="FP85" s="18">
        <f t="shared" si="226"/>
        <v>0</v>
      </c>
      <c r="FQ85" s="18">
        <f t="shared" si="227"/>
        <v>0</v>
      </c>
      <c r="FR85" s="18">
        <f t="shared" si="228"/>
        <v>0</v>
      </c>
      <c r="FS85" s="18">
        <f t="shared" si="229"/>
        <v>0</v>
      </c>
      <c r="FT85" s="18">
        <f t="shared" si="230"/>
        <v>0</v>
      </c>
      <c r="FU85" s="18">
        <f t="shared" si="231"/>
        <v>0</v>
      </c>
      <c r="FV85" s="18">
        <f t="shared" si="232"/>
        <v>0</v>
      </c>
      <c r="FW85" s="18">
        <f t="shared" si="233"/>
        <v>0</v>
      </c>
      <c r="FX85" s="18">
        <f t="shared" si="234"/>
        <v>0</v>
      </c>
      <c r="FY85" s="18">
        <f t="shared" si="235"/>
        <v>0</v>
      </c>
      <c r="FZ85" s="18">
        <f t="shared" si="236"/>
        <v>0</v>
      </c>
      <c r="GA85" s="18">
        <f t="shared" si="237"/>
        <v>0</v>
      </c>
      <c r="GB85" s="18">
        <f t="shared" si="238"/>
        <v>0</v>
      </c>
      <c r="GC85" s="18">
        <f t="shared" si="239"/>
        <v>0</v>
      </c>
      <c r="GD85" s="18">
        <f t="shared" si="240"/>
        <v>0</v>
      </c>
      <c r="GE85" s="18">
        <f t="shared" si="241"/>
        <v>0</v>
      </c>
    </row>
    <row r="86" spans="1:187" x14ac:dyDescent="0.2">
      <c r="A86">
        <v>83</v>
      </c>
      <c r="B86" s="16">
        <f>Bonds!B86</f>
        <v>46843</v>
      </c>
      <c r="C86" s="17">
        <f>Bonds!C86</f>
        <v>3.625</v>
      </c>
      <c r="D86">
        <f>Bonds!Q86</f>
        <v>4</v>
      </c>
      <c r="E86">
        <f t="shared" si="121"/>
        <v>1</v>
      </c>
      <c r="F86" s="16">
        <f>IF(1&gt;$D86,"",IF($E86=1,EOMONTH(EDATE(Bonds!$I86,6*(1-1)),0),EDATE(Bonds!$I86,6*(1-1))))</f>
        <v>46295</v>
      </c>
      <c r="G86" s="16">
        <f>IF(2&gt;$D86,"",IF($E86=1,EOMONTH(EDATE(Bonds!$I86,6*(2-1)),0),EDATE(Bonds!$I86,6*(2-1))))</f>
        <v>46477</v>
      </c>
      <c r="H86" s="16">
        <f>IF(3&gt;$D86,"",IF($E86=1,EOMONTH(EDATE(Bonds!$I86,6*(3-1)),0),EDATE(Bonds!$I86,6*(3-1))))</f>
        <v>46660</v>
      </c>
      <c r="I86" s="16">
        <f>IF(4&gt;$D86,"",IF($E86=1,EOMONTH(EDATE(Bonds!$I86,6*(4-1)),0),EDATE(Bonds!$I86,6*(4-1))))</f>
        <v>46843</v>
      </c>
      <c r="J86" s="16" t="str">
        <f>IF(5&gt;$D86,"",IF($E86=1,EOMONTH(EDATE(Bonds!$I86,6*(5-1)),0),EDATE(Bonds!$I86,6*(5-1))))</f>
        <v/>
      </c>
      <c r="K86" s="16" t="str">
        <f>IF(6&gt;$D86,"",IF($E86=1,EOMONTH(EDATE(Bonds!$I86,6*(6-1)),0),EDATE(Bonds!$I86,6*(6-1))))</f>
        <v/>
      </c>
      <c r="L86" s="16" t="str">
        <f>IF(7&gt;$D86,"",IF($E86=1,EOMONTH(EDATE(Bonds!$I86,6*(7-1)),0),EDATE(Bonds!$I86,6*(7-1))))</f>
        <v/>
      </c>
      <c r="M86" s="16" t="str">
        <f>IF(8&gt;$D86,"",IF($E86=1,EOMONTH(EDATE(Bonds!$I86,6*(8-1)),0),EDATE(Bonds!$I86,6*(8-1))))</f>
        <v/>
      </c>
      <c r="N86" s="16" t="str">
        <f>IF(9&gt;$D86,"",IF($E86=1,EOMONTH(EDATE(Bonds!$I86,6*(9-1)),0),EDATE(Bonds!$I86,6*(9-1))))</f>
        <v/>
      </c>
      <c r="O86" s="16" t="str">
        <f>IF(10&gt;$D86,"",IF($E86=1,EOMONTH(EDATE(Bonds!$I86,6*(10-1)),0),EDATE(Bonds!$I86,6*(10-1))))</f>
        <v/>
      </c>
      <c r="P86" s="16" t="str">
        <f>IF(11&gt;$D86,"",IF($E86=1,EOMONTH(EDATE(Bonds!$I86,6*(11-1)),0),EDATE(Bonds!$I86,6*(11-1))))</f>
        <v/>
      </c>
      <c r="Q86" s="16" t="str">
        <f>IF(12&gt;$D86,"",IF($E86=1,EOMONTH(EDATE(Bonds!$I86,6*(12-1)),0),EDATE(Bonds!$I86,6*(12-1))))</f>
        <v/>
      </c>
      <c r="R86" s="16" t="str">
        <f>IF(13&gt;$D86,"",IF($E86=1,EOMONTH(EDATE(Bonds!$I86,6*(13-1)),0),EDATE(Bonds!$I86,6*(13-1))))</f>
        <v/>
      </c>
      <c r="S86" s="16" t="str">
        <f>IF(14&gt;$D86,"",IF($E86=1,EOMONTH(EDATE(Bonds!$I86,6*(14-1)),0),EDATE(Bonds!$I86,6*(14-1))))</f>
        <v/>
      </c>
      <c r="T86" s="16" t="str">
        <f>IF(15&gt;$D86,"",IF($E86=1,EOMONTH(EDATE(Bonds!$I86,6*(15-1)),0),EDATE(Bonds!$I86,6*(15-1))))</f>
        <v/>
      </c>
      <c r="U86" s="16" t="str">
        <f>IF(16&gt;$D86,"",IF($E86=1,EOMONTH(EDATE(Bonds!$I86,6*(16-1)),0),EDATE(Bonds!$I86,6*(16-1))))</f>
        <v/>
      </c>
      <c r="V86" s="16" t="str">
        <f>IF(17&gt;$D86,"",IF($E86=1,EOMONTH(EDATE(Bonds!$I86,6*(17-1)),0),EDATE(Bonds!$I86,6*(17-1))))</f>
        <v/>
      </c>
      <c r="W86" s="16" t="str">
        <f>IF(18&gt;$D86,"",IF($E86=1,EOMONTH(EDATE(Bonds!$I86,6*(18-1)),0),EDATE(Bonds!$I86,6*(18-1))))</f>
        <v/>
      </c>
      <c r="X86" s="16" t="str">
        <f>IF(19&gt;$D86,"",IF($E86=1,EOMONTH(EDATE(Bonds!$I86,6*(19-1)),0),EDATE(Bonds!$I86,6*(19-1))))</f>
        <v/>
      </c>
      <c r="Y86" s="16" t="str">
        <f>IF(20&gt;$D86,"",IF($E86=1,EOMONTH(EDATE(Bonds!$I86,6*(20-1)),0),EDATE(Bonds!$I86,6*(20-1))))</f>
        <v/>
      </c>
      <c r="Z86" s="16" t="str">
        <f>IF(21&gt;$D86,"",IF($E86=1,EOMONTH(EDATE(Bonds!$I86,6*(21-1)),0),EDATE(Bonds!$I86,6*(21-1))))</f>
        <v/>
      </c>
      <c r="AA86" s="16" t="str">
        <f>IF(22&gt;$D86,"",IF($E86=1,EOMONTH(EDATE(Bonds!$I86,6*(22-1)),0),EDATE(Bonds!$I86,6*(22-1))))</f>
        <v/>
      </c>
      <c r="AB86" s="16" t="str">
        <f>IF(23&gt;$D86,"",IF($E86=1,EOMONTH(EDATE(Bonds!$I86,6*(23-1)),0),EDATE(Bonds!$I86,6*(23-1))))</f>
        <v/>
      </c>
      <c r="AC86" s="16" t="str">
        <f>IF(24&gt;$D86,"",IF($E86=1,EOMONTH(EDATE(Bonds!$I86,6*(24-1)),0),EDATE(Bonds!$I86,6*(24-1))))</f>
        <v/>
      </c>
      <c r="AD86" s="16" t="str">
        <f>IF(25&gt;$D86,"",IF($E86=1,EOMONTH(EDATE(Bonds!$I86,6*(25-1)),0),EDATE(Bonds!$I86,6*(25-1))))</f>
        <v/>
      </c>
      <c r="AE86" s="16" t="str">
        <f>IF(26&gt;$D86,"",IF($E86=1,EOMONTH(EDATE(Bonds!$I86,6*(26-1)),0),EDATE(Bonds!$I86,6*(26-1))))</f>
        <v/>
      </c>
      <c r="AF86" s="16" t="str">
        <f>IF(27&gt;$D86,"",IF($E86=1,EOMONTH(EDATE(Bonds!$I86,6*(27-1)),0),EDATE(Bonds!$I86,6*(27-1))))</f>
        <v/>
      </c>
      <c r="AG86" s="16" t="str">
        <f>IF(28&gt;$D86,"",IF($E86=1,EOMONTH(EDATE(Bonds!$I86,6*(28-1)),0),EDATE(Bonds!$I86,6*(28-1))))</f>
        <v/>
      </c>
      <c r="AH86" s="16" t="str">
        <f>IF(29&gt;$D86,"",IF($E86=1,EOMONTH(EDATE(Bonds!$I86,6*(29-1)),0),EDATE(Bonds!$I86,6*(29-1))))</f>
        <v/>
      </c>
      <c r="AI86" s="16" t="str">
        <f>IF(30&gt;$D86,"",IF($E86=1,EOMONTH(EDATE(Bonds!$I86,6*(30-1)),0),EDATE(Bonds!$I86,6*(30-1))))</f>
        <v/>
      </c>
      <c r="AJ86" s="16" t="str">
        <f>IF(31&gt;$D86,"",IF($E86=1,EOMONTH(EDATE(Bonds!$I86,6*(31-1)),0),EDATE(Bonds!$I86,6*(31-1))))</f>
        <v/>
      </c>
      <c r="AK86" s="16" t="str">
        <f>IF(32&gt;$D86,"",IF($E86=1,EOMONTH(EDATE(Bonds!$I86,6*(32-1)),0),EDATE(Bonds!$I86,6*(32-1))))</f>
        <v/>
      </c>
      <c r="AL86" s="16" t="str">
        <f>IF(33&gt;$D86,"",IF($E86=1,EOMONTH(EDATE(Bonds!$I86,6*(33-1)),0),EDATE(Bonds!$I86,6*(33-1))))</f>
        <v/>
      </c>
      <c r="AM86" s="16" t="str">
        <f>IF(34&gt;$D86,"",IF($E86=1,EOMONTH(EDATE(Bonds!$I86,6*(34-1)),0),EDATE(Bonds!$I86,6*(34-1))))</f>
        <v/>
      </c>
      <c r="AN86" s="16" t="str">
        <f>IF(35&gt;$D86,"",IF($E86=1,EOMONTH(EDATE(Bonds!$I86,6*(35-1)),0),EDATE(Bonds!$I86,6*(35-1))))</f>
        <v/>
      </c>
      <c r="AO86" s="16" t="str">
        <f>IF(36&gt;$D86,"",IF($E86=1,EOMONTH(EDATE(Bonds!$I86,6*(36-1)),0),EDATE(Bonds!$I86,6*(36-1))))</f>
        <v/>
      </c>
      <c r="AP86" s="16" t="str">
        <f>IF(37&gt;$D86,"",IF($E86=1,EOMONTH(EDATE(Bonds!$I86,6*(37-1)),0),EDATE(Bonds!$I86,6*(37-1))))</f>
        <v/>
      </c>
      <c r="AQ86" s="16" t="str">
        <f>IF(38&gt;$D86,"",IF($E86=1,EOMONTH(EDATE(Bonds!$I86,6*(38-1)),0),EDATE(Bonds!$I86,6*(38-1))))</f>
        <v/>
      </c>
      <c r="AR86" s="16" t="str">
        <f>IF(39&gt;$D86,"",IF($E86=1,EOMONTH(EDATE(Bonds!$I86,6*(39-1)),0),EDATE(Bonds!$I86,6*(39-1))))</f>
        <v/>
      </c>
      <c r="AS86" s="16" t="str">
        <f>IF(40&gt;$D86,"",IF($E86=1,EOMONTH(EDATE(Bonds!$I86,6*(40-1)),0),EDATE(Bonds!$I86,6*(40-1))))</f>
        <v/>
      </c>
      <c r="AT86" s="16" t="str">
        <f>IF(41&gt;$D86,"",IF($E86=1,EOMONTH(EDATE(Bonds!$I86,6*(41-1)),0),EDATE(Bonds!$I86,6*(41-1))))</f>
        <v/>
      </c>
      <c r="AU86" s="16" t="str">
        <f>IF(42&gt;$D86,"",IF($E86=1,EOMONTH(EDATE(Bonds!$I86,6*(42-1)),0),EDATE(Bonds!$I86,6*(42-1))))</f>
        <v/>
      </c>
      <c r="AV86" s="16" t="str">
        <f>IF(43&gt;$D86,"",IF($E86=1,EOMONTH(EDATE(Bonds!$I86,6*(43-1)),0),EDATE(Bonds!$I86,6*(43-1))))</f>
        <v/>
      </c>
      <c r="AW86" s="16" t="str">
        <f>IF(44&gt;$D86,"",IF($E86=1,EOMONTH(EDATE(Bonds!$I86,6*(44-1)),0),EDATE(Bonds!$I86,6*(44-1))))</f>
        <v/>
      </c>
      <c r="AX86" s="16" t="str">
        <f>IF(45&gt;$D86,"",IF($E86=1,EOMONTH(EDATE(Bonds!$I86,6*(45-1)),0),EDATE(Bonds!$I86,6*(45-1))))</f>
        <v/>
      </c>
      <c r="AY86" s="16" t="str">
        <f>IF(46&gt;$D86,"",IF($E86=1,EOMONTH(EDATE(Bonds!$I86,6*(46-1)),0),EDATE(Bonds!$I86,6*(46-1))))</f>
        <v/>
      </c>
      <c r="AZ86" s="16" t="str">
        <f>IF(47&gt;$D86,"",IF($E86=1,EOMONTH(EDATE(Bonds!$I86,6*(47-1)),0),EDATE(Bonds!$I86,6*(47-1))))</f>
        <v/>
      </c>
      <c r="BA86" s="16" t="str">
        <f>IF(48&gt;$D86,"",IF($E86=1,EOMONTH(EDATE(Bonds!$I86,6*(48-1)),0),EDATE(Bonds!$I86,6*(48-1))))</f>
        <v/>
      </c>
      <c r="BB86" s="16" t="str">
        <f>IF(49&gt;$D86,"",IF($E86=1,EOMONTH(EDATE(Bonds!$I86,6*(49-1)),0),EDATE(Bonds!$I86,6*(49-1))))</f>
        <v/>
      </c>
      <c r="BC86" s="16" t="str">
        <f>IF(50&gt;$D86,"",IF($E86=1,EOMONTH(EDATE(Bonds!$I86,6*(50-1)),0),EDATE(Bonds!$I86,6*(50-1))))</f>
        <v/>
      </c>
      <c r="BD86" s="16" t="str">
        <f>IF(51&gt;$D86,"",IF($E86=1,EOMONTH(EDATE(Bonds!$I86,6*(51-1)),0),EDATE(Bonds!$I86,6*(51-1))))</f>
        <v/>
      </c>
      <c r="BE86" s="16" t="str">
        <f>IF(52&gt;$D86,"",IF($E86=1,EOMONTH(EDATE(Bonds!$I86,6*(52-1)),0),EDATE(Bonds!$I86,6*(52-1))))</f>
        <v/>
      </c>
      <c r="BF86" s="16" t="str">
        <f>IF(53&gt;$D86,"",IF($E86=1,EOMONTH(EDATE(Bonds!$I86,6*(53-1)),0),EDATE(Bonds!$I86,6*(53-1))))</f>
        <v/>
      </c>
      <c r="BG86" s="16" t="str">
        <f>IF(54&gt;$D86,"",IF($E86=1,EOMONTH(EDATE(Bonds!$I86,6*(54-1)),0),EDATE(Bonds!$I86,6*(54-1))))</f>
        <v/>
      </c>
      <c r="BH86" s="16" t="str">
        <f>IF(55&gt;$D86,"",IF($E86=1,EOMONTH(EDATE(Bonds!$I86,6*(55-1)),0),EDATE(Bonds!$I86,6*(55-1))))</f>
        <v/>
      </c>
      <c r="BI86" s="16" t="str">
        <f>IF(56&gt;$D86,"",IF($E86=1,EOMONTH(EDATE(Bonds!$I86,6*(56-1)),0),EDATE(Bonds!$I86,6*(56-1))))</f>
        <v/>
      </c>
      <c r="BJ86" s="16" t="str">
        <f>IF(57&gt;$D86,"",IF($E86=1,EOMONTH(EDATE(Bonds!$I86,6*(57-1)),0),EDATE(Bonds!$I86,6*(57-1))))</f>
        <v/>
      </c>
      <c r="BK86" s="16" t="str">
        <f>IF(58&gt;$D86,"",IF($E86=1,EOMONTH(EDATE(Bonds!$I86,6*(58-1)),0),EDATE(Bonds!$I86,6*(58-1))))</f>
        <v/>
      </c>
      <c r="BL86" s="16" t="str">
        <f>IF(59&gt;$D86,"",IF($E86=1,EOMONTH(EDATE(Bonds!$I86,6*(59-1)),0),EDATE(Bonds!$I86,6*(59-1))))</f>
        <v/>
      </c>
      <c r="BM86" s="16" t="str">
        <f>IF(60&gt;$D86,"",IF($E86=1,EOMONTH(EDATE(Bonds!$I86,6*(60-1)),0),EDATE(Bonds!$I86,6*(60-1))))</f>
        <v/>
      </c>
      <c r="BO86" s="22">
        <f t="shared" si="122"/>
        <v>3.6715303967375594E-2</v>
      </c>
      <c r="BP86" s="22">
        <f t="shared" si="123"/>
        <v>3.9614095064760248E-2</v>
      </c>
      <c r="BQ86" s="22">
        <f t="shared" si="124"/>
        <v>4.151220706950013E-2</v>
      </c>
      <c r="BR86" s="22">
        <f t="shared" si="125"/>
        <v>4.2723103410114802E-2</v>
      </c>
      <c r="BS86" s="22" t="str">
        <f t="shared" si="126"/>
        <v/>
      </c>
      <c r="BT86" s="22" t="str">
        <f t="shared" si="127"/>
        <v/>
      </c>
      <c r="BU86" s="22" t="str">
        <f t="shared" si="128"/>
        <v/>
      </c>
      <c r="BV86" s="22" t="str">
        <f t="shared" si="129"/>
        <v/>
      </c>
      <c r="BW86" s="22" t="str">
        <f t="shared" si="130"/>
        <v/>
      </c>
      <c r="BX86" s="22" t="str">
        <f t="shared" si="131"/>
        <v/>
      </c>
      <c r="BY86" s="22" t="str">
        <f t="shared" si="132"/>
        <v/>
      </c>
      <c r="BZ86" s="22" t="str">
        <f t="shared" si="133"/>
        <v/>
      </c>
      <c r="CA86" s="22" t="str">
        <f t="shared" si="134"/>
        <v/>
      </c>
      <c r="CB86" s="22" t="str">
        <f t="shared" si="135"/>
        <v/>
      </c>
      <c r="CC86" s="22" t="str">
        <f t="shared" si="136"/>
        <v/>
      </c>
      <c r="CD86" s="22" t="str">
        <f t="shared" si="137"/>
        <v/>
      </c>
      <c r="CE86" s="22" t="str">
        <f t="shared" si="138"/>
        <v/>
      </c>
      <c r="CF86" s="22" t="str">
        <f t="shared" si="139"/>
        <v/>
      </c>
      <c r="CG86" s="22" t="str">
        <f t="shared" si="140"/>
        <v/>
      </c>
      <c r="CH86" s="22" t="str">
        <f t="shared" si="141"/>
        <v/>
      </c>
      <c r="CI86" s="22" t="str">
        <f t="shared" si="142"/>
        <v/>
      </c>
      <c r="CJ86" s="22" t="str">
        <f t="shared" si="143"/>
        <v/>
      </c>
      <c r="CK86" s="22" t="str">
        <f t="shared" si="144"/>
        <v/>
      </c>
      <c r="CL86" s="22" t="str">
        <f t="shared" si="145"/>
        <v/>
      </c>
      <c r="CM86" s="22" t="str">
        <f t="shared" si="146"/>
        <v/>
      </c>
      <c r="CN86" s="22" t="str">
        <f t="shared" si="147"/>
        <v/>
      </c>
      <c r="CO86" s="22" t="str">
        <f t="shared" si="148"/>
        <v/>
      </c>
      <c r="CP86" s="22" t="str">
        <f t="shared" si="149"/>
        <v/>
      </c>
      <c r="CQ86" s="22" t="str">
        <f t="shared" si="150"/>
        <v/>
      </c>
      <c r="CR86" s="22" t="str">
        <f t="shared" si="151"/>
        <v/>
      </c>
      <c r="CS86" s="22" t="str">
        <f t="shared" si="152"/>
        <v/>
      </c>
      <c r="CT86" s="22" t="str">
        <f t="shared" si="153"/>
        <v/>
      </c>
      <c r="CU86" s="22" t="str">
        <f t="shared" si="154"/>
        <v/>
      </c>
      <c r="CV86" s="22" t="str">
        <f t="shared" si="155"/>
        <v/>
      </c>
      <c r="CW86" s="22" t="str">
        <f t="shared" si="156"/>
        <v/>
      </c>
      <c r="CX86" s="22" t="str">
        <f t="shared" si="157"/>
        <v/>
      </c>
      <c r="CY86" s="22" t="str">
        <f t="shared" si="158"/>
        <v/>
      </c>
      <c r="CZ86" s="22" t="str">
        <f t="shared" si="159"/>
        <v/>
      </c>
      <c r="DA86" s="22" t="str">
        <f t="shared" si="160"/>
        <v/>
      </c>
      <c r="DB86" s="22" t="str">
        <f t="shared" si="161"/>
        <v/>
      </c>
      <c r="DC86" s="22" t="str">
        <f t="shared" si="162"/>
        <v/>
      </c>
      <c r="DD86" s="22" t="str">
        <f t="shared" si="163"/>
        <v/>
      </c>
      <c r="DE86" s="22" t="str">
        <f t="shared" si="164"/>
        <v/>
      </c>
      <c r="DF86" s="22" t="str">
        <f t="shared" si="165"/>
        <v/>
      </c>
      <c r="DG86" s="22" t="str">
        <f t="shared" si="166"/>
        <v/>
      </c>
      <c r="DH86" s="22" t="str">
        <f t="shared" si="167"/>
        <v/>
      </c>
      <c r="DI86" s="22" t="str">
        <f t="shared" si="168"/>
        <v/>
      </c>
      <c r="DJ86" s="22" t="str">
        <f t="shared" si="169"/>
        <v/>
      </c>
      <c r="DK86" s="22" t="str">
        <f t="shared" si="170"/>
        <v/>
      </c>
      <c r="DL86" s="22" t="str">
        <f t="shared" si="171"/>
        <v/>
      </c>
      <c r="DM86" s="22" t="str">
        <f t="shared" si="172"/>
        <v/>
      </c>
      <c r="DN86" s="22" t="str">
        <f t="shared" si="173"/>
        <v/>
      </c>
      <c r="DO86" s="22" t="str">
        <f t="shared" si="174"/>
        <v/>
      </c>
      <c r="DP86" s="22" t="str">
        <f t="shared" si="175"/>
        <v/>
      </c>
      <c r="DQ86" s="22" t="str">
        <f t="shared" si="176"/>
        <v/>
      </c>
      <c r="DR86" s="22" t="str">
        <f t="shared" si="177"/>
        <v/>
      </c>
      <c r="DS86" s="22" t="str">
        <f t="shared" si="178"/>
        <v/>
      </c>
      <c r="DT86" s="22" t="str">
        <f t="shared" si="179"/>
        <v/>
      </c>
      <c r="DU86" s="22" t="str">
        <f t="shared" si="180"/>
        <v/>
      </c>
      <c r="DV86" s="22" t="str">
        <f t="shared" si="181"/>
        <v/>
      </c>
      <c r="DX86" s="18">
        <f t="shared" si="182"/>
        <v>1.8084934136561823</v>
      </c>
      <c r="DY86" s="18">
        <f t="shared" si="183"/>
        <v>1.7728113630577667</v>
      </c>
      <c r="DZ86" s="18">
        <f t="shared" si="184"/>
        <v>1.7344542230173998</v>
      </c>
      <c r="EA86" s="18">
        <f t="shared" si="185"/>
        <v>95.241389910776761</v>
      </c>
      <c r="EB86" s="18">
        <f t="shared" si="186"/>
        <v>0</v>
      </c>
      <c r="EC86" s="18">
        <f t="shared" si="187"/>
        <v>0</v>
      </c>
      <c r="ED86" s="18">
        <f t="shared" si="188"/>
        <v>0</v>
      </c>
      <c r="EE86" s="18">
        <f t="shared" si="189"/>
        <v>0</v>
      </c>
      <c r="EF86" s="18">
        <f t="shared" si="190"/>
        <v>0</v>
      </c>
      <c r="EG86" s="18">
        <f t="shared" si="191"/>
        <v>0</v>
      </c>
      <c r="EH86" s="18">
        <f t="shared" si="192"/>
        <v>0</v>
      </c>
      <c r="EI86" s="18">
        <f t="shared" si="193"/>
        <v>0</v>
      </c>
      <c r="EJ86" s="18">
        <f t="shared" si="194"/>
        <v>0</v>
      </c>
      <c r="EK86" s="18">
        <f t="shared" si="195"/>
        <v>0</v>
      </c>
      <c r="EL86" s="18">
        <f t="shared" si="196"/>
        <v>0</v>
      </c>
      <c r="EM86" s="18">
        <f t="shared" si="197"/>
        <v>0</v>
      </c>
      <c r="EN86" s="18">
        <f t="shared" si="198"/>
        <v>0</v>
      </c>
      <c r="EO86" s="18">
        <f t="shared" si="199"/>
        <v>0</v>
      </c>
      <c r="EP86" s="18">
        <f t="shared" si="200"/>
        <v>0</v>
      </c>
      <c r="EQ86" s="18">
        <f t="shared" si="201"/>
        <v>0</v>
      </c>
      <c r="ER86" s="18">
        <f t="shared" si="202"/>
        <v>0</v>
      </c>
      <c r="ES86" s="18">
        <f t="shared" si="203"/>
        <v>0</v>
      </c>
      <c r="ET86" s="18">
        <f t="shared" si="204"/>
        <v>0</v>
      </c>
      <c r="EU86" s="18">
        <f t="shared" si="205"/>
        <v>0</v>
      </c>
      <c r="EV86" s="18">
        <f t="shared" si="206"/>
        <v>0</v>
      </c>
      <c r="EW86" s="18">
        <f t="shared" si="207"/>
        <v>0</v>
      </c>
      <c r="EX86" s="18">
        <f t="shared" si="208"/>
        <v>0</v>
      </c>
      <c r="EY86" s="18">
        <f t="shared" si="209"/>
        <v>0</v>
      </c>
      <c r="EZ86" s="18">
        <f t="shared" si="210"/>
        <v>0</v>
      </c>
      <c r="FA86" s="18">
        <f t="shared" si="211"/>
        <v>0</v>
      </c>
      <c r="FB86" s="18">
        <f t="shared" si="212"/>
        <v>0</v>
      </c>
      <c r="FC86" s="18">
        <f t="shared" si="213"/>
        <v>0</v>
      </c>
      <c r="FD86" s="18">
        <f t="shared" si="214"/>
        <v>0</v>
      </c>
      <c r="FE86" s="18">
        <f t="shared" si="215"/>
        <v>0</v>
      </c>
      <c r="FF86" s="18">
        <f t="shared" si="216"/>
        <v>0</v>
      </c>
      <c r="FG86" s="18">
        <f t="shared" si="217"/>
        <v>0</v>
      </c>
      <c r="FH86" s="18">
        <f t="shared" si="218"/>
        <v>0</v>
      </c>
      <c r="FI86" s="18">
        <f t="shared" si="219"/>
        <v>0</v>
      </c>
      <c r="FJ86" s="18">
        <f t="shared" si="220"/>
        <v>0</v>
      </c>
      <c r="FK86" s="18">
        <f t="shared" si="221"/>
        <v>0</v>
      </c>
      <c r="FL86" s="18">
        <f t="shared" si="222"/>
        <v>0</v>
      </c>
      <c r="FM86" s="18">
        <f t="shared" si="223"/>
        <v>0</v>
      </c>
      <c r="FN86" s="18">
        <f t="shared" si="224"/>
        <v>0</v>
      </c>
      <c r="FO86" s="18">
        <f t="shared" si="225"/>
        <v>0</v>
      </c>
      <c r="FP86" s="18">
        <f t="shared" si="226"/>
        <v>0</v>
      </c>
      <c r="FQ86" s="18">
        <f t="shared" si="227"/>
        <v>0</v>
      </c>
      <c r="FR86" s="18">
        <f t="shared" si="228"/>
        <v>0</v>
      </c>
      <c r="FS86" s="18">
        <f t="shared" si="229"/>
        <v>0</v>
      </c>
      <c r="FT86" s="18">
        <f t="shared" si="230"/>
        <v>0</v>
      </c>
      <c r="FU86" s="18">
        <f t="shared" si="231"/>
        <v>0</v>
      </c>
      <c r="FV86" s="18">
        <f t="shared" si="232"/>
        <v>0</v>
      </c>
      <c r="FW86" s="18">
        <f t="shared" si="233"/>
        <v>0</v>
      </c>
      <c r="FX86" s="18">
        <f t="shared" si="234"/>
        <v>0</v>
      </c>
      <c r="FY86" s="18">
        <f t="shared" si="235"/>
        <v>0</v>
      </c>
      <c r="FZ86" s="18">
        <f t="shared" si="236"/>
        <v>0</v>
      </c>
      <c r="GA86" s="18">
        <f t="shared" si="237"/>
        <v>0</v>
      </c>
      <c r="GB86" s="18">
        <f t="shared" si="238"/>
        <v>0</v>
      </c>
      <c r="GC86" s="18">
        <f t="shared" si="239"/>
        <v>0</v>
      </c>
      <c r="GD86" s="18">
        <f t="shared" si="240"/>
        <v>0</v>
      </c>
      <c r="GE86" s="18">
        <f t="shared" si="241"/>
        <v>0</v>
      </c>
    </row>
    <row r="87" spans="1:187" x14ac:dyDescent="0.2">
      <c r="A87">
        <v>84</v>
      </c>
      <c r="B87" s="16">
        <f>Bonds!B87</f>
        <v>46843</v>
      </c>
      <c r="C87" s="17">
        <f>Bonds!C87</f>
        <v>3.875</v>
      </c>
      <c r="D87">
        <f>Bonds!Q87</f>
        <v>4</v>
      </c>
      <c r="E87">
        <f t="shared" si="121"/>
        <v>1</v>
      </c>
      <c r="F87" s="16">
        <f>IF(1&gt;$D87,"",IF($E87=1,EOMONTH(EDATE(Bonds!$I87,6*(1-1)),0),EDATE(Bonds!$I87,6*(1-1))))</f>
        <v>46295</v>
      </c>
      <c r="G87" s="16">
        <f>IF(2&gt;$D87,"",IF($E87=1,EOMONTH(EDATE(Bonds!$I87,6*(2-1)),0),EDATE(Bonds!$I87,6*(2-1))))</f>
        <v>46477</v>
      </c>
      <c r="H87" s="16">
        <f>IF(3&gt;$D87,"",IF($E87=1,EOMONTH(EDATE(Bonds!$I87,6*(3-1)),0),EDATE(Bonds!$I87,6*(3-1))))</f>
        <v>46660</v>
      </c>
      <c r="I87" s="16">
        <f>IF(4&gt;$D87,"",IF($E87=1,EOMONTH(EDATE(Bonds!$I87,6*(4-1)),0),EDATE(Bonds!$I87,6*(4-1))))</f>
        <v>46843</v>
      </c>
      <c r="J87" s="16" t="str">
        <f>IF(5&gt;$D87,"",IF($E87=1,EOMONTH(EDATE(Bonds!$I87,6*(5-1)),0),EDATE(Bonds!$I87,6*(5-1))))</f>
        <v/>
      </c>
      <c r="K87" s="16" t="str">
        <f>IF(6&gt;$D87,"",IF($E87=1,EOMONTH(EDATE(Bonds!$I87,6*(6-1)),0),EDATE(Bonds!$I87,6*(6-1))))</f>
        <v/>
      </c>
      <c r="L87" s="16" t="str">
        <f>IF(7&gt;$D87,"",IF($E87=1,EOMONTH(EDATE(Bonds!$I87,6*(7-1)),0),EDATE(Bonds!$I87,6*(7-1))))</f>
        <v/>
      </c>
      <c r="M87" s="16" t="str">
        <f>IF(8&gt;$D87,"",IF($E87=1,EOMONTH(EDATE(Bonds!$I87,6*(8-1)),0),EDATE(Bonds!$I87,6*(8-1))))</f>
        <v/>
      </c>
      <c r="N87" s="16" t="str">
        <f>IF(9&gt;$D87,"",IF($E87=1,EOMONTH(EDATE(Bonds!$I87,6*(9-1)),0),EDATE(Bonds!$I87,6*(9-1))))</f>
        <v/>
      </c>
      <c r="O87" s="16" t="str">
        <f>IF(10&gt;$D87,"",IF($E87=1,EOMONTH(EDATE(Bonds!$I87,6*(10-1)),0),EDATE(Bonds!$I87,6*(10-1))))</f>
        <v/>
      </c>
      <c r="P87" s="16" t="str">
        <f>IF(11&gt;$D87,"",IF($E87=1,EOMONTH(EDATE(Bonds!$I87,6*(11-1)),0),EDATE(Bonds!$I87,6*(11-1))))</f>
        <v/>
      </c>
      <c r="Q87" s="16" t="str">
        <f>IF(12&gt;$D87,"",IF($E87=1,EOMONTH(EDATE(Bonds!$I87,6*(12-1)),0),EDATE(Bonds!$I87,6*(12-1))))</f>
        <v/>
      </c>
      <c r="R87" s="16" t="str">
        <f>IF(13&gt;$D87,"",IF($E87=1,EOMONTH(EDATE(Bonds!$I87,6*(13-1)),0),EDATE(Bonds!$I87,6*(13-1))))</f>
        <v/>
      </c>
      <c r="S87" s="16" t="str">
        <f>IF(14&gt;$D87,"",IF($E87=1,EOMONTH(EDATE(Bonds!$I87,6*(14-1)),0),EDATE(Bonds!$I87,6*(14-1))))</f>
        <v/>
      </c>
      <c r="T87" s="16" t="str">
        <f>IF(15&gt;$D87,"",IF($E87=1,EOMONTH(EDATE(Bonds!$I87,6*(15-1)),0),EDATE(Bonds!$I87,6*(15-1))))</f>
        <v/>
      </c>
      <c r="U87" s="16" t="str">
        <f>IF(16&gt;$D87,"",IF($E87=1,EOMONTH(EDATE(Bonds!$I87,6*(16-1)),0),EDATE(Bonds!$I87,6*(16-1))))</f>
        <v/>
      </c>
      <c r="V87" s="16" t="str">
        <f>IF(17&gt;$D87,"",IF($E87=1,EOMONTH(EDATE(Bonds!$I87,6*(17-1)),0),EDATE(Bonds!$I87,6*(17-1))))</f>
        <v/>
      </c>
      <c r="W87" s="16" t="str">
        <f>IF(18&gt;$D87,"",IF($E87=1,EOMONTH(EDATE(Bonds!$I87,6*(18-1)),0),EDATE(Bonds!$I87,6*(18-1))))</f>
        <v/>
      </c>
      <c r="X87" s="16" t="str">
        <f>IF(19&gt;$D87,"",IF($E87=1,EOMONTH(EDATE(Bonds!$I87,6*(19-1)),0),EDATE(Bonds!$I87,6*(19-1))))</f>
        <v/>
      </c>
      <c r="Y87" s="16" t="str">
        <f>IF(20&gt;$D87,"",IF($E87=1,EOMONTH(EDATE(Bonds!$I87,6*(20-1)),0),EDATE(Bonds!$I87,6*(20-1))))</f>
        <v/>
      </c>
      <c r="Z87" s="16" t="str">
        <f>IF(21&gt;$D87,"",IF($E87=1,EOMONTH(EDATE(Bonds!$I87,6*(21-1)),0),EDATE(Bonds!$I87,6*(21-1))))</f>
        <v/>
      </c>
      <c r="AA87" s="16" t="str">
        <f>IF(22&gt;$D87,"",IF($E87=1,EOMONTH(EDATE(Bonds!$I87,6*(22-1)),0),EDATE(Bonds!$I87,6*(22-1))))</f>
        <v/>
      </c>
      <c r="AB87" s="16" t="str">
        <f>IF(23&gt;$D87,"",IF($E87=1,EOMONTH(EDATE(Bonds!$I87,6*(23-1)),0),EDATE(Bonds!$I87,6*(23-1))))</f>
        <v/>
      </c>
      <c r="AC87" s="16" t="str">
        <f>IF(24&gt;$D87,"",IF($E87=1,EOMONTH(EDATE(Bonds!$I87,6*(24-1)),0),EDATE(Bonds!$I87,6*(24-1))))</f>
        <v/>
      </c>
      <c r="AD87" s="16" t="str">
        <f>IF(25&gt;$D87,"",IF($E87=1,EOMONTH(EDATE(Bonds!$I87,6*(25-1)),0),EDATE(Bonds!$I87,6*(25-1))))</f>
        <v/>
      </c>
      <c r="AE87" s="16" t="str">
        <f>IF(26&gt;$D87,"",IF($E87=1,EOMONTH(EDATE(Bonds!$I87,6*(26-1)),0),EDATE(Bonds!$I87,6*(26-1))))</f>
        <v/>
      </c>
      <c r="AF87" s="16" t="str">
        <f>IF(27&gt;$D87,"",IF($E87=1,EOMONTH(EDATE(Bonds!$I87,6*(27-1)),0),EDATE(Bonds!$I87,6*(27-1))))</f>
        <v/>
      </c>
      <c r="AG87" s="16" t="str">
        <f>IF(28&gt;$D87,"",IF($E87=1,EOMONTH(EDATE(Bonds!$I87,6*(28-1)),0),EDATE(Bonds!$I87,6*(28-1))))</f>
        <v/>
      </c>
      <c r="AH87" s="16" t="str">
        <f>IF(29&gt;$D87,"",IF($E87=1,EOMONTH(EDATE(Bonds!$I87,6*(29-1)),0),EDATE(Bonds!$I87,6*(29-1))))</f>
        <v/>
      </c>
      <c r="AI87" s="16" t="str">
        <f>IF(30&gt;$D87,"",IF($E87=1,EOMONTH(EDATE(Bonds!$I87,6*(30-1)),0),EDATE(Bonds!$I87,6*(30-1))))</f>
        <v/>
      </c>
      <c r="AJ87" s="16" t="str">
        <f>IF(31&gt;$D87,"",IF($E87=1,EOMONTH(EDATE(Bonds!$I87,6*(31-1)),0),EDATE(Bonds!$I87,6*(31-1))))</f>
        <v/>
      </c>
      <c r="AK87" s="16" t="str">
        <f>IF(32&gt;$D87,"",IF($E87=1,EOMONTH(EDATE(Bonds!$I87,6*(32-1)),0),EDATE(Bonds!$I87,6*(32-1))))</f>
        <v/>
      </c>
      <c r="AL87" s="16" t="str">
        <f>IF(33&gt;$D87,"",IF($E87=1,EOMONTH(EDATE(Bonds!$I87,6*(33-1)),0),EDATE(Bonds!$I87,6*(33-1))))</f>
        <v/>
      </c>
      <c r="AM87" s="16" t="str">
        <f>IF(34&gt;$D87,"",IF($E87=1,EOMONTH(EDATE(Bonds!$I87,6*(34-1)),0),EDATE(Bonds!$I87,6*(34-1))))</f>
        <v/>
      </c>
      <c r="AN87" s="16" t="str">
        <f>IF(35&gt;$D87,"",IF($E87=1,EOMONTH(EDATE(Bonds!$I87,6*(35-1)),0),EDATE(Bonds!$I87,6*(35-1))))</f>
        <v/>
      </c>
      <c r="AO87" s="16" t="str">
        <f>IF(36&gt;$D87,"",IF($E87=1,EOMONTH(EDATE(Bonds!$I87,6*(36-1)),0),EDATE(Bonds!$I87,6*(36-1))))</f>
        <v/>
      </c>
      <c r="AP87" s="16" t="str">
        <f>IF(37&gt;$D87,"",IF($E87=1,EOMONTH(EDATE(Bonds!$I87,6*(37-1)),0),EDATE(Bonds!$I87,6*(37-1))))</f>
        <v/>
      </c>
      <c r="AQ87" s="16" t="str">
        <f>IF(38&gt;$D87,"",IF($E87=1,EOMONTH(EDATE(Bonds!$I87,6*(38-1)),0),EDATE(Bonds!$I87,6*(38-1))))</f>
        <v/>
      </c>
      <c r="AR87" s="16" t="str">
        <f>IF(39&gt;$D87,"",IF($E87=1,EOMONTH(EDATE(Bonds!$I87,6*(39-1)),0),EDATE(Bonds!$I87,6*(39-1))))</f>
        <v/>
      </c>
      <c r="AS87" s="16" t="str">
        <f>IF(40&gt;$D87,"",IF($E87=1,EOMONTH(EDATE(Bonds!$I87,6*(40-1)),0),EDATE(Bonds!$I87,6*(40-1))))</f>
        <v/>
      </c>
      <c r="AT87" s="16" t="str">
        <f>IF(41&gt;$D87,"",IF($E87=1,EOMONTH(EDATE(Bonds!$I87,6*(41-1)),0),EDATE(Bonds!$I87,6*(41-1))))</f>
        <v/>
      </c>
      <c r="AU87" s="16" t="str">
        <f>IF(42&gt;$D87,"",IF($E87=1,EOMONTH(EDATE(Bonds!$I87,6*(42-1)),0),EDATE(Bonds!$I87,6*(42-1))))</f>
        <v/>
      </c>
      <c r="AV87" s="16" t="str">
        <f>IF(43&gt;$D87,"",IF($E87=1,EOMONTH(EDATE(Bonds!$I87,6*(43-1)),0),EDATE(Bonds!$I87,6*(43-1))))</f>
        <v/>
      </c>
      <c r="AW87" s="16" t="str">
        <f>IF(44&gt;$D87,"",IF($E87=1,EOMONTH(EDATE(Bonds!$I87,6*(44-1)),0),EDATE(Bonds!$I87,6*(44-1))))</f>
        <v/>
      </c>
      <c r="AX87" s="16" t="str">
        <f>IF(45&gt;$D87,"",IF($E87=1,EOMONTH(EDATE(Bonds!$I87,6*(45-1)),0),EDATE(Bonds!$I87,6*(45-1))))</f>
        <v/>
      </c>
      <c r="AY87" s="16" t="str">
        <f>IF(46&gt;$D87,"",IF($E87=1,EOMONTH(EDATE(Bonds!$I87,6*(46-1)),0),EDATE(Bonds!$I87,6*(46-1))))</f>
        <v/>
      </c>
      <c r="AZ87" s="16" t="str">
        <f>IF(47&gt;$D87,"",IF($E87=1,EOMONTH(EDATE(Bonds!$I87,6*(47-1)),0),EDATE(Bonds!$I87,6*(47-1))))</f>
        <v/>
      </c>
      <c r="BA87" s="16" t="str">
        <f>IF(48&gt;$D87,"",IF($E87=1,EOMONTH(EDATE(Bonds!$I87,6*(48-1)),0),EDATE(Bonds!$I87,6*(48-1))))</f>
        <v/>
      </c>
      <c r="BB87" s="16" t="str">
        <f>IF(49&gt;$D87,"",IF($E87=1,EOMONTH(EDATE(Bonds!$I87,6*(49-1)),0),EDATE(Bonds!$I87,6*(49-1))))</f>
        <v/>
      </c>
      <c r="BC87" s="16" t="str">
        <f>IF(50&gt;$D87,"",IF($E87=1,EOMONTH(EDATE(Bonds!$I87,6*(50-1)),0),EDATE(Bonds!$I87,6*(50-1))))</f>
        <v/>
      </c>
      <c r="BD87" s="16" t="str">
        <f>IF(51&gt;$D87,"",IF($E87=1,EOMONTH(EDATE(Bonds!$I87,6*(51-1)),0),EDATE(Bonds!$I87,6*(51-1))))</f>
        <v/>
      </c>
      <c r="BE87" s="16" t="str">
        <f>IF(52&gt;$D87,"",IF($E87=1,EOMONTH(EDATE(Bonds!$I87,6*(52-1)),0),EDATE(Bonds!$I87,6*(52-1))))</f>
        <v/>
      </c>
      <c r="BF87" s="16" t="str">
        <f>IF(53&gt;$D87,"",IF($E87=1,EOMONTH(EDATE(Bonds!$I87,6*(53-1)),0),EDATE(Bonds!$I87,6*(53-1))))</f>
        <v/>
      </c>
      <c r="BG87" s="16" t="str">
        <f>IF(54&gt;$D87,"",IF($E87=1,EOMONTH(EDATE(Bonds!$I87,6*(54-1)),0),EDATE(Bonds!$I87,6*(54-1))))</f>
        <v/>
      </c>
      <c r="BH87" s="16" t="str">
        <f>IF(55&gt;$D87,"",IF($E87=1,EOMONTH(EDATE(Bonds!$I87,6*(55-1)),0),EDATE(Bonds!$I87,6*(55-1))))</f>
        <v/>
      </c>
      <c r="BI87" s="16" t="str">
        <f>IF(56&gt;$D87,"",IF($E87=1,EOMONTH(EDATE(Bonds!$I87,6*(56-1)),0),EDATE(Bonds!$I87,6*(56-1))))</f>
        <v/>
      </c>
      <c r="BJ87" s="16" t="str">
        <f>IF(57&gt;$D87,"",IF($E87=1,EOMONTH(EDATE(Bonds!$I87,6*(57-1)),0),EDATE(Bonds!$I87,6*(57-1))))</f>
        <v/>
      </c>
      <c r="BK87" s="16" t="str">
        <f>IF(58&gt;$D87,"",IF($E87=1,EOMONTH(EDATE(Bonds!$I87,6*(58-1)),0),EDATE(Bonds!$I87,6*(58-1))))</f>
        <v/>
      </c>
      <c r="BL87" s="16" t="str">
        <f>IF(59&gt;$D87,"",IF($E87=1,EOMONTH(EDATE(Bonds!$I87,6*(59-1)),0),EDATE(Bonds!$I87,6*(59-1))))</f>
        <v/>
      </c>
      <c r="BM87" s="16" t="str">
        <f>IF(60&gt;$D87,"",IF($E87=1,EOMONTH(EDATE(Bonds!$I87,6*(60-1)),0),EDATE(Bonds!$I87,6*(60-1))))</f>
        <v/>
      </c>
      <c r="BO87" s="22">
        <f t="shared" si="122"/>
        <v>3.6715303967375594E-2</v>
      </c>
      <c r="BP87" s="22">
        <f t="shared" si="123"/>
        <v>3.9614095064760248E-2</v>
      </c>
      <c r="BQ87" s="22">
        <f t="shared" si="124"/>
        <v>4.151220706950013E-2</v>
      </c>
      <c r="BR87" s="22">
        <f t="shared" si="125"/>
        <v>4.2723103410114802E-2</v>
      </c>
      <c r="BS87" s="22" t="str">
        <f t="shared" si="126"/>
        <v/>
      </c>
      <c r="BT87" s="22" t="str">
        <f t="shared" si="127"/>
        <v/>
      </c>
      <c r="BU87" s="22" t="str">
        <f t="shared" si="128"/>
        <v/>
      </c>
      <c r="BV87" s="22" t="str">
        <f t="shared" si="129"/>
        <v/>
      </c>
      <c r="BW87" s="22" t="str">
        <f t="shared" si="130"/>
        <v/>
      </c>
      <c r="BX87" s="22" t="str">
        <f t="shared" si="131"/>
        <v/>
      </c>
      <c r="BY87" s="22" t="str">
        <f t="shared" si="132"/>
        <v/>
      </c>
      <c r="BZ87" s="22" t="str">
        <f t="shared" si="133"/>
        <v/>
      </c>
      <c r="CA87" s="22" t="str">
        <f t="shared" si="134"/>
        <v/>
      </c>
      <c r="CB87" s="22" t="str">
        <f t="shared" si="135"/>
        <v/>
      </c>
      <c r="CC87" s="22" t="str">
        <f t="shared" si="136"/>
        <v/>
      </c>
      <c r="CD87" s="22" t="str">
        <f t="shared" si="137"/>
        <v/>
      </c>
      <c r="CE87" s="22" t="str">
        <f t="shared" si="138"/>
        <v/>
      </c>
      <c r="CF87" s="22" t="str">
        <f t="shared" si="139"/>
        <v/>
      </c>
      <c r="CG87" s="22" t="str">
        <f t="shared" si="140"/>
        <v/>
      </c>
      <c r="CH87" s="22" t="str">
        <f t="shared" si="141"/>
        <v/>
      </c>
      <c r="CI87" s="22" t="str">
        <f t="shared" si="142"/>
        <v/>
      </c>
      <c r="CJ87" s="22" t="str">
        <f t="shared" si="143"/>
        <v/>
      </c>
      <c r="CK87" s="22" t="str">
        <f t="shared" si="144"/>
        <v/>
      </c>
      <c r="CL87" s="22" t="str">
        <f t="shared" si="145"/>
        <v/>
      </c>
      <c r="CM87" s="22" t="str">
        <f t="shared" si="146"/>
        <v/>
      </c>
      <c r="CN87" s="22" t="str">
        <f t="shared" si="147"/>
        <v/>
      </c>
      <c r="CO87" s="22" t="str">
        <f t="shared" si="148"/>
        <v/>
      </c>
      <c r="CP87" s="22" t="str">
        <f t="shared" si="149"/>
        <v/>
      </c>
      <c r="CQ87" s="22" t="str">
        <f t="shared" si="150"/>
        <v/>
      </c>
      <c r="CR87" s="22" t="str">
        <f t="shared" si="151"/>
        <v/>
      </c>
      <c r="CS87" s="22" t="str">
        <f t="shared" si="152"/>
        <v/>
      </c>
      <c r="CT87" s="22" t="str">
        <f t="shared" si="153"/>
        <v/>
      </c>
      <c r="CU87" s="22" t="str">
        <f t="shared" si="154"/>
        <v/>
      </c>
      <c r="CV87" s="22" t="str">
        <f t="shared" si="155"/>
        <v/>
      </c>
      <c r="CW87" s="22" t="str">
        <f t="shared" si="156"/>
        <v/>
      </c>
      <c r="CX87" s="22" t="str">
        <f t="shared" si="157"/>
        <v/>
      </c>
      <c r="CY87" s="22" t="str">
        <f t="shared" si="158"/>
        <v/>
      </c>
      <c r="CZ87" s="22" t="str">
        <f t="shared" si="159"/>
        <v/>
      </c>
      <c r="DA87" s="22" t="str">
        <f t="shared" si="160"/>
        <v/>
      </c>
      <c r="DB87" s="22" t="str">
        <f t="shared" si="161"/>
        <v/>
      </c>
      <c r="DC87" s="22" t="str">
        <f t="shared" si="162"/>
        <v/>
      </c>
      <c r="DD87" s="22" t="str">
        <f t="shared" si="163"/>
        <v/>
      </c>
      <c r="DE87" s="22" t="str">
        <f t="shared" si="164"/>
        <v/>
      </c>
      <c r="DF87" s="22" t="str">
        <f t="shared" si="165"/>
        <v/>
      </c>
      <c r="DG87" s="22" t="str">
        <f t="shared" si="166"/>
        <v/>
      </c>
      <c r="DH87" s="22" t="str">
        <f t="shared" si="167"/>
        <v/>
      </c>
      <c r="DI87" s="22" t="str">
        <f t="shared" si="168"/>
        <v/>
      </c>
      <c r="DJ87" s="22" t="str">
        <f t="shared" si="169"/>
        <v/>
      </c>
      <c r="DK87" s="22" t="str">
        <f t="shared" si="170"/>
        <v/>
      </c>
      <c r="DL87" s="22" t="str">
        <f t="shared" si="171"/>
        <v/>
      </c>
      <c r="DM87" s="22" t="str">
        <f t="shared" si="172"/>
        <v/>
      </c>
      <c r="DN87" s="22" t="str">
        <f t="shared" si="173"/>
        <v/>
      </c>
      <c r="DO87" s="22" t="str">
        <f t="shared" si="174"/>
        <v/>
      </c>
      <c r="DP87" s="22" t="str">
        <f t="shared" si="175"/>
        <v/>
      </c>
      <c r="DQ87" s="22" t="str">
        <f t="shared" si="176"/>
        <v/>
      </c>
      <c r="DR87" s="22" t="str">
        <f t="shared" si="177"/>
        <v/>
      </c>
      <c r="DS87" s="22" t="str">
        <f t="shared" si="178"/>
        <v/>
      </c>
      <c r="DT87" s="22" t="str">
        <f t="shared" si="179"/>
        <v/>
      </c>
      <c r="DU87" s="22" t="str">
        <f t="shared" si="180"/>
        <v/>
      </c>
      <c r="DV87" s="22" t="str">
        <f t="shared" si="181"/>
        <v/>
      </c>
      <c r="DX87" s="18">
        <f t="shared" si="182"/>
        <v>1.9332170973566087</v>
      </c>
      <c r="DY87" s="18">
        <f t="shared" si="183"/>
        <v>1.8950742156824403</v>
      </c>
      <c r="DZ87" s="18">
        <f t="shared" si="184"/>
        <v>1.8540717556392894</v>
      </c>
      <c r="EA87" s="18">
        <f t="shared" si="185"/>
        <v>95.358322249525415</v>
      </c>
      <c r="EB87" s="18">
        <f t="shared" si="186"/>
        <v>0</v>
      </c>
      <c r="EC87" s="18">
        <f t="shared" si="187"/>
        <v>0</v>
      </c>
      <c r="ED87" s="18">
        <f t="shared" si="188"/>
        <v>0</v>
      </c>
      <c r="EE87" s="18">
        <f t="shared" si="189"/>
        <v>0</v>
      </c>
      <c r="EF87" s="18">
        <f t="shared" si="190"/>
        <v>0</v>
      </c>
      <c r="EG87" s="18">
        <f t="shared" si="191"/>
        <v>0</v>
      </c>
      <c r="EH87" s="18">
        <f t="shared" si="192"/>
        <v>0</v>
      </c>
      <c r="EI87" s="18">
        <f t="shared" si="193"/>
        <v>0</v>
      </c>
      <c r="EJ87" s="18">
        <f t="shared" si="194"/>
        <v>0</v>
      </c>
      <c r="EK87" s="18">
        <f t="shared" si="195"/>
        <v>0</v>
      </c>
      <c r="EL87" s="18">
        <f t="shared" si="196"/>
        <v>0</v>
      </c>
      <c r="EM87" s="18">
        <f t="shared" si="197"/>
        <v>0</v>
      </c>
      <c r="EN87" s="18">
        <f t="shared" si="198"/>
        <v>0</v>
      </c>
      <c r="EO87" s="18">
        <f t="shared" si="199"/>
        <v>0</v>
      </c>
      <c r="EP87" s="18">
        <f t="shared" si="200"/>
        <v>0</v>
      </c>
      <c r="EQ87" s="18">
        <f t="shared" si="201"/>
        <v>0</v>
      </c>
      <c r="ER87" s="18">
        <f t="shared" si="202"/>
        <v>0</v>
      </c>
      <c r="ES87" s="18">
        <f t="shared" si="203"/>
        <v>0</v>
      </c>
      <c r="ET87" s="18">
        <f t="shared" si="204"/>
        <v>0</v>
      </c>
      <c r="EU87" s="18">
        <f t="shared" si="205"/>
        <v>0</v>
      </c>
      <c r="EV87" s="18">
        <f t="shared" si="206"/>
        <v>0</v>
      </c>
      <c r="EW87" s="18">
        <f t="shared" si="207"/>
        <v>0</v>
      </c>
      <c r="EX87" s="18">
        <f t="shared" si="208"/>
        <v>0</v>
      </c>
      <c r="EY87" s="18">
        <f t="shared" si="209"/>
        <v>0</v>
      </c>
      <c r="EZ87" s="18">
        <f t="shared" si="210"/>
        <v>0</v>
      </c>
      <c r="FA87" s="18">
        <f t="shared" si="211"/>
        <v>0</v>
      </c>
      <c r="FB87" s="18">
        <f t="shared" si="212"/>
        <v>0</v>
      </c>
      <c r="FC87" s="18">
        <f t="shared" si="213"/>
        <v>0</v>
      </c>
      <c r="FD87" s="18">
        <f t="shared" si="214"/>
        <v>0</v>
      </c>
      <c r="FE87" s="18">
        <f t="shared" si="215"/>
        <v>0</v>
      </c>
      <c r="FF87" s="18">
        <f t="shared" si="216"/>
        <v>0</v>
      </c>
      <c r="FG87" s="18">
        <f t="shared" si="217"/>
        <v>0</v>
      </c>
      <c r="FH87" s="18">
        <f t="shared" si="218"/>
        <v>0</v>
      </c>
      <c r="FI87" s="18">
        <f t="shared" si="219"/>
        <v>0</v>
      </c>
      <c r="FJ87" s="18">
        <f t="shared" si="220"/>
        <v>0</v>
      </c>
      <c r="FK87" s="18">
        <f t="shared" si="221"/>
        <v>0</v>
      </c>
      <c r="FL87" s="18">
        <f t="shared" si="222"/>
        <v>0</v>
      </c>
      <c r="FM87" s="18">
        <f t="shared" si="223"/>
        <v>0</v>
      </c>
      <c r="FN87" s="18">
        <f t="shared" si="224"/>
        <v>0</v>
      </c>
      <c r="FO87" s="18">
        <f t="shared" si="225"/>
        <v>0</v>
      </c>
      <c r="FP87" s="18">
        <f t="shared" si="226"/>
        <v>0</v>
      </c>
      <c r="FQ87" s="18">
        <f t="shared" si="227"/>
        <v>0</v>
      </c>
      <c r="FR87" s="18">
        <f t="shared" si="228"/>
        <v>0</v>
      </c>
      <c r="FS87" s="18">
        <f t="shared" si="229"/>
        <v>0</v>
      </c>
      <c r="FT87" s="18">
        <f t="shared" si="230"/>
        <v>0</v>
      </c>
      <c r="FU87" s="18">
        <f t="shared" si="231"/>
        <v>0</v>
      </c>
      <c r="FV87" s="18">
        <f t="shared" si="232"/>
        <v>0</v>
      </c>
      <c r="FW87" s="18">
        <f t="shared" si="233"/>
        <v>0</v>
      </c>
      <c r="FX87" s="18">
        <f t="shared" si="234"/>
        <v>0</v>
      </c>
      <c r="FY87" s="18">
        <f t="shared" si="235"/>
        <v>0</v>
      </c>
      <c r="FZ87" s="18">
        <f t="shared" si="236"/>
        <v>0</v>
      </c>
      <c r="GA87" s="18">
        <f t="shared" si="237"/>
        <v>0</v>
      </c>
      <c r="GB87" s="18">
        <f t="shared" si="238"/>
        <v>0</v>
      </c>
      <c r="GC87" s="18">
        <f t="shared" si="239"/>
        <v>0</v>
      </c>
      <c r="GD87" s="18">
        <f t="shared" si="240"/>
        <v>0</v>
      </c>
      <c r="GE87" s="18">
        <f t="shared" si="241"/>
        <v>0</v>
      </c>
    </row>
    <row r="88" spans="1:187" x14ac:dyDescent="0.2">
      <c r="A88">
        <v>85</v>
      </c>
      <c r="B88" s="16">
        <f>Bonds!B88</f>
        <v>46858</v>
      </c>
      <c r="C88" s="17">
        <f>Bonds!C88</f>
        <v>3.75</v>
      </c>
      <c r="D88">
        <f>Bonds!Q88</f>
        <v>4</v>
      </c>
      <c r="E88">
        <f t="shared" si="121"/>
        <v>0</v>
      </c>
      <c r="F88" s="16">
        <f>IF(1&gt;$D88,"",IF($E88=1,EOMONTH(EDATE(Bonds!$I88,6*(1-1)),0),EDATE(Bonds!$I88,6*(1-1))))</f>
        <v>46310</v>
      </c>
      <c r="G88" s="16">
        <f>IF(2&gt;$D88,"",IF($E88=1,EOMONTH(EDATE(Bonds!$I88,6*(2-1)),0),EDATE(Bonds!$I88,6*(2-1))))</f>
        <v>46492</v>
      </c>
      <c r="H88" s="16">
        <f>IF(3&gt;$D88,"",IF($E88=1,EOMONTH(EDATE(Bonds!$I88,6*(3-1)),0),EDATE(Bonds!$I88,6*(3-1))))</f>
        <v>46675</v>
      </c>
      <c r="I88" s="16">
        <f>IF(4&gt;$D88,"",IF($E88=1,EOMONTH(EDATE(Bonds!$I88,6*(4-1)),0),EDATE(Bonds!$I88,6*(4-1))))</f>
        <v>46858</v>
      </c>
      <c r="J88" s="16" t="str">
        <f>IF(5&gt;$D88,"",IF($E88=1,EOMONTH(EDATE(Bonds!$I88,6*(5-1)),0),EDATE(Bonds!$I88,6*(5-1))))</f>
        <v/>
      </c>
      <c r="K88" s="16" t="str">
        <f>IF(6&gt;$D88,"",IF($E88=1,EOMONTH(EDATE(Bonds!$I88,6*(6-1)),0),EDATE(Bonds!$I88,6*(6-1))))</f>
        <v/>
      </c>
      <c r="L88" s="16" t="str">
        <f>IF(7&gt;$D88,"",IF($E88=1,EOMONTH(EDATE(Bonds!$I88,6*(7-1)),0),EDATE(Bonds!$I88,6*(7-1))))</f>
        <v/>
      </c>
      <c r="M88" s="16" t="str">
        <f>IF(8&gt;$D88,"",IF($E88=1,EOMONTH(EDATE(Bonds!$I88,6*(8-1)),0),EDATE(Bonds!$I88,6*(8-1))))</f>
        <v/>
      </c>
      <c r="N88" s="16" t="str">
        <f>IF(9&gt;$D88,"",IF($E88=1,EOMONTH(EDATE(Bonds!$I88,6*(9-1)),0),EDATE(Bonds!$I88,6*(9-1))))</f>
        <v/>
      </c>
      <c r="O88" s="16" t="str">
        <f>IF(10&gt;$D88,"",IF($E88=1,EOMONTH(EDATE(Bonds!$I88,6*(10-1)),0),EDATE(Bonds!$I88,6*(10-1))))</f>
        <v/>
      </c>
      <c r="P88" s="16" t="str">
        <f>IF(11&gt;$D88,"",IF($E88=1,EOMONTH(EDATE(Bonds!$I88,6*(11-1)),0),EDATE(Bonds!$I88,6*(11-1))))</f>
        <v/>
      </c>
      <c r="Q88" s="16" t="str">
        <f>IF(12&gt;$D88,"",IF($E88=1,EOMONTH(EDATE(Bonds!$I88,6*(12-1)),0),EDATE(Bonds!$I88,6*(12-1))))</f>
        <v/>
      </c>
      <c r="R88" s="16" t="str">
        <f>IF(13&gt;$D88,"",IF($E88=1,EOMONTH(EDATE(Bonds!$I88,6*(13-1)),0),EDATE(Bonds!$I88,6*(13-1))))</f>
        <v/>
      </c>
      <c r="S88" s="16" t="str">
        <f>IF(14&gt;$D88,"",IF($E88=1,EOMONTH(EDATE(Bonds!$I88,6*(14-1)),0),EDATE(Bonds!$I88,6*(14-1))))</f>
        <v/>
      </c>
      <c r="T88" s="16" t="str">
        <f>IF(15&gt;$D88,"",IF($E88=1,EOMONTH(EDATE(Bonds!$I88,6*(15-1)),0),EDATE(Bonds!$I88,6*(15-1))))</f>
        <v/>
      </c>
      <c r="U88" s="16" t="str">
        <f>IF(16&gt;$D88,"",IF($E88=1,EOMONTH(EDATE(Bonds!$I88,6*(16-1)),0),EDATE(Bonds!$I88,6*(16-1))))</f>
        <v/>
      </c>
      <c r="V88" s="16" t="str">
        <f>IF(17&gt;$D88,"",IF($E88=1,EOMONTH(EDATE(Bonds!$I88,6*(17-1)),0),EDATE(Bonds!$I88,6*(17-1))))</f>
        <v/>
      </c>
      <c r="W88" s="16" t="str">
        <f>IF(18&gt;$D88,"",IF($E88=1,EOMONTH(EDATE(Bonds!$I88,6*(18-1)),0),EDATE(Bonds!$I88,6*(18-1))))</f>
        <v/>
      </c>
      <c r="X88" s="16" t="str">
        <f>IF(19&gt;$D88,"",IF($E88=1,EOMONTH(EDATE(Bonds!$I88,6*(19-1)),0),EDATE(Bonds!$I88,6*(19-1))))</f>
        <v/>
      </c>
      <c r="Y88" s="16" t="str">
        <f>IF(20&gt;$D88,"",IF($E88=1,EOMONTH(EDATE(Bonds!$I88,6*(20-1)),0),EDATE(Bonds!$I88,6*(20-1))))</f>
        <v/>
      </c>
      <c r="Z88" s="16" t="str">
        <f>IF(21&gt;$D88,"",IF($E88=1,EOMONTH(EDATE(Bonds!$I88,6*(21-1)),0),EDATE(Bonds!$I88,6*(21-1))))</f>
        <v/>
      </c>
      <c r="AA88" s="16" t="str">
        <f>IF(22&gt;$D88,"",IF($E88=1,EOMONTH(EDATE(Bonds!$I88,6*(22-1)),0),EDATE(Bonds!$I88,6*(22-1))))</f>
        <v/>
      </c>
      <c r="AB88" s="16" t="str">
        <f>IF(23&gt;$D88,"",IF($E88=1,EOMONTH(EDATE(Bonds!$I88,6*(23-1)),0),EDATE(Bonds!$I88,6*(23-1))))</f>
        <v/>
      </c>
      <c r="AC88" s="16" t="str">
        <f>IF(24&gt;$D88,"",IF($E88=1,EOMONTH(EDATE(Bonds!$I88,6*(24-1)),0),EDATE(Bonds!$I88,6*(24-1))))</f>
        <v/>
      </c>
      <c r="AD88" s="16" t="str">
        <f>IF(25&gt;$D88,"",IF($E88=1,EOMONTH(EDATE(Bonds!$I88,6*(25-1)),0),EDATE(Bonds!$I88,6*(25-1))))</f>
        <v/>
      </c>
      <c r="AE88" s="16" t="str">
        <f>IF(26&gt;$D88,"",IF($E88=1,EOMONTH(EDATE(Bonds!$I88,6*(26-1)),0),EDATE(Bonds!$I88,6*(26-1))))</f>
        <v/>
      </c>
      <c r="AF88" s="16" t="str">
        <f>IF(27&gt;$D88,"",IF($E88=1,EOMONTH(EDATE(Bonds!$I88,6*(27-1)),0),EDATE(Bonds!$I88,6*(27-1))))</f>
        <v/>
      </c>
      <c r="AG88" s="16" t="str">
        <f>IF(28&gt;$D88,"",IF($E88=1,EOMONTH(EDATE(Bonds!$I88,6*(28-1)),0),EDATE(Bonds!$I88,6*(28-1))))</f>
        <v/>
      </c>
      <c r="AH88" s="16" t="str">
        <f>IF(29&gt;$D88,"",IF($E88=1,EOMONTH(EDATE(Bonds!$I88,6*(29-1)),0),EDATE(Bonds!$I88,6*(29-1))))</f>
        <v/>
      </c>
      <c r="AI88" s="16" t="str">
        <f>IF(30&gt;$D88,"",IF($E88=1,EOMONTH(EDATE(Bonds!$I88,6*(30-1)),0),EDATE(Bonds!$I88,6*(30-1))))</f>
        <v/>
      </c>
      <c r="AJ88" s="16" t="str">
        <f>IF(31&gt;$D88,"",IF($E88=1,EOMONTH(EDATE(Bonds!$I88,6*(31-1)),0),EDATE(Bonds!$I88,6*(31-1))))</f>
        <v/>
      </c>
      <c r="AK88" s="16" t="str">
        <f>IF(32&gt;$D88,"",IF($E88=1,EOMONTH(EDATE(Bonds!$I88,6*(32-1)),0),EDATE(Bonds!$I88,6*(32-1))))</f>
        <v/>
      </c>
      <c r="AL88" s="16" t="str">
        <f>IF(33&gt;$D88,"",IF($E88=1,EOMONTH(EDATE(Bonds!$I88,6*(33-1)),0),EDATE(Bonds!$I88,6*(33-1))))</f>
        <v/>
      </c>
      <c r="AM88" s="16" t="str">
        <f>IF(34&gt;$D88,"",IF($E88=1,EOMONTH(EDATE(Bonds!$I88,6*(34-1)),0),EDATE(Bonds!$I88,6*(34-1))))</f>
        <v/>
      </c>
      <c r="AN88" s="16" t="str">
        <f>IF(35&gt;$D88,"",IF($E88=1,EOMONTH(EDATE(Bonds!$I88,6*(35-1)),0),EDATE(Bonds!$I88,6*(35-1))))</f>
        <v/>
      </c>
      <c r="AO88" s="16" t="str">
        <f>IF(36&gt;$D88,"",IF($E88=1,EOMONTH(EDATE(Bonds!$I88,6*(36-1)),0),EDATE(Bonds!$I88,6*(36-1))))</f>
        <v/>
      </c>
      <c r="AP88" s="16" t="str">
        <f>IF(37&gt;$D88,"",IF($E88=1,EOMONTH(EDATE(Bonds!$I88,6*(37-1)),0),EDATE(Bonds!$I88,6*(37-1))))</f>
        <v/>
      </c>
      <c r="AQ88" s="16" t="str">
        <f>IF(38&gt;$D88,"",IF($E88=1,EOMONTH(EDATE(Bonds!$I88,6*(38-1)),0),EDATE(Bonds!$I88,6*(38-1))))</f>
        <v/>
      </c>
      <c r="AR88" s="16" t="str">
        <f>IF(39&gt;$D88,"",IF($E88=1,EOMONTH(EDATE(Bonds!$I88,6*(39-1)),0),EDATE(Bonds!$I88,6*(39-1))))</f>
        <v/>
      </c>
      <c r="AS88" s="16" t="str">
        <f>IF(40&gt;$D88,"",IF($E88=1,EOMONTH(EDATE(Bonds!$I88,6*(40-1)),0),EDATE(Bonds!$I88,6*(40-1))))</f>
        <v/>
      </c>
      <c r="AT88" s="16" t="str">
        <f>IF(41&gt;$D88,"",IF($E88=1,EOMONTH(EDATE(Bonds!$I88,6*(41-1)),0),EDATE(Bonds!$I88,6*(41-1))))</f>
        <v/>
      </c>
      <c r="AU88" s="16" t="str">
        <f>IF(42&gt;$D88,"",IF($E88=1,EOMONTH(EDATE(Bonds!$I88,6*(42-1)),0),EDATE(Bonds!$I88,6*(42-1))))</f>
        <v/>
      </c>
      <c r="AV88" s="16" t="str">
        <f>IF(43&gt;$D88,"",IF($E88=1,EOMONTH(EDATE(Bonds!$I88,6*(43-1)),0),EDATE(Bonds!$I88,6*(43-1))))</f>
        <v/>
      </c>
      <c r="AW88" s="16" t="str">
        <f>IF(44&gt;$D88,"",IF($E88=1,EOMONTH(EDATE(Bonds!$I88,6*(44-1)),0),EDATE(Bonds!$I88,6*(44-1))))</f>
        <v/>
      </c>
      <c r="AX88" s="16" t="str">
        <f>IF(45&gt;$D88,"",IF($E88=1,EOMONTH(EDATE(Bonds!$I88,6*(45-1)),0),EDATE(Bonds!$I88,6*(45-1))))</f>
        <v/>
      </c>
      <c r="AY88" s="16" t="str">
        <f>IF(46&gt;$D88,"",IF($E88=1,EOMONTH(EDATE(Bonds!$I88,6*(46-1)),0),EDATE(Bonds!$I88,6*(46-1))))</f>
        <v/>
      </c>
      <c r="AZ88" s="16" t="str">
        <f>IF(47&gt;$D88,"",IF($E88=1,EOMONTH(EDATE(Bonds!$I88,6*(47-1)),0),EDATE(Bonds!$I88,6*(47-1))))</f>
        <v/>
      </c>
      <c r="BA88" s="16" t="str">
        <f>IF(48&gt;$D88,"",IF($E88=1,EOMONTH(EDATE(Bonds!$I88,6*(48-1)),0),EDATE(Bonds!$I88,6*(48-1))))</f>
        <v/>
      </c>
      <c r="BB88" s="16" t="str">
        <f>IF(49&gt;$D88,"",IF($E88=1,EOMONTH(EDATE(Bonds!$I88,6*(49-1)),0),EDATE(Bonds!$I88,6*(49-1))))</f>
        <v/>
      </c>
      <c r="BC88" s="16" t="str">
        <f>IF(50&gt;$D88,"",IF($E88=1,EOMONTH(EDATE(Bonds!$I88,6*(50-1)),0),EDATE(Bonds!$I88,6*(50-1))))</f>
        <v/>
      </c>
      <c r="BD88" s="16" t="str">
        <f>IF(51&gt;$D88,"",IF($E88=1,EOMONTH(EDATE(Bonds!$I88,6*(51-1)),0),EDATE(Bonds!$I88,6*(51-1))))</f>
        <v/>
      </c>
      <c r="BE88" s="16" t="str">
        <f>IF(52&gt;$D88,"",IF($E88=1,EOMONTH(EDATE(Bonds!$I88,6*(52-1)),0),EDATE(Bonds!$I88,6*(52-1))))</f>
        <v/>
      </c>
      <c r="BF88" s="16" t="str">
        <f>IF(53&gt;$D88,"",IF($E88=1,EOMONTH(EDATE(Bonds!$I88,6*(53-1)),0),EDATE(Bonds!$I88,6*(53-1))))</f>
        <v/>
      </c>
      <c r="BG88" s="16" t="str">
        <f>IF(54&gt;$D88,"",IF($E88=1,EOMONTH(EDATE(Bonds!$I88,6*(54-1)),0),EDATE(Bonds!$I88,6*(54-1))))</f>
        <v/>
      </c>
      <c r="BH88" s="16" t="str">
        <f>IF(55&gt;$D88,"",IF($E88=1,EOMONTH(EDATE(Bonds!$I88,6*(55-1)),0),EDATE(Bonds!$I88,6*(55-1))))</f>
        <v/>
      </c>
      <c r="BI88" s="16" t="str">
        <f>IF(56&gt;$D88,"",IF($E88=1,EOMONTH(EDATE(Bonds!$I88,6*(56-1)),0),EDATE(Bonds!$I88,6*(56-1))))</f>
        <v/>
      </c>
      <c r="BJ88" s="16" t="str">
        <f>IF(57&gt;$D88,"",IF($E88=1,EOMONTH(EDATE(Bonds!$I88,6*(57-1)),0),EDATE(Bonds!$I88,6*(57-1))))</f>
        <v/>
      </c>
      <c r="BK88" s="16" t="str">
        <f>IF(58&gt;$D88,"",IF($E88=1,EOMONTH(EDATE(Bonds!$I88,6*(58-1)),0),EDATE(Bonds!$I88,6*(58-1))))</f>
        <v/>
      </c>
      <c r="BL88" s="16" t="str">
        <f>IF(59&gt;$D88,"",IF($E88=1,EOMONTH(EDATE(Bonds!$I88,6*(59-1)),0),EDATE(Bonds!$I88,6*(59-1))))</f>
        <v/>
      </c>
      <c r="BM88" s="16" t="str">
        <f>IF(60&gt;$D88,"",IF($E88=1,EOMONTH(EDATE(Bonds!$I88,6*(60-1)),0),EDATE(Bonds!$I88,6*(60-1))))</f>
        <v/>
      </c>
      <c r="BO88" s="22">
        <f t="shared" si="122"/>
        <v>3.7002419076807097E-2</v>
      </c>
      <c r="BP88" s="22">
        <f t="shared" si="123"/>
        <v>3.9802790029310406E-2</v>
      </c>
      <c r="BQ88" s="22">
        <f t="shared" si="124"/>
        <v>4.1633566624947708E-2</v>
      </c>
      <c r="BR88" s="22">
        <f t="shared" si="125"/>
        <v>4.2799704020971427E-2</v>
      </c>
      <c r="BS88" s="22" t="str">
        <f t="shared" si="126"/>
        <v/>
      </c>
      <c r="BT88" s="22" t="str">
        <f t="shared" si="127"/>
        <v/>
      </c>
      <c r="BU88" s="22" t="str">
        <f t="shared" si="128"/>
        <v/>
      </c>
      <c r="BV88" s="22" t="str">
        <f t="shared" si="129"/>
        <v/>
      </c>
      <c r="BW88" s="22" t="str">
        <f t="shared" si="130"/>
        <v/>
      </c>
      <c r="BX88" s="22" t="str">
        <f t="shared" si="131"/>
        <v/>
      </c>
      <c r="BY88" s="22" t="str">
        <f t="shared" si="132"/>
        <v/>
      </c>
      <c r="BZ88" s="22" t="str">
        <f t="shared" si="133"/>
        <v/>
      </c>
      <c r="CA88" s="22" t="str">
        <f t="shared" si="134"/>
        <v/>
      </c>
      <c r="CB88" s="22" t="str">
        <f t="shared" si="135"/>
        <v/>
      </c>
      <c r="CC88" s="22" t="str">
        <f t="shared" si="136"/>
        <v/>
      </c>
      <c r="CD88" s="22" t="str">
        <f t="shared" si="137"/>
        <v/>
      </c>
      <c r="CE88" s="22" t="str">
        <f t="shared" si="138"/>
        <v/>
      </c>
      <c r="CF88" s="22" t="str">
        <f t="shared" si="139"/>
        <v/>
      </c>
      <c r="CG88" s="22" t="str">
        <f t="shared" si="140"/>
        <v/>
      </c>
      <c r="CH88" s="22" t="str">
        <f t="shared" si="141"/>
        <v/>
      </c>
      <c r="CI88" s="22" t="str">
        <f t="shared" si="142"/>
        <v/>
      </c>
      <c r="CJ88" s="22" t="str">
        <f t="shared" si="143"/>
        <v/>
      </c>
      <c r="CK88" s="22" t="str">
        <f t="shared" si="144"/>
        <v/>
      </c>
      <c r="CL88" s="22" t="str">
        <f t="shared" si="145"/>
        <v/>
      </c>
      <c r="CM88" s="22" t="str">
        <f t="shared" si="146"/>
        <v/>
      </c>
      <c r="CN88" s="22" t="str">
        <f t="shared" si="147"/>
        <v/>
      </c>
      <c r="CO88" s="22" t="str">
        <f t="shared" si="148"/>
        <v/>
      </c>
      <c r="CP88" s="22" t="str">
        <f t="shared" si="149"/>
        <v/>
      </c>
      <c r="CQ88" s="22" t="str">
        <f t="shared" si="150"/>
        <v/>
      </c>
      <c r="CR88" s="22" t="str">
        <f t="shared" si="151"/>
        <v/>
      </c>
      <c r="CS88" s="22" t="str">
        <f t="shared" si="152"/>
        <v/>
      </c>
      <c r="CT88" s="22" t="str">
        <f t="shared" si="153"/>
        <v/>
      </c>
      <c r="CU88" s="22" t="str">
        <f t="shared" si="154"/>
        <v/>
      </c>
      <c r="CV88" s="22" t="str">
        <f t="shared" si="155"/>
        <v/>
      </c>
      <c r="CW88" s="22" t="str">
        <f t="shared" si="156"/>
        <v/>
      </c>
      <c r="CX88" s="22" t="str">
        <f t="shared" si="157"/>
        <v/>
      </c>
      <c r="CY88" s="22" t="str">
        <f t="shared" si="158"/>
        <v/>
      </c>
      <c r="CZ88" s="22" t="str">
        <f t="shared" si="159"/>
        <v/>
      </c>
      <c r="DA88" s="22" t="str">
        <f t="shared" si="160"/>
        <v/>
      </c>
      <c r="DB88" s="22" t="str">
        <f t="shared" si="161"/>
        <v/>
      </c>
      <c r="DC88" s="22" t="str">
        <f t="shared" si="162"/>
        <v/>
      </c>
      <c r="DD88" s="22" t="str">
        <f t="shared" si="163"/>
        <v/>
      </c>
      <c r="DE88" s="22" t="str">
        <f t="shared" si="164"/>
        <v/>
      </c>
      <c r="DF88" s="22" t="str">
        <f t="shared" si="165"/>
        <v/>
      </c>
      <c r="DG88" s="22" t="str">
        <f t="shared" si="166"/>
        <v/>
      </c>
      <c r="DH88" s="22" t="str">
        <f t="shared" si="167"/>
        <v/>
      </c>
      <c r="DI88" s="22" t="str">
        <f t="shared" si="168"/>
        <v/>
      </c>
      <c r="DJ88" s="22" t="str">
        <f t="shared" si="169"/>
        <v/>
      </c>
      <c r="DK88" s="22" t="str">
        <f t="shared" si="170"/>
        <v/>
      </c>
      <c r="DL88" s="22" t="str">
        <f t="shared" si="171"/>
        <v/>
      </c>
      <c r="DM88" s="22" t="str">
        <f t="shared" si="172"/>
        <v/>
      </c>
      <c r="DN88" s="22" t="str">
        <f t="shared" si="173"/>
        <v/>
      </c>
      <c r="DO88" s="22" t="str">
        <f t="shared" si="174"/>
        <v/>
      </c>
      <c r="DP88" s="22" t="str">
        <f t="shared" si="175"/>
        <v/>
      </c>
      <c r="DQ88" s="22" t="str">
        <f t="shared" si="176"/>
        <v/>
      </c>
      <c r="DR88" s="22" t="str">
        <f t="shared" si="177"/>
        <v/>
      </c>
      <c r="DS88" s="22" t="str">
        <f t="shared" si="178"/>
        <v/>
      </c>
      <c r="DT88" s="22" t="str">
        <f t="shared" si="179"/>
        <v/>
      </c>
      <c r="DU88" s="22" t="str">
        <f t="shared" si="180"/>
        <v/>
      </c>
      <c r="DV88" s="22" t="str">
        <f t="shared" si="181"/>
        <v/>
      </c>
      <c r="DX88" s="18">
        <f t="shared" si="182"/>
        <v>1.8679801796215358</v>
      </c>
      <c r="DY88" s="18">
        <f t="shared" si="183"/>
        <v>1.8307523185470174</v>
      </c>
      <c r="DZ88" s="18">
        <f t="shared" si="184"/>
        <v>1.7909652205026931</v>
      </c>
      <c r="EA88" s="18">
        <f t="shared" si="185"/>
        <v>95.121001931048752</v>
      </c>
      <c r="EB88" s="18">
        <f t="shared" si="186"/>
        <v>0</v>
      </c>
      <c r="EC88" s="18">
        <f t="shared" si="187"/>
        <v>0</v>
      </c>
      <c r="ED88" s="18">
        <f t="shared" si="188"/>
        <v>0</v>
      </c>
      <c r="EE88" s="18">
        <f t="shared" si="189"/>
        <v>0</v>
      </c>
      <c r="EF88" s="18">
        <f t="shared" si="190"/>
        <v>0</v>
      </c>
      <c r="EG88" s="18">
        <f t="shared" si="191"/>
        <v>0</v>
      </c>
      <c r="EH88" s="18">
        <f t="shared" si="192"/>
        <v>0</v>
      </c>
      <c r="EI88" s="18">
        <f t="shared" si="193"/>
        <v>0</v>
      </c>
      <c r="EJ88" s="18">
        <f t="shared" si="194"/>
        <v>0</v>
      </c>
      <c r="EK88" s="18">
        <f t="shared" si="195"/>
        <v>0</v>
      </c>
      <c r="EL88" s="18">
        <f t="shared" si="196"/>
        <v>0</v>
      </c>
      <c r="EM88" s="18">
        <f t="shared" si="197"/>
        <v>0</v>
      </c>
      <c r="EN88" s="18">
        <f t="shared" si="198"/>
        <v>0</v>
      </c>
      <c r="EO88" s="18">
        <f t="shared" si="199"/>
        <v>0</v>
      </c>
      <c r="EP88" s="18">
        <f t="shared" si="200"/>
        <v>0</v>
      </c>
      <c r="EQ88" s="18">
        <f t="shared" si="201"/>
        <v>0</v>
      </c>
      <c r="ER88" s="18">
        <f t="shared" si="202"/>
        <v>0</v>
      </c>
      <c r="ES88" s="18">
        <f t="shared" si="203"/>
        <v>0</v>
      </c>
      <c r="ET88" s="18">
        <f t="shared" si="204"/>
        <v>0</v>
      </c>
      <c r="EU88" s="18">
        <f t="shared" si="205"/>
        <v>0</v>
      </c>
      <c r="EV88" s="18">
        <f t="shared" si="206"/>
        <v>0</v>
      </c>
      <c r="EW88" s="18">
        <f t="shared" si="207"/>
        <v>0</v>
      </c>
      <c r="EX88" s="18">
        <f t="shared" si="208"/>
        <v>0</v>
      </c>
      <c r="EY88" s="18">
        <f t="shared" si="209"/>
        <v>0</v>
      </c>
      <c r="EZ88" s="18">
        <f t="shared" si="210"/>
        <v>0</v>
      </c>
      <c r="FA88" s="18">
        <f t="shared" si="211"/>
        <v>0</v>
      </c>
      <c r="FB88" s="18">
        <f t="shared" si="212"/>
        <v>0</v>
      </c>
      <c r="FC88" s="18">
        <f t="shared" si="213"/>
        <v>0</v>
      </c>
      <c r="FD88" s="18">
        <f t="shared" si="214"/>
        <v>0</v>
      </c>
      <c r="FE88" s="18">
        <f t="shared" si="215"/>
        <v>0</v>
      </c>
      <c r="FF88" s="18">
        <f t="shared" si="216"/>
        <v>0</v>
      </c>
      <c r="FG88" s="18">
        <f t="shared" si="217"/>
        <v>0</v>
      </c>
      <c r="FH88" s="18">
        <f t="shared" si="218"/>
        <v>0</v>
      </c>
      <c r="FI88" s="18">
        <f t="shared" si="219"/>
        <v>0</v>
      </c>
      <c r="FJ88" s="18">
        <f t="shared" si="220"/>
        <v>0</v>
      </c>
      <c r="FK88" s="18">
        <f t="shared" si="221"/>
        <v>0</v>
      </c>
      <c r="FL88" s="18">
        <f t="shared" si="222"/>
        <v>0</v>
      </c>
      <c r="FM88" s="18">
        <f t="shared" si="223"/>
        <v>0</v>
      </c>
      <c r="FN88" s="18">
        <f t="shared" si="224"/>
        <v>0</v>
      </c>
      <c r="FO88" s="18">
        <f t="shared" si="225"/>
        <v>0</v>
      </c>
      <c r="FP88" s="18">
        <f t="shared" si="226"/>
        <v>0</v>
      </c>
      <c r="FQ88" s="18">
        <f t="shared" si="227"/>
        <v>0</v>
      </c>
      <c r="FR88" s="18">
        <f t="shared" si="228"/>
        <v>0</v>
      </c>
      <c r="FS88" s="18">
        <f t="shared" si="229"/>
        <v>0</v>
      </c>
      <c r="FT88" s="18">
        <f t="shared" si="230"/>
        <v>0</v>
      </c>
      <c r="FU88" s="18">
        <f t="shared" si="231"/>
        <v>0</v>
      </c>
      <c r="FV88" s="18">
        <f t="shared" si="232"/>
        <v>0</v>
      </c>
      <c r="FW88" s="18">
        <f t="shared" si="233"/>
        <v>0</v>
      </c>
      <c r="FX88" s="18">
        <f t="shared" si="234"/>
        <v>0</v>
      </c>
      <c r="FY88" s="18">
        <f t="shared" si="235"/>
        <v>0</v>
      </c>
      <c r="FZ88" s="18">
        <f t="shared" si="236"/>
        <v>0</v>
      </c>
      <c r="GA88" s="18">
        <f t="shared" si="237"/>
        <v>0</v>
      </c>
      <c r="GB88" s="18">
        <f t="shared" si="238"/>
        <v>0</v>
      </c>
      <c r="GC88" s="18">
        <f t="shared" si="239"/>
        <v>0</v>
      </c>
      <c r="GD88" s="18">
        <f t="shared" si="240"/>
        <v>0</v>
      </c>
      <c r="GE88" s="18">
        <f t="shared" si="241"/>
        <v>0</v>
      </c>
    </row>
    <row r="89" spans="1:187" x14ac:dyDescent="0.2">
      <c r="A89">
        <v>86</v>
      </c>
      <c r="B89" s="16">
        <f>Bonds!B89</f>
        <v>46873</v>
      </c>
      <c r="C89" s="17">
        <f>Bonds!C89</f>
        <v>1.25</v>
      </c>
      <c r="D89">
        <f>Bonds!Q89</f>
        <v>4</v>
      </c>
      <c r="E89">
        <f t="shared" si="121"/>
        <v>1</v>
      </c>
      <c r="F89" s="16">
        <f>IF(1&gt;$D89,"",IF($E89=1,EOMONTH(EDATE(Bonds!$I89,6*(1-1)),0),EDATE(Bonds!$I89,6*(1-1))))</f>
        <v>46326</v>
      </c>
      <c r="G89" s="16">
        <f>IF(2&gt;$D89,"",IF($E89=1,EOMONTH(EDATE(Bonds!$I89,6*(2-1)),0),EDATE(Bonds!$I89,6*(2-1))))</f>
        <v>46507</v>
      </c>
      <c r="H89" s="16">
        <f>IF(3&gt;$D89,"",IF($E89=1,EOMONTH(EDATE(Bonds!$I89,6*(3-1)),0),EDATE(Bonds!$I89,6*(3-1))))</f>
        <v>46691</v>
      </c>
      <c r="I89" s="16">
        <f>IF(4&gt;$D89,"",IF($E89=1,EOMONTH(EDATE(Bonds!$I89,6*(4-1)),0),EDATE(Bonds!$I89,6*(4-1))))</f>
        <v>46873</v>
      </c>
      <c r="J89" s="16" t="str">
        <f>IF(5&gt;$D89,"",IF($E89=1,EOMONTH(EDATE(Bonds!$I89,6*(5-1)),0),EDATE(Bonds!$I89,6*(5-1))))</f>
        <v/>
      </c>
      <c r="K89" s="16" t="str">
        <f>IF(6&gt;$D89,"",IF($E89=1,EOMONTH(EDATE(Bonds!$I89,6*(6-1)),0),EDATE(Bonds!$I89,6*(6-1))))</f>
        <v/>
      </c>
      <c r="L89" s="16" t="str">
        <f>IF(7&gt;$D89,"",IF($E89=1,EOMONTH(EDATE(Bonds!$I89,6*(7-1)),0),EDATE(Bonds!$I89,6*(7-1))))</f>
        <v/>
      </c>
      <c r="M89" s="16" t="str">
        <f>IF(8&gt;$D89,"",IF($E89=1,EOMONTH(EDATE(Bonds!$I89,6*(8-1)),0),EDATE(Bonds!$I89,6*(8-1))))</f>
        <v/>
      </c>
      <c r="N89" s="16" t="str">
        <f>IF(9&gt;$D89,"",IF($E89=1,EOMONTH(EDATE(Bonds!$I89,6*(9-1)),0),EDATE(Bonds!$I89,6*(9-1))))</f>
        <v/>
      </c>
      <c r="O89" s="16" t="str">
        <f>IF(10&gt;$D89,"",IF($E89=1,EOMONTH(EDATE(Bonds!$I89,6*(10-1)),0),EDATE(Bonds!$I89,6*(10-1))))</f>
        <v/>
      </c>
      <c r="P89" s="16" t="str">
        <f>IF(11&gt;$D89,"",IF($E89=1,EOMONTH(EDATE(Bonds!$I89,6*(11-1)),0),EDATE(Bonds!$I89,6*(11-1))))</f>
        <v/>
      </c>
      <c r="Q89" s="16" t="str">
        <f>IF(12&gt;$D89,"",IF($E89=1,EOMONTH(EDATE(Bonds!$I89,6*(12-1)),0),EDATE(Bonds!$I89,6*(12-1))))</f>
        <v/>
      </c>
      <c r="R89" s="16" t="str">
        <f>IF(13&gt;$D89,"",IF($E89=1,EOMONTH(EDATE(Bonds!$I89,6*(13-1)),0),EDATE(Bonds!$I89,6*(13-1))))</f>
        <v/>
      </c>
      <c r="S89" s="16" t="str">
        <f>IF(14&gt;$D89,"",IF($E89=1,EOMONTH(EDATE(Bonds!$I89,6*(14-1)),0),EDATE(Bonds!$I89,6*(14-1))))</f>
        <v/>
      </c>
      <c r="T89" s="16" t="str">
        <f>IF(15&gt;$D89,"",IF($E89=1,EOMONTH(EDATE(Bonds!$I89,6*(15-1)),0),EDATE(Bonds!$I89,6*(15-1))))</f>
        <v/>
      </c>
      <c r="U89" s="16" t="str">
        <f>IF(16&gt;$D89,"",IF($E89=1,EOMONTH(EDATE(Bonds!$I89,6*(16-1)),0),EDATE(Bonds!$I89,6*(16-1))))</f>
        <v/>
      </c>
      <c r="V89" s="16" t="str">
        <f>IF(17&gt;$D89,"",IF($E89=1,EOMONTH(EDATE(Bonds!$I89,6*(17-1)),0),EDATE(Bonds!$I89,6*(17-1))))</f>
        <v/>
      </c>
      <c r="W89" s="16" t="str">
        <f>IF(18&gt;$D89,"",IF($E89=1,EOMONTH(EDATE(Bonds!$I89,6*(18-1)),0),EDATE(Bonds!$I89,6*(18-1))))</f>
        <v/>
      </c>
      <c r="X89" s="16" t="str">
        <f>IF(19&gt;$D89,"",IF($E89=1,EOMONTH(EDATE(Bonds!$I89,6*(19-1)),0),EDATE(Bonds!$I89,6*(19-1))))</f>
        <v/>
      </c>
      <c r="Y89" s="16" t="str">
        <f>IF(20&gt;$D89,"",IF($E89=1,EOMONTH(EDATE(Bonds!$I89,6*(20-1)),0),EDATE(Bonds!$I89,6*(20-1))))</f>
        <v/>
      </c>
      <c r="Z89" s="16" t="str">
        <f>IF(21&gt;$D89,"",IF($E89=1,EOMONTH(EDATE(Bonds!$I89,6*(21-1)),0),EDATE(Bonds!$I89,6*(21-1))))</f>
        <v/>
      </c>
      <c r="AA89" s="16" t="str">
        <f>IF(22&gt;$D89,"",IF($E89=1,EOMONTH(EDATE(Bonds!$I89,6*(22-1)),0),EDATE(Bonds!$I89,6*(22-1))))</f>
        <v/>
      </c>
      <c r="AB89" s="16" t="str">
        <f>IF(23&gt;$D89,"",IF($E89=1,EOMONTH(EDATE(Bonds!$I89,6*(23-1)),0),EDATE(Bonds!$I89,6*(23-1))))</f>
        <v/>
      </c>
      <c r="AC89" s="16" t="str">
        <f>IF(24&gt;$D89,"",IF($E89=1,EOMONTH(EDATE(Bonds!$I89,6*(24-1)),0),EDATE(Bonds!$I89,6*(24-1))))</f>
        <v/>
      </c>
      <c r="AD89" s="16" t="str">
        <f>IF(25&gt;$D89,"",IF($E89=1,EOMONTH(EDATE(Bonds!$I89,6*(25-1)),0),EDATE(Bonds!$I89,6*(25-1))))</f>
        <v/>
      </c>
      <c r="AE89" s="16" t="str">
        <f>IF(26&gt;$D89,"",IF($E89=1,EOMONTH(EDATE(Bonds!$I89,6*(26-1)),0),EDATE(Bonds!$I89,6*(26-1))))</f>
        <v/>
      </c>
      <c r="AF89" s="16" t="str">
        <f>IF(27&gt;$D89,"",IF($E89=1,EOMONTH(EDATE(Bonds!$I89,6*(27-1)),0),EDATE(Bonds!$I89,6*(27-1))))</f>
        <v/>
      </c>
      <c r="AG89" s="16" t="str">
        <f>IF(28&gt;$D89,"",IF($E89=1,EOMONTH(EDATE(Bonds!$I89,6*(28-1)),0),EDATE(Bonds!$I89,6*(28-1))))</f>
        <v/>
      </c>
      <c r="AH89" s="16" t="str">
        <f>IF(29&gt;$D89,"",IF($E89=1,EOMONTH(EDATE(Bonds!$I89,6*(29-1)),0),EDATE(Bonds!$I89,6*(29-1))))</f>
        <v/>
      </c>
      <c r="AI89" s="16" t="str">
        <f>IF(30&gt;$D89,"",IF($E89=1,EOMONTH(EDATE(Bonds!$I89,6*(30-1)),0),EDATE(Bonds!$I89,6*(30-1))))</f>
        <v/>
      </c>
      <c r="AJ89" s="16" t="str">
        <f>IF(31&gt;$D89,"",IF($E89=1,EOMONTH(EDATE(Bonds!$I89,6*(31-1)),0),EDATE(Bonds!$I89,6*(31-1))))</f>
        <v/>
      </c>
      <c r="AK89" s="16" t="str">
        <f>IF(32&gt;$D89,"",IF($E89=1,EOMONTH(EDATE(Bonds!$I89,6*(32-1)),0),EDATE(Bonds!$I89,6*(32-1))))</f>
        <v/>
      </c>
      <c r="AL89" s="16" t="str">
        <f>IF(33&gt;$D89,"",IF($E89=1,EOMONTH(EDATE(Bonds!$I89,6*(33-1)),0),EDATE(Bonds!$I89,6*(33-1))))</f>
        <v/>
      </c>
      <c r="AM89" s="16" t="str">
        <f>IF(34&gt;$D89,"",IF($E89=1,EOMONTH(EDATE(Bonds!$I89,6*(34-1)),0),EDATE(Bonds!$I89,6*(34-1))))</f>
        <v/>
      </c>
      <c r="AN89" s="16" t="str">
        <f>IF(35&gt;$D89,"",IF($E89=1,EOMONTH(EDATE(Bonds!$I89,6*(35-1)),0),EDATE(Bonds!$I89,6*(35-1))))</f>
        <v/>
      </c>
      <c r="AO89" s="16" t="str">
        <f>IF(36&gt;$D89,"",IF($E89=1,EOMONTH(EDATE(Bonds!$I89,6*(36-1)),0),EDATE(Bonds!$I89,6*(36-1))))</f>
        <v/>
      </c>
      <c r="AP89" s="16" t="str">
        <f>IF(37&gt;$D89,"",IF($E89=1,EOMONTH(EDATE(Bonds!$I89,6*(37-1)),0),EDATE(Bonds!$I89,6*(37-1))))</f>
        <v/>
      </c>
      <c r="AQ89" s="16" t="str">
        <f>IF(38&gt;$D89,"",IF($E89=1,EOMONTH(EDATE(Bonds!$I89,6*(38-1)),0),EDATE(Bonds!$I89,6*(38-1))))</f>
        <v/>
      </c>
      <c r="AR89" s="16" t="str">
        <f>IF(39&gt;$D89,"",IF($E89=1,EOMONTH(EDATE(Bonds!$I89,6*(39-1)),0),EDATE(Bonds!$I89,6*(39-1))))</f>
        <v/>
      </c>
      <c r="AS89" s="16" t="str">
        <f>IF(40&gt;$D89,"",IF($E89=1,EOMONTH(EDATE(Bonds!$I89,6*(40-1)),0),EDATE(Bonds!$I89,6*(40-1))))</f>
        <v/>
      </c>
      <c r="AT89" s="16" t="str">
        <f>IF(41&gt;$D89,"",IF($E89=1,EOMONTH(EDATE(Bonds!$I89,6*(41-1)),0),EDATE(Bonds!$I89,6*(41-1))))</f>
        <v/>
      </c>
      <c r="AU89" s="16" t="str">
        <f>IF(42&gt;$D89,"",IF($E89=1,EOMONTH(EDATE(Bonds!$I89,6*(42-1)),0),EDATE(Bonds!$I89,6*(42-1))))</f>
        <v/>
      </c>
      <c r="AV89" s="16" t="str">
        <f>IF(43&gt;$D89,"",IF($E89=1,EOMONTH(EDATE(Bonds!$I89,6*(43-1)),0),EDATE(Bonds!$I89,6*(43-1))))</f>
        <v/>
      </c>
      <c r="AW89" s="16" t="str">
        <f>IF(44&gt;$D89,"",IF($E89=1,EOMONTH(EDATE(Bonds!$I89,6*(44-1)),0),EDATE(Bonds!$I89,6*(44-1))))</f>
        <v/>
      </c>
      <c r="AX89" s="16" t="str">
        <f>IF(45&gt;$D89,"",IF($E89=1,EOMONTH(EDATE(Bonds!$I89,6*(45-1)),0),EDATE(Bonds!$I89,6*(45-1))))</f>
        <v/>
      </c>
      <c r="AY89" s="16" t="str">
        <f>IF(46&gt;$D89,"",IF($E89=1,EOMONTH(EDATE(Bonds!$I89,6*(46-1)),0),EDATE(Bonds!$I89,6*(46-1))))</f>
        <v/>
      </c>
      <c r="AZ89" s="16" t="str">
        <f>IF(47&gt;$D89,"",IF($E89=1,EOMONTH(EDATE(Bonds!$I89,6*(47-1)),0),EDATE(Bonds!$I89,6*(47-1))))</f>
        <v/>
      </c>
      <c r="BA89" s="16" t="str">
        <f>IF(48&gt;$D89,"",IF($E89=1,EOMONTH(EDATE(Bonds!$I89,6*(48-1)),0),EDATE(Bonds!$I89,6*(48-1))))</f>
        <v/>
      </c>
      <c r="BB89" s="16" t="str">
        <f>IF(49&gt;$D89,"",IF($E89=1,EOMONTH(EDATE(Bonds!$I89,6*(49-1)),0),EDATE(Bonds!$I89,6*(49-1))))</f>
        <v/>
      </c>
      <c r="BC89" s="16" t="str">
        <f>IF(50&gt;$D89,"",IF($E89=1,EOMONTH(EDATE(Bonds!$I89,6*(50-1)),0),EDATE(Bonds!$I89,6*(50-1))))</f>
        <v/>
      </c>
      <c r="BD89" s="16" t="str">
        <f>IF(51&gt;$D89,"",IF($E89=1,EOMONTH(EDATE(Bonds!$I89,6*(51-1)),0),EDATE(Bonds!$I89,6*(51-1))))</f>
        <v/>
      </c>
      <c r="BE89" s="16" t="str">
        <f>IF(52&gt;$D89,"",IF($E89=1,EOMONTH(EDATE(Bonds!$I89,6*(52-1)),0),EDATE(Bonds!$I89,6*(52-1))))</f>
        <v/>
      </c>
      <c r="BF89" s="16" t="str">
        <f>IF(53&gt;$D89,"",IF($E89=1,EOMONTH(EDATE(Bonds!$I89,6*(53-1)),0),EDATE(Bonds!$I89,6*(53-1))))</f>
        <v/>
      </c>
      <c r="BG89" s="16" t="str">
        <f>IF(54&gt;$D89,"",IF($E89=1,EOMONTH(EDATE(Bonds!$I89,6*(54-1)),0),EDATE(Bonds!$I89,6*(54-1))))</f>
        <v/>
      </c>
      <c r="BH89" s="16" t="str">
        <f>IF(55&gt;$D89,"",IF($E89=1,EOMONTH(EDATE(Bonds!$I89,6*(55-1)),0),EDATE(Bonds!$I89,6*(55-1))))</f>
        <v/>
      </c>
      <c r="BI89" s="16" t="str">
        <f>IF(56&gt;$D89,"",IF($E89=1,EOMONTH(EDATE(Bonds!$I89,6*(56-1)),0),EDATE(Bonds!$I89,6*(56-1))))</f>
        <v/>
      </c>
      <c r="BJ89" s="16" t="str">
        <f>IF(57&gt;$D89,"",IF($E89=1,EOMONTH(EDATE(Bonds!$I89,6*(57-1)),0),EDATE(Bonds!$I89,6*(57-1))))</f>
        <v/>
      </c>
      <c r="BK89" s="16" t="str">
        <f>IF(58&gt;$D89,"",IF($E89=1,EOMONTH(EDATE(Bonds!$I89,6*(58-1)),0),EDATE(Bonds!$I89,6*(58-1))))</f>
        <v/>
      </c>
      <c r="BL89" s="16" t="str">
        <f>IF(59&gt;$D89,"",IF($E89=1,EOMONTH(EDATE(Bonds!$I89,6*(59-1)),0),EDATE(Bonds!$I89,6*(59-1))))</f>
        <v/>
      </c>
      <c r="BM89" s="16" t="str">
        <f>IF(60&gt;$D89,"",IF($E89=1,EOMONTH(EDATE(Bonds!$I89,6*(60-1)),0),EDATE(Bonds!$I89,6*(60-1))))</f>
        <v/>
      </c>
      <c r="BO89" s="22">
        <f t="shared" si="122"/>
        <v>3.7298133534015822E-2</v>
      </c>
      <c r="BP89" s="22">
        <f t="shared" si="123"/>
        <v>3.9984915237647078E-2</v>
      </c>
      <c r="BQ89" s="22">
        <f t="shared" si="124"/>
        <v>4.1758155671488606E-2</v>
      </c>
      <c r="BR89" s="22">
        <f t="shared" si="125"/>
        <v>4.2873417403885665E-2</v>
      </c>
      <c r="BS89" s="22" t="str">
        <f t="shared" si="126"/>
        <v/>
      </c>
      <c r="BT89" s="22" t="str">
        <f t="shared" si="127"/>
        <v/>
      </c>
      <c r="BU89" s="22" t="str">
        <f t="shared" si="128"/>
        <v/>
      </c>
      <c r="BV89" s="22" t="str">
        <f t="shared" si="129"/>
        <v/>
      </c>
      <c r="BW89" s="22" t="str">
        <f t="shared" si="130"/>
        <v/>
      </c>
      <c r="BX89" s="22" t="str">
        <f t="shared" si="131"/>
        <v/>
      </c>
      <c r="BY89" s="22" t="str">
        <f t="shared" si="132"/>
        <v/>
      </c>
      <c r="BZ89" s="22" t="str">
        <f t="shared" si="133"/>
        <v/>
      </c>
      <c r="CA89" s="22" t="str">
        <f t="shared" si="134"/>
        <v/>
      </c>
      <c r="CB89" s="22" t="str">
        <f t="shared" si="135"/>
        <v/>
      </c>
      <c r="CC89" s="22" t="str">
        <f t="shared" si="136"/>
        <v/>
      </c>
      <c r="CD89" s="22" t="str">
        <f t="shared" si="137"/>
        <v/>
      </c>
      <c r="CE89" s="22" t="str">
        <f t="shared" si="138"/>
        <v/>
      </c>
      <c r="CF89" s="22" t="str">
        <f t="shared" si="139"/>
        <v/>
      </c>
      <c r="CG89" s="22" t="str">
        <f t="shared" si="140"/>
        <v/>
      </c>
      <c r="CH89" s="22" t="str">
        <f t="shared" si="141"/>
        <v/>
      </c>
      <c r="CI89" s="22" t="str">
        <f t="shared" si="142"/>
        <v/>
      </c>
      <c r="CJ89" s="22" t="str">
        <f t="shared" si="143"/>
        <v/>
      </c>
      <c r="CK89" s="22" t="str">
        <f t="shared" si="144"/>
        <v/>
      </c>
      <c r="CL89" s="22" t="str">
        <f t="shared" si="145"/>
        <v/>
      </c>
      <c r="CM89" s="22" t="str">
        <f t="shared" si="146"/>
        <v/>
      </c>
      <c r="CN89" s="22" t="str">
        <f t="shared" si="147"/>
        <v/>
      </c>
      <c r="CO89" s="22" t="str">
        <f t="shared" si="148"/>
        <v/>
      </c>
      <c r="CP89" s="22" t="str">
        <f t="shared" si="149"/>
        <v/>
      </c>
      <c r="CQ89" s="22" t="str">
        <f t="shared" si="150"/>
        <v/>
      </c>
      <c r="CR89" s="22" t="str">
        <f t="shared" si="151"/>
        <v/>
      </c>
      <c r="CS89" s="22" t="str">
        <f t="shared" si="152"/>
        <v/>
      </c>
      <c r="CT89" s="22" t="str">
        <f t="shared" si="153"/>
        <v/>
      </c>
      <c r="CU89" s="22" t="str">
        <f t="shared" si="154"/>
        <v/>
      </c>
      <c r="CV89" s="22" t="str">
        <f t="shared" si="155"/>
        <v/>
      </c>
      <c r="CW89" s="22" t="str">
        <f t="shared" si="156"/>
        <v/>
      </c>
      <c r="CX89" s="22" t="str">
        <f t="shared" si="157"/>
        <v/>
      </c>
      <c r="CY89" s="22" t="str">
        <f t="shared" si="158"/>
        <v/>
      </c>
      <c r="CZ89" s="22" t="str">
        <f t="shared" si="159"/>
        <v/>
      </c>
      <c r="DA89" s="22" t="str">
        <f t="shared" si="160"/>
        <v/>
      </c>
      <c r="DB89" s="22" t="str">
        <f t="shared" si="161"/>
        <v/>
      </c>
      <c r="DC89" s="22" t="str">
        <f t="shared" si="162"/>
        <v/>
      </c>
      <c r="DD89" s="22" t="str">
        <f t="shared" si="163"/>
        <v/>
      </c>
      <c r="DE89" s="22" t="str">
        <f t="shared" si="164"/>
        <v/>
      </c>
      <c r="DF89" s="22" t="str">
        <f t="shared" si="165"/>
        <v/>
      </c>
      <c r="DG89" s="22" t="str">
        <f t="shared" si="166"/>
        <v/>
      </c>
      <c r="DH89" s="22" t="str">
        <f t="shared" si="167"/>
        <v/>
      </c>
      <c r="DI89" s="22" t="str">
        <f t="shared" si="168"/>
        <v/>
      </c>
      <c r="DJ89" s="22" t="str">
        <f t="shared" si="169"/>
        <v/>
      </c>
      <c r="DK89" s="22" t="str">
        <f t="shared" si="170"/>
        <v/>
      </c>
      <c r="DL89" s="22" t="str">
        <f t="shared" si="171"/>
        <v/>
      </c>
      <c r="DM89" s="22" t="str">
        <f t="shared" si="172"/>
        <v/>
      </c>
      <c r="DN89" s="22" t="str">
        <f t="shared" si="173"/>
        <v/>
      </c>
      <c r="DO89" s="22" t="str">
        <f t="shared" si="174"/>
        <v/>
      </c>
      <c r="DP89" s="22" t="str">
        <f t="shared" si="175"/>
        <v/>
      </c>
      <c r="DQ89" s="22" t="str">
        <f t="shared" si="176"/>
        <v/>
      </c>
      <c r="DR89" s="22" t="str">
        <f t="shared" si="177"/>
        <v/>
      </c>
      <c r="DS89" s="22" t="str">
        <f t="shared" si="178"/>
        <v/>
      </c>
      <c r="DT89" s="22" t="str">
        <f t="shared" si="179"/>
        <v/>
      </c>
      <c r="DU89" s="22" t="str">
        <f t="shared" si="180"/>
        <v/>
      </c>
      <c r="DV89" s="22" t="str">
        <f t="shared" si="181"/>
        <v/>
      </c>
      <c r="DX89" s="18">
        <f t="shared" si="182"/>
        <v>0.62162421634211562</v>
      </c>
      <c r="DY89" s="18">
        <f t="shared" si="183"/>
        <v>0.60918225053312036</v>
      </c>
      <c r="DZ89" s="18">
        <f t="shared" si="184"/>
        <v>0.59581485989632343</v>
      </c>
      <c r="EA89" s="18">
        <f t="shared" si="185"/>
        <v>93.777399662043834</v>
      </c>
      <c r="EB89" s="18">
        <f t="shared" si="186"/>
        <v>0</v>
      </c>
      <c r="EC89" s="18">
        <f t="shared" si="187"/>
        <v>0</v>
      </c>
      <c r="ED89" s="18">
        <f t="shared" si="188"/>
        <v>0</v>
      </c>
      <c r="EE89" s="18">
        <f t="shared" si="189"/>
        <v>0</v>
      </c>
      <c r="EF89" s="18">
        <f t="shared" si="190"/>
        <v>0</v>
      </c>
      <c r="EG89" s="18">
        <f t="shared" si="191"/>
        <v>0</v>
      </c>
      <c r="EH89" s="18">
        <f t="shared" si="192"/>
        <v>0</v>
      </c>
      <c r="EI89" s="18">
        <f t="shared" si="193"/>
        <v>0</v>
      </c>
      <c r="EJ89" s="18">
        <f t="shared" si="194"/>
        <v>0</v>
      </c>
      <c r="EK89" s="18">
        <f t="shared" si="195"/>
        <v>0</v>
      </c>
      <c r="EL89" s="18">
        <f t="shared" si="196"/>
        <v>0</v>
      </c>
      <c r="EM89" s="18">
        <f t="shared" si="197"/>
        <v>0</v>
      </c>
      <c r="EN89" s="18">
        <f t="shared" si="198"/>
        <v>0</v>
      </c>
      <c r="EO89" s="18">
        <f t="shared" si="199"/>
        <v>0</v>
      </c>
      <c r="EP89" s="18">
        <f t="shared" si="200"/>
        <v>0</v>
      </c>
      <c r="EQ89" s="18">
        <f t="shared" si="201"/>
        <v>0</v>
      </c>
      <c r="ER89" s="18">
        <f t="shared" si="202"/>
        <v>0</v>
      </c>
      <c r="ES89" s="18">
        <f t="shared" si="203"/>
        <v>0</v>
      </c>
      <c r="ET89" s="18">
        <f t="shared" si="204"/>
        <v>0</v>
      </c>
      <c r="EU89" s="18">
        <f t="shared" si="205"/>
        <v>0</v>
      </c>
      <c r="EV89" s="18">
        <f t="shared" si="206"/>
        <v>0</v>
      </c>
      <c r="EW89" s="18">
        <f t="shared" si="207"/>
        <v>0</v>
      </c>
      <c r="EX89" s="18">
        <f t="shared" si="208"/>
        <v>0</v>
      </c>
      <c r="EY89" s="18">
        <f t="shared" si="209"/>
        <v>0</v>
      </c>
      <c r="EZ89" s="18">
        <f t="shared" si="210"/>
        <v>0</v>
      </c>
      <c r="FA89" s="18">
        <f t="shared" si="211"/>
        <v>0</v>
      </c>
      <c r="FB89" s="18">
        <f t="shared" si="212"/>
        <v>0</v>
      </c>
      <c r="FC89" s="18">
        <f t="shared" si="213"/>
        <v>0</v>
      </c>
      <c r="FD89" s="18">
        <f t="shared" si="214"/>
        <v>0</v>
      </c>
      <c r="FE89" s="18">
        <f t="shared" si="215"/>
        <v>0</v>
      </c>
      <c r="FF89" s="18">
        <f t="shared" si="216"/>
        <v>0</v>
      </c>
      <c r="FG89" s="18">
        <f t="shared" si="217"/>
        <v>0</v>
      </c>
      <c r="FH89" s="18">
        <f t="shared" si="218"/>
        <v>0</v>
      </c>
      <c r="FI89" s="18">
        <f t="shared" si="219"/>
        <v>0</v>
      </c>
      <c r="FJ89" s="18">
        <f t="shared" si="220"/>
        <v>0</v>
      </c>
      <c r="FK89" s="18">
        <f t="shared" si="221"/>
        <v>0</v>
      </c>
      <c r="FL89" s="18">
        <f t="shared" si="222"/>
        <v>0</v>
      </c>
      <c r="FM89" s="18">
        <f t="shared" si="223"/>
        <v>0</v>
      </c>
      <c r="FN89" s="18">
        <f t="shared" si="224"/>
        <v>0</v>
      </c>
      <c r="FO89" s="18">
        <f t="shared" si="225"/>
        <v>0</v>
      </c>
      <c r="FP89" s="18">
        <f t="shared" si="226"/>
        <v>0</v>
      </c>
      <c r="FQ89" s="18">
        <f t="shared" si="227"/>
        <v>0</v>
      </c>
      <c r="FR89" s="18">
        <f t="shared" si="228"/>
        <v>0</v>
      </c>
      <c r="FS89" s="18">
        <f t="shared" si="229"/>
        <v>0</v>
      </c>
      <c r="FT89" s="18">
        <f t="shared" si="230"/>
        <v>0</v>
      </c>
      <c r="FU89" s="18">
        <f t="shared" si="231"/>
        <v>0</v>
      </c>
      <c r="FV89" s="18">
        <f t="shared" si="232"/>
        <v>0</v>
      </c>
      <c r="FW89" s="18">
        <f t="shared" si="233"/>
        <v>0</v>
      </c>
      <c r="FX89" s="18">
        <f t="shared" si="234"/>
        <v>0</v>
      </c>
      <c r="FY89" s="18">
        <f t="shared" si="235"/>
        <v>0</v>
      </c>
      <c r="FZ89" s="18">
        <f t="shared" si="236"/>
        <v>0</v>
      </c>
      <c r="GA89" s="18">
        <f t="shared" si="237"/>
        <v>0</v>
      </c>
      <c r="GB89" s="18">
        <f t="shared" si="238"/>
        <v>0</v>
      </c>
      <c r="GC89" s="18">
        <f t="shared" si="239"/>
        <v>0</v>
      </c>
      <c r="GD89" s="18">
        <f t="shared" si="240"/>
        <v>0</v>
      </c>
      <c r="GE89" s="18">
        <f t="shared" si="241"/>
        <v>0</v>
      </c>
    </row>
    <row r="90" spans="1:187" x14ac:dyDescent="0.2">
      <c r="A90">
        <v>87</v>
      </c>
      <c r="B90" s="16">
        <f>Bonds!B90</f>
        <v>46873</v>
      </c>
      <c r="C90" s="17">
        <f>Bonds!C90</f>
        <v>3.5</v>
      </c>
      <c r="D90">
        <f>Bonds!Q90</f>
        <v>4</v>
      </c>
      <c r="E90">
        <f t="shared" si="121"/>
        <v>1</v>
      </c>
      <c r="F90" s="16">
        <f>IF(1&gt;$D90,"",IF($E90=1,EOMONTH(EDATE(Bonds!$I90,6*(1-1)),0),EDATE(Bonds!$I90,6*(1-1))))</f>
        <v>46326</v>
      </c>
      <c r="G90" s="16">
        <f>IF(2&gt;$D90,"",IF($E90=1,EOMONTH(EDATE(Bonds!$I90,6*(2-1)),0),EDATE(Bonds!$I90,6*(2-1))))</f>
        <v>46507</v>
      </c>
      <c r="H90" s="16">
        <f>IF(3&gt;$D90,"",IF($E90=1,EOMONTH(EDATE(Bonds!$I90,6*(3-1)),0),EDATE(Bonds!$I90,6*(3-1))))</f>
        <v>46691</v>
      </c>
      <c r="I90" s="16">
        <f>IF(4&gt;$D90,"",IF($E90=1,EOMONTH(EDATE(Bonds!$I90,6*(4-1)),0),EDATE(Bonds!$I90,6*(4-1))))</f>
        <v>46873</v>
      </c>
      <c r="J90" s="16" t="str">
        <f>IF(5&gt;$D90,"",IF($E90=1,EOMONTH(EDATE(Bonds!$I90,6*(5-1)),0),EDATE(Bonds!$I90,6*(5-1))))</f>
        <v/>
      </c>
      <c r="K90" s="16" t="str">
        <f>IF(6&gt;$D90,"",IF($E90=1,EOMONTH(EDATE(Bonds!$I90,6*(6-1)),0),EDATE(Bonds!$I90,6*(6-1))))</f>
        <v/>
      </c>
      <c r="L90" s="16" t="str">
        <f>IF(7&gt;$D90,"",IF($E90=1,EOMONTH(EDATE(Bonds!$I90,6*(7-1)),0),EDATE(Bonds!$I90,6*(7-1))))</f>
        <v/>
      </c>
      <c r="M90" s="16" t="str">
        <f>IF(8&gt;$D90,"",IF($E90=1,EOMONTH(EDATE(Bonds!$I90,6*(8-1)),0),EDATE(Bonds!$I90,6*(8-1))))</f>
        <v/>
      </c>
      <c r="N90" s="16" t="str">
        <f>IF(9&gt;$D90,"",IF($E90=1,EOMONTH(EDATE(Bonds!$I90,6*(9-1)),0),EDATE(Bonds!$I90,6*(9-1))))</f>
        <v/>
      </c>
      <c r="O90" s="16" t="str">
        <f>IF(10&gt;$D90,"",IF($E90=1,EOMONTH(EDATE(Bonds!$I90,6*(10-1)),0),EDATE(Bonds!$I90,6*(10-1))))</f>
        <v/>
      </c>
      <c r="P90" s="16" t="str">
        <f>IF(11&gt;$D90,"",IF($E90=1,EOMONTH(EDATE(Bonds!$I90,6*(11-1)),0),EDATE(Bonds!$I90,6*(11-1))))</f>
        <v/>
      </c>
      <c r="Q90" s="16" t="str">
        <f>IF(12&gt;$D90,"",IF($E90=1,EOMONTH(EDATE(Bonds!$I90,6*(12-1)),0),EDATE(Bonds!$I90,6*(12-1))))</f>
        <v/>
      </c>
      <c r="R90" s="16" t="str">
        <f>IF(13&gt;$D90,"",IF($E90=1,EOMONTH(EDATE(Bonds!$I90,6*(13-1)),0),EDATE(Bonds!$I90,6*(13-1))))</f>
        <v/>
      </c>
      <c r="S90" s="16" t="str">
        <f>IF(14&gt;$D90,"",IF($E90=1,EOMONTH(EDATE(Bonds!$I90,6*(14-1)),0),EDATE(Bonds!$I90,6*(14-1))))</f>
        <v/>
      </c>
      <c r="T90" s="16" t="str">
        <f>IF(15&gt;$D90,"",IF($E90=1,EOMONTH(EDATE(Bonds!$I90,6*(15-1)),0),EDATE(Bonds!$I90,6*(15-1))))</f>
        <v/>
      </c>
      <c r="U90" s="16" t="str">
        <f>IF(16&gt;$D90,"",IF($E90=1,EOMONTH(EDATE(Bonds!$I90,6*(16-1)),0),EDATE(Bonds!$I90,6*(16-1))))</f>
        <v/>
      </c>
      <c r="V90" s="16" t="str">
        <f>IF(17&gt;$D90,"",IF($E90=1,EOMONTH(EDATE(Bonds!$I90,6*(17-1)),0),EDATE(Bonds!$I90,6*(17-1))))</f>
        <v/>
      </c>
      <c r="W90" s="16" t="str">
        <f>IF(18&gt;$D90,"",IF($E90=1,EOMONTH(EDATE(Bonds!$I90,6*(18-1)),0),EDATE(Bonds!$I90,6*(18-1))))</f>
        <v/>
      </c>
      <c r="X90" s="16" t="str">
        <f>IF(19&gt;$D90,"",IF($E90=1,EOMONTH(EDATE(Bonds!$I90,6*(19-1)),0),EDATE(Bonds!$I90,6*(19-1))))</f>
        <v/>
      </c>
      <c r="Y90" s="16" t="str">
        <f>IF(20&gt;$D90,"",IF($E90=1,EOMONTH(EDATE(Bonds!$I90,6*(20-1)),0),EDATE(Bonds!$I90,6*(20-1))))</f>
        <v/>
      </c>
      <c r="Z90" s="16" t="str">
        <f>IF(21&gt;$D90,"",IF($E90=1,EOMONTH(EDATE(Bonds!$I90,6*(21-1)),0),EDATE(Bonds!$I90,6*(21-1))))</f>
        <v/>
      </c>
      <c r="AA90" s="16" t="str">
        <f>IF(22&gt;$D90,"",IF($E90=1,EOMONTH(EDATE(Bonds!$I90,6*(22-1)),0),EDATE(Bonds!$I90,6*(22-1))))</f>
        <v/>
      </c>
      <c r="AB90" s="16" t="str">
        <f>IF(23&gt;$D90,"",IF($E90=1,EOMONTH(EDATE(Bonds!$I90,6*(23-1)),0),EDATE(Bonds!$I90,6*(23-1))))</f>
        <v/>
      </c>
      <c r="AC90" s="16" t="str">
        <f>IF(24&gt;$D90,"",IF($E90=1,EOMONTH(EDATE(Bonds!$I90,6*(24-1)),0),EDATE(Bonds!$I90,6*(24-1))))</f>
        <v/>
      </c>
      <c r="AD90" s="16" t="str">
        <f>IF(25&gt;$D90,"",IF($E90=1,EOMONTH(EDATE(Bonds!$I90,6*(25-1)),0),EDATE(Bonds!$I90,6*(25-1))))</f>
        <v/>
      </c>
      <c r="AE90" s="16" t="str">
        <f>IF(26&gt;$D90,"",IF($E90=1,EOMONTH(EDATE(Bonds!$I90,6*(26-1)),0),EDATE(Bonds!$I90,6*(26-1))))</f>
        <v/>
      </c>
      <c r="AF90" s="16" t="str">
        <f>IF(27&gt;$D90,"",IF($E90=1,EOMONTH(EDATE(Bonds!$I90,6*(27-1)),0),EDATE(Bonds!$I90,6*(27-1))))</f>
        <v/>
      </c>
      <c r="AG90" s="16" t="str">
        <f>IF(28&gt;$D90,"",IF($E90=1,EOMONTH(EDATE(Bonds!$I90,6*(28-1)),0),EDATE(Bonds!$I90,6*(28-1))))</f>
        <v/>
      </c>
      <c r="AH90" s="16" t="str">
        <f>IF(29&gt;$D90,"",IF($E90=1,EOMONTH(EDATE(Bonds!$I90,6*(29-1)),0),EDATE(Bonds!$I90,6*(29-1))))</f>
        <v/>
      </c>
      <c r="AI90" s="16" t="str">
        <f>IF(30&gt;$D90,"",IF($E90=1,EOMONTH(EDATE(Bonds!$I90,6*(30-1)),0),EDATE(Bonds!$I90,6*(30-1))))</f>
        <v/>
      </c>
      <c r="AJ90" s="16" t="str">
        <f>IF(31&gt;$D90,"",IF($E90=1,EOMONTH(EDATE(Bonds!$I90,6*(31-1)),0),EDATE(Bonds!$I90,6*(31-1))))</f>
        <v/>
      </c>
      <c r="AK90" s="16" t="str">
        <f>IF(32&gt;$D90,"",IF($E90=1,EOMONTH(EDATE(Bonds!$I90,6*(32-1)),0),EDATE(Bonds!$I90,6*(32-1))))</f>
        <v/>
      </c>
      <c r="AL90" s="16" t="str">
        <f>IF(33&gt;$D90,"",IF($E90=1,EOMONTH(EDATE(Bonds!$I90,6*(33-1)),0),EDATE(Bonds!$I90,6*(33-1))))</f>
        <v/>
      </c>
      <c r="AM90" s="16" t="str">
        <f>IF(34&gt;$D90,"",IF($E90=1,EOMONTH(EDATE(Bonds!$I90,6*(34-1)),0),EDATE(Bonds!$I90,6*(34-1))))</f>
        <v/>
      </c>
      <c r="AN90" s="16" t="str">
        <f>IF(35&gt;$D90,"",IF($E90=1,EOMONTH(EDATE(Bonds!$I90,6*(35-1)),0),EDATE(Bonds!$I90,6*(35-1))))</f>
        <v/>
      </c>
      <c r="AO90" s="16" t="str">
        <f>IF(36&gt;$D90,"",IF($E90=1,EOMONTH(EDATE(Bonds!$I90,6*(36-1)),0),EDATE(Bonds!$I90,6*(36-1))))</f>
        <v/>
      </c>
      <c r="AP90" s="16" t="str">
        <f>IF(37&gt;$D90,"",IF($E90=1,EOMONTH(EDATE(Bonds!$I90,6*(37-1)),0),EDATE(Bonds!$I90,6*(37-1))))</f>
        <v/>
      </c>
      <c r="AQ90" s="16" t="str">
        <f>IF(38&gt;$D90,"",IF($E90=1,EOMONTH(EDATE(Bonds!$I90,6*(38-1)),0),EDATE(Bonds!$I90,6*(38-1))))</f>
        <v/>
      </c>
      <c r="AR90" s="16" t="str">
        <f>IF(39&gt;$D90,"",IF($E90=1,EOMONTH(EDATE(Bonds!$I90,6*(39-1)),0),EDATE(Bonds!$I90,6*(39-1))))</f>
        <v/>
      </c>
      <c r="AS90" s="16" t="str">
        <f>IF(40&gt;$D90,"",IF($E90=1,EOMONTH(EDATE(Bonds!$I90,6*(40-1)),0),EDATE(Bonds!$I90,6*(40-1))))</f>
        <v/>
      </c>
      <c r="AT90" s="16" t="str">
        <f>IF(41&gt;$D90,"",IF($E90=1,EOMONTH(EDATE(Bonds!$I90,6*(41-1)),0),EDATE(Bonds!$I90,6*(41-1))))</f>
        <v/>
      </c>
      <c r="AU90" s="16" t="str">
        <f>IF(42&gt;$D90,"",IF($E90=1,EOMONTH(EDATE(Bonds!$I90,6*(42-1)),0),EDATE(Bonds!$I90,6*(42-1))))</f>
        <v/>
      </c>
      <c r="AV90" s="16" t="str">
        <f>IF(43&gt;$D90,"",IF($E90=1,EOMONTH(EDATE(Bonds!$I90,6*(43-1)),0),EDATE(Bonds!$I90,6*(43-1))))</f>
        <v/>
      </c>
      <c r="AW90" s="16" t="str">
        <f>IF(44&gt;$D90,"",IF($E90=1,EOMONTH(EDATE(Bonds!$I90,6*(44-1)),0),EDATE(Bonds!$I90,6*(44-1))))</f>
        <v/>
      </c>
      <c r="AX90" s="16" t="str">
        <f>IF(45&gt;$D90,"",IF($E90=1,EOMONTH(EDATE(Bonds!$I90,6*(45-1)),0),EDATE(Bonds!$I90,6*(45-1))))</f>
        <v/>
      </c>
      <c r="AY90" s="16" t="str">
        <f>IF(46&gt;$D90,"",IF($E90=1,EOMONTH(EDATE(Bonds!$I90,6*(46-1)),0),EDATE(Bonds!$I90,6*(46-1))))</f>
        <v/>
      </c>
      <c r="AZ90" s="16" t="str">
        <f>IF(47&gt;$D90,"",IF($E90=1,EOMONTH(EDATE(Bonds!$I90,6*(47-1)),0),EDATE(Bonds!$I90,6*(47-1))))</f>
        <v/>
      </c>
      <c r="BA90" s="16" t="str">
        <f>IF(48&gt;$D90,"",IF($E90=1,EOMONTH(EDATE(Bonds!$I90,6*(48-1)),0),EDATE(Bonds!$I90,6*(48-1))))</f>
        <v/>
      </c>
      <c r="BB90" s="16" t="str">
        <f>IF(49&gt;$D90,"",IF($E90=1,EOMONTH(EDATE(Bonds!$I90,6*(49-1)),0),EDATE(Bonds!$I90,6*(49-1))))</f>
        <v/>
      </c>
      <c r="BC90" s="16" t="str">
        <f>IF(50&gt;$D90,"",IF($E90=1,EOMONTH(EDATE(Bonds!$I90,6*(50-1)),0),EDATE(Bonds!$I90,6*(50-1))))</f>
        <v/>
      </c>
      <c r="BD90" s="16" t="str">
        <f>IF(51&gt;$D90,"",IF($E90=1,EOMONTH(EDATE(Bonds!$I90,6*(51-1)),0),EDATE(Bonds!$I90,6*(51-1))))</f>
        <v/>
      </c>
      <c r="BE90" s="16" t="str">
        <f>IF(52&gt;$D90,"",IF($E90=1,EOMONTH(EDATE(Bonds!$I90,6*(52-1)),0),EDATE(Bonds!$I90,6*(52-1))))</f>
        <v/>
      </c>
      <c r="BF90" s="16" t="str">
        <f>IF(53&gt;$D90,"",IF($E90=1,EOMONTH(EDATE(Bonds!$I90,6*(53-1)),0),EDATE(Bonds!$I90,6*(53-1))))</f>
        <v/>
      </c>
      <c r="BG90" s="16" t="str">
        <f>IF(54&gt;$D90,"",IF($E90=1,EOMONTH(EDATE(Bonds!$I90,6*(54-1)),0),EDATE(Bonds!$I90,6*(54-1))))</f>
        <v/>
      </c>
      <c r="BH90" s="16" t="str">
        <f>IF(55&gt;$D90,"",IF($E90=1,EOMONTH(EDATE(Bonds!$I90,6*(55-1)),0),EDATE(Bonds!$I90,6*(55-1))))</f>
        <v/>
      </c>
      <c r="BI90" s="16" t="str">
        <f>IF(56&gt;$D90,"",IF($E90=1,EOMONTH(EDATE(Bonds!$I90,6*(56-1)),0),EDATE(Bonds!$I90,6*(56-1))))</f>
        <v/>
      </c>
      <c r="BJ90" s="16" t="str">
        <f>IF(57&gt;$D90,"",IF($E90=1,EOMONTH(EDATE(Bonds!$I90,6*(57-1)),0),EDATE(Bonds!$I90,6*(57-1))))</f>
        <v/>
      </c>
      <c r="BK90" s="16" t="str">
        <f>IF(58&gt;$D90,"",IF($E90=1,EOMONTH(EDATE(Bonds!$I90,6*(58-1)),0),EDATE(Bonds!$I90,6*(58-1))))</f>
        <v/>
      </c>
      <c r="BL90" s="16" t="str">
        <f>IF(59&gt;$D90,"",IF($E90=1,EOMONTH(EDATE(Bonds!$I90,6*(59-1)),0),EDATE(Bonds!$I90,6*(59-1))))</f>
        <v/>
      </c>
      <c r="BM90" s="16" t="str">
        <f>IF(60&gt;$D90,"",IF($E90=1,EOMONTH(EDATE(Bonds!$I90,6*(60-1)),0),EDATE(Bonds!$I90,6*(60-1))))</f>
        <v/>
      </c>
      <c r="BO90" s="22">
        <f t="shared" si="122"/>
        <v>3.7298133534015822E-2</v>
      </c>
      <c r="BP90" s="22">
        <f t="shared" si="123"/>
        <v>3.9984915237647078E-2</v>
      </c>
      <c r="BQ90" s="22">
        <f t="shared" si="124"/>
        <v>4.1758155671488606E-2</v>
      </c>
      <c r="BR90" s="22">
        <f t="shared" si="125"/>
        <v>4.2873417403885665E-2</v>
      </c>
      <c r="BS90" s="22" t="str">
        <f t="shared" si="126"/>
        <v/>
      </c>
      <c r="BT90" s="22" t="str">
        <f t="shared" si="127"/>
        <v/>
      </c>
      <c r="BU90" s="22" t="str">
        <f t="shared" si="128"/>
        <v/>
      </c>
      <c r="BV90" s="22" t="str">
        <f t="shared" si="129"/>
        <v/>
      </c>
      <c r="BW90" s="22" t="str">
        <f t="shared" si="130"/>
        <v/>
      </c>
      <c r="BX90" s="22" t="str">
        <f t="shared" si="131"/>
        <v/>
      </c>
      <c r="BY90" s="22" t="str">
        <f t="shared" si="132"/>
        <v/>
      </c>
      <c r="BZ90" s="22" t="str">
        <f t="shared" si="133"/>
        <v/>
      </c>
      <c r="CA90" s="22" t="str">
        <f t="shared" si="134"/>
        <v/>
      </c>
      <c r="CB90" s="22" t="str">
        <f t="shared" si="135"/>
        <v/>
      </c>
      <c r="CC90" s="22" t="str">
        <f t="shared" si="136"/>
        <v/>
      </c>
      <c r="CD90" s="22" t="str">
        <f t="shared" si="137"/>
        <v/>
      </c>
      <c r="CE90" s="22" t="str">
        <f t="shared" si="138"/>
        <v/>
      </c>
      <c r="CF90" s="22" t="str">
        <f t="shared" si="139"/>
        <v/>
      </c>
      <c r="CG90" s="22" t="str">
        <f t="shared" si="140"/>
        <v/>
      </c>
      <c r="CH90" s="22" t="str">
        <f t="shared" si="141"/>
        <v/>
      </c>
      <c r="CI90" s="22" t="str">
        <f t="shared" si="142"/>
        <v/>
      </c>
      <c r="CJ90" s="22" t="str">
        <f t="shared" si="143"/>
        <v/>
      </c>
      <c r="CK90" s="22" t="str">
        <f t="shared" si="144"/>
        <v/>
      </c>
      <c r="CL90" s="22" t="str">
        <f t="shared" si="145"/>
        <v/>
      </c>
      <c r="CM90" s="22" t="str">
        <f t="shared" si="146"/>
        <v/>
      </c>
      <c r="CN90" s="22" t="str">
        <f t="shared" si="147"/>
        <v/>
      </c>
      <c r="CO90" s="22" t="str">
        <f t="shared" si="148"/>
        <v/>
      </c>
      <c r="CP90" s="22" t="str">
        <f t="shared" si="149"/>
        <v/>
      </c>
      <c r="CQ90" s="22" t="str">
        <f t="shared" si="150"/>
        <v/>
      </c>
      <c r="CR90" s="22" t="str">
        <f t="shared" si="151"/>
        <v/>
      </c>
      <c r="CS90" s="22" t="str">
        <f t="shared" si="152"/>
        <v/>
      </c>
      <c r="CT90" s="22" t="str">
        <f t="shared" si="153"/>
        <v/>
      </c>
      <c r="CU90" s="22" t="str">
        <f t="shared" si="154"/>
        <v/>
      </c>
      <c r="CV90" s="22" t="str">
        <f t="shared" si="155"/>
        <v/>
      </c>
      <c r="CW90" s="22" t="str">
        <f t="shared" si="156"/>
        <v/>
      </c>
      <c r="CX90" s="22" t="str">
        <f t="shared" si="157"/>
        <v/>
      </c>
      <c r="CY90" s="22" t="str">
        <f t="shared" si="158"/>
        <v/>
      </c>
      <c r="CZ90" s="22" t="str">
        <f t="shared" si="159"/>
        <v/>
      </c>
      <c r="DA90" s="22" t="str">
        <f t="shared" si="160"/>
        <v/>
      </c>
      <c r="DB90" s="22" t="str">
        <f t="shared" si="161"/>
        <v/>
      </c>
      <c r="DC90" s="22" t="str">
        <f t="shared" si="162"/>
        <v/>
      </c>
      <c r="DD90" s="22" t="str">
        <f t="shared" si="163"/>
        <v/>
      </c>
      <c r="DE90" s="22" t="str">
        <f t="shared" si="164"/>
        <v/>
      </c>
      <c r="DF90" s="22" t="str">
        <f t="shared" si="165"/>
        <v/>
      </c>
      <c r="DG90" s="22" t="str">
        <f t="shared" si="166"/>
        <v/>
      </c>
      <c r="DH90" s="22" t="str">
        <f t="shared" si="167"/>
        <v/>
      </c>
      <c r="DI90" s="22" t="str">
        <f t="shared" si="168"/>
        <v/>
      </c>
      <c r="DJ90" s="22" t="str">
        <f t="shared" si="169"/>
        <v/>
      </c>
      <c r="DK90" s="22" t="str">
        <f t="shared" si="170"/>
        <v/>
      </c>
      <c r="DL90" s="22" t="str">
        <f t="shared" si="171"/>
        <v/>
      </c>
      <c r="DM90" s="22" t="str">
        <f t="shared" si="172"/>
        <v/>
      </c>
      <c r="DN90" s="22" t="str">
        <f t="shared" si="173"/>
        <v/>
      </c>
      <c r="DO90" s="22" t="str">
        <f t="shared" si="174"/>
        <v/>
      </c>
      <c r="DP90" s="22" t="str">
        <f t="shared" si="175"/>
        <v/>
      </c>
      <c r="DQ90" s="22" t="str">
        <f t="shared" si="176"/>
        <v/>
      </c>
      <c r="DR90" s="22" t="str">
        <f t="shared" si="177"/>
        <v/>
      </c>
      <c r="DS90" s="22" t="str">
        <f t="shared" si="178"/>
        <v/>
      </c>
      <c r="DT90" s="22" t="str">
        <f t="shared" si="179"/>
        <v/>
      </c>
      <c r="DU90" s="22" t="str">
        <f t="shared" si="180"/>
        <v/>
      </c>
      <c r="DV90" s="22" t="str">
        <f t="shared" si="181"/>
        <v/>
      </c>
      <c r="DX90" s="18">
        <f t="shared" si="182"/>
        <v>1.7405478057579238</v>
      </c>
      <c r="DY90" s="18">
        <f t="shared" si="183"/>
        <v>1.7057103014927371</v>
      </c>
      <c r="DZ90" s="18">
        <f t="shared" si="184"/>
        <v>1.6682816077097056</v>
      </c>
      <c r="EA90" s="18">
        <f t="shared" si="185"/>
        <v>94.825842639631901</v>
      </c>
      <c r="EB90" s="18">
        <f t="shared" si="186"/>
        <v>0</v>
      </c>
      <c r="EC90" s="18">
        <f t="shared" si="187"/>
        <v>0</v>
      </c>
      <c r="ED90" s="18">
        <f t="shared" si="188"/>
        <v>0</v>
      </c>
      <c r="EE90" s="18">
        <f t="shared" si="189"/>
        <v>0</v>
      </c>
      <c r="EF90" s="18">
        <f t="shared" si="190"/>
        <v>0</v>
      </c>
      <c r="EG90" s="18">
        <f t="shared" si="191"/>
        <v>0</v>
      </c>
      <c r="EH90" s="18">
        <f t="shared" si="192"/>
        <v>0</v>
      </c>
      <c r="EI90" s="18">
        <f t="shared" si="193"/>
        <v>0</v>
      </c>
      <c r="EJ90" s="18">
        <f t="shared" si="194"/>
        <v>0</v>
      </c>
      <c r="EK90" s="18">
        <f t="shared" si="195"/>
        <v>0</v>
      </c>
      <c r="EL90" s="18">
        <f t="shared" si="196"/>
        <v>0</v>
      </c>
      <c r="EM90" s="18">
        <f t="shared" si="197"/>
        <v>0</v>
      </c>
      <c r="EN90" s="18">
        <f t="shared" si="198"/>
        <v>0</v>
      </c>
      <c r="EO90" s="18">
        <f t="shared" si="199"/>
        <v>0</v>
      </c>
      <c r="EP90" s="18">
        <f t="shared" si="200"/>
        <v>0</v>
      </c>
      <c r="EQ90" s="18">
        <f t="shared" si="201"/>
        <v>0</v>
      </c>
      <c r="ER90" s="18">
        <f t="shared" si="202"/>
        <v>0</v>
      </c>
      <c r="ES90" s="18">
        <f t="shared" si="203"/>
        <v>0</v>
      </c>
      <c r="ET90" s="18">
        <f t="shared" si="204"/>
        <v>0</v>
      </c>
      <c r="EU90" s="18">
        <f t="shared" si="205"/>
        <v>0</v>
      </c>
      <c r="EV90" s="18">
        <f t="shared" si="206"/>
        <v>0</v>
      </c>
      <c r="EW90" s="18">
        <f t="shared" si="207"/>
        <v>0</v>
      </c>
      <c r="EX90" s="18">
        <f t="shared" si="208"/>
        <v>0</v>
      </c>
      <c r="EY90" s="18">
        <f t="shared" si="209"/>
        <v>0</v>
      </c>
      <c r="EZ90" s="18">
        <f t="shared" si="210"/>
        <v>0</v>
      </c>
      <c r="FA90" s="18">
        <f t="shared" si="211"/>
        <v>0</v>
      </c>
      <c r="FB90" s="18">
        <f t="shared" si="212"/>
        <v>0</v>
      </c>
      <c r="FC90" s="18">
        <f t="shared" si="213"/>
        <v>0</v>
      </c>
      <c r="FD90" s="18">
        <f t="shared" si="214"/>
        <v>0</v>
      </c>
      <c r="FE90" s="18">
        <f t="shared" si="215"/>
        <v>0</v>
      </c>
      <c r="FF90" s="18">
        <f t="shared" si="216"/>
        <v>0</v>
      </c>
      <c r="FG90" s="18">
        <f t="shared" si="217"/>
        <v>0</v>
      </c>
      <c r="FH90" s="18">
        <f t="shared" si="218"/>
        <v>0</v>
      </c>
      <c r="FI90" s="18">
        <f t="shared" si="219"/>
        <v>0</v>
      </c>
      <c r="FJ90" s="18">
        <f t="shared" si="220"/>
        <v>0</v>
      </c>
      <c r="FK90" s="18">
        <f t="shared" si="221"/>
        <v>0</v>
      </c>
      <c r="FL90" s="18">
        <f t="shared" si="222"/>
        <v>0</v>
      </c>
      <c r="FM90" s="18">
        <f t="shared" si="223"/>
        <v>0</v>
      </c>
      <c r="FN90" s="18">
        <f t="shared" si="224"/>
        <v>0</v>
      </c>
      <c r="FO90" s="18">
        <f t="shared" si="225"/>
        <v>0</v>
      </c>
      <c r="FP90" s="18">
        <f t="shared" si="226"/>
        <v>0</v>
      </c>
      <c r="FQ90" s="18">
        <f t="shared" si="227"/>
        <v>0</v>
      </c>
      <c r="FR90" s="18">
        <f t="shared" si="228"/>
        <v>0</v>
      </c>
      <c r="FS90" s="18">
        <f t="shared" si="229"/>
        <v>0</v>
      </c>
      <c r="FT90" s="18">
        <f t="shared" si="230"/>
        <v>0</v>
      </c>
      <c r="FU90" s="18">
        <f t="shared" si="231"/>
        <v>0</v>
      </c>
      <c r="FV90" s="18">
        <f t="shared" si="232"/>
        <v>0</v>
      </c>
      <c r="FW90" s="18">
        <f t="shared" si="233"/>
        <v>0</v>
      </c>
      <c r="FX90" s="18">
        <f t="shared" si="234"/>
        <v>0</v>
      </c>
      <c r="FY90" s="18">
        <f t="shared" si="235"/>
        <v>0</v>
      </c>
      <c r="FZ90" s="18">
        <f t="shared" si="236"/>
        <v>0</v>
      </c>
      <c r="GA90" s="18">
        <f t="shared" si="237"/>
        <v>0</v>
      </c>
      <c r="GB90" s="18">
        <f t="shared" si="238"/>
        <v>0</v>
      </c>
      <c r="GC90" s="18">
        <f t="shared" si="239"/>
        <v>0</v>
      </c>
      <c r="GD90" s="18">
        <f t="shared" si="240"/>
        <v>0</v>
      </c>
      <c r="GE90" s="18">
        <f t="shared" si="241"/>
        <v>0</v>
      </c>
    </row>
    <row r="91" spans="1:187" x14ac:dyDescent="0.2">
      <c r="A91">
        <v>88</v>
      </c>
      <c r="B91" s="16">
        <f>Bonds!B91</f>
        <v>46873</v>
      </c>
      <c r="C91" s="17">
        <f>Bonds!C91</f>
        <v>3.75</v>
      </c>
      <c r="D91">
        <f>Bonds!Q91</f>
        <v>4</v>
      </c>
      <c r="E91">
        <f t="shared" si="121"/>
        <v>1</v>
      </c>
      <c r="F91" s="16">
        <f>IF(1&gt;$D91,"",IF($E91=1,EOMONTH(EDATE(Bonds!$I91,6*(1-1)),0),EDATE(Bonds!$I91,6*(1-1))))</f>
        <v>46326</v>
      </c>
      <c r="G91" s="16">
        <f>IF(2&gt;$D91,"",IF($E91=1,EOMONTH(EDATE(Bonds!$I91,6*(2-1)),0),EDATE(Bonds!$I91,6*(2-1))))</f>
        <v>46507</v>
      </c>
      <c r="H91" s="16">
        <f>IF(3&gt;$D91,"",IF($E91=1,EOMONTH(EDATE(Bonds!$I91,6*(3-1)),0),EDATE(Bonds!$I91,6*(3-1))))</f>
        <v>46691</v>
      </c>
      <c r="I91" s="16">
        <f>IF(4&gt;$D91,"",IF($E91=1,EOMONTH(EDATE(Bonds!$I91,6*(4-1)),0),EDATE(Bonds!$I91,6*(4-1))))</f>
        <v>46873</v>
      </c>
      <c r="J91" s="16" t="str">
        <f>IF(5&gt;$D91,"",IF($E91=1,EOMONTH(EDATE(Bonds!$I91,6*(5-1)),0),EDATE(Bonds!$I91,6*(5-1))))</f>
        <v/>
      </c>
      <c r="K91" s="16" t="str">
        <f>IF(6&gt;$D91,"",IF($E91=1,EOMONTH(EDATE(Bonds!$I91,6*(6-1)),0),EDATE(Bonds!$I91,6*(6-1))))</f>
        <v/>
      </c>
      <c r="L91" s="16" t="str">
        <f>IF(7&gt;$D91,"",IF($E91=1,EOMONTH(EDATE(Bonds!$I91,6*(7-1)),0),EDATE(Bonds!$I91,6*(7-1))))</f>
        <v/>
      </c>
      <c r="M91" s="16" t="str">
        <f>IF(8&gt;$D91,"",IF($E91=1,EOMONTH(EDATE(Bonds!$I91,6*(8-1)),0),EDATE(Bonds!$I91,6*(8-1))))</f>
        <v/>
      </c>
      <c r="N91" s="16" t="str">
        <f>IF(9&gt;$D91,"",IF($E91=1,EOMONTH(EDATE(Bonds!$I91,6*(9-1)),0),EDATE(Bonds!$I91,6*(9-1))))</f>
        <v/>
      </c>
      <c r="O91" s="16" t="str">
        <f>IF(10&gt;$D91,"",IF($E91=1,EOMONTH(EDATE(Bonds!$I91,6*(10-1)),0),EDATE(Bonds!$I91,6*(10-1))))</f>
        <v/>
      </c>
      <c r="P91" s="16" t="str">
        <f>IF(11&gt;$D91,"",IF($E91=1,EOMONTH(EDATE(Bonds!$I91,6*(11-1)),0),EDATE(Bonds!$I91,6*(11-1))))</f>
        <v/>
      </c>
      <c r="Q91" s="16" t="str">
        <f>IF(12&gt;$D91,"",IF($E91=1,EOMONTH(EDATE(Bonds!$I91,6*(12-1)),0),EDATE(Bonds!$I91,6*(12-1))))</f>
        <v/>
      </c>
      <c r="R91" s="16" t="str">
        <f>IF(13&gt;$D91,"",IF($E91=1,EOMONTH(EDATE(Bonds!$I91,6*(13-1)),0),EDATE(Bonds!$I91,6*(13-1))))</f>
        <v/>
      </c>
      <c r="S91" s="16" t="str">
        <f>IF(14&gt;$D91,"",IF($E91=1,EOMONTH(EDATE(Bonds!$I91,6*(14-1)),0),EDATE(Bonds!$I91,6*(14-1))))</f>
        <v/>
      </c>
      <c r="T91" s="16" t="str">
        <f>IF(15&gt;$D91,"",IF($E91=1,EOMONTH(EDATE(Bonds!$I91,6*(15-1)),0),EDATE(Bonds!$I91,6*(15-1))))</f>
        <v/>
      </c>
      <c r="U91" s="16" t="str">
        <f>IF(16&gt;$D91,"",IF($E91=1,EOMONTH(EDATE(Bonds!$I91,6*(16-1)),0),EDATE(Bonds!$I91,6*(16-1))))</f>
        <v/>
      </c>
      <c r="V91" s="16" t="str">
        <f>IF(17&gt;$D91,"",IF($E91=1,EOMONTH(EDATE(Bonds!$I91,6*(17-1)),0),EDATE(Bonds!$I91,6*(17-1))))</f>
        <v/>
      </c>
      <c r="W91" s="16" t="str">
        <f>IF(18&gt;$D91,"",IF($E91=1,EOMONTH(EDATE(Bonds!$I91,6*(18-1)),0),EDATE(Bonds!$I91,6*(18-1))))</f>
        <v/>
      </c>
      <c r="X91" s="16" t="str">
        <f>IF(19&gt;$D91,"",IF($E91=1,EOMONTH(EDATE(Bonds!$I91,6*(19-1)),0),EDATE(Bonds!$I91,6*(19-1))))</f>
        <v/>
      </c>
      <c r="Y91" s="16" t="str">
        <f>IF(20&gt;$D91,"",IF($E91=1,EOMONTH(EDATE(Bonds!$I91,6*(20-1)),0),EDATE(Bonds!$I91,6*(20-1))))</f>
        <v/>
      </c>
      <c r="Z91" s="16" t="str">
        <f>IF(21&gt;$D91,"",IF($E91=1,EOMONTH(EDATE(Bonds!$I91,6*(21-1)),0),EDATE(Bonds!$I91,6*(21-1))))</f>
        <v/>
      </c>
      <c r="AA91" s="16" t="str">
        <f>IF(22&gt;$D91,"",IF($E91=1,EOMONTH(EDATE(Bonds!$I91,6*(22-1)),0),EDATE(Bonds!$I91,6*(22-1))))</f>
        <v/>
      </c>
      <c r="AB91" s="16" t="str">
        <f>IF(23&gt;$D91,"",IF($E91=1,EOMONTH(EDATE(Bonds!$I91,6*(23-1)),0),EDATE(Bonds!$I91,6*(23-1))))</f>
        <v/>
      </c>
      <c r="AC91" s="16" t="str">
        <f>IF(24&gt;$D91,"",IF($E91=1,EOMONTH(EDATE(Bonds!$I91,6*(24-1)),0),EDATE(Bonds!$I91,6*(24-1))))</f>
        <v/>
      </c>
      <c r="AD91" s="16" t="str">
        <f>IF(25&gt;$D91,"",IF($E91=1,EOMONTH(EDATE(Bonds!$I91,6*(25-1)),0),EDATE(Bonds!$I91,6*(25-1))))</f>
        <v/>
      </c>
      <c r="AE91" s="16" t="str">
        <f>IF(26&gt;$D91,"",IF($E91=1,EOMONTH(EDATE(Bonds!$I91,6*(26-1)),0),EDATE(Bonds!$I91,6*(26-1))))</f>
        <v/>
      </c>
      <c r="AF91" s="16" t="str">
        <f>IF(27&gt;$D91,"",IF($E91=1,EOMONTH(EDATE(Bonds!$I91,6*(27-1)),0),EDATE(Bonds!$I91,6*(27-1))))</f>
        <v/>
      </c>
      <c r="AG91" s="16" t="str">
        <f>IF(28&gt;$D91,"",IF($E91=1,EOMONTH(EDATE(Bonds!$I91,6*(28-1)),0),EDATE(Bonds!$I91,6*(28-1))))</f>
        <v/>
      </c>
      <c r="AH91" s="16" t="str">
        <f>IF(29&gt;$D91,"",IF($E91=1,EOMONTH(EDATE(Bonds!$I91,6*(29-1)),0),EDATE(Bonds!$I91,6*(29-1))))</f>
        <v/>
      </c>
      <c r="AI91" s="16" t="str">
        <f>IF(30&gt;$D91,"",IF($E91=1,EOMONTH(EDATE(Bonds!$I91,6*(30-1)),0),EDATE(Bonds!$I91,6*(30-1))))</f>
        <v/>
      </c>
      <c r="AJ91" s="16" t="str">
        <f>IF(31&gt;$D91,"",IF($E91=1,EOMONTH(EDATE(Bonds!$I91,6*(31-1)),0),EDATE(Bonds!$I91,6*(31-1))))</f>
        <v/>
      </c>
      <c r="AK91" s="16" t="str">
        <f>IF(32&gt;$D91,"",IF($E91=1,EOMONTH(EDATE(Bonds!$I91,6*(32-1)),0),EDATE(Bonds!$I91,6*(32-1))))</f>
        <v/>
      </c>
      <c r="AL91" s="16" t="str">
        <f>IF(33&gt;$D91,"",IF($E91=1,EOMONTH(EDATE(Bonds!$I91,6*(33-1)),0),EDATE(Bonds!$I91,6*(33-1))))</f>
        <v/>
      </c>
      <c r="AM91" s="16" t="str">
        <f>IF(34&gt;$D91,"",IF($E91=1,EOMONTH(EDATE(Bonds!$I91,6*(34-1)),0),EDATE(Bonds!$I91,6*(34-1))))</f>
        <v/>
      </c>
      <c r="AN91" s="16" t="str">
        <f>IF(35&gt;$D91,"",IF($E91=1,EOMONTH(EDATE(Bonds!$I91,6*(35-1)),0),EDATE(Bonds!$I91,6*(35-1))))</f>
        <v/>
      </c>
      <c r="AO91" s="16" t="str">
        <f>IF(36&gt;$D91,"",IF($E91=1,EOMONTH(EDATE(Bonds!$I91,6*(36-1)),0),EDATE(Bonds!$I91,6*(36-1))))</f>
        <v/>
      </c>
      <c r="AP91" s="16" t="str">
        <f>IF(37&gt;$D91,"",IF($E91=1,EOMONTH(EDATE(Bonds!$I91,6*(37-1)),0),EDATE(Bonds!$I91,6*(37-1))))</f>
        <v/>
      </c>
      <c r="AQ91" s="16" t="str">
        <f>IF(38&gt;$D91,"",IF($E91=1,EOMONTH(EDATE(Bonds!$I91,6*(38-1)),0),EDATE(Bonds!$I91,6*(38-1))))</f>
        <v/>
      </c>
      <c r="AR91" s="16" t="str">
        <f>IF(39&gt;$D91,"",IF($E91=1,EOMONTH(EDATE(Bonds!$I91,6*(39-1)),0),EDATE(Bonds!$I91,6*(39-1))))</f>
        <v/>
      </c>
      <c r="AS91" s="16" t="str">
        <f>IF(40&gt;$D91,"",IF($E91=1,EOMONTH(EDATE(Bonds!$I91,6*(40-1)),0),EDATE(Bonds!$I91,6*(40-1))))</f>
        <v/>
      </c>
      <c r="AT91" s="16" t="str">
        <f>IF(41&gt;$D91,"",IF($E91=1,EOMONTH(EDATE(Bonds!$I91,6*(41-1)),0),EDATE(Bonds!$I91,6*(41-1))))</f>
        <v/>
      </c>
      <c r="AU91" s="16" t="str">
        <f>IF(42&gt;$D91,"",IF($E91=1,EOMONTH(EDATE(Bonds!$I91,6*(42-1)),0),EDATE(Bonds!$I91,6*(42-1))))</f>
        <v/>
      </c>
      <c r="AV91" s="16" t="str">
        <f>IF(43&gt;$D91,"",IF($E91=1,EOMONTH(EDATE(Bonds!$I91,6*(43-1)),0),EDATE(Bonds!$I91,6*(43-1))))</f>
        <v/>
      </c>
      <c r="AW91" s="16" t="str">
        <f>IF(44&gt;$D91,"",IF($E91=1,EOMONTH(EDATE(Bonds!$I91,6*(44-1)),0),EDATE(Bonds!$I91,6*(44-1))))</f>
        <v/>
      </c>
      <c r="AX91" s="16" t="str">
        <f>IF(45&gt;$D91,"",IF($E91=1,EOMONTH(EDATE(Bonds!$I91,6*(45-1)),0),EDATE(Bonds!$I91,6*(45-1))))</f>
        <v/>
      </c>
      <c r="AY91" s="16" t="str">
        <f>IF(46&gt;$D91,"",IF($E91=1,EOMONTH(EDATE(Bonds!$I91,6*(46-1)),0),EDATE(Bonds!$I91,6*(46-1))))</f>
        <v/>
      </c>
      <c r="AZ91" s="16" t="str">
        <f>IF(47&gt;$D91,"",IF($E91=1,EOMONTH(EDATE(Bonds!$I91,6*(47-1)),0),EDATE(Bonds!$I91,6*(47-1))))</f>
        <v/>
      </c>
      <c r="BA91" s="16" t="str">
        <f>IF(48&gt;$D91,"",IF($E91=1,EOMONTH(EDATE(Bonds!$I91,6*(48-1)),0),EDATE(Bonds!$I91,6*(48-1))))</f>
        <v/>
      </c>
      <c r="BB91" s="16" t="str">
        <f>IF(49&gt;$D91,"",IF($E91=1,EOMONTH(EDATE(Bonds!$I91,6*(49-1)),0),EDATE(Bonds!$I91,6*(49-1))))</f>
        <v/>
      </c>
      <c r="BC91" s="16" t="str">
        <f>IF(50&gt;$D91,"",IF($E91=1,EOMONTH(EDATE(Bonds!$I91,6*(50-1)),0),EDATE(Bonds!$I91,6*(50-1))))</f>
        <v/>
      </c>
      <c r="BD91" s="16" t="str">
        <f>IF(51&gt;$D91,"",IF($E91=1,EOMONTH(EDATE(Bonds!$I91,6*(51-1)),0),EDATE(Bonds!$I91,6*(51-1))))</f>
        <v/>
      </c>
      <c r="BE91" s="16" t="str">
        <f>IF(52&gt;$D91,"",IF($E91=1,EOMONTH(EDATE(Bonds!$I91,6*(52-1)),0),EDATE(Bonds!$I91,6*(52-1))))</f>
        <v/>
      </c>
      <c r="BF91" s="16" t="str">
        <f>IF(53&gt;$D91,"",IF($E91=1,EOMONTH(EDATE(Bonds!$I91,6*(53-1)),0),EDATE(Bonds!$I91,6*(53-1))))</f>
        <v/>
      </c>
      <c r="BG91" s="16" t="str">
        <f>IF(54&gt;$D91,"",IF($E91=1,EOMONTH(EDATE(Bonds!$I91,6*(54-1)),0),EDATE(Bonds!$I91,6*(54-1))))</f>
        <v/>
      </c>
      <c r="BH91" s="16" t="str">
        <f>IF(55&gt;$D91,"",IF($E91=1,EOMONTH(EDATE(Bonds!$I91,6*(55-1)),0),EDATE(Bonds!$I91,6*(55-1))))</f>
        <v/>
      </c>
      <c r="BI91" s="16" t="str">
        <f>IF(56&gt;$D91,"",IF($E91=1,EOMONTH(EDATE(Bonds!$I91,6*(56-1)),0),EDATE(Bonds!$I91,6*(56-1))))</f>
        <v/>
      </c>
      <c r="BJ91" s="16" t="str">
        <f>IF(57&gt;$D91,"",IF($E91=1,EOMONTH(EDATE(Bonds!$I91,6*(57-1)),0),EDATE(Bonds!$I91,6*(57-1))))</f>
        <v/>
      </c>
      <c r="BK91" s="16" t="str">
        <f>IF(58&gt;$D91,"",IF($E91=1,EOMONTH(EDATE(Bonds!$I91,6*(58-1)),0),EDATE(Bonds!$I91,6*(58-1))))</f>
        <v/>
      </c>
      <c r="BL91" s="16" t="str">
        <f>IF(59&gt;$D91,"",IF($E91=1,EOMONTH(EDATE(Bonds!$I91,6*(59-1)),0),EDATE(Bonds!$I91,6*(59-1))))</f>
        <v/>
      </c>
      <c r="BM91" s="16" t="str">
        <f>IF(60&gt;$D91,"",IF($E91=1,EOMONTH(EDATE(Bonds!$I91,6*(60-1)),0),EDATE(Bonds!$I91,6*(60-1))))</f>
        <v/>
      </c>
      <c r="BO91" s="22">
        <f t="shared" si="122"/>
        <v>3.7298133534015822E-2</v>
      </c>
      <c r="BP91" s="22">
        <f t="shared" si="123"/>
        <v>3.9984915237647078E-2</v>
      </c>
      <c r="BQ91" s="22">
        <f t="shared" si="124"/>
        <v>4.1758155671488606E-2</v>
      </c>
      <c r="BR91" s="22">
        <f t="shared" si="125"/>
        <v>4.2873417403885665E-2</v>
      </c>
      <c r="BS91" s="22" t="str">
        <f t="shared" si="126"/>
        <v/>
      </c>
      <c r="BT91" s="22" t="str">
        <f t="shared" si="127"/>
        <v/>
      </c>
      <c r="BU91" s="22" t="str">
        <f t="shared" si="128"/>
        <v/>
      </c>
      <c r="BV91" s="22" t="str">
        <f t="shared" si="129"/>
        <v/>
      </c>
      <c r="BW91" s="22" t="str">
        <f t="shared" si="130"/>
        <v/>
      </c>
      <c r="BX91" s="22" t="str">
        <f t="shared" si="131"/>
        <v/>
      </c>
      <c r="BY91" s="22" t="str">
        <f t="shared" si="132"/>
        <v/>
      </c>
      <c r="BZ91" s="22" t="str">
        <f t="shared" si="133"/>
        <v/>
      </c>
      <c r="CA91" s="22" t="str">
        <f t="shared" si="134"/>
        <v/>
      </c>
      <c r="CB91" s="22" t="str">
        <f t="shared" si="135"/>
        <v/>
      </c>
      <c r="CC91" s="22" t="str">
        <f t="shared" si="136"/>
        <v/>
      </c>
      <c r="CD91" s="22" t="str">
        <f t="shared" si="137"/>
        <v/>
      </c>
      <c r="CE91" s="22" t="str">
        <f t="shared" si="138"/>
        <v/>
      </c>
      <c r="CF91" s="22" t="str">
        <f t="shared" si="139"/>
        <v/>
      </c>
      <c r="CG91" s="22" t="str">
        <f t="shared" si="140"/>
        <v/>
      </c>
      <c r="CH91" s="22" t="str">
        <f t="shared" si="141"/>
        <v/>
      </c>
      <c r="CI91" s="22" t="str">
        <f t="shared" si="142"/>
        <v/>
      </c>
      <c r="CJ91" s="22" t="str">
        <f t="shared" si="143"/>
        <v/>
      </c>
      <c r="CK91" s="22" t="str">
        <f t="shared" si="144"/>
        <v/>
      </c>
      <c r="CL91" s="22" t="str">
        <f t="shared" si="145"/>
        <v/>
      </c>
      <c r="CM91" s="22" t="str">
        <f t="shared" si="146"/>
        <v/>
      </c>
      <c r="CN91" s="22" t="str">
        <f t="shared" si="147"/>
        <v/>
      </c>
      <c r="CO91" s="22" t="str">
        <f t="shared" si="148"/>
        <v/>
      </c>
      <c r="CP91" s="22" t="str">
        <f t="shared" si="149"/>
        <v/>
      </c>
      <c r="CQ91" s="22" t="str">
        <f t="shared" si="150"/>
        <v/>
      </c>
      <c r="CR91" s="22" t="str">
        <f t="shared" si="151"/>
        <v/>
      </c>
      <c r="CS91" s="22" t="str">
        <f t="shared" si="152"/>
        <v/>
      </c>
      <c r="CT91" s="22" t="str">
        <f t="shared" si="153"/>
        <v/>
      </c>
      <c r="CU91" s="22" t="str">
        <f t="shared" si="154"/>
        <v/>
      </c>
      <c r="CV91" s="22" t="str">
        <f t="shared" si="155"/>
        <v/>
      </c>
      <c r="CW91" s="22" t="str">
        <f t="shared" si="156"/>
        <v/>
      </c>
      <c r="CX91" s="22" t="str">
        <f t="shared" si="157"/>
        <v/>
      </c>
      <c r="CY91" s="22" t="str">
        <f t="shared" si="158"/>
        <v/>
      </c>
      <c r="CZ91" s="22" t="str">
        <f t="shared" si="159"/>
        <v/>
      </c>
      <c r="DA91" s="22" t="str">
        <f t="shared" si="160"/>
        <v/>
      </c>
      <c r="DB91" s="22" t="str">
        <f t="shared" si="161"/>
        <v/>
      </c>
      <c r="DC91" s="22" t="str">
        <f t="shared" si="162"/>
        <v/>
      </c>
      <c r="DD91" s="22" t="str">
        <f t="shared" si="163"/>
        <v/>
      </c>
      <c r="DE91" s="22" t="str">
        <f t="shared" si="164"/>
        <v/>
      </c>
      <c r="DF91" s="22" t="str">
        <f t="shared" si="165"/>
        <v/>
      </c>
      <c r="DG91" s="22" t="str">
        <f t="shared" si="166"/>
        <v/>
      </c>
      <c r="DH91" s="22" t="str">
        <f t="shared" si="167"/>
        <v/>
      </c>
      <c r="DI91" s="22" t="str">
        <f t="shared" si="168"/>
        <v/>
      </c>
      <c r="DJ91" s="22" t="str">
        <f t="shared" si="169"/>
        <v/>
      </c>
      <c r="DK91" s="22" t="str">
        <f t="shared" si="170"/>
        <v/>
      </c>
      <c r="DL91" s="22" t="str">
        <f t="shared" si="171"/>
        <v/>
      </c>
      <c r="DM91" s="22" t="str">
        <f t="shared" si="172"/>
        <v/>
      </c>
      <c r="DN91" s="22" t="str">
        <f t="shared" si="173"/>
        <v/>
      </c>
      <c r="DO91" s="22" t="str">
        <f t="shared" si="174"/>
        <v/>
      </c>
      <c r="DP91" s="22" t="str">
        <f t="shared" si="175"/>
        <v/>
      </c>
      <c r="DQ91" s="22" t="str">
        <f t="shared" si="176"/>
        <v/>
      </c>
      <c r="DR91" s="22" t="str">
        <f t="shared" si="177"/>
        <v/>
      </c>
      <c r="DS91" s="22" t="str">
        <f t="shared" si="178"/>
        <v/>
      </c>
      <c r="DT91" s="22" t="str">
        <f t="shared" si="179"/>
        <v/>
      </c>
      <c r="DU91" s="22" t="str">
        <f t="shared" si="180"/>
        <v/>
      </c>
      <c r="DV91" s="22" t="str">
        <f t="shared" si="181"/>
        <v/>
      </c>
      <c r="DX91" s="18">
        <f t="shared" si="182"/>
        <v>1.8648726490263468</v>
      </c>
      <c r="DY91" s="18">
        <f t="shared" si="183"/>
        <v>1.8275467515993611</v>
      </c>
      <c r="DZ91" s="18">
        <f t="shared" si="184"/>
        <v>1.7874445796889704</v>
      </c>
      <c r="EA91" s="18">
        <f t="shared" si="185"/>
        <v>94.942336303808361</v>
      </c>
      <c r="EB91" s="18">
        <f t="shared" si="186"/>
        <v>0</v>
      </c>
      <c r="EC91" s="18">
        <f t="shared" si="187"/>
        <v>0</v>
      </c>
      <c r="ED91" s="18">
        <f t="shared" si="188"/>
        <v>0</v>
      </c>
      <c r="EE91" s="18">
        <f t="shared" si="189"/>
        <v>0</v>
      </c>
      <c r="EF91" s="18">
        <f t="shared" si="190"/>
        <v>0</v>
      </c>
      <c r="EG91" s="18">
        <f t="shared" si="191"/>
        <v>0</v>
      </c>
      <c r="EH91" s="18">
        <f t="shared" si="192"/>
        <v>0</v>
      </c>
      <c r="EI91" s="18">
        <f t="shared" si="193"/>
        <v>0</v>
      </c>
      <c r="EJ91" s="18">
        <f t="shared" si="194"/>
        <v>0</v>
      </c>
      <c r="EK91" s="18">
        <f t="shared" si="195"/>
        <v>0</v>
      </c>
      <c r="EL91" s="18">
        <f t="shared" si="196"/>
        <v>0</v>
      </c>
      <c r="EM91" s="18">
        <f t="shared" si="197"/>
        <v>0</v>
      </c>
      <c r="EN91" s="18">
        <f t="shared" si="198"/>
        <v>0</v>
      </c>
      <c r="EO91" s="18">
        <f t="shared" si="199"/>
        <v>0</v>
      </c>
      <c r="EP91" s="18">
        <f t="shared" si="200"/>
        <v>0</v>
      </c>
      <c r="EQ91" s="18">
        <f t="shared" si="201"/>
        <v>0</v>
      </c>
      <c r="ER91" s="18">
        <f t="shared" si="202"/>
        <v>0</v>
      </c>
      <c r="ES91" s="18">
        <f t="shared" si="203"/>
        <v>0</v>
      </c>
      <c r="ET91" s="18">
        <f t="shared" si="204"/>
        <v>0</v>
      </c>
      <c r="EU91" s="18">
        <f t="shared" si="205"/>
        <v>0</v>
      </c>
      <c r="EV91" s="18">
        <f t="shared" si="206"/>
        <v>0</v>
      </c>
      <c r="EW91" s="18">
        <f t="shared" si="207"/>
        <v>0</v>
      </c>
      <c r="EX91" s="18">
        <f t="shared" si="208"/>
        <v>0</v>
      </c>
      <c r="EY91" s="18">
        <f t="shared" si="209"/>
        <v>0</v>
      </c>
      <c r="EZ91" s="18">
        <f t="shared" si="210"/>
        <v>0</v>
      </c>
      <c r="FA91" s="18">
        <f t="shared" si="211"/>
        <v>0</v>
      </c>
      <c r="FB91" s="18">
        <f t="shared" si="212"/>
        <v>0</v>
      </c>
      <c r="FC91" s="18">
        <f t="shared" si="213"/>
        <v>0</v>
      </c>
      <c r="FD91" s="18">
        <f t="shared" si="214"/>
        <v>0</v>
      </c>
      <c r="FE91" s="18">
        <f t="shared" si="215"/>
        <v>0</v>
      </c>
      <c r="FF91" s="18">
        <f t="shared" si="216"/>
        <v>0</v>
      </c>
      <c r="FG91" s="18">
        <f t="shared" si="217"/>
        <v>0</v>
      </c>
      <c r="FH91" s="18">
        <f t="shared" si="218"/>
        <v>0</v>
      </c>
      <c r="FI91" s="18">
        <f t="shared" si="219"/>
        <v>0</v>
      </c>
      <c r="FJ91" s="18">
        <f t="shared" si="220"/>
        <v>0</v>
      </c>
      <c r="FK91" s="18">
        <f t="shared" si="221"/>
        <v>0</v>
      </c>
      <c r="FL91" s="18">
        <f t="shared" si="222"/>
        <v>0</v>
      </c>
      <c r="FM91" s="18">
        <f t="shared" si="223"/>
        <v>0</v>
      </c>
      <c r="FN91" s="18">
        <f t="shared" si="224"/>
        <v>0</v>
      </c>
      <c r="FO91" s="18">
        <f t="shared" si="225"/>
        <v>0</v>
      </c>
      <c r="FP91" s="18">
        <f t="shared" si="226"/>
        <v>0</v>
      </c>
      <c r="FQ91" s="18">
        <f t="shared" si="227"/>
        <v>0</v>
      </c>
      <c r="FR91" s="18">
        <f t="shared" si="228"/>
        <v>0</v>
      </c>
      <c r="FS91" s="18">
        <f t="shared" si="229"/>
        <v>0</v>
      </c>
      <c r="FT91" s="18">
        <f t="shared" si="230"/>
        <v>0</v>
      </c>
      <c r="FU91" s="18">
        <f t="shared" si="231"/>
        <v>0</v>
      </c>
      <c r="FV91" s="18">
        <f t="shared" si="232"/>
        <v>0</v>
      </c>
      <c r="FW91" s="18">
        <f t="shared" si="233"/>
        <v>0</v>
      </c>
      <c r="FX91" s="18">
        <f t="shared" si="234"/>
        <v>0</v>
      </c>
      <c r="FY91" s="18">
        <f t="shared" si="235"/>
        <v>0</v>
      </c>
      <c r="FZ91" s="18">
        <f t="shared" si="236"/>
        <v>0</v>
      </c>
      <c r="GA91" s="18">
        <f t="shared" si="237"/>
        <v>0</v>
      </c>
      <c r="GB91" s="18">
        <f t="shared" si="238"/>
        <v>0</v>
      </c>
      <c r="GC91" s="18">
        <f t="shared" si="239"/>
        <v>0</v>
      </c>
      <c r="GD91" s="18">
        <f t="shared" si="240"/>
        <v>0</v>
      </c>
      <c r="GE91" s="18">
        <f t="shared" si="241"/>
        <v>0</v>
      </c>
    </row>
    <row r="92" spans="1:187" x14ac:dyDescent="0.2">
      <c r="A92">
        <v>89</v>
      </c>
      <c r="B92" s="16">
        <f>Bonds!B92</f>
        <v>46888</v>
      </c>
      <c r="C92" s="17">
        <f>Bonds!C92</f>
        <v>2.875</v>
      </c>
      <c r="D92">
        <f>Bonds!Q92</f>
        <v>4</v>
      </c>
      <c r="E92">
        <f t="shared" si="121"/>
        <v>0</v>
      </c>
      <c r="F92" s="16">
        <f>IF(1&gt;$D92,"",IF($E92=1,EOMONTH(EDATE(Bonds!$I92,6*(1-1)),0),EDATE(Bonds!$I92,6*(1-1))))</f>
        <v>46341</v>
      </c>
      <c r="G92" s="16">
        <f>IF(2&gt;$D92,"",IF($E92=1,EOMONTH(EDATE(Bonds!$I92,6*(2-1)),0),EDATE(Bonds!$I92,6*(2-1))))</f>
        <v>46522</v>
      </c>
      <c r="H92" s="16">
        <f>IF(3&gt;$D92,"",IF($E92=1,EOMONTH(EDATE(Bonds!$I92,6*(3-1)),0),EDATE(Bonds!$I92,6*(3-1))))</f>
        <v>46706</v>
      </c>
      <c r="I92" s="16">
        <f>IF(4&gt;$D92,"",IF($E92=1,EOMONTH(EDATE(Bonds!$I92,6*(4-1)),0),EDATE(Bonds!$I92,6*(4-1))))</f>
        <v>46888</v>
      </c>
      <c r="J92" s="16" t="str">
        <f>IF(5&gt;$D92,"",IF($E92=1,EOMONTH(EDATE(Bonds!$I92,6*(5-1)),0),EDATE(Bonds!$I92,6*(5-1))))</f>
        <v/>
      </c>
      <c r="K92" s="16" t="str">
        <f>IF(6&gt;$D92,"",IF($E92=1,EOMONTH(EDATE(Bonds!$I92,6*(6-1)),0),EDATE(Bonds!$I92,6*(6-1))))</f>
        <v/>
      </c>
      <c r="L92" s="16" t="str">
        <f>IF(7&gt;$D92,"",IF($E92=1,EOMONTH(EDATE(Bonds!$I92,6*(7-1)),0),EDATE(Bonds!$I92,6*(7-1))))</f>
        <v/>
      </c>
      <c r="M92" s="16" t="str">
        <f>IF(8&gt;$D92,"",IF($E92=1,EOMONTH(EDATE(Bonds!$I92,6*(8-1)),0),EDATE(Bonds!$I92,6*(8-1))))</f>
        <v/>
      </c>
      <c r="N92" s="16" t="str">
        <f>IF(9&gt;$D92,"",IF($E92=1,EOMONTH(EDATE(Bonds!$I92,6*(9-1)),0),EDATE(Bonds!$I92,6*(9-1))))</f>
        <v/>
      </c>
      <c r="O92" s="16" t="str">
        <f>IF(10&gt;$D92,"",IF($E92=1,EOMONTH(EDATE(Bonds!$I92,6*(10-1)),0),EDATE(Bonds!$I92,6*(10-1))))</f>
        <v/>
      </c>
      <c r="P92" s="16" t="str">
        <f>IF(11&gt;$D92,"",IF($E92=1,EOMONTH(EDATE(Bonds!$I92,6*(11-1)),0),EDATE(Bonds!$I92,6*(11-1))))</f>
        <v/>
      </c>
      <c r="Q92" s="16" t="str">
        <f>IF(12&gt;$D92,"",IF($E92=1,EOMONTH(EDATE(Bonds!$I92,6*(12-1)),0),EDATE(Bonds!$I92,6*(12-1))))</f>
        <v/>
      </c>
      <c r="R92" s="16" t="str">
        <f>IF(13&gt;$D92,"",IF($E92=1,EOMONTH(EDATE(Bonds!$I92,6*(13-1)),0),EDATE(Bonds!$I92,6*(13-1))))</f>
        <v/>
      </c>
      <c r="S92" s="16" t="str">
        <f>IF(14&gt;$D92,"",IF($E92=1,EOMONTH(EDATE(Bonds!$I92,6*(14-1)),0),EDATE(Bonds!$I92,6*(14-1))))</f>
        <v/>
      </c>
      <c r="T92" s="16" t="str">
        <f>IF(15&gt;$D92,"",IF($E92=1,EOMONTH(EDATE(Bonds!$I92,6*(15-1)),0),EDATE(Bonds!$I92,6*(15-1))))</f>
        <v/>
      </c>
      <c r="U92" s="16" t="str">
        <f>IF(16&gt;$D92,"",IF($E92=1,EOMONTH(EDATE(Bonds!$I92,6*(16-1)),0),EDATE(Bonds!$I92,6*(16-1))))</f>
        <v/>
      </c>
      <c r="V92" s="16" t="str">
        <f>IF(17&gt;$D92,"",IF($E92=1,EOMONTH(EDATE(Bonds!$I92,6*(17-1)),0),EDATE(Bonds!$I92,6*(17-1))))</f>
        <v/>
      </c>
      <c r="W92" s="16" t="str">
        <f>IF(18&gt;$D92,"",IF($E92=1,EOMONTH(EDATE(Bonds!$I92,6*(18-1)),0),EDATE(Bonds!$I92,6*(18-1))))</f>
        <v/>
      </c>
      <c r="X92" s="16" t="str">
        <f>IF(19&gt;$D92,"",IF($E92=1,EOMONTH(EDATE(Bonds!$I92,6*(19-1)),0),EDATE(Bonds!$I92,6*(19-1))))</f>
        <v/>
      </c>
      <c r="Y92" s="16" t="str">
        <f>IF(20&gt;$D92,"",IF($E92=1,EOMONTH(EDATE(Bonds!$I92,6*(20-1)),0),EDATE(Bonds!$I92,6*(20-1))))</f>
        <v/>
      </c>
      <c r="Z92" s="16" t="str">
        <f>IF(21&gt;$D92,"",IF($E92=1,EOMONTH(EDATE(Bonds!$I92,6*(21-1)),0),EDATE(Bonds!$I92,6*(21-1))))</f>
        <v/>
      </c>
      <c r="AA92" s="16" t="str">
        <f>IF(22&gt;$D92,"",IF($E92=1,EOMONTH(EDATE(Bonds!$I92,6*(22-1)),0),EDATE(Bonds!$I92,6*(22-1))))</f>
        <v/>
      </c>
      <c r="AB92" s="16" t="str">
        <f>IF(23&gt;$D92,"",IF($E92=1,EOMONTH(EDATE(Bonds!$I92,6*(23-1)),0),EDATE(Bonds!$I92,6*(23-1))))</f>
        <v/>
      </c>
      <c r="AC92" s="16" t="str">
        <f>IF(24&gt;$D92,"",IF($E92=1,EOMONTH(EDATE(Bonds!$I92,6*(24-1)),0),EDATE(Bonds!$I92,6*(24-1))))</f>
        <v/>
      </c>
      <c r="AD92" s="16" t="str">
        <f>IF(25&gt;$D92,"",IF($E92=1,EOMONTH(EDATE(Bonds!$I92,6*(25-1)),0),EDATE(Bonds!$I92,6*(25-1))))</f>
        <v/>
      </c>
      <c r="AE92" s="16" t="str">
        <f>IF(26&gt;$D92,"",IF($E92=1,EOMONTH(EDATE(Bonds!$I92,6*(26-1)),0),EDATE(Bonds!$I92,6*(26-1))))</f>
        <v/>
      </c>
      <c r="AF92" s="16" t="str">
        <f>IF(27&gt;$D92,"",IF($E92=1,EOMONTH(EDATE(Bonds!$I92,6*(27-1)),0),EDATE(Bonds!$I92,6*(27-1))))</f>
        <v/>
      </c>
      <c r="AG92" s="16" t="str">
        <f>IF(28&gt;$D92,"",IF($E92=1,EOMONTH(EDATE(Bonds!$I92,6*(28-1)),0),EDATE(Bonds!$I92,6*(28-1))))</f>
        <v/>
      </c>
      <c r="AH92" s="16" t="str">
        <f>IF(29&gt;$D92,"",IF($E92=1,EOMONTH(EDATE(Bonds!$I92,6*(29-1)),0),EDATE(Bonds!$I92,6*(29-1))))</f>
        <v/>
      </c>
      <c r="AI92" s="16" t="str">
        <f>IF(30&gt;$D92,"",IF($E92=1,EOMONTH(EDATE(Bonds!$I92,6*(30-1)),0),EDATE(Bonds!$I92,6*(30-1))))</f>
        <v/>
      </c>
      <c r="AJ92" s="16" t="str">
        <f>IF(31&gt;$D92,"",IF($E92=1,EOMONTH(EDATE(Bonds!$I92,6*(31-1)),0),EDATE(Bonds!$I92,6*(31-1))))</f>
        <v/>
      </c>
      <c r="AK92" s="16" t="str">
        <f>IF(32&gt;$D92,"",IF($E92=1,EOMONTH(EDATE(Bonds!$I92,6*(32-1)),0),EDATE(Bonds!$I92,6*(32-1))))</f>
        <v/>
      </c>
      <c r="AL92" s="16" t="str">
        <f>IF(33&gt;$D92,"",IF($E92=1,EOMONTH(EDATE(Bonds!$I92,6*(33-1)),0),EDATE(Bonds!$I92,6*(33-1))))</f>
        <v/>
      </c>
      <c r="AM92" s="16" t="str">
        <f>IF(34&gt;$D92,"",IF($E92=1,EOMONTH(EDATE(Bonds!$I92,6*(34-1)),0),EDATE(Bonds!$I92,6*(34-1))))</f>
        <v/>
      </c>
      <c r="AN92" s="16" t="str">
        <f>IF(35&gt;$D92,"",IF($E92=1,EOMONTH(EDATE(Bonds!$I92,6*(35-1)),0),EDATE(Bonds!$I92,6*(35-1))))</f>
        <v/>
      </c>
      <c r="AO92" s="16" t="str">
        <f>IF(36&gt;$D92,"",IF($E92=1,EOMONTH(EDATE(Bonds!$I92,6*(36-1)),0),EDATE(Bonds!$I92,6*(36-1))))</f>
        <v/>
      </c>
      <c r="AP92" s="16" t="str">
        <f>IF(37&gt;$D92,"",IF($E92=1,EOMONTH(EDATE(Bonds!$I92,6*(37-1)),0),EDATE(Bonds!$I92,6*(37-1))))</f>
        <v/>
      </c>
      <c r="AQ92" s="16" t="str">
        <f>IF(38&gt;$D92,"",IF($E92=1,EOMONTH(EDATE(Bonds!$I92,6*(38-1)),0),EDATE(Bonds!$I92,6*(38-1))))</f>
        <v/>
      </c>
      <c r="AR92" s="16" t="str">
        <f>IF(39&gt;$D92,"",IF($E92=1,EOMONTH(EDATE(Bonds!$I92,6*(39-1)),0),EDATE(Bonds!$I92,6*(39-1))))</f>
        <v/>
      </c>
      <c r="AS92" s="16" t="str">
        <f>IF(40&gt;$D92,"",IF($E92=1,EOMONTH(EDATE(Bonds!$I92,6*(40-1)),0),EDATE(Bonds!$I92,6*(40-1))))</f>
        <v/>
      </c>
      <c r="AT92" s="16" t="str">
        <f>IF(41&gt;$D92,"",IF($E92=1,EOMONTH(EDATE(Bonds!$I92,6*(41-1)),0),EDATE(Bonds!$I92,6*(41-1))))</f>
        <v/>
      </c>
      <c r="AU92" s="16" t="str">
        <f>IF(42&gt;$D92,"",IF($E92=1,EOMONTH(EDATE(Bonds!$I92,6*(42-1)),0),EDATE(Bonds!$I92,6*(42-1))))</f>
        <v/>
      </c>
      <c r="AV92" s="16" t="str">
        <f>IF(43&gt;$D92,"",IF($E92=1,EOMONTH(EDATE(Bonds!$I92,6*(43-1)),0),EDATE(Bonds!$I92,6*(43-1))))</f>
        <v/>
      </c>
      <c r="AW92" s="16" t="str">
        <f>IF(44&gt;$D92,"",IF($E92=1,EOMONTH(EDATE(Bonds!$I92,6*(44-1)),0),EDATE(Bonds!$I92,6*(44-1))))</f>
        <v/>
      </c>
      <c r="AX92" s="16" t="str">
        <f>IF(45&gt;$D92,"",IF($E92=1,EOMONTH(EDATE(Bonds!$I92,6*(45-1)),0),EDATE(Bonds!$I92,6*(45-1))))</f>
        <v/>
      </c>
      <c r="AY92" s="16" t="str">
        <f>IF(46&gt;$D92,"",IF($E92=1,EOMONTH(EDATE(Bonds!$I92,6*(46-1)),0),EDATE(Bonds!$I92,6*(46-1))))</f>
        <v/>
      </c>
      <c r="AZ92" s="16" t="str">
        <f>IF(47&gt;$D92,"",IF($E92=1,EOMONTH(EDATE(Bonds!$I92,6*(47-1)),0),EDATE(Bonds!$I92,6*(47-1))))</f>
        <v/>
      </c>
      <c r="BA92" s="16" t="str">
        <f>IF(48&gt;$D92,"",IF($E92=1,EOMONTH(EDATE(Bonds!$I92,6*(48-1)),0),EDATE(Bonds!$I92,6*(48-1))))</f>
        <v/>
      </c>
      <c r="BB92" s="16" t="str">
        <f>IF(49&gt;$D92,"",IF($E92=1,EOMONTH(EDATE(Bonds!$I92,6*(49-1)),0),EDATE(Bonds!$I92,6*(49-1))))</f>
        <v/>
      </c>
      <c r="BC92" s="16" t="str">
        <f>IF(50&gt;$D92,"",IF($E92=1,EOMONTH(EDATE(Bonds!$I92,6*(50-1)),0),EDATE(Bonds!$I92,6*(50-1))))</f>
        <v/>
      </c>
      <c r="BD92" s="16" t="str">
        <f>IF(51&gt;$D92,"",IF($E92=1,EOMONTH(EDATE(Bonds!$I92,6*(51-1)),0),EDATE(Bonds!$I92,6*(51-1))))</f>
        <v/>
      </c>
      <c r="BE92" s="16" t="str">
        <f>IF(52&gt;$D92,"",IF($E92=1,EOMONTH(EDATE(Bonds!$I92,6*(52-1)),0),EDATE(Bonds!$I92,6*(52-1))))</f>
        <v/>
      </c>
      <c r="BF92" s="16" t="str">
        <f>IF(53&gt;$D92,"",IF($E92=1,EOMONTH(EDATE(Bonds!$I92,6*(53-1)),0),EDATE(Bonds!$I92,6*(53-1))))</f>
        <v/>
      </c>
      <c r="BG92" s="16" t="str">
        <f>IF(54&gt;$D92,"",IF($E92=1,EOMONTH(EDATE(Bonds!$I92,6*(54-1)),0),EDATE(Bonds!$I92,6*(54-1))))</f>
        <v/>
      </c>
      <c r="BH92" s="16" t="str">
        <f>IF(55&gt;$D92,"",IF($E92=1,EOMONTH(EDATE(Bonds!$I92,6*(55-1)),0),EDATE(Bonds!$I92,6*(55-1))))</f>
        <v/>
      </c>
      <c r="BI92" s="16" t="str">
        <f>IF(56&gt;$D92,"",IF($E92=1,EOMONTH(EDATE(Bonds!$I92,6*(56-1)),0),EDATE(Bonds!$I92,6*(56-1))))</f>
        <v/>
      </c>
      <c r="BJ92" s="16" t="str">
        <f>IF(57&gt;$D92,"",IF($E92=1,EOMONTH(EDATE(Bonds!$I92,6*(57-1)),0),EDATE(Bonds!$I92,6*(57-1))))</f>
        <v/>
      </c>
      <c r="BK92" s="16" t="str">
        <f>IF(58&gt;$D92,"",IF($E92=1,EOMONTH(EDATE(Bonds!$I92,6*(58-1)),0),EDATE(Bonds!$I92,6*(58-1))))</f>
        <v/>
      </c>
      <c r="BL92" s="16" t="str">
        <f>IF(59&gt;$D92,"",IF($E92=1,EOMONTH(EDATE(Bonds!$I92,6*(59-1)),0),EDATE(Bonds!$I92,6*(59-1))))</f>
        <v/>
      </c>
      <c r="BM92" s="16" t="str">
        <f>IF(60&gt;$D92,"",IF($E92=1,EOMONTH(EDATE(Bonds!$I92,6*(60-1)),0),EDATE(Bonds!$I92,6*(60-1))))</f>
        <v/>
      </c>
      <c r="BO92" s="22">
        <f t="shared" si="122"/>
        <v>3.7565785405683505E-2</v>
      </c>
      <c r="BP92" s="22">
        <f t="shared" si="123"/>
        <v>4.0160676278393273E-2</v>
      </c>
      <c r="BQ92" s="22">
        <f t="shared" si="124"/>
        <v>4.1870554774944578E-2</v>
      </c>
      <c r="BR92" s="22">
        <f t="shared" si="125"/>
        <v>4.2944346408813706E-2</v>
      </c>
      <c r="BS92" s="22" t="str">
        <f t="shared" si="126"/>
        <v/>
      </c>
      <c r="BT92" s="22" t="str">
        <f t="shared" si="127"/>
        <v/>
      </c>
      <c r="BU92" s="22" t="str">
        <f t="shared" si="128"/>
        <v/>
      </c>
      <c r="BV92" s="22" t="str">
        <f t="shared" si="129"/>
        <v/>
      </c>
      <c r="BW92" s="22" t="str">
        <f t="shared" si="130"/>
        <v/>
      </c>
      <c r="BX92" s="22" t="str">
        <f t="shared" si="131"/>
        <v/>
      </c>
      <c r="BY92" s="22" t="str">
        <f t="shared" si="132"/>
        <v/>
      </c>
      <c r="BZ92" s="22" t="str">
        <f t="shared" si="133"/>
        <v/>
      </c>
      <c r="CA92" s="22" t="str">
        <f t="shared" si="134"/>
        <v/>
      </c>
      <c r="CB92" s="22" t="str">
        <f t="shared" si="135"/>
        <v/>
      </c>
      <c r="CC92" s="22" t="str">
        <f t="shared" si="136"/>
        <v/>
      </c>
      <c r="CD92" s="22" t="str">
        <f t="shared" si="137"/>
        <v/>
      </c>
      <c r="CE92" s="22" t="str">
        <f t="shared" si="138"/>
        <v/>
      </c>
      <c r="CF92" s="22" t="str">
        <f t="shared" si="139"/>
        <v/>
      </c>
      <c r="CG92" s="22" t="str">
        <f t="shared" si="140"/>
        <v/>
      </c>
      <c r="CH92" s="22" t="str">
        <f t="shared" si="141"/>
        <v/>
      </c>
      <c r="CI92" s="22" t="str">
        <f t="shared" si="142"/>
        <v/>
      </c>
      <c r="CJ92" s="22" t="str">
        <f t="shared" si="143"/>
        <v/>
      </c>
      <c r="CK92" s="22" t="str">
        <f t="shared" si="144"/>
        <v/>
      </c>
      <c r="CL92" s="22" t="str">
        <f t="shared" si="145"/>
        <v/>
      </c>
      <c r="CM92" s="22" t="str">
        <f t="shared" si="146"/>
        <v/>
      </c>
      <c r="CN92" s="22" t="str">
        <f t="shared" si="147"/>
        <v/>
      </c>
      <c r="CO92" s="22" t="str">
        <f t="shared" si="148"/>
        <v/>
      </c>
      <c r="CP92" s="22" t="str">
        <f t="shared" si="149"/>
        <v/>
      </c>
      <c r="CQ92" s="22" t="str">
        <f t="shared" si="150"/>
        <v/>
      </c>
      <c r="CR92" s="22" t="str">
        <f t="shared" si="151"/>
        <v/>
      </c>
      <c r="CS92" s="22" t="str">
        <f t="shared" si="152"/>
        <v/>
      </c>
      <c r="CT92" s="22" t="str">
        <f t="shared" si="153"/>
        <v/>
      </c>
      <c r="CU92" s="22" t="str">
        <f t="shared" si="154"/>
        <v/>
      </c>
      <c r="CV92" s="22" t="str">
        <f t="shared" si="155"/>
        <v/>
      </c>
      <c r="CW92" s="22" t="str">
        <f t="shared" si="156"/>
        <v/>
      </c>
      <c r="CX92" s="22" t="str">
        <f t="shared" si="157"/>
        <v/>
      </c>
      <c r="CY92" s="22" t="str">
        <f t="shared" si="158"/>
        <v/>
      </c>
      <c r="CZ92" s="22" t="str">
        <f t="shared" si="159"/>
        <v/>
      </c>
      <c r="DA92" s="22" t="str">
        <f t="shared" si="160"/>
        <v/>
      </c>
      <c r="DB92" s="22" t="str">
        <f t="shared" si="161"/>
        <v/>
      </c>
      <c r="DC92" s="22" t="str">
        <f t="shared" si="162"/>
        <v/>
      </c>
      <c r="DD92" s="22" t="str">
        <f t="shared" si="163"/>
        <v/>
      </c>
      <c r="DE92" s="22" t="str">
        <f t="shared" si="164"/>
        <v/>
      </c>
      <c r="DF92" s="22" t="str">
        <f t="shared" si="165"/>
        <v/>
      </c>
      <c r="DG92" s="22" t="str">
        <f t="shared" si="166"/>
        <v/>
      </c>
      <c r="DH92" s="22" t="str">
        <f t="shared" si="167"/>
        <v/>
      </c>
      <c r="DI92" s="22" t="str">
        <f t="shared" si="168"/>
        <v/>
      </c>
      <c r="DJ92" s="22" t="str">
        <f t="shared" si="169"/>
        <v/>
      </c>
      <c r="DK92" s="22" t="str">
        <f t="shared" si="170"/>
        <v/>
      </c>
      <c r="DL92" s="22" t="str">
        <f t="shared" si="171"/>
        <v/>
      </c>
      <c r="DM92" s="22" t="str">
        <f t="shared" si="172"/>
        <v/>
      </c>
      <c r="DN92" s="22" t="str">
        <f t="shared" si="173"/>
        <v/>
      </c>
      <c r="DO92" s="22" t="str">
        <f t="shared" si="174"/>
        <v/>
      </c>
      <c r="DP92" s="22" t="str">
        <f t="shared" si="175"/>
        <v/>
      </c>
      <c r="DQ92" s="22" t="str">
        <f t="shared" si="176"/>
        <v/>
      </c>
      <c r="DR92" s="22" t="str">
        <f t="shared" si="177"/>
        <v/>
      </c>
      <c r="DS92" s="22" t="str">
        <f t="shared" si="178"/>
        <v/>
      </c>
      <c r="DT92" s="22" t="str">
        <f t="shared" si="179"/>
        <v/>
      </c>
      <c r="DU92" s="22" t="str">
        <f t="shared" si="180"/>
        <v/>
      </c>
      <c r="DV92" s="22" t="str">
        <f t="shared" si="181"/>
        <v/>
      </c>
      <c r="DX92" s="18">
        <f t="shared" si="182"/>
        <v>1.4274746961598221</v>
      </c>
      <c r="DY92" s="18">
        <f t="shared" si="183"/>
        <v>1.3986510136518655</v>
      </c>
      <c r="DZ92" s="18">
        <f t="shared" si="184"/>
        <v>1.3678421118195738</v>
      </c>
      <c r="EA92" s="18">
        <f t="shared" si="185"/>
        <v>94.356915273884354</v>
      </c>
      <c r="EB92" s="18">
        <f t="shared" si="186"/>
        <v>0</v>
      </c>
      <c r="EC92" s="18">
        <f t="shared" si="187"/>
        <v>0</v>
      </c>
      <c r="ED92" s="18">
        <f t="shared" si="188"/>
        <v>0</v>
      </c>
      <c r="EE92" s="18">
        <f t="shared" si="189"/>
        <v>0</v>
      </c>
      <c r="EF92" s="18">
        <f t="shared" si="190"/>
        <v>0</v>
      </c>
      <c r="EG92" s="18">
        <f t="shared" si="191"/>
        <v>0</v>
      </c>
      <c r="EH92" s="18">
        <f t="shared" si="192"/>
        <v>0</v>
      </c>
      <c r="EI92" s="18">
        <f t="shared" si="193"/>
        <v>0</v>
      </c>
      <c r="EJ92" s="18">
        <f t="shared" si="194"/>
        <v>0</v>
      </c>
      <c r="EK92" s="18">
        <f t="shared" si="195"/>
        <v>0</v>
      </c>
      <c r="EL92" s="18">
        <f t="shared" si="196"/>
        <v>0</v>
      </c>
      <c r="EM92" s="18">
        <f t="shared" si="197"/>
        <v>0</v>
      </c>
      <c r="EN92" s="18">
        <f t="shared" si="198"/>
        <v>0</v>
      </c>
      <c r="EO92" s="18">
        <f t="shared" si="199"/>
        <v>0</v>
      </c>
      <c r="EP92" s="18">
        <f t="shared" si="200"/>
        <v>0</v>
      </c>
      <c r="EQ92" s="18">
        <f t="shared" si="201"/>
        <v>0</v>
      </c>
      <c r="ER92" s="18">
        <f t="shared" si="202"/>
        <v>0</v>
      </c>
      <c r="ES92" s="18">
        <f t="shared" si="203"/>
        <v>0</v>
      </c>
      <c r="ET92" s="18">
        <f t="shared" si="204"/>
        <v>0</v>
      </c>
      <c r="EU92" s="18">
        <f t="shared" si="205"/>
        <v>0</v>
      </c>
      <c r="EV92" s="18">
        <f t="shared" si="206"/>
        <v>0</v>
      </c>
      <c r="EW92" s="18">
        <f t="shared" si="207"/>
        <v>0</v>
      </c>
      <c r="EX92" s="18">
        <f t="shared" si="208"/>
        <v>0</v>
      </c>
      <c r="EY92" s="18">
        <f t="shared" si="209"/>
        <v>0</v>
      </c>
      <c r="EZ92" s="18">
        <f t="shared" si="210"/>
        <v>0</v>
      </c>
      <c r="FA92" s="18">
        <f t="shared" si="211"/>
        <v>0</v>
      </c>
      <c r="FB92" s="18">
        <f t="shared" si="212"/>
        <v>0</v>
      </c>
      <c r="FC92" s="18">
        <f t="shared" si="213"/>
        <v>0</v>
      </c>
      <c r="FD92" s="18">
        <f t="shared" si="214"/>
        <v>0</v>
      </c>
      <c r="FE92" s="18">
        <f t="shared" si="215"/>
        <v>0</v>
      </c>
      <c r="FF92" s="18">
        <f t="shared" si="216"/>
        <v>0</v>
      </c>
      <c r="FG92" s="18">
        <f t="shared" si="217"/>
        <v>0</v>
      </c>
      <c r="FH92" s="18">
        <f t="shared" si="218"/>
        <v>0</v>
      </c>
      <c r="FI92" s="18">
        <f t="shared" si="219"/>
        <v>0</v>
      </c>
      <c r="FJ92" s="18">
        <f t="shared" si="220"/>
        <v>0</v>
      </c>
      <c r="FK92" s="18">
        <f t="shared" si="221"/>
        <v>0</v>
      </c>
      <c r="FL92" s="18">
        <f t="shared" si="222"/>
        <v>0</v>
      </c>
      <c r="FM92" s="18">
        <f t="shared" si="223"/>
        <v>0</v>
      </c>
      <c r="FN92" s="18">
        <f t="shared" si="224"/>
        <v>0</v>
      </c>
      <c r="FO92" s="18">
        <f t="shared" si="225"/>
        <v>0</v>
      </c>
      <c r="FP92" s="18">
        <f t="shared" si="226"/>
        <v>0</v>
      </c>
      <c r="FQ92" s="18">
        <f t="shared" si="227"/>
        <v>0</v>
      </c>
      <c r="FR92" s="18">
        <f t="shared" si="228"/>
        <v>0</v>
      </c>
      <c r="FS92" s="18">
        <f t="shared" si="229"/>
        <v>0</v>
      </c>
      <c r="FT92" s="18">
        <f t="shared" si="230"/>
        <v>0</v>
      </c>
      <c r="FU92" s="18">
        <f t="shared" si="231"/>
        <v>0</v>
      </c>
      <c r="FV92" s="18">
        <f t="shared" si="232"/>
        <v>0</v>
      </c>
      <c r="FW92" s="18">
        <f t="shared" si="233"/>
        <v>0</v>
      </c>
      <c r="FX92" s="18">
        <f t="shared" si="234"/>
        <v>0</v>
      </c>
      <c r="FY92" s="18">
        <f t="shared" si="235"/>
        <v>0</v>
      </c>
      <c r="FZ92" s="18">
        <f t="shared" si="236"/>
        <v>0</v>
      </c>
      <c r="GA92" s="18">
        <f t="shared" si="237"/>
        <v>0</v>
      </c>
      <c r="GB92" s="18">
        <f t="shared" si="238"/>
        <v>0</v>
      </c>
      <c r="GC92" s="18">
        <f t="shared" si="239"/>
        <v>0</v>
      </c>
      <c r="GD92" s="18">
        <f t="shared" si="240"/>
        <v>0</v>
      </c>
      <c r="GE92" s="18">
        <f t="shared" si="241"/>
        <v>0</v>
      </c>
    </row>
    <row r="93" spans="1:187" x14ac:dyDescent="0.2">
      <c r="A93">
        <v>90</v>
      </c>
      <c r="B93" s="16">
        <f>Bonds!B93</f>
        <v>46888</v>
      </c>
      <c r="C93" s="17">
        <f>Bonds!C93</f>
        <v>3.75</v>
      </c>
      <c r="D93">
        <f>Bonds!Q93</f>
        <v>4</v>
      </c>
      <c r="E93">
        <f t="shared" si="121"/>
        <v>0</v>
      </c>
      <c r="F93" s="16">
        <f>IF(1&gt;$D93,"",IF($E93=1,EOMONTH(EDATE(Bonds!$I93,6*(1-1)),0),EDATE(Bonds!$I93,6*(1-1))))</f>
        <v>46341</v>
      </c>
      <c r="G93" s="16">
        <f>IF(2&gt;$D93,"",IF($E93=1,EOMONTH(EDATE(Bonds!$I93,6*(2-1)),0),EDATE(Bonds!$I93,6*(2-1))))</f>
        <v>46522</v>
      </c>
      <c r="H93" s="16">
        <f>IF(3&gt;$D93,"",IF($E93=1,EOMONTH(EDATE(Bonds!$I93,6*(3-1)),0),EDATE(Bonds!$I93,6*(3-1))))</f>
        <v>46706</v>
      </c>
      <c r="I93" s="16">
        <f>IF(4&gt;$D93,"",IF($E93=1,EOMONTH(EDATE(Bonds!$I93,6*(4-1)),0),EDATE(Bonds!$I93,6*(4-1))))</f>
        <v>46888</v>
      </c>
      <c r="J93" s="16" t="str">
        <f>IF(5&gt;$D93,"",IF($E93=1,EOMONTH(EDATE(Bonds!$I93,6*(5-1)),0),EDATE(Bonds!$I93,6*(5-1))))</f>
        <v/>
      </c>
      <c r="K93" s="16" t="str">
        <f>IF(6&gt;$D93,"",IF($E93=1,EOMONTH(EDATE(Bonds!$I93,6*(6-1)),0),EDATE(Bonds!$I93,6*(6-1))))</f>
        <v/>
      </c>
      <c r="L93" s="16" t="str">
        <f>IF(7&gt;$D93,"",IF($E93=1,EOMONTH(EDATE(Bonds!$I93,6*(7-1)),0),EDATE(Bonds!$I93,6*(7-1))))</f>
        <v/>
      </c>
      <c r="M93" s="16" t="str">
        <f>IF(8&gt;$D93,"",IF($E93=1,EOMONTH(EDATE(Bonds!$I93,6*(8-1)),0),EDATE(Bonds!$I93,6*(8-1))))</f>
        <v/>
      </c>
      <c r="N93" s="16" t="str">
        <f>IF(9&gt;$D93,"",IF($E93=1,EOMONTH(EDATE(Bonds!$I93,6*(9-1)),0),EDATE(Bonds!$I93,6*(9-1))))</f>
        <v/>
      </c>
      <c r="O93" s="16" t="str">
        <f>IF(10&gt;$D93,"",IF($E93=1,EOMONTH(EDATE(Bonds!$I93,6*(10-1)),0),EDATE(Bonds!$I93,6*(10-1))))</f>
        <v/>
      </c>
      <c r="P93" s="16" t="str">
        <f>IF(11&gt;$D93,"",IF($E93=1,EOMONTH(EDATE(Bonds!$I93,6*(11-1)),0),EDATE(Bonds!$I93,6*(11-1))))</f>
        <v/>
      </c>
      <c r="Q93" s="16" t="str">
        <f>IF(12&gt;$D93,"",IF($E93=1,EOMONTH(EDATE(Bonds!$I93,6*(12-1)),0),EDATE(Bonds!$I93,6*(12-1))))</f>
        <v/>
      </c>
      <c r="R93" s="16" t="str">
        <f>IF(13&gt;$D93,"",IF($E93=1,EOMONTH(EDATE(Bonds!$I93,6*(13-1)),0),EDATE(Bonds!$I93,6*(13-1))))</f>
        <v/>
      </c>
      <c r="S93" s="16" t="str">
        <f>IF(14&gt;$D93,"",IF($E93=1,EOMONTH(EDATE(Bonds!$I93,6*(14-1)),0),EDATE(Bonds!$I93,6*(14-1))))</f>
        <v/>
      </c>
      <c r="T93" s="16" t="str">
        <f>IF(15&gt;$D93,"",IF($E93=1,EOMONTH(EDATE(Bonds!$I93,6*(15-1)),0),EDATE(Bonds!$I93,6*(15-1))))</f>
        <v/>
      </c>
      <c r="U93" s="16" t="str">
        <f>IF(16&gt;$D93,"",IF($E93=1,EOMONTH(EDATE(Bonds!$I93,6*(16-1)),0),EDATE(Bonds!$I93,6*(16-1))))</f>
        <v/>
      </c>
      <c r="V93" s="16" t="str">
        <f>IF(17&gt;$D93,"",IF($E93=1,EOMONTH(EDATE(Bonds!$I93,6*(17-1)),0),EDATE(Bonds!$I93,6*(17-1))))</f>
        <v/>
      </c>
      <c r="W93" s="16" t="str">
        <f>IF(18&gt;$D93,"",IF($E93=1,EOMONTH(EDATE(Bonds!$I93,6*(18-1)),0),EDATE(Bonds!$I93,6*(18-1))))</f>
        <v/>
      </c>
      <c r="X93" s="16" t="str">
        <f>IF(19&gt;$D93,"",IF($E93=1,EOMONTH(EDATE(Bonds!$I93,6*(19-1)),0),EDATE(Bonds!$I93,6*(19-1))))</f>
        <v/>
      </c>
      <c r="Y93" s="16" t="str">
        <f>IF(20&gt;$D93,"",IF($E93=1,EOMONTH(EDATE(Bonds!$I93,6*(20-1)),0),EDATE(Bonds!$I93,6*(20-1))))</f>
        <v/>
      </c>
      <c r="Z93" s="16" t="str">
        <f>IF(21&gt;$D93,"",IF($E93=1,EOMONTH(EDATE(Bonds!$I93,6*(21-1)),0),EDATE(Bonds!$I93,6*(21-1))))</f>
        <v/>
      </c>
      <c r="AA93" s="16" t="str">
        <f>IF(22&gt;$D93,"",IF($E93=1,EOMONTH(EDATE(Bonds!$I93,6*(22-1)),0),EDATE(Bonds!$I93,6*(22-1))))</f>
        <v/>
      </c>
      <c r="AB93" s="16" t="str">
        <f>IF(23&gt;$D93,"",IF($E93=1,EOMONTH(EDATE(Bonds!$I93,6*(23-1)),0),EDATE(Bonds!$I93,6*(23-1))))</f>
        <v/>
      </c>
      <c r="AC93" s="16" t="str">
        <f>IF(24&gt;$D93,"",IF($E93=1,EOMONTH(EDATE(Bonds!$I93,6*(24-1)),0),EDATE(Bonds!$I93,6*(24-1))))</f>
        <v/>
      </c>
      <c r="AD93" s="16" t="str">
        <f>IF(25&gt;$D93,"",IF($E93=1,EOMONTH(EDATE(Bonds!$I93,6*(25-1)),0),EDATE(Bonds!$I93,6*(25-1))))</f>
        <v/>
      </c>
      <c r="AE93" s="16" t="str">
        <f>IF(26&gt;$D93,"",IF($E93=1,EOMONTH(EDATE(Bonds!$I93,6*(26-1)),0),EDATE(Bonds!$I93,6*(26-1))))</f>
        <v/>
      </c>
      <c r="AF93" s="16" t="str">
        <f>IF(27&gt;$D93,"",IF($E93=1,EOMONTH(EDATE(Bonds!$I93,6*(27-1)),0),EDATE(Bonds!$I93,6*(27-1))))</f>
        <v/>
      </c>
      <c r="AG93" s="16" t="str">
        <f>IF(28&gt;$D93,"",IF($E93=1,EOMONTH(EDATE(Bonds!$I93,6*(28-1)),0),EDATE(Bonds!$I93,6*(28-1))))</f>
        <v/>
      </c>
      <c r="AH93" s="16" t="str">
        <f>IF(29&gt;$D93,"",IF($E93=1,EOMONTH(EDATE(Bonds!$I93,6*(29-1)),0),EDATE(Bonds!$I93,6*(29-1))))</f>
        <v/>
      </c>
      <c r="AI93" s="16" t="str">
        <f>IF(30&gt;$D93,"",IF($E93=1,EOMONTH(EDATE(Bonds!$I93,6*(30-1)),0),EDATE(Bonds!$I93,6*(30-1))))</f>
        <v/>
      </c>
      <c r="AJ93" s="16" t="str">
        <f>IF(31&gt;$D93,"",IF($E93=1,EOMONTH(EDATE(Bonds!$I93,6*(31-1)),0),EDATE(Bonds!$I93,6*(31-1))))</f>
        <v/>
      </c>
      <c r="AK93" s="16" t="str">
        <f>IF(32&gt;$D93,"",IF($E93=1,EOMONTH(EDATE(Bonds!$I93,6*(32-1)),0),EDATE(Bonds!$I93,6*(32-1))))</f>
        <v/>
      </c>
      <c r="AL93" s="16" t="str">
        <f>IF(33&gt;$D93,"",IF($E93=1,EOMONTH(EDATE(Bonds!$I93,6*(33-1)),0),EDATE(Bonds!$I93,6*(33-1))))</f>
        <v/>
      </c>
      <c r="AM93" s="16" t="str">
        <f>IF(34&gt;$D93,"",IF($E93=1,EOMONTH(EDATE(Bonds!$I93,6*(34-1)),0),EDATE(Bonds!$I93,6*(34-1))))</f>
        <v/>
      </c>
      <c r="AN93" s="16" t="str">
        <f>IF(35&gt;$D93,"",IF($E93=1,EOMONTH(EDATE(Bonds!$I93,6*(35-1)),0),EDATE(Bonds!$I93,6*(35-1))))</f>
        <v/>
      </c>
      <c r="AO93" s="16" t="str">
        <f>IF(36&gt;$D93,"",IF($E93=1,EOMONTH(EDATE(Bonds!$I93,6*(36-1)),0),EDATE(Bonds!$I93,6*(36-1))))</f>
        <v/>
      </c>
      <c r="AP93" s="16" t="str">
        <f>IF(37&gt;$D93,"",IF($E93=1,EOMONTH(EDATE(Bonds!$I93,6*(37-1)),0),EDATE(Bonds!$I93,6*(37-1))))</f>
        <v/>
      </c>
      <c r="AQ93" s="16" t="str">
        <f>IF(38&gt;$D93,"",IF($E93=1,EOMONTH(EDATE(Bonds!$I93,6*(38-1)),0),EDATE(Bonds!$I93,6*(38-1))))</f>
        <v/>
      </c>
      <c r="AR93" s="16" t="str">
        <f>IF(39&gt;$D93,"",IF($E93=1,EOMONTH(EDATE(Bonds!$I93,6*(39-1)),0),EDATE(Bonds!$I93,6*(39-1))))</f>
        <v/>
      </c>
      <c r="AS93" s="16" t="str">
        <f>IF(40&gt;$D93,"",IF($E93=1,EOMONTH(EDATE(Bonds!$I93,6*(40-1)),0),EDATE(Bonds!$I93,6*(40-1))))</f>
        <v/>
      </c>
      <c r="AT93" s="16" t="str">
        <f>IF(41&gt;$D93,"",IF($E93=1,EOMONTH(EDATE(Bonds!$I93,6*(41-1)),0),EDATE(Bonds!$I93,6*(41-1))))</f>
        <v/>
      </c>
      <c r="AU93" s="16" t="str">
        <f>IF(42&gt;$D93,"",IF($E93=1,EOMONTH(EDATE(Bonds!$I93,6*(42-1)),0),EDATE(Bonds!$I93,6*(42-1))))</f>
        <v/>
      </c>
      <c r="AV93" s="16" t="str">
        <f>IF(43&gt;$D93,"",IF($E93=1,EOMONTH(EDATE(Bonds!$I93,6*(43-1)),0),EDATE(Bonds!$I93,6*(43-1))))</f>
        <v/>
      </c>
      <c r="AW93" s="16" t="str">
        <f>IF(44&gt;$D93,"",IF($E93=1,EOMONTH(EDATE(Bonds!$I93,6*(44-1)),0),EDATE(Bonds!$I93,6*(44-1))))</f>
        <v/>
      </c>
      <c r="AX93" s="16" t="str">
        <f>IF(45&gt;$D93,"",IF($E93=1,EOMONTH(EDATE(Bonds!$I93,6*(45-1)),0),EDATE(Bonds!$I93,6*(45-1))))</f>
        <v/>
      </c>
      <c r="AY93" s="16" t="str">
        <f>IF(46&gt;$D93,"",IF($E93=1,EOMONTH(EDATE(Bonds!$I93,6*(46-1)),0),EDATE(Bonds!$I93,6*(46-1))))</f>
        <v/>
      </c>
      <c r="AZ93" s="16" t="str">
        <f>IF(47&gt;$D93,"",IF($E93=1,EOMONTH(EDATE(Bonds!$I93,6*(47-1)),0),EDATE(Bonds!$I93,6*(47-1))))</f>
        <v/>
      </c>
      <c r="BA93" s="16" t="str">
        <f>IF(48&gt;$D93,"",IF($E93=1,EOMONTH(EDATE(Bonds!$I93,6*(48-1)),0),EDATE(Bonds!$I93,6*(48-1))))</f>
        <v/>
      </c>
      <c r="BB93" s="16" t="str">
        <f>IF(49&gt;$D93,"",IF($E93=1,EOMONTH(EDATE(Bonds!$I93,6*(49-1)),0),EDATE(Bonds!$I93,6*(49-1))))</f>
        <v/>
      </c>
      <c r="BC93" s="16" t="str">
        <f>IF(50&gt;$D93,"",IF($E93=1,EOMONTH(EDATE(Bonds!$I93,6*(50-1)),0),EDATE(Bonds!$I93,6*(50-1))))</f>
        <v/>
      </c>
      <c r="BD93" s="16" t="str">
        <f>IF(51&gt;$D93,"",IF($E93=1,EOMONTH(EDATE(Bonds!$I93,6*(51-1)),0),EDATE(Bonds!$I93,6*(51-1))))</f>
        <v/>
      </c>
      <c r="BE93" s="16" t="str">
        <f>IF(52&gt;$D93,"",IF($E93=1,EOMONTH(EDATE(Bonds!$I93,6*(52-1)),0),EDATE(Bonds!$I93,6*(52-1))))</f>
        <v/>
      </c>
      <c r="BF93" s="16" t="str">
        <f>IF(53&gt;$D93,"",IF($E93=1,EOMONTH(EDATE(Bonds!$I93,6*(53-1)),0),EDATE(Bonds!$I93,6*(53-1))))</f>
        <v/>
      </c>
      <c r="BG93" s="16" t="str">
        <f>IF(54&gt;$D93,"",IF($E93=1,EOMONTH(EDATE(Bonds!$I93,6*(54-1)),0),EDATE(Bonds!$I93,6*(54-1))))</f>
        <v/>
      </c>
      <c r="BH93" s="16" t="str">
        <f>IF(55&gt;$D93,"",IF($E93=1,EOMONTH(EDATE(Bonds!$I93,6*(55-1)),0),EDATE(Bonds!$I93,6*(55-1))))</f>
        <v/>
      </c>
      <c r="BI93" s="16" t="str">
        <f>IF(56&gt;$D93,"",IF($E93=1,EOMONTH(EDATE(Bonds!$I93,6*(56-1)),0),EDATE(Bonds!$I93,6*(56-1))))</f>
        <v/>
      </c>
      <c r="BJ93" s="16" t="str">
        <f>IF(57&gt;$D93,"",IF($E93=1,EOMONTH(EDATE(Bonds!$I93,6*(57-1)),0),EDATE(Bonds!$I93,6*(57-1))))</f>
        <v/>
      </c>
      <c r="BK93" s="16" t="str">
        <f>IF(58&gt;$D93,"",IF($E93=1,EOMONTH(EDATE(Bonds!$I93,6*(58-1)),0),EDATE(Bonds!$I93,6*(58-1))))</f>
        <v/>
      </c>
      <c r="BL93" s="16" t="str">
        <f>IF(59&gt;$D93,"",IF($E93=1,EOMONTH(EDATE(Bonds!$I93,6*(59-1)),0),EDATE(Bonds!$I93,6*(59-1))))</f>
        <v/>
      </c>
      <c r="BM93" s="16" t="str">
        <f>IF(60&gt;$D93,"",IF($E93=1,EOMONTH(EDATE(Bonds!$I93,6*(60-1)),0),EDATE(Bonds!$I93,6*(60-1))))</f>
        <v/>
      </c>
      <c r="BO93" s="22">
        <f t="shared" si="122"/>
        <v>3.7565785405683505E-2</v>
      </c>
      <c r="BP93" s="22">
        <f t="shared" si="123"/>
        <v>4.0160676278393273E-2</v>
      </c>
      <c r="BQ93" s="22">
        <f t="shared" si="124"/>
        <v>4.1870554774944578E-2</v>
      </c>
      <c r="BR93" s="22">
        <f t="shared" si="125"/>
        <v>4.2944346408813706E-2</v>
      </c>
      <c r="BS93" s="22" t="str">
        <f t="shared" si="126"/>
        <v/>
      </c>
      <c r="BT93" s="22" t="str">
        <f t="shared" si="127"/>
        <v/>
      </c>
      <c r="BU93" s="22" t="str">
        <f t="shared" si="128"/>
        <v/>
      </c>
      <c r="BV93" s="22" t="str">
        <f t="shared" si="129"/>
        <v/>
      </c>
      <c r="BW93" s="22" t="str">
        <f t="shared" si="130"/>
        <v/>
      </c>
      <c r="BX93" s="22" t="str">
        <f t="shared" si="131"/>
        <v/>
      </c>
      <c r="BY93" s="22" t="str">
        <f t="shared" si="132"/>
        <v/>
      </c>
      <c r="BZ93" s="22" t="str">
        <f t="shared" si="133"/>
        <v/>
      </c>
      <c r="CA93" s="22" t="str">
        <f t="shared" si="134"/>
        <v/>
      </c>
      <c r="CB93" s="22" t="str">
        <f t="shared" si="135"/>
        <v/>
      </c>
      <c r="CC93" s="22" t="str">
        <f t="shared" si="136"/>
        <v/>
      </c>
      <c r="CD93" s="22" t="str">
        <f t="shared" si="137"/>
        <v/>
      </c>
      <c r="CE93" s="22" t="str">
        <f t="shared" si="138"/>
        <v/>
      </c>
      <c r="CF93" s="22" t="str">
        <f t="shared" si="139"/>
        <v/>
      </c>
      <c r="CG93" s="22" t="str">
        <f t="shared" si="140"/>
        <v/>
      </c>
      <c r="CH93" s="22" t="str">
        <f t="shared" si="141"/>
        <v/>
      </c>
      <c r="CI93" s="22" t="str">
        <f t="shared" si="142"/>
        <v/>
      </c>
      <c r="CJ93" s="22" t="str">
        <f t="shared" si="143"/>
        <v/>
      </c>
      <c r="CK93" s="22" t="str">
        <f t="shared" si="144"/>
        <v/>
      </c>
      <c r="CL93" s="22" t="str">
        <f t="shared" si="145"/>
        <v/>
      </c>
      <c r="CM93" s="22" t="str">
        <f t="shared" si="146"/>
        <v/>
      </c>
      <c r="CN93" s="22" t="str">
        <f t="shared" si="147"/>
        <v/>
      </c>
      <c r="CO93" s="22" t="str">
        <f t="shared" si="148"/>
        <v/>
      </c>
      <c r="CP93" s="22" t="str">
        <f t="shared" si="149"/>
        <v/>
      </c>
      <c r="CQ93" s="22" t="str">
        <f t="shared" si="150"/>
        <v/>
      </c>
      <c r="CR93" s="22" t="str">
        <f t="shared" si="151"/>
        <v/>
      </c>
      <c r="CS93" s="22" t="str">
        <f t="shared" si="152"/>
        <v/>
      </c>
      <c r="CT93" s="22" t="str">
        <f t="shared" si="153"/>
        <v/>
      </c>
      <c r="CU93" s="22" t="str">
        <f t="shared" si="154"/>
        <v/>
      </c>
      <c r="CV93" s="22" t="str">
        <f t="shared" si="155"/>
        <v/>
      </c>
      <c r="CW93" s="22" t="str">
        <f t="shared" si="156"/>
        <v/>
      </c>
      <c r="CX93" s="22" t="str">
        <f t="shared" si="157"/>
        <v/>
      </c>
      <c r="CY93" s="22" t="str">
        <f t="shared" si="158"/>
        <v/>
      </c>
      <c r="CZ93" s="22" t="str">
        <f t="shared" si="159"/>
        <v/>
      </c>
      <c r="DA93" s="22" t="str">
        <f t="shared" si="160"/>
        <v/>
      </c>
      <c r="DB93" s="22" t="str">
        <f t="shared" si="161"/>
        <v/>
      </c>
      <c r="DC93" s="22" t="str">
        <f t="shared" si="162"/>
        <v/>
      </c>
      <c r="DD93" s="22" t="str">
        <f t="shared" si="163"/>
        <v/>
      </c>
      <c r="DE93" s="22" t="str">
        <f t="shared" si="164"/>
        <v/>
      </c>
      <c r="DF93" s="22" t="str">
        <f t="shared" si="165"/>
        <v/>
      </c>
      <c r="DG93" s="22" t="str">
        <f t="shared" si="166"/>
        <v/>
      </c>
      <c r="DH93" s="22" t="str">
        <f t="shared" si="167"/>
        <v/>
      </c>
      <c r="DI93" s="22" t="str">
        <f t="shared" si="168"/>
        <v/>
      </c>
      <c r="DJ93" s="22" t="str">
        <f t="shared" si="169"/>
        <v/>
      </c>
      <c r="DK93" s="22" t="str">
        <f t="shared" si="170"/>
        <v/>
      </c>
      <c r="DL93" s="22" t="str">
        <f t="shared" si="171"/>
        <v/>
      </c>
      <c r="DM93" s="22" t="str">
        <f t="shared" si="172"/>
        <v/>
      </c>
      <c r="DN93" s="22" t="str">
        <f t="shared" si="173"/>
        <v/>
      </c>
      <c r="DO93" s="22" t="str">
        <f t="shared" si="174"/>
        <v/>
      </c>
      <c r="DP93" s="22" t="str">
        <f t="shared" si="175"/>
        <v/>
      </c>
      <c r="DQ93" s="22" t="str">
        <f t="shared" si="176"/>
        <v/>
      </c>
      <c r="DR93" s="22" t="str">
        <f t="shared" si="177"/>
        <v/>
      </c>
      <c r="DS93" s="22" t="str">
        <f t="shared" si="178"/>
        <v/>
      </c>
      <c r="DT93" s="22" t="str">
        <f t="shared" si="179"/>
        <v/>
      </c>
      <c r="DU93" s="22" t="str">
        <f t="shared" si="180"/>
        <v/>
      </c>
      <c r="DV93" s="22" t="str">
        <f t="shared" si="181"/>
        <v/>
      </c>
      <c r="DX93" s="18">
        <f t="shared" si="182"/>
        <v>1.8619235167302026</v>
      </c>
      <c r="DY93" s="18">
        <f t="shared" si="183"/>
        <v>1.824327409111129</v>
      </c>
      <c r="DZ93" s="18">
        <f t="shared" si="184"/>
        <v>1.7841418849820527</v>
      </c>
      <c r="EA93" s="18">
        <f t="shared" si="185"/>
        <v>94.763876707597959</v>
      </c>
      <c r="EB93" s="18">
        <f t="shared" si="186"/>
        <v>0</v>
      </c>
      <c r="EC93" s="18">
        <f t="shared" si="187"/>
        <v>0</v>
      </c>
      <c r="ED93" s="18">
        <f t="shared" si="188"/>
        <v>0</v>
      </c>
      <c r="EE93" s="18">
        <f t="shared" si="189"/>
        <v>0</v>
      </c>
      <c r="EF93" s="18">
        <f t="shared" si="190"/>
        <v>0</v>
      </c>
      <c r="EG93" s="18">
        <f t="shared" si="191"/>
        <v>0</v>
      </c>
      <c r="EH93" s="18">
        <f t="shared" si="192"/>
        <v>0</v>
      </c>
      <c r="EI93" s="18">
        <f t="shared" si="193"/>
        <v>0</v>
      </c>
      <c r="EJ93" s="18">
        <f t="shared" si="194"/>
        <v>0</v>
      </c>
      <c r="EK93" s="18">
        <f t="shared" si="195"/>
        <v>0</v>
      </c>
      <c r="EL93" s="18">
        <f t="shared" si="196"/>
        <v>0</v>
      </c>
      <c r="EM93" s="18">
        <f t="shared" si="197"/>
        <v>0</v>
      </c>
      <c r="EN93" s="18">
        <f t="shared" si="198"/>
        <v>0</v>
      </c>
      <c r="EO93" s="18">
        <f t="shared" si="199"/>
        <v>0</v>
      </c>
      <c r="EP93" s="18">
        <f t="shared" si="200"/>
        <v>0</v>
      </c>
      <c r="EQ93" s="18">
        <f t="shared" si="201"/>
        <v>0</v>
      </c>
      <c r="ER93" s="18">
        <f t="shared" si="202"/>
        <v>0</v>
      </c>
      <c r="ES93" s="18">
        <f t="shared" si="203"/>
        <v>0</v>
      </c>
      <c r="ET93" s="18">
        <f t="shared" si="204"/>
        <v>0</v>
      </c>
      <c r="EU93" s="18">
        <f t="shared" si="205"/>
        <v>0</v>
      </c>
      <c r="EV93" s="18">
        <f t="shared" si="206"/>
        <v>0</v>
      </c>
      <c r="EW93" s="18">
        <f t="shared" si="207"/>
        <v>0</v>
      </c>
      <c r="EX93" s="18">
        <f t="shared" si="208"/>
        <v>0</v>
      </c>
      <c r="EY93" s="18">
        <f t="shared" si="209"/>
        <v>0</v>
      </c>
      <c r="EZ93" s="18">
        <f t="shared" si="210"/>
        <v>0</v>
      </c>
      <c r="FA93" s="18">
        <f t="shared" si="211"/>
        <v>0</v>
      </c>
      <c r="FB93" s="18">
        <f t="shared" si="212"/>
        <v>0</v>
      </c>
      <c r="FC93" s="18">
        <f t="shared" si="213"/>
        <v>0</v>
      </c>
      <c r="FD93" s="18">
        <f t="shared" si="214"/>
        <v>0</v>
      </c>
      <c r="FE93" s="18">
        <f t="shared" si="215"/>
        <v>0</v>
      </c>
      <c r="FF93" s="18">
        <f t="shared" si="216"/>
        <v>0</v>
      </c>
      <c r="FG93" s="18">
        <f t="shared" si="217"/>
        <v>0</v>
      </c>
      <c r="FH93" s="18">
        <f t="shared" si="218"/>
        <v>0</v>
      </c>
      <c r="FI93" s="18">
        <f t="shared" si="219"/>
        <v>0</v>
      </c>
      <c r="FJ93" s="18">
        <f t="shared" si="220"/>
        <v>0</v>
      </c>
      <c r="FK93" s="18">
        <f t="shared" si="221"/>
        <v>0</v>
      </c>
      <c r="FL93" s="18">
        <f t="shared" si="222"/>
        <v>0</v>
      </c>
      <c r="FM93" s="18">
        <f t="shared" si="223"/>
        <v>0</v>
      </c>
      <c r="FN93" s="18">
        <f t="shared" si="224"/>
        <v>0</v>
      </c>
      <c r="FO93" s="18">
        <f t="shared" si="225"/>
        <v>0</v>
      </c>
      <c r="FP93" s="18">
        <f t="shared" si="226"/>
        <v>0</v>
      </c>
      <c r="FQ93" s="18">
        <f t="shared" si="227"/>
        <v>0</v>
      </c>
      <c r="FR93" s="18">
        <f t="shared" si="228"/>
        <v>0</v>
      </c>
      <c r="FS93" s="18">
        <f t="shared" si="229"/>
        <v>0</v>
      </c>
      <c r="FT93" s="18">
        <f t="shared" si="230"/>
        <v>0</v>
      </c>
      <c r="FU93" s="18">
        <f t="shared" si="231"/>
        <v>0</v>
      </c>
      <c r="FV93" s="18">
        <f t="shared" si="232"/>
        <v>0</v>
      </c>
      <c r="FW93" s="18">
        <f t="shared" si="233"/>
        <v>0</v>
      </c>
      <c r="FX93" s="18">
        <f t="shared" si="234"/>
        <v>0</v>
      </c>
      <c r="FY93" s="18">
        <f t="shared" si="235"/>
        <v>0</v>
      </c>
      <c r="FZ93" s="18">
        <f t="shared" si="236"/>
        <v>0</v>
      </c>
      <c r="GA93" s="18">
        <f t="shared" si="237"/>
        <v>0</v>
      </c>
      <c r="GB93" s="18">
        <f t="shared" si="238"/>
        <v>0</v>
      </c>
      <c r="GC93" s="18">
        <f t="shared" si="239"/>
        <v>0</v>
      </c>
      <c r="GD93" s="18">
        <f t="shared" si="240"/>
        <v>0</v>
      </c>
      <c r="GE93" s="18">
        <f t="shared" si="241"/>
        <v>0</v>
      </c>
    </row>
    <row r="94" spans="1:187" x14ac:dyDescent="0.2">
      <c r="A94">
        <v>91</v>
      </c>
      <c r="B94" s="16">
        <f>Bonds!B94</f>
        <v>46904</v>
      </c>
      <c r="C94" s="17">
        <f>Bonds!C94</f>
        <v>1.25</v>
      </c>
      <c r="D94">
        <f>Bonds!Q94</f>
        <v>4</v>
      </c>
      <c r="E94">
        <f t="shared" si="121"/>
        <v>1</v>
      </c>
      <c r="F94" s="16">
        <f>IF(1&gt;$D94,"",IF($E94=1,EOMONTH(EDATE(Bonds!$I94,6*(1-1)),0),EDATE(Bonds!$I94,6*(1-1))))</f>
        <v>46356</v>
      </c>
      <c r="G94" s="16">
        <f>IF(2&gt;$D94,"",IF($E94=1,EOMONTH(EDATE(Bonds!$I94,6*(2-1)),0),EDATE(Bonds!$I94,6*(2-1))))</f>
        <v>46538</v>
      </c>
      <c r="H94" s="16">
        <f>IF(3&gt;$D94,"",IF($E94=1,EOMONTH(EDATE(Bonds!$I94,6*(3-1)),0),EDATE(Bonds!$I94,6*(3-1))))</f>
        <v>46721</v>
      </c>
      <c r="I94" s="16">
        <f>IF(4&gt;$D94,"",IF($E94=1,EOMONTH(EDATE(Bonds!$I94,6*(4-1)),0),EDATE(Bonds!$I94,6*(4-1))))</f>
        <v>46904</v>
      </c>
      <c r="J94" s="16" t="str">
        <f>IF(5&gt;$D94,"",IF($E94=1,EOMONTH(EDATE(Bonds!$I94,6*(5-1)),0),EDATE(Bonds!$I94,6*(5-1))))</f>
        <v/>
      </c>
      <c r="K94" s="16" t="str">
        <f>IF(6&gt;$D94,"",IF($E94=1,EOMONTH(EDATE(Bonds!$I94,6*(6-1)),0),EDATE(Bonds!$I94,6*(6-1))))</f>
        <v/>
      </c>
      <c r="L94" s="16" t="str">
        <f>IF(7&gt;$D94,"",IF($E94=1,EOMONTH(EDATE(Bonds!$I94,6*(7-1)),0),EDATE(Bonds!$I94,6*(7-1))))</f>
        <v/>
      </c>
      <c r="M94" s="16" t="str">
        <f>IF(8&gt;$D94,"",IF($E94=1,EOMONTH(EDATE(Bonds!$I94,6*(8-1)),0),EDATE(Bonds!$I94,6*(8-1))))</f>
        <v/>
      </c>
      <c r="N94" s="16" t="str">
        <f>IF(9&gt;$D94,"",IF($E94=1,EOMONTH(EDATE(Bonds!$I94,6*(9-1)),0),EDATE(Bonds!$I94,6*(9-1))))</f>
        <v/>
      </c>
      <c r="O94" s="16" t="str">
        <f>IF(10&gt;$D94,"",IF($E94=1,EOMONTH(EDATE(Bonds!$I94,6*(10-1)),0),EDATE(Bonds!$I94,6*(10-1))))</f>
        <v/>
      </c>
      <c r="P94" s="16" t="str">
        <f>IF(11&gt;$D94,"",IF($E94=1,EOMONTH(EDATE(Bonds!$I94,6*(11-1)),0),EDATE(Bonds!$I94,6*(11-1))))</f>
        <v/>
      </c>
      <c r="Q94" s="16" t="str">
        <f>IF(12&gt;$D94,"",IF($E94=1,EOMONTH(EDATE(Bonds!$I94,6*(12-1)),0),EDATE(Bonds!$I94,6*(12-1))))</f>
        <v/>
      </c>
      <c r="R94" s="16" t="str">
        <f>IF(13&gt;$D94,"",IF($E94=1,EOMONTH(EDATE(Bonds!$I94,6*(13-1)),0),EDATE(Bonds!$I94,6*(13-1))))</f>
        <v/>
      </c>
      <c r="S94" s="16" t="str">
        <f>IF(14&gt;$D94,"",IF($E94=1,EOMONTH(EDATE(Bonds!$I94,6*(14-1)),0),EDATE(Bonds!$I94,6*(14-1))))</f>
        <v/>
      </c>
      <c r="T94" s="16" t="str">
        <f>IF(15&gt;$D94,"",IF($E94=1,EOMONTH(EDATE(Bonds!$I94,6*(15-1)),0),EDATE(Bonds!$I94,6*(15-1))))</f>
        <v/>
      </c>
      <c r="U94" s="16" t="str">
        <f>IF(16&gt;$D94,"",IF($E94=1,EOMONTH(EDATE(Bonds!$I94,6*(16-1)),0),EDATE(Bonds!$I94,6*(16-1))))</f>
        <v/>
      </c>
      <c r="V94" s="16" t="str">
        <f>IF(17&gt;$D94,"",IF($E94=1,EOMONTH(EDATE(Bonds!$I94,6*(17-1)),0),EDATE(Bonds!$I94,6*(17-1))))</f>
        <v/>
      </c>
      <c r="W94" s="16" t="str">
        <f>IF(18&gt;$D94,"",IF($E94=1,EOMONTH(EDATE(Bonds!$I94,6*(18-1)),0),EDATE(Bonds!$I94,6*(18-1))))</f>
        <v/>
      </c>
      <c r="X94" s="16" t="str">
        <f>IF(19&gt;$D94,"",IF($E94=1,EOMONTH(EDATE(Bonds!$I94,6*(19-1)),0),EDATE(Bonds!$I94,6*(19-1))))</f>
        <v/>
      </c>
      <c r="Y94" s="16" t="str">
        <f>IF(20&gt;$D94,"",IF($E94=1,EOMONTH(EDATE(Bonds!$I94,6*(20-1)),0),EDATE(Bonds!$I94,6*(20-1))))</f>
        <v/>
      </c>
      <c r="Z94" s="16" t="str">
        <f>IF(21&gt;$D94,"",IF($E94=1,EOMONTH(EDATE(Bonds!$I94,6*(21-1)),0),EDATE(Bonds!$I94,6*(21-1))))</f>
        <v/>
      </c>
      <c r="AA94" s="16" t="str">
        <f>IF(22&gt;$D94,"",IF($E94=1,EOMONTH(EDATE(Bonds!$I94,6*(22-1)),0),EDATE(Bonds!$I94,6*(22-1))))</f>
        <v/>
      </c>
      <c r="AB94" s="16" t="str">
        <f>IF(23&gt;$D94,"",IF($E94=1,EOMONTH(EDATE(Bonds!$I94,6*(23-1)),0),EDATE(Bonds!$I94,6*(23-1))))</f>
        <v/>
      </c>
      <c r="AC94" s="16" t="str">
        <f>IF(24&gt;$D94,"",IF($E94=1,EOMONTH(EDATE(Bonds!$I94,6*(24-1)),0),EDATE(Bonds!$I94,6*(24-1))))</f>
        <v/>
      </c>
      <c r="AD94" s="16" t="str">
        <f>IF(25&gt;$D94,"",IF($E94=1,EOMONTH(EDATE(Bonds!$I94,6*(25-1)),0),EDATE(Bonds!$I94,6*(25-1))))</f>
        <v/>
      </c>
      <c r="AE94" s="16" t="str">
        <f>IF(26&gt;$D94,"",IF($E94=1,EOMONTH(EDATE(Bonds!$I94,6*(26-1)),0),EDATE(Bonds!$I94,6*(26-1))))</f>
        <v/>
      </c>
      <c r="AF94" s="16" t="str">
        <f>IF(27&gt;$D94,"",IF($E94=1,EOMONTH(EDATE(Bonds!$I94,6*(27-1)),0),EDATE(Bonds!$I94,6*(27-1))))</f>
        <v/>
      </c>
      <c r="AG94" s="16" t="str">
        <f>IF(28&gt;$D94,"",IF($E94=1,EOMONTH(EDATE(Bonds!$I94,6*(28-1)),0),EDATE(Bonds!$I94,6*(28-1))))</f>
        <v/>
      </c>
      <c r="AH94" s="16" t="str">
        <f>IF(29&gt;$D94,"",IF($E94=1,EOMONTH(EDATE(Bonds!$I94,6*(29-1)),0),EDATE(Bonds!$I94,6*(29-1))))</f>
        <v/>
      </c>
      <c r="AI94" s="16" t="str">
        <f>IF(30&gt;$D94,"",IF($E94=1,EOMONTH(EDATE(Bonds!$I94,6*(30-1)),0),EDATE(Bonds!$I94,6*(30-1))))</f>
        <v/>
      </c>
      <c r="AJ94" s="16" t="str">
        <f>IF(31&gt;$D94,"",IF($E94=1,EOMONTH(EDATE(Bonds!$I94,6*(31-1)),0),EDATE(Bonds!$I94,6*(31-1))))</f>
        <v/>
      </c>
      <c r="AK94" s="16" t="str">
        <f>IF(32&gt;$D94,"",IF($E94=1,EOMONTH(EDATE(Bonds!$I94,6*(32-1)),0),EDATE(Bonds!$I94,6*(32-1))))</f>
        <v/>
      </c>
      <c r="AL94" s="16" t="str">
        <f>IF(33&gt;$D94,"",IF($E94=1,EOMONTH(EDATE(Bonds!$I94,6*(33-1)),0),EDATE(Bonds!$I94,6*(33-1))))</f>
        <v/>
      </c>
      <c r="AM94" s="16" t="str">
        <f>IF(34&gt;$D94,"",IF($E94=1,EOMONTH(EDATE(Bonds!$I94,6*(34-1)),0),EDATE(Bonds!$I94,6*(34-1))))</f>
        <v/>
      </c>
      <c r="AN94" s="16" t="str">
        <f>IF(35&gt;$D94,"",IF($E94=1,EOMONTH(EDATE(Bonds!$I94,6*(35-1)),0),EDATE(Bonds!$I94,6*(35-1))))</f>
        <v/>
      </c>
      <c r="AO94" s="16" t="str">
        <f>IF(36&gt;$D94,"",IF($E94=1,EOMONTH(EDATE(Bonds!$I94,6*(36-1)),0),EDATE(Bonds!$I94,6*(36-1))))</f>
        <v/>
      </c>
      <c r="AP94" s="16" t="str">
        <f>IF(37&gt;$D94,"",IF($E94=1,EOMONTH(EDATE(Bonds!$I94,6*(37-1)),0),EDATE(Bonds!$I94,6*(37-1))))</f>
        <v/>
      </c>
      <c r="AQ94" s="16" t="str">
        <f>IF(38&gt;$D94,"",IF($E94=1,EOMONTH(EDATE(Bonds!$I94,6*(38-1)),0),EDATE(Bonds!$I94,6*(38-1))))</f>
        <v/>
      </c>
      <c r="AR94" s="16" t="str">
        <f>IF(39&gt;$D94,"",IF($E94=1,EOMONTH(EDATE(Bonds!$I94,6*(39-1)),0),EDATE(Bonds!$I94,6*(39-1))))</f>
        <v/>
      </c>
      <c r="AS94" s="16" t="str">
        <f>IF(40&gt;$D94,"",IF($E94=1,EOMONTH(EDATE(Bonds!$I94,6*(40-1)),0),EDATE(Bonds!$I94,6*(40-1))))</f>
        <v/>
      </c>
      <c r="AT94" s="16" t="str">
        <f>IF(41&gt;$D94,"",IF($E94=1,EOMONTH(EDATE(Bonds!$I94,6*(41-1)),0),EDATE(Bonds!$I94,6*(41-1))))</f>
        <v/>
      </c>
      <c r="AU94" s="16" t="str">
        <f>IF(42&gt;$D94,"",IF($E94=1,EOMONTH(EDATE(Bonds!$I94,6*(42-1)),0),EDATE(Bonds!$I94,6*(42-1))))</f>
        <v/>
      </c>
      <c r="AV94" s="16" t="str">
        <f>IF(43&gt;$D94,"",IF($E94=1,EOMONTH(EDATE(Bonds!$I94,6*(43-1)),0),EDATE(Bonds!$I94,6*(43-1))))</f>
        <v/>
      </c>
      <c r="AW94" s="16" t="str">
        <f>IF(44&gt;$D94,"",IF($E94=1,EOMONTH(EDATE(Bonds!$I94,6*(44-1)),0),EDATE(Bonds!$I94,6*(44-1))))</f>
        <v/>
      </c>
      <c r="AX94" s="16" t="str">
        <f>IF(45&gt;$D94,"",IF($E94=1,EOMONTH(EDATE(Bonds!$I94,6*(45-1)),0),EDATE(Bonds!$I94,6*(45-1))))</f>
        <v/>
      </c>
      <c r="AY94" s="16" t="str">
        <f>IF(46&gt;$D94,"",IF($E94=1,EOMONTH(EDATE(Bonds!$I94,6*(46-1)),0),EDATE(Bonds!$I94,6*(46-1))))</f>
        <v/>
      </c>
      <c r="AZ94" s="16" t="str">
        <f>IF(47&gt;$D94,"",IF($E94=1,EOMONTH(EDATE(Bonds!$I94,6*(47-1)),0),EDATE(Bonds!$I94,6*(47-1))))</f>
        <v/>
      </c>
      <c r="BA94" s="16" t="str">
        <f>IF(48&gt;$D94,"",IF($E94=1,EOMONTH(EDATE(Bonds!$I94,6*(48-1)),0),EDATE(Bonds!$I94,6*(48-1))))</f>
        <v/>
      </c>
      <c r="BB94" s="16" t="str">
        <f>IF(49&gt;$D94,"",IF($E94=1,EOMONTH(EDATE(Bonds!$I94,6*(49-1)),0),EDATE(Bonds!$I94,6*(49-1))))</f>
        <v/>
      </c>
      <c r="BC94" s="16" t="str">
        <f>IF(50&gt;$D94,"",IF($E94=1,EOMONTH(EDATE(Bonds!$I94,6*(50-1)),0),EDATE(Bonds!$I94,6*(50-1))))</f>
        <v/>
      </c>
      <c r="BD94" s="16" t="str">
        <f>IF(51&gt;$D94,"",IF($E94=1,EOMONTH(EDATE(Bonds!$I94,6*(51-1)),0),EDATE(Bonds!$I94,6*(51-1))))</f>
        <v/>
      </c>
      <c r="BE94" s="16" t="str">
        <f>IF(52&gt;$D94,"",IF($E94=1,EOMONTH(EDATE(Bonds!$I94,6*(52-1)),0),EDATE(Bonds!$I94,6*(52-1))))</f>
        <v/>
      </c>
      <c r="BF94" s="16" t="str">
        <f>IF(53&gt;$D94,"",IF($E94=1,EOMONTH(EDATE(Bonds!$I94,6*(53-1)),0),EDATE(Bonds!$I94,6*(53-1))))</f>
        <v/>
      </c>
      <c r="BG94" s="16" t="str">
        <f>IF(54&gt;$D94,"",IF($E94=1,EOMONTH(EDATE(Bonds!$I94,6*(54-1)),0),EDATE(Bonds!$I94,6*(54-1))))</f>
        <v/>
      </c>
      <c r="BH94" s="16" t="str">
        <f>IF(55&gt;$D94,"",IF($E94=1,EOMONTH(EDATE(Bonds!$I94,6*(55-1)),0),EDATE(Bonds!$I94,6*(55-1))))</f>
        <v/>
      </c>
      <c r="BI94" s="16" t="str">
        <f>IF(56&gt;$D94,"",IF($E94=1,EOMONTH(EDATE(Bonds!$I94,6*(56-1)),0),EDATE(Bonds!$I94,6*(56-1))))</f>
        <v/>
      </c>
      <c r="BJ94" s="16" t="str">
        <f>IF(57&gt;$D94,"",IF($E94=1,EOMONTH(EDATE(Bonds!$I94,6*(57-1)),0),EDATE(Bonds!$I94,6*(57-1))))</f>
        <v/>
      </c>
      <c r="BK94" s="16" t="str">
        <f>IF(58&gt;$D94,"",IF($E94=1,EOMONTH(EDATE(Bonds!$I94,6*(58-1)),0),EDATE(Bonds!$I94,6*(58-1))))</f>
        <v/>
      </c>
      <c r="BL94" s="16" t="str">
        <f>IF(59&gt;$D94,"",IF($E94=1,EOMONTH(EDATE(Bonds!$I94,6*(59-1)),0),EDATE(Bonds!$I94,6*(59-1))))</f>
        <v/>
      </c>
      <c r="BM94" s="16" t="str">
        <f>IF(60&gt;$D94,"",IF($E94=1,EOMONTH(EDATE(Bonds!$I94,6*(60-1)),0),EDATE(Bonds!$I94,6*(60-1))))</f>
        <v/>
      </c>
      <c r="BO94" s="22">
        <f t="shared" si="122"/>
        <v>3.7824450557891486E-2</v>
      </c>
      <c r="BP94" s="22">
        <f t="shared" si="123"/>
        <v>4.0341365208761304E-2</v>
      </c>
      <c r="BQ94" s="22">
        <f t="shared" si="124"/>
        <v>4.1978837763900843E-2</v>
      </c>
      <c r="BR94" s="22">
        <f t="shared" si="125"/>
        <v>4.3017047494765953E-2</v>
      </c>
      <c r="BS94" s="22" t="str">
        <f t="shared" si="126"/>
        <v/>
      </c>
      <c r="BT94" s="22" t="str">
        <f t="shared" si="127"/>
        <v/>
      </c>
      <c r="BU94" s="22" t="str">
        <f t="shared" si="128"/>
        <v/>
      </c>
      <c r="BV94" s="22" t="str">
        <f t="shared" si="129"/>
        <v/>
      </c>
      <c r="BW94" s="22" t="str">
        <f t="shared" si="130"/>
        <v/>
      </c>
      <c r="BX94" s="22" t="str">
        <f t="shared" si="131"/>
        <v/>
      </c>
      <c r="BY94" s="22" t="str">
        <f t="shared" si="132"/>
        <v/>
      </c>
      <c r="BZ94" s="22" t="str">
        <f t="shared" si="133"/>
        <v/>
      </c>
      <c r="CA94" s="22" t="str">
        <f t="shared" si="134"/>
        <v/>
      </c>
      <c r="CB94" s="22" t="str">
        <f t="shared" si="135"/>
        <v/>
      </c>
      <c r="CC94" s="22" t="str">
        <f t="shared" si="136"/>
        <v/>
      </c>
      <c r="CD94" s="22" t="str">
        <f t="shared" si="137"/>
        <v/>
      </c>
      <c r="CE94" s="22" t="str">
        <f t="shared" si="138"/>
        <v/>
      </c>
      <c r="CF94" s="22" t="str">
        <f t="shared" si="139"/>
        <v/>
      </c>
      <c r="CG94" s="22" t="str">
        <f t="shared" si="140"/>
        <v/>
      </c>
      <c r="CH94" s="22" t="str">
        <f t="shared" si="141"/>
        <v/>
      </c>
      <c r="CI94" s="22" t="str">
        <f t="shared" si="142"/>
        <v/>
      </c>
      <c r="CJ94" s="22" t="str">
        <f t="shared" si="143"/>
        <v/>
      </c>
      <c r="CK94" s="22" t="str">
        <f t="shared" si="144"/>
        <v/>
      </c>
      <c r="CL94" s="22" t="str">
        <f t="shared" si="145"/>
        <v/>
      </c>
      <c r="CM94" s="22" t="str">
        <f t="shared" si="146"/>
        <v/>
      </c>
      <c r="CN94" s="22" t="str">
        <f t="shared" si="147"/>
        <v/>
      </c>
      <c r="CO94" s="22" t="str">
        <f t="shared" si="148"/>
        <v/>
      </c>
      <c r="CP94" s="22" t="str">
        <f t="shared" si="149"/>
        <v/>
      </c>
      <c r="CQ94" s="22" t="str">
        <f t="shared" si="150"/>
        <v/>
      </c>
      <c r="CR94" s="22" t="str">
        <f t="shared" si="151"/>
        <v/>
      </c>
      <c r="CS94" s="22" t="str">
        <f t="shared" si="152"/>
        <v/>
      </c>
      <c r="CT94" s="22" t="str">
        <f t="shared" si="153"/>
        <v/>
      </c>
      <c r="CU94" s="22" t="str">
        <f t="shared" si="154"/>
        <v/>
      </c>
      <c r="CV94" s="22" t="str">
        <f t="shared" si="155"/>
        <v/>
      </c>
      <c r="CW94" s="22" t="str">
        <f t="shared" si="156"/>
        <v/>
      </c>
      <c r="CX94" s="22" t="str">
        <f t="shared" si="157"/>
        <v/>
      </c>
      <c r="CY94" s="22" t="str">
        <f t="shared" si="158"/>
        <v/>
      </c>
      <c r="CZ94" s="22" t="str">
        <f t="shared" si="159"/>
        <v/>
      </c>
      <c r="DA94" s="22" t="str">
        <f t="shared" si="160"/>
        <v/>
      </c>
      <c r="DB94" s="22" t="str">
        <f t="shared" si="161"/>
        <v/>
      </c>
      <c r="DC94" s="22" t="str">
        <f t="shared" si="162"/>
        <v/>
      </c>
      <c r="DD94" s="22" t="str">
        <f t="shared" si="163"/>
        <v/>
      </c>
      <c r="DE94" s="22" t="str">
        <f t="shared" si="164"/>
        <v/>
      </c>
      <c r="DF94" s="22" t="str">
        <f t="shared" si="165"/>
        <v/>
      </c>
      <c r="DG94" s="22" t="str">
        <f t="shared" si="166"/>
        <v/>
      </c>
      <c r="DH94" s="22" t="str">
        <f t="shared" si="167"/>
        <v/>
      </c>
      <c r="DI94" s="22" t="str">
        <f t="shared" si="168"/>
        <v/>
      </c>
      <c r="DJ94" s="22" t="str">
        <f t="shared" si="169"/>
        <v/>
      </c>
      <c r="DK94" s="22" t="str">
        <f t="shared" si="170"/>
        <v/>
      </c>
      <c r="DL94" s="22" t="str">
        <f t="shared" si="171"/>
        <v/>
      </c>
      <c r="DM94" s="22" t="str">
        <f t="shared" si="172"/>
        <v/>
      </c>
      <c r="DN94" s="22" t="str">
        <f t="shared" si="173"/>
        <v/>
      </c>
      <c r="DO94" s="22" t="str">
        <f t="shared" si="174"/>
        <v/>
      </c>
      <c r="DP94" s="22" t="str">
        <f t="shared" si="175"/>
        <v/>
      </c>
      <c r="DQ94" s="22" t="str">
        <f t="shared" si="176"/>
        <v/>
      </c>
      <c r="DR94" s="22" t="str">
        <f t="shared" si="177"/>
        <v/>
      </c>
      <c r="DS94" s="22" t="str">
        <f t="shared" si="178"/>
        <v/>
      </c>
      <c r="DT94" s="22" t="str">
        <f t="shared" si="179"/>
        <v/>
      </c>
      <c r="DU94" s="22" t="str">
        <f t="shared" si="180"/>
        <v/>
      </c>
      <c r="DV94" s="22" t="str">
        <f t="shared" si="181"/>
        <v/>
      </c>
      <c r="DX94" s="18">
        <f t="shared" si="182"/>
        <v>0.61964731741534462</v>
      </c>
      <c r="DY94" s="18">
        <f t="shared" si="183"/>
        <v>0.60695989215665502</v>
      </c>
      <c r="DZ94" s="18">
        <f t="shared" si="184"/>
        <v>0.5936126126038892</v>
      </c>
      <c r="EA94" s="18">
        <f t="shared" si="185"/>
        <v>93.413350901370407</v>
      </c>
      <c r="EB94" s="18">
        <f t="shared" si="186"/>
        <v>0</v>
      </c>
      <c r="EC94" s="18">
        <f t="shared" si="187"/>
        <v>0</v>
      </c>
      <c r="ED94" s="18">
        <f t="shared" si="188"/>
        <v>0</v>
      </c>
      <c r="EE94" s="18">
        <f t="shared" si="189"/>
        <v>0</v>
      </c>
      <c r="EF94" s="18">
        <f t="shared" si="190"/>
        <v>0</v>
      </c>
      <c r="EG94" s="18">
        <f t="shared" si="191"/>
        <v>0</v>
      </c>
      <c r="EH94" s="18">
        <f t="shared" si="192"/>
        <v>0</v>
      </c>
      <c r="EI94" s="18">
        <f t="shared" si="193"/>
        <v>0</v>
      </c>
      <c r="EJ94" s="18">
        <f t="shared" si="194"/>
        <v>0</v>
      </c>
      <c r="EK94" s="18">
        <f t="shared" si="195"/>
        <v>0</v>
      </c>
      <c r="EL94" s="18">
        <f t="shared" si="196"/>
        <v>0</v>
      </c>
      <c r="EM94" s="18">
        <f t="shared" si="197"/>
        <v>0</v>
      </c>
      <c r="EN94" s="18">
        <f t="shared" si="198"/>
        <v>0</v>
      </c>
      <c r="EO94" s="18">
        <f t="shared" si="199"/>
        <v>0</v>
      </c>
      <c r="EP94" s="18">
        <f t="shared" si="200"/>
        <v>0</v>
      </c>
      <c r="EQ94" s="18">
        <f t="shared" si="201"/>
        <v>0</v>
      </c>
      <c r="ER94" s="18">
        <f t="shared" si="202"/>
        <v>0</v>
      </c>
      <c r="ES94" s="18">
        <f t="shared" si="203"/>
        <v>0</v>
      </c>
      <c r="ET94" s="18">
        <f t="shared" si="204"/>
        <v>0</v>
      </c>
      <c r="EU94" s="18">
        <f t="shared" si="205"/>
        <v>0</v>
      </c>
      <c r="EV94" s="18">
        <f t="shared" si="206"/>
        <v>0</v>
      </c>
      <c r="EW94" s="18">
        <f t="shared" si="207"/>
        <v>0</v>
      </c>
      <c r="EX94" s="18">
        <f t="shared" si="208"/>
        <v>0</v>
      </c>
      <c r="EY94" s="18">
        <f t="shared" si="209"/>
        <v>0</v>
      </c>
      <c r="EZ94" s="18">
        <f t="shared" si="210"/>
        <v>0</v>
      </c>
      <c r="FA94" s="18">
        <f t="shared" si="211"/>
        <v>0</v>
      </c>
      <c r="FB94" s="18">
        <f t="shared" si="212"/>
        <v>0</v>
      </c>
      <c r="FC94" s="18">
        <f t="shared" si="213"/>
        <v>0</v>
      </c>
      <c r="FD94" s="18">
        <f t="shared" si="214"/>
        <v>0</v>
      </c>
      <c r="FE94" s="18">
        <f t="shared" si="215"/>
        <v>0</v>
      </c>
      <c r="FF94" s="18">
        <f t="shared" si="216"/>
        <v>0</v>
      </c>
      <c r="FG94" s="18">
        <f t="shared" si="217"/>
        <v>0</v>
      </c>
      <c r="FH94" s="18">
        <f t="shared" si="218"/>
        <v>0</v>
      </c>
      <c r="FI94" s="18">
        <f t="shared" si="219"/>
        <v>0</v>
      </c>
      <c r="FJ94" s="18">
        <f t="shared" si="220"/>
        <v>0</v>
      </c>
      <c r="FK94" s="18">
        <f t="shared" si="221"/>
        <v>0</v>
      </c>
      <c r="FL94" s="18">
        <f t="shared" si="222"/>
        <v>0</v>
      </c>
      <c r="FM94" s="18">
        <f t="shared" si="223"/>
        <v>0</v>
      </c>
      <c r="FN94" s="18">
        <f t="shared" si="224"/>
        <v>0</v>
      </c>
      <c r="FO94" s="18">
        <f t="shared" si="225"/>
        <v>0</v>
      </c>
      <c r="FP94" s="18">
        <f t="shared" si="226"/>
        <v>0</v>
      </c>
      <c r="FQ94" s="18">
        <f t="shared" si="227"/>
        <v>0</v>
      </c>
      <c r="FR94" s="18">
        <f t="shared" si="228"/>
        <v>0</v>
      </c>
      <c r="FS94" s="18">
        <f t="shared" si="229"/>
        <v>0</v>
      </c>
      <c r="FT94" s="18">
        <f t="shared" si="230"/>
        <v>0</v>
      </c>
      <c r="FU94" s="18">
        <f t="shared" si="231"/>
        <v>0</v>
      </c>
      <c r="FV94" s="18">
        <f t="shared" si="232"/>
        <v>0</v>
      </c>
      <c r="FW94" s="18">
        <f t="shared" si="233"/>
        <v>0</v>
      </c>
      <c r="FX94" s="18">
        <f t="shared" si="234"/>
        <v>0</v>
      </c>
      <c r="FY94" s="18">
        <f t="shared" si="235"/>
        <v>0</v>
      </c>
      <c r="FZ94" s="18">
        <f t="shared" si="236"/>
        <v>0</v>
      </c>
      <c r="GA94" s="18">
        <f t="shared" si="237"/>
        <v>0</v>
      </c>
      <c r="GB94" s="18">
        <f t="shared" si="238"/>
        <v>0</v>
      </c>
      <c r="GC94" s="18">
        <f t="shared" si="239"/>
        <v>0</v>
      </c>
      <c r="GD94" s="18">
        <f t="shared" si="240"/>
        <v>0</v>
      </c>
      <c r="GE94" s="18">
        <f t="shared" si="241"/>
        <v>0</v>
      </c>
    </row>
    <row r="95" spans="1:187" x14ac:dyDescent="0.2">
      <c r="A95">
        <v>92</v>
      </c>
      <c r="B95" s="16">
        <f>Bonds!B95</f>
        <v>46904</v>
      </c>
      <c r="C95" s="17">
        <f>Bonds!C95</f>
        <v>3.625</v>
      </c>
      <c r="D95">
        <f>Bonds!Q95</f>
        <v>4</v>
      </c>
      <c r="E95">
        <f t="shared" si="121"/>
        <v>1</v>
      </c>
      <c r="F95" s="16">
        <f>IF(1&gt;$D95,"",IF($E95=1,EOMONTH(EDATE(Bonds!$I95,6*(1-1)),0),EDATE(Bonds!$I95,6*(1-1))))</f>
        <v>46356</v>
      </c>
      <c r="G95" s="16">
        <f>IF(2&gt;$D95,"",IF($E95=1,EOMONTH(EDATE(Bonds!$I95,6*(2-1)),0),EDATE(Bonds!$I95,6*(2-1))))</f>
        <v>46538</v>
      </c>
      <c r="H95" s="16">
        <f>IF(3&gt;$D95,"",IF($E95=1,EOMONTH(EDATE(Bonds!$I95,6*(3-1)),0),EDATE(Bonds!$I95,6*(3-1))))</f>
        <v>46721</v>
      </c>
      <c r="I95" s="16">
        <f>IF(4&gt;$D95,"",IF($E95=1,EOMONTH(EDATE(Bonds!$I95,6*(4-1)),0),EDATE(Bonds!$I95,6*(4-1))))</f>
        <v>46904</v>
      </c>
      <c r="J95" s="16" t="str">
        <f>IF(5&gt;$D95,"",IF($E95=1,EOMONTH(EDATE(Bonds!$I95,6*(5-1)),0),EDATE(Bonds!$I95,6*(5-1))))</f>
        <v/>
      </c>
      <c r="K95" s="16" t="str">
        <f>IF(6&gt;$D95,"",IF($E95=1,EOMONTH(EDATE(Bonds!$I95,6*(6-1)),0),EDATE(Bonds!$I95,6*(6-1))))</f>
        <v/>
      </c>
      <c r="L95" s="16" t="str">
        <f>IF(7&gt;$D95,"",IF($E95=1,EOMONTH(EDATE(Bonds!$I95,6*(7-1)),0),EDATE(Bonds!$I95,6*(7-1))))</f>
        <v/>
      </c>
      <c r="M95" s="16" t="str">
        <f>IF(8&gt;$D95,"",IF($E95=1,EOMONTH(EDATE(Bonds!$I95,6*(8-1)),0),EDATE(Bonds!$I95,6*(8-1))))</f>
        <v/>
      </c>
      <c r="N95" s="16" t="str">
        <f>IF(9&gt;$D95,"",IF($E95=1,EOMONTH(EDATE(Bonds!$I95,6*(9-1)),0),EDATE(Bonds!$I95,6*(9-1))))</f>
        <v/>
      </c>
      <c r="O95" s="16" t="str">
        <f>IF(10&gt;$D95,"",IF($E95=1,EOMONTH(EDATE(Bonds!$I95,6*(10-1)),0),EDATE(Bonds!$I95,6*(10-1))))</f>
        <v/>
      </c>
      <c r="P95" s="16" t="str">
        <f>IF(11&gt;$D95,"",IF($E95=1,EOMONTH(EDATE(Bonds!$I95,6*(11-1)),0),EDATE(Bonds!$I95,6*(11-1))))</f>
        <v/>
      </c>
      <c r="Q95" s="16" t="str">
        <f>IF(12&gt;$D95,"",IF($E95=1,EOMONTH(EDATE(Bonds!$I95,6*(12-1)),0),EDATE(Bonds!$I95,6*(12-1))))</f>
        <v/>
      </c>
      <c r="R95" s="16" t="str">
        <f>IF(13&gt;$D95,"",IF($E95=1,EOMONTH(EDATE(Bonds!$I95,6*(13-1)),0),EDATE(Bonds!$I95,6*(13-1))))</f>
        <v/>
      </c>
      <c r="S95" s="16" t="str">
        <f>IF(14&gt;$D95,"",IF($E95=1,EOMONTH(EDATE(Bonds!$I95,6*(14-1)),0),EDATE(Bonds!$I95,6*(14-1))))</f>
        <v/>
      </c>
      <c r="T95" s="16" t="str">
        <f>IF(15&gt;$D95,"",IF($E95=1,EOMONTH(EDATE(Bonds!$I95,6*(15-1)),0),EDATE(Bonds!$I95,6*(15-1))))</f>
        <v/>
      </c>
      <c r="U95" s="16" t="str">
        <f>IF(16&gt;$D95,"",IF($E95=1,EOMONTH(EDATE(Bonds!$I95,6*(16-1)),0),EDATE(Bonds!$I95,6*(16-1))))</f>
        <v/>
      </c>
      <c r="V95" s="16" t="str">
        <f>IF(17&gt;$D95,"",IF($E95=1,EOMONTH(EDATE(Bonds!$I95,6*(17-1)),0),EDATE(Bonds!$I95,6*(17-1))))</f>
        <v/>
      </c>
      <c r="W95" s="16" t="str">
        <f>IF(18&gt;$D95,"",IF($E95=1,EOMONTH(EDATE(Bonds!$I95,6*(18-1)),0),EDATE(Bonds!$I95,6*(18-1))))</f>
        <v/>
      </c>
      <c r="X95" s="16" t="str">
        <f>IF(19&gt;$D95,"",IF($E95=1,EOMONTH(EDATE(Bonds!$I95,6*(19-1)),0),EDATE(Bonds!$I95,6*(19-1))))</f>
        <v/>
      </c>
      <c r="Y95" s="16" t="str">
        <f>IF(20&gt;$D95,"",IF($E95=1,EOMONTH(EDATE(Bonds!$I95,6*(20-1)),0),EDATE(Bonds!$I95,6*(20-1))))</f>
        <v/>
      </c>
      <c r="Z95" s="16" t="str">
        <f>IF(21&gt;$D95,"",IF($E95=1,EOMONTH(EDATE(Bonds!$I95,6*(21-1)),0),EDATE(Bonds!$I95,6*(21-1))))</f>
        <v/>
      </c>
      <c r="AA95" s="16" t="str">
        <f>IF(22&gt;$D95,"",IF($E95=1,EOMONTH(EDATE(Bonds!$I95,6*(22-1)),0),EDATE(Bonds!$I95,6*(22-1))))</f>
        <v/>
      </c>
      <c r="AB95" s="16" t="str">
        <f>IF(23&gt;$D95,"",IF($E95=1,EOMONTH(EDATE(Bonds!$I95,6*(23-1)),0),EDATE(Bonds!$I95,6*(23-1))))</f>
        <v/>
      </c>
      <c r="AC95" s="16" t="str">
        <f>IF(24&gt;$D95,"",IF($E95=1,EOMONTH(EDATE(Bonds!$I95,6*(24-1)),0),EDATE(Bonds!$I95,6*(24-1))))</f>
        <v/>
      </c>
      <c r="AD95" s="16" t="str">
        <f>IF(25&gt;$D95,"",IF($E95=1,EOMONTH(EDATE(Bonds!$I95,6*(25-1)),0),EDATE(Bonds!$I95,6*(25-1))))</f>
        <v/>
      </c>
      <c r="AE95" s="16" t="str">
        <f>IF(26&gt;$D95,"",IF($E95=1,EOMONTH(EDATE(Bonds!$I95,6*(26-1)),0),EDATE(Bonds!$I95,6*(26-1))))</f>
        <v/>
      </c>
      <c r="AF95" s="16" t="str">
        <f>IF(27&gt;$D95,"",IF($E95=1,EOMONTH(EDATE(Bonds!$I95,6*(27-1)),0),EDATE(Bonds!$I95,6*(27-1))))</f>
        <v/>
      </c>
      <c r="AG95" s="16" t="str">
        <f>IF(28&gt;$D95,"",IF($E95=1,EOMONTH(EDATE(Bonds!$I95,6*(28-1)),0),EDATE(Bonds!$I95,6*(28-1))))</f>
        <v/>
      </c>
      <c r="AH95" s="16" t="str">
        <f>IF(29&gt;$D95,"",IF($E95=1,EOMONTH(EDATE(Bonds!$I95,6*(29-1)),0),EDATE(Bonds!$I95,6*(29-1))))</f>
        <v/>
      </c>
      <c r="AI95" s="16" t="str">
        <f>IF(30&gt;$D95,"",IF($E95=1,EOMONTH(EDATE(Bonds!$I95,6*(30-1)),0),EDATE(Bonds!$I95,6*(30-1))))</f>
        <v/>
      </c>
      <c r="AJ95" s="16" t="str">
        <f>IF(31&gt;$D95,"",IF($E95=1,EOMONTH(EDATE(Bonds!$I95,6*(31-1)),0),EDATE(Bonds!$I95,6*(31-1))))</f>
        <v/>
      </c>
      <c r="AK95" s="16" t="str">
        <f>IF(32&gt;$D95,"",IF($E95=1,EOMONTH(EDATE(Bonds!$I95,6*(32-1)),0),EDATE(Bonds!$I95,6*(32-1))))</f>
        <v/>
      </c>
      <c r="AL95" s="16" t="str">
        <f>IF(33&gt;$D95,"",IF($E95=1,EOMONTH(EDATE(Bonds!$I95,6*(33-1)),0),EDATE(Bonds!$I95,6*(33-1))))</f>
        <v/>
      </c>
      <c r="AM95" s="16" t="str">
        <f>IF(34&gt;$D95,"",IF($E95=1,EOMONTH(EDATE(Bonds!$I95,6*(34-1)),0),EDATE(Bonds!$I95,6*(34-1))))</f>
        <v/>
      </c>
      <c r="AN95" s="16" t="str">
        <f>IF(35&gt;$D95,"",IF($E95=1,EOMONTH(EDATE(Bonds!$I95,6*(35-1)),0),EDATE(Bonds!$I95,6*(35-1))))</f>
        <v/>
      </c>
      <c r="AO95" s="16" t="str">
        <f>IF(36&gt;$D95,"",IF($E95=1,EOMONTH(EDATE(Bonds!$I95,6*(36-1)),0),EDATE(Bonds!$I95,6*(36-1))))</f>
        <v/>
      </c>
      <c r="AP95" s="16" t="str">
        <f>IF(37&gt;$D95,"",IF($E95=1,EOMONTH(EDATE(Bonds!$I95,6*(37-1)),0),EDATE(Bonds!$I95,6*(37-1))))</f>
        <v/>
      </c>
      <c r="AQ95" s="16" t="str">
        <f>IF(38&gt;$D95,"",IF($E95=1,EOMONTH(EDATE(Bonds!$I95,6*(38-1)),0),EDATE(Bonds!$I95,6*(38-1))))</f>
        <v/>
      </c>
      <c r="AR95" s="16" t="str">
        <f>IF(39&gt;$D95,"",IF($E95=1,EOMONTH(EDATE(Bonds!$I95,6*(39-1)),0),EDATE(Bonds!$I95,6*(39-1))))</f>
        <v/>
      </c>
      <c r="AS95" s="16" t="str">
        <f>IF(40&gt;$D95,"",IF($E95=1,EOMONTH(EDATE(Bonds!$I95,6*(40-1)),0),EDATE(Bonds!$I95,6*(40-1))))</f>
        <v/>
      </c>
      <c r="AT95" s="16" t="str">
        <f>IF(41&gt;$D95,"",IF($E95=1,EOMONTH(EDATE(Bonds!$I95,6*(41-1)),0),EDATE(Bonds!$I95,6*(41-1))))</f>
        <v/>
      </c>
      <c r="AU95" s="16" t="str">
        <f>IF(42&gt;$D95,"",IF($E95=1,EOMONTH(EDATE(Bonds!$I95,6*(42-1)),0),EDATE(Bonds!$I95,6*(42-1))))</f>
        <v/>
      </c>
      <c r="AV95" s="16" t="str">
        <f>IF(43&gt;$D95,"",IF($E95=1,EOMONTH(EDATE(Bonds!$I95,6*(43-1)),0),EDATE(Bonds!$I95,6*(43-1))))</f>
        <v/>
      </c>
      <c r="AW95" s="16" t="str">
        <f>IF(44&gt;$D95,"",IF($E95=1,EOMONTH(EDATE(Bonds!$I95,6*(44-1)),0),EDATE(Bonds!$I95,6*(44-1))))</f>
        <v/>
      </c>
      <c r="AX95" s="16" t="str">
        <f>IF(45&gt;$D95,"",IF($E95=1,EOMONTH(EDATE(Bonds!$I95,6*(45-1)),0),EDATE(Bonds!$I95,6*(45-1))))</f>
        <v/>
      </c>
      <c r="AY95" s="16" t="str">
        <f>IF(46&gt;$D95,"",IF($E95=1,EOMONTH(EDATE(Bonds!$I95,6*(46-1)),0),EDATE(Bonds!$I95,6*(46-1))))</f>
        <v/>
      </c>
      <c r="AZ95" s="16" t="str">
        <f>IF(47&gt;$D95,"",IF($E95=1,EOMONTH(EDATE(Bonds!$I95,6*(47-1)),0),EDATE(Bonds!$I95,6*(47-1))))</f>
        <v/>
      </c>
      <c r="BA95" s="16" t="str">
        <f>IF(48&gt;$D95,"",IF($E95=1,EOMONTH(EDATE(Bonds!$I95,6*(48-1)),0),EDATE(Bonds!$I95,6*(48-1))))</f>
        <v/>
      </c>
      <c r="BB95" s="16" t="str">
        <f>IF(49&gt;$D95,"",IF($E95=1,EOMONTH(EDATE(Bonds!$I95,6*(49-1)),0),EDATE(Bonds!$I95,6*(49-1))))</f>
        <v/>
      </c>
      <c r="BC95" s="16" t="str">
        <f>IF(50&gt;$D95,"",IF($E95=1,EOMONTH(EDATE(Bonds!$I95,6*(50-1)),0),EDATE(Bonds!$I95,6*(50-1))))</f>
        <v/>
      </c>
      <c r="BD95" s="16" t="str">
        <f>IF(51&gt;$D95,"",IF($E95=1,EOMONTH(EDATE(Bonds!$I95,6*(51-1)),0),EDATE(Bonds!$I95,6*(51-1))))</f>
        <v/>
      </c>
      <c r="BE95" s="16" t="str">
        <f>IF(52&gt;$D95,"",IF($E95=1,EOMONTH(EDATE(Bonds!$I95,6*(52-1)),0),EDATE(Bonds!$I95,6*(52-1))))</f>
        <v/>
      </c>
      <c r="BF95" s="16" t="str">
        <f>IF(53&gt;$D95,"",IF($E95=1,EOMONTH(EDATE(Bonds!$I95,6*(53-1)),0),EDATE(Bonds!$I95,6*(53-1))))</f>
        <v/>
      </c>
      <c r="BG95" s="16" t="str">
        <f>IF(54&gt;$D95,"",IF($E95=1,EOMONTH(EDATE(Bonds!$I95,6*(54-1)),0),EDATE(Bonds!$I95,6*(54-1))))</f>
        <v/>
      </c>
      <c r="BH95" s="16" t="str">
        <f>IF(55&gt;$D95,"",IF($E95=1,EOMONTH(EDATE(Bonds!$I95,6*(55-1)),0),EDATE(Bonds!$I95,6*(55-1))))</f>
        <v/>
      </c>
      <c r="BI95" s="16" t="str">
        <f>IF(56&gt;$D95,"",IF($E95=1,EOMONTH(EDATE(Bonds!$I95,6*(56-1)),0),EDATE(Bonds!$I95,6*(56-1))))</f>
        <v/>
      </c>
      <c r="BJ95" s="16" t="str">
        <f>IF(57&gt;$D95,"",IF($E95=1,EOMONTH(EDATE(Bonds!$I95,6*(57-1)),0),EDATE(Bonds!$I95,6*(57-1))))</f>
        <v/>
      </c>
      <c r="BK95" s="16" t="str">
        <f>IF(58&gt;$D95,"",IF($E95=1,EOMONTH(EDATE(Bonds!$I95,6*(58-1)),0),EDATE(Bonds!$I95,6*(58-1))))</f>
        <v/>
      </c>
      <c r="BL95" s="16" t="str">
        <f>IF(59&gt;$D95,"",IF($E95=1,EOMONTH(EDATE(Bonds!$I95,6*(59-1)),0),EDATE(Bonds!$I95,6*(59-1))))</f>
        <v/>
      </c>
      <c r="BM95" s="16" t="str">
        <f>IF(60&gt;$D95,"",IF($E95=1,EOMONTH(EDATE(Bonds!$I95,6*(60-1)),0),EDATE(Bonds!$I95,6*(60-1))))</f>
        <v/>
      </c>
      <c r="BO95" s="22">
        <f t="shared" si="122"/>
        <v>3.7824450557891486E-2</v>
      </c>
      <c r="BP95" s="22">
        <f t="shared" si="123"/>
        <v>4.0341365208761304E-2</v>
      </c>
      <c r="BQ95" s="22">
        <f t="shared" si="124"/>
        <v>4.1978837763900843E-2</v>
      </c>
      <c r="BR95" s="22">
        <f t="shared" si="125"/>
        <v>4.3017047494765953E-2</v>
      </c>
      <c r="BS95" s="22" t="str">
        <f t="shared" si="126"/>
        <v/>
      </c>
      <c r="BT95" s="22" t="str">
        <f t="shared" si="127"/>
        <v/>
      </c>
      <c r="BU95" s="22" t="str">
        <f t="shared" si="128"/>
        <v/>
      </c>
      <c r="BV95" s="22" t="str">
        <f t="shared" si="129"/>
        <v/>
      </c>
      <c r="BW95" s="22" t="str">
        <f t="shared" si="130"/>
        <v/>
      </c>
      <c r="BX95" s="22" t="str">
        <f t="shared" si="131"/>
        <v/>
      </c>
      <c r="BY95" s="22" t="str">
        <f t="shared" si="132"/>
        <v/>
      </c>
      <c r="BZ95" s="22" t="str">
        <f t="shared" si="133"/>
        <v/>
      </c>
      <c r="CA95" s="22" t="str">
        <f t="shared" si="134"/>
        <v/>
      </c>
      <c r="CB95" s="22" t="str">
        <f t="shared" si="135"/>
        <v/>
      </c>
      <c r="CC95" s="22" t="str">
        <f t="shared" si="136"/>
        <v/>
      </c>
      <c r="CD95" s="22" t="str">
        <f t="shared" si="137"/>
        <v/>
      </c>
      <c r="CE95" s="22" t="str">
        <f t="shared" si="138"/>
        <v/>
      </c>
      <c r="CF95" s="22" t="str">
        <f t="shared" si="139"/>
        <v/>
      </c>
      <c r="CG95" s="22" t="str">
        <f t="shared" si="140"/>
        <v/>
      </c>
      <c r="CH95" s="22" t="str">
        <f t="shared" si="141"/>
        <v/>
      </c>
      <c r="CI95" s="22" t="str">
        <f t="shared" si="142"/>
        <v/>
      </c>
      <c r="CJ95" s="22" t="str">
        <f t="shared" si="143"/>
        <v/>
      </c>
      <c r="CK95" s="22" t="str">
        <f t="shared" si="144"/>
        <v/>
      </c>
      <c r="CL95" s="22" t="str">
        <f t="shared" si="145"/>
        <v/>
      </c>
      <c r="CM95" s="22" t="str">
        <f t="shared" si="146"/>
        <v/>
      </c>
      <c r="CN95" s="22" t="str">
        <f t="shared" si="147"/>
        <v/>
      </c>
      <c r="CO95" s="22" t="str">
        <f t="shared" si="148"/>
        <v/>
      </c>
      <c r="CP95" s="22" t="str">
        <f t="shared" si="149"/>
        <v/>
      </c>
      <c r="CQ95" s="22" t="str">
        <f t="shared" si="150"/>
        <v/>
      </c>
      <c r="CR95" s="22" t="str">
        <f t="shared" si="151"/>
        <v/>
      </c>
      <c r="CS95" s="22" t="str">
        <f t="shared" si="152"/>
        <v/>
      </c>
      <c r="CT95" s="22" t="str">
        <f t="shared" si="153"/>
        <v/>
      </c>
      <c r="CU95" s="22" t="str">
        <f t="shared" si="154"/>
        <v/>
      </c>
      <c r="CV95" s="22" t="str">
        <f t="shared" si="155"/>
        <v/>
      </c>
      <c r="CW95" s="22" t="str">
        <f t="shared" si="156"/>
        <v/>
      </c>
      <c r="CX95" s="22" t="str">
        <f t="shared" si="157"/>
        <v/>
      </c>
      <c r="CY95" s="22" t="str">
        <f t="shared" si="158"/>
        <v/>
      </c>
      <c r="CZ95" s="22" t="str">
        <f t="shared" si="159"/>
        <v/>
      </c>
      <c r="DA95" s="22" t="str">
        <f t="shared" si="160"/>
        <v/>
      </c>
      <c r="DB95" s="22" t="str">
        <f t="shared" si="161"/>
        <v/>
      </c>
      <c r="DC95" s="22" t="str">
        <f t="shared" si="162"/>
        <v/>
      </c>
      <c r="DD95" s="22" t="str">
        <f t="shared" si="163"/>
        <v/>
      </c>
      <c r="DE95" s="22" t="str">
        <f t="shared" si="164"/>
        <v/>
      </c>
      <c r="DF95" s="22" t="str">
        <f t="shared" si="165"/>
        <v/>
      </c>
      <c r="DG95" s="22" t="str">
        <f t="shared" si="166"/>
        <v/>
      </c>
      <c r="DH95" s="22" t="str">
        <f t="shared" si="167"/>
        <v/>
      </c>
      <c r="DI95" s="22" t="str">
        <f t="shared" si="168"/>
        <v/>
      </c>
      <c r="DJ95" s="22" t="str">
        <f t="shared" si="169"/>
        <v/>
      </c>
      <c r="DK95" s="22" t="str">
        <f t="shared" si="170"/>
        <v/>
      </c>
      <c r="DL95" s="22" t="str">
        <f t="shared" si="171"/>
        <v/>
      </c>
      <c r="DM95" s="22" t="str">
        <f t="shared" si="172"/>
        <v/>
      </c>
      <c r="DN95" s="22" t="str">
        <f t="shared" si="173"/>
        <v/>
      </c>
      <c r="DO95" s="22" t="str">
        <f t="shared" si="174"/>
        <v/>
      </c>
      <c r="DP95" s="22" t="str">
        <f t="shared" si="175"/>
        <v/>
      </c>
      <c r="DQ95" s="22" t="str">
        <f t="shared" si="176"/>
        <v/>
      </c>
      <c r="DR95" s="22" t="str">
        <f t="shared" si="177"/>
        <v/>
      </c>
      <c r="DS95" s="22" t="str">
        <f t="shared" si="178"/>
        <v/>
      </c>
      <c r="DT95" s="22" t="str">
        <f t="shared" si="179"/>
        <v/>
      </c>
      <c r="DU95" s="22" t="str">
        <f t="shared" si="180"/>
        <v/>
      </c>
      <c r="DV95" s="22" t="str">
        <f t="shared" si="181"/>
        <v/>
      </c>
      <c r="DX95" s="18">
        <f t="shared" si="182"/>
        <v>1.7969772205044994</v>
      </c>
      <c r="DY95" s="18">
        <f t="shared" si="183"/>
        <v>1.7601836872542997</v>
      </c>
      <c r="DZ95" s="18">
        <f t="shared" si="184"/>
        <v>1.7214765765512787</v>
      </c>
      <c r="EA95" s="18">
        <f t="shared" si="185"/>
        <v>94.515744483436265</v>
      </c>
      <c r="EB95" s="18">
        <f t="shared" si="186"/>
        <v>0</v>
      </c>
      <c r="EC95" s="18">
        <f t="shared" si="187"/>
        <v>0</v>
      </c>
      <c r="ED95" s="18">
        <f t="shared" si="188"/>
        <v>0</v>
      </c>
      <c r="EE95" s="18">
        <f t="shared" si="189"/>
        <v>0</v>
      </c>
      <c r="EF95" s="18">
        <f t="shared" si="190"/>
        <v>0</v>
      </c>
      <c r="EG95" s="18">
        <f t="shared" si="191"/>
        <v>0</v>
      </c>
      <c r="EH95" s="18">
        <f t="shared" si="192"/>
        <v>0</v>
      </c>
      <c r="EI95" s="18">
        <f t="shared" si="193"/>
        <v>0</v>
      </c>
      <c r="EJ95" s="18">
        <f t="shared" si="194"/>
        <v>0</v>
      </c>
      <c r="EK95" s="18">
        <f t="shared" si="195"/>
        <v>0</v>
      </c>
      <c r="EL95" s="18">
        <f t="shared" si="196"/>
        <v>0</v>
      </c>
      <c r="EM95" s="18">
        <f t="shared" si="197"/>
        <v>0</v>
      </c>
      <c r="EN95" s="18">
        <f t="shared" si="198"/>
        <v>0</v>
      </c>
      <c r="EO95" s="18">
        <f t="shared" si="199"/>
        <v>0</v>
      </c>
      <c r="EP95" s="18">
        <f t="shared" si="200"/>
        <v>0</v>
      </c>
      <c r="EQ95" s="18">
        <f t="shared" si="201"/>
        <v>0</v>
      </c>
      <c r="ER95" s="18">
        <f t="shared" si="202"/>
        <v>0</v>
      </c>
      <c r="ES95" s="18">
        <f t="shared" si="203"/>
        <v>0</v>
      </c>
      <c r="ET95" s="18">
        <f t="shared" si="204"/>
        <v>0</v>
      </c>
      <c r="EU95" s="18">
        <f t="shared" si="205"/>
        <v>0</v>
      </c>
      <c r="EV95" s="18">
        <f t="shared" si="206"/>
        <v>0</v>
      </c>
      <c r="EW95" s="18">
        <f t="shared" si="207"/>
        <v>0</v>
      </c>
      <c r="EX95" s="18">
        <f t="shared" si="208"/>
        <v>0</v>
      </c>
      <c r="EY95" s="18">
        <f t="shared" si="209"/>
        <v>0</v>
      </c>
      <c r="EZ95" s="18">
        <f t="shared" si="210"/>
        <v>0</v>
      </c>
      <c r="FA95" s="18">
        <f t="shared" si="211"/>
        <v>0</v>
      </c>
      <c r="FB95" s="18">
        <f t="shared" si="212"/>
        <v>0</v>
      </c>
      <c r="FC95" s="18">
        <f t="shared" si="213"/>
        <v>0</v>
      </c>
      <c r="FD95" s="18">
        <f t="shared" si="214"/>
        <v>0</v>
      </c>
      <c r="FE95" s="18">
        <f t="shared" si="215"/>
        <v>0</v>
      </c>
      <c r="FF95" s="18">
        <f t="shared" si="216"/>
        <v>0</v>
      </c>
      <c r="FG95" s="18">
        <f t="shared" si="217"/>
        <v>0</v>
      </c>
      <c r="FH95" s="18">
        <f t="shared" si="218"/>
        <v>0</v>
      </c>
      <c r="FI95" s="18">
        <f t="shared" si="219"/>
        <v>0</v>
      </c>
      <c r="FJ95" s="18">
        <f t="shared" si="220"/>
        <v>0</v>
      </c>
      <c r="FK95" s="18">
        <f t="shared" si="221"/>
        <v>0</v>
      </c>
      <c r="FL95" s="18">
        <f t="shared" si="222"/>
        <v>0</v>
      </c>
      <c r="FM95" s="18">
        <f t="shared" si="223"/>
        <v>0</v>
      </c>
      <c r="FN95" s="18">
        <f t="shared" si="224"/>
        <v>0</v>
      </c>
      <c r="FO95" s="18">
        <f t="shared" si="225"/>
        <v>0</v>
      </c>
      <c r="FP95" s="18">
        <f t="shared" si="226"/>
        <v>0</v>
      </c>
      <c r="FQ95" s="18">
        <f t="shared" si="227"/>
        <v>0</v>
      </c>
      <c r="FR95" s="18">
        <f t="shared" si="228"/>
        <v>0</v>
      </c>
      <c r="FS95" s="18">
        <f t="shared" si="229"/>
        <v>0</v>
      </c>
      <c r="FT95" s="18">
        <f t="shared" si="230"/>
        <v>0</v>
      </c>
      <c r="FU95" s="18">
        <f t="shared" si="231"/>
        <v>0</v>
      </c>
      <c r="FV95" s="18">
        <f t="shared" si="232"/>
        <v>0</v>
      </c>
      <c r="FW95" s="18">
        <f t="shared" si="233"/>
        <v>0</v>
      </c>
      <c r="FX95" s="18">
        <f t="shared" si="234"/>
        <v>0</v>
      </c>
      <c r="FY95" s="18">
        <f t="shared" si="235"/>
        <v>0</v>
      </c>
      <c r="FZ95" s="18">
        <f t="shared" si="236"/>
        <v>0</v>
      </c>
      <c r="GA95" s="18">
        <f t="shared" si="237"/>
        <v>0</v>
      </c>
      <c r="GB95" s="18">
        <f t="shared" si="238"/>
        <v>0</v>
      </c>
      <c r="GC95" s="18">
        <f t="shared" si="239"/>
        <v>0</v>
      </c>
      <c r="GD95" s="18">
        <f t="shared" si="240"/>
        <v>0</v>
      </c>
      <c r="GE95" s="18">
        <f t="shared" si="241"/>
        <v>0</v>
      </c>
    </row>
    <row r="96" spans="1:187" x14ac:dyDescent="0.2">
      <c r="A96">
        <v>93</v>
      </c>
      <c r="B96" s="16">
        <f>Bonds!B96</f>
        <v>46904</v>
      </c>
      <c r="C96" s="17">
        <f>Bonds!C96</f>
        <v>4</v>
      </c>
      <c r="D96">
        <f>Bonds!Q96</f>
        <v>4</v>
      </c>
      <c r="E96">
        <f t="shared" si="121"/>
        <v>1</v>
      </c>
      <c r="F96" s="16">
        <f>IF(1&gt;$D96,"",IF($E96=1,EOMONTH(EDATE(Bonds!$I96,6*(1-1)),0),EDATE(Bonds!$I96,6*(1-1))))</f>
        <v>46356</v>
      </c>
      <c r="G96" s="16">
        <f>IF(2&gt;$D96,"",IF($E96=1,EOMONTH(EDATE(Bonds!$I96,6*(2-1)),0),EDATE(Bonds!$I96,6*(2-1))))</f>
        <v>46538</v>
      </c>
      <c r="H96" s="16">
        <f>IF(3&gt;$D96,"",IF($E96=1,EOMONTH(EDATE(Bonds!$I96,6*(3-1)),0),EDATE(Bonds!$I96,6*(3-1))))</f>
        <v>46721</v>
      </c>
      <c r="I96" s="16">
        <f>IF(4&gt;$D96,"",IF($E96=1,EOMONTH(EDATE(Bonds!$I96,6*(4-1)),0),EDATE(Bonds!$I96,6*(4-1))))</f>
        <v>46904</v>
      </c>
      <c r="J96" s="16" t="str">
        <f>IF(5&gt;$D96,"",IF($E96=1,EOMONTH(EDATE(Bonds!$I96,6*(5-1)),0),EDATE(Bonds!$I96,6*(5-1))))</f>
        <v/>
      </c>
      <c r="K96" s="16" t="str">
        <f>IF(6&gt;$D96,"",IF($E96=1,EOMONTH(EDATE(Bonds!$I96,6*(6-1)),0),EDATE(Bonds!$I96,6*(6-1))))</f>
        <v/>
      </c>
      <c r="L96" s="16" t="str">
        <f>IF(7&gt;$D96,"",IF($E96=1,EOMONTH(EDATE(Bonds!$I96,6*(7-1)),0),EDATE(Bonds!$I96,6*(7-1))))</f>
        <v/>
      </c>
      <c r="M96" s="16" t="str">
        <f>IF(8&gt;$D96,"",IF($E96=1,EOMONTH(EDATE(Bonds!$I96,6*(8-1)),0),EDATE(Bonds!$I96,6*(8-1))))</f>
        <v/>
      </c>
      <c r="N96" s="16" t="str">
        <f>IF(9&gt;$D96,"",IF($E96=1,EOMONTH(EDATE(Bonds!$I96,6*(9-1)),0),EDATE(Bonds!$I96,6*(9-1))))</f>
        <v/>
      </c>
      <c r="O96" s="16" t="str">
        <f>IF(10&gt;$D96,"",IF($E96=1,EOMONTH(EDATE(Bonds!$I96,6*(10-1)),0),EDATE(Bonds!$I96,6*(10-1))))</f>
        <v/>
      </c>
      <c r="P96" s="16" t="str">
        <f>IF(11&gt;$D96,"",IF($E96=1,EOMONTH(EDATE(Bonds!$I96,6*(11-1)),0),EDATE(Bonds!$I96,6*(11-1))))</f>
        <v/>
      </c>
      <c r="Q96" s="16" t="str">
        <f>IF(12&gt;$D96,"",IF($E96=1,EOMONTH(EDATE(Bonds!$I96,6*(12-1)),0),EDATE(Bonds!$I96,6*(12-1))))</f>
        <v/>
      </c>
      <c r="R96" s="16" t="str">
        <f>IF(13&gt;$D96,"",IF($E96=1,EOMONTH(EDATE(Bonds!$I96,6*(13-1)),0),EDATE(Bonds!$I96,6*(13-1))))</f>
        <v/>
      </c>
      <c r="S96" s="16" t="str">
        <f>IF(14&gt;$D96,"",IF($E96=1,EOMONTH(EDATE(Bonds!$I96,6*(14-1)),0),EDATE(Bonds!$I96,6*(14-1))))</f>
        <v/>
      </c>
      <c r="T96" s="16" t="str">
        <f>IF(15&gt;$D96,"",IF($E96=1,EOMONTH(EDATE(Bonds!$I96,6*(15-1)),0),EDATE(Bonds!$I96,6*(15-1))))</f>
        <v/>
      </c>
      <c r="U96" s="16" t="str">
        <f>IF(16&gt;$D96,"",IF($E96=1,EOMONTH(EDATE(Bonds!$I96,6*(16-1)),0),EDATE(Bonds!$I96,6*(16-1))))</f>
        <v/>
      </c>
      <c r="V96" s="16" t="str">
        <f>IF(17&gt;$D96,"",IF($E96=1,EOMONTH(EDATE(Bonds!$I96,6*(17-1)),0),EDATE(Bonds!$I96,6*(17-1))))</f>
        <v/>
      </c>
      <c r="W96" s="16" t="str">
        <f>IF(18&gt;$D96,"",IF($E96=1,EOMONTH(EDATE(Bonds!$I96,6*(18-1)),0),EDATE(Bonds!$I96,6*(18-1))))</f>
        <v/>
      </c>
      <c r="X96" s="16" t="str">
        <f>IF(19&gt;$D96,"",IF($E96=1,EOMONTH(EDATE(Bonds!$I96,6*(19-1)),0),EDATE(Bonds!$I96,6*(19-1))))</f>
        <v/>
      </c>
      <c r="Y96" s="16" t="str">
        <f>IF(20&gt;$D96,"",IF($E96=1,EOMONTH(EDATE(Bonds!$I96,6*(20-1)),0),EDATE(Bonds!$I96,6*(20-1))))</f>
        <v/>
      </c>
      <c r="Z96" s="16" t="str">
        <f>IF(21&gt;$D96,"",IF($E96=1,EOMONTH(EDATE(Bonds!$I96,6*(21-1)),0),EDATE(Bonds!$I96,6*(21-1))))</f>
        <v/>
      </c>
      <c r="AA96" s="16" t="str">
        <f>IF(22&gt;$D96,"",IF($E96=1,EOMONTH(EDATE(Bonds!$I96,6*(22-1)),0),EDATE(Bonds!$I96,6*(22-1))))</f>
        <v/>
      </c>
      <c r="AB96" s="16" t="str">
        <f>IF(23&gt;$D96,"",IF($E96=1,EOMONTH(EDATE(Bonds!$I96,6*(23-1)),0),EDATE(Bonds!$I96,6*(23-1))))</f>
        <v/>
      </c>
      <c r="AC96" s="16" t="str">
        <f>IF(24&gt;$D96,"",IF($E96=1,EOMONTH(EDATE(Bonds!$I96,6*(24-1)),0),EDATE(Bonds!$I96,6*(24-1))))</f>
        <v/>
      </c>
      <c r="AD96" s="16" t="str">
        <f>IF(25&gt;$D96,"",IF($E96=1,EOMONTH(EDATE(Bonds!$I96,6*(25-1)),0),EDATE(Bonds!$I96,6*(25-1))))</f>
        <v/>
      </c>
      <c r="AE96" s="16" t="str">
        <f>IF(26&gt;$D96,"",IF($E96=1,EOMONTH(EDATE(Bonds!$I96,6*(26-1)),0),EDATE(Bonds!$I96,6*(26-1))))</f>
        <v/>
      </c>
      <c r="AF96" s="16" t="str">
        <f>IF(27&gt;$D96,"",IF($E96=1,EOMONTH(EDATE(Bonds!$I96,6*(27-1)),0),EDATE(Bonds!$I96,6*(27-1))))</f>
        <v/>
      </c>
      <c r="AG96" s="16" t="str">
        <f>IF(28&gt;$D96,"",IF($E96=1,EOMONTH(EDATE(Bonds!$I96,6*(28-1)),0),EDATE(Bonds!$I96,6*(28-1))))</f>
        <v/>
      </c>
      <c r="AH96" s="16" t="str">
        <f>IF(29&gt;$D96,"",IF($E96=1,EOMONTH(EDATE(Bonds!$I96,6*(29-1)),0),EDATE(Bonds!$I96,6*(29-1))))</f>
        <v/>
      </c>
      <c r="AI96" s="16" t="str">
        <f>IF(30&gt;$D96,"",IF($E96=1,EOMONTH(EDATE(Bonds!$I96,6*(30-1)),0),EDATE(Bonds!$I96,6*(30-1))))</f>
        <v/>
      </c>
      <c r="AJ96" s="16" t="str">
        <f>IF(31&gt;$D96,"",IF($E96=1,EOMONTH(EDATE(Bonds!$I96,6*(31-1)),0),EDATE(Bonds!$I96,6*(31-1))))</f>
        <v/>
      </c>
      <c r="AK96" s="16" t="str">
        <f>IF(32&gt;$D96,"",IF($E96=1,EOMONTH(EDATE(Bonds!$I96,6*(32-1)),0),EDATE(Bonds!$I96,6*(32-1))))</f>
        <v/>
      </c>
      <c r="AL96" s="16" t="str">
        <f>IF(33&gt;$D96,"",IF($E96=1,EOMONTH(EDATE(Bonds!$I96,6*(33-1)),0),EDATE(Bonds!$I96,6*(33-1))))</f>
        <v/>
      </c>
      <c r="AM96" s="16" t="str">
        <f>IF(34&gt;$D96,"",IF($E96=1,EOMONTH(EDATE(Bonds!$I96,6*(34-1)),0),EDATE(Bonds!$I96,6*(34-1))))</f>
        <v/>
      </c>
      <c r="AN96" s="16" t="str">
        <f>IF(35&gt;$D96,"",IF($E96=1,EOMONTH(EDATE(Bonds!$I96,6*(35-1)),0),EDATE(Bonds!$I96,6*(35-1))))</f>
        <v/>
      </c>
      <c r="AO96" s="16" t="str">
        <f>IF(36&gt;$D96,"",IF($E96=1,EOMONTH(EDATE(Bonds!$I96,6*(36-1)),0),EDATE(Bonds!$I96,6*(36-1))))</f>
        <v/>
      </c>
      <c r="AP96" s="16" t="str">
        <f>IF(37&gt;$D96,"",IF($E96=1,EOMONTH(EDATE(Bonds!$I96,6*(37-1)),0),EDATE(Bonds!$I96,6*(37-1))))</f>
        <v/>
      </c>
      <c r="AQ96" s="16" t="str">
        <f>IF(38&gt;$D96,"",IF($E96=1,EOMONTH(EDATE(Bonds!$I96,6*(38-1)),0),EDATE(Bonds!$I96,6*(38-1))))</f>
        <v/>
      </c>
      <c r="AR96" s="16" t="str">
        <f>IF(39&gt;$D96,"",IF($E96=1,EOMONTH(EDATE(Bonds!$I96,6*(39-1)),0),EDATE(Bonds!$I96,6*(39-1))))</f>
        <v/>
      </c>
      <c r="AS96" s="16" t="str">
        <f>IF(40&gt;$D96,"",IF($E96=1,EOMONTH(EDATE(Bonds!$I96,6*(40-1)),0),EDATE(Bonds!$I96,6*(40-1))))</f>
        <v/>
      </c>
      <c r="AT96" s="16" t="str">
        <f>IF(41&gt;$D96,"",IF($E96=1,EOMONTH(EDATE(Bonds!$I96,6*(41-1)),0),EDATE(Bonds!$I96,6*(41-1))))</f>
        <v/>
      </c>
      <c r="AU96" s="16" t="str">
        <f>IF(42&gt;$D96,"",IF($E96=1,EOMONTH(EDATE(Bonds!$I96,6*(42-1)),0),EDATE(Bonds!$I96,6*(42-1))))</f>
        <v/>
      </c>
      <c r="AV96" s="16" t="str">
        <f>IF(43&gt;$D96,"",IF($E96=1,EOMONTH(EDATE(Bonds!$I96,6*(43-1)),0),EDATE(Bonds!$I96,6*(43-1))))</f>
        <v/>
      </c>
      <c r="AW96" s="16" t="str">
        <f>IF(44&gt;$D96,"",IF($E96=1,EOMONTH(EDATE(Bonds!$I96,6*(44-1)),0),EDATE(Bonds!$I96,6*(44-1))))</f>
        <v/>
      </c>
      <c r="AX96" s="16" t="str">
        <f>IF(45&gt;$D96,"",IF($E96=1,EOMONTH(EDATE(Bonds!$I96,6*(45-1)),0),EDATE(Bonds!$I96,6*(45-1))))</f>
        <v/>
      </c>
      <c r="AY96" s="16" t="str">
        <f>IF(46&gt;$D96,"",IF($E96=1,EOMONTH(EDATE(Bonds!$I96,6*(46-1)),0),EDATE(Bonds!$I96,6*(46-1))))</f>
        <v/>
      </c>
      <c r="AZ96" s="16" t="str">
        <f>IF(47&gt;$D96,"",IF($E96=1,EOMONTH(EDATE(Bonds!$I96,6*(47-1)),0),EDATE(Bonds!$I96,6*(47-1))))</f>
        <v/>
      </c>
      <c r="BA96" s="16" t="str">
        <f>IF(48&gt;$D96,"",IF($E96=1,EOMONTH(EDATE(Bonds!$I96,6*(48-1)),0),EDATE(Bonds!$I96,6*(48-1))))</f>
        <v/>
      </c>
      <c r="BB96" s="16" t="str">
        <f>IF(49&gt;$D96,"",IF($E96=1,EOMONTH(EDATE(Bonds!$I96,6*(49-1)),0),EDATE(Bonds!$I96,6*(49-1))))</f>
        <v/>
      </c>
      <c r="BC96" s="16" t="str">
        <f>IF(50&gt;$D96,"",IF($E96=1,EOMONTH(EDATE(Bonds!$I96,6*(50-1)),0),EDATE(Bonds!$I96,6*(50-1))))</f>
        <v/>
      </c>
      <c r="BD96" s="16" t="str">
        <f>IF(51&gt;$D96,"",IF($E96=1,EOMONTH(EDATE(Bonds!$I96,6*(51-1)),0),EDATE(Bonds!$I96,6*(51-1))))</f>
        <v/>
      </c>
      <c r="BE96" s="16" t="str">
        <f>IF(52&gt;$D96,"",IF($E96=1,EOMONTH(EDATE(Bonds!$I96,6*(52-1)),0),EDATE(Bonds!$I96,6*(52-1))))</f>
        <v/>
      </c>
      <c r="BF96" s="16" t="str">
        <f>IF(53&gt;$D96,"",IF($E96=1,EOMONTH(EDATE(Bonds!$I96,6*(53-1)),0),EDATE(Bonds!$I96,6*(53-1))))</f>
        <v/>
      </c>
      <c r="BG96" s="16" t="str">
        <f>IF(54&gt;$D96,"",IF($E96=1,EOMONTH(EDATE(Bonds!$I96,6*(54-1)),0),EDATE(Bonds!$I96,6*(54-1))))</f>
        <v/>
      </c>
      <c r="BH96" s="16" t="str">
        <f>IF(55&gt;$D96,"",IF($E96=1,EOMONTH(EDATE(Bonds!$I96,6*(55-1)),0),EDATE(Bonds!$I96,6*(55-1))))</f>
        <v/>
      </c>
      <c r="BI96" s="16" t="str">
        <f>IF(56&gt;$D96,"",IF($E96=1,EOMONTH(EDATE(Bonds!$I96,6*(56-1)),0),EDATE(Bonds!$I96,6*(56-1))))</f>
        <v/>
      </c>
      <c r="BJ96" s="16" t="str">
        <f>IF(57&gt;$D96,"",IF($E96=1,EOMONTH(EDATE(Bonds!$I96,6*(57-1)),0),EDATE(Bonds!$I96,6*(57-1))))</f>
        <v/>
      </c>
      <c r="BK96" s="16" t="str">
        <f>IF(58&gt;$D96,"",IF($E96=1,EOMONTH(EDATE(Bonds!$I96,6*(58-1)),0),EDATE(Bonds!$I96,6*(58-1))))</f>
        <v/>
      </c>
      <c r="BL96" s="16" t="str">
        <f>IF(59&gt;$D96,"",IF($E96=1,EOMONTH(EDATE(Bonds!$I96,6*(59-1)),0),EDATE(Bonds!$I96,6*(59-1))))</f>
        <v/>
      </c>
      <c r="BM96" s="16" t="str">
        <f>IF(60&gt;$D96,"",IF($E96=1,EOMONTH(EDATE(Bonds!$I96,6*(60-1)),0),EDATE(Bonds!$I96,6*(60-1))))</f>
        <v/>
      </c>
      <c r="BO96" s="22">
        <f t="shared" si="122"/>
        <v>3.7824450557891486E-2</v>
      </c>
      <c r="BP96" s="22">
        <f t="shared" si="123"/>
        <v>4.0341365208761304E-2</v>
      </c>
      <c r="BQ96" s="22">
        <f t="shared" si="124"/>
        <v>4.1978837763900843E-2</v>
      </c>
      <c r="BR96" s="22">
        <f t="shared" si="125"/>
        <v>4.3017047494765953E-2</v>
      </c>
      <c r="BS96" s="22" t="str">
        <f t="shared" si="126"/>
        <v/>
      </c>
      <c r="BT96" s="22" t="str">
        <f t="shared" si="127"/>
        <v/>
      </c>
      <c r="BU96" s="22" t="str">
        <f t="shared" si="128"/>
        <v/>
      </c>
      <c r="BV96" s="22" t="str">
        <f t="shared" si="129"/>
        <v/>
      </c>
      <c r="BW96" s="22" t="str">
        <f t="shared" si="130"/>
        <v/>
      </c>
      <c r="BX96" s="22" t="str">
        <f t="shared" si="131"/>
        <v/>
      </c>
      <c r="BY96" s="22" t="str">
        <f t="shared" si="132"/>
        <v/>
      </c>
      <c r="BZ96" s="22" t="str">
        <f t="shared" si="133"/>
        <v/>
      </c>
      <c r="CA96" s="22" t="str">
        <f t="shared" si="134"/>
        <v/>
      </c>
      <c r="CB96" s="22" t="str">
        <f t="shared" si="135"/>
        <v/>
      </c>
      <c r="CC96" s="22" t="str">
        <f t="shared" si="136"/>
        <v/>
      </c>
      <c r="CD96" s="22" t="str">
        <f t="shared" si="137"/>
        <v/>
      </c>
      <c r="CE96" s="22" t="str">
        <f t="shared" si="138"/>
        <v/>
      </c>
      <c r="CF96" s="22" t="str">
        <f t="shared" si="139"/>
        <v/>
      </c>
      <c r="CG96" s="22" t="str">
        <f t="shared" si="140"/>
        <v/>
      </c>
      <c r="CH96" s="22" t="str">
        <f t="shared" si="141"/>
        <v/>
      </c>
      <c r="CI96" s="22" t="str">
        <f t="shared" si="142"/>
        <v/>
      </c>
      <c r="CJ96" s="22" t="str">
        <f t="shared" si="143"/>
        <v/>
      </c>
      <c r="CK96" s="22" t="str">
        <f t="shared" si="144"/>
        <v/>
      </c>
      <c r="CL96" s="22" t="str">
        <f t="shared" si="145"/>
        <v/>
      </c>
      <c r="CM96" s="22" t="str">
        <f t="shared" si="146"/>
        <v/>
      </c>
      <c r="CN96" s="22" t="str">
        <f t="shared" si="147"/>
        <v/>
      </c>
      <c r="CO96" s="22" t="str">
        <f t="shared" si="148"/>
        <v/>
      </c>
      <c r="CP96" s="22" t="str">
        <f t="shared" si="149"/>
        <v/>
      </c>
      <c r="CQ96" s="22" t="str">
        <f t="shared" si="150"/>
        <v/>
      </c>
      <c r="CR96" s="22" t="str">
        <f t="shared" si="151"/>
        <v/>
      </c>
      <c r="CS96" s="22" t="str">
        <f t="shared" si="152"/>
        <v/>
      </c>
      <c r="CT96" s="22" t="str">
        <f t="shared" si="153"/>
        <v/>
      </c>
      <c r="CU96" s="22" t="str">
        <f t="shared" si="154"/>
        <v/>
      </c>
      <c r="CV96" s="22" t="str">
        <f t="shared" si="155"/>
        <v/>
      </c>
      <c r="CW96" s="22" t="str">
        <f t="shared" si="156"/>
        <v/>
      </c>
      <c r="CX96" s="22" t="str">
        <f t="shared" si="157"/>
        <v/>
      </c>
      <c r="CY96" s="22" t="str">
        <f t="shared" si="158"/>
        <v/>
      </c>
      <c r="CZ96" s="22" t="str">
        <f t="shared" si="159"/>
        <v/>
      </c>
      <c r="DA96" s="22" t="str">
        <f t="shared" si="160"/>
        <v/>
      </c>
      <c r="DB96" s="22" t="str">
        <f t="shared" si="161"/>
        <v/>
      </c>
      <c r="DC96" s="22" t="str">
        <f t="shared" si="162"/>
        <v/>
      </c>
      <c r="DD96" s="22" t="str">
        <f t="shared" si="163"/>
        <v/>
      </c>
      <c r="DE96" s="22" t="str">
        <f t="shared" si="164"/>
        <v/>
      </c>
      <c r="DF96" s="22" t="str">
        <f t="shared" si="165"/>
        <v/>
      </c>
      <c r="DG96" s="22" t="str">
        <f t="shared" si="166"/>
        <v/>
      </c>
      <c r="DH96" s="22" t="str">
        <f t="shared" si="167"/>
        <v/>
      </c>
      <c r="DI96" s="22" t="str">
        <f t="shared" si="168"/>
        <v/>
      </c>
      <c r="DJ96" s="22" t="str">
        <f t="shared" si="169"/>
        <v/>
      </c>
      <c r="DK96" s="22" t="str">
        <f t="shared" si="170"/>
        <v/>
      </c>
      <c r="DL96" s="22" t="str">
        <f t="shared" si="171"/>
        <v/>
      </c>
      <c r="DM96" s="22" t="str">
        <f t="shared" si="172"/>
        <v/>
      </c>
      <c r="DN96" s="22" t="str">
        <f t="shared" si="173"/>
        <v/>
      </c>
      <c r="DO96" s="22" t="str">
        <f t="shared" si="174"/>
        <v/>
      </c>
      <c r="DP96" s="22" t="str">
        <f t="shared" si="175"/>
        <v/>
      </c>
      <c r="DQ96" s="22" t="str">
        <f t="shared" si="176"/>
        <v/>
      </c>
      <c r="DR96" s="22" t="str">
        <f t="shared" si="177"/>
        <v/>
      </c>
      <c r="DS96" s="22" t="str">
        <f t="shared" si="178"/>
        <v/>
      </c>
      <c r="DT96" s="22" t="str">
        <f t="shared" si="179"/>
        <v/>
      </c>
      <c r="DU96" s="22" t="str">
        <f t="shared" si="180"/>
        <v/>
      </c>
      <c r="DV96" s="22" t="str">
        <f t="shared" si="181"/>
        <v/>
      </c>
      <c r="DX96" s="18">
        <f t="shared" si="182"/>
        <v>1.9828714157291027</v>
      </c>
      <c r="DY96" s="18">
        <f t="shared" si="183"/>
        <v>1.9422716549012962</v>
      </c>
      <c r="DZ96" s="18">
        <f t="shared" si="184"/>
        <v>1.8995603603324456</v>
      </c>
      <c r="EA96" s="18">
        <f t="shared" si="185"/>
        <v>94.689806627972985</v>
      </c>
      <c r="EB96" s="18">
        <f t="shared" si="186"/>
        <v>0</v>
      </c>
      <c r="EC96" s="18">
        <f t="shared" si="187"/>
        <v>0</v>
      </c>
      <c r="ED96" s="18">
        <f t="shared" si="188"/>
        <v>0</v>
      </c>
      <c r="EE96" s="18">
        <f t="shared" si="189"/>
        <v>0</v>
      </c>
      <c r="EF96" s="18">
        <f t="shared" si="190"/>
        <v>0</v>
      </c>
      <c r="EG96" s="18">
        <f t="shared" si="191"/>
        <v>0</v>
      </c>
      <c r="EH96" s="18">
        <f t="shared" si="192"/>
        <v>0</v>
      </c>
      <c r="EI96" s="18">
        <f t="shared" si="193"/>
        <v>0</v>
      </c>
      <c r="EJ96" s="18">
        <f t="shared" si="194"/>
        <v>0</v>
      </c>
      <c r="EK96" s="18">
        <f t="shared" si="195"/>
        <v>0</v>
      </c>
      <c r="EL96" s="18">
        <f t="shared" si="196"/>
        <v>0</v>
      </c>
      <c r="EM96" s="18">
        <f t="shared" si="197"/>
        <v>0</v>
      </c>
      <c r="EN96" s="18">
        <f t="shared" si="198"/>
        <v>0</v>
      </c>
      <c r="EO96" s="18">
        <f t="shared" si="199"/>
        <v>0</v>
      </c>
      <c r="EP96" s="18">
        <f t="shared" si="200"/>
        <v>0</v>
      </c>
      <c r="EQ96" s="18">
        <f t="shared" si="201"/>
        <v>0</v>
      </c>
      <c r="ER96" s="18">
        <f t="shared" si="202"/>
        <v>0</v>
      </c>
      <c r="ES96" s="18">
        <f t="shared" si="203"/>
        <v>0</v>
      </c>
      <c r="ET96" s="18">
        <f t="shared" si="204"/>
        <v>0</v>
      </c>
      <c r="EU96" s="18">
        <f t="shared" si="205"/>
        <v>0</v>
      </c>
      <c r="EV96" s="18">
        <f t="shared" si="206"/>
        <v>0</v>
      </c>
      <c r="EW96" s="18">
        <f t="shared" si="207"/>
        <v>0</v>
      </c>
      <c r="EX96" s="18">
        <f t="shared" si="208"/>
        <v>0</v>
      </c>
      <c r="EY96" s="18">
        <f t="shared" si="209"/>
        <v>0</v>
      </c>
      <c r="EZ96" s="18">
        <f t="shared" si="210"/>
        <v>0</v>
      </c>
      <c r="FA96" s="18">
        <f t="shared" si="211"/>
        <v>0</v>
      </c>
      <c r="FB96" s="18">
        <f t="shared" si="212"/>
        <v>0</v>
      </c>
      <c r="FC96" s="18">
        <f t="shared" si="213"/>
        <v>0</v>
      </c>
      <c r="FD96" s="18">
        <f t="shared" si="214"/>
        <v>0</v>
      </c>
      <c r="FE96" s="18">
        <f t="shared" si="215"/>
        <v>0</v>
      </c>
      <c r="FF96" s="18">
        <f t="shared" si="216"/>
        <v>0</v>
      </c>
      <c r="FG96" s="18">
        <f t="shared" si="217"/>
        <v>0</v>
      </c>
      <c r="FH96" s="18">
        <f t="shared" si="218"/>
        <v>0</v>
      </c>
      <c r="FI96" s="18">
        <f t="shared" si="219"/>
        <v>0</v>
      </c>
      <c r="FJ96" s="18">
        <f t="shared" si="220"/>
        <v>0</v>
      </c>
      <c r="FK96" s="18">
        <f t="shared" si="221"/>
        <v>0</v>
      </c>
      <c r="FL96" s="18">
        <f t="shared" si="222"/>
        <v>0</v>
      </c>
      <c r="FM96" s="18">
        <f t="shared" si="223"/>
        <v>0</v>
      </c>
      <c r="FN96" s="18">
        <f t="shared" si="224"/>
        <v>0</v>
      </c>
      <c r="FO96" s="18">
        <f t="shared" si="225"/>
        <v>0</v>
      </c>
      <c r="FP96" s="18">
        <f t="shared" si="226"/>
        <v>0</v>
      </c>
      <c r="FQ96" s="18">
        <f t="shared" si="227"/>
        <v>0</v>
      </c>
      <c r="FR96" s="18">
        <f t="shared" si="228"/>
        <v>0</v>
      </c>
      <c r="FS96" s="18">
        <f t="shared" si="229"/>
        <v>0</v>
      </c>
      <c r="FT96" s="18">
        <f t="shared" si="230"/>
        <v>0</v>
      </c>
      <c r="FU96" s="18">
        <f t="shared" si="231"/>
        <v>0</v>
      </c>
      <c r="FV96" s="18">
        <f t="shared" si="232"/>
        <v>0</v>
      </c>
      <c r="FW96" s="18">
        <f t="shared" si="233"/>
        <v>0</v>
      </c>
      <c r="FX96" s="18">
        <f t="shared" si="234"/>
        <v>0</v>
      </c>
      <c r="FY96" s="18">
        <f t="shared" si="235"/>
        <v>0</v>
      </c>
      <c r="FZ96" s="18">
        <f t="shared" si="236"/>
        <v>0</v>
      </c>
      <c r="GA96" s="18">
        <f t="shared" si="237"/>
        <v>0</v>
      </c>
      <c r="GB96" s="18">
        <f t="shared" si="238"/>
        <v>0</v>
      </c>
      <c r="GC96" s="18">
        <f t="shared" si="239"/>
        <v>0</v>
      </c>
      <c r="GD96" s="18">
        <f t="shared" si="240"/>
        <v>0</v>
      </c>
      <c r="GE96" s="18">
        <f t="shared" si="241"/>
        <v>0</v>
      </c>
    </row>
    <row r="97" spans="1:187" x14ac:dyDescent="0.2">
      <c r="A97">
        <v>94</v>
      </c>
      <c r="B97" s="16">
        <f>Bonds!B97</f>
        <v>46919</v>
      </c>
      <c r="C97" s="17">
        <f>Bonds!C97</f>
        <v>3.875</v>
      </c>
      <c r="D97">
        <f>Bonds!Q97</f>
        <v>4</v>
      </c>
      <c r="E97">
        <f t="shared" si="121"/>
        <v>0</v>
      </c>
      <c r="F97" s="16">
        <f>IF(1&gt;$D97,"",IF($E97=1,EOMONTH(EDATE(Bonds!$I97,6*(1-1)),0),EDATE(Bonds!$I97,6*(1-1))))</f>
        <v>46371</v>
      </c>
      <c r="G97" s="16">
        <f>IF(2&gt;$D97,"",IF($E97=1,EOMONTH(EDATE(Bonds!$I97,6*(2-1)),0),EDATE(Bonds!$I97,6*(2-1))))</f>
        <v>46553</v>
      </c>
      <c r="H97" s="16">
        <f>IF(3&gt;$D97,"",IF($E97=1,EOMONTH(EDATE(Bonds!$I97,6*(3-1)),0),EDATE(Bonds!$I97,6*(3-1))))</f>
        <v>46736</v>
      </c>
      <c r="I97" s="16">
        <f>IF(4&gt;$D97,"",IF($E97=1,EOMONTH(EDATE(Bonds!$I97,6*(4-1)),0),EDATE(Bonds!$I97,6*(4-1))))</f>
        <v>46919</v>
      </c>
      <c r="J97" s="16" t="str">
        <f>IF(5&gt;$D97,"",IF($E97=1,EOMONTH(EDATE(Bonds!$I97,6*(5-1)),0),EDATE(Bonds!$I97,6*(5-1))))</f>
        <v/>
      </c>
      <c r="K97" s="16" t="str">
        <f>IF(6&gt;$D97,"",IF($E97=1,EOMONTH(EDATE(Bonds!$I97,6*(6-1)),0),EDATE(Bonds!$I97,6*(6-1))))</f>
        <v/>
      </c>
      <c r="L97" s="16" t="str">
        <f>IF(7&gt;$D97,"",IF($E97=1,EOMONTH(EDATE(Bonds!$I97,6*(7-1)),0),EDATE(Bonds!$I97,6*(7-1))))</f>
        <v/>
      </c>
      <c r="M97" s="16" t="str">
        <f>IF(8&gt;$D97,"",IF($E97=1,EOMONTH(EDATE(Bonds!$I97,6*(8-1)),0),EDATE(Bonds!$I97,6*(8-1))))</f>
        <v/>
      </c>
      <c r="N97" s="16" t="str">
        <f>IF(9&gt;$D97,"",IF($E97=1,EOMONTH(EDATE(Bonds!$I97,6*(9-1)),0),EDATE(Bonds!$I97,6*(9-1))))</f>
        <v/>
      </c>
      <c r="O97" s="16" t="str">
        <f>IF(10&gt;$D97,"",IF($E97=1,EOMONTH(EDATE(Bonds!$I97,6*(10-1)),0),EDATE(Bonds!$I97,6*(10-1))))</f>
        <v/>
      </c>
      <c r="P97" s="16" t="str">
        <f>IF(11&gt;$D97,"",IF($E97=1,EOMONTH(EDATE(Bonds!$I97,6*(11-1)),0),EDATE(Bonds!$I97,6*(11-1))))</f>
        <v/>
      </c>
      <c r="Q97" s="16" t="str">
        <f>IF(12&gt;$D97,"",IF($E97=1,EOMONTH(EDATE(Bonds!$I97,6*(12-1)),0),EDATE(Bonds!$I97,6*(12-1))))</f>
        <v/>
      </c>
      <c r="R97" s="16" t="str">
        <f>IF(13&gt;$D97,"",IF($E97=1,EOMONTH(EDATE(Bonds!$I97,6*(13-1)),0),EDATE(Bonds!$I97,6*(13-1))))</f>
        <v/>
      </c>
      <c r="S97" s="16" t="str">
        <f>IF(14&gt;$D97,"",IF($E97=1,EOMONTH(EDATE(Bonds!$I97,6*(14-1)),0),EDATE(Bonds!$I97,6*(14-1))))</f>
        <v/>
      </c>
      <c r="T97" s="16" t="str">
        <f>IF(15&gt;$D97,"",IF($E97=1,EOMONTH(EDATE(Bonds!$I97,6*(15-1)),0),EDATE(Bonds!$I97,6*(15-1))))</f>
        <v/>
      </c>
      <c r="U97" s="16" t="str">
        <f>IF(16&gt;$D97,"",IF($E97=1,EOMONTH(EDATE(Bonds!$I97,6*(16-1)),0),EDATE(Bonds!$I97,6*(16-1))))</f>
        <v/>
      </c>
      <c r="V97" s="16" t="str">
        <f>IF(17&gt;$D97,"",IF($E97=1,EOMONTH(EDATE(Bonds!$I97,6*(17-1)),0),EDATE(Bonds!$I97,6*(17-1))))</f>
        <v/>
      </c>
      <c r="W97" s="16" t="str">
        <f>IF(18&gt;$D97,"",IF($E97=1,EOMONTH(EDATE(Bonds!$I97,6*(18-1)),0),EDATE(Bonds!$I97,6*(18-1))))</f>
        <v/>
      </c>
      <c r="X97" s="16" t="str">
        <f>IF(19&gt;$D97,"",IF($E97=1,EOMONTH(EDATE(Bonds!$I97,6*(19-1)),0),EDATE(Bonds!$I97,6*(19-1))))</f>
        <v/>
      </c>
      <c r="Y97" s="16" t="str">
        <f>IF(20&gt;$D97,"",IF($E97=1,EOMONTH(EDATE(Bonds!$I97,6*(20-1)),0),EDATE(Bonds!$I97,6*(20-1))))</f>
        <v/>
      </c>
      <c r="Z97" s="16" t="str">
        <f>IF(21&gt;$D97,"",IF($E97=1,EOMONTH(EDATE(Bonds!$I97,6*(21-1)),0),EDATE(Bonds!$I97,6*(21-1))))</f>
        <v/>
      </c>
      <c r="AA97" s="16" t="str">
        <f>IF(22&gt;$D97,"",IF($E97=1,EOMONTH(EDATE(Bonds!$I97,6*(22-1)),0),EDATE(Bonds!$I97,6*(22-1))))</f>
        <v/>
      </c>
      <c r="AB97" s="16" t="str">
        <f>IF(23&gt;$D97,"",IF($E97=1,EOMONTH(EDATE(Bonds!$I97,6*(23-1)),0),EDATE(Bonds!$I97,6*(23-1))))</f>
        <v/>
      </c>
      <c r="AC97" s="16" t="str">
        <f>IF(24&gt;$D97,"",IF($E97=1,EOMONTH(EDATE(Bonds!$I97,6*(24-1)),0),EDATE(Bonds!$I97,6*(24-1))))</f>
        <v/>
      </c>
      <c r="AD97" s="16" t="str">
        <f>IF(25&gt;$D97,"",IF($E97=1,EOMONTH(EDATE(Bonds!$I97,6*(25-1)),0),EDATE(Bonds!$I97,6*(25-1))))</f>
        <v/>
      </c>
      <c r="AE97" s="16" t="str">
        <f>IF(26&gt;$D97,"",IF($E97=1,EOMONTH(EDATE(Bonds!$I97,6*(26-1)),0),EDATE(Bonds!$I97,6*(26-1))))</f>
        <v/>
      </c>
      <c r="AF97" s="16" t="str">
        <f>IF(27&gt;$D97,"",IF($E97=1,EOMONTH(EDATE(Bonds!$I97,6*(27-1)),0),EDATE(Bonds!$I97,6*(27-1))))</f>
        <v/>
      </c>
      <c r="AG97" s="16" t="str">
        <f>IF(28&gt;$D97,"",IF($E97=1,EOMONTH(EDATE(Bonds!$I97,6*(28-1)),0),EDATE(Bonds!$I97,6*(28-1))))</f>
        <v/>
      </c>
      <c r="AH97" s="16" t="str">
        <f>IF(29&gt;$D97,"",IF($E97=1,EOMONTH(EDATE(Bonds!$I97,6*(29-1)),0),EDATE(Bonds!$I97,6*(29-1))))</f>
        <v/>
      </c>
      <c r="AI97" s="16" t="str">
        <f>IF(30&gt;$D97,"",IF($E97=1,EOMONTH(EDATE(Bonds!$I97,6*(30-1)),0),EDATE(Bonds!$I97,6*(30-1))))</f>
        <v/>
      </c>
      <c r="AJ97" s="16" t="str">
        <f>IF(31&gt;$D97,"",IF($E97=1,EOMONTH(EDATE(Bonds!$I97,6*(31-1)),0),EDATE(Bonds!$I97,6*(31-1))))</f>
        <v/>
      </c>
      <c r="AK97" s="16" t="str">
        <f>IF(32&gt;$D97,"",IF($E97=1,EOMONTH(EDATE(Bonds!$I97,6*(32-1)),0),EDATE(Bonds!$I97,6*(32-1))))</f>
        <v/>
      </c>
      <c r="AL97" s="16" t="str">
        <f>IF(33&gt;$D97,"",IF($E97=1,EOMONTH(EDATE(Bonds!$I97,6*(33-1)),0),EDATE(Bonds!$I97,6*(33-1))))</f>
        <v/>
      </c>
      <c r="AM97" s="16" t="str">
        <f>IF(34&gt;$D97,"",IF($E97=1,EOMONTH(EDATE(Bonds!$I97,6*(34-1)),0),EDATE(Bonds!$I97,6*(34-1))))</f>
        <v/>
      </c>
      <c r="AN97" s="16" t="str">
        <f>IF(35&gt;$D97,"",IF($E97=1,EOMONTH(EDATE(Bonds!$I97,6*(35-1)),0),EDATE(Bonds!$I97,6*(35-1))))</f>
        <v/>
      </c>
      <c r="AO97" s="16" t="str">
        <f>IF(36&gt;$D97,"",IF($E97=1,EOMONTH(EDATE(Bonds!$I97,6*(36-1)),0),EDATE(Bonds!$I97,6*(36-1))))</f>
        <v/>
      </c>
      <c r="AP97" s="16" t="str">
        <f>IF(37&gt;$D97,"",IF($E97=1,EOMONTH(EDATE(Bonds!$I97,6*(37-1)),0),EDATE(Bonds!$I97,6*(37-1))))</f>
        <v/>
      </c>
      <c r="AQ97" s="16" t="str">
        <f>IF(38&gt;$D97,"",IF($E97=1,EOMONTH(EDATE(Bonds!$I97,6*(38-1)),0),EDATE(Bonds!$I97,6*(38-1))))</f>
        <v/>
      </c>
      <c r="AR97" s="16" t="str">
        <f>IF(39&gt;$D97,"",IF($E97=1,EOMONTH(EDATE(Bonds!$I97,6*(39-1)),0),EDATE(Bonds!$I97,6*(39-1))))</f>
        <v/>
      </c>
      <c r="AS97" s="16" t="str">
        <f>IF(40&gt;$D97,"",IF($E97=1,EOMONTH(EDATE(Bonds!$I97,6*(40-1)),0),EDATE(Bonds!$I97,6*(40-1))))</f>
        <v/>
      </c>
      <c r="AT97" s="16" t="str">
        <f>IF(41&gt;$D97,"",IF($E97=1,EOMONTH(EDATE(Bonds!$I97,6*(41-1)),0),EDATE(Bonds!$I97,6*(41-1))))</f>
        <v/>
      </c>
      <c r="AU97" s="16" t="str">
        <f>IF(42&gt;$D97,"",IF($E97=1,EOMONTH(EDATE(Bonds!$I97,6*(42-1)),0),EDATE(Bonds!$I97,6*(42-1))))</f>
        <v/>
      </c>
      <c r="AV97" s="16" t="str">
        <f>IF(43&gt;$D97,"",IF($E97=1,EOMONTH(EDATE(Bonds!$I97,6*(43-1)),0),EDATE(Bonds!$I97,6*(43-1))))</f>
        <v/>
      </c>
      <c r="AW97" s="16" t="str">
        <f>IF(44&gt;$D97,"",IF($E97=1,EOMONTH(EDATE(Bonds!$I97,6*(44-1)),0),EDATE(Bonds!$I97,6*(44-1))))</f>
        <v/>
      </c>
      <c r="AX97" s="16" t="str">
        <f>IF(45&gt;$D97,"",IF($E97=1,EOMONTH(EDATE(Bonds!$I97,6*(45-1)),0),EDATE(Bonds!$I97,6*(45-1))))</f>
        <v/>
      </c>
      <c r="AY97" s="16" t="str">
        <f>IF(46&gt;$D97,"",IF($E97=1,EOMONTH(EDATE(Bonds!$I97,6*(46-1)),0),EDATE(Bonds!$I97,6*(46-1))))</f>
        <v/>
      </c>
      <c r="AZ97" s="16" t="str">
        <f>IF(47&gt;$D97,"",IF($E97=1,EOMONTH(EDATE(Bonds!$I97,6*(47-1)),0),EDATE(Bonds!$I97,6*(47-1))))</f>
        <v/>
      </c>
      <c r="BA97" s="16" t="str">
        <f>IF(48&gt;$D97,"",IF($E97=1,EOMONTH(EDATE(Bonds!$I97,6*(48-1)),0),EDATE(Bonds!$I97,6*(48-1))))</f>
        <v/>
      </c>
      <c r="BB97" s="16" t="str">
        <f>IF(49&gt;$D97,"",IF($E97=1,EOMONTH(EDATE(Bonds!$I97,6*(49-1)),0),EDATE(Bonds!$I97,6*(49-1))))</f>
        <v/>
      </c>
      <c r="BC97" s="16" t="str">
        <f>IF(50&gt;$D97,"",IF($E97=1,EOMONTH(EDATE(Bonds!$I97,6*(50-1)),0),EDATE(Bonds!$I97,6*(50-1))))</f>
        <v/>
      </c>
      <c r="BD97" s="16" t="str">
        <f>IF(51&gt;$D97,"",IF($E97=1,EOMONTH(EDATE(Bonds!$I97,6*(51-1)),0),EDATE(Bonds!$I97,6*(51-1))))</f>
        <v/>
      </c>
      <c r="BE97" s="16" t="str">
        <f>IF(52&gt;$D97,"",IF($E97=1,EOMONTH(EDATE(Bonds!$I97,6*(52-1)),0),EDATE(Bonds!$I97,6*(52-1))))</f>
        <v/>
      </c>
      <c r="BF97" s="16" t="str">
        <f>IF(53&gt;$D97,"",IF($E97=1,EOMONTH(EDATE(Bonds!$I97,6*(53-1)),0),EDATE(Bonds!$I97,6*(53-1))))</f>
        <v/>
      </c>
      <c r="BG97" s="16" t="str">
        <f>IF(54&gt;$D97,"",IF($E97=1,EOMONTH(EDATE(Bonds!$I97,6*(54-1)),0),EDATE(Bonds!$I97,6*(54-1))))</f>
        <v/>
      </c>
      <c r="BH97" s="16" t="str">
        <f>IF(55&gt;$D97,"",IF($E97=1,EOMONTH(EDATE(Bonds!$I97,6*(55-1)),0),EDATE(Bonds!$I97,6*(55-1))))</f>
        <v/>
      </c>
      <c r="BI97" s="16" t="str">
        <f>IF(56&gt;$D97,"",IF($E97=1,EOMONTH(EDATE(Bonds!$I97,6*(56-1)),0),EDATE(Bonds!$I97,6*(56-1))))</f>
        <v/>
      </c>
      <c r="BJ97" s="16" t="str">
        <f>IF(57&gt;$D97,"",IF($E97=1,EOMONTH(EDATE(Bonds!$I97,6*(57-1)),0),EDATE(Bonds!$I97,6*(57-1))))</f>
        <v/>
      </c>
      <c r="BK97" s="16" t="str">
        <f>IF(58&gt;$D97,"",IF($E97=1,EOMONTH(EDATE(Bonds!$I97,6*(58-1)),0),EDATE(Bonds!$I97,6*(58-1))))</f>
        <v/>
      </c>
      <c r="BL97" s="16" t="str">
        <f>IF(59&gt;$D97,"",IF($E97=1,EOMONTH(EDATE(Bonds!$I97,6*(59-1)),0),EDATE(Bonds!$I97,6*(59-1))))</f>
        <v/>
      </c>
      <c r="BM97" s="16" t="str">
        <f>IF(60&gt;$D97,"",IF($E97=1,EOMONTH(EDATE(Bonds!$I97,6*(60-1)),0),EDATE(Bonds!$I97,6*(60-1))))</f>
        <v/>
      </c>
      <c r="BO97" s="22">
        <f t="shared" si="122"/>
        <v>3.8074399886697537E-2</v>
      </c>
      <c r="BP97" s="22">
        <f t="shared" si="123"/>
        <v>4.0504601181369886E-2</v>
      </c>
      <c r="BQ97" s="22">
        <f t="shared" si="124"/>
        <v>4.2083142418494111E-2</v>
      </c>
      <c r="BR97" s="22">
        <f t="shared" si="125"/>
        <v>4.3082535377802371E-2</v>
      </c>
      <c r="BS97" s="22" t="str">
        <f t="shared" si="126"/>
        <v/>
      </c>
      <c r="BT97" s="22" t="str">
        <f t="shared" si="127"/>
        <v/>
      </c>
      <c r="BU97" s="22" t="str">
        <f t="shared" si="128"/>
        <v/>
      </c>
      <c r="BV97" s="22" t="str">
        <f t="shared" si="129"/>
        <v/>
      </c>
      <c r="BW97" s="22" t="str">
        <f t="shared" si="130"/>
        <v/>
      </c>
      <c r="BX97" s="22" t="str">
        <f t="shared" si="131"/>
        <v/>
      </c>
      <c r="BY97" s="22" t="str">
        <f t="shared" si="132"/>
        <v/>
      </c>
      <c r="BZ97" s="22" t="str">
        <f t="shared" si="133"/>
        <v/>
      </c>
      <c r="CA97" s="22" t="str">
        <f t="shared" si="134"/>
        <v/>
      </c>
      <c r="CB97" s="22" t="str">
        <f t="shared" si="135"/>
        <v/>
      </c>
      <c r="CC97" s="22" t="str">
        <f t="shared" si="136"/>
        <v/>
      </c>
      <c r="CD97" s="22" t="str">
        <f t="shared" si="137"/>
        <v/>
      </c>
      <c r="CE97" s="22" t="str">
        <f t="shared" si="138"/>
        <v/>
      </c>
      <c r="CF97" s="22" t="str">
        <f t="shared" si="139"/>
        <v/>
      </c>
      <c r="CG97" s="22" t="str">
        <f t="shared" si="140"/>
        <v/>
      </c>
      <c r="CH97" s="22" t="str">
        <f t="shared" si="141"/>
        <v/>
      </c>
      <c r="CI97" s="22" t="str">
        <f t="shared" si="142"/>
        <v/>
      </c>
      <c r="CJ97" s="22" t="str">
        <f t="shared" si="143"/>
        <v/>
      </c>
      <c r="CK97" s="22" t="str">
        <f t="shared" si="144"/>
        <v/>
      </c>
      <c r="CL97" s="22" t="str">
        <f t="shared" si="145"/>
        <v/>
      </c>
      <c r="CM97" s="22" t="str">
        <f t="shared" si="146"/>
        <v/>
      </c>
      <c r="CN97" s="22" t="str">
        <f t="shared" si="147"/>
        <v/>
      </c>
      <c r="CO97" s="22" t="str">
        <f t="shared" si="148"/>
        <v/>
      </c>
      <c r="CP97" s="22" t="str">
        <f t="shared" si="149"/>
        <v/>
      </c>
      <c r="CQ97" s="22" t="str">
        <f t="shared" si="150"/>
        <v/>
      </c>
      <c r="CR97" s="22" t="str">
        <f t="shared" si="151"/>
        <v/>
      </c>
      <c r="CS97" s="22" t="str">
        <f t="shared" si="152"/>
        <v/>
      </c>
      <c r="CT97" s="22" t="str">
        <f t="shared" si="153"/>
        <v/>
      </c>
      <c r="CU97" s="22" t="str">
        <f t="shared" si="154"/>
        <v/>
      </c>
      <c r="CV97" s="22" t="str">
        <f t="shared" si="155"/>
        <v/>
      </c>
      <c r="CW97" s="22" t="str">
        <f t="shared" si="156"/>
        <v/>
      </c>
      <c r="CX97" s="22" t="str">
        <f t="shared" si="157"/>
        <v/>
      </c>
      <c r="CY97" s="22" t="str">
        <f t="shared" si="158"/>
        <v/>
      </c>
      <c r="CZ97" s="22" t="str">
        <f t="shared" si="159"/>
        <v/>
      </c>
      <c r="DA97" s="22" t="str">
        <f t="shared" si="160"/>
        <v/>
      </c>
      <c r="DB97" s="22" t="str">
        <f t="shared" si="161"/>
        <v/>
      </c>
      <c r="DC97" s="22" t="str">
        <f t="shared" si="162"/>
        <v/>
      </c>
      <c r="DD97" s="22" t="str">
        <f t="shared" si="163"/>
        <v/>
      </c>
      <c r="DE97" s="22" t="str">
        <f t="shared" si="164"/>
        <v/>
      </c>
      <c r="DF97" s="22" t="str">
        <f t="shared" si="165"/>
        <v/>
      </c>
      <c r="DG97" s="22" t="str">
        <f t="shared" si="166"/>
        <v/>
      </c>
      <c r="DH97" s="22" t="str">
        <f t="shared" si="167"/>
        <v/>
      </c>
      <c r="DI97" s="22" t="str">
        <f t="shared" si="168"/>
        <v/>
      </c>
      <c r="DJ97" s="22" t="str">
        <f t="shared" si="169"/>
        <v/>
      </c>
      <c r="DK97" s="22" t="str">
        <f t="shared" si="170"/>
        <v/>
      </c>
      <c r="DL97" s="22" t="str">
        <f t="shared" si="171"/>
        <v/>
      </c>
      <c r="DM97" s="22" t="str">
        <f t="shared" si="172"/>
        <v/>
      </c>
      <c r="DN97" s="22" t="str">
        <f t="shared" si="173"/>
        <v/>
      </c>
      <c r="DO97" s="22" t="str">
        <f t="shared" si="174"/>
        <v/>
      </c>
      <c r="DP97" s="22" t="str">
        <f t="shared" si="175"/>
        <v/>
      </c>
      <c r="DQ97" s="22" t="str">
        <f t="shared" si="176"/>
        <v/>
      </c>
      <c r="DR97" s="22" t="str">
        <f t="shared" si="177"/>
        <v/>
      </c>
      <c r="DS97" s="22" t="str">
        <f t="shared" si="178"/>
        <v/>
      </c>
      <c r="DT97" s="22" t="str">
        <f t="shared" si="179"/>
        <v/>
      </c>
      <c r="DU97" s="22" t="str">
        <f t="shared" si="180"/>
        <v/>
      </c>
      <c r="DV97" s="22" t="str">
        <f t="shared" si="181"/>
        <v/>
      </c>
      <c r="DX97" s="18">
        <f t="shared" si="182"/>
        <v>1.9177943826222539</v>
      </c>
      <c r="DY97" s="18">
        <f t="shared" si="183"/>
        <v>1.8782236429922474</v>
      </c>
      <c r="DZ97" s="18">
        <f t="shared" si="184"/>
        <v>1.8367841616818708</v>
      </c>
      <c r="EA97" s="18">
        <f t="shared" si="185"/>
        <v>94.453693117465264</v>
      </c>
      <c r="EB97" s="18">
        <f t="shared" si="186"/>
        <v>0</v>
      </c>
      <c r="EC97" s="18">
        <f t="shared" si="187"/>
        <v>0</v>
      </c>
      <c r="ED97" s="18">
        <f t="shared" si="188"/>
        <v>0</v>
      </c>
      <c r="EE97" s="18">
        <f t="shared" si="189"/>
        <v>0</v>
      </c>
      <c r="EF97" s="18">
        <f t="shared" si="190"/>
        <v>0</v>
      </c>
      <c r="EG97" s="18">
        <f t="shared" si="191"/>
        <v>0</v>
      </c>
      <c r="EH97" s="18">
        <f t="shared" si="192"/>
        <v>0</v>
      </c>
      <c r="EI97" s="18">
        <f t="shared" si="193"/>
        <v>0</v>
      </c>
      <c r="EJ97" s="18">
        <f t="shared" si="194"/>
        <v>0</v>
      </c>
      <c r="EK97" s="18">
        <f t="shared" si="195"/>
        <v>0</v>
      </c>
      <c r="EL97" s="18">
        <f t="shared" si="196"/>
        <v>0</v>
      </c>
      <c r="EM97" s="18">
        <f t="shared" si="197"/>
        <v>0</v>
      </c>
      <c r="EN97" s="18">
        <f t="shared" si="198"/>
        <v>0</v>
      </c>
      <c r="EO97" s="18">
        <f t="shared" si="199"/>
        <v>0</v>
      </c>
      <c r="EP97" s="18">
        <f t="shared" si="200"/>
        <v>0</v>
      </c>
      <c r="EQ97" s="18">
        <f t="shared" si="201"/>
        <v>0</v>
      </c>
      <c r="ER97" s="18">
        <f t="shared" si="202"/>
        <v>0</v>
      </c>
      <c r="ES97" s="18">
        <f t="shared" si="203"/>
        <v>0</v>
      </c>
      <c r="ET97" s="18">
        <f t="shared" si="204"/>
        <v>0</v>
      </c>
      <c r="EU97" s="18">
        <f t="shared" si="205"/>
        <v>0</v>
      </c>
      <c r="EV97" s="18">
        <f t="shared" si="206"/>
        <v>0</v>
      </c>
      <c r="EW97" s="18">
        <f t="shared" si="207"/>
        <v>0</v>
      </c>
      <c r="EX97" s="18">
        <f t="shared" si="208"/>
        <v>0</v>
      </c>
      <c r="EY97" s="18">
        <f t="shared" si="209"/>
        <v>0</v>
      </c>
      <c r="EZ97" s="18">
        <f t="shared" si="210"/>
        <v>0</v>
      </c>
      <c r="FA97" s="18">
        <f t="shared" si="211"/>
        <v>0</v>
      </c>
      <c r="FB97" s="18">
        <f t="shared" si="212"/>
        <v>0</v>
      </c>
      <c r="FC97" s="18">
        <f t="shared" si="213"/>
        <v>0</v>
      </c>
      <c r="FD97" s="18">
        <f t="shared" si="214"/>
        <v>0</v>
      </c>
      <c r="FE97" s="18">
        <f t="shared" si="215"/>
        <v>0</v>
      </c>
      <c r="FF97" s="18">
        <f t="shared" si="216"/>
        <v>0</v>
      </c>
      <c r="FG97" s="18">
        <f t="shared" si="217"/>
        <v>0</v>
      </c>
      <c r="FH97" s="18">
        <f t="shared" si="218"/>
        <v>0</v>
      </c>
      <c r="FI97" s="18">
        <f t="shared" si="219"/>
        <v>0</v>
      </c>
      <c r="FJ97" s="18">
        <f t="shared" si="220"/>
        <v>0</v>
      </c>
      <c r="FK97" s="18">
        <f t="shared" si="221"/>
        <v>0</v>
      </c>
      <c r="FL97" s="18">
        <f t="shared" si="222"/>
        <v>0</v>
      </c>
      <c r="FM97" s="18">
        <f t="shared" si="223"/>
        <v>0</v>
      </c>
      <c r="FN97" s="18">
        <f t="shared" si="224"/>
        <v>0</v>
      </c>
      <c r="FO97" s="18">
        <f t="shared" si="225"/>
        <v>0</v>
      </c>
      <c r="FP97" s="18">
        <f t="shared" si="226"/>
        <v>0</v>
      </c>
      <c r="FQ97" s="18">
        <f t="shared" si="227"/>
        <v>0</v>
      </c>
      <c r="FR97" s="18">
        <f t="shared" si="228"/>
        <v>0</v>
      </c>
      <c r="FS97" s="18">
        <f t="shared" si="229"/>
        <v>0</v>
      </c>
      <c r="FT97" s="18">
        <f t="shared" si="230"/>
        <v>0</v>
      </c>
      <c r="FU97" s="18">
        <f t="shared" si="231"/>
        <v>0</v>
      </c>
      <c r="FV97" s="18">
        <f t="shared" si="232"/>
        <v>0</v>
      </c>
      <c r="FW97" s="18">
        <f t="shared" si="233"/>
        <v>0</v>
      </c>
      <c r="FX97" s="18">
        <f t="shared" si="234"/>
        <v>0</v>
      </c>
      <c r="FY97" s="18">
        <f t="shared" si="235"/>
        <v>0</v>
      </c>
      <c r="FZ97" s="18">
        <f t="shared" si="236"/>
        <v>0</v>
      </c>
      <c r="GA97" s="18">
        <f t="shared" si="237"/>
        <v>0</v>
      </c>
      <c r="GB97" s="18">
        <f t="shared" si="238"/>
        <v>0</v>
      </c>
      <c r="GC97" s="18">
        <f t="shared" si="239"/>
        <v>0</v>
      </c>
      <c r="GD97" s="18">
        <f t="shared" si="240"/>
        <v>0</v>
      </c>
      <c r="GE97" s="18">
        <f t="shared" si="241"/>
        <v>0</v>
      </c>
    </row>
    <row r="98" spans="1:187" x14ac:dyDescent="0.2">
      <c r="A98">
        <v>95</v>
      </c>
      <c r="B98" s="16">
        <f>Bonds!B98</f>
        <v>46934</v>
      </c>
      <c r="C98" s="17">
        <f>Bonds!C98</f>
        <v>1.25</v>
      </c>
      <c r="D98">
        <f>Bonds!Q98</f>
        <v>4</v>
      </c>
      <c r="E98">
        <f t="shared" si="121"/>
        <v>1</v>
      </c>
      <c r="F98" s="16">
        <f>IF(1&gt;$D98,"",IF($E98=1,EOMONTH(EDATE(Bonds!$I98,6*(1-1)),0),EDATE(Bonds!$I98,6*(1-1))))</f>
        <v>46387</v>
      </c>
      <c r="G98" s="16">
        <f>IF(2&gt;$D98,"",IF($E98=1,EOMONTH(EDATE(Bonds!$I98,6*(2-1)),0),EDATE(Bonds!$I98,6*(2-1))))</f>
        <v>46568</v>
      </c>
      <c r="H98" s="16">
        <f>IF(3&gt;$D98,"",IF($E98=1,EOMONTH(EDATE(Bonds!$I98,6*(3-1)),0),EDATE(Bonds!$I98,6*(3-1))))</f>
        <v>46752</v>
      </c>
      <c r="I98" s="16">
        <f>IF(4&gt;$D98,"",IF($E98=1,EOMONTH(EDATE(Bonds!$I98,6*(4-1)),0),EDATE(Bonds!$I98,6*(4-1))))</f>
        <v>46934</v>
      </c>
      <c r="J98" s="16" t="str">
        <f>IF(5&gt;$D98,"",IF($E98=1,EOMONTH(EDATE(Bonds!$I98,6*(5-1)),0),EDATE(Bonds!$I98,6*(5-1))))</f>
        <v/>
      </c>
      <c r="K98" s="16" t="str">
        <f>IF(6&gt;$D98,"",IF($E98=1,EOMONTH(EDATE(Bonds!$I98,6*(6-1)),0),EDATE(Bonds!$I98,6*(6-1))))</f>
        <v/>
      </c>
      <c r="L98" s="16" t="str">
        <f>IF(7&gt;$D98,"",IF($E98=1,EOMONTH(EDATE(Bonds!$I98,6*(7-1)),0),EDATE(Bonds!$I98,6*(7-1))))</f>
        <v/>
      </c>
      <c r="M98" s="16" t="str">
        <f>IF(8&gt;$D98,"",IF($E98=1,EOMONTH(EDATE(Bonds!$I98,6*(8-1)),0),EDATE(Bonds!$I98,6*(8-1))))</f>
        <v/>
      </c>
      <c r="N98" s="16" t="str">
        <f>IF(9&gt;$D98,"",IF($E98=1,EOMONTH(EDATE(Bonds!$I98,6*(9-1)),0),EDATE(Bonds!$I98,6*(9-1))))</f>
        <v/>
      </c>
      <c r="O98" s="16" t="str">
        <f>IF(10&gt;$D98,"",IF($E98=1,EOMONTH(EDATE(Bonds!$I98,6*(10-1)),0),EDATE(Bonds!$I98,6*(10-1))))</f>
        <v/>
      </c>
      <c r="P98" s="16" t="str">
        <f>IF(11&gt;$D98,"",IF($E98=1,EOMONTH(EDATE(Bonds!$I98,6*(11-1)),0),EDATE(Bonds!$I98,6*(11-1))))</f>
        <v/>
      </c>
      <c r="Q98" s="16" t="str">
        <f>IF(12&gt;$D98,"",IF($E98=1,EOMONTH(EDATE(Bonds!$I98,6*(12-1)),0),EDATE(Bonds!$I98,6*(12-1))))</f>
        <v/>
      </c>
      <c r="R98" s="16" t="str">
        <f>IF(13&gt;$D98,"",IF($E98=1,EOMONTH(EDATE(Bonds!$I98,6*(13-1)),0),EDATE(Bonds!$I98,6*(13-1))))</f>
        <v/>
      </c>
      <c r="S98" s="16" t="str">
        <f>IF(14&gt;$D98,"",IF($E98=1,EOMONTH(EDATE(Bonds!$I98,6*(14-1)),0),EDATE(Bonds!$I98,6*(14-1))))</f>
        <v/>
      </c>
      <c r="T98" s="16" t="str">
        <f>IF(15&gt;$D98,"",IF($E98=1,EOMONTH(EDATE(Bonds!$I98,6*(15-1)),0),EDATE(Bonds!$I98,6*(15-1))))</f>
        <v/>
      </c>
      <c r="U98" s="16" t="str">
        <f>IF(16&gt;$D98,"",IF($E98=1,EOMONTH(EDATE(Bonds!$I98,6*(16-1)),0),EDATE(Bonds!$I98,6*(16-1))))</f>
        <v/>
      </c>
      <c r="V98" s="16" t="str">
        <f>IF(17&gt;$D98,"",IF($E98=1,EOMONTH(EDATE(Bonds!$I98,6*(17-1)),0),EDATE(Bonds!$I98,6*(17-1))))</f>
        <v/>
      </c>
      <c r="W98" s="16" t="str">
        <f>IF(18&gt;$D98,"",IF($E98=1,EOMONTH(EDATE(Bonds!$I98,6*(18-1)),0),EDATE(Bonds!$I98,6*(18-1))))</f>
        <v/>
      </c>
      <c r="X98" s="16" t="str">
        <f>IF(19&gt;$D98,"",IF($E98=1,EOMONTH(EDATE(Bonds!$I98,6*(19-1)),0),EDATE(Bonds!$I98,6*(19-1))))</f>
        <v/>
      </c>
      <c r="Y98" s="16" t="str">
        <f>IF(20&gt;$D98,"",IF($E98=1,EOMONTH(EDATE(Bonds!$I98,6*(20-1)),0),EDATE(Bonds!$I98,6*(20-1))))</f>
        <v/>
      </c>
      <c r="Z98" s="16" t="str">
        <f>IF(21&gt;$D98,"",IF($E98=1,EOMONTH(EDATE(Bonds!$I98,6*(21-1)),0),EDATE(Bonds!$I98,6*(21-1))))</f>
        <v/>
      </c>
      <c r="AA98" s="16" t="str">
        <f>IF(22&gt;$D98,"",IF($E98=1,EOMONTH(EDATE(Bonds!$I98,6*(22-1)),0),EDATE(Bonds!$I98,6*(22-1))))</f>
        <v/>
      </c>
      <c r="AB98" s="16" t="str">
        <f>IF(23&gt;$D98,"",IF($E98=1,EOMONTH(EDATE(Bonds!$I98,6*(23-1)),0),EDATE(Bonds!$I98,6*(23-1))))</f>
        <v/>
      </c>
      <c r="AC98" s="16" t="str">
        <f>IF(24&gt;$D98,"",IF($E98=1,EOMONTH(EDATE(Bonds!$I98,6*(24-1)),0),EDATE(Bonds!$I98,6*(24-1))))</f>
        <v/>
      </c>
      <c r="AD98" s="16" t="str">
        <f>IF(25&gt;$D98,"",IF($E98=1,EOMONTH(EDATE(Bonds!$I98,6*(25-1)),0),EDATE(Bonds!$I98,6*(25-1))))</f>
        <v/>
      </c>
      <c r="AE98" s="16" t="str">
        <f>IF(26&gt;$D98,"",IF($E98=1,EOMONTH(EDATE(Bonds!$I98,6*(26-1)),0),EDATE(Bonds!$I98,6*(26-1))))</f>
        <v/>
      </c>
      <c r="AF98" s="16" t="str">
        <f>IF(27&gt;$D98,"",IF($E98=1,EOMONTH(EDATE(Bonds!$I98,6*(27-1)),0),EDATE(Bonds!$I98,6*(27-1))))</f>
        <v/>
      </c>
      <c r="AG98" s="16" t="str">
        <f>IF(28&gt;$D98,"",IF($E98=1,EOMONTH(EDATE(Bonds!$I98,6*(28-1)),0),EDATE(Bonds!$I98,6*(28-1))))</f>
        <v/>
      </c>
      <c r="AH98" s="16" t="str">
        <f>IF(29&gt;$D98,"",IF($E98=1,EOMONTH(EDATE(Bonds!$I98,6*(29-1)),0),EDATE(Bonds!$I98,6*(29-1))))</f>
        <v/>
      </c>
      <c r="AI98" s="16" t="str">
        <f>IF(30&gt;$D98,"",IF($E98=1,EOMONTH(EDATE(Bonds!$I98,6*(30-1)),0),EDATE(Bonds!$I98,6*(30-1))))</f>
        <v/>
      </c>
      <c r="AJ98" s="16" t="str">
        <f>IF(31&gt;$D98,"",IF($E98=1,EOMONTH(EDATE(Bonds!$I98,6*(31-1)),0),EDATE(Bonds!$I98,6*(31-1))))</f>
        <v/>
      </c>
      <c r="AK98" s="16" t="str">
        <f>IF(32&gt;$D98,"",IF($E98=1,EOMONTH(EDATE(Bonds!$I98,6*(32-1)),0),EDATE(Bonds!$I98,6*(32-1))))</f>
        <v/>
      </c>
      <c r="AL98" s="16" t="str">
        <f>IF(33&gt;$D98,"",IF($E98=1,EOMONTH(EDATE(Bonds!$I98,6*(33-1)),0),EDATE(Bonds!$I98,6*(33-1))))</f>
        <v/>
      </c>
      <c r="AM98" s="16" t="str">
        <f>IF(34&gt;$D98,"",IF($E98=1,EOMONTH(EDATE(Bonds!$I98,6*(34-1)),0),EDATE(Bonds!$I98,6*(34-1))))</f>
        <v/>
      </c>
      <c r="AN98" s="16" t="str">
        <f>IF(35&gt;$D98,"",IF($E98=1,EOMONTH(EDATE(Bonds!$I98,6*(35-1)),0),EDATE(Bonds!$I98,6*(35-1))))</f>
        <v/>
      </c>
      <c r="AO98" s="16" t="str">
        <f>IF(36&gt;$D98,"",IF($E98=1,EOMONTH(EDATE(Bonds!$I98,6*(36-1)),0),EDATE(Bonds!$I98,6*(36-1))))</f>
        <v/>
      </c>
      <c r="AP98" s="16" t="str">
        <f>IF(37&gt;$D98,"",IF($E98=1,EOMONTH(EDATE(Bonds!$I98,6*(37-1)),0),EDATE(Bonds!$I98,6*(37-1))))</f>
        <v/>
      </c>
      <c r="AQ98" s="16" t="str">
        <f>IF(38&gt;$D98,"",IF($E98=1,EOMONTH(EDATE(Bonds!$I98,6*(38-1)),0),EDATE(Bonds!$I98,6*(38-1))))</f>
        <v/>
      </c>
      <c r="AR98" s="16" t="str">
        <f>IF(39&gt;$D98,"",IF($E98=1,EOMONTH(EDATE(Bonds!$I98,6*(39-1)),0),EDATE(Bonds!$I98,6*(39-1))))</f>
        <v/>
      </c>
      <c r="AS98" s="16" t="str">
        <f>IF(40&gt;$D98,"",IF($E98=1,EOMONTH(EDATE(Bonds!$I98,6*(40-1)),0),EDATE(Bonds!$I98,6*(40-1))))</f>
        <v/>
      </c>
      <c r="AT98" s="16" t="str">
        <f>IF(41&gt;$D98,"",IF($E98=1,EOMONTH(EDATE(Bonds!$I98,6*(41-1)),0),EDATE(Bonds!$I98,6*(41-1))))</f>
        <v/>
      </c>
      <c r="AU98" s="16" t="str">
        <f>IF(42&gt;$D98,"",IF($E98=1,EOMONTH(EDATE(Bonds!$I98,6*(42-1)),0),EDATE(Bonds!$I98,6*(42-1))))</f>
        <v/>
      </c>
      <c r="AV98" s="16" t="str">
        <f>IF(43&gt;$D98,"",IF($E98=1,EOMONTH(EDATE(Bonds!$I98,6*(43-1)),0),EDATE(Bonds!$I98,6*(43-1))))</f>
        <v/>
      </c>
      <c r="AW98" s="16" t="str">
        <f>IF(44&gt;$D98,"",IF($E98=1,EOMONTH(EDATE(Bonds!$I98,6*(44-1)),0),EDATE(Bonds!$I98,6*(44-1))))</f>
        <v/>
      </c>
      <c r="AX98" s="16" t="str">
        <f>IF(45&gt;$D98,"",IF($E98=1,EOMONTH(EDATE(Bonds!$I98,6*(45-1)),0),EDATE(Bonds!$I98,6*(45-1))))</f>
        <v/>
      </c>
      <c r="AY98" s="16" t="str">
        <f>IF(46&gt;$D98,"",IF($E98=1,EOMONTH(EDATE(Bonds!$I98,6*(46-1)),0),EDATE(Bonds!$I98,6*(46-1))))</f>
        <v/>
      </c>
      <c r="AZ98" s="16" t="str">
        <f>IF(47&gt;$D98,"",IF($E98=1,EOMONTH(EDATE(Bonds!$I98,6*(47-1)),0),EDATE(Bonds!$I98,6*(47-1))))</f>
        <v/>
      </c>
      <c r="BA98" s="16" t="str">
        <f>IF(48&gt;$D98,"",IF($E98=1,EOMONTH(EDATE(Bonds!$I98,6*(48-1)),0),EDATE(Bonds!$I98,6*(48-1))))</f>
        <v/>
      </c>
      <c r="BB98" s="16" t="str">
        <f>IF(49&gt;$D98,"",IF($E98=1,EOMONTH(EDATE(Bonds!$I98,6*(49-1)),0),EDATE(Bonds!$I98,6*(49-1))))</f>
        <v/>
      </c>
      <c r="BC98" s="16" t="str">
        <f>IF(50&gt;$D98,"",IF($E98=1,EOMONTH(EDATE(Bonds!$I98,6*(50-1)),0),EDATE(Bonds!$I98,6*(50-1))))</f>
        <v/>
      </c>
      <c r="BD98" s="16" t="str">
        <f>IF(51&gt;$D98,"",IF($E98=1,EOMONTH(EDATE(Bonds!$I98,6*(51-1)),0),EDATE(Bonds!$I98,6*(51-1))))</f>
        <v/>
      </c>
      <c r="BE98" s="16" t="str">
        <f>IF(52&gt;$D98,"",IF($E98=1,EOMONTH(EDATE(Bonds!$I98,6*(52-1)),0),EDATE(Bonds!$I98,6*(52-1))))</f>
        <v/>
      </c>
      <c r="BF98" s="16" t="str">
        <f>IF(53&gt;$D98,"",IF($E98=1,EOMONTH(EDATE(Bonds!$I98,6*(53-1)),0),EDATE(Bonds!$I98,6*(53-1))))</f>
        <v/>
      </c>
      <c r="BG98" s="16" t="str">
        <f>IF(54&gt;$D98,"",IF($E98=1,EOMONTH(EDATE(Bonds!$I98,6*(54-1)),0),EDATE(Bonds!$I98,6*(54-1))))</f>
        <v/>
      </c>
      <c r="BH98" s="16" t="str">
        <f>IF(55&gt;$D98,"",IF($E98=1,EOMONTH(EDATE(Bonds!$I98,6*(55-1)),0),EDATE(Bonds!$I98,6*(55-1))))</f>
        <v/>
      </c>
      <c r="BI98" s="16" t="str">
        <f>IF(56&gt;$D98,"",IF($E98=1,EOMONTH(EDATE(Bonds!$I98,6*(56-1)),0),EDATE(Bonds!$I98,6*(56-1))))</f>
        <v/>
      </c>
      <c r="BJ98" s="16" t="str">
        <f>IF(57&gt;$D98,"",IF($E98=1,EOMONTH(EDATE(Bonds!$I98,6*(57-1)),0),EDATE(Bonds!$I98,6*(57-1))))</f>
        <v/>
      </c>
      <c r="BK98" s="16" t="str">
        <f>IF(58&gt;$D98,"",IF($E98=1,EOMONTH(EDATE(Bonds!$I98,6*(58-1)),0),EDATE(Bonds!$I98,6*(58-1))))</f>
        <v/>
      </c>
      <c r="BL98" s="16" t="str">
        <f>IF(59&gt;$D98,"",IF($E98=1,EOMONTH(EDATE(Bonds!$I98,6*(59-1)),0),EDATE(Bonds!$I98,6*(59-1))))</f>
        <v/>
      </c>
      <c r="BM98" s="16" t="str">
        <f>IF(60&gt;$D98,"",IF($E98=1,EOMONTH(EDATE(Bonds!$I98,6*(60-1)),0),EDATE(Bonds!$I98,6*(60-1))))</f>
        <v/>
      </c>
      <c r="BO98" s="22">
        <f t="shared" si="122"/>
        <v>3.8331702631407456E-2</v>
      </c>
      <c r="BP98" s="22">
        <f t="shared" si="123"/>
        <v>4.0662069075091872E-2</v>
      </c>
      <c r="BQ98" s="22">
        <f t="shared" si="124"/>
        <v>4.2190166510399571E-2</v>
      </c>
      <c r="BR98" s="22">
        <f t="shared" si="125"/>
        <v>4.3145536112828883E-2</v>
      </c>
      <c r="BS98" s="22" t="str">
        <f t="shared" si="126"/>
        <v/>
      </c>
      <c r="BT98" s="22" t="str">
        <f t="shared" si="127"/>
        <v/>
      </c>
      <c r="BU98" s="22" t="str">
        <f t="shared" si="128"/>
        <v/>
      </c>
      <c r="BV98" s="22" t="str">
        <f t="shared" si="129"/>
        <v/>
      </c>
      <c r="BW98" s="22" t="str">
        <f t="shared" si="130"/>
        <v/>
      </c>
      <c r="BX98" s="22" t="str">
        <f t="shared" si="131"/>
        <v/>
      </c>
      <c r="BY98" s="22" t="str">
        <f t="shared" si="132"/>
        <v/>
      </c>
      <c r="BZ98" s="22" t="str">
        <f t="shared" si="133"/>
        <v/>
      </c>
      <c r="CA98" s="22" t="str">
        <f t="shared" si="134"/>
        <v/>
      </c>
      <c r="CB98" s="22" t="str">
        <f t="shared" si="135"/>
        <v/>
      </c>
      <c r="CC98" s="22" t="str">
        <f t="shared" si="136"/>
        <v/>
      </c>
      <c r="CD98" s="22" t="str">
        <f t="shared" si="137"/>
        <v/>
      </c>
      <c r="CE98" s="22" t="str">
        <f t="shared" si="138"/>
        <v/>
      </c>
      <c r="CF98" s="22" t="str">
        <f t="shared" si="139"/>
        <v/>
      </c>
      <c r="CG98" s="22" t="str">
        <f t="shared" si="140"/>
        <v/>
      </c>
      <c r="CH98" s="22" t="str">
        <f t="shared" si="141"/>
        <v/>
      </c>
      <c r="CI98" s="22" t="str">
        <f t="shared" si="142"/>
        <v/>
      </c>
      <c r="CJ98" s="22" t="str">
        <f t="shared" si="143"/>
        <v/>
      </c>
      <c r="CK98" s="22" t="str">
        <f t="shared" si="144"/>
        <v/>
      </c>
      <c r="CL98" s="22" t="str">
        <f t="shared" si="145"/>
        <v/>
      </c>
      <c r="CM98" s="22" t="str">
        <f t="shared" si="146"/>
        <v/>
      </c>
      <c r="CN98" s="22" t="str">
        <f t="shared" si="147"/>
        <v/>
      </c>
      <c r="CO98" s="22" t="str">
        <f t="shared" si="148"/>
        <v/>
      </c>
      <c r="CP98" s="22" t="str">
        <f t="shared" si="149"/>
        <v/>
      </c>
      <c r="CQ98" s="22" t="str">
        <f t="shared" si="150"/>
        <v/>
      </c>
      <c r="CR98" s="22" t="str">
        <f t="shared" si="151"/>
        <v/>
      </c>
      <c r="CS98" s="22" t="str">
        <f t="shared" si="152"/>
        <v/>
      </c>
      <c r="CT98" s="22" t="str">
        <f t="shared" si="153"/>
        <v/>
      </c>
      <c r="CU98" s="22" t="str">
        <f t="shared" si="154"/>
        <v/>
      </c>
      <c r="CV98" s="22" t="str">
        <f t="shared" si="155"/>
        <v/>
      </c>
      <c r="CW98" s="22" t="str">
        <f t="shared" si="156"/>
        <v/>
      </c>
      <c r="CX98" s="22" t="str">
        <f t="shared" si="157"/>
        <v/>
      </c>
      <c r="CY98" s="22" t="str">
        <f t="shared" si="158"/>
        <v/>
      </c>
      <c r="CZ98" s="22" t="str">
        <f t="shared" si="159"/>
        <v/>
      </c>
      <c r="DA98" s="22" t="str">
        <f t="shared" si="160"/>
        <v/>
      </c>
      <c r="DB98" s="22" t="str">
        <f t="shared" si="161"/>
        <v/>
      </c>
      <c r="DC98" s="22" t="str">
        <f t="shared" si="162"/>
        <v/>
      </c>
      <c r="DD98" s="22" t="str">
        <f t="shared" si="163"/>
        <v/>
      </c>
      <c r="DE98" s="22" t="str">
        <f t="shared" si="164"/>
        <v/>
      </c>
      <c r="DF98" s="22" t="str">
        <f t="shared" si="165"/>
        <v/>
      </c>
      <c r="DG98" s="22" t="str">
        <f t="shared" si="166"/>
        <v/>
      </c>
      <c r="DH98" s="22" t="str">
        <f t="shared" si="167"/>
        <v/>
      </c>
      <c r="DI98" s="22" t="str">
        <f t="shared" si="168"/>
        <v/>
      </c>
      <c r="DJ98" s="22" t="str">
        <f t="shared" si="169"/>
        <v/>
      </c>
      <c r="DK98" s="22" t="str">
        <f t="shared" si="170"/>
        <v/>
      </c>
      <c r="DL98" s="22" t="str">
        <f t="shared" si="171"/>
        <v/>
      </c>
      <c r="DM98" s="22" t="str">
        <f t="shared" si="172"/>
        <v/>
      </c>
      <c r="DN98" s="22" t="str">
        <f t="shared" si="173"/>
        <v/>
      </c>
      <c r="DO98" s="22" t="str">
        <f t="shared" si="174"/>
        <v/>
      </c>
      <c r="DP98" s="22" t="str">
        <f t="shared" si="175"/>
        <v/>
      </c>
      <c r="DQ98" s="22" t="str">
        <f t="shared" si="176"/>
        <v/>
      </c>
      <c r="DR98" s="22" t="str">
        <f t="shared" si="177"/>
        <v/>
      </c>
      <c r="DS98" s="22" t="str">
        <f t="shared" si="178"/>
        <v/>
      </c>
      <c r="DT98" s="22" t="str">
        <f t="shared" si="179"/>
        <v/>
      </c>
      <c r="DU98" s="22" t="str">
        <f t="shared" si="180"/>
        <v/>
      </c>
      <c r="DV98" s="22" t="str">
        <f t="shared" si="181"/>
        <v/>
      </c>
      <c r="DX98" s="18">
        <f t="shared" si="182"/>
        <v>0.61756205434026845</v>
      </c>
      <c r="DY98" s="18">
        <f t="shared" si="183"/>
        <v>0.60479392833688461</v>
      </c>
      <c r="DZ98" s="18">
        <f t="shared" si="184"/>
        <v>0.5913359389510493</v>
      </c>
      <c r="EA98" s="18">
        <f t="shared" si="185"/>
        <v>93.062000488222026</v>
      </c>
      <c r="EB98" s="18">
        <f t="shared" si="186"/>
        <v>0</v>
      </c>
      <c r="EC98" s="18">
        <f t="shared" si="187"/>
        <v>0</v>
      </c>
      <c r="ED98" s="18">
        <f t="shared" si="188"/>
        <v>0</v>
      </c>
      <c r="EE98" s="18">
        <f t="shared" si="189"/>
        <v>0</v>
      </c>
      <c r="EF98" s="18">
        <f t="shared" si="190"/>
        <v>0</v>
      </c>
      <c r="EG98" s="18">
        <f t="shared" si="191"/>
        <v>0</v>
      </c>
      <c r="EH98" s="18">
        <f t="shared" si="192"/>
        <v>0</v>
      </c>
      <c r="EI98" s="18">
        <f t="shared" si="193"/>
        <v>0</v>
      </c>
      <c r="EJ98" s="18">
        <f t="shared" si="194"/>
        <v>0</v>
      </c>
      <c r="EK98" s="18">
        <f t="shared" si="195"/>
        <v>0</v>
      </c>
      <c r="EL98" s="18">
        <f t="shared" si="196"/>
        <v>0</v>
      </c>
      <c r="EM98" s="18">
        <f t="shared" si="197"/>
        <v>0</v>
      </c>
      <c r="EN98" s="18">
        <f t="shared" si="198"/>
        <v>0</v>
      </c>
      <c r="EO98" s="18">
        <f t="shared" si="199"/>
        <v>0</v>
      </c>
      <c r="EP98" s="18">
        <f t="shared" si="200"/>
        <v>0</v>
      </c>
      <c r="EQ98" s="18">
        <f t="shared" si="201"/>
        <v>0</v>
      </c>
      <c r="ER98" s="18">
        <f t="shared" si="202"/>
        <v>0</v>
      </c>
      <c r="ES98" s="18">
        <f t="shared" si="203"/>
        <v>0</v>
      </c>
      <c r="ET98" s="18">
        <f t="shared" si="204"/>
        <v>0</v>
      </c>
      <c r="EU98" s="18">
        <f t="shared" si="205"/>
        <v>0</v>
      </c>
      <c r="EV98" s="18">
        <f t="shared" si="206"/>
        <v>0</v>
      </c>
      <c r="EW98" s="18">
        <f t="shared" si="207"/>
        <v>0</v>
      </c>
      <c r="EX98" s="18">
        <f t="shared" si="208"/>
        <v>0</v>
      </c>
      <c r="EY98" s="18">
        <f t="shared" si="209"/>
        <v>0</v>
      </c>
      <c r="EZ98" s="18">
        <f t="shared" si="210"/>
        <v>0</v>
      </c>
      <c r="FA98" s="18">
        <f t="shared" si="211"/>
        <v>0</v>
      </c>
      <c r="FB98" s="18">
        <f t="shared" si="212"/>
        <v>0</v>
      </c>
      <c r="FC98" s="18">
        <f t="shared" si="213"/>
        <v>0</v>
      </c>
      <c r="FD98" s="18">
        <f t="shared" si="214"/>
        <v>0</v>
      </c>
      <c r="FE98" s="18">
        <f t="shared" si="215"/>
        <v>0</v>
      </c>
      <c r="FF98" s="18">
        <f t="shared" si="216"/>
        <v>0</v>
      </c>
      <c r="FG98" s="18">
        <f t="shared" si="217"/>
        <v>0</v>
      </c>
      <c r="FH98" s="18">
        <f t="shared" si="218"/>
        <v>0</v>
      </c>
      <c r="FI98" s="18">
        <f t="shared" si="219"/>
        <v>0</v>
      </c>
      <c r="FJ98" s="18">
        <f t="shared" si="220"/>
        <v>0</v>
      </c>
      <c r="FK98" s="18">
        <f t="shared" si="221"/>
        <v>0</v>
      </c>
      <c r="FL98" s="18">
        <f t="shared" si="222"/>
        <v>0</v>
      </c>
      <c r="FM98" s="18">
        <f t="shared" si="223"/>
        <v>0</v>
      </c>
      <c r="FN98" s="18">
        <f t="shared" si="224"/>
        <v>0</v>
      </c>
      <c r="FO98" s="18">
        <f t="shared" si="225"/>
        <v>0</v>
      </c>
      <c r="FP98" s="18">
        <f t="shared" si="226"/>
        <v>0</v>
      </c>
      <c r="FQ98" s="18">
        <f t="shared" si="227"/>
        <v>0</v>
      </c>
      <c r="FR98" s="18">
        <f t="shared" si="228"/>
        <v>0</v>
      </c>
      <c r="FS98" s="18">
        <f t="shared" si="229"/>
        <v>0</v>
      </c>
      <c r="FT98" s="18">
        <f t="shared" si="230"/>
        <v>0</v>
      </c>
      <c r="FU98" s="18">
        <f t="shared" si="231"/>
        <v>0</v>
      </c>
      <c r="FV98" s="18">
        <f t="shared" si="232"/>
        <v>0</v>
      </c>
      <c r="FW98" s="18">
        <f t="shared" si="233"/>
        <v>0</v>
      </c>
      <c r="FX98" s="18">
        <f t="shared" si="234"/>
        <v>0</v>
      </c>
      <c r="FY98" s="18">
        <f t="shared" si="235"/>
        <v>0</v>
      </c>
      <c r="FZ98" s="18">
        <f t="shared" si="236"/>
        <v>0</v>
      </c>
      <c r="GA98" s="18">
        <f t="shared" si="237"/>
        <v>0</v>
      </c>
      <c r="GB98" s="18">
        <f t="shared" si="238"/>
        <v>0</v>
      </c>
      <c r="GC98" s="18">
        <f t="shared" si="239"/>
        <v>0</v>
      </c>
      <c r="GD98" s="18">
        <f t="shared" si="240"/>
        <v>0</v>
      </c>
      <c r="GE98" s="18">
        <f t="shared" si="241"/>
        <v>0</v>
      </c>
    </row>
    <row r="99" spans="1:187" x14ac:dyDescent="0.2">
      <c r="A99">
        <v>96</v>
      </c>
      <c r="B99" s="16">
        <f>Bonds!B99</f>
        <v>46934</v>
      </c>
      <c r="C99" s="17">
        <f>Bonds!C99</f>
        <v>4</v>
      </c>
      <c r="D99">
        <f>Bonds!Q99</f>
        <v>4</v>
      </c>
      <c r="E99">
        <f t="shared" si="121"/>
        <v>1</v>
      </c>
      <c r="F99" s="16">
        <f>IF(1&gt;$D99,"",IF($E99=1,EOMONTH(EDATE(Bonds!$I99,6*(1-1)),0),EDATE(Bonds!$I99,6*(1-1))))</f>
        <v>46387</v>
      </c>
      <c r="G99" s="16">
        <f>IF(2&gt;$D99,"",IF($E99=1,EOMONTH(EDATE(Bonds!$I99,6*(2-1)),0),EDATE(Bonds!$I99,6*(2-1))))</f>
        <v>46568</v>
      </c>
      <c r="H99" s="16">
        <f>IF(3&gt;$D99,"",IF($E99=1,EOMONTH(EDATE(Bonds!$I99,6*(3-1)),0),EDATE(Bonds!$I99,6*(3-1))))</f>
        <v>46752</v>
      </c>
      <c r="I99" s="16">
        <f>IF(4&gt;$D99,"",IF($E99=1,EOMONTH(EDATE(Bonds!$I99,6*(4-1)),0),EDATE(Bonds!$I99,6*(4-1))))</f>
        <v>46934</v>
      </c>
      <c r="J99" s="16" t="str">
        <f>IF(5&gt;$D99,"",IF($E99=1,EOMONTH(EDATE(Bonds!$I99,6*(5-1)),0),EDATE(Bonds!$I99,6*(5-1))))</f>
        <v/>
      </c>
      <c r="K99" s="16" t="str">
        <f>IF(6&gt;$D99,"",IF($E99=1,EOMONTH(EDATE(Bonds!$I99,6*(6-1)),0),EDATE(Bonds!$I99,6*(6-1))))</f>
        <v/>
      </c>
      <c r="L99" s="16" t="str">
        <f>IF(7&gt;$D99,"",IF($E99=1,EOMONTH(EDATE(Bonds!$I99,6*(7-1)),0),EDATE(Bonds!$I99,6*(7-1))))</f>
        <v/>
      </c>
      <c r="M99" s="16" t="str">
        <f>IF(8&gt;$D99,"",IF($E99=1,EOMONTH(EDATE(Bonds!$I99,6*(8-1)),0),EDATE(Bonds!$I99,6*(8-1))))</f>
        <v/>
      </c>
      <c r="N99" s="16" t="str">
        <f>IF(9&gt;$D99,"",IF($E99=1,EOMONTH(EDATE(Bonds!$I99,6*(9-1)),0),EDATE(Bonds!$I99,6*(9-1))))</f>
        <v/>
      </c>
      <c r="O99" s="16" t="str">
        <f>IF(10&gt;$D99,"",IF($E99=1,EOMONTH(EDATE(Bonds!$I99,6*(10-1)),0),EDATE(Bonds!$I99,6*(10-1))))</f>
        <v/>
      </c>
      <c r="P99" s="16" t="str">
        <f>IF(11&gt;$D99,"",IF($E99=1,EOMONTH(EDATE(Bonds!$I99,6*(11-1)),0),EDATE(Bonds!$I99,6*(11-1))))</f>
        <v/>
      </c>
      <c r="Q99" s="16" t="str">
        <f>IF(12&gt;$D99,"",IF($E99=1,EOMONTH(EDATE(Bonds!$I99,6*(12-1)),0),EDATE(Bonds!$I99,6*(12-1))))</f>
        <v/>
      </c>
      <c r="R99" s="16" t="str">
        <f>IF(13&gt;$D99,"",IF($E99=1,EOMONTH(EDATE(Bonds!$I99,6*(13-1)),0),EDATE(Bonds!$I99,6*(13-1))))</f>
        <v/>
      </c>
      <c r="S99" s="16" t="str">
        <f>IF(14&gt;$D99,"",IF($E99=1,EOMONTH(EDATE(Bonds!$I99,6*(14-1)),0),EDATE(Bonds!$I99,6*(14-1))))</f>
        <v/>
      </c>
      <c r="T99" s="16" t="str">
        <f>IF(15&gt;$D99,"",IF($E99=1,EOMONTH(EDATE(Bonds!$I99,6*(15-1)),0),EDATE(Bonds!$I99,6*(15-1))))</f>
        <v/>
      </c>
      <c r="U99" s="16" t="str">
        <f>IF(16&gt;$D99,"",IF($E99=1,EOMONTH(EDATE(Bonds!$I99,6*(16-1)),0),EDATE(Bonds!$I99,6*(16-1))))</f>
        <v/>
      </c>
      <c r="V99" s="16" t="str">
        <f>IF(17&gt;$D99,"",IF($E99=1,EOMONTH(EDATE(Bonds!$I99,6*(17-1)),0),EDATE(Bonds!$I99,6*(17-1))))</f>
        <v/>
      </c>
      <c r="W99" s="16" t="str">
        <f>IF(18&gt;$D99,"",IF($E99=1,EOMONTH(EDATE(Bonds!$I99,6*(18-1)),0),EDATE(Bonds!$I99,6*(18-1))))</f>
        <v/>
      </c>
      <c r="X99" s="16" t="str">
        <f>IF(19&gt;$D99,"",IF($E99=1,EOMONTH(EDATE(Bonds!$I99,6*(19-1)),0),EDATE(Bonds!$I99,6*(19-1))))</f>
        <v/>
      </c>
      <c r="Y99" s="16" t="str">
        <f>IF(20&gt;$D99,"",IF($E99=1,EOMONTH(EDATE(Bonds!$I99,6*(20-1)),0),EDATE(Bonds!$I99,6*(20-1))))</f>
        <v/>
      </c>
      <c r="Z99" s="16" t="str">
        <f>IF(21&gt;$D99,"",IF($E99=1,EOMONTH(EDATE(Bonds!$I99,6*(21-1)),0),EDATE(Bonds!$I99,6*(21-1))))</f>
        <v/>
      </c>
      <c r="AA99" s="16" t="str">
        <f>IF(22&gt;$D99,"",IF($E99=1,EOMONTH(EDATE(Bonds!$I99,6*(22-1)),0),EDATE(Bonds!$I99,6*(22-1))))</f>
        <v/>
      </c>
      <c r="AB99" s="16" t="str">
        <f>IF(23&gt;$D99,"",IF($E99=1,EOMONTH(EDATE(Bonds!$I99,6*(23-1)),0),EDATE(Bonds!$I99,6*(23-1))))</f>
        <v/>
      </c>
      <c r="AC99" s="16" t="str">
        <f>IF(24&gt;$D99,"",IF($E99=1,EOMONTH(EDATE(Bonds!$I99,6*(24-1)),0),EDATE(Bonds!$I99,6*(24-1))))</f>
        <v/>
      </c>
      <c r="AD99" s="16" t="str">
        <f>IF(25&gt;$D99,"",IF($E99=1,EOMONTH(EDATE(Bonds!$I99,6*(25-1)),0),EDATE(Bonds!$I99,6*(25-1))))</f>
        <v/>
      </c>
      <c r="AE99" s="16" t="str">
        <f>IF(26&gt;$D99,"",IF($E99=1,EOMONTH(EDATE(Bonds!$I99,6*(26-1)),0),EDATE(Bonds!$I99,6*(26-1))))</f>
        <v/>
      </c>
      <c r="AF99" s="16" t="str">
        <f>IF(27&gt;$D99,"",IF($E99=1,EOMONTH(EDATE(Bonds!$I99,6*(27-1)),0),EDATE(Bonds!$I99,6*(27-1))))</f>
        <v/>
      </c>
      <c r="AG99" s="16" t="str">
        <f>IF(28&gt;$D99,"",IF($E99=1,EOMONTH(EDATE(Bonds!$I99,6*(28-1)),0),EDATE(Bonds!$I99,6*(28-1))))</f>
        <v/>
      </c>
      <c r="AH99" s="16" t="str">
        <f>IF(29&gt;$D99,"",IF($E99=1,EOMONTH(EDATE(Bonds!$I99,6*(29-1)),0),EDATE(Bonds!$I99,6*(29-1))))</f>
        <v/>
      </c>
      <c r="AI99" s="16" t="str">
        <f>IF(30&gt;$D99,"",IF($E99=1,EOMONTH(EDATE(Bonds!$I99,6*(30-1)),0),EDATE(Bonds!$I99,6*(30-1))))</f>
        <v/>
      </c>
      <c r="AJ99" s="16" t="str">
        <f>IF(31&gt;$D99,"",IF($E99=1,EOMONTH(EDATE(Bonds!$I99,6*(31-1)),0),EDATE(Bonds!$I99,6*(31-1))))</f>
        <v/>
      </c>
      <c r="AK99" s="16" t="str">
        <f>IF(32&gt;$D99,"",IF($E99=1,EOMONTH(EDATE(Bonds!$I99,6*(32-1)),0),EDATE(Bonds!$I99,6*(32-1))))</f>
        <v/>
      </c>
      <c r="AL99" s="16" t="str">
        <f>IF(33&gt;$D99,"",IF($E99=1,EOMONTH(EDATE(Bonds!$I99,6*(33-1)),0),EDATE(Bonds!$I99,6*(33-1))))</f>
        <v/>
      </c>
      <c r="AM99" s="16" t="str">
        <f>IF(34&gt;$D99,"",IF($E99=1,EOMONTH(EDATE(Bonds!$I99,6*(34-1)),0),EDATE(Bonds!$I99,6*(34-1))))</f>
        <v/>
      </c>
      <c r="AN99" s="16" t="str">
        <f>IF(35&gt;$D99,"",IF($E99=1,EOMONTH(EDATE(Bonds!$I99,6*(35-1)),0),EDATE(Bonds!$I99,6*(35-1))))</f>
        <v/>
      </c>
      <c r="AO99" s="16" t="str">
        <f>IF(36&gt;$D99,"",IF($E99=1,EOMONTH(EDATE(Bonds!$I99,6*(36-1)),0),EDATE(Bonds!$I99,6*(36-1))))</f>
        <v/>
      </c>
      <c r="AP99" s="16" t="str">
        <f>IF(37&gt;$D99,"",IF($E99=1,EOMONTH(EDATE(Bonds!$I99,6*(37-1)),0),EDATE(Bonds!$I99,6*(37-1))))</f>
        <v/>
      </c>
      <c r="AQ99" s="16" t="str">
        <f>IF(38&gt;$D99,"",IF($E99=1,EOMONTH(EDATE(Bonds!$I99,6*(38-1)),0),EDATE(Bonds!$I99,6*(38-1))))</f>
        <v/>
      </c>
      <c r="AR99" s="16" t="str">
        <f>IF(39&gt;$D99,"",IF($E99=1,EOMONTH(EDATE(Bonds!$I99,6*(39-1)),0),EDATE(Bonds!$I99,6*(39-1))))</f>
        <v/>
      </c>
      <c r="AS99" s="16" t="str">
        <f>IF(40&gt;$D99,"",IF($E99=1,EOMONTH(EDATE(Bonds!$I99,6*(40-1)),0),EDATE(Bonds!$I99,6*(40-1))))</f>
        <v/>
      </c>
      <c r="AT99" s="16" t="str">
        <f>IF(41&gt;$D99,"",IF($E99=1,EOMONTH(EDATE(Bonds!$I99,6*(41-1)),0),EDATE(Bonds!$I99,6*(41-1))))</f>
        <v/>
      </c>
      <c r="AU99" s="16" t="str">
        <f>IF(42&gt;$D99,"",IF($E99=1,EOMONTH(EDATE(Bonds!$I99,6*(42-1)),0),EDATE(Bonds!$I99,6*(42-1))))</f>
        <v/>
      </c>
      <c r="AV99" s="16" t="str">
        <f>IF(43&gt;$D99,"",IF($E99=1,EOMONTH(EDATE(Bonds!$I99,6*(43-1)),0),EDATE(Bonds!$I99,6*(43-1))))</f>
        <v/>
      </c>
      <c r="AW99" s="16" t="str">
        <f>IF(44&gt;$D99,"",IF($E99=1,EOMONTH(EDATE(Bonds!$I99,6*(44-1)),0),EDATE(Bonds!$I99,6*(44-1))))</f>
        <v/>
      </c>
      <c r="AX99" s="16" t="str">
        <f>IF(45&gt;$D99,"",IF($E99=1,EOMONTH(EDATE(Bonds!$I99,6*(45-1)),0),EDATE(Bonds!$I99,6*(45-1))))</f>
        <v/>
      </c>
      <c r="AY99" s="16" t="str">
        <f>IF(46&gt;$D99,"",IF($E99=1,EOMONTH(EDATE(Bonds!$I99,6*(46-1)),0),EDATE(Bonds!$I99,6*(46-1))))</f>
        <v/>
      </c>
      <c r="AZ99" s="16" t="str">
        <f>IF(47&gt;$D99,"",IF($E99=1,EOMONTH(EDATE(Bonds!$I99,6*(47-1)),0),EDATE(Bonds!$I99,6*(47-1))))</f>
        <v/>
      </c>
      <c r="BA99" s="16" t="str">
        <f>IF(48&gt;$D99,"",IF($E99=1,EOMONTH(EDATE(Bonds!$I99,6*(48-1)),0),EDATE(Bonds!$I99,6*(48-1))))</f>
        <v/>
      </c>
      <c r="BB99" s="16" t="str">
        <f>IF(49&gt;$D99,"",IF($E99=1,EOMONTH(EDATE(Bonds!$I99,6*(49-1)),0),EDATE(Bonds!$I99,6*(49-1))))</f>
        <v/>
      </c>
      <c r="BC99" s="16" t="str">
        <f>IF(50&gt;$D99,"",IF($E99=1,EOMONTH(EDATE(Bonds!$I99,6*(50-1)),0),EDATE(Bonds!$I99,6*(50-1))))</f>
        <v/>
      </c>
      <c r="BD99" s="16" t="str">
        <f>IF(51&gt;$D99,"",IF($E99=1,EOMONTH(EDATE(Bonds!$I99,6*(51-1)),0),EDATE(Bonds!$I99,6*(51-1))))</f>
        <v/>
      </c>
      <c r="BE99" s="16" t="str">
        <f>IF(52&gt;$D99,"",IF($E99=1,EOMONTH(EDATE(Bonds!$I99,6*(52-1)),0),EDATE(Bonds!$I99,6*(52-1))))</f>
        <v/>
      </c>
      <c r="BF99" s="16" t="str">
        <f>IF(53&gt;$D99,"",IF($E99=1,EOMONTH(EDATE(Bonds!$I99,6*(53-1)),0),EDATE(Bonds!$I99,6*(53-1))))</f>
        <v/>
      </c>
      <c r="BG99" s="16" t="str">
        <f>IF(54&gt;$D99,"",IF($E99=1,EOMONTH(EDATE(Bonds!$I99,6*(54-1)),0),EDATE(Bonds!$I99,6*(54-1))))</f>
        <v/>
      </c>
      <c r="BH99" s="16" t="str">
        <f>IF(55&gt;$D99,"",IF($E99=1,EOMONTH(EDATE(Bonds!$I99,6*(55-1)),0),EDATE(Bonds!$I99,6*(55-1))))</f>
        <v/>
      </c>
      <c r="BI99" s="16" t="str">
        <f>IF(56&gt;$D99,"",IF($E99=1,EOMONTH(EDATE(Bonds!$I99,6*(56-1)),0),EDATE(Bonds!$I99,6*(56-1))))</f>
        <v/>
      </c>
      <c r="BJ99" s="16" t="str">
        <f>IF(57&gt;$D99,"",IF($E99=1,EOMONTH(EDATE(Bonds!$I99,6*(57-1)),0),EDATE(Bonds!$I99,6*(57-1))))</f>
        <v/>
      </c>
      <c r="BK99" s="16" t="str">
        <f>IF(58&gt;$D99,"",IF($E99=1,EOMONTH(EDATE(Bonds!$I99,6*(58-1)),0),EDATE(Bonds!$I99,6*(58-1))))</f>
        <v/>
      </c>
      <c r="BL99" s="16" t="str">
        <f>IF(59&gt;$D99,"",IF($E99=1,EOMONTH(EDATE(Bonds!$I99,6*(59-1)),0),EDATE(Bonds!$I99,6*(59-1))))</f>
        <v/>
      </c>
      <c r="BM99" s="16" t="str">
        <f>IF(60&gt;$D99,"",IF($E99=1,EOMONTH(EDATE(Bonds!$I99,6*(60-1)),0),EDATE(Bonds!$I99,6*(60-1))))</f>
        <v/>
      </c>
      <c r="BO99" s="22">
        <f t="shared" si="122"/>
        <v>3.8331702631407456E-2</v>
      </c>
      <c r="BP99" s="22">
        <f t="shared" si="123"/>
        <v>4.0662069075091872E-2</v>
      </c>
      <c r="BQ99" s="22">
        <f t="shared" si="124"/>
        <v>4.2190166510399571E-2</v>
      </c>
      <c r="BR99" s="22">
        <f t="shared" si="125"/>
        <v>4.3145536112828883E-2</v>
      </c>
      <c r="BS99" s="22" t="str">
        <f t="shared" si="126"/>
        <v/>
      </c>
      <c r="BT99" s="22" t="str">
        <f t="shared" si="127"/>
        <v/>
      </c>
      <c r="BU99" s="22" t="str">
        <f t="shared" si="128"/>
        <v/>
      </c>
      <c r="BV99" s="22" t="str">
        <f t="shared" si="129"/>
        <v/>
      </c>
      <c r="BW99" s="22" t="str">
        <f t="shared" si="130"/>
        <v/>
      </c>
      <c r="BX99" s="22" t="str">
        <f t="shared" si="131"/>
        <v/>
      </c>
      <c r="BY99" s="22" t="str">
        <f t="shared" si="132"/>
        <v/>
      </c>
      <c r="BZ99" s="22" t="str">
        <f t="shared" si="133"/>
        <v/>
      </c>
      <c r="CA99" s="22" t="str">
        <f t="shared" si="134"/>
        <v/>
      </c>
      <c r="CB99" s="22" t="str">
        <f t="shared" si="135"/>
        <v/>
      </c>
      <c r="CC99" s="22" t="str">
        <f t="shared" si="136"/>
        <v/>
      </c>
      <c r="CD99" s="22" t="str">
        <f t="shared" si="137"/>
        <v/>
      </c>
      <c r="CE99" s="22" t="str">
        <f t="shared" si="138"/>
        <v/>
      </c>
      <c r="CF99" s="22" t="str">
        <f t="shared" si="139"/>
        <v/>
      </c>
      <c r="CG99" s="22" t="str">
        <f t="shared" si="140"/>
        <v/>
      </c>
      <c r="CH99" s="22" t="str">
        <f t="shared" si="141"/>
        <v/>
      </c>
      <c r="CI99" s="22" t="str">
        <f t="shared" si="142"/>
        <v/>
      </c>
      <c r="CJ99" s="22" t="str">
        <f t="shared" si="143"/>
        <v/>
      </c>
      <c r="CK99" s="22" t="str">
        <f t="shared" si="144"/>
        <v/>
      </c>
      <c r="CL99" s="22" t="str">
        <f t="shared" si="145"/>
        <v/>
      </c>
      <c r="CM99" s="22" t="str">
        <f t="shared" si="146"/>
        <v/>
      </c>
      <c r="CN99" s="22" t="str">
        <f t="shared" si="147"/>
        <v/>
      </c>
      <c r="CO99" s="22" t="str">
        <f t="shared" si="148"/>
        <v/>
      </c>
      <c r="CP99" s="22" t="str">
        <f t="shared" si="149"/>
        <v/>
      </c>
      <c r="CQ99" s="22" t="str">
        <f t="shared" si="150"/>
        <v/>
      </c>
      <c r="CR99" s="22" t="str">
        <f t="shared" si="151"/>
        <v/>
      </c>
      <c r="CS99" s="22" t="str">
        <f t="shared" si="152"/>
        <v/>
      </c>
      <c r="CT99" s="22" t="str">
        <f t="shared" si="153"/>
        <v/>
      </c>
      <c r="CU99" s="22" t="str">
        <f t="shared" si="154"/>
        <v/>
      </c>
      <c r="CV99" s="22" t="str">
        <f t="shared" si="155"/>
        <v/>
      </c>
      <c r="CW99" s="22" t="str">
        <f t="shared" si="156"/>
        <v/>
      </c>
      <c r="CX99" s="22" t="str">
        <f t="shared" si="157"/>
        <v/>
      </c>
      <c r="CY99" s="22" t="str">
        <f t="shared" si="158"/>
        <v/>
      </c>
      <c r="CZ99" s="22" t="str">
        <f t="shared" si="159"/>
        <v/>
      </c>
      <c r="DA99" s="22" t="str">
        <f t="shared" si="160"/>
        <v/>
      </c>
      <c r="DB99" s="22" t="str">
        <f t="shared" si="161"/>
        <v/>
      </c>
      <c r="DC99" s="22" t="str">
        <f t="shared" si="162"/>
        <v/>
      </c>
      <c r="DD99" s="22" t="str">
        <f t="shared" si="163"/>
        <v/>
      </c>
      <c r="DE99" s="22" t="str">
        <f t="shared" si="164"/>
        <v/>
      </c>
      <c r="DF99" s="22" t="str">
        <f t="shared" si="165"/>
        <v/>
      </c>
      <c r="DG99" s="22" t="str">
        <f t="shared" si="166"/>
        <v/>
      </c>
      <c r="DH99" s="22" t="str">
        <f t="shared" si="167"/>
        <v/>
      </c>
      <c r="DI99" s="22" t="str">
        <f t="shared" si="168"/>
        <v/>
      </c>
      <c r="DJ99" s="22" t="str">
        <f t="shared" si="169"/>
        <v/>
      </c>
      <c r="DK99" s="22" t="str">
        <f t="shared" si="170"/>
        <v/>
      </c>
      <c r="DL99" s="22" t="str">
        <f t="shared" si="171"/>
        <v/>
      </c>
      <c r="DM99" s="22" t="str">
        <f t="shared" si="172"/>
        <v/>
      </c>
      <c r="DN99" s="22" t="str">
        <f t="shared" si="173"/>
        <v/>
      </c>
      <c r="DO99" s="22" t="str">
        <f t="shared" si="174"/>
        <v/>
      </c>
      <c r="DP99" s="22" t="str">
        <f t="shared" si="175"/>
        <v/>
      </c>
      <c r="DQ99" s="22" t="str">
        <f t="shared" si="176"/>
        <v/>
      </c>
      <c r="DR99" s="22" t="str">
        <f t="shared" si="177"/>
        <v/>
      </c>
      <c r="DS99" s="22" t="str">
        <f t="shared" si="178"/>
        <v/>
      </c>
      <c r="DT99" s="22" t="str">
        <f t="shared" si="179"/>
        <v/>
      </c>
      <c r="DU99" s="22" t="str">
        <f t="shared" si="180"/>
        <v/>
      </c>
      <c r="DV99" s="22" t="str">
        <f t="shared" si="181"/>
        <v/>
      </c>
      <c r="DX99" s="18">
        <f t="shared" si="182"/>
        <v>1.976198573888859</v>
      </c>
      <c r="DY99" s="18">
        <f t="shared" si="183"/>
        <v>1.9353405706780309</v>
      </c>
      <c r="DZ99" s="18">
        <f t="shared" si="184"/>
        <v>1.8922750046433578</v>
      </c>
      <c r="EA99" s="18">
        <f t="shared" si="185"/>
        <v>94.333655153278471</v>
      </c>
      <c r="EB99" s="18">
        <f t="shared" si="186"/>
        <v>0</v>
      </c>
      <c r="EC99" s="18">
        <f t="shared" si="187"/>
        <v>0</v>
      </c>
      <c r="ED99" s="18">
        <f t="shared" si="188"/>
        <v>0</v>
      </c>
      <c r="EE99" s="18">
        <f t="shared" si="189"/>
        <v>0</v>
      </c>
      <c r="EF99" s="18">
        <f t="shared" si="190"/>
        <v>0</v>
      </c>
      <c r="EG99" s="18">
        <f t="shared" si="191"/>
        <v>0</v>
      </c>
      <c r="EH99" s="18">
        <f t="shared" si="192"/>
        <v>0</v>
      </c>
      <c r="EI99" s="18">
        <f t="shared" si="193"/>
        <v>0</v>
      </c>
      <c r="EJ99" s="18">
        <f t="shared" si="194"/>
        <v>0</v>
      </c>
      <c r="EK99" s="18">
        <f t="shared" si="195"/>
        <v>0</v>
      </c>
      <c r="EL99" s="18">
        <f t="shared" si="196"/>
        <v>0</v>
      </c>
      <c r="EM99" s="18">
        <f t="shared" si="197"/>
        <v>0</v>
      </c>
      <c r="EN99" s="18">
        <f t="shared" si="198"/>
        <v>0</v>
      </c>
      <c r="EO99" s="18">
        <f t="shared" si="199"/>
        <v>0</v>
      </c>
      <c r="EP99" s="18">
        <f t="shared" si="200"/>
        <v>0</v>
      </c>
      <c r="EQ99" s="18">
        <f t="shared" si="201"/>
        <v>0</v>
      </c>
      <c r="ER99" s="18">
        <f t="shared" si="202"/>
        <v>0</v>
      </c>
      <c r="ES99" s="18">
        <f t="shared" si="203"/>
        <v>0</v>
      </c>
      <c r="ET99" s="18">
        <f t="shared" si="204"/>
        <v>0</v>
      </c>
      <c r="EU99" s="18">
        <f t="shared" si="205"/>
        <v>0</v>
      </c>
      <c r="EV99" s="18">
        <f t="shared" si="206"/>
        <v>0</v>
      </c>
      <c r="EW99" s="18">
        <f t="shared" si="207"/>
        <v>0</v>
      </c>
      <c r="EX99" s="18">
        <f t="shared" si="208"/>
        <v>0</v>
      </c>
      <c r="EY99" s="18">
        <f t="shared" si="209"/>
        <v>0</v>
      </c>
      <c r="EZ99" s="18">
        <f t="shared" si="210"/>
        <v>0</v>
      </c>
      <c r="FA99" s="18">
        <f t="shared" si="211"/>
        <v>0</v>
      </c>
      <c r="FB99" s="18">
        <f t="shared" si="212"/>
        <v>0</v>
      </c>
      <c r="FC99" s="18">
        <f t="shared" si="213"/>
        <v>0</v>
      </c>
      <c r="FD99" s="18">
        <f t="shared" si="214"/>
        <v>0</v>
      </c>
      <c r="FE99" s="18">
        <f t="shared" si="215"/>
        <v>0</v>
      </c>
      <c r="FF99" s="18">
        <f t="shared" si="216"/>
        <v>0</v>
      </c>
      <c r="FG99" s="18">
        <f t="shared" si="217"/>
        <v>0</v>
      </c>
      <c r="FH99" s="18">
        <f t="shared" si="218"/>
        <v>0</v>
      </c>
      <c r="FI99" s="18">
        <f t="shared" si="219"/>
        <v>0</v>
      </c>
      <c r="FJ99" s="18">
        <f t="shared" si="220"/>
        <v>0</v>
      </c>
      <c r="FK99" s="18">
        <f t="shared" si="221"/>
        <v>0</v>
      </c>
      <c r="FL99" s="18">
        <f t="shared" si="222"/>
        <v>0</v>
      </c>
      <c r="FM99" s="18">
        <f t="shared" si="223"/>
        <v>0</v>
      </c>
      <c r="FN99" s="18">
        <f t="shared" si="224"/>
        <v>0</v>
      </c>
      <c r="FO99" s="18">
        <f t="shared" si="225"/>
        <v>0</v>
      </c>
      <c r="FP99" s="18">
        <f t="shared" si="226"/>
        <v>0</v>
      </c>
      <c r="FQ99" s="18">
        <f t="shared" si="227"/>
        <v>0</v>
      </c>
      <c r="FR99" s="18">
        <f t="shared" si="228"/>
        <v>0</v>
      </c>
      <c r="FS99" s="18">
        <f t="shared" si="229"/>
        <v>0</v>
      </c>
      <c r="FT99" s="18">
        <f t="shared" si="230"/>
        <v>0</v>
      </c>
      <c r="FU99" s="18">
        <f t="shared" si="231"/>
        <v>0</v>
      </c>
      <c r="FV99" s="18">
        <f t="shared" si="232"/>
        <v>0</v>
      </c>
      <c r="FW99" s="18">
        <f t="shared" si="233"/>
        <v>0</v>
      </c>
      <c r="FX99" s="18">
        <f t="shared" si="234"/>
        <v>0</v>
      </c>
      <c r="FY99" s="18">
        <f t="shared" si="235"/>
        <v>0</v>
      </c>
      <c r="FZ99" s="18">
        <f t="shared" si="236"/>
        <v>0</v>
      </c>
      <c r="GA99" s="18">
        <f t="shared" si="237"/>
        <v>0</v>
      </c>
      <c r="GB99" s="18">
        <f t="shared" si="238"/>
        <v>0</v>
      </c>
      <c r="GC99" s="18">
        <f t="shared" si="239"/>
        <v>0</v>
      </c>
      <c r="GD99" s="18">
        <f t="shared" si="240"/>
        <v>0</v>
      </c>
      <c r="GE99" s="18">
        <f t="shared" si="241"/>
        <v>0</v>
      </c>
    </row>
    <row r="100" spans="1:187" x14ac:dyDescent="0.2">
      <c r="A100">
        <v>97</v>
      </c>
      <c r="B100" s="16">
        <f>Bonds!B100</f>
        <v>46934</v>
      </c>
      <c r="C100" s="17">
        <f>Bonds!C100</f>
        <v>4.125</v>
      </c>
      <c r="D100">
        <f>Bonds!Q100</f>
        <v>4</v>
      </c>
      <c r="E100">
        <f t="shared" si="121"/>
        <v>1</v>
      </c>
      <c r="F100" s="16">
        <f>IF(1&gt;$D100,"",IF($E100=1,EOMONTH(EDATE(Bonds!$I100,6*(1-1)),0),EDATE(Bonds!$I100,6*(1-1))))</f>
        <v>46387</v>
      </c>
      <c r="G100" s="16">
        <f>IF(2&gt;$D100,"",IF($E100=1,EOMONTH(EDATE(Bonds!$I100,6*(2-1)),0),EDATE(Bonds!$I100,6*(2-1))))</f>
        <v>46568</v>
      </c>
      <c r="H100" s="16">
        <f>IF(3&gt;$D100,"",IF($E100=1,EOMONTH(EDATE(Bonds!$I100,6*(3-1)),0),EDATE(Bonds!$I100,6*(3-1))))</f>
        <v>46752</v>
      </c>
      <c r="I100" s="16">
        <f>IF(4&gt;$D100,"",IF($E100=1,EOMONTH(EDATE(Bonds!$I100,6*(4-1)),0),EDATE(Bonds!$I100,6*(4-1))))</f>
        <v>46934</v>
      </c>
      <c r="J100" s="16" t="str">
        <f>IF(5&gt;$D100,"",IF($E100=1,EOMONTH(EDATE(Bonds!$I100,6*(5-1)),0),EDATE(Bonds!$I100,6*(5-1))))</f>
        <v/>
      </c>
      <c r="K100" s="16" t="str">
        <f>IF(6&gt;$D100,"",IF($E100=1,EOMONTH(EDATE(Bonds!$I100,6*(6-1)),0),EDATE(Bonds!$I100,6*(6-1))))</f>
        <v/>
      </c>
      <c r="L100" s="16" t="str">
        <f>IF(7&gt;$D100,"",IF($E100=1,EOMONTH(EDATE(Bonds!$I100,6*(7-1)),0),EDATE(Bonds!$I100,6*(7-1))))</f>
        <v/>
      </c>
      <c r="M100" s="16" t="str">
        <f>IF(8&gt;$D100,"",IF($E100=1,EOMONTH(EDATE(Bonds!$I100,6*(8-1)),0),EDATE(Bonds!$I100,6*(8-1))))</f>
        <v/>
      </c>
      <c r="N100" s="16" t="str">
        <f>IF(9&gt;$D100,"",IF($E100=1,EOMONTH(EDATE(Bonds!$I100,6*(9-1)),0),EDATE(Bonds!$I100,6*(9-1))))</f>
        <v/>
      </c>
      <c r="O100" s="16" t="str">
        <f>IF(10&gt;$D100,"",IF($E100=1,EOMONTH(EDATE(Bonds!$I100,6*(10-1)),0),EDATE(Bonds!$I100,6*(10-1))))</f>
        <v/>
      </c>
      <c r="P100" s="16" t="str">
        <f>IF(11&gt;$D100,"",IF($E100=1,EOMONTH(EDATE(Bonds!$I100,6*(11-1)),0),EDATE(Bonds!$I100,6*(11-1))))</f>
        <v/>
      </c>
      <c r="Q100" s="16" t="str">
        <f>IF(12&gt;$D100,"",IF($E100=1,EOMONTH(EDATE(Bonds!$I100,6*(12-1)),0),EDATE(Bonds!$I100,6*(12-1))))</f>
        <v/>
      </c>
      <c r="R100" s="16" t="str">
        <f>IF(13&gt;$D100,"",IF($E100=1,EOMONTH(EDATE(Bonds!$I100,6*(13-1)),0),EDATE(Bonds!$I100,6*(13-1))))</f>
        <v/>
      </c>
      <c r="S100" s="16" t="str">
        <f>IF(14&gt;$D100,"",IF($E100=1,EOMONTH(EDATE(Bonds!$I100,6*(14-1)),0),EDATE(Bonds!$I100,6*(14-1))))</f>
        <v/>
      </c>
      <c r="T100" s="16" t="str">
        <f>IF(15&gt;$D100,"",IF($E100=1,EOMONTH(EDATE(Bonds!$I100,6*(15-1)),0),EDATE(Bonds!$I100,6*(15-1))))</f>
        <v/>
      </c>
      <c r="U100" s="16" t="str">
        <f>IF(16&gt;$D100,"",IF($E100=1,EOMONTH(EDATE(Bonds!$I100,6*(16-1)),0),EDATE(Bonds!$I100,6*(16-1))))</f>
        <v/>
      </c>
      <c r="V100" s="16" t="str">
        <f>IF(17&gt;$D100,"",IF($E100=1,EOMONTH(EDATE(Bonds!$I100,6*(17-1)),0),EDATE(Bonds!$I100,6*(17-1))))</f>
        <v/>
      </c>
      <c r="W100" s="16" t="str">
        <f>IF(18&gt;$D100,"",IF($E100=1,EOMONTH(EDATE(Bonds!$I100,6*(18-1)),0),EDATE(Bonds!$I100,6*(18-1))))</f>
        <v/>
      </c>
      <c r="X100" s="16" t="str">
        <f>IF(19&gt;$D100,"",IF($E100=1,EOMONTH(EDATE(Bonds!$I100,6*(19-1)),0),EDATE(Bonds!$I100,6*(19-1))))</f>
        <v/>
      </c>
      <c r="Y100" s="16" t="str">
        <f>IF(20&gt;$D100,"",IF($E100=1,EOMONTH(EDATE(Bonds!$I100,6*(20-1)),0),EDATE(Bonds!$I100,6*(20-1))))</f>
        <v/>
      </c>
      <c r="Z100" s="16" t="str">
        <f>IF(21&gt;$D100,"",IF($E100=1,EOMONTH(EDATE(Bonds!$I100,6*(21-1)),0),EDATE(Bonds!$I100,6*(21-1))))</f>
        <v/>
      </c>
      <c r="AA100" s="16" t="str">
        <f>IF(22&gt;$D100,"",IF($E100=1,EOMONTH(EDATE(Bonds!$I100,6*(22-1)),0),EDATE(Bonds!$I100,6*(22-1))))</f>
        <v/>
      </c>
      <c r="AB100" s="16" t="str">
        <f>IF(23&gt;$D100,"",IF($E100=1,EOMONTH(EDATE(Bonds!$I100,6*(23-1)),0),EDATE(Bonds!$I100,6*(23-1))))</f>
        <v/>
      </c>
      <c r="AC100" s="16" t="str">
        <f>IF(24&gt;$D100,"",IF($E100=1,EOMONTH(EDATE(Bonds!$I100,6*(24-1)),0),EDATE(Bonds!$I100,6*(24-1))))</f>
        <v/>
      </c>
      <c r="AD100" s="16" t="str">
        <f>IF(25&gt;$D100,"",IF($E100=1,EOMONTH(EDATE(Bonds!$I100,6*(25-1)),0),EDATE(Bonds!$I100,6*(25-1))))</f>
        <v/>
      </c>
      <c r="AE100" s="16" t="str">
        <f>IF(26&gt;$D100,"",IF($E100=1,EOMONTH(EDATE(Bonds!$I100,6*(26-1)),0),EDATE(Bonds!$I100,6*(26-1))))</f>
        <v/>
      </c>
      <c r="AF100" s="16" t="str">
        <f>IF(27&gt;$D100,"",IF($E100=1,EOMONTH(EDATE(Bonds!$I100,6*(27-1)),0),EDATE(Bonds!$I100,6*(27-1))))</f>
        <v/>
      </c>
      <c r="AG100" s="16" t="str">
        <f>IF(28&gt;$D100,"",IF($E100=1,EOMONTH(EDATE(Bonds!$I100,6*(28-1)),0),EDATE(Bonds!$I100,6*(28-1))))</f>
        <v/>
      </c>
      <c r="AH100" s="16" t="str">
        <f>IF(29&gt;$D100,"",IF($E100=1,EOMONTH(EDATE(Bonds!$I100,6*(29-1)),0),EDATE(Bonds!$I100,6*(29-1))))</f>
        <v/>
      </c>
      <c r="AI100" s="16" t="str">
        <f>IF(30&gt;$D100,"",IF($E100=1,EOMONTH(EDATE(Bonds!$I100,6*(30-1)),0),EDATE(Bonds!$I100,6*(30-1))))</f>
        <v/>
      </c>
      <c r="AJ100" s="16" t="str">
        <f>IF(31&gt;$D100,"",IF($E100=1,EOMONTH(EDATE(Bonds!$I100,6*(31-1)),0),EDATE(Bonds!$I100,6*(31-1))))</f>
        <v/>
      </c>
      <c r="AK100" s="16" t="str">
        <f>IF(32&gt;$D100,"",IF($E100=1,EOMONTH(EDATE(Bonds!$I100,6*(32-1)),0),EDATE(Bonds!$I100,6*(32-1))))</f>
        <v/>
      </c>
      <c r="AL100" s="16" t="str">
        <f>IF(33&gt;$D100,"",IF($E100=1,EOMONTH(EDATE(Bonds!$I100,6*(33-1)),0),EDATE(Bonds!$I100,6*(33-1))))</f>
        <v/>
      </c>
      <c r="AM100" s="16" t="str">
        <f>IF(34&gt;$D100,"",IF($E100=1,EOMONTH(EDATE(Bonds!$I100,6*(34-1)),0),EDATE(Bonds!$I100,6*(34-1))))</f>
        <v/>
      </c>
      <c r="AN100" s="16" t="str">
        <f>IF(35&gt;$D100,"",IF($E100=1,EOMONTH(EDATE(Bonds!$I100,6*(35-1)),0),EDATE(Bonds!$I100,6*(35-1))))</f>
        <v/>
      </c>
      <c r="AO100" s="16" t="str">
        <f>IF(36&gt;$D100,"",IF($E100=1,EOMONTH(EDATE(Bonds!$I100,6*(36-1)),0),EDATE(Bonds!$I100,6*(36-1))))</f>
        <v/>
      </c>
      <c r="AP100" s="16" t="str">
        <f>IF(37&gt;$D100,"",IF($E100=1,EOMONTH(EDATE(Bonds!$I100,6*(37-1)),0),EDATE(Bonds!$I100,6*(37-1))))</f>
        <v/>
      </c>
      <c r="AQ100" s="16" t="str">
        <f>IF(38&gt;$D100,"",IF($E100=1,EOMONTH(EDATE(Bonds!$I100,6*(38-1)),0),EDATE(Bonds!$I100,6*(38-1))))</f>
        <v/>
      </c>
      <c r="AR100" s="16" t="str">
        <f>IF(39&gt;$D100,"",IF($E100=1,EOMONTH(EDATE(Bonds!$I100,6*(39-1)),0),EDATE(Bonds!$I100,6*(39-1))))</f>
        <v/>
      </c>
      <c r="AS100" s="16" t="str">
        <f>IF(40&gt;$D100,"",IF($E100=1,EOMONTH(EDATE(Bonds!$I100,6*(40-1)),0),EDATE(Bonds!$I100,6*(40-1))))</f>
        <v/>
      </c>
      <c r="AT100" s="16" t="str">
        <f>IF(41&gt;$D100,"",IF($E100=1,EOMONTH(EDATE(Bonds!$I100,6*(41-1)),0),EDATE(Bonds!$I100,6*(41-1))))</f>
        <v/>
      </c>
      <c r="AU100" s="16" t="str">
        <f>IF(42&gt;$D100,"",IF($E100=1,EOMONTH(EDATE(Bonds!$I100,6*(42-1)),0),EDATE(Bonds!$I100,6*(42-1))))</f>
        <v/>
      </c>
      <c r="AV100" s="16" t="str">
        <f>IF(43&gt;$D100,"",IF($E100=1,EOMONTH(EDATE(Bonds!$I100,6*(43-1)),0),EDATE(Bonds!$I100,6*(43-1))))</f>
        <v/>
      </c>
      <c r="AW100" s="16" t="str">
        <f>IF(44&gt;$D100,"",IF($E100=1,EOMONTH(EDATE(Bonds!$I100,6*(44-1)),0),EDATE(Bonds!$I100,6*(44-1))))</f>
        <v/>
      </c>
      <c r="AX100" s="16" t="str">
        <f>IF(45&gt;$D100,"",IF($E100=1,EOMONTH(EDATE(Bonds!$I100,6*(45-1)),0),EDATE(Bonds!$I100,6*(45-1))))</f>
        <v/>
      </c>
      <c r="AY100" s="16" t="str">
        <f>IF(46&gt;$D100,"",IF($E100=1,EOMONTH(EDATE(Bonds!$I100,6*(46-1)),0),EDATE(Bonds!$I100,6*(46-1))))</f>
        <v/>
      </c>
      <c r="AZ100" s="16" t="str">
        <f>IF(47&gt;$D100,"",IF($E100=1,EOMONTH(EDATE(Bonds!$I100,6*(47-1)),0),EDATE(Bonds!$I100,6*(47-1))))</f>
        <v/>
      </c>
      <c r="BA100" s="16" t="str">
        <f>IF(48&gt;$D100,"",IF($E100=1,EOMONTH(EDATE(Bonds!$I100,6*(48-1)),0),EDATE(Bonds!$I100,6*(48-1))))</f>
        <v/>
      </c>
      <c r="BB100" s="16" t="str">
        <f>IF(49&gt;$D100,"",IF($E100=1,EOMONTH(EDATE(Bonds!$I100,6*(49-1)),0),EDATE(Bonds!$I100,6*(49-1))))</f>
        <v/>
      </c>
      <c r="BC100" s="16" t="str">
        <f>IF(50&gt;$D100,"",IF($E100=1,EOMONTH(EDATE(Bonds!$I100,6*(50-1)),0),EDATE(Bonds!$I100,6*(50-1))))</f>
        <v/>
      </c>
      <c r="BD100" s="16" t="str">
        <f>IF(51&gt;$D100,"",IF($E100=1,EOMONTH(EDATE(Bonds!$I100,6*(51-1)),0),EDATE(Bonds!$I100,6*(51-1))))</f>
        <v/>
      </c>
      <c r="BE100" s="16" t="str">
        <f>IF(52&gt;$D100,"",IF($E100=1,EOMONTH(EDATE(Bonds!$I100,6*(52-1)),0),EDATE(Bonds!$I100,6*(52-1))))</f>
        <v/>
      </c>
      <c r="BF100" s="16" t="str">
        <f>IF(53&gt;$D100,"",IF($E100=1,EOMONTH(EDATE(Bonds!$I100,6*(53-1)),0),EDATE(Bonds!$I100,6*(53-1))))</f>
        <v/>
      </c>
      <c r="BG100" s="16" t="str">
        <f>IF(54&gt;$D100,"",IF($E100=1,EOMONTH(EDATE(Bonds!$I100,6*(54-1)),0),EDATE(Bonds!$I100,6*(54-1))))</f>
        <v/>
      </c>
      <c r="BH100" s="16" t="str">
        <f>IF(55&gt;$D100,"",IF($E100=1,EOMONTH(EDATE(Bonds!$I100,6*(55-1)),0),EDATE(Bonds!$I100,6*(55-1))))</f>
        <v/>
      </c>
      <c r="BI100" s="16" t="str">
        <f>IF(56&gt;$D100,"",IF($E100=1,EOMONTH(EDATE(Bonds!$I100,6*(56-1)),0),EDATE(Bonds!$I100,6*(56-1))))</f>
        <v/>
      </c>
      <c r="BJ100" s="16" t="str">
        <f>IF(57&gt;$D100,"",IF($E100=1,EOMONTH(EDATE(Bonds!$I100,6*(57-1)),0),EDATE(Bonds!$I100,6*(57-1))))</f>
        <v/>
      </c>
      <c r="BK100" s="16" t="str">
        <f>IF(58&gt;$D100,"",IF($E100=1,EOMONTH(EDATE(Bonds!$I100,6*(58-1)),0),EDATE(Bonds!$I100,6*(58-1))))</f>
        <v/>
      </c>
      <c r="BL100" s="16" t="str">
        <f>IF(59&gt;$D100,"",IF($E100=1,EOMONTH(EDATE(Bonds!$I100,6*(59-1)),0),EDATE(Bonds!$I100,6*(59-1))))</f>
        <v/>
      </c>
      <c r="BM100" s="16" t="str">
        <f>IF(60&gt;$D100,"",IF($E100=1,EOMONTH(EDATE(Bonds!$I100,6*(60-1)),0),EDATE(Bonds!$I100,6*(60-1))))</f>
        <v/>
      </c>
      <c r="BO100" s="22">
        <f t="shared" si="122"/>
        <v>3.8331702631407456E-2</v>
      </c>
      <c r="BP100" s="22">
        <f t="shared" si="123"/>
        <v>4.0662069075091872E-2</v>
      </c>
      <c r="BQ100" s="22">
        <f t="shared" si="124"/>
        <v>4.2190166510399571E-2</v>
      </c>
      <c r="BR100" s="22">
        <f t="shared" si="125"/>
        <v>4.3145536112828883E-2</v>
      </c>
      <c r="BS100" s="22" t="str">
        <f t="shared" si="126"/>
        <v/>
      </c>
      <c r="BT100" s="22" t="str">
        <f t="shared" si="127"/>
        <v/>
      </c>
      <c r="BU100" s="22" t="str">
        <f t="shared" si="128"/>
        <v/>
      </c>
      <c r="BV100" s="22" t="str">
        <f t="shared" si="129"/>
        <v/>
      </c>
      <c r="BW100" s="22" t="str">
        <f t="shared" si="130"/>
        <v/>
      </c>
      <c r="BX100" s="22" t="str">
        <f t="shared" si="131"/>
        <v/>
      </c>
      <c r="BY100" s="22" t="str">
        <f t="shared" si="132"/>
        <v/>
      </c>
      <c r="BZ100" s="22" t="str">
        <f t="shared" si="133"/>
        <v/>
      </c>
      <c r="CA100" s="22" t="str">
        <f t="shared" si="134"/>
        <v/>
      </c>
      <c r="CB100" s="22" t="str">
        <f t="shared" si="135"/>
        <v/>
      </c>
      <c r="CC100" s="22" t="str">
        <f t="shared" si="136"/>
        <v/>
      </c>
      <c r="CD100" s="22" t="str">
        <f t="shared" si="137"/>
        <v/>
      </c>
      <c r="CE100" s="22" t="str">
        <f t="shared" si="138"/>
        <v/>
      </c>
      <c r="CF100" s="22" t="str">
        <f t="shared" si="139"/>
        <v/>
      </c>
      <c r="CG100" s="22" t="str">
        <f t="shared" si="140"/>
        <v/>
      </c>
      <c r="CH100" s="22" t="str">
        <f t="shared" si="141"/>
        <v/>
      </c>
      <c r="CI100" s="22" t="str">
        <f t="shared" si="142"/>
        <v/>
      </c>
      <c r="CJ100" s="22" t="str">
        <f t="shared" si="143"/>
        <v/>
      </c>
      <c r="CK100" s="22" t="str">
        <f t="shared" si="144"/>
        <v/>
      </c>
      <c r="CL100" s="22" t="str">
        <f t="shared" si="145"/>
        <v/>
      </c>
      <c r="CM100" s="22" t="str">
        <f t="shared" si="146"/>
        <v/>
      </c>
      <c r="CN100" s="22" t="str">
        <f t="shared" si="147"/>
        <v/>
      </c>
      <c r="CO100" s="22" t="str">
        <f t="shared" si="148"/>
        <v/>
      </c>
      <c r="CP100" s="22" t="str">
        <f t="shared" si="149"/>
        <v/>
      </c>
      <c r="CQ100" s="22" t="str">
        <f t="shared" si="150"/>
        <v/>
      </c>
      <c r="CR100" s="22" t="str">
        <f t="shared" si="151"/>
        <v/>
      </c>
      <c r="CS100" s="22" t="str">
        <f t="shared" si="152"/>
        <v/>
      </c>
      <c r="CT100" s="22" t="str">
        <f t="shared" si="153"/>
        <v/>
      </c>
      <c r="CU100" s="22" t="str">
        <f t="shared" si="154"/>
        <v/>
      </c>
      <c r="CV100" s="22" t="str">
        <f t="shared" si="155"/>
        <v/>
      </c>
      <c r="CW100" s="22" t="str">
        <f t="shared" si="156"/>
        <v/>
      </c>
      <c r="CX100" s="22" t="str">
        <f t="shared" si="157"/>
        <v/>
      </c>
      <c r="CY100" s="22" t="str">
        <f t="shared" si="158"/>
        <v/>
      </c>
      <c r="CZ100" s="22" t="str">
        <f t="shared" si="159"/>
        <v/>
      </c>
      <c r="DA100" s="22" t="str">
        <f t="shared" si="160"/>
        <v/>
      </c>
      <c r="DB100" s="22" t="str">
        <f t="shared" si="161"/>
        <v/>
      </c>
      <c r="DC100" s="22" t="str">
        <f t="shared" si="162"/>
        <v/>
      </c>
      <c r="DD100" s="22" t="str">
        <f t="shared" si="163"/>
        <v/>
      </c>
      <c r="DE100" s="22" t="str">
        <f t="shared" si="164"/>
        <v/>
      </c>
      <c r="DF100" s="22" t="str">
        <f t="shared" si="165"/>
        <v/>
      </c>
      <c r="DG100" s="22" t="str">
        <f t="shared" si="166"/>
        <v/>
      </c>
      <c r="DH100" s="22" t="str">
        <f t="shared" si="167"/>
        <v/>
      </c>
      <c r="DI100" s="22" t="str">
        <f t="shared" si="168"/>
        <v/>
      </c>
      <c r="DJ100" s="22" t="str">
        <f t="shared" si="169"/>
        <v/>
      </c>
      <c r="DK100" s="22" t="str">
        <f t="shared" si="170"/>
        <v/>
      </c>
      <c r="DL100" s="22" t="str">
        <f t="shared" si="171"/>
        <v/>
      </c>
      <c r="DM100" s="22" t="str">
        <f t="shared" si="172"/>
        <v/>
      </c>
      <c r="DN100" s="22" t="str">
        <f t="shared" si="173"/>
        <v/>
      </c>
      <c r="DO100" s="22" t="str">
        <f t="shared" si="174"/>
        <v/>
      </c>
      <c r="DP100" s="22" t="str">
        <f t="shared" si="175"/>
        <v/>
      </c>
      <c r="DQ100" s="22" t="str">
        <f t="shared" si="176"/>
        <v/>
      </c>
      <c r="DR100" s="22" t="str">
        <f t="shared" si="177"/>
        <v/>
      </c>
      <c r="DS100" s="22" t="str">
        <f t="shared" si="178"/>
        <v/>
      </c>
      <c r="DT100" s="22" t="str">
        <f t="shared" si="179"/>
        <v/>
      </c>
      <c r="DU100" s="22" t="str">
        <f t="shared" si="180"/>
        <v/>
      </c>
      <c r="DV100" s="22" t="str">
        <f t="shared" si="181"/>
        <v/>
      </c>
      <c r="DX100" s="18">
        <f t="shared" si="182"/>
        <v>2.0379547793228858</v>
      </c>
      <c r="DY100" s="18">
        <f t="shared" si="183"/>
        <v>1.9958199635117193</v>
      </c>
      <c r="DZ100" s="18">
        <f t="shared" si="184"/>
        <v>1.9514085985384628</v>
      </c>
      <c r="EA100" s="18">
        <f t="shared" si="185"/>
        <v>94.391457638053765</v>
      </c>
      <c r="EB100" s="18">
        <f t="shared" si="186"/>
        <v>0</v>
      </c>
      <c r="EC100" s="18">
        <f t="shared" si="187"/>
        <v>0</v>
      </c>
      <c r="ED100" s="18">
        <f t="shared" si="188"/>
        <v>0</v>
      </c>
      <c r="EE100" s="18">
        <f t="shared" si="189"/>
        <v>0</v>
      </c>
      <c r="EF100" s="18">
        <f t="shared" si="190"/>
        <v>0</v>
      </c>
      <c r="EG100" s="18">
        <f t="shared" si="191"/>
        <v>0</v>
      </c>
      <c r="EH100" s="18">
        <f t="shared" si="192"/>
        <v>0</v>
      </c>
      <c r="EI100" s="18">
        <f t="shared" si="193"/>
        <v>0</v>
      </c>
      <c r="EJ100" s="18">
        <f t="shared" si="194"/>
        <v>0</v>
      </c>
      <c r="EK100" s="18">
        <f t="shared" si="195"/>
        <v>0</v>
      </c>
      <c r="EL100" s="18">
        <f t="shared" si="196"/>
        <v>0</v>
      </c>
      <c r="EM100" s="18">
        <f t="shared" si="197"/>
        <v>0</v>
      </c>
      <c r="EN100" s="18">
        <f t="shared" si="198"/>
        <v>0</v>
      </c>
      <c r="EO100" s="18">
        <f t="shared" si="199"/>
        <v>0</v>
      </c>
      <c r="EP100" s="18">
        <f t="shared" si="200"/>
        <v>0</v>
      </c>
      <c r="EQ100" s="18">
        <f t="shared" si="201"/>
        <v>0</v>
      </c>
      <c r="ER100" s="18">
        <f t="shared" si="202"/>
        <v>0</v>
      </c>
      <c r="ES100" s="18">
        <f t="shared" si="203"/>
        <v>0</v>
      </c>
      <c r="ET100" s="18">
        <f t="shared" si="204"/>
        <v>0</v>
      </c>
      <c r="EU100" s="18">
        <f t="shared" si="205"/>
        <v>0</v>
      </c>
      <c r="EV100" s="18">
        <f t="shared" si="206"/>
        <v>0</v>
      </c>
      <c r="EW100" s="18">
        <f t="shared" si="207"/>
        <v>0</v>
      </c>
      <c r="EX100" s="18">
        <f t="shared" si="208"/>
        <v>0</v>
      </c>
      <c r="EY100" s="18">
        <f t="shared" si="209"/>
        <v>0</v>
      </c>
      <c r="EZ100" s="18">
        <f t="shared" si="210"/>
        <v>0</v>
      </c>
      <c r="FA100" s="18">
        <f t="shared" si="211"/>
        <v>0</v>
      </c>
      <c r="FB100" s="18">
        <f t="shared" si="212"/>
        <v>0</v>
      </c>
      <c r="FC100" s="18">
        <f t="shared" si="213"/>
        <v>0</v>
      </c>
      <c r="FD100" s="18">
        <f t="shared" si="214"/>
        <v>0</v>
      </c>
      <c r="FE100" s="18">
        <f t="shared" si="215"/>
        <v>0</v>
      </c>
      <c r="FF100" s="18">
        <f t="shared" si="216"/>
        <v>0</v>
      </c>
      <c r="FG100" s="18">
        <f t="shared" si="217"/>
        <v>0</v>
      </c>
      <c r="FH100" s="18">
        <f t="shared" si="218"/>
        <v>0</v>
      </c>
      <c r="FI100" s="18">
        <f t="shared" si="219"/>
        <v>0</v>
      </c>
      <c r="FJ100" s="18">
        <f t="shared" si="220"/>
        <v>0</v>
      </c>
      <c r="FK100" s="18">
        <f t="shared" si="221"/>
        <v>0</v>
      </c>
      <c r="FL100" s="18">
        <f t="shared" si="222"/>
        <v>0</v>
      </c>
      <c r="FM100" s="18">
        <f t="shared" si="223"/>
        <v>0</v>
      </c>
      <c r="FN100" s="18">
        <f t="shared" si="224"/>
        <v>0</v>
      </c>
      <c r="FO100" s="18">
        <f t="shared" si="225"/>
        <v>0</v>
      </c>
      <c r="FP100" s="18">
        <f t="shared" si="226"/>
        <v>0</v>
      </c>
      <c r="FQ100" s="18">
        <f t="shared" si="227"/>
        <v>0</v>
      </c>
      <c r="FR100" s="18">
        <f t="shared" si="228"/>
        <v>0</v>
      </c>
      <c r="FS100" s="18">
        <f t="shared" si="229"/>
        <v>0</v>
      </c>
      <c r="FT100" s="18">
        <f t="shared" si="230"/>
        <v>0</v>
      </c>
      <c r="FU100" s="18">
        <f t="shared" si="231"/>
        <v>0</v>
      </c>
      <c r="FV100" s="18">
        <f t="shared" si="232"/>
        <v>0</v>
      </c>
      <c r="FW100" s="18">
        <f t="shared" si="233"/>
        <v>0</v>
      </c>
      <c r="FX100" s="18">
        <f t="shared" si="234"/>
        <v>0</v>
      </c>
      <c r="FY100" s="18">
        <f t="shared" si="235"/>
        <v>0</v>
      </c>
      <c r="FZ100" s="18">
        <f t="shared" si="236"/>
        <v>0</v>
      </c>
      <c r="GA100" s="18">
        <f t="shared" si="237"/>
        <v>0</v>
      </c>
      <c r="GB100" s="18">
        <f t="shared" si="238"/>
        <v>0</v>
      </c>
      <c r="GC100" s="18">
        <f t="shared" si="239"/>
        <v>0</v>
      </c>
      <c r="GD100" s="18">
        <f t="shared" si="240"/>
        <v>0</v>
      </c>
      <c r="GE100" s="18">
        <f t="shared" si="241"/>
        <v>0</v>
      </c>
    </row>
    <row r="101" spans="1:187" x14ac:dyDescent="0.2">
      <c r="A101">
        <v>98</v>
      </c>
      <c r="B101" s="16">
        <f>Bonds!B101</f>
        <v>46949</v>
      </c>
      <c r="C101" s="17">
        <f>Bonds!C101</f>
        <v>3.875</v>
      </c>
      <c r="D101">
        <f>Bonds!Q101</f>
        <v>4</v>
      </c>
      <c r="E101">
        <f t="shared" si="121"/>
        <v>0</v>
      </c>
      <c r="F101" s="16">
        <f>IF(1&gt;$D101,"",IF($E101=1,EOMONTH(EDATE(Bonds!$I101,6*(1-1)),0),EDATE(Bonds!$I101,6*(1-1))))</f>
        <v>46402</v>
      </c>
      <c r="G101" s="16">
        <f>IF(2&gt;$D101,"",IF($E101=1,EOMONTH(EDATE(Bonds!$I101,6*(2-1)),0),EDATE(Bonds!$I101,6*(2-1))))</f>
        <v>46583</v>
      </c>
      <c r="H101" s="16">
        <f>IF(3&gt;$D101,"",IF($E101=1,EOMONTH(EDATE(Bonds!$I101,6*(3-1)),0),EDATE(Bonds!$I101,6*(3-1))))</f>
        <v>46767</v>
      </c>
      <c r="I101" s="16">
        <f>IF(4&gt;$D101,"",IF($E101=1,EOMONTH(EDATE(Bonds!$I101,6*(4-1)),0),EDATE(Bonds!$I101,6*(4-1))))</f>
        <v>46949</v>
      </c>
      <c r="J101" s="16" t="str">
        <f>IF(5&gt;$D101,"",IF($E101=1,EOMONTH(EDATE(Bonds!$I101,6*(5-1)),0),EDATE(Bonds!$I101,6*(5-1))))</f>
        <v/>
      </c>
      <c r="K101" s="16" t="str">
        <f>IF(6&gt;$D101,"",IF($E101=1,EOMONTH(EDATE(Bonds!$I101,6*(6-1)),0),EDATE(Bonds!$I101,6*(6-1))))</f>
        <v/>
      </c>
      <c r="L101" s="16" t="str">
        <f>IF(7&gt;$D101,"",IF($E101=1,EOMONTH(EDATE(Bonds!$I101,6*(7-1)),0),EDATE(Bonds!$I101,6*(7-1))))</f>
        <v/>
      </c>
      <c r="M101" s="16" t="str">
        <f>IF(8&gt;$D101,"",IF($E101=1,EOMONTH(EDATE(Bonds!$I101,6*(8-1)),0),EDATE(Bonds!$I101,6*(8-1))))</f>
        <v/>
      </c>
      <c r="N101" s="16" t="str">
        <f>IF(9&gt;$D101,"",IF($E101=1,EOMONTH(EDATE(Bonds!$I101,6*(9-1)),0),EDATE(Bonds!$I101,6*(9-1))))</f>
        <v/>
      </c>
      <c r="O101" s="16" t="str">
        <f>IF(10&gt;$D101,"",IF($E101=1,EOMONTH(EDATE(Bonds!$I101,6*(10-1)),0),EDATE(Bonds!$I101,6*(10-1))))</f>
        <v/>
      </c>
      <c r="P101" s="16" t="str">
        <f>IF(11&gt;$D101,"",IF($E101=1,EOMONTH(EDATE(Bonds!$I101,6*(11-1)),0),EDATE(Bonds!$I101,6*(11-1))))</f>
        <v/>
      </c>
      <c r="Q101" s="16" t="str">
        <f>IF(12&gt;$D101,"",IF($E101=1,EOMONTH(EDATE(Bonds!$I101,6*(12-1)),0),EDATE(Bonds!$I101,6*(12-1))))</f>
        <v/>
      </c>
      <c r="R101" s="16" t="str">
        <f>IF(13&gt;$D101,"",IF($E101=1,EOMONTH(EDATE(Bonds!$I101,6*(13-1)),0),EDATE(Bonds!$I101,6*(13-1))))</f>
        <v/>
      </c>
      <c r="S101" s="16" t="str">
        <f>IF(14&gt;$D101,"",IF($E101=1,EOMONTH(EDATE(Bonds!$I101,6*(14-1)),0),EDATE(Bonds!$I101,6*(14-1))))</f>
        <v/>
      </c>
      <c r="T101" s="16" t="str">
        <f>IF(15&gt;$D101,"",IF($E101=1,EOMONTH(EDATE(Bonds!$I101,6*(15-1)),0),EDATE(Bonds!$I101,6*(15-1))))</f>
        <v/>
      </c>
      <c r="U101" s="16" t="str">
        <f>IF(16&gt;$D101,"",IF($E101=1,EOMONTH(EDATE(Bonds!$I101,6*(16-1)),0),EDATE(Bonds!$I101,6*(16-1))))</f>
        <v/>
      </c>
      <c r="V101" s="16" t="str">
        <f>IF(17&gt;$D101,"",IF($E101=1,EOMONTH(EDATE(Bonds!$I101,6*(17-1)),0),EDATE(Bonds!$I101,6*(17-1))))</f>
        <v/>
      </c>
      <c r="W101" s="16" t="str">
        <f>IF(18&gt;$D101,"",IF($E101=1,EOMONTH(EDATE(Bonds!$I101,6*(18-1)),0),EDATE(Bonds!$I101,6*(18-1))))</f>
        <v/>
      </c>
      <c r="X101" s="16" t="str">
        <f>IF(19&gt;$D101,"",IF($E101=1,EOMONTH(EDATE(Bonds!$I101,6*(19-1)),0),EDATE(Bonds!$I101,6*(19-1))))</f>
        <v/>
      </c>
      <c r="Y101" s="16" t="str">
        <f>IF(20&gt;$D101,"",IF($E101=1,EOMONTH(EDATE(Bonds!$I101,6*(20-1)),0),EDATE(Bonds!$I101,6*(20-1))))</f>
        <v/>
      </c>
      <c r="Z101" s="16" t="str">
        <f>IF(21&gt;$D101,"",IF($E101=1,EOMONTH(EDATE(Bonds!$I101,6*(21-1)),0),EDATE(Bonds!$I101,6*(21-1))))</f>
        <v/>
      </c>
      <c r="AA101" s="16" t="str">
        <f>IF(22&gt;$D101,"",IF($E101=1,EOMONTH(EDATE(Bonds!$I101,6*(22-1)),0),EDATE(Bonds!$I101,6*(22-1))))</f>
        <v/>
      </c>
      <c r="AB101" s="16" t="str">
        <f>IF(23&gt;$D101,"",IF($E101=1,EOMONTH(EDATE(Bonds!$I101,6*(23-1)),0),EDATE(Bonds!$I101,6*(23-1))))</f>
        <v/>
      </c>
      <c r="AC101" s="16" t="str">
        <f>IF(24&gt;$D101,"",IF($E101=1,EOMONTH(EDATE(Bonds!$I101,6*(24-1)),0),EDATE(Bonds!$I101,6*(24-1))))</f>
        <v/>
      </c>
      <c r="AD101" s="16" t="str">
        <f>IF(25&gt;$D101,"",IF($E101=1,EOMONTH(EDATE(Bonds!$I101,6*(25-1)),0),EDATE(Bonds!$I101,6*(25-1))))</f>
        <v/>
      </c>
      <c r="AE101" s="16" t="str">
        <f>IF(26&gt;$D101,"",IF($E101=1,EOMONTH(EDATE(Bonds!$I101,6*(26-1)),0),EDATE(Bonds!$I101,6*(26-1))))</f>
        <v/>
      </c>
      <c r="AF101" s="16" t="str">
        <f>IF(27&gt;$D101,"",IF($E101=1,EOMONTH(EDATE(Bonds!$I101,6*(27-1)),0),EDATE(Bonds!$I101,6*(27-1))))</f>
        <v/>
      </c>
      <c r="AG101" s="16" t="str">
        <f>IF(28&gt;$D101,"",IF($E101=1,EOMONTH(EDATE(Bonds!$I101,6*(28-1)),0),EDATE(Bonds!$I101,6*(28-1))))</f>
        <v/>
      </c>
      <c r="AH101" s="16" t="str">
        <f>IF(29&gt;$D101,"",IF($E101=1,EOMONTH(EDATE(Bonds!$I101,6*(29-1)),0),EDATE(Bonds!$I101,6*(29-1))))</f>
        <v/>
      </c>
      <c r="AI101" s="16" t="str">
        <f>IF(30&gt;$D101,"",IF($E101=1,EOMONTH(EDATE(Bonds!$I101,6*(30-1)),0),EDATE(Bonds!$I101,6*(30-1))))</f>
        <v/>
      </c>
      <c r="AJ101" s="16" t="str">
        <f>IF(31&gt;$D101,"",IF($E101=1,EOMONTH(EDATE(Bonds!$I101,6*(31-1)),0),EDATE(Bonds!$I101,6*(31-1))))</f>
        <v/>
      </c>
      <c r="AK101" s="16" t="str">
        <f>IF(32&gt;$D101,"",IF($E101=1,EOMONTH(EDATE(Bonds!$I101,6*(32-1)),0),EDATE(Bonds!$I101,6*(32-1))))</f>
        <v/>
      </c>
      <c r="AL101" s="16" t="str">
        <f>IF(33&gt;$D101,"",IF($E101=1,EOMONTH(EDATE(Bonds!$I101,6*(33-1)),0),EDATE(Bonds!$I101,6*(33-1))))</f>
        <v/>
      </c>
      <c r="AM101" s="16" t="str">
        <f>IF(34&gt;$D101,"",IF($E101=1,EOMONTH(EDATE(Bonds!$I101,6*(34-1)),0),EDATE(Bonds!$I101,6*(34-1))))</f>
        <v/>
      </c>
      <c r="AN101" s="16" t="str">
        <f>IF(35&gt;$D101,"",IF($E101=1,EOMONTH(EDATE(Bonds!$I101,6*(35-1)),0),EDATE(Bonds!$I101,6*(35-1))))</f>
        <v/>
      </c>
      <c r="AO101" s="16" t="str">
        <f>IF(36&gt;$D101,"",IF($E101=1,EOMONTH(EDATE(Bonds!$I101,6*(36-1)),0),EDATE(Bonds!$I101,6*(36-1))))</f>
        <v/>
      </c>
      <c r="AP101" s="16" t="str">
        <f>IF(37&gt;$D101,"",IF($E101=1,EOMONTH(EDATE(Bonds!$I101,6*(37-1)),0),EDATE(Bonds!$I101,6*(37-1))))</f>
        <v/>
      </c>
      <c r="AQ101" s="16" t="str">
        <f>IF(38&gt;$D101,"",IF($E101=1,EOMONTH(EDATE(Bonds!$I101,6*(38-1)),0),EDATE(Bonds!$I101,6*(38-1))))</f>
        <v/>
      </c>
      <c r="AR101" s="16" t="str">
        <f>IF(39&gt;$D101,"",IF($E101=1,EOMONTH(EDATE(Bonds!$I101,6*(39-1)),0),EDATE(Bonds!$I101,6*(39-1))))</f>
        <v/>
      </c>
      <c r="AS101" s="16" t="str">
        <f>IF(40&gt;$D101,"",IF($E101=1,EOMONTH(EDATE(Bonds!$I101,6*(40-1)),0),EDATE(Bonds!$I101,6*(40-1))))</f>
        <v/>
      </c>
      <c r="AT101" s="16" t="str">
        <f>IF(41&gt;$D101,"",IF($E101=1,EOMONTH(EDATE(Bonds!$I101,6*(41-1)),0),EDATE(Bonds!$I101,6*(41-1))))</f>
        <v/>
      </c>
      <c r="AU101" s="16" t="str">
        <f>IF(42&gt;$D101,"",IF($E101=1,EOMONTH(EDATE(Bonds!$I101,6*(42-1)),0),EDATE(Bonds!$I101,6*(42-1))))</f>
        <v/>
      </c>
      <c r="AV101" s="16" t="str">
        <f>IF(43&gt;$D101,"",IF($E101=1,EOMONTH(EDATE(Bonds!$I101,6*(43-1)),0),EDATE(Bonds!$I101,6*(43-1))))</f>
        <v/>
      </c>
      <c r="AW101" s="16" t="str">
        <f>IF(44&gt;$D101,"",IF($E101=1,EOMONTH(EDATE(Bonds!$I101,6*(44-1)),0),EDATE(Bonds!$I101,6*(44-1))))</f>
        <v/>
      </c>
      <c r="AX101" s="16" t="str">
        <f>IF(45&gt;$D101,"",IF($E101=1,EOMONTH(EDATE(Bonds!$I101,6*(45-1)),0),EDATE(Bonds!$I101,6*(45-1))))</f>
        <v/>
      </c>
      <c r="AY101" s="16" t="str">
        <f>IF(46&gt;$D101,"",IF($E101=1,EOMONTH(EDATE(Bonds!$I101,6*(46-1)),0),EDATE(Bonds!$I101,6*(46-1))))</f>
        <v/>
      </c>
      <c r="AZ101" s="16" t="str">
        <f>IF(47&gt;$D101,"",IF($E101=1,EOMONTH(EDATE(Bonds!$I101,6*(47-1)),0),EDATE(Bonds!$I101,6*(47-1))))</f>
        <v/>
      </c>
      <c r="BA101" s="16" t="str">
        <f>IF(48&gt;$D101,"",IF($E101=1,EOMONTH(EDATE(Bonds!$I101,6*(48-1)),0),EDATE(Bonds!$I101,6*(48-1))))</f>
        <v/>
      </c>
      <c r="BB101" s="16" t="str">
        <f>IF(49&gt;$D101,"",IF($E101=1,EOMONTH(EDATE(Bonds!$I101,6*(49-1)),0),EDATE(Bonds!$I101,6*(49-1))))</f>
        <v/>
      </c>
      <c r="BC101" s="16" t="str">
        <f>IF(50&gt;$D101,"",IF($E101=1,EOMONTH(EDATE(Bonds!$I101,6*(50-1)),0),EDATE(Bonds!$I101,6*(50-1))))</f>
        <v/>
      </c>
      <c r="BD101" s="16" t="str">
        <f>IF(51&gt;$D101,"",IF($E101=1,EOMONTH(EDATE(Bonds!$I101,6*(51-1)),0),EDATE(Bonds!$I101,6*(51-1))))</f>
        <v/>
      </c>
      <c r="BE101" s="16" t="str">
        <f>IF(52&gt;$D101,"",IF($E101=1,EOMONTH(EDATE(Bonds!$I101,6*(52-1)),0),EDATE(Bonds!$I101,6*(52-1))))</f>
        <v/>
      </c>
      <c r="BF101" s="16" t="str">
        <f>IF(53&gt;$D101,"",IF($E101=1,EOMONTH(EDATE(Bonds!$I101,6*(53-1)),0),EDATE(Bonds!$I101,6*(53-1))))</f>
        <v/>
      </c>
      <c r="BG101" s="16" t="str">
        <f>IF(54&gt;$D101,"",IF($E101=1,EOMONTH(EDATE(Bonds!$I101,6*(54-1)),0),EDATE(Bonds!$I101,6*(54-1))))</f>
        <v/>
      </c>
      <c r="BH101" s="16" t="str">
        <f>IF(55&gt;$D101,"",IF($E101=1,EOMONTH(EDATE(Bonds!$I101,6*(55-1)),0),EDATE(Bonds!$I101,6*(55-1))))</f>
        <v/>
      </c>
      <c r="BI101" s="16" t="str">
        <f>IF(56&gt;$D101,"",IF($E101=1,EOMONTH(EDATE(Bonds!$I101,6*(56-1)),0),EDATE(Bonds!$I101,6*(56-1))))</f>
        <v/>
      </c>
      <c r="BJ101" s="16" t="str">
        <f>IF(57&gt;$D101,"",IF($E101=1,EOMONTH(EDATE(Bonds!$I101,6*(57-1)),0),EDATE(Bonds!$I101,6*(57-1))))</f>
        <v/>
      </c>
      <c r="BK101" s="16" t="str">
        <f>IF(58&gt;$D101,"",IF($E101=1,EOMONTH(EDATE(Bonds!$I101,6*(58-1)),0),EDATE(Bonds!$I101,6*(58-1))))</f>
        <v/>
      </c>
      <c r="BL101" s="16" t="str">
        <f>IF(59&gt;$D101,"",IF($E101=1,EOMONTH(EDATE(Bonds!$I101,6*(59-1)),0),EDATE(Bonds!$I101,6*(59-1))))</f>
        <v/>
      </c>
      <c r="BM101" s="16" t="str">
        <f>IF(60&gt;$D101,"",IF($E101=1,EOMONTH(EDATE(Bonds!$I101,6*(60-1)),0),EDATE(Bonds!$I101,6*(60-1))))</f>
        <v/>
      </c>
      <c r="BO101" s="22">
        <f t="shared" si="122"/>
        <v>3.856446669242905E-2</v>
      </c>
      <c r="BP101" s="22">
        <f t="shared" si="123"/>
        <v>4.0813952533244303E-2</v>
      </c>
      <c r="BQ101" s="22">
        <f t="shared" si="124"/>
        <v>4.2286669354478487E-2</v>
      </c>
      <c r="BR101" s="22">
        <f t="shared" si="125"/>
        <v>4.3206140955067716E-2</v>
      </c>
      <c r="BS101" s="22" t="str">
        <f t="shared" si="126"/>
        <v/>
      </c>
      <c r="BT101" s="22" t="str">
        <f t="shared" si="127"/>
        <v/>
      </c>
      <c r="BU101" s="22" t="str">
        <f t="shared" si="128"/>
        <v/>
      </c>
      <c r="BV101" s="22" t="str">
        <f t="shared" si="129"/>
        <v/>
      </c>
      <c r="BW101" s="22" t="str">
        <f t="shared" si="130"/>
        <v/>
      </c>
      <c r="BX101" s="22" t="str">
        <f t="shared" si="131"/>
        <v/>
      </c>
      <c r="BY101" s="22" t="str">
        <f t="shared" si="132"/>
        <v/>
      </c>
      <c r="BZ101" s="22" t="str">
        <f t="shared" si="133"/>
        <v/>
      </c>
      <c r="CA101" s="22" t="str">
        <f t="shared" si="134"/>
        <v/>
      </c>
      <c r="CB101" s="22" t="str">
        <f t="shared" si="135"/>
        <v/>
      </c>
      <c r="CC101" s="22" t="str">
        <f t="shared" si="136"/>
        <v/>
      </c>
      <c r="CD101" s="22" t="str">
        <f t="shared" si="137"/>
        <v/>
      </c>
      <c r="CE101" s="22" t="str">
        <f t="shared" si="138"/>
        <v/>
      </c>
      <c r="CF101" s="22" t="str">
        <f t="shared" si="139"/>
        <v/>
      </c>
      <c r="CG101" s="22" t="str">
        <f t="shared" si="140"/>
        <v/>
      </c>
      <c r="CH101" s="22" t="str">
        <f t="shared" si="141"/>
        <v/>
      </c>
      <c r="CI101" s="22" t="str">
        <f t="shared" si="142"/>
        <v/>
      </c>
      <c r="CJ101" s="22" t="str">
        <f t="shared" si="143"/>
        <v/>
      </c>
      <c r="CK101" s="22" t="str">
        <f t="shared" si="144"/>
        <v/>
      </c>
      <c r="CL101" s="22" t="str">
        <f t="shared" si="145"/>
        <v/>
      </c>
      <c r="CM101" s="22" t="str">
        <f t="shared" si="146"/>
        <v/>
      </c>
      <c r="CN101" s="22" t="str">
        <f t="shared" si="147"/>
        <v/>
      </c>
      <c r="CO101" s="22" t="str">
        <f t="shared" si="148"/>
        <v/>
      </c>
      <c r="CP101" s="22" t="str">
        <f t="shared" si="149"/>
        <v/>
      </c>
      <c r="CQ101" s="22" t="str">
        <f t="shared" si="150"/>
        <v/>
      </c>
      <c r="CR101" s="22" t="str">
        <f t="shared" si="151"/>
        <v/>
      </c>
      <c r="CS101" s="22" t="str">
        <f t="shared" si="152"/>
        <v/>
      </c>
      <c r="CT101" s="22" t="str">
        <f t="shared" si="153"/>
        <v/>
      </c>
      <c r="CU101" s="22" t="str">
        <f t="shared" si="154"/>
        <v/>
      </c>
      <c r="CV101" s="22" t="str">
        <f t="shared" si="155"/>
        <v/>
      </c>
      <c r="CW101" s="22" t="str">
        <f t="shared" si="156"/>
        <v/>
      </c>
      <c r="CX101" s="22" t="str">
        <f t="shared" si="157"/>
        <v/>
      </c>
      <c r="CY101" s="22" t="str">
        <f t="shared" si="158"/>
        <v/>
      </c>
      <c r="CZ101" s="22" t="str">
        <f t="shared" si="159"/>
        <v/>
      </c>
      <c r="DA101" s="22" t="str">
        <f t="shared" si="160"/>
        <v/>
      </c>
      <c r="DB101" s="22" t="str">
        <f t="shared" si="161"/>
        <v/>
      </c>
      <c r="DC101" s="22" t="str">
        <f t="shared" si="162"/>
        <v/>
      </c>
      <c r="DD101" s="22" t="str">
        <f t="shared" si="163"/>
        <v/>
      </c>
      <c r="DE101" s="22" t="str">
        <f t="shared" si="164"/>
        <v/>
      </c>
      <c r="DF101" s="22" t="str">
        <f t="shared" si="165"/>
        <v/>
      </c>
      <c r="DG101" s="22" t="str">
        <f t="shared" si="166"/>
        <v/>
      </c>
      <c r="DH101" s="22" t="str">
        <f t="shared" si="167"/>
        <v/>
      </c>
      <c r="DI101" s="22" t="str">
        <f t="shared" si="168"/>
        <v/>
      </c>
      <c r="DJ101" s="22" t="str">
        <f t="shared" si="169"/>
        <v/>
      </c>
      <c r="DK101" s="22" t="str">
        <f t="shared" si="170"/>
        <v/>
      </c>
      <c r="DL101" s="22" t="str">
        <f t="shared" si="171"/>
        <v/>
      </c>
      <c r="DM101" s="22" t="str">
        <f t="shared" si="172"/>
        <v/>
      </c>
      <c r="DN101" s="22" t="str">
        <f t="shared" si="173"/>
        <v/>
      </c>
      <c r="DO101" s="22" t="str">
        <f t="shared" si="174"/>
        <v/>
      </c>
      <c r="DP101" s="22" t="str">
        <f t="shared" si="175"/>
        <v/>
      </c>
      <c r="DQ101" s="22" t="str">
        <f t="shared" si="176"/>
        <v/>
      </c>
      <c r="DR101" s="22" t="str">
        <f t="shared" si="177"/>
        <v/>
      </c>
      <c r="DS101" s="22" t="str">
        <f t="shared" si="178"/>
        <v/>
      </c>
      <c r="DT101" s="22" t="str">
        <f t="shared" si="179"/>
        <v/>
      </c>
      <c r="DU101" s="22" t="str">
        <f t="shared" si="180"/>
        <v/>
      </c>
      <c r="DV101" s="22" t="str">
        <f t="shared" si="181"/>
        <v/>
      </c>
      <c r="DX101" s="18">
        <f t="shared" si="182"/>
        <v>1.9112717320881334</v>
      </c>
      <c r="DY101" s="18">
        <f t="shared" si="183"/>
        <v>1.8714893867381912</v>
      </c>
      <c r="DZ101" s="18">
        <f t="shared" si="184"/>
        <v>1.8297267911532289</v>
      </c>
      <c r="EA101" s="18">
        <f t="shared" si="185"/>
        <v>94.098277353541661</v>
      </c>
      <c r="EB101" s="18">
        <f t="shared" si="186"/>
        <v>0</v>
      </c>
      <c r="EC101" s="18">
        <f t="shared" si="187"/>
        <v>0</v>
      </c>
      <c r="ED101" s="18">
        <f t="shared" si="188"/>
        <v>0</v>
      </c>
      <c r="EE101" s="18">
        <f t="shared" si="189"/>
        <v>0</v>
      </c>
      <c r="EF101" s="18">
        <f t="shared" si="190"/>
        <v>0</v>
      </c>
      <c r="EG101" s="18">
        <f t="shared" si="191"/>
        <v>0</v>
      </c>
      <c r="EH101" s="18">
        <f t="shared" si="192"/>
        <v>0</v>
      </c>
      <c r="EI101" s="18">
        <f t="shared" si="193"/>
        <v>0</v>
      </c>
      <c r="EJ101" s="18">
        <f t="shared" si="194"/>
        <v>0</v>
      </c>
      <c r="EK101" s="18">
        <f t="shared" si="195"/>
        <v>0</v>
      </c>
      <c r="EL101" s="18">
        <f t="shared" si="196"/>
        <v>0</v>
      </c>
      <c r="EM101" s="18">
        <f t="shared" si="197"/>
        <v>0</v>
      </c>
      <c r="EN101" s="18">
        <f t="shared" si="198"/>
        <v>0</v>
      </c>
      <c r="EO101" s="18">
        <f t="shared" si="199"/>
        <v>0</v>
      </c>
      <c r="EP101" s="18">
        <f t="shared" si="200"/>
        <v>0</v>
      </c>
      <c r="EQ101" s="18">
        <f t="shared" si="201"/>
        <v>0</v>
      </c>
      <c r="ER101" s="18">
        <f t="shared" si="202"/>
        <v>0</v>
      </c>
      <c r="ES101" s="18">
        <f t="shared" si="203"/>
        <v>0</v>
      </c>
      <c r="ET101" s="18">
        <f t="shared" si="204"/>
        <v>0</v>
      </c>
      <c r="EU101" s="18">
        <f t="shared" si="205"/>
        <v>0</v>
      </c>
      <c r="EV101" s="18">
        <f t="shared" si="206"/>
        <v>0</v>
      </c>
      <c r="EW101" s="18">
        <f t="shared" si="207"/>
        <v>0</v>
      </c>
      <c r="EX101" s="18">
        <f t="shared" si="208"/>
        <v>0</v>
      </c>
      <c r="EY101" s="18">
        <f t="shared" si="209"/>
        <v>0</v>
      </c>
      <c r="EZ101" s="18">
        <f t="shared" si="210"/>
        <v>0</v>
      </c>
      <c r="FA101" s="18">
        <f t="shared" si="211"/>
        <v>0</v>
      </c>
      <c r="FB101" s="18">
        <f t="shared" si="212"/>
        <v>0</v>
      </c>
      <c r="FC101" s="18">
        <f t="shared" si="213"/>
        <v>0</v>
      </c>
      <c r="FD101" s="18">
        <f t="shared" si="214"/>
        <v>0</v>
      </c>
      <c r="FE101" s="18">
        <f t="shared" si="215"/>
        <v>0</v>
      </c>
      <c r="FF101" s="18">
        <f t="shared" si="216"/>
        <v>0</v>
      </c>
      <c r="FG101" s="18">
        <f t="shared" si="217"/>
        <v>0</v>
      </c>
      <c r="FH101" s="18">
        <f t="shared" si="218"/>
        <v>0</v>
      </c>
      <c r="FI101" s="18">
        <f t="shared" si="219"/>
        <v>0</v>
      </c>
      <c r="FJ101" s="18">
        <f t="shared" si="220"/>
        <v>0</v>
      </c>
      <c r="FK101" s="18">
        <f t="shared" si="221"/>
        <v>0</v>
      </c>
      <c r="FL101" s="18">
        <f t="shared" si="222"/>
        <v>0</v>
      </c>
      <c r="FM101" s="18">
        <f t="shared" si="223"/>
        <v>0</v>
      </c>
      <c r="FN101" s="18">
        <f t="shared" si="224"/>
        <v>0</v>
      </c>
      <c r="FO101" s="18">
        <f t="shared" si="225"/>
        <v>0</v>
      </c>
      <c r="FP101" s="18">
        <f t="shared" si="226"/>
        <v>0</v>
      </c>
      <c r="FQ101" s="18">
        <f t="shared" si="227"/>
        <v>0</v>
      </c>
      <c r="FR101" s="18">
        <f t="shared" si="228"/>
        <v>0</v>
      </c>
      <c r="FS101" s="18">
        <f t="shared" si="229"/>
        <v>0</v>
      </c>
      <c r="FT101" s="18">
        <f t="shared" si="230"/>
        <v>0</v>
      </c>
      <c r="FU101" s="18">
        <f t="shared" si="231"/>
        <v>0</v>
      </c>
      <c r="FV101" s="18">
        <f t="shared" si="232"/>
        <v>0</v>
      </c>
      <c r="FW101" s="18">
        <f t="shared" si="233"/>
        <v>0</v>
      </c>
      <c r="FX101" s="18">
        <f t="shared" si="234"/>
        <v>0</v>
      </c>
      <c r="FY101" s="18">
        <f t="shared" si="235"/>
        <v>0</v>
      </c>
      <c r="FZ101" s="18">
        <f t="shared" si="236"/>
        <v>0</v>
      </c>
      <c r="GA101" s="18">
        <f t="shared" si="237"/>
        <v>0</v>
      </c>
      <c r="GB101" s="18">
        <f t="shared" si="238"/>
        <v>0</v>
      </c>
      <c r="GC101" s="18">
        <f t="shared" si="239"/>
        <v>0</v>
      </c>
      <c r="GD101" s="18">
        <f t="shared" si="240"/>
        <v>0</v>
      </c>
      <c r="GE101" s="18">
        <f t="shared" si="241"/>
        <v>0</v>
      </c>
    </row>
    <row r="102" spans="1:187" x14ac:dyDescent="0.2">
      <c r="A102">
        <v>99</v>
      </c>
      <c r="B102" s="16">
        <f>Bonds!B102</f>
        <v>46965</v>
      </c>
      <c r="C102" s="17">
        <f>Bonds!C102</f>
        <v>1</v>
      </c>
      <c r="D102">
        <f>Bonds!Q102</f>
        <v>4</v>
      </c>
      <c r="E102">
        <f t="shared" si="121"/>
        <v>1</v>
      </c>
      <c r="F102" s="16">
        <f>IF(1&gt;$D102,"",IF($E102=1,EOMONTH(EDATE(Bonds!$I102,6*(1-1)),0),EDATE(Bonds!$I102,6*(1-1))))</f>
        <v>46418</v>
      </c>
      <c r="G102" s="16">
        <f>IF(2&gt;$D102,"",IF($E102=1,EOMONTH(EDATE(Bonds!$I102,6*(2-1)),0),EDATE(Bonds!$I102,6*(2-1))))</f>
        <v>46599</v>
      </c>
      <c r="H102" s="16">
        <f>IF(3&gt;$D102,"",IF($E102=1,EOMONTH(EDATE(Bonds!$I102,6*(3-1)),0),EDATE(Bonds!$I102,6*(3-1))))</f>
        <v>46783</v>
      </c>
      <c r="I102" s="16">
        <f>IF(4&gt;$D102,"",IF($E102=1,EOMONTH(EDATE(Bonds!$I102,6*(4-1)),0),EDATE(Bonds!$I102,6*(4-1))))</f>
        <v>46965</v>
      </c>
      <c r="J102" s="16" t="str">
        <f>IF(5&gt;$D102,"",IF($E102=1,EOMONTH(EDATE(Bonds!$I102,6*(5-1)),0),EDATE(Bonds!$I102,6*(5-1))))</f>
        <v/>
      </c>
      <c r="K102" s="16" t="str">
        <f>IF(6&gt;$D102,"",IF($E102=1,EOMONTH(EDATE(Bonds!$I102,6*(6-1)),0),EDATE(Bonds!$I102,6*(6-1))))</f>
        <v/>
      </c>
      <c r="L102" s="16" t="str">
        <f>IF(7&gt;$D102,"",IF($E102=1,EOMONTH(EDATE(Bonds!$I102,6*(7-1)),0),EDATE(Bonds!$I102,6*(7-1))))</f>
        <v/>
      </c>
      <c r="M102" s="16" t="str">
        <f>IF(8&gt;$D102,"",IF($E102=1,EOMONTH(EDATE(Bonds!$I102,6*(8-1)),0),EDATE(Bonds!$I102,6*(8-1))))</f>
        <v/>
      </c>
      <c r="N102" s="16" t="str">
        <f>IF(9&gt;$D102,"",IF($E102=1,EOMONTH(EDATE(Bonds!$I102,6*(9-1)),0),EDATE(Bonds!$I102,6*(9-1))))</f>
        <v/>
      </c>
      <c r="O102" s="16" t="str">
        <f>IF(10&gt;$D102,"",IF($E102=1,EOMONTH(EDATE(Bonds!$I102,6*(10-1)),0),EDATE(Bonds!$I102,6*(10-1))))</f>
        <v/>
      </c>
      <c r="P102" s="16" t="str">
        <f>IF(11&gt;$D102,"",IF($E102=1,EOMONTH(EDATE(Bonds!$I102,6*(11-1)),0),EDATE(Bonds!$I102,6*(11-1))))</f>
        <v/>
      </c>
      <c r="Q102" s="16" t="str">
        <f>IF(12&gt;$D102,"",IF($E102=1,EOMONTH(EDATE(Bonds!$I102,6*(12-1)),0),EDATE(Bonds!$I102,6*(12-1))))</f>
        <v/>
      </c>
      <c r="R102" s="16" t="str">
        <f>IF(13&gt;$D102,"",IF($E102=1,EOMONTH(EDATE(Bonds!$I102,6*(13-1)),0),EDATE(Bonds!$I102,6*(13-1))))</f>
        <v/>
      </c>
      <c r="S102" s="16" t="str">
        <f>IF(14&gt;$D102,"",IF($E102=1,EOMONTH(EDATE(Bonds!$I102,6*(14-1)),0),EDATE(Bonds!$I102,6*(14-1))))</f>
        <v/>
      </c>
      <c r="T102" s="16" t="str">
        <f>IF(15&gt;$D102,"",IF($E102=1,EOMONTH(EDATE(Bonds!$I102,6*(15-1)),0),EDATE(Bonds!$I102,6*(15-1))))</f>
        <v/>
      </c>
      <c r="U102" s="16" t="str">
        <f>IF(16&gt;$D102,"",IF($E102=1,EOMONTH(EDATE(Bonds!$I102,6*(16-1)),0),EDATE(Bonds!$I102,6*(16-1))))</f>
        <v/>
      </c>
      <c r="V102" s="16" t="str">
        <f>IF(17&gt;$D102,"",IF($E102=1,EOMONTH(EDATE(Bonds!$I102,6*(17-1)),0),EDATE(Bonds!$I102,6*(17-1))))</f>
        <v/>
      </c>
      <c r="W102" s="16" t="str">
        <f>IF(18&gt;$D102,"",IF($E102=1,EOMONTH(EDATE(Bonds!$I102,6*(18-1)),0),EDATE(Bonds!$I102,6*(18-1))))</f>
        <v/>
      </c>
      <c r="X102" s="16" t="str">
        <f>IF(19&gt;$D102,"",IF($E102=1,EOMONTH(EDATE(Bonds!$I102,6*(19-1)),0),EDATE(Bonds!$I102,6*(19-1))))</f>
        <v/>
      </c>
      <c r="Y102" s="16" t="str">
        <f>IF(20&gt;$D102,"",IF($E102=1,EOMONTH(EDATE(Bonds!$I102,6*(20-1)),0),EDATE(Bonds!$I102,6*(20-1))))</f>
        <v/>
      </c>
      <c r="Z102" s="16" t="str">
        <f>IF(21&gt;$D102,"",IF($E102=1,EOMONTH(EDATE(Bonds!$I102,6*(21-1)),0),EDATE(Bonds!$I102,6*(21-1))))</f>
        <v/>
      </c>
      <c r="AA102" s="16" t="str">
        <f>IF(22&gt;$D102,"",IF($E102=1,EOMONTH(EDATE(Bonds!$I102,6*(22-1)),0),EDATE(Bonds!$I102,6*(22-1))))</f>
        <v/>
      </c>
      <c r="AB102" s="16" t="str">
        <f>IF(23&gt;$D102,"",IF($E102=1,EOMONTH(EDATE(Bonds!$I102,6*(23-1)),0),EDATE(Bonds!$I102,6*(23-1))))</f>
        <v/>
      </c>
      <c r="AC102" s="16" t="str">
        <f>IF(24&gt;$D102,"",IF($E102=1,EOMONTH(EDATE(Bonds!$I102,6*(24-1)),0),EDATE(Bonds!$I102,6*(24-1))))</f>
        <v/>
      </c>
      <c r="AD102" s="16" t="str">
        <f>IF(25&gt;$D102,"",IF($E102=1,EOMONTH(EDATE(Bonds!$I102,6*(25-1)),0),EDATE(Bonds!$I102,6*(25-1))))</f>
        <v/>
      </c>
      <c r="AE102" s="16" t="str">
        <f>IF(26&gt;$D102,"",IF($E102=1,EOMONTH(EDATE(Bonds!$I102,6*(26-1)),0),EDATE(Bonds!$I102,6*(26-1))))</f>
        <v/>
      </c>
      <c r="AF102" s="16" t="str">
        <f>IF(27&gt;$D102,"",IF($E102=1,EOMONTH(EDATE(Bonds!$I102,6*(27-1)),0),EDATE(Bonds!$I102,6*(27-1))))</f>
        <v/>
      </c>
      <c r="AG102" s="16" t="str">
        <f>IF(28&gt;$D102,"",IF($E102=1,EOMONTH(EDATE(Bonds!$I102,6*(28-1)),0),EDATE(Bonds!$I102,6*(28-1))))</f>
        <v/>
      </c>
      <c r="AH102" s="16" t="str">
        <f>IF(29&gt;$D102,"",IF($E102=1,EOMONTH(EDATE(Bonds!$I102,6*(29-1)),0),EDATE(Bonds!$I102,6*(29-1))))</f>
        <v/>
      </c>
      <c r="AI102" s="16" t="str">
        <f>IF(30&gt;$D102,"",IF($E102=1,EOMONTH(EDATE(Bonds!$I102,6*(30-1)),0),EDATE(Bonds!$I102,6*(30-1))))</f>
        <v/>
      </c>
      <c r="AJ102" s="16" t="str">
        <f>IF(31&gt;$D102,"",IF($E102=1,EOMONTH(EDATE(Bonds!$I102,6*(31-1)),0),EDATE(Bonds!$I102,6*(31-1))))</f>
        <v/>
      </c>
      <c r="AK102" s="16" t="str">
        <f>IF(32&gt;$D102,"",IF($E102=1,EOMONTH(EDATE(Bonds!$I102,6*(32-1)),0),EDATE(Bonds!$I102,6*(32-1))))</f>
        <v/>
      </c>
      <c r="AL102" s="16" t="str">
        <f>IF(33&gt;$D102,"",IF($E102=1,EOMONTH(EDATE(Bonds!$I102,6*(33-1)),0),EDATE(Bonds!$I102,6*(33-1))))</f>
        <v/>
      </c>
      <c r="AM102" s="16" t="str">
        <f>IF(34&gt;$D102,"",IF($E102=1,EOMONTH(EDATE(Bonds!$I102,6*(34-1)),0),EDATE(Bonds!$I102,6*(34-1))))</f>
        <v/>
      </c>
      <c r="AN102" s="16" t="str">
        <f>IF(35&gt;$D102,"",IF($E102=1,EOMONTH(EDATE(Bonds!$I102,6*(35-1)),0),EDATE(Bonds!$I102,6*(35-1))))</f>
        <v/>
      </c>
      <c r="AO102" s="16" t="str">
        <f>IF(36&gt;$D102,"",IF($E102=1,EOMONTH(EDATE(Bonds!$I102,6*(36-1)),0),EDATE(Bonds!$I102,6*(36-1))))</f>
        <v/>
      </c>
      <c r="AP102" s="16" t="str">
        <f>IF(37&gt;$D102,"",IF($E102=1,EOMONTH(EDATE(Bonds!$I102,6*(37-1)),0),EDATE(Bonds!$I102,6*(37-1))))</f>
        <v/>
      </c>
      <c r="AQ102" s="16" t="str">
        <f>IF(38&gt;$D102,"",IF($E102=1,EOMONTH(EDATE(Bonds!$I102,6*(38-1)),0),EDATE(Bonds!$I102,6*(38-1))))</f>
        <v/>
      </c>
      <c r="AR102" s="16" t="str">
        <f>IF(39&gt;$D102,"",IF($E102=1,EOMONTH(EDATE(Bonds!$I102,6*(39-1)),0),EDATE(Bonds!$I102,6*(39-1))))</f>
        <v/>
      </c>
      <c r="AS102" s="16" t="str">
        <f>IF(40&gt;$D102,"",IF($E102=1,EOMONTH(EDATE(Bonds!$I102,6*(40-1)),0),EDATE(Bonds!$I102,6*(40-1))))</f>
        <v/>
      </c>
      <c r="AT102" s="16" t="str">
        <f>IF(41&gt;$D102,"",IF($E102=1,EOMONTH(EDATE(Bonds!$I102,6*(41-1)),0),EDATE(Bonds!$I102,6*(41-1))))</f>
        <v/>
      </c>
      <c r="AU102" s="16" t="str">
        <f>IF(42&gt;$D102,"",IF($E102=1,EOMONTH(EDATE(Bonds!$I102,6*(42-1)),0),EDATE(Bonds!$I102,6*(42-1))))</f>
        <v/>
      </c>
      <c r="AV102" s="16" t="str">
        <f>IF(43&gt;$D102,"",IF($E102=1,EOMONTH(EDATE(Bonds!$I102,6*(43-1)),0),EDATE(Bonds!$I102,6*(43-1))))</f>
        <v/>
      </c>
      <c r="AW102" s="16" t="str">
        <f>IF(44&gt;$D102,"",IF($E102=1,EOMONTH(EDATE(Bonds!$I102,6*(44-1)),0),EDATE(Bonds!$I102,6*(44-1))))</f>
        <v/>
      </c>
      <c r="AX102" s="16" t="str">
        <f>IF(45&gt;$D102,"",IF($E102=1,EOMONTH(EDATE(Bonds!$I102,6*(45-1)),0),EDATE(Bonds!$I102,6*(45-1))))</f>
        <v/>
      </c>
      <c r="AY102" s="16" t="str">
        <f>IF(46&gt;$D102,"",IF($E102=1,EOMONTH(EDATE(Bonds!$I102,6*(46-1)),0),EDATE(Bonds!$I102,6*(46-1))))</f>
        <v/>
      </c>
      <c r="AZ102" s="16" t="str">
        <f>IF(47&gt;$D102,"",IF($E102=1,EOMONTH(EDATE(Bonds!$I102,6*(47-1)),0),EDATE(Bonds!$I102,6*(47-1))))</f>
        <v/>
      </c>
      <c r="BA102" s="16" t="str">
        <f>IF(48&gt;$D102,"",IF($E102=1,EOMONTH(EDATE(Bonds!$I102,6*(48-1)),0),EDATE(Bonds!$I102,6*(48-1))))</f>
        <v/>
      </c>
      <c r="BB102" s="16" t="str">
        <f>IF(49&gt;$D102,"",IF($E102=1,EOMONTH(EDATE(Bonds!$I102,6*(49-1)),0),EDATE(Bonds!$I102,6*(49-1))))</f>
        <v/>
      </c>
      <c r="BC102" s="16" t="str">
        <f>IF(50&gt;$D102,"",IF($E102=1,EOMONTH(EDATE(Bonds!$I102,6*(50-1)),0),EDATE(Bonds!$I102,6*(50-1))))</f>
        <v/>
      </c>
      <c r="BD102" s="16" t="str">
        <f>IF(51&gt;$D102,"",IF($E102=1,EOMONTH(EDATE(Bonds!$I102,6*(51-1)),0),EDATE(Bonds!$I102,6*(51-1))))</f>
        <v/>
      </c>
      <c r="BE102" s="16" t="str">
        <f>IF(52&gt;$D102,"",IF($E102=1,EOMONTH(EDATE(Bonds!$I102,6*(52-1)),0),EDATE(Bonds!$I102,6*(52-1))))</f>
        <v/>
      </c>
      <c r="BF102" s="16" t="str">
        <f>IF(53&gt;$D102,"",IF($E102=1,EOMONTH(EDATE(Bonds!$I102,6*(53-1)),0),EDATE(Bonds!$I102,6*(53-1))))</f>
        <v/>
      </c>
      <c r="BG102" s="16" t="str">
        <f>IF(54&gt;$D102,"",IF($E102=1,EOMONTH(EDATE(Bonds!$I102,6*(54-1)),0),EDATE(Bonds!$I102,6*(54-1))))</f>
        <v/>
      </c>
      <c r="BH102" s="16" t="str">
        <f>IF(55&gt;$D102,"",IF($E102=1,EOMONTH(EDATE(Bonds!$I102,6*(55-1)),0),EDATE(Bonds!$I102,6*(55-1))))</f>
        <v/>
      </c>
      <c r="BI102" s="16" t="str">
        <f>IF(56&gt;$D102,"",IF($E102=1,EOMONTH(EDATE(Bonds!$I102,6*(56-1)),0),EDATE(Bonds!$I102,6*(56-1))))</f>
        <v/>
      </c>
      <c r="BJ102" s="16" t="str">
        <f>IF(57&gt;$D102,"",IF($E102=1,EOMONTH(EDATE(Bonds!$I102,6*(57-1)),0),EDATE(Bonds!$I102,6*(57-1))))</f>
        <v/>
      </c>
      <c r="BK102" s="16" t="str">
        <f>IF(58&gt;$D102,"",IF($E102=1,EOMONTH(EDATE(Bonds!$I102,6*(58-1)),0),EDATE(Bonds!$I102,6*(58-1))))</f>
        <v/>
      </c>
      <c r="BL102" s="16" t="str">
        <f>IF(59&gt;$D102,"",IF($E102=1,EOMONTH(EDATE(Bonds!$I102,6*(59-1)),0),EDATE(Bonds!$I102,6*(59-1))))</f>
        <v/>
      </c>
      <c r="BM102" s="16" t="str">
        <f>IF(60&gt;$D102,"",IF($E102=1,EOMONTH(EDATE(Bonds!$I102,6*(60-1)),0),EDATE(Bonds!$I102,6*(60-1))))</f>
        <v/>
      </c>
      <c r="BO102" s="22">
        <f t="shared" si="122"/>
        <v>3.8804014146881394E-2</v>
      </c>
      <c r="BP102" s="22">
        <f t="shared" si="123"/>
        <v>4.0970007394902724E-2</v>
      </c>
      <c r="BQ102" s="22">
        <f t="shared" si="124"/>
        <v>4.2385663294413671E-2</v>
      </c>
      <c r="BR102" s="22">
        <f t="shared" si="125"/>
        <v>4.3268245081472673E-2</v>
      </c>
      <c r="BS102" s="22" t="str">
        <f t="shared" si="126"/>
        <v/>
      </c>
      <c r="BT102" s="22" t="str">
        <f t="shared" si="127"/>
        <v/>
      </c>
      <c r="BU102" s="22" t="str">
        <f t="shared" si="128"/>
        <v/>
      </c>
      <c r="BV102" s="22" t="str">
        <f t="shared" si="129"/>
        <v/>
      </c>
      <c r="BW102" s="22" t="str">
        <f t="shared" si="130"/>
        <v/>
      </c>
      <c r="BX102" s="22" t="str">
        <f t="shared" si="131"/>
        <v/>
      </c>
      <c r="BY102" s="22" t="str">
        <f t="shared" si="132"/>
        <v/>
      </c>
      <c r="BZ102" s="22" t="str">
        <f t="shared" si="133"/>
        <v/>
      </c>
      <c r="CA102" s="22" t="str">
        <f t="shared" si="134"/>
        <v/>
      </c>
      <c r="CB102" s="22" t="str">
        <f t="shared" si="135"/>
        <v/>
      </c>
      <c r="CC102" s="22" t="str">
        <f t="shared" si="136"/>
        <v/>
      </c>
      <c r="CD102" s="22" t="str">
        <f t="shared" si="137"/>
        <v/>
      </c>
      <c r="CE102" s="22" t="str">
        <f t="shared" si="138"/>
        <v/>
      </c>
      <c r="CF102" s="22" t="str">
        <f t="shared" si="139"/>
        <v/>
      </c>
      <c r="CG102" s="22" t="str">
        <f t="shared" si="140"/>
        <v/>
      </c>
      <c r="CH102" s="22" t="str">
        <f t="shared" si="141"/>
        <v/>
      </c>
      <c r="CI102" s="22" t="str">
        <f t="shared" si="142"/>
        <v/>
      </c>
      <c r="CJ102" s="22" t="str">
        <f t="shared" si="143"/>
        <v/>
      </c>
      <c r="CK102" s="22" t="str">
        <f t="shared" si="144"/>
        <v/>
      </c>
      <c r="CL102" s="22" t="str">
        <f t="shared" si="145"/>
        <v/>
      </c>
      <c r="CM102" s="22" t="str">
        <f t="shared" si="146"/>
        <v/>
      </c>
      <c r="CN102" s="22" t="str">
        <f t="shared" si="147"/>
        <v/>
      </c>
      <c r="CO102" s="22" t="str">
        <f t="shared" si="148"/>
        <v/>
      </c>
      <c r="CP102" s="22" t="str">
        <f t="shared" si="149"/>
        <v/>
      </c>
      <c r="CQ102" s="22" t="str">
        <f t="shared" si="150"/>
        <v/>
      </c>
      <c r="CR102" s="22" t="str">
        <f t="shared" si="151"/>
        <v/>
      </c>
      <c r="CS102" s="22" t="str">
        <f t="shared" si="152"/>
        <v/>
      </c>
      <c r="CT102" s="22" t="str">
        <f t="shared" si="153"/>
        <v/>
      </c>
      <c r="CU102" s="22" t="str">
        <f t="shared" si="154"/>
        <v/>
      </c>
      <c r="CV102" s="22" t="str">
        <f t="shared" si="155"/>
        <v/>
      </c>
      <c r="CW102" s="22" t="str">
        <f t="shared" si="156"/>
        <v/>
      </c>
      <c r="CX102" s="22" t="str">
        <f t="shared" si="157"/>
        <v/>
      </c>
      <c r="CY102" s="22" t="str">
        <f t="shared" si="158"/>
        <v/>
      </c>
      <c r="CZ102" s="22" t="str">
        <f t="shared" si="159"/>
        <v/>
      </c>
      <c r="DA102" s="22" t="str">
        <f t="shared" si="160"/>
        <v/>
      </c>
      <c r="DB102" s="22" t="str">
        <f t="shared" si="161"/>
        <v/>
      </c>
      <c r="DC102" s="22" t="str">
        <f t="shared" si="162"/>
        <v/>
      </c>
      <c r="DD102" s="22" t="str">
        <f t="shared" si="163"/>
        <v/>
      </c>
      <c r="DE102" s="22" t="str">
        <f t="shared" si="164"/>
        <v/>
      </c>
      <c r="DF102" s="22" t="str">
        <f t="shared" si="165"/>
        <v/>
      </c>
      <c r="DG102" s="22" t="str">
        <f t="shared" si="166"/>
        <v/>
      </c>
      <c r="DH102" s="22" t="str">
        <f t="shared" si="167"/>
        <v/>
      </c>
      <c r="DI102" s="22" t="str">
        <f t="shared" si="168"/>
        <v/>
      </c>
      <c r="DJ102" s="22" t="str">
        <f t="shared" si="169"/>
        <v/>
      </c>
      <c r="DK102" s="22" t="str">
        <f t="shared" si="170"/>
        <v/>
      </c>
      <c r="DL102" s="22" t="str">
        <f t="shared" si="171"/>
        <v/>
      </c>
      <c r="DM102" s="22" t="str">
        <f t="shared" si="172"/>
        <v/>
      </c>
      <c r="DN102" s="22" t="str">
        <f t="shared" si="173"/>
        <v/>
      </c>
      <c r="DO102" s="22" t="str">
        <f t="shared" si="174"/>
        <v/>
      </c>
      <c r="DP102" s="22" t="str">
        <f t="shared" si="175"/>
        <v/>
      </c>
      <c r="DQ102" s="22" t="str">
        <f t="shared" si="176"/>
        <v/>
      </c>
      <c r="DR102" s="22" t="str">
        <f t="shared" si="177"/>
        <v/>
      </c>
      <c r="DS102" s="22" t="str">
        <f t="shared" si="178"/>
        <v/>
      </c>
      <c r="DT102" s="22" t="str">
        <f t="shared" si="179"/>
        <v/>
      </c>
      <c r="DU102" s="22" t="str">
        <f t="shared" si="180"/>
        <v/>
      </c>
      <c r="DV102" s="22" t="str">
        <f t="shared" si="181"/>
        <v/>
      </c>
      <c r="DX102" s="18">
        <f t="shared" si="182"/>
        <v>0.49235145708103872</v>
      </c>
      <c r="DY102" s="18">
        <f t="shared" si="183"/>
        <v>0.48203450964222971</v>
      </c>
      <c r="DZ102" s="18">
        <f t="shared" si="184"/>
        <v>0.47124790584161685</v>
      </c>
      <c r="EA102" s="18">
        <f t="shared" si="185"/>
        <v>92.58488288563818</v>
      </c>
      <c r="EB102" s="18">
        <f t="shared" si="186"/>
        <v>0</v>
      </c>
      <c r="EC102" s="18">
        <f t="shared" si="187"/>
        <v>0</v>
      </c>
      <c r="ED102" s="18">
        <f t="shared" si="188"/>
        <v>0</v>
      </c>
      <c r="EE102" s="18">
        <f t="shared" si="189"/>
        <v>0</v>
      </c>
      <c r="EF102" s="18">
        <f t="shared" si="190"/>
        <v>0</v>
      </c>
      <c r="EG102" s="18">
        <f t="shared" si="191"/>
        <v>0</v>
      </c>
      <c r="EH102" s="18">
        <f t="shared" si="192"/>
        <v>0</v>
      </c>
      <c r="EI102" s="18">
        <f t="shared" si="193"/>
        <v>0</v>
      </c>
      <c r="EJ102" s="18">
        <f t="shared" si="194"/>
        <v>0</v>
      </c>
      <c r="EK102" s="18">
        <f t="shared" si="195"/>
        <v>0</v>
      </c>
      <c r="EL102" s="18">
        <f t="shared" si="196"/>
        <v>0</v>
      </c>
      <c r="EM102" s="18">
        <f t="shared" si="197"/>
        <v>0</v>
      </c>
      <c r="EN102" s="18">
        <f t="shared" si="198"/>
        <v>0</v>
      </c>
      <c r="EO102" s="18">
        <f t="shared" si="199"/>
        <v>0</v>
      </c>
      <c r="EP102" s="18">
        <f t="shared" si="200"/>
        <v>0</v>
      </c>
      <c r="EQ102" s="18">
        <f t="shared" si="201"/>
        <v>0</v>
      </c>
      <c r="ER102" s="18">
        <f t="shared" si="202"/>
        <v>0</v>
      </c>
      <c r="ES102" s="18">
        <f t="shared" si="203"/>
        <v>0</v>
      </c>
      <c r="ET102" s="18">
        <f t="shared" si="204"/>
        <v>0</v>
      </c>
      <c r="EU102" s="18">
        <f t="shared" si="205"/>
        <v>0</v>
      </c>
      <c r="EV102" s="18">
        <f t="shared" si="206"/>
        <v>0</v>
      </c>
      <c r="EW102" s="18">
        <f t="shared" si="207"/>
        <v>0</v>
      </c>
      <c r="EX102" s="18">
        <f t="shared" si="208"/>
        <v>0</v>
      </c>
      <c r="EY102" s="18">
        <f t="shared" si="209"/>
        <v>0</v>
      </c>
      <c r="EZ102" s="18">
        <f t="shared" si="210"/>
        <v>0</v>
      </c>
      <c r="FA102" s="18">
        <f t="shared" si="211"/>
        <v>0</v>
      </c>
      <c r="FB102" s="18">
        <f t="shared" si="212"/>
        <v>0</v>
      </c>
      <c r="FC102" s="18">
        <f t="shared" si="213"/>
        <v>0</v>
      </c>
      <c r="FD102" s="18">
        <f t="shared" si="214"/>
        <v>0</v>
      </c>
      <c r="FE102" s="18">
        <f t="shared" si="215"/>
        <v>0</v>
      </c>
      <c r="FF102" s="18">
        <f t="shared" si="216"/>
        <v>0</v>
      </c>
      <c r="FG102" s="18">
        <f t="shared" si="217"/>
        <v>0</v>
      </c>
      <c r="FH102" s="18">
        <f t="shared" si="218"/>
        <v>0</v>
      </c>
      <c r="FI102" s="18">
        <f t="shared" si="219"/>
        <v>0</v>
      </c>
      <c r="FJ102" s="18">
        <f t="shared" si="220"/>
        <v>0</v>
      </c>
      <c r="FK102" s="18">
        <f t="shared" si="221"/>
        <v>0</v>
      </c>
      <c r="FL102" s="18">
        <f t="shared" si="222"/>
        <v>0</v>
      </c>
      <c r="FM102" s="18">
        <f t="shared" si="223"/>
        <v>0</v>
      </c>
      <c r="FN102" s="18">
        <f t="shared" si="224"/>
        <v>0</v>
      </c>
      <c r="FO102" s="18">
        <f t="shared" si="225"/>
        <v>0</v>
      </c>
      <c r="FP102" s="18">
        <f t="shared" si="226"/>
        <v>0</v>
      </c>
      <c r="FQ102" s="18">
        <f t="shared" si="227"/>
        <v>0</v>
      </c>
      <c r="FR102" s="18">
        <f t="shared" si="228"/>
        <v>0</v>
      </c>
      <c r="FS102" s="18">
        <f t="shared" si="229"/>
        <v>0</v>
      </c>
      <c r="FT102" s="18">
        <f t="shared" si="230"/>
        <v>0</v>
      </c>
      <c r="FU102" s="18">
        <f t="shared" si="231"/>
        <v>0</v>
      </c>
      <c r="FV102" s="18">
        <f t="shared" si="232"/>
        <v>0</v>
      </c>
      <c r="FW102" s="18">
        <f t="shared" si="233"/>
        <v>0</v>
      </c>
      <c r="FX102" s="18">
        <f t="shared" si="234"/>
        <v>0</v>
      </c>
      <c r="FY102" s="18">
        <f t="shared" si="235"/>
        <v>0</v>
      </c>
      <c r="FZ102" s="18">
        <f t="shared" si="236"/>
        <v>0</v>
      </c>
      <c r="GA102" s="18">
        <f t="shared" si="237"/>
        <v>0</v>
      </c>
      <c r="GB102" s="18">
        <f t="shared" si="238"/>
        <v>0</v>
      </c>
      <c r="GC102" s="18">
        <f t="shared" si="239"/>
        <v>0</v>
      </c>
      <c r="GD102" s="18">
        <f t="shared" si="240"/>
        <v>0</v>
      </c>
      <c r="GE102" s="18">
        <f t="shared" si="241"/>
        <v>0</v>
      </c>
    </row>
    <row r="103" spans="1:187" x14ac:dyDescent="0.2">
      <c r="A103">
        <v>100</v>
      </c>
      <c r="B103" s="16">
        <f>Bonds!B103</f>
        <v>46965</v>
      </c>
      <c r="C103" s="17">
        <f>Bonds!C103</f>
        <v>4.125</v>
      </c>
      <c r="D103">
        <f>Bonds!Q103</f>
        <v>4</v>
      </c>
      <c r="E103">
        <f t="shared" si="121"/>
        <v>1</v>
      </c>
      <c r="F103" s="16">
        <f>IF(1&gt;$D103,"",IF($E103=1,EOMONTH(EDATE(Bonds!$I103,6*(1-1)),0),EDATE(Bonds!$I103,6*(1-1))))</f>
        <v>46418</v>
      </c>
      <c r="G103" s="16">
        <f>IF(2&gt;$D103,"",IF($E103=1,EOMONTH(EDATE(Bonds!$I103,6*(2-1)),0),EDATE(Bonds!$I103,6*(2-1))))</f>
        <v>46599</v>
      </c>
      <c r="H103" s="16">
        <f>IF(3&gt;$D103,"",IF($E103=1,EOMONTH(EDATE(Bonds!$I103,6*(3-1)),0),EDATE(Bonds!$I103,6*(3-1))))</f>
        <v>46783</v>
      </c>
      <c r="I103" s="16">
        <f>IF(4&gt;$D103,"",IF($E103=1,EOMONTH(EDATE(Bonds!$I103,6*(4-1)),0),EDATE(Bonds!$I103,6*(4-1))))</f>
        <v>46965</v>
      </c>
      <c r="J103" s="16" t="str">
        <f>IF(5&gt;$D103,"",IF($E103=1,EOMONTH(EDATE(Bonds!$I103,6*(5-1)),0),EDATE(Bonds!$I103,6*(5-1))))</f>
        <v/>
      </c>
      <c r="K103" s="16" t="str">
        <f>IF(6&gt;$D103,"",IF($E103=1,EOMONTH(EDATE(Bonds!$I103,6*(6-1)),0),EDATE(Bonds!$I103,6*(6-1))))</f>
        <v/>
      </c>
      <c r="L103" s="16" t="str">
        <f>IF(7&gt;$D103,"",IF($E103=1,EOMONTH(EDATE(Bonds!$I103,6*(7-1)),0),EDATE(Bonds!$I103,6*(7-1))))</f>
        <v/>
      </c>
      <c r="M103" s="16" t="str">
        <f>IF(8&gt;$D103,"",IF($E103=1,EOMONTH(EDATE(Bonds!$I103,6*(8-1)),0),EDATE(Bonds!$I103,6*(8-1))))</f>
        <v/>
      </c>
      <c r="N103" s="16" t="str">
        <f>IF(9&gt;$D103,"",IF($E103=1,EOMONTH(EDATE(Bonds!$I103,6*(9-1)),0),EDATE(Bonds!$I103,6*(9-1))))</f>
        <v/>
      </c>
      <c r="O103" s="16" t="str">
        <f>IF(10&gt;$D103,"",IF($E103=1,EOMONTH(EDATE(Bonds!$I103,6*(10-1)),0),EDATE(Bonds!$I103,6*(10-1))))</f>
        <v/>
      </c>
      <c r="P103" s="16" t="str">
        <f>IF(11&gt;$D103,"",IF($E103=1,EOMONTH(EDATE(Bonds!$I103,6*(11-1)),0),EDATE(Bonds!$I103,6*(11-1))))</f>
        <v/>
      </c>
      <c r="Q103" s="16" t="str">
        <f>IF(12&gt;$D103,"",IF($E103=1,EOMONTH(EDATE(Bonds!$I103,6*(12-1)),0),EDATE(Bonds!$I103,6*(12-1))))</f>
        <v/>
      </c>
      <c r="R103" s="16" t="str">
        <f>IF(13&gt;$D103,"",IF($E103=1,EOMONTH(EDATE(Bonds!$I103,6*(13-1)),0),EDATE(Bonds!$I103,6*(13-1))))</f>
        <v/>
      </c>
      <c r="S103" s="16" t="str">
        <f>IF(14&gt;$D103,"",IF($E103=1,EOMONTH(EDATE(Bonds!$I103,6*(14-1)),0),EDATE(Bonds!$I103,6*(14-1))))</f>
        <v/>
      </c>
      <c r="T103" s="16" t="str">
        <f>IF(15&gt;$D103,"",IF($E103=1,EOMONTH(EDATE(Bonds!$I103,6*(15-1)),0),EDATE(Bonds!$I103,6*(15-1))))</f>
        <v/>
      </c>
      <c r="U103" s="16" t="str">
        <f>IF(16&gt;$D103,"",IF($E103=1,EOMONTH(EDATE(Bonds!$I103,6*(16-1)),0),EDATE(Bonds!$I103,6*(16-1))))</f>
        <v/>
      </c>
      <c r="V103" s="16" t="str">
        <f>IF(17&gt;$D103,"",IF($E103=1,EOMONTH(EDATE(Bonds!$I103,6*(17-1)),0),EDATE(Bonds!$I103,6*(17-1))))</f>
        <v/>
      </c>
      <c r="W103" s="16" t="str">
        <f>IF(18&gt;$D103,"",IF($E103=1,EOMONTH(EDATE(Bonds!$I103,6*(18-1)),0),EDATE(Bonds!$I103,6*(18-1))))</f>
        <v/>
      </c>
      <c r="X103" s="16" t="str">
        <f>IF(19&gt;$D103,"",IF($E103=1,EOMONTH(EDATE(Bonds!$I103,6*(19-1)),0),EDATE(Bonds!$I103,6*(19-1))))</f>
        <v/>
      </c>
      <c r="Y103" s="16" t="str">
        <f>IF(20&gt;$D103,"",IF($E103=1,EOMONTH(EDATE(Bonds!$I103,6*(20-1)),0),EDATE(Bonds!$I103,6*(20-1))))</f>
        <v/>
      </c>
      <c r="Z103" s="16" t="str">
        <f>IF(21&gt;$D103,"",IF($E103=1,EOMONTH(EDATE(Bonds!$I103,6*(21-1)),0),EDATE(Bonds!$I103,6*(21-1))))</f>
        <v/>
      </c>
      <c r="AA103" s="16" t="str">
        <f>IF(22&gt;$D103,"",IF($E103=1,EOMONTH(EDATE(Bonds!$I103,6*(22-1)),0),EDATE(Bonds!$I103,6*(22-1))))</f>
        <v/>
      </c>
      <c r="AB103" s="16" t="str">
        <f>IF(23&gt;$D103,"",IF($E103=1,EOMONTH(EDATE(Bonds!$I103,6*(23-1)),0),EDATE(Bonds!$I103,6*(23-1))))</f>
        <v/>
      </c>
      <c r="AC103" s="16" t="str">
        <f>IF(24&gt;$D103,"",IF($E103=1,EOMONTH(EDATE(Bonds!$I103,6*(24-1)),0),EDATE(Bonds!$I103,6*(24-1))))</f>
        <v/>
      </c>
      <c r="AD103" s="16" t="str">
        <f>IF(25&gt;$D103,"",IF($E103=1,EOMONTH(EDATE(Bonds!$I103,6*(25-1)),0),EDATE(Bonds!$I103,6*(25-1))))</f>
        <v/>
      </c>
      <c r="AE103" s="16" t="str">
        <f>IF(26&gt;$D103,"",IF($E103=1,EOMONTH(EDATE(Bonds!$I103,6*(26-1)),0),EDATE(Bonds!$I103,6*(26-1))))</f>
        <v/>
      </c>
      <c r="AF103" s="16" t="str">
        <f>IF(27&gt;$D103,"",IF($E103=1,EOMONTH(EDATE(Bonds!$I103,6*(27-1)),0),EDATE(Bonds!$I103,6*(27-1))))</f>
        <v/>
      </c>
      <c r="AG103" s="16" t="str">
        <f>IF(28&gt;$D103,"",IF($E103=1,EOMONTH(EDATE(Bonds!$I103,6*(28-1)),0),EDATE(Bonds!$I103,6*(28-1))))</f>
        <v/>
      </c>
      <c r="AH103" s="16" t="str">
        <f>IF(29&gt;$D103,"",IF($E103=1,EOMONTH(EDATE(Bonds!$I103,6*(29-1)),0),EDATE(Bonds!$I103,6*(29-1))))</f>
        <v/>
      </c>
      <c r="AI103" s="16" t="str">
        <f>IF(30&gt;$D103,"",IF($E103=1,EOMONTH(EDATE(Bonds!$I103,6*(30-1)),0),EDATE(Bonds!$I103,6*(30-1))))</f>
        <v/>
      </c>
      <c r="AJ103" s="16" t="str">
        <f>IF(31&gt;$D103,"",IF($E103=1,EOMONTH(EDATE(Bonds!$I103,6*(31-1)),0),EDATE(Bonds!$I103,6*(31-1))))</f>
        <v/>
      </c>
      <c r="AK103" s="16" t="str">
        <f>IF(32&gt;$D103,"",IF($E103=1,EOMONTH(EDATE(Bonds!$I103,6*(32-1)),0),EDATE(Bonds!$I103,6*(32-1))))</f>
        <v/>
      </c>
      <c r="AL103" s="16" t="str">
        <f>IF(33&gt;$D103,"",IF($E103=1,EOMONTH(EDATE(Bonds!$I103,6*(33-1)),0),EDATE(Bonds!$I103,6*(33-1))))</f>
        <v/>
      </c>
      <c r="AM103" s="16" t="str">
        <f>IF(34&gt;$D103,"",IF($E103=1,EOMONTH(EDATE(Bonds!$I103,6*(34-1)),0),EDATE(Bonds!$I103,6*(34-1))))</f>
        <v/>
      </c>
      <c r="AN103" s="16" t="str">
        <f>IF(35&gt;$D103,"",IF($E103=1,EOMONTH(EDATE(Bonds!$I103,6*(35-1)),0),EDATE(Bonds!$I103,6*(35-1))))</f>
        <v/>
      </c>
      <c r="AO103" s="16" t="str">
        <f>IF(36&gt;$D103,"",IF($E103=1,EOMONTH(EDATE(Bonds!$I103,6*(36-1)),0),EDATE(Bonds!$I103,6*(36-1))))</f>
        <v/>
      </c>
      <c r="AP103" s="16" t="str">
        <f>IF(37&gt;$D103,"",IF($E103=1,EOMONTH(EDATE(Bonds!$I103,6*(37-1)),0),EDATE(Bonds!$I103,6*(37-1))))</f>
        <v/>
      </c>
      <c r="AQ103" s="16" t="str">
        <f>IF(38&gt;$D103,"",IF($E103=1,EOMONTH(EDATE(Bonds!$I103,6*(38-1)),0),EDATE(Bonds!$I103,6*(38-1))))</f>
        <v/>
      </c>
      <c r="AR103" s="16" t="str">
        <f>IF(39&gt;$D103,"",IF($E103=1,EOMONTH(EDATE(Bonds!$I103,6*(39-1)),0),EDATE(Bonds!$I103,6*(39-1))))</f>
        <v/>
      </c>
      <c r="AS103" s="16" t="str">
        <f>IF(40&gt;$D103,"",IF($E103=1,EOMONTH(EDATE(Bonds!$I103,6*(40-1)),0),EDATE(Bonds!$I103,6*(40-1))))</f>
        <v/>
      </c>
      <c r="AT103" s="16" t="str">
        <f>IF(41&gt;$D103,"",IF($E103=1,EOMONTH(EDATE(Bonds!$I103,6*(41-1)),0),EDATE(Bonds!$I103,6*(41-1))))</f>
        <v/>
      </c>
      <c r="AU103" s="16" t="str">
        <f>IF(42&gt;$D103,"",IF($E103=1,EOMONTH(EDATE(Bonds!$I103,6*(42-1)),0),EDATE(Bonds!$I103,6*(42-1))))</f>
        <v/>
      </c>
      <c r="AV103" s="16" t="str">
        <f>IF(43&gt;$D103,"",IF($E103=1,EOMONTH(EDATE(Bonds!$I103,6*(43-1)),0),EDATE(Bonds!$I103,6*(43-1))))</f>
        <v/>
      </c>
      <c r="AW103" s="16" t="str">
        <f>IF(44&gt;$D103,"",IF($E103=1,EOMONTH(EDATE(Bonds!$I103,6*(44-1)),0),EDATE(Bonds!$I103,6*(44-1))))</f>
        <v/>
      </c>
      <c r="AX103" s="16" t="str">
        <f>IF(45&gt;$D103,"",IF($E103=1,EOMONTH(EDATE(Bonds!$I103,6*(45-1)),0),EDATE(Bonds!$I103,6*(45-1))))</f>
        <v/>
      </c>
      <c r="AY103" s="16" t="str">
        <f>IF(46&gt;$D103,"",IF($E103=1,EOMONTH(EDATE(Bonds!$I103,6*(46-1)),0),EDATE(Bonds!$I103,6*(46-1))))</f>
        <v/>
      </c>
      <c r="AZ103" s="16" t="str">
        <f>IF(47&gt;$D103,"",IF($E103=1,EOMONTH(EDATE(Bonds!$I103,6*(47-1)),0),EDATE(Bonds!$I103,6*(47-1))))</f>
        <v/>
      </c>
      <c r="BA103" s="16" t="str">
        <f>IF(48&gt;$D103,"",IF($E103=1,EOMONTH(EDATE(Bonds!$I103,6*(48-1)),0),EDATE(Bonds!$I103,6*(48-1))))</f>
        <v/>
      </c>
      <c r="BB103" s="16" t="str">
        <f>IF(49&gt;$D103,"",IF($E103=1,EOMONTH(EDATE(Bonds!$I103,6*(49-1)),0),EDATE(Bonds!$I103,6*(49-1))))</f>
        <v/>
      </c>
      <c r="BC103" s="16" t="str">
        <f>IF(50&gt;$D103,"",IF($E103=1,EOMONTH(EDATE(Bonds!$I103,6*(50-1)),0),EDATE(Bonds!$I103,6*(50-1))))</f>
        <v/>
      </c>
      <c r="BD103" s="16" t="str">
        <f>IF(51&gt;$D103,"",IF($E103=1,EOMONTH(EDATE(Bonds!$I103,6*(51-1)),0),EDATE(Bonds!$I103,6*(51-1))))</f>
        <v/>
      </c>
      <c r="BE103" s="16" t="str">
        <f>IF(52&gt;$D103,"",IF($E103=1,EOMONTH(EDATE(Bonds!$I103,6*(52-1)),0),EDATE(Bonds!$I103,6*(52-1))))</f>
        <v/>
      </c>
      <c r="BF103" s="16" t="str">
        <f>IF(53&gt;$D103,"",IF($E103=1,EOMONTH(EDATE(Bonds!$I103,6*(53-1)),0),EDATE(Bonds!$I103,6*(53-1))))</f>
        <v/>
      </c>
      <c r="BG103" s="16" t="str">
        <f>IF(54&gt;$D103,"",IF($E103=1,EOMONTH(EDATE(Bonds!$I103,6*(54-1)),0),EDATE(Bonds!$I103,6*(54-1))))</f>
        <v/>
      </c>
      <c r="BH103" s="16" t="str">
        <f>IF(55&gt;$D103,"",IF($E103=1,EOMONTH(EDATE(Bonds!$I103,6*(55-1)),0),EDATE(Bonds!$I103,6*(55-1))))</f>
        <v/>
      </c>
      <c r="BI103" s="16" t="str">
        <f>IF(56&gt;$D103,"",IF($E103=1,EOMONTH(EDATE(Bonds!$I103,6*(56-1)),0),EDATE(Bonds!$I103,6*(56-1))))</f>
        <v/>
      </c>
      <c r="BJ103" s="16" t="str">
        <f>IF(57&gt;$D103,"",IF($E103=1,EOMONTH(EDATE(Bonds!$I103,6*(57-1)),0),EDATE(Bonds!$I103,6*(57-1))))</f>
        <v/>
      </c>
      <c r="BK103" s="16" t="str">
        <f>IF(58&gt;$D103,"",IF($E103=1,EOMONTH(EDATE(Bonds!$I103,6*(58-1)),0),EDATE(Bonds!$I103,6*(58-1))))</f>
        <v/>
      </c>
      <c r="BL103" s="16" t="str">
        <f>IF(59&gt;$D103,"",IF($E103=1,EOMONTH(EDATE(Bonds!$I103,6*(59-1)),0),EDATE(Bonds!$I103,6*(59-1))))</f>
        <v/>
      </c>
      <c r="BM103" s="16" t="str">
        <f>IF(60&gt;$D103,"",IF($E103=1,EOMONTH(EDATE(Bonds!$I103,6*(60-1)),0),EDATE(Bonds!$I103,6*(60-1))))</f>
        <v/>
      </c>
      <c r="BO103" s="22">
        <f t="shared" si="122"/>
        <v>3.8804014146881394E-2</v>
      </c>
      <c r="BP103" s="22">
        <f t="shared" si="123"/>
        <v>4.0970007394902724E-2</v>
      </c>
      <c r="BQ103" s="22">
        <f t="shared" si="124"/>
        <v>4.2385663294413671E-2</v>
      </c>
      <c r="BR103" s="22">
        <f t="shared" si="125"/>
        <v>4.3268245081472673E-2</v>
      </c>
      <c r="BS103" s="22" t="str">
        <f t="shared" si="126"/>
        <v/>
      </c>
      <c r="BT103" s="22" t="str">
        <f t="shared" si="127"/>
        <v/>
      </c>
      <c r="BU103" s="22" t="str">
        <f t="shared" si="128"/>
        <v/>
      </c>
      <c r="BV103" s="22" t="str">
        <f t="shared" si="129"/>
        <v/>
      </c>
      <c r="BW103" s="22" t="str">
        <f t="shared" si="130"/>
        <v/>
      </c>
      <c r="BX103" s="22" t="str">
        <f t="shared" si="131"/>
        <v/>
      </c>
      <c r="BY103" s="22" t="str">
        <f t="shared" si="132"/>
        <v/>
      </c>
      <c r="BZ103" s="22" t="str">
        <f t="shared" si="133"/>
        <v/>
      </c>
      <c r="CA103" s="22" t="str">
        <f t="shared" si="134"/>
        <v/>
      </c>
      <c r="CB103" s="22" t="str">
        <f t="shared" si="135"/>
        <v/>
      </c>
      <c r="CC103" s="22" t="str">
        <f t="shared" si="136"/>
        <v/>
      </c>
      <c r="CD103" s="22" t="str">
        <f t="shared" si="137"/>
        <v/>
      </c>
      <c r="CE103" s="22" t="str">
        <f t="shared" si="138"/>
        <v/>
      </c>
      <c r="CF103" s="22" t="str">
        <f t="shared" si="139"/>
        <v/>
      </c>
      <c r="CG103" s="22" t="str">
        <f t="shared" si="140"/>
        <v/>
      </c>
      <c r="CH103" s="22" t="str">
        <f t="shared" si="141"/>
        <v/>
      </c>
      <c r="CI103" s="22" t="str">
        <f t="shared" si="142"/>
        <v/>
      </c>
      <c r="CJ103" s="22" t="str">
        <f t="shared" si="143"/>
        <v/>
      </c>
      <c r="CK103" s="22" t="str">
        <f t="shared" si="144"/>
        <v/>
      </c>
      <c r="CL103" s="22" t="str">
        <f t="shared" si="145"/>
        <v/>
      </c>
      <c r="CM103" s="22" t="str">
        <f t="shared" si="146"/>
        <v/>
      </c>
      <c r="CN103" s="22" t="str">
        <f t="shared" si="147"/>
        <v/>
      </c>
      <c r="CO103" s="22" t="str">
        <f t="shared" si="148"/>
        <v/>
      </c>
      <c r="CP103" s="22" t="str">
        <f t="shared" si="149"/>
        <v/>
      </c>
      <c r="CQ103" s="22" t="str">
        <f t="shared" si="150"/>
        <v/>
      </c>
      <c r="CR103" s="22" t="str">
        <f t="shared" si="151"/>
        <v/>
      </c>
      <c r="CS103" s="22" t="str">
        <f t="shared" si="152"/>
        <v/>
      </c>
      <c r="CT103" s="22" t="str">
        <f t="shared" si="153"/>
        <v/>
      </c>
      <c r="CU103" s="22" t="str">
        <f t="shared" si="154"/>
        <v/>
      </c>
      <c r="CV103" s="22" t="str">
        <f t="shared" si="155"/>
        <v/>
      </c>
      <c r="CW103" s="22" t="str">
        <f t="shared" si="156"/>
        <v/>
      </c>
      <c r="CX103" s="22" t="str">
        <f t="shared" si="157"/>
        <v/>
      </c>
      <c r="CY103" s="22" t="str">
        <f t="shared" si="158"/>
        <v/>
      </c>
      <c r="CZ103" s="22" t="str">
        <f t="shared" si="159"/>
        <v/>
      </c>
      <c r="DA103" s="22" t="str">
        <f t="shared" si="160"/>
        <v/>
      </c>
      <c r="DB103" s="22" t="str">
        <f t="shared" si="161"/>
        <v/>
      </c>
      <c r="DC103" s="22" t="str">
        <f t="shared" si="162"/>
        <v/>
      </c>
      <c r="DD103" s="22" t="str">
        <f t="shared" si="163"/>
        <v/>
      </c>
      <c r="DE103" s="22" t="str">
        <f t="shared" si="164"/>
        <v/>
      </c>
      <c r="DF103" s="22" t="str">
        <f t="shared" si="165"/>
        <v/>
      </c>
      <c r="DG103" s="22" t="str">
        <f t="shared" si="166"/>
        <v/>
      </c>
      <c r="DH103" s="22" t="str">
        <f t="shared" si="167"/>
        <v/>
      </c>
      <c r="DI103" s="22" t="str">
        <f t="shared" si="168"/>
        <v/>
      </c>
      <c r="DJ103" s="22" t="str">
        <f t="shared" si="169"/>
        <v/>
      </c>
      <c r="DK103" s="22" t="str">
        <f t="shared" si="170"/>
        <v/>
      </c>
      <c r="DL103" s="22" t="str">
        <f t="shared" si="171"/>
        <v/>
      </c>
      <c r="DM103" s="22" t="str">
        <f t="shared" si="172"/>
        <v/>
      </c>
      <c r="DN103" s="22" t="str">
        <f t="shared" si="173"/>
        <v/>
      </c>
      <c r="DO103" s="22" t="str">
        <f t="shared" si="174"/>
        <v/>
      </c>
      <c r="DP103" s="22" t="str">
        <f t="shared" si="175"/>
        <v/>
      </c>
      <c r="DQ103" s="22" t="str">
        <f t="shared" si="176"/>
        <v/>
      </c>
      <c r="DR103" s="22" t="str">
        <f t="shared" si="177"/>
        <v/>
      </c>
      <c r="DS103" s="22" t="str">
        <f t="shared" si="178"/>
        <v/>
      </c>
      <c r="DT103" s="22" t="str">
        <f t="shared" si="179"/>
        <v/>
      </c>
      <c r="DU103" s="22" t="str">
        <f t="shared" si="180"/>
        <v/>
      </c>
      <c r="DV103" s="22" t="str">
        <f t="shared" si="181"/>
        <v/>
      </c>
      <c r="DX103" s="18">
        <f t="shared" si="182"/>
        <v>2.0309497604592845</v>
      </c>
      <c r="DY103" s="18">
        <f t="shared" si="183"/>
        <v>1.9883923522741975</v>
      </c>
      <c r="DZ103" s="18">
        <f t="shared" si="184"/>
        <v>1.9438976115966695</v>
      </c>
      <c r="EA103" s="18">
        <f t="shared" si="185"/>
        <v>94.024324472790511</v>
      </c>
      <c r="EB103" s="18">
        <f t="shared" si="186"/>
        <v>0</v>
      </c>
      <c r="EC103" s="18">
        <f t="shared" si="187"/>
        <v>0</v>
      </c>
      <c r="ED103" s="18">
        <f t="shared" si="188"/>
        <v>0</v>
      </c>
      <c r="EE103" s="18">
        <f t="shared" si="189"/>
        <v>0</v>
      </c>
      <c r="EF103" s="18">
        <f t="shared" si="190"/>
        <v>0</v>
      </c>
      <c r="EG103" s="18">
        <f t="shared" si="191"/>
        <v>0</v>
      </c>
      <c r="EH103" s="18">
        <f t="shared" si="192"/>
        <v>0</v>
      </c>
      <c r="EI103" s="18">
        <f t="shared" si="193"/>
        <v>0</v>
      </c>
      <c r="EJ103" s="18">
        <f t="shared" si="194"/>
        <v>0</v>
      </c>
      <c r="EK103" s="18">
        <f t="shared" si="195"/>
        <v>0</v>
      </c>
      <c r="EL103" s="18">
        <f t="shared" si="196"/>
        <v>0</v>
      </c>
      <c r="EM103" s="18">
        <f t="shared" si="197"/>
        <v>0</v>
      </c>
      <c r="EN103" s="18">
        <f t="shared" si="198"/>
        <v>0</v>
      </c>
      <c r="EO103" s="18">
        <f t="shared" si="199"/>
        <v>0</v>
      </c>
      <c r="EP103" s="18">
        <f t="shared" si="200"/>
        <v>0</v>
      </c>
      <c r="EQ103" s="18">
        <f t="shared" si="201"/>
        <v>0</v>
      </c>
      <c r="ER103" s="18">
        <f t="shared" si="202"/>
        <v>0</v>
      </c>
      <c r="ES103" s="18">
        <f t="shared" si="203"/>
        <v>0</v>
      </c>
      <c r="ET103" s="18">
        <f t="shared" si="204"/>
        <v>0</v>
      </c>
      <c r="EU103" s="18">
        <f t="shared" si="205"/>
        <v>0</v>
      </c>
      <c r="EV103" s="18">
        <f t="shared" si="206"/>
        <v>0</v>
      </c>
      <c r="EW103" s="18">
        <f t="shared" si="207"/>
        <v>0</v>
      </c>
      <c r="EX103" s="18">
        <f t="shared" si="208"/>
        <v>0</v>
      </c>
      <c r="EY103" s="18">
        <f t="shared" si="209"/>
        <v>0</v>
      </c>
      <c r="EZ103" s="18">
        <f t="shared" si="210"/>
        <v>0</v>
      </c>
      <c r="FA103" s="18">
        <f t="shared" si="211"/>
        <v>0</v>
      </c>
      <c r="FB103" s="18">
        <f t="shared" si="212"/>
        <v>0</v>
      </c>
      <c r="FC103" s="18">
        <f t="shared" si="213"/>
        <v>0</v>
      </c>
      <c r="FD103" s="18">
        <f t="shared" si="214"/>
        <v>0</v>
      </c>
      <c r="FE103" s="18">
        <f t="shared" si="215"/>
        <v>0</v>
      </c>
      <c r="FF103" s="18">
        <f t="shared" si="216"/>
        <v>0</v>
      </c>
      <c r="FG103" s="18">
        <f t="shared" si="217"/>
        <v>0</v>
      </c>
      <c r="FH103" s="18">
        <f t="shared" si="218"/>
        <v>0</v>
      </c>
      <c r="FI103" s="18">
        <f t="shared" si="219"/>
        <v>0</v>
      </c>
      <c r="FJ103" s="18">
        <f t="shared" si="220"/>
        <v>0</v>
      </c>
      <c r="FK103" s="18">
        <f t="shared" si="221"/>
        <v>0</v>
      </c>
      <c r="FL103" s="18">
        <f t="shared" si="222"/>
        <v>0</v>
      </c>
      <c r="FM103" s="18">
        <f t="shared" si="223"/>
        <v>0</v>
      </c>
      <c r="FN103" s="18">
        <f t="shared" si="224"/>
        <v>0</v>
      </c>
      <c r="FO103" s="18">
        <f t="shared" si="225"/>
        <v>0</v>
      </c>
      <c r="FP103" s="18">
        <f t="shared" si="226"/>
        <v>0</v>
      </c>
      <c r="FQ103" s="18">
        <f t="shared" si="227"/>
        <v>0</v>
      </c>
      <c r="FR103" s="18">
        <f t="shared" si="228"/>
        <v>0</v>
      </c>
      <c r="FS103" s="18">
        <f t="shared" si="229"/>
        <v>0</v>
      </c>
      <c r="FT103" s="18">
        <f t="shared" si="230"/>
        <v>0</v>
      </c>
      <c r="FU103" s="18">
        <f t="shared" si="231"/>
        <v>0</v>
      </c>
      <c r="FV103" s="18">
        <f t="shared" si="232"/>
        <v>0</v>
      </c>
      <c r="FW103" s="18">
        <f t="shared" si="233"/>
        <v>0</v>
      </c>
      <c r="FX103" s="18">
        <f t="shared" si="234"/>
        <v>0</v>
      </c>
      <c r="FY103" s="18">
        <f t="shared" si="235"/>
        <v>0</v>
      </c>
      <c r="FZ103" s="18">
        <f t="shared" si="236"/>
        <v>0</v>
      </c>
      <c r="GA103" s="18">
        <f t="shared" si="237"/>
        <v>0</v>
      </c>
      <c r="GB103" s="18">
        <f t="shared" si="238"/>
        <v>0</v>
      </c>
      <c r="GC103" s="18">
        <f t="shared" si="239"/>
        <v>0</v>
      </c>
      <c r="GD103" s="18">
        <f t="shared" si="240"/>
        <v>0</v>
      </c>
      <c r="GE103" s="18">
        <f t="shared" si="241"/>
        <v>0</v>
      </c>
    </row>
    <row r="104" spans="1:187" x14ac:dyDescent="0.2">
      <c r="A104">
        <v>101</v>
      </c>
      <c r="B104" s="16">
        <f>Bonds!B104</f>
        <v>46965</v>
      </c>
      <c r="C104" s="17">
        <f>Bonds!C104</f>
        <v>4.25</v>
      </c>
      <c r="D104">
        <f>Bonds!Q104</f>
        <v>4</v>
      </c>
      <c r="E104">
        <f t="shared" si="121"/>
        <v>1</v>
      </c>
      <c r="F104" s="16">
        <f>IF(1&gt;$D104,"",IF($E104=1,EOMONTH(EDATE(Bonds!$I104,6*(1-1)),0),EDATE(Bonds!$I104,6*(1-1))))</f>
        <v>46418</v>
      </c>
      <c r="G104" s="16">
        <f>IF(2&gt;$D104,"",IF($E104=1,EOMONTH(EDATE(Bonds!$I104,6*(2-1)),0),EDATE(Bonds!$I104,6*(2-1))))</f>
        <v>46599</v>
      </c>
      <c r="H104" s="16">
        <f>IF(3&gt;$D104,"",IF($E104=1,EOMONTH(EDATE(Bonds!$I104,6*(3-1)),0),EDATE(Bonds!$I104,6*(3-1))))</f>
        <v>46783</v>
      </c>
      <c r="I104" s="16">
        <f>IF(4&gt;$D104,"",IF($E104=1,EOMONTH(EDATE(Bonds!$I104,6*(4-1)),0),EDATE(Bonds!$I104,6*(4-1))))</f>
        <v>46965</v>
      </c>
      <c r="J104" s="16" t="str">
        <f>IF(5&gt;$D104,"",IF($E104=1,EOMONTH(EDATE(Bonds!$I104,6*(5-1)),0),EDATE(Bonds!$I104,6*(5-1))))</f>
        <v/>
      </c>
      <c r="K104" s="16" t="str">
        <f>IF(6&gt;$D104,"",IF($E104=1,EOMONTH(EDATE(Bonds!$I104,6*(6-1)),0),EDATE(Bonds!$I104,6*(6-1))))</f>
        <v/>
      </c>
      <c r="L104" s="16" t="str">
        <f>IF(7&gt;$D104,"",IF($E104=1,EOMONTH(EDATE(Bonds!$I104,6*(7-1)),0),EDATE(Bonds!$I104,6*(7-1))))</f>
        <v/>
      </c>
      <c r="M104" s="16" t="str">
        <f>IF(8&gt;$D104,"",IF($E104=1,EOMONTH(EDATE(Bonds!$I104,6*(8-1)),0),EDATE(Bonds!$I104,6*(8-1))))</f>
        <v/>
      </c>
      <c r="N104" s="16" t="str">
        <f>IF(9&gt;$D104,"",IF($E104=1,EOMONTH(EDATE(Bonds!$I104,6*(9-1)),0),EDATE(Bonds!$I104,6*(9-1))))</f>
        <v/>
      </c>
      <c r="O104" s="16" t="str">
        <f>IF(10&gt;$D104,"",IF($E104=1,EOMONTH(EDATE(Bonds!$I104,6*(10-1)),0),EDATE(Bonds!$I104,6*(10-1))))</f>
        <v/>
      </c>
      <c r="P104" s="16" t="str">
        <f>IF(11&gt;$D104,"",IF($E104=1,EOMONTH(EDATE(Bonds!$I104,6*(11-1)),0),EDATE(Bonds!$I104,6*(11-1))))</f>
        <v/>
      </c>
      <c r="Q104" s="16" t="str">
        <f>IF(12&gt;$D104,"",IF($E104=1,EOMONTH(EDATE(Bonds!$I104,6*(12-1)),0),EDATE(Bonds!$I104,6*(12-1))))</f>
        <v/>
      </c>
      <c r="R104" s="16" t="str">
        <f>IF(13&gt;$D104,"",IF($E104=1,EOMONTH(EDATE(Bonds!$I104,6*(13-1)),0),EDATE(Bonds!$I104,6*(13-1))))</f>
        <v/>
      </c>
      <c r="S104" s="16" t="str">
        <f>IF(14&gt;$D104,"",IF($E104=1,EOMONTH(EDATE(Bonds!$I104,6*(14-1)),0),EDATE(Bonds!$I104,6*(14-1))))</f>
        <v/>
      </c>
      <c r="T104" s="16" t="str">
        <f>IF(15&gt;$D104,"",IF($E104=1,EOMONTH(EDATE(Bonds!$I104,6*(15-1)),0),EDATE(Bonds!$I104,6*(15-1))))</f>
        <v/>
      </c>
      <c r="U104" s="16" t="str">
        <f>IF(16&gt;$D104,"",IF($E104=1,EOMONTH(EDATE(Bonds!$I104,6*(16-1)),0),EDATE(Bonds!$I104,6*(16-1))))</f>
        <v/>
      </c>
      <c r="V104" s="16" t="str">
        <f>IF(17&gt;$D104,"",IF($E104=1,EOMONTH(EDATE(Bonds!$I104,6*(17-1)),0),EDATE(Bonds!$I104,6*(17-1))))</f>
        <v/>
      </c>
      <c r="W104" s="16" t="str">
        <f>IF(18&gt;$D104,"",IF($E104=1,EOMONTH(EDATE(Bonds!$I104,6*(18-1)),0),EDATE(Bonds!$I104,6*(18-1))))</f>
        <v/>
      </c>
      <c r="X104" s="16" t="str">
        <f>IF(19&gt;$D104,"",IF($E104=1,EOMONTH(EDATE(Bonds!$I104,6*(19-1)),0),EDATE(Bonds!$I104,6*(19-1))))</f>
        <v/>
      </c>
      <c r="Y104" s="16" t="str">
        <f>IF(20&gt;$D104,"",IF($E104=1,EOMONTH(EDATE(Bonds!$I104,6*(20-1)),0),EDATE(Bonds!$I104,6*(20-1))))</f>
        <v/>
      </c>
      <c r="Z104" s="16" t="str">
        <f>IF(21&gt;$D104,"",IF($E104=1,EOMONTH(EDATE(Bonds!$I104,6*(21-1)),0),EDATE(Bonds!$I104,6*(21-1))))</f>
        <v/>
      </c>
      <c r="AA104" s="16" t="str">
        <f>IF(22&gt;$D104,"",IF($E104=1,EOMONTH(EDATE(Bonds!$I104,6*(22-1)),0),EDATE(Bonds!$I104,6*(22-1))))</f>
        <v/>
      </c>
      <c r="AB104" s="16" t="str">
        <f>IF(23&gt;$D104,"",IF($E104=1,EOMONTH(EDATE(Bonds!$I104,6*(23-1)),0),EDATE(Bonds!$I104,6*(23-1))))</f>
        <v/>
      </c>
      <c r="AC104" s="16" t="str">
        <f>IF(24&gt;$D104,"",IF($E104=1,EOMONTH(EDATE(Bonds!$I104,6*(24-1)),0),EDATE(Bonds!$I104,6*(24-1))))</f>
        <v/>
      </c>
      <c r="AD104" s="16" t="str">
        <f>IF(25&gt;$D104,"",IF($E104=1,EOMONTH(EDATE(Bonds!$I104,6*(25-1)),0),EDATE(Bonds!$I104,6*(25-1))))</f>
        <v/>
      </c>
      <c r="AE104" s="16" t="str">
        <f>IF(26&gt;$D104,"",IF($E104=1,EOMONTH(EDATE(Bonds!$I104,6*(26-1)),0),EDATE(Bonds!$I104,6*(26-1))))</f>
        <v/>
      </c>
      <c r="AF104" s="16" t="str">
        <f>IF(27&gt;$D104,"",IF($E104=1,EOMONTH(EDATE(Bonds!$I104,6*(27-1)),0),EDATE(Bonds!$I104,6*(27-1))))</f>
        <v/>
      </c>
      <c r="AG104" s="16" t="str">
        <f>IF(28&gt;$D104,"",IF($E104=1,EOMONTH(EDATE(Bonds!$I104,6*(28-1)),0),EDATE(Bonds!$I104,6*(28-1))))</f>
        <v/>
      </c>
      <c r="AH104" s="16" t="str">
        <f>IF(29&gt;$D104,"",IF($E104=1,EOMONTH(EDATE(Bonds!$I104,6*(29-1)),0),EDATE(Bonds!$I104,6*(29-1))))</f>
        <v/>
      </c>
      <c r="AI104" s="16" t="str">
        <f>IF(30&gt;$D104,"",IF($E104=1,EOMONTH(EDATE(Bonds!$I104,6*(30-1)),0),EDATE(Bonds!$I104,6*(30-1))))</f>
        <v/>
      </c>
      <c r="AJ104" s="16" t="str">
        <f>IF(31&gt;$D104,"",IF($E104=1,EOMONTH(EDATE(Bonds!$I104,6*(31-1)),0),EDATE(Bonds!$I104,6*(31-1))))</f>
        <v/>
      </c>
      <c r="AK104" s="16" t="str">
        <f>IF(32&gt;$D104,"",IF($E104=1,EOMONTH(EDATE(Bonds!$I104,6*(32-1)),0),EDATE(Bonds!$I104,6*(32-1))))</f>
        <v/>
      </c>
      <c r="AL104" s="16" t="str">
        <f>IF(33&gt;$D104,"",IF($E104=1,EOMONTH(EDATE(Bonds!$I104,6*(33-1)),0),EDATE(Bonds!$I104,6*(33-1))))</f>
        <v/>
      </c>
      <c r="AM104" s="16" t="str">
        <f>IF(34&gt;$D104,"",IF($E104=1,EOMONTH(EDATE(Bonds!$I104,6*(34-1)),0),EDATE(Bonds!$I104,6*(34-1))))</f>
        <v/>
      </c>
      <c r="AN104" s="16" t="str">
        <f>IF(35&gt;$D104,"",IF($E104=1,EOMONTH(EDATE(Bonds!$I104,6*(35-1)),0),EDATE(Bonds!$I104,6*(35-1))))</f>
        <v/>
      </c>
      <c r="AO104" s="16" t="str">
        <f>IF(36&gt;$D104,"",IF($E104=1,EOMONTH(EDATE(Bonds!$I104,6*(36-1)),0),EDATE(Bonds!$I104,6*(36-1))))</f>
        <v/>
      </c>
      <c r="AP104" s="16" t="str">
        <f>IF(37&gt;$D104,"",IF($E104=1,EOMONTH(EDATE(Bonds!$I104,6*(37-1)),0),EDATE(Bonds!$I104,6*(37-1))))</f>
        <v/>
      </c>
      <c r="AQ104" s="16" t="str">
        <f>IF(38&gt;$D104,"",IF($E104=1,EOMONTH(EDATE(Bonds!$I104,6*(38-1)),0),EDATE(Bonds!$I104,6*(38-1))))</f>
        <v/>
      </c>
      <c r="AR104" s="16" t="str">
        <f>IF(39&gt;$D104,"",IF($E104=1,EOMONTH(EDATE(Bonds!$I104,6*(39-1)),0),EDATE(Bonds!$I104,6*(39-1))))</f>
        <v/>
      </c>
      <c r="AS104" s="16" t="str">
        <f>IF(40&gt;$D104,"",IF($E104=1,EOMONTH(EDATE(Bonds!$I104,6*(40-1)),0),EDATE(Bonds!$I104,6*(40-1))))</f>
        <v/>
      </c>
      <c r="AT104" s="16" t="str">
        <f>IF(41&gt;$D104,"",IF($E104=1,EOMONTH(EDATE(Bonds!$I104,6*(41-1)),0),EDATE(Bonds!$I104,6*(41-1))))</f>
        <v/>
      </c>
      <c r="AU104" s="16" t="str">
        <f>IF(42&gt;$D104,"",IF($E104=1,EOMONTH(EDATE(Bonds!$I104,6*(42-1)),0),EDATE(Bonds!$I104,6*(42-1))))</f>
        <v/>
      </c>
      <c r="AV104" s="16" t="str">
        <f>IF(43&gt;$D104,"",IF($E104=1,EOMONTH(EDATE(Bonds!$I104,6*(43-1)),0),EDATE(Bonds!$I104,6*(43-1))))</f>
        <v/>
      </c>
      <c r="AW104" s="16" t="str">
        <f>IF(44&gt;$D104,"",IF($E104=1,EOMONTH(EDATE(Bonds!$I104,6*(44-1)),0),EDATE(Bonds!$I104,6*(44-1))))</f>
        <v/>
      </c>
      <c r="AX104" s="16" t="str">
        <f>IF(45&gt;$D104,"",IF($E104=1,EOMONTH(EDATE(Bonds!$I104,6*(45-1)),0),EDATE(Bonds!$I104,6*(45-1))))</f>
        <v/>
      </c>
      <c r="AY104" s="16" t="str">
        <f>IF(46&gt;$D104,"",IF($E104=1,EOMONTH(EDATE(Bonds!$I104,6*(46-1)),0),EDATE(Bonds!$I104,6*(46-1))))</f>
        <v/>
      </c>
      <c r="AZ104" s="16" t="str">
        <f>IF(47&gt;$D104,"",IF($E104=1,EOMONTH(EDATE(Bonds!$I104,6*(47-1)),0),EDATE(Bonds!$I104,6*(47-1))))</f>
        <v/>
      </c>
      <c r="BA104" s="16" t="str">
        <f>IF(48&gt;$D104,"",IF($E104=1,EOMONTH(EDATE(Bonds!$I104,6*(48-1)),0),EDATE(Bonds!$I104,6*(48-1))))</f>
        <v/>
      </c>
      <c r="BB104" s="16" t="str">
        <f>IF(49&gt;$D104,"",IF($E104=1,EOMONTH(EDATE(Bonds!$I104,6*(49-1)),0),EDATE(Bonds!$I104,6*(49-1))))</f>
        <v/>
      </c>
      <c r="BC104" s="16" t="str">
        <f>IF(50&gt;$D104,"",IF($E104=1,EOMONTH(EDATE(Bonds!$I104,6*(50-1)),0),EDATE(Bonds!$I104,6*(50-1))))</f>
        <v/>
      </c>
      <c r="BD104" s="16" t="str">
        <f>IF(51&gt;$D104,"",IF($E104=1,EOMONTH(EDATE(Bonds!$I104,6*(51-1)),0),EDATE(Bonds!$I104,6*(51-1))))</f>
        <v/>
      </c>
      <c r="BE104" s="16" t="str">
        <f>IF(52&gt;$D104,"",IF($E104=1,EOMONTH(EDATE(Bonds!$I104,6*(52-1)),0),EDATE(Bonds!$I104,6*(52-1))))</f>
        <v/>
      </c>
      <c r="BF104" s="16" t="str">
        <f>IF(53&gt;$D104,"",IF($E104=1,EOMONTH(EDATE(Bonds!$I104,6*(53-1)),0),EDATE(Bonds!$I104,6*(53-1))))</f>
        <v/>
      </c>
      <c r="BG104" s="16" t="str">
        <f>IF(54&gt;$D104,"",IF($E104=1,EOMONTH(EDATE(Bonds!$I104,6*(54-1)),0),EDATE(Bonds!$I104,6*(54-1))))</f>
        <v/>
      </c>
      <c r="BH104" s="16" t="str">
        <f>IF(55&gt;$D104,"",IF($E104=1,EOMONTH(EDATE(Bonds!$I104,6*(55-1)),0),EDATE(Bonds!$I104,6*(55-1))))</f>
        <v/>
      </c>
      <c r="BI104" s="16" t="str">
        <f>IF(56&gt;$D104,"",IF($E104=1,EOMONTH(EDATE(Bonds!$I104,6*(56-1)),0),EDATE(Bonds!$I104,6*(56-1))))</f>
        <v/>
      </c>
      <c r="BJ104" s="16" t="str">
        <f>IF(57&gt;$D104,"",IF($E104=1,EOMONTH(EDATE(Bonds!$I104,6*(57-1)),0),EDATE(Bonds!$I104,6*(57-1))))</f>
        <v/>
      </c>
      <c r="BK104" s="16" t="str">
        <f>IF(58&gt;$D104,"",IF($E104=1,EOMONTH(EDATE(Bonds!$I104,6*(58-1)),0),EDATE(Bonds!$I104,6*(58-1))))</f>
        <v/>
      </c>
      <c r="BL104" s="16" t="str">
        <f>IF(59&gt;$D104,"",IF($E104=1,EOMONTH(EDATE(Bonds!$I104,6*(59-1)),0),EDATE(Bonds!$I104,6*(59-1))))</f>
        <v/>
      </c>
      <c r="BM104" s="16" t="str">
        <f>IF(60&gt;$D104,"",IF($E104=1,EOMONTH(EDATE(Bonds!$I104,6*(60-1)),0),EDATE(Bonds!$I104,6*(60-1))))</f>
        <v/>
      </c>
      <c r="BO104" s="22">
        <f t="shared" si="122"/>
        <v>3.8804014146881394E-2</v>
      </c>
      <c r="BP104" s="22">
        <f t="shared" si="123"/>
        <v>4.0970007394902724E-2</v>
      </c>
      <c r="BQ104" s="22">
        <f t="shared" si="124"/>
        <v>4.2385663294413671E-2</v>
      </c>
      <c r="BR104" s="22">
        <f t="shared" si="125"/>
        <v>4.3268245081472673E-2</v>
      </c>
      <c r="BS104" s="22" t="str">
        <f t="shared" si="126"/>
        <v/>
      </c>
      <c r="BT104" s="22" t="str">
        <f t="shared" si="127"/>
        <v/>
      </c>
      <c r="BU104" s="22" t="str">
        <f t="shared" si="128"/>
        <v/>
      </c>
      <c r="BV104" s="22" t="str">
        <f t="shared" si="129"/>
        <v/>
      </c>
      <c r="BW104" s="22" t="str">
        <f t="shared" si="130"/>
        <v/>
      </c>
      <c r="BX104" s="22" t="str">
        <f t="shared" si="131"/>
        <v/>
      </c>
      <c r="BY104" s="22" t="str">
        <f t="shared" si="132"/>
        <v/>
      </c>
      <c r="BZ104" s="22" t="str">
        <f t="shared" si="133"/>
        <v/>
      </c>
      <c r="CA104" s="22" t="str">
        <f t="shared" si="134"/>
        <v/>
      </c>
      <c r="CB104" s="22" t="str">
        <f t="shared" si="135"/>
        <v/>
      </c>
      <c r="CC104" s="22" t="str">
        <f t="shared" si="136"/>
        <v/>
      </c>
      <c r="CD104" s="22" t="str">
        <f t="shared" si="137"/>
        <v/>
      </c>
      <c r="CE104" s="22" t="str">
        <f t="shared" si="138"/>
        <v/>
      </c>
      <c r="CF104" s="22" t="str">
        <f t="shared" si="139"/>
        <v/>
      </c>
      <c r="CG104" s="22" t="str">
        <f t="shared" si="140"/>
        <v/>
      </c>
      <c r="CH104" s="22" t="str">
        <f t="shared" si="141"/>
        <v/>
      </c>
      <c r="CI104" s="22" t="str">
        <f t="shared" si="142"/>
        <v/>
      </c>
      <c r="CJ104" s="22" t="str">
        <f t="shared" si="143"/>
        <v/>
      </c>
      <c r="CK104" s="22" t="str">
        <f t="shared" si="144"/>
        <v/>
      </c>
      <c r="CL104" s="22" t="str">
        <f t="shared" si="145"/>
        <v/>
      </c>
      <c r="CM104" s="22" t="str">
        <f t="shared" si="146"/>
        <v/>
      </c>
      <c r="CN104" s="22" t="str">
        <f t="shared" si="147"/>
        <v/>
      </c>
      <c r="CO104" s="22" t="str">
        <f t="shared" si="148"/>
        <v/>
      </c>
      <c r="CP104" s="22" t="str">
        <f t="shared" si="149"/>
        <v/>
      </c>
      <c r="CQ104" s="22" t="str">
        <f t="shared" si="150"/>
        <v/>
      </c>
      <c r="CR104" s="22" t="str">
        <f t="shared" si="151"/>
        <v/>
      </c>
      <c r="CS104" s="22" t="str">
        <f t="shared" si="152"/>
        <v/>
      </c>
      <c r="CT104" s="22" t="str">
        <f t="shared" si="153"/>
        <v/>
      </c>
      <c r="CU104" s="22" t="str">
        <f t="shared" si="154"/>
        <v/>
      </c>
      <c r="CV104" s="22" t="str">
        <f t="shared" si="155"/>
        <v/>
      </c>
      <c r="CW104" s="22" t="str">
        <f t="shared" si="156"/>
        <v/>
      </c>
      <c r="CX104" s="22" t="str">
        <f t="shared" si="157"/>
        <v/>
      </c>
      <c r="CY104" s="22" t="str">
        <f t="shared" si="158"/>
        <v/>
      </c>
      <c r="CZ104" s="22" t="str">
        <f t="shared" si="159"/>
        <v/>
      </c>
      <c r="DA104" s="22" t="str">
        <f t="shared" si="160"/>
        <v/>
      </c>
      <c r="DB104" s="22" t="str">
        <f t="shared" si="161"/>
        <v/>
      </c>
      <c r="DC104" s="22" t="str">
        <f t="shared" si="162"/>
        <v/>
      </c>
      <c r="DD104" s="22" t="str">
        <f t="shared" si="163"/>
        <v/>
      </c>
      <c r="DE104" s="22" t="str">
        <f t="shared" si="164"/>
        <v/>
      </c>
      <c r="DF104" s="22" t="str">
        <f t="shared" si="165"/>
        <v/>
      </c>
      <c r="DG104" s="22" t="str">
        <f t="shared" si="166"/>
        <v/>
      </c>
      <c r="DH104" s="22" t="str">
        <f t="shared" si="167"/>
        <v/>
      </c>
      <c r="DI104" s="22" t="str">
        <f t="shared" si="168"/>
        <v/>
      </c>
      <c r="DJ104" s="22" t="str">
        <f t="shared" si="169"/>
        <v/>
      </c>
      <c r="DK104" s="22" t="str">
        <f t="shared" si="170"/>
        <v/>
      </c>
      <c r="DL104" s="22" t="str">
        <f t="shared" si="171"/>
        <v/>
      </c>
      <c r="DM104" s="22" t="str">
        <f t="shared" si="172"/>
        <v/>
      </c>
      <c r="DN104" s="22" t="str">
        <f t="shared" si="173"/>
        <v/>
      </c>
      <c r="DO104" s="22" t="str">
        <f t="shared" si="174"/>
        <v/>
      </c>
      <c r="DP104" s="22" t="str">
        <f t="shared" si="175"/>
        <v/>
      </c>
      <c r="DQ104" s="22" t="str">
        <f t="shared" si="176"/>
        <v/>
      </c>
      <c r="DR104" s="22" t="str">
        <f t="shared" si="177"/>
        <v/>
      </c>
      <c r="DS104" s="22" t="str">
        <f t="shared" si="178"/>
        <v/>
      </c>
      <c r="DT104" s="22" t="str">
        <f t="shared" si="179"/>
        <v/>
      </c>
      <c r="DU104" s="22" t="str">
        <f t="shared" si="180"/>
        <v/>
      </c>
      <c r="DV104" s="22" t="str">
        <f t="shared" si="181"/>
        <v/>
      </c>
      <c r="DX104" s="18">
        <f t="shared" si="182"/>
        <v>2.0924936925944144</v>
      </c>
      <c r="DY104" s="18">
        <f t="shared" si="183"/>
        <v>2.0486466659794762</v>
      </c>
      <c r="DZ104" s="18">
        <f t="shared" si="184"/>
        <v>2.0028035998268718</v>
      </c>
      <c r="EA104" s="18">
        <f t="shared" si="185"/>
        <v>94.081902136276611</v>
      </c>
      <c r="EB104" s="18">
        <f t="shared" si="186"/>
        <v>0</v>
      </c>
      <c r="EC104" s="18">
        <f t="shared" si="187"/>
        <v>0</v>
      </c>
      <c r="ED104" s="18">
        <f t="shared" si="188"/>
        <v>0</v>
      </c>
      <c r="EE104" s="18">
        <f t="shared" si="189"/>
        <v>0</v>
      </c>
      <c r="EF104" s="18">
        <f t="shared" si="190"/>
        <v>0</v>
      </c>
      <c r="EG104" s="18">
        <f t="shared" si="191"/>
        <v>0</v>
      </c>
      <c r="EH104" s="18">
        <f t="shared" si="192"/>
        <v>0</v>
      </c>
      <c r="EI104" s="18">
        <f t="shared" si="193"/>
        <v>0</v>
      </c>
      <c r="EJ104" s="18">
        <f t="shared" si="194"/>
        <v>0</v>
      </c>
      <c r="EK104" s="18">
        <f t="shared" si="195"/>
        <v>0</v>
      </c>
      <c r="EL104" s="18">
        <f t="shared" si="196"/>
        <v>0</v>
      </c>
      <c r="EM104" s="18">
        <f t="shared" si="197"/>
        <v>0</v>
      </c>
      <c r="EN104" s="18">
        <f t="shared" si="198"/>
        <v>0</v>
      </c>
      <c r="EO104" s="18">
        <f t="shared" si="199"/>
        <v>0</v>
      </c>
      <c r="EP104" s="18">
        <f t="shared" si="200"/>
        <v>0</v>
      </c>
      <c r="EQ104" s="18">
        <f t="shared" si="201"/>
        <v>0</v>
      </c>
      <c r="ER104" s="18">
        <f t="shared" si="202"/>
        <v>0</v>
      </c>
      <c r="ES104" s="18">
        <f t="shared" si="203"/>
        <v>0</v>
      </c>
      <c r="ET104" s="18">
        <f t="shared" si="204"/>
        <v>0</v>
      </c>
      <c r="EU104" s="18">
        <f t="shared" si="205"/>
        <v>0</v>
      </c>
      <c r="EV104" s="18">
        <f t="shared" si="206"/>
        <v>0</v>
      </c>
      <c r="EW104" s="18">
        <f t="shared" si="207"/>
        <v>0</v>
      </c>
      <c r="EX104" s="18">
        <f t="shared" si="208"/>
        <v>0</v>
      </c>
      <c r="EY104" s="18">
        <f t="shared" si="209"/>
        <v>0</v>
      </c>
      <c r="EZ104" s="18">
        <f t="shared" si="210"/>
        <v>0</v>
      </c>
      <c r="FA104" s="18">
        <f t="shared" si="211"/>
        <v>0</v>
      </c>
      <c r="FB104" s="18">
        <f t="shared" si="212"/>
        <v>0</v>
      </c>
      <c r="FC104" s="18">
        <f t="shared" si="213"/>
        <v>0</v>
      </c>
      <c r="FD104" s="18">
        <f t="shared" si="214"/>
        <v>0</v>
      </c>
      <c r="FE104" s="18">
        <f t="shared" si="215"/>
        <v>0</v>
      </c>
      <c r="FF104" s="18">
        <f t="shared" si="216"/>
        <v>0</v>
      </c>
      <c r="FG104" s="18">
        <f t="shared" si="217"/>
        <v>0</v>
      </c>
      <c r="FH104" s="18">
        <f t="shared" si="218"/>
        <v>0</v>
      </c>
      <c r="FI104" s="18">
        <f t="shared" si="219"/>
        <v>0</v>
      </c>
      <c r="FJ104" s="18">
        <f t="shared" si="220"/>
        <v>0</v>
      </c>
      <c r="FK104" s="18">
        <f t="shared" si="221"/>
        <v>0</v>
      </c>
      <c r="FL104" s="18">
        <f t="shared" si="222"/>
        <v>0</v>
      </c>
      <c r="FM104" s="18">
        <f t="shared" si="223"/>
        <v>0</v>
      </c>
      <c r="FN104" s="18">
        <f t="shared" si="224"/>
        <v>0</v>
      </c>
      <c r="FO104" s="18">
        <f t="shared" si="225"/>
        <v>0</v>
      </c>
      <c r="FP104" s="18">
        <f t="shared" si="226"/>
        <v>0</v>
      </c>
      <c r="FQ104" s="18">
        <f t="shared" si="227"/>
        <v>0</v>
      </c>
      <c r="FR104" s="18">
        <f t="shared" si="228"/>
        <v>0</v>
      </c>
      <c r="FS104" s="18">
        <f t="shared" si="229"/>
        <v>0</v>
      </c>
      <c r="FT104" s="18">
        <f t="shared" si="230"/>
        <v>0</v>
      </c>
      <c r="FU104" s="18">
        <f t="shared" si="231"/>
        <v>0</v>
      </c>
      <c r="FV104" s="18">
        <f t="shared" si="232"/>
        <v>0</v>
      </c>
      <c r="FW104" s="18">
        <f t="shared" si="233"/>
        <v>0</v>
      </c>
      <c r="FX104" s="18">
        <f t="shared" si="234"/>
        <v>0</v>
      </c>
      <c r="FY104" s="18">
        <f t="shared" si="235"/>
        <v>0</v>
      </c>
      <c r="FZ104" s="18">
        <f t="shared" si="236"/>
        <v>0</v>
      </c>
      <c r="GA104" s="18">
        <f t="shared" si="237"/>
        <v>0</v>
      </c>
      <c r="GB104" s="18">
        <f t="shared" si="238"/>
        <v>0</v>
      </c>
      <c r="GC104" s="18">
        <f t="shared" si="239"/>
        <v>0</v>
      </c>
      <c r="GD104" s="18">
        <f t="shared" si="240"/>
        <v>0</v>
      </c>
      <c r="GE104" s="18">
        <f t="shared" si="241"/>
        <v>0</v>
      </c>
    </row>
    <row r="105" spans="1:187" x14ac:dyDescent="0.2">
      <c r="A105">
        <v>102</v>
      </c>
      <c r="B105" s="16">
        <f>Bonds!B105</f>
        <v>46980</v>
      </c>
      <c r="C105" s="17">
        <f>Bonds!C105</f>
        <v>2.875</v>
      </c>
      <c r="D105">
        <f>Bonds!Q105</f>
        <v>4</v>
      </c>
      <c r="E105">
        <f t="shared" si="121"/>
        <v>0</v>
      </c>
      <c r="F105" s="16">
        <f>IF(1&gt;$D105,"",IF($E105=1,EOMONTH(EDATE(Bonds!$I105,6*(1-1)),0),EDATE(Bonds!$I105,6*(1-1))))</f>
        <v>46433</v>
      </c>
      <c r="G105" s="16">
        <f>IF(2&gt;$D105,"",IF($E105=1,EOMONTH(EDATE(Bonds!$I105,6*(2-1)),0),EDATE(Bonds!$I105,6*(2-1))))</f>
        <v>46614</v>
      </c>
      <c r="H105" s="16">
        <f>IF(3&gt;$D105,"",IF($E105=1,EOMONTH(EDATE(Bonds!$I105,6*(3-1)),0),EDATE(Bonds!$I105,6*(3-1))))</f>
        <v>46798</v>
      </c>
      <c r="I105" s="16">
        <f>IF(4&gt;$D105,"",IF($E105=1,EOMONTH(EDATE(Bonds!$I105,6*(4-1)),0),EDATE(Bonds!$I105,6*(4-1))))</f>
        <v>46980</v>
      </c>
      <c r="J105" s="16" t="str">
        <f>IF(5&gt;$D105,"",IF($E105=1,EOMONTH(EDATE(Bonds!$I105,6*(5-1)),0),EDATE(Bonds!$I105,6*(5-1))))</f>
        <v/>
      </c>
      <c r="K105" s="16" t="str">
        <f>IF(6&gt;$D105,"",IF($E105=1,EOMONTH(EDATE(Bonds!$I105,6*(6-1)),0),EDATE(Bonds!$I105,6*(6-1))))</f>
        <v/>
      </c>
      <c r="L105" s="16" t="str">
        <f>IF(7&gt;$D105,"",IF($E105=1,EOMONTH(EDATE(Bonds!$I105,6*(7-1)),0),EDATE(Bonds!$I105,6*(7-1))))</f>
        <v/>
      </c>
      <c r="M105" s="16" t="str">
        <f>IF(8&gt;$D105,"",IF($E105=1,EOMONTH(EDATE(Bonds!$I105,6*(8-1)),0),EDATE(Bonds!$I105,6*(8-1))))</f>
        <v/>
      </c>
      <c r="N105" s="16" t="str">
        <f>IF(9&gt;$D105,"",IF($E105=1,EOMONTH(EDATE(Bonds!$I105,6*(9-1)),0),EDATE(Bonds!$I105,6*(9-1))))</f>
        <v/>
      </c>
      <c r="O105" s="16" t="str">
        <f>IF(10&gt;$D105,"",IF($E105=1,EOMONTH(EDATE(Bonds!$I105,6*(10-1)),0),EDATE(Bonds!$I105,6*(10-1))))</f>
        <v/>
      </c>
      <c r="P105" s="16" t="str">
        <f>IF(11&gt;$D105,"",IF($E105=1,EOMONTH(EDATE(Bonds!$I105,6*(11-1)),0),EDATE(Bonds!$I105,6*(11-1))))</f>
        <v/>
      </c>
      <c r="Q105" s="16" t="str">
        <f>IF(12&gt;$D105,"",IF($E105=1,EOMONTH(EDATE(Bonds!$I105,6*(12-1)),0),EDATE(Bonds!$I105,6*(12-1))))</f>
        <v/>
      </c>
      <c r="R105" s="16" t="str">
        <f>IF(13&gt;$D105,"",IF($E105=1,EOMONTH(EDATE(Bonds!$I105,6*(13-1)),0),EDATE(Bonds!$I105,6*(13-1))))</f>
        <v/>
      </c>
      <c r="S105" s="16" t="str">
        <f>IF(14&gt;$D105,"",IF($E105=1,EOMONTH(EDATE(Bonds!$I105,6*(14-1)),0),EDATE(Bonds!$I105,6*(14-1))))</f>
        <v/>
      </c>
      <c r="T105" s="16" t="str">
        <f>IF(15&gt;$D105,"",IF($E105=1,EOMONTH(EDATE(Bonds!$I105,6*(15-1)),0),EDATE(Bonds!$I105,6*(15-1))))</f>
        <v/>
      </c>
      <c r="U105" s="16" t="str">
        <f>IF(16&gt;$D105,"",IF($E105=1,EOMONTH(EDATE(Bonds!$I105,6*(16-1)),0),EDATE(Bonds!$I105,6*(16-1))))</f>
        <v/>
      </c>
      <c r="V105" s="16" t="str">
        <f>IF(17&gt;$D105,"",IF($E105=1,EOMONTH(EDATE(Bonds!$I105,6*(17-1)),0),EDATE(Bonds!$I105,6*(17-1))))</f>
        <v/>
      </c>
      <c r="W105" s="16" t="str">
        <f>IF(18&gt;$D105,"",IF($E105=1,EOMONTH(EDATE(Bonds!$I105,6*(18-1)),0),EDATE(Bonds!$I105,6*(18-1))))</f>
        <v/>
      </c>
      <c r="X105" s="16" t="str">
        <f>IF(19&gt;$D105,"",IF($E105=1,EOMONTH(EDATE(Bonds!$I105,6*(19-1)),0),EDATE(Bonds!$I105,6*(19-1))))</f>
        <v/>
      </c>
      <c r="Y105" s="16" t="str">
        <f>IF(20&gt;$D105,"",IF($E105=1,EOMONTH(EDATE(Bonds!$I105,6*(20-1)),0),EDATE(Bonds!$I105,6*(20-1))))</f>
        <v/>
      </c>
      <c r="Z105" s="16" t="str">
        <f>IF(21&gt;$D105,"",IF($E105=1,EOMONTH(EDATE(Bonds!$I105,6*(21-1)),0),EDATE(Bonds!$I105,6*(21-1))))</f>
        <v/>
      </c>
      <c r="AA105" s="16" t="str">
        <f>IF(22&gt;$D105,"",IF($E105=1,EOMONTH(EDATE(Bonds!$I105,6*(22-1)),0),EDATE(Bonds!$I105,6*(22-1))))</f>
        <v/>
      </c>
      <c r="AB105" s="16" t="str">
        <f>IF(23&gt;$D105,"",IF($E105=1,EOMONTH(EDATE(Bonds!$I105,6*(23-1)),0),EDATE(Bonds!$I105,6*(23-1))))</f>
        <v/>
      </c>
      <c r="AC105" s="16" t="str">
        <f>IF(24&gt;$D105,"",IF($E105=1,EOMONTH(EDATE(Bonds!$I105,6*(24-1)),0),EDATE(Bonds!$I105,6*(24-1))))</f>
        <v/>
      </c>
      <c r="AD105" s="16" t="str">
        <f>IF(25&gt;$D105,"",IF($E105=1,EOMONTH(EDATE(Bonds!$I105,6*(25-1)),0),EDATE(Bonds!$I105,6*(25-1))))</f>
        <v/>
      </c>
      <c r="AE105" s="16" t="str">
        <f>IF(26&gt;$D105,"",IF($E105=1,EOMONTH(EDATE(Bonds!$I105,6*(26-1)),0),EDATE(Bonds!$I105,6*(26-1))))</f>
        <v/>
      </c>
      <c r="AF105" s="16" t="str">
        <f>IF(27&gt;$D105,"",IF($E105=1,EOMONTH(EDATE(Bonds!$I105,6*(27-1)),0),EDATE(Bonds!$I105,6*(27-1))))</f>
        <v/>
      </c>
      <c r="AG105" s="16" t="str">
        <f>IF(28&gt;$D105,"",IF($E105=1,EOMONTH(EDATE(Bonds!$I105,6*(28-1)),0),EDATE(Bonds!$I105,6*(28-1))))</f>
        <v/>
      </c>
      <c r="AH105" s="16" t="str">
        <f>IF(29&gt;$D105,"",IF($E105=1,EOMONTH(EDATE(Bonds!$I105,6*(29-1)),0),EDATE(Bonds!$I105,6*(29-1))))</f>
        <v/>
      </c>
      <c r="AI105" s="16" t="str">
        <f>IF(30&gt;$D105,"",IF($E105=1,EOMONTH(EDATE(Bonds!$I105,6*(30-1)),0),EDATE(Bonds!$I105,6*(30-1))))</f>
        <v/>
      </c>
      <c r="AJ105" s="16" t="str">
        <f>IF(31&gt;$D105,"",IF($E105=1,EOMONTH(EDATE(Bonds!$I105,6*(31-1)),0),EDATE(Bonds!$I105,6*(31-1))))</f>
        <v/>
      </c>
      <c r="AK105" s="16" t="str">
        <f>IF(32&gt;$D105,"",IF($E105=1,EOMONTH(EDATE(Bonds!$I105,6*(32-1)),0),EDATE(Bonds!$I105,6*(32-1))))</f>
        <v/>
      </c>
      <c r="AL105" s="16" t="str">
        <f>IF(33&gt;$D105,"",IF($E105=1,EOMONTH(EDATE(Bonds!$I105,6*(33-1)),0),EDATE(Bonds!$I105,6*(33-1))))</f>
        <v/>
      </c>
      <c r="AM105" s="16" t="str">
        <f>IF(34&gt;$D105,"",IF($E105=1,EOMONTH(EDATE(Bonds!$I105,6*(34-1)),0),EDATE(Bonds!$I105,6*(34-1))))</f>
        <v/>
      </c>
      <c r="AN105" s="16" t="str">
        <f>IF(35&gt;$D105,"",IF($E105=1,EOMONTH(EDATE(Bonds!$I105,6*(35-1)),0),EDATE(Bonds!$I105,6*(35-1))))</f>
        <v/>
      </c>
      <c r="AO105" s="16" t="str">
        <f>IF(36&gt;$D105,"",IF($E105=1,EOMONTH(EDATE(Bonds!$I105,6*(36-1)),0),EDATE(Bonds!$I105,6*(36-1))))</f>
        <v/>
      </c>
      <c r="AP105" s="16" t="str">
        <f>IF(37&gt;$D105,"",IF($E105=1,EOMONTH(EDATE(Bonds!$I105,6*(37-1)),0),EDATE(Bonds!$I105,6*(37-1))))</f>
        <v/>
      </c>
      <c r="AQ105" s="16" t="str">
        <f>IF(38&gt;$D105,"",IF($E105=1,EOMONTH(EDATE(Bonds!$I105,6*(38-1)),0),EDATE(Bonds!$I105,6*(38-1))))</f>
        <v/>
      </c>
      <c r="AR105" s="16" t="str">
        <f>IF(39&gt;$D105,"",IF($E105=1,EOMONTH(EDATE(Bonds!$I105,6*(39-1)),0),EDATE(Bonds!$I105,6*(39-1))))</f>
        <v/>
      </c>
      <c r="AS105" s="16" t="str">
        <f>IF(40&gt;$D105,"",IF($E105=1,EOMONTH(EDATE(Bonds!$I105,6*(40-1)),0),EDATE(Bonds!$I105,6*(40-1))))</f>
        <v/>
      </c>
      <c r="AT105" s="16" t="str">
        <f>IF(41&gt;$D105,"",IF($E105=1,EOMONTH(EDATE(Bonds!$I105,6*(41-1)),0),EDATE(Bonds!$I105,6*(41-1))))</f>
        <v/>
      </c>
      <c r="AU105" s="16" t="str">
        <f>IF(42&gt;$D105,"",IF($E105=1,EOMONTH(EDATE(Bonds!$I105,6*(42-1)),0),EDATE(Bonds!$I105,6*(42-1))))</f>
        <v/>
      </c>
      <c r="AV105" s="16" t="str">
        <f>IF(43&gt;$D105,"",IF($E105=1,EOMONTH(EDATE(Bonds!$I105,6*(43-1)),0),EDATE(Bonds!$I105,6*(43-1))))</f>
        <v/>
      </c>
      <c r="AW105" s="16" t="str">
        <f>IF(44&gt;$D105,"",IF($E105=1,EOMONTH(EDATE(Bonds!$I105,6*(44-1)),0),EDATE(Bonds!$I105,6*(44-1))))</f>
        <v/>
      </c>
      <c r="AX105" s="16" t="str">
        <f>IF(45&gt;$D105,"",IF($E105=1,EOMONTH(EDATE(Bonds!$I105,6*(45-1)),0),EDATE(Bonds!$I105,6*(45-1))))</f>
        <v/>
      </c>
      <c r="AY105" s="16" t="str">
        <f>IF(46&gt;$D105,"",IF($E105=1,EOMONTH(EDATE(Bonds!$I105,6*(46-1)),0),EDATE(Bonds!$I105,6*(46-1))))</f>
        <v/>
      </c>
      <c r="AZ105" s="16" t="str">
        <f>IF(47&gt;$D105,"",IF($E105=1,EOMONTH(EDATE(Bonds!$I105,6*(47-1)),0),EDATE(Bonds!$I105,6*(47-1))))</f>
        <v/>
      </c>
      <c r="BA105" s="16" t="str">
        <f>IF(48&gt;$D105,"",IF($E105=1,EOMONTH(EDATE(Bonds!$I105,6*(48-1)),0),EDATE(Bonds!$I105,6*(48-1))))</f>
        <v/>
      </c>
      <c r="BB105" s="16" t="str">
        <f>IF(49&gt;$D105,"",IF($E105=1,EOMONTH(EDATE(Bonds!$I105,6*(49-1)),0),EDATE(Bonds!$I105,6*(49-1))))</f>
        <v/>
      </c>
      <c r="BC105" s="16" t="str">
        <f>IF(50&gt;$D105,"",IF($E105=1,EOMONTH(EDATE(Bonds!$I105,6*(50-1)),0),EDATE(Bonds!$I105,6*(50-1))))</f>
        <v/>
      </c>
      <c r="BD105" s="16" t="str">
        <f>IF(51&gt;$D105,"",IF($E105=1,EOMONTH(EDATE(Bonds!$I105,6*(51-1)),0),EDATE(Bonds!$I105,6*(51-1))))</f>
        <v/>
      </c>
      <c r="BE105" s="16" t="str">
        <f>IF(52&gt;$D105,"",IF($E105=1,EOMONTH(EDATE(Bonds!$I105,6*(52-1)),0),EDATE(Bonds!$I105,6*(52-1))))</f>
        <v/>
      </c>
      <c r="BF105" s="16" t="str">
        <f>IF(53&gt;$D105,"",IF($E105=1,EOMONTH(EDATE(Bonds!$I105,6*(53-1)),0),EDATE(Bonds!$I105,6*(53-1))))</f>
        <v/>
      </c>
      <c r="BG105" s="16" t="str">
        <f>IF(54&gt;$D105,"",IF($E105=1,EOMONTH(EDATE(Bonds!$I105,6*(54-1)),0),EDATE(Bonds!$I105,6*(54-1))))</f>
        <v/>
      </c>
      <c r="BH105" s="16" t="str">
        <f>IF(55&gt;$D105,"",IF($E105=1,EOMONTH(EDATE(Bonds!$I105,6*(55-1)),0),EDATE(Bonds!$I105,6*(55-1))))</f>
        <v/>
      </c>
      <c r="BI105" s="16" t="str">
        <f>IF(56&gt;$D105,"",IF($E105=1,EOMONTH(EDATE(Bonds!$I105,6*(56-1)),0),EDATE(Bonds!$I105,6*(56-1))))</f>
        <v/>
      </c>
      <c r="BJ105" s="16" t="str">
        <f>IF(57&gt;$D105,"",IF($E105=1,EOMONTH(EDATE(Bonds!$I105,6*(57-1)),0),EDATE(Bonds!$I105,6*(57-1))))</f>
        <v/>
      </c>
      <c r="BK105" s="16" t="str">
        <f>IF(58&gt;$D105,"",IF($E105=1,EOMONTH(EDATE(Bonds!$I105,6*(58-1)),0),EDATE(Bonds!$I105,6*(58-1))))</f>
        <v/>
      </c>
      <c r="BL105" s="16" t="str">
        <f>IF(59&gt;$D105,"",IF($E105=1,EOMONTH(EDATE(Bonds!$I105,6*(59-1)),0),EDATE(Bonds!$I105,6*(59-1))))</f>
        <v/>
      </c>
      <c r="BM105" s="16" t="str">
        <f>IF(60&gt;$D105,"",IF($E105=1,EOMONTH(EDATE(Bonds!$I105,6*(60-1)),0),EDATE(Bonds!$I105,6*(60-1))))</f>
        <v/>
      </c>
      <c r="BO105" s="22">
        <f t="shared" si="122"/>
        <v>3.9020657449939315E-2</v>
      </c>
      <c r="BP105" s="22">
        <f t="shared" si="123"/>
        <v>4.1110910077221674E-2</v>
      </c>
      <c r="BQ105" s="22">
        <f t="shared" si="124"/>
        <v>4.2474903504774571E-2</v>
      </c>
      <c r="BR105" s="22">
        <f t="shared" si="125"/>
        <v>4.3324176224102208E-2</v>
      </c>
      <c r="BS105" s="22" t="str">
        <f t="shared" si="126"/>
        <v/>
      </c>
      <c r="BT105" s="22" t="str">
        <f t="shared" si="127"/>
        <v/>
      </c>
      <c r="BU105" s="22" t="str">
        <f t="shared" si="128"/>
        <v/>
      </c>
      <c r="BV105" s="22" t="str">
        <f t="shared" si="129"/>
        <v/>
      </c>
      <c r="BW105" s="22" t="str">
        <f t="shared" si="130"/>
        <v/>
      </c>
      <c r="BX105" s="22" t="str">
        <f t="shared" si="131"/>
        <v/>
      </c>
      <c r="BY105" s="22" t="str">
        <f t="shared" si="132"/>
        <v/>
      </c>
      <c r="BZ105" s="22" t="str">
        <f t="shared" si="133"/>
        <v/>
      </c>
      <c r="CA105" s="22" t="str">
        <f t="shared" si="134"/>
        <v/>
      </c>
      <c r="CB105" s="22" t="str">
        <f t="shared" si="135"/>
        <v/>
      </c>
      <c r="CC105" s="22" t="str">
        <f t="shared" si="136"/>
        <v/>
      </c>
      <c r="CD105" s="22" t="str">
        <f t="shared" si="137"/>
        <v/>
      </c>
      <c r="CE105" s="22" t="str">
        <f t="shared" si="138"/>
        <v/>
      </c>
      <c r="CF105" s="22" t="str">
        <f t="shared" si="139"/>
        <v/>
      </c>
      <c r="CG105" s="22" t="str">
        <f t="shared" si="140"/>
        <v/>
      </c>
      <c r="CH105" s="22" t="str">
        <f t="shared" si="141"/>
        <v/>
      </c>
      <c r="CI105" s="22" t="str">
        <f t="shared" si="142"/>
        <v/>
      </c>
      <c r="CJ105" s="22" t="str">
        <f t="shared" si="143"/>
        <v/>
      </c>
      <c r="CK105" s="22" t="str">
        <f t="shared" si="144"/>
        <v/>
      </c>
      <c r="CL105" s="22" t="str">
        <f t="shared" si="145"/>
        <v/>
      </c>
      <c r="CM105" s="22" t="str">
        <f t="shared" si="146"/>
        <v/>
      </c>
      <c r="CN105" s="22" t="str">
        <f t="shared" si="147"/>
        <v/>
      </c>
      <c r="CO105" s="22" t="str">
        <f t="shared" si="148"/>
        <v/>
      </c>
      <c r="CP105" s="22" t="str">
        <f t="shared" si="149"/>
        <v/>
      </c>
      <c r="CQ105" s="22" t="str">
        <f t="shared" si="150"/>
        <v/>
      </c>
      <c r="CR105" s="22" t="str">
        <f t="shared" si="151"/>
        <v/>
      </c>
      <c r="CS105" s="22" t="str">
        <f t="shared" si="152"/>
        <v/>
      </c>
      <c r="CT105" s="22" t="str">
        <f t="shared" si="153"/>
        <v/>
      </c>
      <c r="CU105" s="22" t="str">
        <f t="shared" si="154"/>
        <v/>
      </c>
      <c r="CV105" s="22" t="str">
        <f t="shared" si="155"/>
        <v/>
      </c>
      <c r="CW105" s="22" t="str">
        <f t="shared" si="156"/>
        <v/>
      </c>
      <c r="CX105" s="22" t="str">
        <f t="shared" si="157"/>
        <v/>
      </c>
      <c r="CY105" s="22" t="str">
        <f t="shared" si="158"/>
        <v/>
      </c>
      <c r="CZ105" s="22" t="str">
        <f t="shared" si="159"/>
        <v/>
      </c>
      <c r="DA105" s="22" t="str">
        <f t="shared" si="160"/>
        <v/>
      </c>
      <c r="DB105" s="22" t="str">
        <f t="shared" si="161"/>
        <v/>
      </c>
      <c r="DC105" s="22" t="str">
        <f t="shared" si="162"/>
        <v/>
      </c>
      <c r="DD105" s="22" t="str">
        <f t="shared" si="163"/>
        <v/>
      </c>
      <c r="DE105" s="22" t="str">
        <f t="shared" si="164"/>
        <v/>
      </c>
      <c r="DF105" s="22" t="str">
        <f t="shared" si="165"/>
        <v/>
      </c>
      <c r="DG105" s="22" t="str">
        <f t="shared" si="166"/>
        <v/>
      </c>
      <c r="DH105" s="22" t="str">
        <f t="shared" si="167"/>
        <v/>
      </c>
      <c r="DI105" s="22" t="str">
        <f t="shared" si="168"/>
        <v/>
      </c>
      <c r="DJ105" s="22" t="str">
        <f t="shared" si="169"/>
        <v/>
      </c>
      <c r="DK105" s="22" t="str">
        <f t="shared" si="170"/>
        <v/>
      </c>
      <c r="DL105" s="22" t="str">
        <f t="shared" si="171"/>
        <v/>
      </c>
      <c r="DM105" s="22" t="str">
        <f t="shared" si="172"/>
        <v/>
      </c>
      <c r="DN105" s="22" t="str">
        <f t="shared" si="173"/>
        <v/>
      </c>
      <c r="DO105" s="22" t="str">
        <f t="shared" si="174"/>
        <v/>
      </c>
      <c r="DP105" s="22" t="str">
        <f t="shared" si="175"/>
        <v/>
      </c>
      <c r="DQ105" s="22" t="str">
        <f t="shared" si="176"/>
        <v/>
      </c>
      <c r="DR105" s="22" t="str">
        <f t="shared" si="177"/>
        <v/>
      </c>
      <c r="DS105" s="22" t="str">
        <f t="shared" si="178"/>
        <v/>
      </c>
      <c r="DT105" s="22" t="str">
        <f t="shared" si="179"/>
        <v/>
      </c>
      <c r="DU105" s="22" t="str">
        <f t="shared" si="180"/>
        <v/>
      </c>
      <c r="DV105" s="22" t="str">
        <f t="shared" si="181"/>
        <v/>
      </c>
      <c r="DX105" s="18">
        <f t="shared" si="182"/>
        <v>1.4131207378911246</v>
      </c>
      <c r="DY105" s="18">
        <f t="shared" si="183"/>
        <v>1.3833357142817029</v>
      </c>
      <c r="DZ105" s="18">
        <f t="shared" si="184"/>
        <v>1.3523062312836145</v>
      </c>
      <c r="EA105" s="18">
        <f t="shared" si="185"/>
        <v>93.272424741097922</v>
      </c>
      <c r="EB105" s="18">
        <f t="shared" si="186"/>
        <v>0</v>
      </c>
      <c r="EC105" s="18">
        <f t="shared" si="187"/>
        <v>0</v>
      </c>
      <c r="ED105" s="18">
        <f t="shared" si="188"/>
        <v>0</v>
      </c>
      <c r="EE105" s="18">
        <f t="shared" si="189"/>
        <v>0</v>
      </c>
      <c r="EF105" s="18">
        <f t="shared" si="190"/>
        <v>0</v>
      </c>
      <c r="EG105" s="18">
        <f t="shared" si="191"/>
        <v>0</v>
      </c>
      <c r="EH105" s="18">
        <f t="shared" si="192"/>
        <v>0</v>
      </c>
      <c r="EI105" s="18">
        <f t="shared" si="193"/>
        <v>0</v>
      </c>
      <c r="EJ105" s="18">
        <f t="shared" si="194"/>
        <v>0</v>
      </c>
      <c r="EK105" s="18">
        <f t="shared" si="195"/>
        <v>0</v>
      </c>
      <c r="EL105" s="18">
        <f t="shared" si="196"/>
        <v>0</v>
      </c>
      <c r="EM105" s="18">
        <f t="shared" si="197"/>
        <v>0</v>
      </c>
      <c r="EN105" s="18">
        <f t="shared" si="198"/>
        <v>0</v>
      </c>
      <c r="EO105" s="18">
        <f t="shared" si="199"/>
        <v>0</v>
      </c>
      <c r="EP105" s="18">
        <f t="shared" si="200"/>
        <v>0</v>
      </c>
      <c r="EQ105" s="18">
        <f t="shared" si="201"/>
        <v>0</v>
      </c>
      <c r="ER105" s="18">
        <f t="shared" si="202"/>
        <v>0</v>
      </c>
      <c r="ES105" s="18">
        <f t="shared" si="203"/>
        <v>0</v>
      </c>
      <c r="ET105" s="18">
        <f t="shared" si="204"/>
        <v>0</v>
      </c>
      <c r="EU105" s="18">
        <f t="shared" si="205"/>
        <v>0</v>
      </c>
      <c r="EV105" s="18">
        <f t="shared" si="206"/>
        <v>0</v>
      </c>
      <c r="EW105" s="18">
        <f t="shared" si="207"/>
        <v>0</v>
      </c>
      <c r="EX105" s="18">
        <f t="shared" si="208"/>
        <v>0</v>
      </c>
      <c r="EY105" s="18">
        <f t="shared" si="209"/>
        <v>0</v>
      </c>
      <c r="EZ105" s="18">
        <f t="shared" si="210"/>
        <v>0</v>
      </c>
      <c r="FA105" s="18">
        <f t="shared" si="211"/>
        <v>0</v>
      </c>
      <c r="FB105" s="18">
        <f t="shared" si="212"/>
        <v>0</v>
      </c>
      <c r="FC105" s="18">
        <f t="shared" si="213"/>
        <v>0</v>
      </c>
      <c r="FD105" s="18">
        <f t="shared" si="214"/>
        <v>0</v>
      </c>
      <c r="FE105" s="18">
        <f t="shared" si="215"/>
        <v>0</v>
      </c>
      <c r="FF105" s="18">
        <f t="shared" si="216"/>
        <v>0</v>
      </c>
      <c r="FG105" s="18">
        <f t="shared" si="217"/>
        <v>0</v>
      </c>
      <c r="FH105" s="18">
        <f t="shared" si="218"/>
        <v>0</v>
      </c>
      <c r="FI105" s="18">
        <f t="shared" si="219"/>
        <v>0</v>
      </c>
      <c r="FJ105" s="18">
        <f t="shared" si="220"/>
        <v>0</v>
      </c>
      <c r="FK105" s="18">
        <f t="shared" si="221"/>
        <v>0</v>
      </c>
      <c r="FL105" s="18">
        <f t="shared" si="222"/>
        <v>0</v>
      </c>
      <c r="FM105" s="18">
        <f t="shared" si="223"/>
        <v>0</v>
      </c>
      <c r="FN105" s="18">
        <f t="shared" si="224"/>
        <v>0</v>
      </c>
      <c r="FO105" s="18">
        <f t="shared" si="225"/>
        <v>0</v>
      </c>
      <c r="FP105" s="18">
        <f t="shared" si="226"/>
        <v>0</v>
      </c>
      <c r="FQ105" s="18">
        <f t="shared" si="227"/>
        <v>0</v>
      </c>
      <c r="FR105" s="18">
        <f t="shared" si="228"/>
        <v>0</v>
      </c>
      <c r="FS105" s="18">
        <f t="shared" si="229"/>
        <v>0</v>
      </c>
      <c r="FT105" s="18">
        <f t="shared" si="230"/>
        <v>0</v>
      </c>
      <c r="FU105" s="18">
        <f t="shared" si="231"/>
        <v>0</v>
      </c>
      <c r="FV105" s="18">
        <f t="shared" si="232"/>
        <v>0</v>
      </c>
      <c r="FW105" s="18">
        <f t="shared" si="233"/>
        <v>0</v>
      </c>
      <c r="FX105" s="18">
        <f t="shared" si="234"/>
        <v>0</v>
      </c>
      <c r="FY105" s="18">
        <f t="shared" si="235"/>
        <v>0</v>
      </c>
      <c r="FZ105" s="18">
        <f t="shared" si="236"/>
        <v>0</v>
      </c>
      <c r="GA105" s="18">
        <f t="shared" si="237"/>
        <v>0</v>
      </c>
      <c r="GB105" s="18">
        <f t="shared" si="238"/>
        <v>0</v>
      </c>
      <c r="GC105" s="18">
        <f t="shared" si="239"/>
        <v>0</v>
      </c>
      <c r="GD105" s="18">
        <f t="shared" si="240"/>
        <v>0</v>
      </c>
      <c r="GE105" s="18">
        <f t="shared" si="241"/>
        <v>0</v>
      </c>
    </row>
    <row r="106" spans="1:187" x14ac:dyDescent="0.2">
      <c r="A106">
        <v>103</v>
      </c>
      <c r="B106" s="16">
        <f>Bonds!B106</f>
        <v>46980</v>
      </c>
      <c r="C106" s="17">
        <f>Bonds!C106</f>
        <v>3.625</v>
      </c>
      <c r="D106">
        <f>Bonds!Q106</f>
        <v>4</v>
      </c>
      <c r="E106">
        <f t="shared" si="121"/>
        <v>0</v>
      </c>
      <c r="F106" s="16">
        <f>IF(1&gt;$D106,"",IF($E106=1,EOMONTH(EDATE(Bonds!$I106,6*(1-1)),0),EDATE(Bonds!$I106,6*(1-1))))</f>
        <v>46433</v>
      </c>
      <c r="G106" s="16">
        <f>IF(2&gt;$D106,"",IF($E106=1,EOMONTH(EDATE(Bonds!$I106,6*(2-1)),0),EDATE(Bonds!$I106,6*(2-1))))</f>
        <v>46614</v>
      </c>
      <c r="H106" s="16">
        <f>IF(3&gt;$D106,"",IF($E106=1,EOMONTH(EDATE(Bonds!$I106,6*(3-1)),0),EDATE(Bonds!$I106,6*(3-1))))</f>
        <v>46798</v>
      </c>
      <c r="I106" s="16">
        <f>IF(4&gt;$D106,"",IF($E106=1,EOMONTH(EDATE(Bonds!$I106,6*(4-1)),0),EDATE(Bonds!$I106,6*(4-1))))</f>
        <v>46980</v>
      </c>
      <c r="J106" s="16" t="str">
        <f>IF(5&gt;$D106,"",IF($E106=1,EOMONTH(EDATE(Bonds!$I106,6*(5-1)),0),EDATE(Bonds!$I106,6*(5-1))))</f>
        <v/>
      </c>
      <c r="K106" s="16" t="str">
        <f>IF(6&gt;$D106,"",IF($E106=1,EOMONTH(EDATE(Bonds!$I106,6*(6-1)),0),EDATE(Bonds!$I106,6*(6-1))))</f>
        <v/>
      </c>
      <c r="L106" s="16" t="str">
        <f>IF(7&gt;$D106,"",IF($E106=1,EOMONTH(EDATE(Bonds!$I106,6*(7-1)),0),EDATE(Bonds!$I106,6*(7-1))))</f>
        <v/>
      </c>
      <c r="M106" s="16" t="str">
        <f>IF(8&gt;$D106,"",IF($E106=1,EOMONTH(EDATE(Bonds!$I106,6*(8-1)),0),EDATE(Bonds!$I106,6*(8-1))))</f>
        <v/>
      </c>
      <c r="N106" s="16" t="str">
        <f>IF(9&gt;$D106,"",IF($E106=1,EOMONTH(EDATE(Bonds!$I106,6*(9-1)),0),EDATE(Bonds!$I106,6*(9-1))))</f>
        <v/>
      </c>
      <c r="O106" s="16" t="str">
        <f>IF(10&gt;$D106,"",IF($E106=1,EOMONTH(EDATE(Bonds!$I106,6*(10-1)),0),EDATE(Bonds!$I106,6*(10-1))))</f>
        <v/>
      </c>
      <c r="P106" s="16" t="str">
        <f>IF(11&gt;$D106,"",IF($E106=1,EOMONTH(EDATE(Bonds!$I106,6*(11-1)),0),EDATE(Bonds!$I106,6*(11-1))))</f>
        <v/>
      </c>
      <c r="Q106" s="16" t="str">
        <f>IF(12&gt;$D106,"",IF($E106=1,EOMONTH(EDATE(Bonds!$I106,6*(12-1)),0),EDATE(Bonds!$I106,6*(12-1))))</f>
        <v/>
      </c>
      <c r="R106" s="16" t="str">
        <f>IF(13&gt;$D106,"",IF($E106=1,EOMONTH(EDATE(Bonds!$I106,6*(13-1)),0),EDATE(Bonds!$I106,6*(13-1))))</f>
        <v/>
      </c>
      <c r="S106" s="16" t="str">
        <f>IF(14&gt;$D106,"",IF($E106=1,EOMONTH(EDATE(Bonds!$I106,6*(14-1)),0),EDATE(Bonds!$I106,6*(14-1))))</f>
        <v/>
      </c>
      <c r="T106" s="16" t="str">
        <f>IF(15&gt;$D106,"",IF($E106=1,EOMONTH(EDATE(Bonds!$I106,6*(15-1)),0),EDATE(Bonds!$I106,6*(15-1))))</f>
        <v/>
      </c>
      <c r="U106" s="16" t="str">
        <f>IF(16&gt;$D106,"",IF($E106=1,EOMONTH(EDATE(Bonds!$I106,6*(16-1)),0),EDATE(Bonds!$I106,6*(16-1))))</f>
        <v/>
      </c>
      <c r="V106" s="16" t="str">
        <f>IF(17&gt;$D106,"",IF($E106=1,EOMONTH(EDATE(Bonds!$I106,6*(17-1)),0),EDATE(Bonds!$I106,6*(17-1))))</f>
        <v/>
      </c>
      <c r="W106" s="16" t="str">
        <f>IF(18&gt;$D106,"",IF($E106=1,EOMONTH(EDATE(Bonds!$I106,6*(18-1)),0),EDATE(Bonds!$I106,6*(18-1))))</f>
        <v/>
      </c>
      <c r="X106" s="16" t="str">
        <f>IF(19&gt;$D106,"",IF($E106=1,EOMONTH(EDATE(Bonds!$I106,6*(19-1)),0),EDATE(Bonds!$I106,6*(19-1))))</f>
        <v/>
      </c>
      <c r="Y106" s="16" t="str">
        <f>IF(20&gt;$D106,"",IF($E106=1,EOMONTH(EDATE(Bonds!$I106,6*(20-1)),0),EDATE(Bonds!$I106,6*(20-1))))</f>
        <v/>
      </c>
      <c r="Z106" s="16" t="str">
        <f>IF(21&gt;$D106,"",IF($E106=1,EOMONTH(EDATE(Bonds!$I106,6*(21-1)),0),EDATE(Bonds!$I106,6*(21-1))))</f>
        <v/>
      </c>
      <c r="AA106" s="16" t="str">
        <f>IF(22&gt;$D106,"",IF($E106=1,EOMONTH(EDATE(Bonds!$I106,6*(22-1)),0),EDATE(Bonds!$I106,6*(22-1))))</f>
        <v/>
      </c>
      <c r="AB106" s="16" t="str">
        <f>IF(23&gt;$D106,"",IF($E106=1,EOMONTH(EDATE(Bonds!$I106,6*(23-1)),0),EDATE(Bonds!$I106,6*(23-1))))</f>
        <v/>
      </c>
      <c r="AC106" s="16" t="str">
        <f>IF(24&gt;$D106,"",IF($E106=1,EOMONTH(EDATE(Bonds!$I106,6*(24-1)),0),EDATE(Bonds!$I106,6*(24-1))))</f>
        <v/>
      </c>
      <c r="AD106" s="16" t="str">
        <f>IF(25&gt;$D106,"",IF($E106=1,EOMONTH(EDATE(Bonds!$I106,6*(25-1)),0),EDATE(Bonds!$I106,6*(25-1))))</f>
        <v/>
      </c>
      <c r="AE106" s="16" t="str">
        <f>IF(26&gt;$D106,"",IF($E106=1,EOMONTH(EDATE(Bonds!$I106,6*(26-1)),0),EDATE(Bonds!$I106,6*(26-1))))</f>
        <v/>
      </c>
      <c r="AF106" s="16" t="str">
        <f>IF(27&gt;$D106,"",IF($E106=1,EOMONTH(EDATE(Bonds!$I106,6*(27-1)),0),EDATE(Bonds!$I106,6*(27-1))))</f>
        <v/>
      </c>
      <c r="AG106" s="16" t="str">
        <f>IF(28&gt;$D106,"",IF($E106=1,EOMONTH(EDATE(Bonds!$I106,6*(28-1)),0),EDATE(Bonds!$I106,6*(28-1))))</f>
        <v/>
      </c>
      <c r="AH106" s="16" t="str">
        <f>IF(29&gt;$D106,"",IF($E106=1,EOMONTH(EDATE(Bonds!$I106,6*(29-1)),0),EDATE(Bonds!$I106,6*(29-1))))</f>
        <v/>
      </c>
      <c r="AI106" s="16" t="str">
        <f>IF(30&gt;$D106,"",IF($E106=1,EOMONTH(EDATE(Bonds!$I106,6*(30-1)),0),EDATE(Bonds!$I106,6*(30-1))))</f>
        <v/>
      </c>
      <c r="AJ106" s="16" t="str">
        <f>IF(31&gt;$D106,"",IF($E106=1,EOMONTH(EDATE(Bonds!$I106,6*(31-1)),0),EDATE(Bonds!$I106,6*(31-1))))</f>
        <v/>
      </c>
      <c r="AK106" s="16" t="str">
        <f>IF(32&gt;$D106,"",IF($E106=1,EOMONTH(EDATE(Bonds!$I106,6*(32-1)),0),EDATE(Bonds!$I106,6*(32-1))))</f>
        <v/>
      </c>
      <c r="AL106" s="16" t="str">
        <f>IF(33&gt;$D106,"",IF($E106=1,EOMONTH(EDATE(Bonds!$I106,6*(33-1)),0),EDATE(Bonds!$I106,6*(33-1))))</f>
        <v/>
      </c>
      <c r="AM106" s="16" t="str">
        <f>IF(34&gt;$D106,"",IF($E106=1,EOMONTH(EDATE(Bonds!$I106,6*(34-1)),0),EDATE(Bonds!$I106,6*(34-1))))</f>
        <v/>
      </c>
      <c r="AN106" s="16" t="str">
        <f>IF(35&gt;$D106,"",IF($E106=1,EOMONTH(EDATE(Bonds!$I106,6*(35-1)),0),EDATE(Bonds!$I106,6*(35-1))))</f>
        <v/>
      </c>
      <c r="AO106" s="16" t="str">
        <f>IF(36&gt;$D106,"",IF($E106=1,EOMONTH(EDATE(Bonds!$I106,6*(36-1)),0),EDATE(Bonds!$I106,6*(36-1))))</f>
        <v/>
      </c>
      <c r="AP106" s="16" t="str">
        <f>IF(37&gt;$D106,"",IF($E106=1,EOMONTH(EDATE(Bonds!$I106,6*(37-1)),0),EDATE(Bonds!$I106,6*(37-1))))</f>
        <v/>
      </c>
      <c r="AQ106" s="16" t="str">
        <f>IF(38&gt;$D106,"",IF($E106=1,EOMONTH(EDATE(Bonds!$I106,6*(38-1)),0),EDATE(Bonds!$I106,6*(38-1))))</f>
        <v/>
      </c>
      <c r="AR106" s="16" t="str">
        <f>IF(39&gt;$D106,"",IF($E106=1,EOMONTH(EDATE(Bonds!$I106,6*(39-1)),0),EDATE(Bonds!$I106,6*(39-1))))</f>
        <v/>
      </c>
      <c r="AS106" s="16" t="str">
        <f>IF(40&gt;$D106,"",IF($E106=1,EOMONTH(EDATE(Bonds!$I106,6*(40-1)),0),EDATE(Bonds!$I106,6*(40-1))))</f>
        <v/>
      </c>
      <c r="AT106" s="16" t="str">
        <f>IF(41&gt;$D106,"",IF($E106=1,EOMONTH(EDATE(Bonds!$I106,6*(41-1)),0),EDATE(Bonds!$I106,6*(41-1))))</f>
        <v/>
      </c>
      <c r="AU106" s="16" t="str">
        <f>IF(42&gt;$D106,"",IF($E106=1,EOMONTH(EDATE(Bonds!$I106,6*(42-1)),0),EDATE(Bonds!$I106,6*(42-1))))</f>
        <v/>
      </c>
      <c r="AV106" s="16" t="str">
        <f>IF(43&gt;$D106,"",IF($E106=1,EOMONTH(EDATE(Bonds!$I106,6*(43-1)),0),EDATE(Bonds!$I106,6*(43-1))))</f>
        <v/>
      </c>
      <c r="AW106" s="16" t="str">
        <f>IF(44&gt;$D106,"",IF($E106=1,EOMONTH(EDATE(Bonds!$I106,6*(44-1)),0),EDATE(Bonds!$I106,6*(44-1))))</f>
        <v/>
      </c>
      <c r="AX106" s="16" t="str">
        <f>IF(45&gt;$D106,"",IF($E106=1,EOMONTH(EDATE(Bonds!$I106,6*(45-1)),0),EDATE(Bonds!$I106,6*(45-1))))</f>
        <v/>
      </c>
      <c r="AY106" s="16" t="str">
        <f>IF(46&gt;$D106,"",IF($E106=1,EOMONTH(EDATE(Bonds!$I106,6*(46-1)),0),EDATE(Bonds!$I106,6*(46-1))))</f>
        <v/>
      </c>
      <c r="AZ106" s="16" t="str">
        <f>IF(47&gt;$D106,"",IF($E106=1,EOMONTH(EDATE(Bonds!$I106,6*(47-1)),0),EDATE(Bonds!$I106,6*(47-1))))</f>
        <v/>
      </c>
      <c r="BA106" s="16" t="str">
        <f>IF(48&gt;$D106,"",IF($E106=1,EOMONTH(EDATE(Bonds!$I106,6*(48-1)),0),EDATE(Bonds!$I106,6*(48-1))))</f>
        <v/>
      </c>
      <c r="BB106" s="16" t="str">
        <f>IF(49&gt;$D106,"",IF($E106=1,EOMONTH(EDATE(Bonds!$I106,6*(49-1)),0),EDATE(Bonds!$I106,6*(49-1))))</f>
        <v/>
      </c>
      <c r="BC106" s="16" t="str">
        <f>IF(50&gt;$D106,"",IF($E106=1,EOMONTH(EDATE(Bonds!$I106,6*(50-1)),0),EDATE(Bonds!$I106,6*(50-1))))</f>
        <v/>
      </c>
      <c r="BD106" s="16" t="str">
        <f>IF(51&gt;$D106,"",IF($E106=1,EOMONTH(EDATE(Bonds!$I106,6*(51-1)),0),EDATE(Bonds!$I106,6*(51-1))))</f>
        <v/>
      </c>
      <c r="BE106" s="16" t="str">
        <f>IF(52&gt;$D106,"",IF($E106=1,EOMONTH(EDATE(Bonds!$I106,6*(52-1)),0),EDATE(Bonds!$I106,6*(52-1))))</f>
        <v/>
      </c>
      <c r="BF106" s="16" t="str">
        <f>IF(53&gt;$D106,"",IF($E106=1,EOMONTH(EDATE(Bonds!$I106,6*(53-1)),0),EDATE(Bonds!$I106,6*(53-1))))</f>
        <v/>
      </c>
      <c r="BG106" s="16" t="str">
        <f>IF(54&gt;$D106,"",IF($E106=1,EOMONTH(EDATE(Bonds!$I106,6*(54-1)),0),EDATE(Bonds!$I106,6*(54-1))))</f>
        <v/>
      </c>
      <c r="BH106" s="16" t="str">
        <f>IF(55&gt;$D106,"",IF($E106=1,EOMONTH(EDATE(Bonds!$I106,6*(55-1)),0),EDATE(Bonds!$I106,6*(55-1))))</f>
        <v/>
      </c>
      <c r="BI106" s="16" t="str">
        <f>IF(56&gt;$D106,"",IF($E106=1,EOMONTH(EDATE(Bonds!$I106,6*(56-1)),0),EDATE(Bonds!$I106,6*(56-1))))</f>
        <v/>
      </c>
      <c r="BJ106" s="16" t="str">
        <f>IF(57&gt;$D106,"",IF($E106=1,EOMONTH(EDATE(Bonds!$I106,6*(57-1)),0),EDATE(Bonds!$I106,6*(57-1))))</f>
        <v/>
      </c>
      <c r="BK106" s="16" t="str">
        <f>IF(58&gt;$D106,"",IF($E106=1,EOMONTH(EDATE(Bonds!$I106,6*(58-1)),0),EDATE(Bonds!$I106,6*(58-1))))</f>
        <v/>
      </c>
      <c r="BL106" s="16" t="str">
        <f>IF(59&gt;$D106,"",IF($E106=1,EOMONTH(EDATE(Bonds!$I106,6*(59-1)),0),EDATE(Bonds!$I106,6*(59-1))))</f>
        <v/>
      </c>
      <c r="BM106" s="16" t="str">
        <f>IF(60&gt;$D106,"",IF($E106=1,EOMONTH(EDATE(Bonds!$I106,6*(60-1)),0),EDATE(Bonds!$I106,6*(60-1))))</f>
        <v/>
      </c>
      <c r="BO106" s="22">
        <f t="shared" si="122"/>
        <v>3.9020657449939315E-2</v>
      </c>
      <c r="BP106" s="22">
        <f t="shared" si="123"/>
        <v>4.1110910077221674E-2</v>
      </c>
      <c r="BQ106" s="22">
        <f t="shared" si="124"/>
        <v>4.2474903504774571E-2</v>
      </c>
      <c r="BR106" s="22">
        <f t="shared" si="125"/>
        <v>4.3324176224102208E-2</v>
      </c>
      <c r="BS106" s="22" t="str">
        <f t="shared" si="126"/>
        <v/>
      </c>
      <c r="BT106" s="22" t="str">
        <f t="shared" si="127"/>
        <v/>
      </c>
      <c r="BU106" s="22" t="str">
        <f t="shared" si="128"/>
        <v/>
      </c>
      <c r="BV106" s="22" t="str">
        <f t="shared" si="129"/>
        <v/>
      </c>
      <c r="BW106" s="22" t="str">
        <f t="shared" si="130"/>
        <v/>
      </c>
      <c r="BX106" s="22" t="str">
        <f t="shared" si="131"/>
        <v/>
      </c>
      <c r="BY106" s="22" t="str">
        <f t="shared" si="132"/>
        <v/>
      </c>
      <c r="BZ106" s="22" t="str">
        <f t="shared" si="133"/>
        <v/>
      </c>
      <c r="CA106" s="22" t="str">
        <f t="shared" si="134"/>
        <v/>
      </c>
      <c r="CB106" s="22" t="str">
        <f t="shared" si="135"/>
        <v/>
      </c>
      <c r="CC106" s="22" t="str">
        <f t="shared" si="136"/>
        <v/>
      </c>
      <c r="CD106" s="22" t="str">
        <f t="shared" si="137"/>
        <v/>
      </c>
      <c r="CE106" s="22" t="str">
        <f t="shared" si="138"/>
        <v/>
      </c>
      <c r="CF106" s="22" t="str">
        <f t="shared" si="139"/>
        <v/>
      </c>
      <c r="CG106" s="22" t="str">
        <f t="shared" si="140"/>
        <v/>
      </c>
      <c r="CH106" s="22" t="str">
        <f t="shared" si="141"/>
        <v/>
      </c>
      <c r="CI106" s="22" t="str">
        <f t="shared" si="142"/>
        <v/>
      </c>
      <c r="CJ106" s="22" t="str">
        <f t="shared" si="143"/>
        <v/>
      </c>
      <c r="CK106" s="22" t="str">
        <f t="shared" si="144"/>
        <v/>
      </c>
      <c r="CL106" s="22" t="str">
        <f t="shared" si="145"/>
        <v/>
      </c>
      <c r="CM106" s="22" t="str">
        <f t="shared" si="146"/>
        <v/>
      </c>
      <c r="CN106" s="22" t="str">
        <f t="shared" si="147"/>
        <v/>
      </c>
      <c r="CO106" s="22" t="str">
        <f t="shared" si="148"/>
        <v/>
      </c>
      <c r="CP106" s="22" t="str">
        <f t="shared" si="149"/>
        <v/>
      </c>
      <c r="CQ106" s="22" t="str">
        <f t="shared" si="150"/>
        <v/>
      </c>
      <c r="CR106" s="22" t="str">
        <f t="shared" si="151"/>
        <v/>
      </c>
      <c r="CS106" s="22" t="str">
        <f t="shared" si="152"/>
        <v/>
      </c>
      <c r="CT106" s="22" t="str">
        <f t="shared" si="153"/>
        <v/>
      </c>
      <c r="CU106" s="22" t="str">
        <f t="shared" si="154"/>
        <v/>
      </c>
      <c r="CV106" s="22" t="str">
        <f t="shared" si="155"/>
        <v/>
      </c>
      <c r="CW106" s="22" t="str">
        <f t="shared" si="156"/>
        <v/>
      </c>
      <c r="CX106" s="22" t="str">
        <f t="shared" si="157"/>
        <v/>
      </c>
      <c r="CY106" s="22" t="str">
        <f t="shared" si="158"/>
        <v/>
      </c>
      <c r="CZ106" s="22" t="str">
        <f t="shared" si="159"/>
        <v/>
      </c>
      <c r="DA106" s="22" t="str">
        <f t="shared" si="160"/>
        <v/>
      </c>
      <c r="DB106" s="22" t="str">
        <f t="shared" si="161"/>
        <v/>
      </c>
      <c r="DC106" s="22" t="str">
        <f t="shared" si="162"/>
        <v/>
      </c>
      <c r="DD106" s="22" t="str">
        <f t="shared" si="163"/>
        <v/>
      </c>
      <c r="DE106" s="22" t="str">
        <f t="shared" si="164"/>
        <v/>
      </c>
      <c r="DF106" s="22" t="str">
        <f t="shared" si="165"/>
        <v/>
      </c>
      <c r="DG106" s="22" t="str">
        <f t="shared" si="166"/>
        <v/>
      </c>
      <c r="DH106" s="22" t="str">
        <f t="shared" si="167"/>
        <v/>
      </c>
      <c r="DI106" s="22" t="str">
        <f t="shared" si="168"/>
        <v/>
      </c>
      <c r="DJ106" s="22" t="str">
        <f t="shared" si="169"/>
        <v/>
      </c>
      <c r="DK106" s="22" t="str">
        <f t="shared" si="170"/>
        <v/>
      </c>
      <c r="DL106" s="22" t="str">
        <f t="shared" si="171"/>
        <v/>
      </c>
      <c r="DM106" s="22" t="str">
        <f t="shared" si="172"/>
        <v/>
      </c>
      <c r="DN106" s="22" t="str">
        <f t="shared" si="173"/>
        <v/>
      </c>
      <c r="DO106" s="22" t="str">
        <f t="shared" si="174"/>
        <v/>
      </c>
      <c r="DP106" s="22" t="str">
        <f t="shared" si="175"/>
        <v/>
      </c>
      <c r="DQ106" s="22" t="str">
        <f t="shared" si="176"/>
        <v/>
      </c>
      <c r="DR106" s="22" t="str">
        <f t="shared" si="177"/>
        <v/>
      </c>
      <c r="DS106" s="22" t="str">
        <f t="shared" si="178"/>
        <v/>
      </c>
      <c r="DT106" s="22" t="str">
        <f t="shared" si="179"/>
        <v/>
      </c>
      <c r="DU106" s="22" t="str">
        <f t="shared" si="180"/>
        <v/>
      </c>
      <c r="DV106" s="22" t="str">
        <f t="shared" si="181"/>
        <v/>
      </c>
      <c r="DX106" s="18">
        <f t="shared" si="182"/>
        <v>1.7817609303844615</v>
      </c>
      <c r="DY106" s="18">
        <f t="shared" si="183"/>
        <v>1.7442059006160602</v>
      </c>
      <c r="DZ106" s="18">
        <f t="shared" si="184"/>
        <v>1.7050817698793399</v>
      </c>
      <c r="EA106" s="18">
        <f t="shared" si="185"/>
        <v>93.61723961999293</v>
      </c>
      <c r="EB106" s="18">
        <f t="shared" si="186"/>
        <v>0</v>
      </c>
      <c r="EC106" s="18">
        <f t="shared" si="187"/>
        <v>0</v>
      </c>
      <c r="ED106" s="18">
        <f t="shared" si="188"/>
        <v>0</v>
      </c>
      <c r="EE106" s="18">
        <f t="shared" si="189"/>
        <v>0</v>
      </c>
      <c r="EF106" s="18">
        <f t="shared" si="190"/>
        <v>0</v>
      </c>
      <c r="EG106" s="18">
        <f t="shared" si="191"/>
        <v>0</v>
      </c>
      <c r="EH106" s="18">
        <f t="shared" si="192"/>
        <v>0</v>
      </c>
      <c r="EI106" s="18">
        <f t="shared" si="193"/>
        <v>0</v>
      </c>
      <c r="EJ106" s="18">
        <f t="shared" si="194"/>
        <v>0</v>
      </c>
      <c r="EK106" s="18">
        <f t="shared" si="195"/>
        <v>0</v>
      </c>
      <c r="EL106" s="18">
        <f t="shared" si="196"/>
        <v>0</v>
      </c>
      <c r="EM106" s="18">
        <f t="shared" si="197"/>
        <v>0</v>
      </c>
      <c r="EN106" s="18">
        <f t="shared" si="198"/>
        <v>0</v>
      </c>
      <c r="EO106" s="18">
        <f t="shared" si="199"/>
        <v>0</v>
      </c>
      <c r="EP106" s="18">
        <f t="shared" si="200"/>
        <v>0</v>
      </c>
      <c r="EQ106" s="18">
        <f t="shared" si="201"/>
        <v>0</v>
      </c>
      <c r="ER106" s="18">
        <f t="shared" si="202"/>
        <v>0</v>
      </c>
      <c r="ES106" s="18">
        <f t="shared" si="203"/>
        <v>0</v>
      </c>
      <c r="ET106" s="18">
        <f t="shared" si="204"/>
        <v>0</v>
      </c>
      <c r="EU106" s="18">
        <f t="shared" si="205"/>
        <v>0</v>
      </c>
      <c r="EV106" s="18">
        <f t="shared" si="206"/>
        <v>0</v>
      </c>
      <c r="EW106" s="18">
        <f t="shared" si="207"/>
        <v>0</v>
      </c>
      <c r="EX106" s="18">
        <f t="shared" si="208"/>
        <v>0</v>
      </c>
      <c r="EY106" s="18">
        <f t="shared" si="209"/>
        <v>0</v>
      </c>
      <c r="EZ106" s="18">
        <f t="shared" si="210"/>
        <v>0</v>
      </c>
      <c r="FA106" s="18">
        <f t="shared" si="211"/>
        <v>0</v>
      </c>
      <c r="FB106" s="18">
        <f t="shared" si="212"/>
        <v>0</v>
      </c>
      <c r="FC106" s="18">
        <f t="shared" si="213"/>
        <v>0</v>
      </c>
      <c r="FD106" s="18">
        <f t="shared" si="214"/>
        <v>0</v>
      </c>
      <c r="FE106" s="18">
        <f t="shared" si="215"/>
        <v>0</v>
      </c>
      <c r="FF106" s="18">
        <f t="shared" si="216"/>
        <v>0</v>
      </c>
      <c r="FG106" s="18">
        <f t="shared" si="217"/>
        <v>0</v>
      </c>
      <c r="FH106" s="18">
        <f t="shared" si="218"/>
        <v>0</v>
      </c>
      <c r="FI106" s="18">
        <f t="shared" si="219"/>
        <v>0</v>
      </c>
      <c r="FJ106" s="18">
        <f t="shared" si="220"/>
        <v>0</v>
      </c>
      <c r="FK106" s="18">
        <f t="shared" si="221"/>
        <v>0</v>
      </c>
      <c r="FL106" s="18">
        <f t="shared" si="222"/>
        <v>0</v>
      </c>
      <c r="FM106" s="18">
        <f t="shared" si="223"/>
        <v>0</v>
      </c>
      <c r="FN106" s="18">
        <f t="shared" si="224"/>
        <v>0</v>
      </c>
      <c r="FO106" s="18">
        <f t="shared" si="225"/>
        <v>0</v>
      </c>
      <c r="FP106" s="18">
        <f t="shared" si="226"/>
        <v>0</v>
      </c>
      <c r="FQ106" s="18">
        <f t="shared" si="227"/>
        <v>0</v>
      </c>
      <c r="FR106" s="18">
        <f t="shared" si="228"/>
        <v>0</v>
      </c>
      <c r="FS106" s="18">
        <f t="shared" si="229"/>
        <v>0</v>
      </c>
      <c r="FT106" s="18">
        <f t="shared" si="230"/>
        <v>0</v>
      </c>
      <c r="FU106" s="18">
        <f t="shared" si="231"/>
        <v>0</v>
      </c>
      <c r="FV106" s="18">
        <f t="shared" si="232"/>
        <v>0</v>
      </c>
      <c r="FW106" s="18">
        <f t="shared" si="233"/>
        <v>0</v>
      </c>
      <c r="FX106" s="18">
        <f t="shared" si="234"/>
        <v>0</v>
      </c>
      <c r="FY106" s="18">
        <f t="shared" si="235"/>
        <v>0</v>
      </c>
      <c r="FZ106" s="18">
        <f t="shared" si="236"/>
        <v>0</v>
      </c>
      <c r="GA106" s="18">
        <f t="shared" si="237"/>
        <v>0</v>
      </c>
      <c r="GB106" s="18">
        <f t="shared" si="238"/>
        <v>0</v>
      </c>
      <c r="GC106" s="18">
        <f t="shared" si="239"/>
        <v>0</v>
      </c>
      <c r="GD106" s="18">
        <f t="shared" si="240"/>
        <v>0</v>
      </c>
      <c r="GE106" s="18">
        <f t="shared" si="241"/>
        <v>0</v>
      </c>
    </row>
    <row r="107" spans="1:187" x14ac:dyDescent="0.2">
      <c r="A107">
        <v>104</v>
      </c>
      <c r="B107" s="16">
        <f>Bonds!B107</f>
        <v>46980</v>
      </c>
      <c r="C107" s="17">
        <f>Bonds!C107</f>
        <v>5.5</v>
      </c>
      <c r="D107">
        <f>Bonds!Q107</f>
        <v>4</v>
      </c>
      <c r="E107">
        <f t="shared" si="121"/>
        <v>0</v>
      </c>
      <c r="F107" s="16">
        <f>IF(1&gt;$D107,"",IF($E107=1,EOMONTH(EDATE(Bonds!$I107,6*(1-1)),0),EDATE(Bonds!$I107,6*(1-1))))</f>
        <v>46433</v>
      </c>
      <c r="G107" s="16">
        <f>IF(2&gt;$D107,"",IF($E107=1,EOMONTH(EDATE(Bonds!$I107,6*(2-1)),0),EDATE(Bonds!$I107,6*(2-1))))</f>
        <v>46614</v>
      </c>
      <c r="H107" s="16">
        <f>IF(3&gt;$D107,"",IF($E107=1,EOMONTH(EDATE(Bonds!$I107,6*(3-1)),0),EDATE(Bonds!$I107,6*(3-1))))</f>
        <v>46798</v>
      </c>
      <c r="I107" s="16">
        <f>IF(4&gt;$D107,"",IF($E107=1,EOMONTH(EDATE(Bonds!$I107,6*(4-1)),0),EDATE(Bonds!$I107,6*(4-1))))</f>
        <v>46980</v>
      </c>
      <c r="J107" s="16" t="str">
        <f>IF(5&gt;$D107,"",IF($E107=1,EOMONTH(EDATE(Bonds!$I107,6*(5-1)),0),EDATE(Bonds!$I107,6*(5-1))))</f>
        <v/>
      </c>
      <c r="K107" s="16" t="str">
        <f>IF(6&gt;$D107,"",IF($E107=1,EOMONTH(EDATE(Bonds!$I107,6*(6-1)),0),EDATE(Bonds!$I107,6*(6-1))))</f>
        <v/>
      </c>
      <c r="L107" s="16" t="str">
        <f>IF(7&gt;$D107,"",IF($E107=1,EOMONTH(EDATE(Bonds!$I107,6*(7-1)),0),EDATE(Bonds!$I107,6*(7-1))))</f>
        <v/>
      </c>
      <c r="M107" s="16" t="str">
        <f>IF(8&gt;$D107,"",IF($E107=1,EOMONTH(EDATE(Bonds!$I107,6*(8-1)),0),EDATE(Bonds!$I107,6*(8-1))))</f>
        <v/>
      </c>
      <c r="N107" s="16" t="str">
        <f>IF(9&gt;$D107,"",IF($E107=1,EOMONTH(EDATE(Bonds!$I107,6*(9-1)),0),EDATE(Bonds!$I107,6*(9-1))))</f>
        <v/>
      </c>
      <c r="O107" s="16" t="str">
        <f>IF(10&gt;$D107,"",IF($E107=1,EOMONTH(EDATE(Bonds!$I107,6*(10-1)),0),EDATE(Bonds!$I107,6*(10-1))))</f>
        <v/>
      </c>
      <c r="P107" s="16" t="str">
        <f>IF(11&gt;$D107,"",IF($E107=1,EOMONTH(EDATE(Bonds!$I107,6*(11-1)),0),EDATE(Bonds!$I107,6*(11-1))))</f>
        <v/>
      </c>
      <c r="Q107" s="16" t="str">
        <f>IF(12&gt;$D107,"",IF($E107=1,EOMONTH(EDATE(Bonds!$I107,6*(12-1)),0),EDATE(Bonds!$I107,6*(12-1))))</f>
        <v/>
      </c>
      <c r="R107" s="16" t="str">
        <f>IF(13&gt;$D107,"",IF($E107=1,EOMONTH(EDATE(Bonds!$I107,6*(13-1)),0),EDATE(Bonds!$I107,6*(13-1))))</f>
        <v/>
      </c>
      <c r="S107" s="16" t="str">
        <f>IF(14&gt;$D107,"",IF($E107=1,EOMONTH(EDATE(Bonds!$I107,6*(14-1)),0),EDATE(Bonds!$I107,6*(14-1))))</f>
        <v/>
      </c>
      <c r="T107" s="16" t="str">
        <f>IF(15&gt;$D107,"",IF($E107=1,EOMONTH(EDATE(Bonds!$I107,6*(15-1)),0),EDATE(Bonds!$I107,6*(15-1))))</f>
        <v/>
      </c>
      <c r="U107" s="16" t="str">
        <f>IF(16&gt;$D107,"",IF($E107=1,EOMONTH(EDATE(Bonds!$I107,6*(16-1)),0),EDATE(Bonds!$I107,6*(16-1))))</f>
        <v/>
      </c>
      <c r="V107" s="16" t="str">
        <f>IF(17&gt;$D107,"",IF($E107=1,EOMONTH(EDATE(Bonds!$I107,6*(17-1)),0),EDATE(Bonds!$I107,6*(17-1))))</f>
        <v/>
      </c>
      <c r="W107" s="16" t="str">
        <f>IF(18&gt;$D107,"",IF($E107=1,EOMONTH(EDATE(Bonds!$I107,6*(18-1)),0),EDATE(Bonds!$I107,6*(18-1))))</f>
        <v/>
      </c>
      <c r="X107" s="16" t="str">
        <f>IF(19&gt;$D107,"",IF($E107=1,EOMONTH(EDATE(Bonds!$I107,6*(19-1)),0),EDATE(Bonds!$I107,6*(19-1))))</f>
        <v/>
      </c>
      <c r="Y107" s="16" t="str">
        <f>IF(20&gt;$D107,"",IF($E107=1,EOMONTH(EDATE(Bonds!$I107,6*(20-1)),0),EDATE(Bonds!$I107,6*(20-1))))</f>
        <v/>
      </c>
      <c r="Z107" s="16" t="str">
        <f>IF(21&gt;$D107,"",IF($E107=1,EOMONTH(EDATE(Bonds!$I107,6*(21-1)),0),EDATE(Bonds!$I107,6*(21-1))))</f>
        <v/>
      </c>
      <c r="AA107" s="16" t="str">
        <f>IF(22&gt;$D107,"",IF($E107=1,EOMONTH(EDATE(Bonds!$I107,6*(22-1)),0),EDATE(Bonds!$I107,6*(22-1))))</f>
        <v/>
      </c>
      <c r="AB107" s="16" t="str">
        <f>IF(23&gt;$D107,"",IF($E107=1,EOMONTH(EDATE(Bonds!$I107,6*(23-1)),0),EDATE(Bonds!$I107,6*(23-1))))</f>
        <v/>
      </c>
      <c r="AC107" s="16" t="str">
        <f>IF(24&gt;$D107,"",IF($E107=1,EOMONTH(EDATE(Bonds!$I107,6*(24-1)),0),EDATE(Bonds!$I107,6*(24-1))))</f>
        <v/>
      </c>
      <c r="AD107" s="16" t="str">
        <f>IF(25&gt;$D107,"",IF($E107=1,EOMONTH(EDATE(Bonds!$I107,6*(25-1)),0),EDATE(Bonds!$I107,6*(25-1))))</f>
        <v/>
      </c>
      <c r="AE107" s="16" t="str">
        <f>IF(26&gt;$D107,"",IF($E107=1,EOMONTH(EDATE(Bonds!$I107,6*(26-1)),0),EDATE(Bonds!$I107,6*(26-1))))</f>
        <v/>
      </c>
      <c r="AF107" s="16" t="str">
        <f>IF(27&gt;$D107,"",IF($E107=1,EOMONTH(EDATE(Bonds!$I107,6*(27-1)),0),EDATE(Bonds!$I107,6*(27-1))))</f>
        <v/>
      </c>
      <c r="AG107" s="16" t="str">
        <f>IF(28&gt;$D107,"",IF($E107=1,EOMONTH(EDATE(Bonds!$I107,6*(28-1)),0),EDATE(Bonds!$I107,6*(28-1))))</f>
        <v/>
      </c>
      <c r="AH107" s="16" t="str">
        <f>IF(29&gt;$D107,"",IF($E107=1,EOMONTH(EDATE(Bonds!$I107,6*(29-1)),0),EDATE(Bonds!$I107,6*(29-1))))</f>
        <v/>
      </c>
      <c r="AI107" s="16" t="str">
        <f>IF(30&gt;$D107,"",IF($E107=1,EOMONTH(EDATE(Bonds!$I107,6*(30-1)),0),EDATE(Bonds!$I107,6*(30-1))))</f>
        <v/>
      </c>
      <c r="AJ107" s="16" t="str">
        <f>IF(31&gt;$D107,"",IF($E107=1,EOMONTH(EDATE(Bonds!$I107,6*(31-1)),0),EDATE(Bonds!$I107,6*(31-1))))</f>
        <v/>
      </c>
      <c r="AK107" s="16" t="str">
        <f>IF(32&gt;$D107,"",IF($E107=1,EOMONTH(EDATE(Bonds!$I107,6*(32-1)),0),EDATE(Bonds!$I107,6*(32-1))))</f>
        <v/>
      </c>
      <c r="AL107" s="16" t="str">
        <f>IF(33&gt;$D107,"",IF($E107=1,EOMONTH(EDATE(Bonds!$I107,6*(33-1)),0),EDATE(Bonds!$I107,6*(33-1))))</f>
        <v/>
      </c>
      <c r="AM107" s="16" t="str">
        <f>IF(34&gt;$D107,"",IF($E107=1,EOMONTH(EDATE(Bonds!$I107,6*(34-1)),0),EDATE(Bonds!$I107,6*(34-1))))</f>
        <v/>
      </c>
      <c r="AN107" s="16" t="str">
        <f>IF(35&gt;$D107,"",IF($E107=1,EOMONTH(EDATE(Bonds!$I107,6*(35-1)),0),EDATE(Bonds!$I107,6*(35-1))))</f>
        <v/>
      </c>
      <c r="AO107" s="16" t="str">
        <f>IF(36&gt;$D107,"",IF($E107=1,EOMONTH(EDATE(Bonds!$I107,6*(36-1)),0),EDATE(Bonds!$I107,6*(36-1))))</f>
        <v/>
      </c>
      <c r="AP107" s="16" t="str">
        <f>IF(37&gt;$D107,"",IF($E107=1,EOMONTH(EDATE(Bonds!$I107,6*(37-1)),0),EDATE(Bonds!$I107,6*(37-1))))</f>
        <v/>
      </c>
      <c r="AQ107" s="16" t="str">
        <f>IF(38&gt;$D107,"",IF($E107=1,EOMONTH(EDATE(Bonds!$I107,6*(38-1)),0),EDATE(Bonds!$I107,6*(38-1))))</f>
        <v/>
      </c>
      <c r="AR107" s="16" t="str">
        <f>IF(39&gt;$D107,"",IF($E107=1,EOMONTH(EDATE(Bonds!$I107,6*(39-1)),0),EDATE(Bonds!$I107,6*(39-1))))</f>
        <v/>
      </c>
      <c r="AS107" s="16" t="str">
        <f>IF(40&gt;$D107,"",IF($E107=1,EOMONTH(EDATE(Bonds!$I107,6*(40-1)),0),EDATE(Bonds!$I107,6*(40-1))))</f>
        <v/>
      </c>
      <c r="AT107" s="16" t="str">
        <f>IF(41&gt;$D107,"",IF($E107=1,EOMONTH(EDATE(Bonds!$I107,6*(41-1)),0),EDATE(Bonds!$I107,6*(41-1))))</f>
        <v/>
      </c>
      <c r="AU107" s="16" t="str">
        <f>IF(42&gt;$D107,"",IF($E107=1,EOMONTH(EDATE(Bonds!$I107,6*(42-1)),0),EDATE(Bonds!$I107,6*(42-1))))</f>
        <v/>
      </c>
      <c r="AV107" s="16" t="str">
        <f>IF(43&gt;$D107,"",IF($E107=1,EOMONTH(EDATE(Bonds!$I107,6*(43-1)),0),EDATE(Bonds!$I107,6*(43-1))))</f>
        <v/>
      </c>
      <c r="AW107" s="16" t="str">
        <f>IF(44&gt;$D107,"",IF($E107=1,EOMONTH(EDATE(Bonds!$I107,6*(44-1)),0),EDATE(Bonds!$I107,6*(44-1))))</f>
        <v/>
      </c>
      <c r="AX107" s="16" t="str">
        <f>IF(45&gt;$D107,"",IF($E107=1,EOMONTH(EDATE(Bonds!$I107,6*(45-1)),0),EDATE(Bonds!$I107,6*(45-1))))</f>
        <v/>
      </c>
      <c r="AY107" s="16" t="str">
        <f>IF(46&gt;$D107,"",IF($E107=1,EOMONTH(EDATE(Bonds!$I107,6*(46-1)),0),EDATE(Bonds!$I107,6*(46-1))))</f>
        <v/>
      </c>
      <c r="AZ107" s="16" t="str">
        <f>IF(47&gt;$D107,"",IF($E107=1,EOMONTH(EDATE(Bonds!$I107,6*(47-1)),0),EDATE(Bonds!$I107,6*(47-1))))</f>
        <v/>
      </c>
      <c r="BA107" s="16" t="str">
        <f>IF(48&gt;$D107,"",IF($E107=1,EOMONTH(EDATE(Bonds!$I107,6*(48-1)),0),EDATE(Bonds!$I107,6*(48-1))))</f>
        <v/>
      </c>
      <c r="BB107" s="16" t="str">
        <f>IF(49&gt;$D107,"",IF($E107=1,EOMONTH(EDATE(Bonds!$I107,6*(49-1)),0),EDATE(Bonds!$I107,6*(49-1))))</f>
        <v/>
      </c>
      <c r="BC107" s="16" t="str">
        <f>IF(50&gt;$D107,"",IF($E107=1,EOMONTH(EDATE(Bonds!$I107,6*(50-1)),0),EDATE(Bonds!$I107,6*(50-1))))</f>
        <v/>
      </c>
      <c r="BD107" s="16" t="str">
        <f>IF(51&gt;$D107,"",IF($E107=1,EOMONTH(EDATE(Bonds!$I107,6*(51-1)),0),EDATE(Bonds!$I107,6*(51-1))))</f>
        <v/>
      </c>
      <c r="BE107" s="16" t="str">
        <f>IF(52&gt;$D107,"",IF($E107=1,EOMONTH(EDATE(Bonds!$I107,6*(52-1)),0),EDATE(Bonds!$I107,6*(52-1))))</f>
        <v/>
      </c>
      <c r="BF107" s="16" t="str">
        <f>IF(53&gt;$D107,"",IF($E107=1,EOMONTH(EDATE(Bonds!$I107,6*(53-1)),0),EDATE(Bonds!$I107,6*(53-1))))</f>
        <v/>
      </c>
      <c r="BG107" s="16" t="str">
        <f>IF(54&gt;$D107,"",IF($E107=1,EOMONTH(EDATE(Bonds!$I107,6*(54-1)),0),EDATE(Bonds!$I107,6*(54-1))))</f>
        <v/>
      </c>
      <c r="BH107" s="16" t="str">
        <f>IF(55&gt;$D107,"",IF($E107=1,EOMONTH(EDATE(Bonds!$I107,6*(55-1)),0),EDATE(Bonds!$I107,6*(55-1))))</f>
        <v/>
      </c>
      <c r="BI107" s="16" t="str">
        <f>IF(56&gt;$D107,"",IF($E107=1,EOMONTH(EDATE(Bonds!$I107,6*(56-1)),0),EDATE(Bonds!$I107,6*(56-1))))</f>
        <v/>
      </c>
      <c r="BJ107" s="16" t="str">
        <f>IF(57&gt;$D107,"",IF($E107=1,EOMONTH(EDATE(Bonds!$I107,6*(57-1)),0),EDATE(Bonds!$I107,6*(57-1))))</f>
        <v/>
      </c>
      <c r="BK107" s="16" t="str">
        <f>IF(58&gt;$D107,"",IF($E107=1,EOMONTH(EDATE(Bonds!$I107,6*(58-1)),0),EDATE(Bonds!$I107,6*(58-1))))</f>
        <v/>
      </c>
      <c r="BL107" s="16" t="str">
        <f>IF(59&gt;$D107,"",IF($E107=1,EOMONTH(EDATE(Bonds!$I107,6*(59-1)),0),EDATE(Bonds!$I107,6*(59-1))))</f>
        <v/>
      </c>
      <c r="BM107" s="16" t="str">
        <f>IF(60&gt;$D107,"",IF($E107=1,EOMONTH(EDATE(Bonds!$I107,6*(60-1)),0),EDATE(Bonds!$I107,6*(60-1))))</f>
        <v/>
      </c>
      <c r="BO107" s="22">
        <f t="shared" si="122"/>
        <v>3.9020657449939315E-2</v>
      </c>
      <c r="BP107" s="22">
        <f t="shared" si="123"/>
        <v>4.1110910077221674E-2</v>
      </c>
      <c r="BQ107" s="22">
        <f t="shared" si="124"/>
        <v>4.2474903504774571E-2</v>
      </c>
      <c r="BR107" s="22">
        <f t="shared" si="125"/>
        <v>4.3324176224102208E-2</v>
      </c>
      <c r="BS107" s="22" t="str">
        <f t="shared" si="126"/>
        <v/>
      </c>
      <c r="BT107" s="22" t="str">
        <f t="shared" si="127"/>
        <v/>
      </c>
      <c r="BU107" s="22" t="str">
        <f t="shared" si="128"/>
        <v/>
      </c>
      <c r="BV107" s="22" t="str">
        <f t="shared" si="129"/>
        <v/>
      </c>
      <c r="BW107" s="22" t="str">
        <f t="shared" si="130"/>
        <v/>
      </c>
      <c r="BX107" s="22" t="str">
        <f t="shared" si="131"/>
        <v/>
      </c>
      <c r="BY107" s="22" t="str">
        <f t="shared" si="132"/>
        <v/>
      </c>
      <c r="BZ107" s="22" t="str">
        <f t="shared" si="133"/>
        <v/>
      </c>
      <c r="CA107" s="22" t="str">
        <f t="shared" si="134"/>
        <v/>
      </c>
      <c r="CB107" s="22" t="str">
        <f t="shared" si="135"/>
        <v/>
      </c>
      <c r="CC107" s="22" t="str">
        <f t="shared" si="136"/>
        <v/>
      </c>
      <c r="CD107" s="22" t="str">
        <f t="shared" si="137"/>
        <v/>
      </c>
      <c r="CE107" s="22" t="str">
        <f t="shared" si="138"/>
        <v/>
      </c>
      <c r="CF107" s="22" t="str">
        <f t="shared" si="139"/>
        <v/>
      </c>
      <c r="CG107" s="22" t="str">
        <f t="shared" si="140"/>
        <v/>
      </c>
      <c r="CH107" s="22" t="str">
        <f t="shared" si="141"/>
        <v/>
      </c>
      <c r="CI107" s="22" t="str">
        <f t="shared" si="142"/>
        <v/>
      </c>
      <c r="CJ107" s="22" t="str">
        <f t="shared" si="143"/>
        <v/>
      </c>
      <c r="CK107" s="22" t="str">
        <f t="shared" si="144"/>
        <v/>
      </c>
      <c r="CL107" s="22" t="str">
        <f t="shared" si="145"/>
        <v/>
      </c>
      <c r="CM107" s="22" t="str">
        <f t="shared" si="146"/>
        <v/>
      </c>
      <c r="CN107" s="22" t="str">
        <f t="shared" si="147"/>
        <v/>
      </c>
      <c r="CO107" s="22" t="str">
        <f t="shared" si="148"/>
        <v/>
      </c>
      <c r="CP107" s="22" t="str">
        <f t="shared" si="149"/>
        <v/>
      </c>
      <c r="CQ107" s="22" t="str">
        <f t="shared" si="150"/>
        <v/>
      </c>
      <c r="CR107" s="22" t="str">
        <f t="shared" si="151"/>
        <v/>
      </c>
      <c r="CS107" s="22" t="str">
        <f t="shared" si="152"/>
        <v/>
      </c>
      <c r="CT107" s="22" t="str">
        <f t="shared" si="153"/>
        <v/>
      </c>
      <c r="CU107" s="22" t="str">
        <f t="shared" si="154"/>
        <v/>
      </c>
      <c r="CV107" s="22" t="str">
        <f t="shared" si="155"/>
        <v/>
      </c>
      <c r="CW107" s="22" t="str">
        <f t="shared" si="156"/>
        <v/>
      </c>
      <c r="CX107" s="22" t="str">
        <f t="shared" si="157"/>
        <v/>
      </c>
      <c r="CY107" s="22" t="str">
        <f t="shared" si="158"/>
        <v/>
      </c>
      <c r="CZ107" s="22" t="str">
        <f t="shared" si="159"/>
        <v/>
      </c>
      <c r="DA107" s="22" t="str">
        <f t="shared" si="160"/>
        <v/>
      </c>
      <c r="DB107" s="22" t="str">
        <f t="shared" si="161"/>
        <v/>
      </c>
      <c r="DC107" s="22" t="str">
        <f t="shared" si="162"/>
        <v/>
      </c>
      <c r="DD107" s="22" t="str">
        <f t="shared" si="163"/>
        <v/>
      </c>
      <c r="DE107" s="22" t="str">
        <f t="shared" si="164"/>
        <v/>
      </c>
      <c r="DF107" s="22" t="str">
        <f t="shared" si="165"/>
        <v/>
      </c>
      <c r="DG107" s="22" t="str">
        <f t="shared" si="166"/>
        <v/>
      </c>
      <c r="DH107" s="22" t="str">
        <f t="shared" si="167"/>
        <v/>
      </c>
      <c r="DI107" s="22" t="str">
        <f t="shared" si="168"/>
        <v/>
      </c>
      <c r="DJ107" s="22" t="str">
        <f t="shared" si="169"/>
        <v/>
      </c>
      <c r="DK107" s="22" t="str">
        <f t="shared" si="170"/>
        <v/>
      </c>
      <c r="DL107" s="22" t="str">
        <f t="shared" si="171"/>
        <v/>
      </c>
      <c r="DM107" s="22" t="str">
        <f t="shared" si="172"/>
        <v/>
      </c>
      <c r="DN107" s="22" t="str">
        <f t="shared" si="173"/>
        <v/>
      </c>
      <c r="DO107" s="22" t="str">
        <f t="shared" si="174"/>
        <v/>
      </c>
      <c r="DP107" s="22" t="str">
        <f t="shared" si="175"/>
        <v/>
      </c>
      <c r="DQ107" s="22" t="str">
        <f t="shared" si="176"/>
        <v/>
      </c>
      <c r="DR107" s="22" t="str">
        <f t="shared" si="177"/>
        <v/>
      </c>
      <c r="DS107" s="22" t="str">
        <f t="shared" si="178"/>
        <v/>
      </c>
      <c r="DT107" s="22" t="str">
        <f t="shared" si="179"/>
        <v/>
      </c>
      <c r="DU107" s="22" t="str">
        <f t="shared" si="180"/>
        <v/>
      </c>
      <c r="DV107" s="22" t="str">
        <f t="shared" si="181"/>
        <v/>
      </c>
      <c r="DX107" s="18">
        <f t="shared" si="182"/>
        <v>2.7033614116178035</v>
      </c>
      <c r="DY107" s="18">
        <f t="shared" si="183"/>
        <v>2.6463813664519531</v>
      </c>
      <c r="DZ107" s="18">
        <f t="shared" si="184"/>
        <v>2.5870206163686538</v>
      </c>
      <c r="EA107" s="18">
        <f t="shared" si="185"/>
        <v>94.479276817230428</v>
      </c>
      <c r="EB107" s="18">
        <f t="shared" si="186"/>
        <v>0</v>
      </c>
      <c r="EC107" s="18">
        <f t="shared" si="187"/>
        <v>0</v>
      </c>
      <c r="ED107" s="18">
        <f t="shared" si="188"/>
        <v>0</v>
      </c>
      <c r="EE107" s="18">
        <f t="shared" si="189"/>
        <v>0</v>
      </c>
      <c r="EF107" s="18">
        <f t="shared" si="190"/>
        <v>0</v>
      </c>
      <c r="EG107" s="18">
        <f t="shared" si="191"/>
        <v>0</v>
      </c>
      <c r="EH107" s="18">
        <f t="shared" si="192"/>
        <v>0</v>
      </c>
      <c r="EI107" s="18">
        <f t="shared" si="193"/>
        <v>0</v>
      </c>
      <c r="EJ107" s="18">
        <f t="shared" si="194"/>
        <v>0</v>
      </c>
      <c r="EK107" s="18">
        <f t="shared" si="195"/>
        <v>0</v>
      </c>
      <c r="EL107" s="18">
        <f t="shared" si="196"/>
        <v>0</v>
      </c>
      <c r="EM107" s="18">
        <f t="shared" si="197"/>
        <v>0</v>
      </c>
      <c r="EN107" s="18">
        <f t="shared" si="198"/>
        <v>0</v>
      </c>
      <c r="EO107" s="18">
        <f t="shared" si="199"/>
        <v>0</v>
      </c>
      <c r="EP107" s="18">
        <f t="shared" si="200"/>
        <v>0</v>
      </c>
      <c r="EQ107" s="18">
        <f t="shared" si="201"/>
        <v>0</v>
      </c>
      <c r="ER107" s="18">
        <f t="shared" si="202"/>
        <v>0</v>
      </c>
      <c r="ES107" s="18">
        <f t="shared" si="203"/>
        <v>0</v>
      </c>
      <c r="ET107" s="18">
        <f t="shared" si="204"/>
        <v>0</v>
      </c>
      <c r="EU107" s="18">
        <f t="shared" si="205"/>
        <v>0</v>
      </c>
      <c r="EV107" s="18">
        <f t="shared" si="206"/>
        <v>0</v>
      </c>
      <c r="EW107" s="18">
        <f t="shared" si="207"/>
        <v>0</v>
      </c>
      <c r="EX107" s="18">
        <f t="shared" si="208"/>
        <v>0</v>
      </c>
      <c r="EY107" s="18">
        <f t="shared" si="209"/>
        <v>0</v>
      </c>
      <c r="EZ107" s="18">
        <f t="shared" si="210"/>
        <v>0</v>
      </c>
      <c r="FA107" s="18">
        <f t="shared" si="211"/>
        <v>0</v>
      </c>
      <c r="FB107" s="18">
        <f t="shared" si="212"/>
        <v>0</v>
      </c>
      <c r="FC107" s="18">
        <f t="shared" si="213"/>
        <v>0</v>
      </c>
      <c r="FD107" s="18">
        <f t="shared" si="214"/>
        <v>0</v>
      </c>
      <c r="FE107" s="18">
        <f t="shared" si="215"/>
        <v>0</v>
      </c>
      <c r="FF107" s="18">
        <f t="shared" si="216"/>
        <v>0</v>
      </c>
      <c r="FG107" s="18">
        <f t="shared" si="217"/>
        <v>0</v>
      </c>
      <c r="FH107" s="18">
        <f t="shared" si="218"/>
        <v>0</v>
      </c>
      <c r="FI107" s="18">
        <f t="shared" si="219"/>
        <v>0</v>
      </c>
      <c r="FJ107" s="18">
        <f t="shared" si="220"/>
        <v>0</v>
      </c>
      <c r="FK107" s="18">
        <f t="shared" si="221"/>
        <v>0</v>
      </c>
      <c r="FL107" s="18">
        <f t="shared" si="222"/>
        <v>0</v>
      </c>
      <c r="FM107" s="18">
        <f t="shared" si="223"/>
        <v>0</v>
      </c>
      <c r="FN107" s="18">
        <f t="shared" si="224"/>
        <v>0</v>
      </c>
      <c r="FO107" s="18">
        <f t="shared" si="225"/>
        <v>0</v>
      </c>
      <c r="FP107" s="18">
        <f t="shared" si="226"/>
        <v>0</v>
      </c>
      <c r="FQ107" s="18">
        <f t="shared" si="227"/>
        <v>0</v>
      </c>
      <c r="FR107" s="18">
        <f t="shared" si="228"/>
        <v>0</v>
      </c>
      <c r="FS107" s="18">
        <f t="shared" si="229"/>
        <v>0</v>
      </c>
      <c r="FT107" s="18">
        <f t="shared" si="230"/>
        <v>0</v>
      </c>
      <c r="FU107" s="18">
        <f t="shared" si="231"/>
        <v>0</v>
      </c>
      <c r="FV107" s="18">
        <f t="shared" si="232"/>
        <v>0</v>
      </c>
      <c r="FW107" s="18">
        <f t="shared" si="233"/>
        <v>0</v>
      </c>
      <c r="FX107" s="18">
        <f t="shared" si="234"/>
        <v>0</v>
      </c>
      <c r="FY107" s="18">
        <f t="shared" si="235"/>
        <v>0</v>
      </c>
      <c r="FZ107" s="18">
        <f t="shared" si="236"/>
        <v>0</v>
      </c>
      <c r="GA107" s="18">
        <f t="shared" si="237"/>
        <v>0</v>
      </c>
      <c r="GB107" s="18">
        <f t="shared" si="238"/>
        <v>0</v>
      </c>
      <c r="GC107" s="18">
        <f t="shared" si="239"/>
        <v>0</v>
      </c>
      <c r="GD107" s="18">
        <f t="shared" si="240"/>
        <v>0</v>
      </c>
      <c r="GE107" s="18">
        <f t="shared" si="241"/>
        <v>0</v>
      </c>
    </row>
    <row r="108" spans="1:187" x14ac:dyDescent="0.2">
      <c r="A108">
        <v>105</v>
      </c>
      <c r="B108" s="16">
        <f>Bonds!B108</f>
        <v>46996</v>
      </c>
      <c r="C108" s="17">
        <f>Bonds!C108</f>
        <v>1.125</v>
      </c>
      <c r="D108">
        <f>Bonds!Q108</f>
        <v>4</v>
      </c>
      <c r="E108">
        <f t="shared" si="121"/>
        <v>1</v>
      </c>
      <c r="F108" s="16">
        <f>IF(1&gt;$D108,"",IF($E108=1,EOMONTH(EDATE(Bonds!$I108,6*(1-1)),0),EDATE(Bonds!$I108,6*(1-1))))</f>
        <v>46446</v>
      </c>
      <c r="G108" s="16">
        <f>IF(2&gt;$D108,"",IF($E108=1,EOMONTH(EDATE(Bonds!$I108,6*(2-1)),0),EDATE(Bonds!$I108,6*(2-1))))</f>
        <v>46630</v>
      </c>
      <c r="H108" s="16">
        <f>IF(3&gt;$D108,"",IF($E108=1,EOMONTH(EDATE(Bonds!$I108,6*(3-1)),0),EDATE(Bonds!$I108,6*(3-1))))</f>
        <v>46812</v>
      </c>
      <c r="I108" s="16">
        <f>IF(4&gt;$D108,"",IF($E108=1,EOMONTH(EDATE(Bonds!$I108,6*(4-1)),0),EDATE(Bonds!$I108,6*(4-1))))</f>
        <v>46996</v>
      </c>
      <c r="J108" s="16" t="str">
        <f>IF(5&gt;$D108,"",IF($E108=1,EOMONTH(EDATE(Bonds!$I108,6*(5-1)),0),EDATE(Bonds!$I108,6*(5-1))))</f>
        <v/>
      </c>
      <c r="K108" s="16" t="str">
        <f>IF(6&gt;$D108,"",IF($E108=1,EOMONTH(EDATE(Bonds!$I108,6*(6-1)),0),EDATE(Bonds!$I108,6*(6-1))))</f>
        <v/>
      </c>
      <c r="L108" s="16" t="str">
        <f>IF(7&gt;$D108,"",IF($E108=1,EOMONTH(EDATE(Bonds!$I108,6*(7-1)),0),EDATE(Bonds!$I108,6*(7-1))))</f>
        <v/>
      </c>
      <c r="M108" s="16" t="str">
        <f>IF(8&gt;$D108,"",IF($E108=1,EOMONTH(EDATE(Bonds!$I108,6*(8-1)),0),EDATE(Bonds!$I108,6*(8-1))))</f>
        <v/>
      </c>
      <c r="N108" s="16" t="str">
        <f>IF(9&gt;$D108,"",IF($E108=1,EOMONTH(EDATE(Bonds!$I108,6*(9-1)),0),EDATE(Bonds!$I108,6*(9-1))))</f>
        <v/>
      </c>
      <c r="O108" s="16" t="str">
        <f>IF(10&gt;$D108,"",IF($E108=1,EOMONTH(EDATE(Bonds!$I108,6*(10-1)),0),EDATE(Bonds!$I108,6*(10-1))))</f>
        <v/>
      </c>
      <c r="P108" s="16" t="str">
        <f>IF(11&gt;$D108,"",IF($E108=1,EOMONTH(EDATE(Bonds!$I108,6*(11-1)),0),EDATE(Bonds!$I108,6*(11-1))))</f>
        <v/>
      </c>
      <c r="Q108" s="16" t="str">
        <f>IF(12&gt;$D108,"",IF($E108=1,EOMONTH(EDATE(Bonds!$I108,6*(12-1)),0),EDATE(Bonds!$I108,6*(12-1))))</f>
        <v/>
      </c>
      <c r="R108" s="16" t="str">
        <f>IF(13&gt;$D108,"",IF($E108=1,EOMONTH(EDATE(Bonds!$I108,6*(13-1)),0),EDATE(Bonds!$I108,6*(13-1))))</f>
        <v/>
      </c>
      <c r="S108" s="16" t="str">
        <f>IF(14&gt;$D108,"",IF($E108=1,EOMONTH(EDATE(Bonds!$I108,6*(14-1)),0),EDATE(Bonds!$I108,6*(14-1))))</f>
        <v/>
      </c>
      <c r="T108" s="16" t="str">
        <f>IF(15&gt;$D108,"",IF($E108=1,EOMONTH(EDATE(Bonds!$I108,6*(15-1)),0),EDATE(Bonds!$I108,6*(15-1))))</f>
        <v/>
      </c>
      <c r="U108" s="16" t="str">
        <f>IF(16&gt;$D108,"",IF($E108=1,EOMONTH(EDATE(Bonds!$I108,6*(16-1)),0),EDATE(Bonds!$I108,6*(16-1))))</f>
        <v/>
      </c>
      <c r="V108" s="16" t="str">
        <f>IF(17&gt;$D108,"",IF($E108=1,EOMONTH(EDATE(Bonds!$I108,6*(17-1)),0),EDATE(Bonds!$I108,6*(17-1))))</f>
        <v/>
      </c>
      <c r="W108" s="16" t="str">
        <f>IF(18&gt;$D108,"",IF($E108=1,EOMONTH(EDATE(Bonds!$I108,6*(18-1)),0),EDATE(Bonds!$I108,6*(18-1))))</f>
        <v/>
      </c>
      <c r="X108" s="16" t="str">
        <f>IF(19&gt;$D108,"",IF($E108=1,EOMONTH(EDATE(Bonds!$I108,6*(19-1)),0),EDATE(Bonds!$I108,6*(19-1))))</f>
        <v/>
      </c>
      <c r="Y108" s="16" t="str">
        <f>IF(20&gt;$D108,"",IF($E108=1,EOMONTH(EDATE(Bonds!$I108,6*(20-1)),0),EDATE(Bonds!$I108,6*(20-1))))</f>
        <v/>
      </c>
      <c r="Z108" s="16" t="str">
        <f>IF(21&gt;$D108,"",IF($E108=1,EOMONTH(EDATE(Bonds!$I108,6*(21-1)),0),EDATE(Bonds!$I108,6*(21-1))))</f>
        <v/>
      </c>
      <c r="AA108" s="16" t="str">
        <f>IF(22&gt;$D108,"",IF($E108=1,EOMONTH(EDATE(Bonds!$I108,6*(22-1)),0),EDATE(Bonds!$I108,6*(22-1))))</f>
        <v/>
      </c>
      <c r="AB108" s="16" t="str">
        <f>IF(23&gt;$D108,"",IF($E108=1,EOMONTH(EDATE(Bonds!$I108,6*(23-1)),0),EDATE(Bonds!$I108,6*(23-1))))</f>
        <v/>
      </c>
      <c r="AC108" s="16" t="str">
        <f>IF(24&gt;$D108,"",IF($E108=1,EOMONTH(EDATE(Bonds!$I108,6*(24-1)),0),EDATE(Bonds!$I108,6*(24-1))))</f>
        <v/>
      </c>
      <c r="AD108" s="16" t="str">
        <f>IF(25&gt;$D108,"",IF($E108=1,EOMONTH(EDATE(Bonds!$I108,6*(25-1)),0),EDATE(Bonds!$I108,6*(25-1))))</f>
        <v/>
      </c>
      <c r="AE108" s="16" t="str">
        <f>IF(26&gt;$D108,"",IF($E108=1,EOMONTH(EDATE(Bonds!$I108,6*(26-1)),0),EDATE(Bonds!$I108,6*(26-1))))</f>
        <v/>
      </c>
      <c r="AF108" s="16" t="str">
        <f>IF(27&gt;$D108,"",IF($E108=1,EOMONTH(EDATE(Bonds!$I108,6*(27-1)),0),EDATE(Bonds!$I108,6*(27-1))))</f>
        <v/>
      </c>
      <c r="AG108" s="16" t="str">
        <f>IF(28&gt;$D108,"",IF($E108=1,EOMONTH(EDATE(Bonds!$I108,6*(28-1)),0),EDATE(Bonds!$I108,6*(28-1))))</f>
        <v/>
      </c>
      <c r="AH108" s="16" t="str">
        <f>IF(29&gt;$D108,"",IF($E108=1,EOMONTH(EDATE(Bonds!$I108,6*(29-1)),0),EDATE(Bonds!$I108,6*(29-1))))</f>
        <v/>
      </c>
      <c r="AI108" s="16" t="str">
        <f>IF(30&gt;$D108,"",IF($E108=1,EOMONTH(EDATE(Bonds!$I108,6*(30-1)),0),EDATE(Bonds!$I108,6*(30-1))))</f>
        <v/>
      </c>
      <c r="AJ108" s="16" t="str">
        <f>IF(31&gt;$D108,"",IF($E108=1,EOMONTH(EDATE(Bonds!$I108,6*(31-1)),0),EDATE(Bonds!$I108,6*(31-1))))</f>
        <v/>
      </c>
      <c r="AK108" s="16" t="str">
        <f>IF(32&gt;$D108,"",IF($E108=1,EOMONTH(EDATE(Bonds!$I108,6*(32-1)),0),EDATE(Bonds!$I108,6*(32-1))))</f>
        <v/>
      </c>
      <c r="AL108" s="16" t="str">
        <f>IF(33&gt;$D108,"",IF($E108=1,EOMONTH(EDATE(Bonds!$I108,6*(33-1)),0),EDATE(Bonds!$I108,6*(33-1))))</f>
        <v/>
      </c>
      <c r="AM108" s="16" t="str">
        <f>IF(34&gt;$D108,"",IF($E108=1,EOMONTH(EDATE(Bonds!$I108,6*(34-1)),0),EDATE(Bonds!$I108,6*(34-1))))</f>
        <v/>
      </c>
      <c r="AN108" s="16" t="str">
        <f>IF(35&gt;$D108,"",IF($E108=1,EOMONTH(EDATE(Bonds!$I108,6*(35-1)),0),EDATE(Bonds!$I108,6*(35-1))))</f>
        <v/>
      </c>
      <c r="AO108" s="16" t="str">
        <f>IF(36&gt;$D108,"",IF($E108=1,EOMONTH(EDATE(Bonds!$I108,6*(36-1)),0),EDATE(Bonds!$I108,6*(36-1))))</f>
        <v/>
      </c>
      <c r="AP108" s="16" t="str">
        <f>IF(37&gt;$D108,"",IF($E108=1,EOMONTH(EDATE(Bonds!$I108,6*(37-1)),0),EDATE(Bonds!$I108,6*(37-1))))</f>
        <v/>
      </c>
      <c r="AQ108" s="16" t="str">
        <f>IF(38&gt;$D108,"",IF($E108=1,EOMONTH(EDATE(Bonds!$I108,6*(38-1)),0),EDATE(Bonds!$I108,6*(38-1))))</f>
        <v/>
      </c>
      <c r="AR108" s="16" t="str">
        <f>IF(39&gt;$D108,"",IF($E108=1,EOMONTH(EDATE(Bonds!$I108,6*(39-1)),0),EDATE(Bonds!$I108,6*(39-1))))</f>
        <v/>
      </c>
      <c r="AS108" s="16" t="str">
        <f>IF(40&gt;$D108,"",IF($E108=1,EOMONTH(EDATE(Bonds!$I108,6*(40-1)),0),EDATE(Bonds!$I108,6*(40-1))))</f>
        <v/>
      </c>
      <c r="AT108" s="16" t="str">
        <f>IF(41&gt;$D108,"",IF($E108=1,EOMONTH(EDATE(Bonds!$I108,6*(41-1)),0),EDATE(Bonds!$I108,6*(41-1))))</f>
        <v/>
      </c>
      <c r="AU108" s="16" t="str">
        <f>IF(42&gt;$D108,"",IF($E108=1,EOMONTH(EDATE(Bonds!$I108,6*(42-1)),0),EDATE(Bonds!$I108,6*(42-1))))</f>
        <v/>
      </c>
      <c r="AV108" s="16" t="str">
        <f>IF(43&gt;$D108,"",IF($E108=1,EOMONTH(EDATE(Bonds!$I108,6*(43-1)),0),EDATE(Bonds!$I108,6*(43-1))))</f>
        <v/>
      </c>
      <c r="AW108" s="16" t="str">
        <f>IF(44&gt;$D108,"",IF($E108=1,EOMONTH(EDATE(Bonds!$I108,6*(44-1)),0),EDATE(Bonds!$I108,6*(44-1))))</f>
        <v/>
      </c>
      <c r="AX108" s="16" t="str">
        <f>IF(45&gt;$D108,"",IF($E108=1,EOMONTH(EDATE(Bonds!$I108,6*(45-1)),0),EDATE(Bonds!$I108,6*(45-1))))</f>
        <v/>
      </c>
      <c r="AY108" s="16" t="str">
        <f>IF(46&gt;$D108,"",IF($E108=1,EOMONTH(EDATE(Bonds!$I108,6*(46-1)),0),EDATE(Bonds!$I108,6*(46-1))))</f>
        <v/>
      </c>
      <c r="AZ108" s="16" t="str">
        <f>IF(47&gt;$D108,"",IF($E108=1,EOMONTH(EDATE(Bonds!$I108,6*(47-1)),0),EDATE(Bonds!$I108,6*(47-1))))</f>
        <v/>
      </c>
      <c r="BA108" s="16" t="str">
        <f>IF(48&gt;$D108,"",IF($E108=1,EOMONTH(EDATE(Bonds!$I108,6*(48-1)),0),EDATE(Bonds!$I108,6*(48-1))))</f>
        <v/>
      </c>
      <c r="BB108" s="16" t="str">
        <f>IF(49&gt;$D108,"",IF($E108=1,EOMONTH(EDATE(Bonds!$I108,6*(49-1)),0),EDATE(Bonds!$I108,6*(49-1))))</f>
        <v/>
      </c>
      <c r="BC108" s="16" t="str">
        <f>IF(50&gt;$D108,"",IF($E108=1,EOMONTH(EDATE(Bonds!$I108,6*(50-1)),0),EDATE(Bonds!$I108,6*(50-1))))</f>
        <v/>
      </c>
      <c r="BD108" s="16" t="str">
        <f>IF(51&gt;$D108,"",IF($E108=1,EOMONTH(EDATE(Bonds!$I108,6*(51-1)),0),EDATE(Bonds!$I108,6*(51-1))))</f>
        <v/>
      </c>
      <c r="BE108" s="16" t="str">
        <f>IF(52&gt;$D108,"",IF($E108=1,EOMONTH(EDATE(Bonds!$I108,6*(52-1)),0),EDATE(Bonds!$I108,6*(52-1))))</f>
        <v/>
      </c>
      <c r="BF108" s="16" t="str">
        <f>IF(53&gt;$D108,"",IF($E108=1,EOMONTH(EDATE(Bonds!$I108,6*(53-1)),0),EDATE(Bonds!$I108,6*(53-1))))</f>
        <v/>
      </c>
      <c r="BG108" s="16" t="str">
        <f>IF(54&gt;$D108,"",IF($E108=1,EOMONTH(EDATE(Bonds!$I108,6*(54-1)),0),EDATE(Bonds!$I108,6*(54-1))))</f>
        <v/>
      </c>
      <c r="BH108" s="16" t="str">
        <f>IF(55&gt;$D108,"",IF($E108=1,EOMONTH(EDATE(Bonds!$I108,6*(55-1)),0),EDATE(Bonds!$I108,6*(55-1))))</f>
        <v/>
      </c>
      <c r="BI108" s="16" t="str">
        <f>IF(56&gt;$D108,"",IF($E108=1,EOMONTH(EDATE(Bonds!$I108,6*(56-1)),0),EDATE(Bonds!$I108,6*(56-1))))</f>
        <v/>
      </c>
      <c r="BJ108" s="16" t="str">
        <f>IF(57&gt;$D108,"",IF($E108=1,EOMONTH(EDATE(Bonds!$I108,6*(57-1)),0),EDATE(Bonds!$I108,6*(57-1))))</f>
        <v/>
      </c>
      <c r="BK108" s="16" t="str">
        <f>IF(58&gt;$D108,"",IF($E108=1,EOMONTH(EDATE(Bonds!$I108,6*(58-1)),0),EDATE(Bonds!$I108,6*(58-1))))</f>
        <v/>
      </c>
      <c r="BL108" s="16" t="str">
        <f>IF(59&gt;$D108,"",IF($E108=1,EOMONTH(EDATE(Bonds!$I108,6*(59-1)),0),EDATE(Bonds!$I108,6*(59-1))))</f>
        <v/>
      </c>
      <c r="BM108" s="16" t="str">
        <f>IF(60&gt;$D108,"",IF($E108=1,EOMONTH(EDATE(Bonds!$I108,6*(60-1)),0),EDATE(Bonds!$I108,6*(60-1))))</f>
        <v/>
      </c>
      <c r="BO108" s="22">
        <f t="shared" si="122"/>
        <v>3.9202392010101589E-2</v>
      </c>
      <c r="BP108" s="22">
        <f t="shared" si="123"/>
        <v>4.1255641648900956E-2</v>
      </c>
      <c r="BQ108" s="22">
        <f t="shared" si="124"/>
        <v>4.2555187696662007E-2</v>
      </c>
      <c r="BR108" s="22">
        <f t="shared" si="125"/>
        <v>4.3381487769686353E-2</v>
      </c>
      <c r="BS108" s="22" t="str">
        <f t="shared" si="126"/>
        <v/>
      </c>
      <c r="BT108" s="22" t="str">
        <f t="shared" si="127"/>
        <v/>
      </c>
      <c r="BU108" s="22" t="str">
        <f t="shared" si="128"/>
        <v/>
      </c>
      <c r="BV108" s="22" t="str">
        <f t="shared" si="129"/>
        <v/>
      </c>
      <c r="BW108" s="22" t="str">
        <f t="shared" si="130"/>
        <v/>
      </c>
      <c r="BX108" s="22" t="str">
        <f t="shared" si="131"/>
        <v/>
      </c>
      <c r="BY108" s="22" t="str">
        <f t="shared" si="132"/>
        <v/>
      </c>
      <c r="BZ108" s="22" t="str">
        <f t="shared" si="133"/>
        <v/>
      </c>
      <c r="CA108" s="22" t="str">
        <f t="shared" si="134"/>
        <v/>
      </c>
      <c r="CB108" s="22" t="str">
        <f t="shared" si="135"/>
        <v/>
      </c>
      <c r="CC108" s="22" t="str">
        <f t="shared" si="136"/>
        <v/>
      </c>
      <c r="CD108" s="22" t="str">
        <f t="shared" si="137"/>
        <v/>
      </c>
      <c r="CE108" s="22" t="str">
        <f t="shared" si="138"/>
        <v/>
      </c>
      <c r="CF108" s="22" t="str">
        <f t="shared" si="139"/>
        <v/>
      </c>
      <c r="CG108" s="22" t="str">
        <f t="shared" si="140"/>
        <v/>
      </c>
      <c r="CH108" s="22" t="str">
        <f t="shared" si="141"/>
        <v/>
      </c>
      <c r="CI108" s="22" t="str">
        <f t="shared" si="142"/>
        <v/>
      </c>
      <c r="CJ108" s="22" t="str">
        <f t="shared" si="143"/>
        <v/>
      </c>
      <c r="CK108" s="22" t="str">
        <f t="shared" si="144"/>
        <v/>
      </c>
      <c r="CL108" s="22" t="str">
        <f t="shared" si="145"/>
        <v/>
      </c>
      <c r="CM108" s="22" t="str">
        <f t="shared" si="146"/>
        <v/>
      </c>
      <c r="CN108" s="22" t="str">
        <f t="shared" si="147"/>
        <v/>
      </c>
      <c r="CO108" s="22" t="str">
        <f t="shared" si="148"/>
        <v/>
      </c>
      <c r="CP108" s="22" t="str">
        <f t="shared" si="149"/>
        <v/>
      </c>
      <c r="CQ108" s="22" t="str">
        <f t="shared" si="150"/>
        <v/>
      </c>
      <c r="CR108" s="22" t="str">
        <f t="shared" si="151"/>
        <v/>
      </c>
      <c r="CS108" s="22" t="str">
        <f t="shared" si="152"/>
        <v/>
      </c>
      <c r="CT108" s="22" t="str">
        <f t="shared" si="153"/>
        <v/>
      </c>
      <c r="CU108" s="22" t="str">
        <f t="shared" si="154"/>
        <v/>
      </c>
      <c r="CV108" s="22" t="str">
        <f t="shared" si="155"/>
        <v/>
      </c>
      <c r="CW108" s="22" t="str">
        <f t="shared" si="156"/>
        <v/>
      </c>
      <c r="CX108" s="22" t="str">
        <f t="shared" si="157"/>
        <v/>
      </c>
      <c r="CY108" s="22" t="str">
        <f t="shared" si="158"/>
        <v/>
      </c>
      <c r="CZ108" s="22" t="str">
        <f t="shared" si="159"/>
        <v/>
      </c>
      <c r="DA108" s="22" t="str">
        <f t="shared" si="160"/>
        <v/>
      </c>
      <c r="DB108" s="22" t="str">
        <f t="shared" si="161"/>
        <v/>
      </c>
      <c r="DC108" s="22" t="str">
        <f t="shared" si="162"/>
        <v/>
      </c>
      <c r="DD108" s="22" t="str">
        <f t="shared" si="163"/>
        <v/>
      </c>
      <c r="DE108" s="22" t="str">
        <f t="shared" si="164"/>
        <v/>
      </c>
      <c r="DF108" s="22" t="str">
        <f t="shared" si="165"/>
        <v/>
      </c>
      <c r="DG108" s="22" t="str">
        <f t="shared" si="166"/>
        <v/>
      </c>
      <c r="DH108" s="22" t="str">
        <f t="shared" si="167"/>
        <v/>
      </c>
      <c r="DI108" s="22" t="str">
        <f t="shared" si="168"/>
        <v/>
      </c>
      <c r="DJ108" s="22" t="str">
        <f t="shared" si="169"/>
        <v/>
      </c>
      <c r="DK108" s="22" t="str">
        <f t="shared" si="170"/>
        <v/>
      </c>
      <c r="DL108" s="22" t="str">
        <f t="shared" si="171"/>
        <v/>
      </c>
      <c r="DM108" s="22" t="str">
        <f t="shared" si="172"/>
        <v/>
      </c>
      <c r="DN108" s="22" t="str">
        <f t="shared" si="173"/>
        <v/>
      </c>
      <c r="DO108" s="22" t="str">
        <f t="shared" si="174"/>
        <v/>
      </c>
      <c r="DP108" s="22" t="str">
        <f t="shared" si="175"/>
        <v/>
      </c>
      <c r="DQ108" s="22" t="str">
        <f t="shared" si="176"/>
        <v/>
      </c>
      <c r="DR108" s="22" t="str">
        <f t="shared" si="177"/>
        <v/>
      </c>
      <c r="DS108" s="22" t="str">
        <f t="shared" si="178"/>
        <v/>
      </c>
      <c r="DT108" s="22" t="str">
        <f t="shared" si="179"/>
        <v/>
      </c>
      <c r="DU108" s="22" t="str">
        <f t="shared" si="180"/>
        <v/>
      </c>
      <c r="DV108" s="22" t="str">
        <f t="shared" si="181"/>
        <v/>
      </c>
      <c r="DX108" s="18">
        <f t="shared" si="182"/>
        <v>0.55214476885120511</v>
      </c>
      <c r="DY108" s="18">
        <f t="shared" si="183"/>
        <v>0.54025417630223438</v>
      </c>
      <c r="DZ108" s="18">
        <f t="shared" si="184"/>
        <v>0.52823928046767077</v>
      </c>
      <c r="EA108" s="18">
        <f t="shared" si="185"/>
        <v>92.281936944835337</v>
      </c>
      <c r="EB108" s="18">
        <f t="shared" si="186"/>
        <v>0</v>
      </c>
      <c r="EC108" s="18">
        <f t="shared" si="187"/>
        <v>0</v>
      </c>
      <c r="ED108" s="18">
        <f t="shared" si="188"/>
        <v>0</v>
      </c>
      <c r="EE108" s="18">
        <f t="shared" si="189"/>
        <v>0</v>
      </c>
      <c r="EF108" s="18">
        <f t="shared" si="190"/>
        <v>0</v>
      </c>
      <c r="EG108" s="18">
        <f t="shared" si="191"/>
        <v>0</v>
      </c>
      <c r="EH108" s="18">
        <f t="shared" si="192"/>
        <v>0</v>
      </c>
      <c r="EI108" s="18">
        <f t="shared" si="193"/>
        <v>0</v>
      </c>
      <c r="EJ108" s="18">
        <f t="shared" si="194"/>
        <v>0</v>
      </c>
      <c r="EK108" s="18">
        <f t="shared" si="195"/>
        <v>0</v>
      </c>
      <c r="EL108" s="18">
        <f t="shared" si="196"/>
        <v>0</v>
      </c>
      <c r="EM108" s="18">
        <f t="shared" si="197"/>
        <v>0</v>
      </c>
      <c r="EN108" s="18">
        <f t="shared" si="198"/>
        <v>0</v>
      </c>
      <c r="EO108" s="18">
        <f t="shared" si="199"/>
        <v>0</v>
      </c>
      <c r="EP108" s="18">
        <f t="shared" si="200"/>
        <v>0</v>
      </c>
      <c r="EQ108" s="18">
        <f t="shared" si="201"/>
        <v>0</v>
      </c>
      <c r="ER108" s="18">
        <f t="shared" si="202"/>
        <v>0</v>
      </c>
      <c r="ES108" s="18">
        <f t="shared" si="203"/>
        <v>0</v>
      </c>
      <c r="ET108" s="18">
        <f t="shared" si="204"/>
        <v>0</v>
      </c>
      <c r="EU108" s="18">
        <f t="shared" si="205"/>
        <v>0</v>
      </c>
      <c r="EV108" s="18">
        <f t="shared" si="206"/>
        <v>0</v>
      </c>
      <c r="EW108" s="18">
        <f t="shared" si="207"/>
        <v>0</v>
      </c>
      <c r="EX108" s="18">
        <f t="shared" si="208"/>
        <v>0</v>
      </c>
      <c r="EY108" s="18">
        <f t="shared" si="209"/>
        <v>0</v>
      </c>
      <c r="EZ108" s="18">
        <f t="shared" si="210"/>
        <v>0</v>
      </c>
      <c r="FA108" s="18">
        <f t="shared" si="211"/>
        <v>0</v>
      </c>
      <c r="FB108" s="18">
        <f t="shared" si="212"/>
        <v>0</v>
      </c>
      <c r="FC108" s="18">
        <f t="shared" si="213"/>
        <v>0</v>
      </c>
      <c r="FD108" s="18">
        <f t="shared" si="214"/>
        <v>0</v>
      </c>
      <c r="FE108" s="18">
        <f t="shared" si="215"/>
        <v>0</v>
      </c>
      <c r="FF108" s="18">
        <f t="shared" si="216"/>
        <v>0</v>
      </c>
      <c r="FG108" s="18">
        <f t="shared" si="217"/>
        <v>0</v>
      </c>
      <c r="FH108" s="18">
        <f t="shared" si="218"/>
        <v>0</v>
      </c>
      <c r="FI108" s="18">
        <f t="shared" si="219"/>
        <v>0</v>
      </c>
      <c r="FJ108" s="18">
        <f t="shared" si="220"/>
        <v>0</v>
      </c>
      <c r="FK108" s="18">
        <f t="shared" si="221"/>
        <v>0</v>
      </c>
      <c r="FL108" s="18">
        <f t="shared" si="222"/>
        <v>0</v>
      </c>
      <c r="FM108" s="18">
        <f t="shared" si="223"/>
        <v>0</v>
      </c>
      <c r="FN108" s="18">
        <f t="shared" si="224"/>
        <v>0</v>
      </c>
      <c r="FO108" s="18">
        <f t="shared" si="225"/>
        <v>0</v>
      </c>
      <c r="FP108" s="18">
        <f t="shared" si="226"/>
        <v>0</v>
      </c>
      <c r="FQ108" s="18">
        <f t="shared" si="227"/>
        <v>0</v>
      </c>
      <c r="FR108" s="18">
        <f t="shared" si="228"/>
        <v>0</v>
      </c>
      <c r="FS108" s="18">
        <f t="shared" si="229"/>
        <v>0</v>
      </c>
      <c r="FT108" s="18">
        <f t="shared" si="230"/>
        <v>0</v>
      </c>
      <c r="FU108" s="18">
        <f t="shared" si="231"/>
        <v>0</v>
      </c>
      <c r="FV108" s="18">
        <f t="shared" si="232"/>
        <v>0</v>
      </c>
      <c r="FW108" s="18">
        <f t="shared" si="233"/>
        <v>0</v>
      </c>
      <c r="FX108" s="18">
        <f t="shared" si="234"/>
        <v>0</v>
      </c>
      <c r="FY108" s="18">
        <f t="shared" si="235"/>
        <v>0</v>
      </c>
      <c r="FZ108" s="18">
        <f t="shared" si="236"/>
        <v>0</v>
      </c>
      <c r="GA108" s="18">
        <f t="shared" si="237"/>
        <v>0</v>
      </c>
      <c r="GB108" s="18">
        <f t="shared" si="238"/>
        <v>0</v>
      </c>
      <c r="GC108" s="18">
        <f t="shared" si="239"/>
        <v>0</v>
      </c>
      <c r="GD108" s="18">
        <f t="shared" si="240"/>
        <v>0</v>
      </c>
      <c r="GE108" s="18">
        <f t="shared" si="241"/>
        <v>0</v>
      </c>
    </row>
    <row r="109" spans="1:187" x14ac:dyDescent="0.2">
      <c r="A109">
        <v>106</v>
      </c>
      <c r="B109" s="16">
        <f>Bonds!B109</f>
        <v>46996</v>
      </c>
      <c r="C109" s="17">
        <f>Bonds!C109</f>
        <v>4.125</v>
      </c>
      <c r="D109">
        <f>Bonds!Q109</f>
        <v>4</v>
      </c>
      <c r="E109">
        <f t="shared" si="121"/>
        <v>1</v>
      </c>
      <c r="F109" s="16">
        <f>IF(1&gt;$D109,"",IF($E109=1,EOMONTH(EDATE(Bonds!$I109,6*(1-1)),0),EDATE(Bonds!$I109,6*(1-1))))</f>
        <v>46446</v>
      </c>
      <c r="G109" s="16">
        <f>IF(2&gt;$D109,"",IF($E109=1,EOMONTH(EDATE(Bonds!$I109,6*(2-1)),0),EDATE(Bonds!$I109,6*(2-1))))</f>
        <v>46630</v>
      </c>
      <c r="H109" s="16">
        <f>IF(3&gt;$D109,"",IF($E109=1,EOMONTH(EDATE(Bonds!$I109,6*(3-1)),0),EDATE(Bonds!$I109,6*(3-1))))</f>
        <v>46812</v>
      </c>
      <c r="I109" s="16">
        <f>IF(4&gt;$D109,"",IF($E109=1,EOMONTH(EDATE(Bonds!$I109,6*(4-1)),0),EDATE(Bonds!$I109,6*(4-1))))</f>
        <v>46996</v>
      </c>
      <c r="J109" s="16" t="str">
        <f>IF(5&gt;$D109,"",IF($E109=1,EOMONTH(EDATE(Bonds!$I109,6*(5-1)),0),EDATE(Bonds!$I109,6*(5-1))))</f>
        <v/>
      </c>
      <c r="K109" s="16" t="str">
        <f>IF(6&gt;$D109,"",IF($E109=1,EOMONTH(EDATE(Bonds!$I109,6*(6-1)),0),EDATE(Bonds!$I109,6*(6-1))))</f>
        <v/>
      </c>
      <c r="L109" s="16" t="str">
        <f>IF(7&gt;$D109,"",IF($E109=1,EOMONTH(EDATE(Bonds!$I109,6*(7-1)),0),EDATE(Bonds!$I109,6*(7-1))))</f>
        <v/>
      </c>
      <c r="M109" s="16" t="str">
        <f>IF(8&gt;$D109,"",IF($E109=1,EOMONTH(EDATE(Bonds!$I109,6*(8-1)),0),EDATE(Bonds!$I109,6*(8-1))))</f>
        <v/>
      </c>
      <c r="N109" s="16" t="str">
        <f>IF(9&gt;$D109,"",IF($E109=1,EOMONTH(EDATE(Bonds!$I109,6*(9-1)),0),EDATE(Bonds!$I109,6*(9-1))))</f>
        <v/>
      </c>
      <c r="O109" s="16" t="str">
        <f>IF(10&gt;$D109,"",IF($E109=1,EOMONTH(EDATE(Bonds!$I109,6*(10-1)),0),EDATE(Bonds!$I109,6*(10-1))))</f>
        <v/>
      </c>
      <c r="P109" s="16" t="str">
        <f>IF(11&gt;$D109,"",IF($E109=1,EOMONTH(EDATE(Bonds!$I109,6*(11-1)),0),EDATE(Bonds!$I109,6*(11-1))))</f>
        <v/>
      </c>
      <c r="Q109" s="16" t="str">
        <f>IF(12&gt;$D109,"",IF($E109=1,EOMONTH(EDATE(Bonds!$I109,6*(12-1)),0),EDATE(Bonds!$I109,6*(12-1))))</f>
        <v/>
      </c>
      <c r="R109" s="16" t="str">
        <f>IF(13&gt;$D109,"",IF($E109=1,EOMONTH(EDATE(Bonds!$I109,6*(13-1)),0),EDATE(Bonds!$I109,6*(13-1))))</f>
        <v/>
      </c>
      <c r="S109" s="16" t="str">
        <f>IF(14&gt;$D109,"",IF($E109=1,EOMONTH(EDATE(Bonds!$I109,6*(14-1)),0),EDATE(Bonds!$I109,6*(14-1))))</f>
        <v/>
      </c>
      <c r="T109" s="16" t="str">
        <f>IF(15&gt;$D109,"",IF($E109=1,EOMONTH(EDATE(Bonds!$I109,6*(15-1)),0),EDATE(Bonds!$I109,6*(15-1))))</f>
        <v/>
      </c>
      <c r="U109" s="16" t="str">
        <f>IF(16&gt;$D109,"",IF($E109=1,EOMONTH(EDATE(Bonds!$I109,6*(16-1)),0),EDATE(Bonds!$I109,6*(16-1))))</f>
        <v/>
      </c>
      <c r="V109" s="16" t="str">
        <f>IF(17&gt;$D109,"",IF($E109=1,EOMONTH(EDATE(Bonds!$I109,6*(17-1)),0),EDATE(Bonds!$I109,6*(17-1))))</f>
        <v/>
      </c>
      <c r="W109" s="16" t="str">
        <f>IF(18&gt;$D109,"",IF($E109=1,EOMONTH(EDATE(Bonds!$I109,6*(18-1)),0),EDATE(Bonds!$I109,6*(18-1))))</f>
        <v/>
      </c>
      <c r="X109" s="16" t="str">
        <f>IF(19&gt;$D109,"",IF($E109=1,EOMONTH(EDATE(Bonds!$I109,6*(19-1)),0),EDATE(Bonds!$I109,6*(19-1))))</f>
        <v/>
      </c>
      <c r="Y109" s="16" t="str">
        <f>IF(20&gt;$D109,"",IF($E109=1,EOMONTH(EDATE(Bonds!$I109,6*(20-1)),0),EDATE(Bonds!$I109,6*(20-1))))</f>
        <v/>
      </c>
      <c r="Z109" s="16" t="str">
        <f>IF(21&gt;$D109,"",IF($E109=1,EOMONTH(EDATE(Bonds!$I109,6*(21-1)),0),EDATE(Bonds!$I109,6*(21-1))))</f>
        <v/>
      </c>
      <c r="AA109" s="16" t="str">
        <f>IF(22&gt;$D109,"",IF($E109=1,EOMONTH(EDATE(Bonds!$I109,6*(22-1)),0),EDATE(Bonds!$I109,6*(22-1))))</f>
        <v/>
      </c>
      <c r="AB109" s="16" t="str">
        <f>IF(23&gt;$D109,"",IF($E109=1,EOMONTH(EDATE(Bonds!$I109,6*(23-1)),0),EDATE(Bonds!$I109,6*(23-1))))</f>
        <v/>
      </c>
      <c r="AC109" s="16" t="str">
        <f>IF(24&gt;$D109,"",IF($E109=1,EOMONTH(EDATE(Bonds!$I109,6*(24-1)),0),EDATE(Bonds!$I109,6*(24-1))))</f>
        <v/>
      </c>
      <c r="AD109" s="16" t="str">
        <f>IF(25&gt;$D109,"",IF($E109=1,EOMONTH(EDATE(Bonds!$I109,6*(25-1)),0),EDATE(Bonds!$I109,6*(25-1))))</f>
        <v/>
      </c>
      <c r="AE109" s="16" t="str">
        <f>IF(26&gt;$D109,"",IF($E109=1,EOMONTH(EDATE(Bonds!$I109,6*(26-1)),0),EDATE(Bonds!$I109,6*(26-1))))</f>
        <v/>
      </c>
      <c r="AF109" s="16" t="str">
        <f>IF(27&gt;$D109,"",IF($E109=1,EOMONTH(EDATE(Bonds!$I109,6*(27-1)),0),EDATE(Bonds!$I109,6*(27-1))))</f>
        <v/>
      </c>
      <c r="AG109" s="16" t="str">
        <f>IF(28&gt;$D109,"",IF($E109=1,EOMONTH(EDATE(Bonds!$I109,6*(28-1)),0),EDATE(Bonds!$I109,6*(28-1))))</f>
        <v/>
      </c>
      <c r="AH109" s="16" t="str">
        <f>IF(29&gt;$D109,"",IF($E109=1,EOMONTH(EDATE(Bonds!$I109,6*(29-1)),0),EDATE(Bonds!$I109,6*(29-1))))</f>
        <v/>
      </c>
      <c r="AI109" s="16" t="str">
        <f>IF(30&gt;$D109,"",IF($E109=1,EOMONTH(EDATE(Bonds!$I109,6*(30-1)),0),EDATE(Bonds!$I109,6*(30-1))))</f>
        <v/>
      </c>
      <c r="AJ109" s="16" t="str">
        <f>IF(31&gt;$D109,"",IF($E109=1,EOMONTH(EDATE(Bonds!$I109,6*(31-1)),0),EDATE(Bonds!$I109,6*(31-1))))</f>
        <v/>
      </c>
      <c r="AK109" s="16" t="str">
        <f>IF(32&gt;$D109,"",IF($E109=1,EOMONTH(EDATE(Bonds!$I109,6*(32-1)),0),EDATE(Bonds!$I109,6*(32-1))))</f>
        <v/>
      </c>
      <c r="AL109" s="16" t="str">
        <f>IF(33&gt;$D109,"",IF($E109=1,EOMONTH(EDATE(Bonds!$I109,6*(33-1)),0),EDATE(Bonds!$I109,6*(33-1))))</f>
        <v/>
      </c>
      <c r="AM109" s="16" t="str">
        <f>IF(34&gt;$D109,"",IF($E109=1,EOMONTH(EDATE(Bonds!$I109,6*(34-1)),0),EDATE(Bonds!$I109,6*(34-1))))</f>
        <v/>
      </c>
      <c r="AN109" s="16" t="str">
        <f>IF(35&gt;$D109,"",IF($E109=1,EOMONTH(EDATE(Bonds!$I109,6*(35-1)),0),EDATE(Bonds!$I109,6*(35-1))))</f>
        <v/>
      </c>
      <c r="AO109" s="16" t="str">
        <f>IF(36&gt;$D109,"",IF($E109=1,EOMONTH(EDATE(Bonds!$I109,6*(36-1)),0),EDATE(Bonds!$I109,6*(36-1))))</f>
        <v/>
      </c>
      <c r="AP109" s="16" t="str">
        <f>IF(37&gt;$D109,"",IF($E109=1,EOMONTH(EDATE(Bonds!$I109,6*(37-1)),0),EDATE(Bonds!$I109,6*(37-1))))</f>
        <v/>
      </c>
      <c r="AQ109" s="16" t="str">
        <f>IF(38&gt;$D109,"",IF($E109=1,EOMONTH(EDATE(Bonds!$I109,6*(38-1)),0),EDATE(Bonds!$I109,6*(38-1))))</f>
        <v/>
      </c>
      <c r="AR109" s="16" t="str">
        <f>IF(39&gt;$D109,"",IF($E109=1,EOMONTH(EDATE(Bonds!$I109,6*(39-1)),0),EDATE(Bonds!$I109,6*(39-1))))</f>
        <v/>
      </c>
      <c r="AS109" s="16" t="str">
        <f>IF(40&gt;$D109,"",IF($E109=1,EOMONTH(EDATE(Bonds!$I109,6*(40-1)),0),EDATE(Bonds!$I109,6*(40-1))))</f>
        <v/>
      </c>
      <c r="AT109" s="16" t="str">
        <f>IF(41&gt;$D109,"",IF($E109=1,EOMONTH(EDATE(Bonds!$I109,6*(41-1)),0),EDATE(Bonds!$I109,6*(41-1))))</f>
        <v/>
      </c>
      <c r="AU109" s="16" t="str">
        <f>IF(42&gt;$D109,"",IF($E109=1,EOMONTH(EDATE(Bonds!$I109,6*(42-1)),0),EDATE(Bonds!$I109,6*(42-1))))</f>
        <v/>
      </c>
      <c r="AV109" s="16" t="str">
        <f>IF(43&gt;$D109,"",IF($E109=1,EOMONTH(EDATE(Bonds!$I109,6*(43-1)),0),EDATE(Bonds!$I109,6*(43-1))))</f>
        <v/>
      </c>
      <c r="AW109" s="16" t="str">
        <f>IF(44&gt;$D109,"",IF($E109=1,EOMONTH(EDATE(Bonds!$I109,6*(44-1)),0),EDATE(Bonds!$I109,6*(44-1))))</f>
        <v/>
      </c>
      <c r="AX109" s="16" t="str">
        <f>IF(45&gt;$D109,"",IF($E109=1,EOMONTH(EDATE(Bonds!$I109,6*(45-1)),0),EDATE(Bonds!$I109,6*(45-1))))</f>
        <v/>
      </c>
      <c r="AY109" s="16" t="str">
        <f>IF(46&gt;$D109,"",IF($E109=1,EOMONTH(EDATE(Bonds!$I109,6*(46-1)),0),EDATE(Bonds!$I109,6*(46-1))))</f>
        <v/>
      </c>
      <c r="AZ109" s="16" t="str">
        <f>IF(47&gt;$D109,"",IF($E109=1,EOMONTH(EDATE(Bonds!$I109,6*(47-1)),0),EDATE(Bonds!$I109,6*(47-1))))</f>
        <v/>
      </c>
      <c r="BA109" s="16" t="str">
        <f>IF(48&gt;$D109,"",IF($E109=1,EOMONTH(EDATE(Bonds!$I109,6*(48-1)),0),EDATE(Bonds!$I109,6*(48-1))))</f>
        <v/>
      </c>
      <c r="BB109" s="16" t="str">
        <f>IF(49&gt;$D109,"",IF($E109=1,EOMONTH(EDATE(Bonds!$I109,6*(49-1)),0),EDATE(Bonds!$I109,6*(49-1))))</f>
        <v/>
      </c>
      <c r="BC109" s="16" t="str">
        <f>IF(50&gt;$D109,"",IF($E109=1,EOMONTH(EDATE(Bonds!$I109,6*(50-1)),0),EDATE(Bonds!$I109,6*(50-1))))</f>
        <v/>
      </c>
      <c r="BD109" s="16" t="str">
        <f>IF(51&gt;$D109,"",IF($E109=1,EOMONTH(EDATE(Bonds!$I109,6*(51-1)),0),EDATE(Bonds!$I109,6*(51-1))))</f>
        <v/>
      </c>
      <c r="BE109" s="16" t="str">
        <f>IF(52&gt;$D109,"",IF($E109=1,EOMONTH(EDATE(Bonds!$I109,6*(52-1)),0),EDATE(Bonds!$I109,6*(52-1))))</f>
        <v/>
      </c>
      <c r="BF109" s="16" t="str">
        <f>IF(53&gt;$D109,"",IF($E109=1,EOMONTH(EDATE(Bonds!$I109,6*(53-1)),0),EDATE(Bonds!$I109,6*(53-1))))</f>
        <v/>
      </c>
      <c r="BG109" s="16" t="str">
        <f>IF(54&gt;$D109,"",IF($E109=1,EOMONTH(EDATE(Bonds!$I109,6*(54-1)),0),EDATE(Bonds!$I109,6*(54-1))))</f>
        <v/>
      </c>
      <c r="BH109" s="16" t="str">
        <f>IF(55&gt;$D109,"",IF($E109=1,EOMONTH(EDATE(Bonds!$I109,6*(55-1)),0),EDATE(Bonds!$I109,6*(55-1))))</f>
        <v/>
      </c>
      <c r="BI109" s="16" t="str">
        <f>IF(56&gt;$D109,"",IF($E109=1,EOMONTH(EDATE(Bonds!$I109,6*(56-1)),0),EDATE(Bonds!$I109,6*(56-1))))</f>
        <v/>
      </c>
      <c r="BJ109" s="16" t="str">
        <f>IF(57&gt;$D109,"",IF($E109=1,EOMONTH(EDATE(Bonds!$I109,6*(57-1)),0),EDATE(Bonds!$I109,6*(57-1))))</f>
        <v/>
      </c>
      <c r="BK109" s="16" t="str">
        <f>IF(58&gt;$D109,"",IF($E109=1,EOMONTH(EDATE(Bonds!$I109,6*(58-1)),0),EDATE(Bonds!$I109,6*(58-1))))</f>
        <v/>
      </c>
      <c r="BL109" s="16" t="str">
        <f>IF(59&gt;$D109,"",IF($E109=1,EOMONTH(EDATE(Bonds!$I109,6*(59-1)),0),EDATE(Bonds!$I109,6*(59-1))))</f>
        <v/>
      </c>
      <c r="BM109" s="16" t="str">
        <f>IF(60&gt;$D109,"",IF($E109=1,EOMONTH(EDATE(Bonds!$I109,6*(60-1)),0),EDATE(Bonds!$I109,6*(60-1))))</f>
        <v/>
      </c>
      <c r="BO109" s="22">
        <f t="shared" si="122"/>
        <v>3.9202392010101589E-2</v>
      </c>
      <c r="BP109" s="22">
        <f t="shared" si="123"/>
        <v>4.1255641648900956E-2</v>
      </c>
      <c r="BQ109" s="22">
        <f t="shared" si="124"/>
        <v>4.2555187696662007E-2</v>
      </c>
      <c r="BR109" s="22">
        <f t="shared" si="125"/>
        <v>4.3381487769686353E-2</v>
      </c>
      <c r="BS109" s="22" t="str">
        <f t="shared" si="126"/>
        <v/>
      </c>
      <c r="BT109" s="22" t="str">
        <f t="shared" si="127"/>
        <v/>
      </c>
      <c r="BU109" s="22" t="str">
        <f t="shared" si="128"/>
        <v/>
      </c>
      <c r="BV109" s="22" t="str">
        <f t="shared" si="129"/>
        <v/>
      </c>
      <c r="BW109" s="22" t="str">
        <f t="shared" si="130"/>
        <v/>
      </c>
      <c r="BX109" s="22" t="str">
        <f t="shared" si="131"/>
        <v/>
      </c>
      <c r="BY109" s="22" t="str">
        <f t="shared" si="132"/>
        <v/>
      </c>
      <c r="BZ109" s="22" t="str">
        <f t="shared" si="133"/>
        <v/>
      </c>
      <c r="CA109" s="22" t="str">
        <f t="shared" si="134"/>
        <v/>
      </c>
      <c r="CB109" s="22" t="str">
        <f t="shared" si="135"/>
        <v/>
      </c>
      <c r="CC109" s="22" t="str">
        <f t="shared" si="136"/>
        <v/>
      </c>
      <c r="CD109" s="22" t="str">
        <f t="shared" si="137"/>
        <v/>
      </c>
      <c r="CE109" s="22" t="str">
        <f t="shared" si="138"/>
        <v/>
      </c>
      <c r="CF109" s="22" t="str">
        <f t="shared" si="139"/>
        <v/>
      </c>
      <c r="CG109" s="22" t="str">
        <f t="shared" si="140"/>
        <v/>
      </c>
      <c r="CH109" s="22" t="str">
        <f t="shared" si="141"/>
        <v/>
      </c>
      <c r="CI109" s="22" t="str">
        <f t="shared" si="142"/>
        <v/>
      </c>
      <c r="CJ109" s="22" t="str">
        <f t="shared" si="143"/>
        <v/>
      </c>
      <c r="CK109" s="22" t="str">
        <f t="shared" si="144"/>
        <v/>
      </c>
      <c r="CL109" s="22" t="str">
        <f t="shared" si="145"/>
        <v/>
      </c>
      <c r="CM109" s="22" t="str">
        <f t="shared" si="146"/>
        <v/>
      </c>
      <c r="CN109" s="22" t="str">
        <f t="shared" si="147"/>
        <v/>
      </c>
      <c r="CO109" s="22" t="str">
        <f t="shared" si="148"/>
        <v/>
      </c>
      <c r="CP109" s="22" t="str">
        <f t="shared" si="149"/>
        <v/>
      </c>
      <c r="CQ109" s="22" t="str">
        <f t="shared" si="150"/>
        <v/>
      </c>
      <c r="CR109" s="22" t="str">
        <f t="shared" si="151"/>
        <v/>
      </c>
      <c r="CS109" s="22" t="str">
        <f t="shared" si="152"/>
        <v/>
      </c>
      <c r="CT109" s="22" t="str">
        <f t="shared" si="153"/>
        <v/>
      </c>
      <c r="CU109" s="22" t="str">
        <f t="shared" si="154"/>
        <v/>
      </c>
      <c r="CV109" s="22" t="str">
        <f t="shared" si="155"/>
        <v/>
      </c>
      <c r="CW109" s="22" t="str">
        <f t="shared" si="156"/>
        <v/>
      </c>
      <c r="CX109" s="22" t="str">
        <f t="shared" si="157"/>
        <v/>
      </c>
      <c r="CY109" s="22" t="str">
        <f t="shared" si="158"/>
        <v/>
      </c>
      <c r="CZ109" s="22" t="str">
        <f t="shared" si="159"/>
        <v/>
      </c>
      <c r="DA109" s="22" t="str">
        <f t="shared" si="160"/>
        <v/>
      </c>
      <c r="DB109" s="22" t="str">
        <f t="shared" si="161"/>
        <v/>
      </c>
      <c r="DC109" s="22" t="str">
        <f t="shared" si="162"/>
        <v/>
      </c>
      <c r="DD109" s="22" t="str">
        <f t="shared" si="163"/>
        <v/>
      </c>
      <c r="DE109" s="22" t="str">
        <f t="shared" si="164"/>
        <v/>
      </c>
      <c r="DF109" s="22" t="str">
        <f t="shared" si="165"/>
        <v/>
      </c>
      <c r="DG109" s="22" t="str">
        <f t="shared" si="166"/>
        <v/>
      </c>
      <c r="DH109" s="22" t="str">
        <f t="shared" si="167"/>
        <v/>
      </c>
      <c r="DI109" s="22" t="str">
        <f t="shared" si="168"/>
        <v/>
      </c>
      <c r="DJ109" s="22" t="str">
        <f t="shared" si="169"/>
        <v/>
      </c>
      <c r="DK109" s="22" t="str">
        <f t="shared" si="170"/>
        <v/>
      </c>
      <c r="DL109" s="22" t="str">
        <f t="shared" si="171"/>
        <v/>
      </c>
      <c r="DM109" s="22" t="str">
        <f t="shared" si="172"/>
        <v/>
      </c>
      <c r="DN109" s="22" t="str">
        <f t="shared" si="173"/>
        <v/>
      </c>
      <c r="DO109" s="22" t="str">
        <f t="shared" si="174"/>
        <v/>
      </c>
      <c r="DP109" s="22" t="str">
        <f t="shared" si="175"/>
        <v/>
      </c>
      <c r="DQ109" s="22" t="str">
        <f t="shared" si="176"/>
        <v/>
      </c>
      <c r="DR109" s="22" t="str">
        <f t="shared" si="177"/>
        <v/>
      </c>
      <c r="DS109" s="22" t="str">
        <f t="shared" si="178"/>
        <v/>
      </c>
      <c r="DT109" s="22" t="str">
        <f t="shared" si="179"/>
        <v/>
      </c>
      <c r="DU109" s="22" t="str">
        <f t="shared" si="180"/>
        <v/>
      </c>
      <c r="DV109" s="22" t="str">
        <f t="shared" si="181"/>
        <v/>
      </c>
      <c r="DX109" s="18">
        <f t="shared" si="182"/>
        <v>2.0245308191210856</v>
      </c>
      <c r="DY109" s="18">
        <f t="shared" si="183"/>
        <v>1.9809319797748592</v>
      </c>
      <c r="DZ109" s="18">
        <f t="shared" si="184"/>
        <v>1.936877361714793</v>
      </c>
      <c r="EA109" s="18">
        <f t="shared" si="185"/>
        <v>93.658423263465579</v>
      </c>
      <c r="EB109" s="18">
        <f t="shared" si="186"/>
        <v>0</v>
      </c>
      <c r="EC109" s="18">
        <f t="shared" si="187"/>
        <v>0</v>
      </c>
      <c r="ED109" s="18">
        <f t="shared" si="188"/>
        <v>0</v>
      </c>
      <c r="EE109" s="18">
        <f t="shared" si="189"/>
        <v>0</v>
      </c>
      <c r="EF109" s="18">
        <f t="shared" si="190"/>
        <v>0</v>
      </c>
      <c r="EG109" s="18">
        <f t="shared" si="191"/>
        <v>0</v>
      </c>
      <c r="EH109" s="18">
        <f t="shared" si="192"/>
        <v>0</v>
      </c>
      <c r="EI109" s="18">
        <f t="shared" si="193"/>
        <v>0</v>
      </c>
      <c r="EJ109" s="18">
        <f t="shared" si="194"/>
        <v>0</v>
      </c>
      <c r="EK109" s="18">
        <f t="shared" si="195"/>
        <v>0</v>
      </c>
      <c r="EL109" s="18">
        <f t="shared" si="196"/>
        <v>0</v>
      </c>
      <c r="EM109" s="18">
        <f t="shared" si="197"/>
        <v>0</v>
      </c>
      <c r="EN109" s="18">
        <f t="shared" si="198"/>
        <v>0</v>
      </c>
      <c r="EO109" s="18">
        <f t="shared" si="199"/>
        <v>0</v>
      </c>
      <c r="EP109" s="18">
        <f t="shared" si="200"/>
        <v>0</v>
      </c>
      <c r="EQ109" s="18">
        <f t="shared" si="201"/>
        <v>0</v>
      </c>
      <c r="ER109" s="18">
        <f t="shared" si="202"/>
        <v>0</v>
      </c>
      <c r="ES109" s="18">
        <f t="shared" si="203"/>
        <v>0</v>
      </c>
      <c r="ET109" s="18">
        <f t="shared" si="204"/>
        <v>0</v>
      </c>
      <c r="EU109" s="18">
        <f t="shared" si="205"/>
        <v>0</v>
      </c>
      <c r="EV109" s="18">
        <f t="shared" si="206"/>
        <v>0</v>
      </c>
      <c r="EW109" s="18">
        <f t="shared" si="207"/>
        <v>0</v>
      </c>
      <c r="EX109" s="18">
        <f t="shared" si="208"/>
        <v>0</v>
      </c>
      <c r="EY109" s="18">
        <f t="shared" si="209"/>
        <v>0</v>
      </c>
      <c r="EZ109" s="18">
        <f t="shared" si="210"/>
        <v>0</v>
      </c>
      <c r="FA109" s="18">
        <f t="shared" si="211"/>
        <v>0</v>
      </c>
      <c r="FB109" s="18">
        <f t="shared" si="212"/>
        <v>0</v>
      </c>
      <c r="FC109" s="18">
        <f t="shared" si="213"/>
        <v>0</v>
      </c>
      <c r="FD109" s="18">
        <f t="shared" si="214"/>
        <v>0</v>
      </c>
      <c r="FE109" s="18">
        <f t="shared" si="215"/>
        <v>0</v>
      </c>
      <c r="FF109" s="18">
        <f t="shared" si="216"/>
        <v>0</v>
      </c>
      <c r="FG109" s="18">
        <f t="shared" si="217"/>
        <v>0</v>
      </c>
      <c r="FH109" s="18">
        <f t="shared" si="218"/>
        <v>0</v>
      </c>
      <c r="FI109" s="18">
        <f t="shared" si="219"/>
        <v>0</v>
      </c>
      <c r="FJ109" s="18">
        <f t="shared" si="220"/>
        <v>0</v>
      </c>
      <c r="FK109" s="18">
        <f t="shared" si="221"/>
        <v>0</v>
      </c>
      <c r="FL109" s="18">
        <f t="shared" si="222"/>
        <v>0</v>
      </c>
      <c r="FM109" s="18">
        <f t="shared" si="223"/>
        <v>0</v>
      </c>
      <c r="FN109" s="18">
        <f t="shared" si="224"/>
        <v>0</v>
      </c>
      <c r="FO109" s="18">
        <f t="shared" si="225"/>
        <v>0</v>
      </c>
      <c r="FP109" s="18">
        <f t="shared" si="226"/>
        <v>0</v>
      </c>
      <c r="FQ109" s="18">
        <f t="shared" si="227"/>
        <v>0</v>
      </c>
      <c r="FR109" s="18">
        <f t="shared" si="228"/>
        <v>0</v>
      </c>
      <c r="FS109" s="18">
        <f t="shared" si="229"/>
        <v>0</v>
      </c>
      <c r="FT109" s="18">
        <f t="shared" si="230"/>
        <v>0</v>
      </c>
      <c r="FU109" s="18">
        <f t="shared" si="231"/>
        <v>0</v>
      </c>
      <c r="FV109" s="18">
        <f t="shared" si="232"/>
        <v>0</v>
      </c>
      <c r="FW109" s="18">
        <f t="shared" si="233"/>
        <v>0</v>
      </c>
      <c r="FX109" s="18">
        <f t="shared" si="234"/>
        <v>0</v>
      </c>
      <c r="FY109" s="18">
        <f t="shared" si="235"/>
        <v>0</v>
      </c>
      <c r="FZ109" s="18">
        <f t="shared" si="236"/>
        <v>0</v>
      </c>
      <c r="GA109" s="18">
        <f t="shared" si="237"/>
        <v>0</v>
      </c>
      <c r="GB109" s="18">
        <f t="shared" si="238"/>
        <v>0</v>
      </c>
      <c r="GC109" s="18">
        <f t="shared" si="239"/>
        <v>0</v>
      </c>
      <c r="GD109" s="18">
        <f t="shared" si="240"/>
        <v>0</v>
      </c>
      <c r="GE109" s="18">
        <f t="shared" si="241"/>
        <v>0</v>
      </c>
    </row>
    <row r="110" spans="1:187" x14ac:dyDescent="0.2">
      <c r="A110">
        <v>107</v>
      </c>
      <c r="B110" s="16">
        <f>Bonds!B110</f>
        <v>46996</v>
      </c>
      <c r="C110" s="17">
        <f>Bonds!C110</f>
        <v>4.375</v>
      </c>
      <c r="D110">
        <f>Bonds!Q110</f>
        <v>4</v>
      </c>
      <c r="E110">
        <f t="shared" si="121"/>
        <v>1</v>
      </c>
      <c r="F110" s="16">
        <f>IF(1&gt;$D110,"",IF($E110=1,EOMONTH(EDATE(Bonds!$I110,6*(1-1)),0),EDATE(Bonds!$I110,6*(1-1))))</f>
        <v>46446</v>
      </c>
      <c r="G110" s="16">
        <f>IF(2&gt;$D110,"",IF($E110=1,EOMONTH(EDATE(Bonds!$I110,6*(2-1)),0),EDATE(Bonds!$I110,6*(2-1))))</f>
        <v>46630</v>
      </c>
      <c r="H110" s="16">
        <f>IF(3&gt;$D110,"",IF($E110=1,EOMONTH(EDATE(Bonds!$I110,6*(3-1)),0),EDATE(Bonds!$I110,6*(3-1))))</f>
        <v>46812</v>
      </c>
      <c r="I110" s="16">
        <f>IF(4&gt;$D110,"",IF($E110=1,EOMONTH(EDATE(Bonds!$I110,6*(4-1)),0),EDATE(Bonds!$I110,6*(4-1))))</f>
        <v>46996</v>
      </c>
      <c r="J110" s="16" t="str">
        <f>IF(5&gt;$D110,"",IF($E110=1,EOMONTH(EDATE(Bonds!$I110,6*(5-1)),0),EDATE(Bonds!$I110,6*(5-1))))</f>
        <v/>
      </c>
      <c r="K110" s="16" t="str">
        <f>IF(6&gt;$D110,"",IF($E110=1,EOMONTH(EDATE(Bonds!$I110,6*(6-1)),0),EDATE(Bonds!$I110,6*(6-1))))</f>
        <v/>
      </c>
      <c r="L110" s="16" t="str">
        <f>IF(7&gt;$D110,"",IF($E110=1,EOMONTH(EDATE(Bonds!$I110,6*(7-1)),0),EDATE(Bonds!$I110,6*(7-1))))</f>
        <v/>
      </c>
      <c r="M110" s="16" t="str">
        <f>IF(8&gt;$D110,"",IF($E110=1,EOMONTH(EDATE(Bonds!$I110,6*(8-1)),0),EDATE(Bonds!$I110,6*(8-1))))</f>
        <v/>
      </c>
      <c r="N110" s="16" t="str">
        <f>IF(9&gt;$D110,"",IF($E110=1,EOMONTH(EDATE(Bonds!$I110,6*(9-1)),0),EDATE(Bonds!$I110,6*(9-1))))</f>
        <v/>
      </c>
      <c r="O110" s="16" t="str">
        <f>IF(10&gt;$D110,"",IF($E110=1,EOMONTH(EDATE(Bonds!$I110,6*(10-1)),0),EDATE(Bonds!$I110,6*(10-1))))</f>
        <v/>
      </c>
      <c r="P110" s="16" t="str">
        <f>IF(11&gt;$D110,"",IF($E110=1,EOMONTH(EDATE(Bonds!$I110,6*(11-1)),0),EDATE(Bonds!$I110,6*(11-1))))</f>
        <v/>
      </c>
      <c r="Q110" s="16" t="str">
        <f>IF(12&gt;$D110,"",IF($E110=1,EOMONTH(EDATE(Bonds!$I110,6*(12-1)),0),EDATE(Bonds!$I110,6*(12-1))))</f>
        <v/>
      </c>
      <c r="R110" s="16" t="str">
        <f>IF(13&gt;$D110,"",IF($E110=1,EOMONTH(EDATE(Bonds!$I110,6*(13-1)),0),EDATE(Bonds!$I110,6*(13-1))))</f>
        <v/>
      </c>
      <c r="S110" s="16" t="str">
        <f>IF(14&gt;$D110,"",IF($E110=1,EOMONTH(EDATE(Bonds!$I110,6*(14-1)),0),EDATE(Bonds!$I110,6*(14-1))))</f>
        <v/>
      </c>
      <c r="T110" s="16" t="str">
        <f>IF(15&gt;$D110,"",IF($E110=1,EOMONTH(EDATE(Bonds!$I110,6*(15-1)),0),EDATE(Bonds!$I110,6*(15-1))))</f>
        <v/>
      </c>
      <c r="U110" s="16" t="str">
        <f>IF(16&gt;$D110,"",IF($E110=1,EOMONTH(EDATE(Bonds!$I110,6*(16-1)),0),EDATE(Bonds!$I110,6*(16-1))))</f>
        <v/>
      </c>
      <c r="V110" s="16" t="str">
        <f>IF(17&gt;$D110,"",IF($E110=1,EOMONTH(EDATE(Bonds!$I110,6*(17-1)),0),EDATE(Bonds!$I110,6*(17-1))))</f>
        <v/>
      </c>
      <c r="W110" s="16" t="str">
        <f>IF(18&gt;$D110,"",IF($E110=1,EOMONTH(EDATE(Bonds!$I110,6*(18-1)),0),EDATE(Bonds!$I110,6*(18-1))))</f>
        <v/>
      </c>
      <c r="X110" s="16" t="str">
        <f>IF(19&gt;$D110,"",IF($E110=1,EOMONTH(EDATE(Bonds!$I110,6*(19-1)),0),EDATE(Bonds!$I110,6*(19-1))))</f>
        <v/>
      </c>
      <c r="Y110" s="16" t="str">
        <f>IF(20&gt;$D110,"",IF($E110=1,EOMONTH(EDATE(Bonds!$I110,6*(20-1)),0),EDATE(Bonds!$I110,6*(20-1))))</f>
        <v/>
      </c>
      <c r="Z110" s="16" t="str">
        <f>IF(21&gt;$D110,"",IF($E110=1,EOMONTH(EDATE(Bonds!$I110,6*(21-1)),0),EDATE(Bonds!$I110,6*(21-1))))</f>
        <v/>
      </c>
      <c r="AA110" s="16" t="str">
        <f>IF(22&gt;$D110,"",IF($E110=1,EOMONTH(EDATE(Bonds!$I110,6*(22-1)),0),EDATE(Bonds!$I110,6*(22-1))))</f>
        <v/>
      </c>
      <c r="AB110" s="16" t="str">
        <f>IF(23&gt;$D110,"",IF($E110=1,EOMONTH(EDATE(Bonds!$I110,6*(23-1)),0),EDATE(Bonds!$I110,6*(23-1))))</f>
        <v/>
      </c>
      <c r="AC110" s="16" t="str">
        <f>IF(24&gt;$D110,"",IF($E110=1,EOMONTH(EDATE(Bonds!$I110,6*(24-1)),0),EDATE(Bonds!$I110,6*(24-1))))</f>
        <v/>
      </c>
      <c r="AD110" s="16" t="str">
        <f>IF(25&gt;$D110,"",IF($E110=1,EOMONTH(EDATE(Bonds!$I110,6*(25-1)),0),EDATE(Bonds!$I110,6*(25-1))))</f>
        <v/>
      </c>
      <c r="AE110" s="16" t="str">
        <f>IF(26&gt;$D110,"",IF($E110=1,EOMONTH(EDATE(Bonds!$I110,6*(26-1)),0),EDATE(Bonds!$I110,6*(26-1))))</f>
        <v/>
      </c>
      <c r="AF110" s="16" t="str">
        <f>IF(27&gt;$D110,"",IF($E110=1,EOMONTH(EDATE(Bonds!$I110,6*(27-1)),0),EDATE(Bonds!$I110,6*(27-1))))</f>
        <v/>
      </c>
      <c r="AG110" s="16" t="str">
        <f>IF(28&gt;$D110,"",IF($E110=1,EOMONTH(EDATE(Bonds!$I110,6*(28-1)),0),EDATE(Bonds!$I110,6*(28-1))))</f>
        <v/>
      </c>
      <c r="AH110" s="16" t="str">
        <f>IF(29&gt;$D110,"",IF($E110=1,EOMONTH(EDATE(Bonds!$I110,6*(29-1)),0),EDATE(Bonds!$I110,6*(29-1))))</f>
        <v/>
      </c>
      <c r="AI110" s="16" t="str">
        <f>IF(30&gt;$D110,"",IF($E110=1,EOMONTH(EDATE(Bonds!$I110,6*(30-1)),0),EDATE(Bonds!$I110,6*(30-1))))</f>
        <v/>
      </c>
      <c r="AJ110" s="16" t="str">
        <f>IF(31&gt;$D110,"",IF($E110=1,EOMONTH(EDATE(Bonds!$I110,6*(31-1)),0),EDATE(Bonds!$I110,6*(31-1))))</f>
        <v/>
      </c>
      <c r="AK110" s="16" t="str">
        <f>IF(32&gt;$D110,"",IF($E110=1,EOMONTH(EDATE(Bonds!$I110,6*(32-1)),0),EDATE(Bonds!$I110,6*(32-1))))</f>
        <v/>
      </c>
      <c r="AL110" s="16" t="str">
        <f>IF(33&gt;$D110,"",IF($E110=1,EOMONTH(EDATE(Bonds!$I110,6*(33-1)),0),EDATE(Bonds!$I110,6*(33-1))))</f>
        <v/>
      </c>
      <c r="AM110" s="16" t="str">
        <f>IF(34&gt;$D110,"",IF($E110=1,EOMONTH(EDATE(Bonds!$I110,6*(34-1)),0),EDATE(Bonds!$I110,6*(34-1))))</f>
        <v/>
      </c>
      <c r="AN110" s="16" t="str">
        <f>IF(35&gt;$D110,"",IF($E110=1,EOMONTH(EDATE(Bonds!$I110,6*(35-1)),0),EDATE(Bonds!$I110,6*(35-1))))</f>
        <v/>
      </c>
      <c r="AO110" s="16" t="str">
        <f>IF(36&gt;$D110,"",IF($E110=1,EOMONTH(EDATE(Bonds!$I110,6*(36-1)),0),EDATE(Bonds!$I110,6*(36-1))))</f>
        <v/>
      </c>
      <c r="AP110" s="16" t="str">
        <f>IF(37&gt;$D110,"",IF($E110=1,EOMONTH(EDATE(Bonds!$I110,6*(37-1)),0),EDATE(Bonds!$I110,6*(37-1))))</f>
        <v/>
      </c>
      <c r="AQ110" s="16" t="str">
        <f>IF(38&gt;$D110,"",IF($E110=1,EOMONTH(EDATE(Bonds!$I110,6*(38-1)),0),EDATE(Bonds!$I110,6*(38-1))))</f>
        <v/>
      </c>
      <c r="AR110" s="16" t="str">
        <f>IF(39&gt;$D110,"",IF($E110=1,EOMONTH(EDATE(Bonds!$I110,6*(39-1)),0),EDATE(Bonds!$I110,6*(39-1))))</f>
        <v/>
      </c>
      <c r="AS110" s="16" t="str">
        <f>IF(40&gt;$D110,"",IF($E110=1,EOMONTH(EDATE(Bonds!$I110,6*(40-1)),0),EDATE(Bonds!$I110,6*(40-1))))</f>
        <v/>
      </c>
      <c r="AT110" s="16" t="str">
        <f>IF(41&gt;$D110,"",IF($E110=1,EOMONTH(EDATE(Bonds!$I110,6*(41-1)),0),EDATE(Bonds!$I110,6*(41-1))))</f>
        <v/>
      </c>
      <c r="AU110" s="16" t="str">
        <f>IF(42&gt;$D110,"",IF($E110=1,EOMONTH(EDATE(Bonds!$I110,6*(42-1)),0),EDATE(Bonds!$I110,6*(42-1))))</f>
        <v/>
      </c>
      <c r="AV110" s="16" t="str">
        <f>IF(43&gt;$D110,"",IF($E110=1,EOMONTH(EDATE(Bonds!$I110,6*(43-1)),0),EDATE(Bonds!$I110,6*(43-1))))</f>
        <v/>
      </c>
      <c r="AW110" s="16" t="str">
        <f>IF(44&gt;$D110,"",IF($E110=1,EOMONTH(EDATE(Bonds!$I110,6*(44-1)),0),EDATE(Bonds!$I110,6*(44-1))))</f>
        <v/>
      </c>
      <c r="AX110" s="16" t="str">
        <f>IF(45&gt;$D110,"",IF($E110=1,EOMONTH(EDATE(Bonds!$I110,6*(45-1)),0),EDATE(Bonds!$I110,6*(45-1))))</f>
        <v/>
      </c>
      <c r="AY110" s="16" t="str">
        <f>IF(46&gt;$D110,"",IF($E110=1,EOMONTH(EDATE(Bonds!$I110,6*(46-1)),0),EDATE(Bonds!$I110,6*(46-1))))</f>
        <v/>
      </c>
      <c r="AZ110" s="16" t="str">
        <f>IF(47&gt;$D110,"",IF($E110=1,EOMONTH(EDATE(Bonds!$I110,6*(47-1)),0),EDATE(Bonds!$I110,6*(47-1))))</f>
        <v/>
      </c>
      <c r="BA110" s="16" t="str">
        <f>IF(48&gt;$D110,"",IF($E110=1,EOMONTH(EDATE(Bonds!$I110,6*(48-1)),0),EDATE(Bonds!$I110,6*(48-1))))</f>
        <v/>
      </c>
      <c r="BB110" s="16" t="str">
        <f>IF(49&gt;$D110,"",IF($E110=1,EOMONTH(EDATE(Bonds!$I110,6*(49-1)),0),EDATE(Bonds!$I110,6*(49-1))))</f>
        <v/>
      </c>
      <c r="BC110" s="16" t="str">
        <f>IF(50&gt;$D110,"",IF($E110=1,EOMONTH(EDATE(Bonds!$I110,6*(50-1)),0),EDATE(Bonds!$I110,6*(50-1))))</f>
        <v/>
      </c>
      <c r="BD110" s="16" t="str">
        <f>IF(51&gt;$D110,"",IF($E110=1,EOMONTH(EDATE(Bonds!$I110,6*(51-1)),0),EDATE(Bonds!$I110,6*(51-1))))</f>
        <v/>
      </c>
      <c r="BE110" s="16" t="str">
        <f>IF(52&gt;$D110,"",IF($E110=1,EOMONTH(EDATE(Bonds!$I110,6*(52-1)),0),EDATE(Bonds!$I110,6*(52-1))))</f>
        <v/>
      </c>
      <c r="BF110" s="16" t="str">
        <f>IF(53&gt;$D110,"",IF($E110=1,EOMONTH(EDATE(Bonds!$I110,6*(53-1)),0),EDATE(Bonds!$I110,6*(53-1))))</f>
        <v/>
      </c>
      <c r="BG110" s="16" t="str">
        <f>IF(54&gt;$D110,"",IF($E110=1,EOMONTH(EDATE(Bonds!$I110,6*(54-1)),0),EDATE(Bonds!$I110,6*(54-1))))</f>
        <v/>
      </c>
      <c r="BH110" s="16" t="str">
        <f>IF(55&gt;$D110,"",IF($E110=1,EOMONTH(EDATE(Bonds!$I110,6*(55-1)),0),EDATE(Bonds!$I110,6*(55-1))))</f>
        <v/>
      </c>
      <c r="BI110" s="16" t="str">
        <f>IF(56&gt;$D110,"",IF($E110=1,EOMONTH(EDATE(Bonds!$I110,6*(56-1)),0),EDATE(Bonds!$I110,6*(56-1))))</f>
        <v/>
      </c>
      <c r="BJ110" s="16" t="str">
        <f>IF(57&gt;$D110,"",IF($E110=1,EOMONTH(EDATE(Bonds!$I110,6*(57-1)),0),EDATE(Bonds!$I110,6*(57-1))))</f>
        <v/>
      </c>
      <c r="BK110" s="16" t="str">
        <f>IF(58&gt;$D110,"",IF($E110=1,EOMONTH(EDATE(Bonds!$I110,6*(58-1)),0),EDATE(Bonds!$I110,6*(58-1))))</f>
        <v/>
      </c>
      <c r="BL110" s="16" t="str">
        <f>IF(59&gt;$D110,"",IF($E110=1,EOMONTH(EDATE(Bonds!$I110,6*(59-1)),0),EDATE(Bonds!$I110,6*(59-1))))</f>
        <v/>
      </c>
      <c r="BM110" s="16" t="str">
        <f>IF(60&gt;$D110,"",IF($E110=1,EOMONTH(EDATE(Bonds!$I110,6*(60-1)),0),EDATE(Bonds!$I110,6*(60-1))))</f>
        <v/>
      </c>
      <c r="BO110" s="22">
        <f t="shared" si="122"/>
        <v>3.9202392010101589E-2</v>
      </c>
      <c r="BP110" s="22">
        <f t="shared" si="123"/>
        <v>4.1255641648900956E-2</v>
      </c>
      <c r="BQ110" s="22">
        <f t="shared" si="124"/>
        <v>4.2555187696662007E-2</v>
      </c>
      <c r="BR110" s="22">
        <f t="shared" si="125"/>
        <v>4.3381487769686353E-2</v>
      </c>
      <c r="BS110" s="22" t="str">
        <f t="shared" si="126"/>
        <v/>
      </c>
      <c r="BT110" s="22" t="str">
        <f t="shared" si="127"/>
        <v/>
      </c>
      <c r="BU110" s="22" t="str">
        <f t="shared" si="128"/>
        <v/>
      </c>
      <c r="BV110" s="22" t="str">
        <f t="shared" si="129"/>
        <v/>
      </c>
      <c r="BW110" s="22" t="str">
        <f t="shared" si="130"/>
        <v/>
      </c>
      <c r="BX110" s="22" t="str">
        <f t="shared" si="131"/>
        <v/>
      </c>
      <c r="BY110" s="22" t="str">
        <f t="shared" si="132"/>
        <v/>
      </c>
      <c r="BZ110" s="22" t="str">
        <f t="shared" si="133"/>
        <v/>
      </c>
      <c r="CA110" s="22" t="str">
        <f t="shared" si="134"/>
        <v/>
      </c>
      <c r="CB110" s="22" t="str">
        <f t="shared" si="135"/>
        <v/>
      </c>
      <c r="CC110" s="22" t="str">
        <f t="shared" si="136"/>
        <v/>
      </c>
      <c r="CD110" s="22" t="str">
        <f t="shared" si="137"/>
        <v/>
      </c>
      <c r="CE110" s="22" t="str">
        <f t="shared" si="138"/>
        <v/>
      </c>
      <c r="CF110" s="22" t="str">
        <f t="shared" si="139"/>
        <v/>
      </c>
      <c r="CG110" s="22" t="str">
        <f t="shared" si="140"/>
        <v/>
      </c>
      <c r="CH110" s="22" t="str">
        <f t="shared" si="141"/>
        <v/>
      </c>
      <c r="CI110" s="22" t="str">
        <f t="shared" si="142"/>
        <v/>
      </c>
      <c r="CJ110" s="22" t="str">
        <f t="shared" si="143"/>
        <v/>
      </c>
      <c r="CK110" s="22" t="str">
        <f t="shared" si="144"/>
        <v/>
      </c>
      <c r="CL110" s="22" t="str">
        <f t="shared" si="145"/>
        <v/>
      </c>
      <c r="CM110" s="22" t="str">
        <f t="shared" si="146"/>
        <v/>
      </c>
      <c r="CN110" s="22" t="str">
        <f t="shared" si="147"/>
        <v/>
      </c>
      <c r="CO110" s="22" t="str">
        <f t="shared" si="148"/>
        <v/>
      </c>
      <c r="CP110" s="22" t="str">
        <f t="shared" si="149"/>
        <v/>
      </c>
      <c r="CQ110" s="22" t="str">
        <f t="shared" si="150"/>
        <v/>
      </c>
      <c r="CR110" s="22" t="str">
        <f t="shared" si="151"/>
        <v/>
      </c>
      <c r="CS110" s="22" t="str">
        <f t="shared" si="152"/>
        <v/>
      </c>
      <c r="CT110" s="22" t="str">
        <f t="shared" si="153"/>
        <v/>
      </c>
      <c r="CU110" s="22" t="str">
        <f t="shared" si="154"/>
        <v/>
      </c>
      <c r="CV110" s="22" t="str">
        <f t="shared" si="155"/>
        <v/>
      </c>
      <c r="CW110" s="22" t="str">
        <f t="shared" si="156"/>
        <v/>
      </c>
      <c r="CX110" s="22" t="str">
        <f t="shared" si="157"/>
        <v/>
      </c>
      <c r="CY110" s="22" t="str">
        <f t="shared" si="158"/>
        <v/>
      </c>
      <c r="CZ110" s="22" t="str">
        <f t="shared" si="159"/>
        <v/>
      </c>
      <c r="DA110" s="22" t="str">
        <f t="shared" si="160"/>
        <v/>
      </c>
      <c r="DB110" s="22" t="str">
        <f t="shared" si="161"/>
        <v/>
      </c>
      <c r="DC110" s="22" t="str">
        <f t="shared" si="162"/>
        <v/>
      </c>
      <c r="DD110" s="22" t="str">
        <f t="shared" si="163"/>
        <v/>
      </c>
      <c r="DE110" s="22" t="str">
        <f t="shared" si="164"/>
        <v/>
      </c>
      <c r="DF110" s="22" t="str">
        <f t="shared" si="165"/>
        <v/>
      </c>
      <c r="DG110" s="22" t="str">
        <f t="shared" si="166"/>
        <v/>
      </c>
      <c r="DH110" s="22" t="str">
        <f t="shared" si="167"/>
        <v/>
      </c>
      <c r="DI110" s="22" t="str">
        <f t="shared" si="168"/>
        <v/>
      </c>
      <c r="DJ110" s="22" t="str">
        <f t="shared" si="169"/>
        <v/>
      </c>
      <c r="DK110" s="22" t="str">
        <f t="shared" si="170"/>
        <v/>
      </c>
      <c r="DL110" s="22" t="str">
        <f t="shared" si="171"/>
        <v/>
      </c>
      <c r="DM110" s="22" t="str">
        <f t="shared" si="172"/>
        <v/>
      </c>
      <c r="DN110" s="22" t="str">
        <f t="shared" si="173"/>
        <v/>
      </c>
      <c r="DO110" s="22" t="str">
        <f t="shared" si="174"/>
        <v/>
      </c>
      <c r="DP110" s="22" t="str">
        <f t="shared" si="175"/>
        <v/>
      </c>
      <c r="DQ110" s="22" t="str">
        <f t="shared" si="176"/>
        <v/>
      </c>
      <c r="DR110" s="22" t="str">
        <f t="shared" si="177"/>
        <v/>
      </c>
      <c r="DS110" s="22" t="str">
        <f t="shared" si="178"/>
        <v/>
      </c>
      <c r="DT110" s="22" t="str">
        <f t="shared" si="179"/>
        <v/>
      </c>
      <c r="DU110" s="22" t="str">
        <f t="shared" si="180"/>
        <v/>
      </c>
      <c r="DV110" s="22" t="str">
        <f t="shared" si="181"/>
        <v/>
      </c>
      <c r="DX110" s="18">
        <f t="shared" si="182"/>
        <v>2.1472296566435753</v>
      </c>
      <c r="DY110" s="18">
        <f t="shared" si="183"/>
        <v>2.1009884633975782</v>
      </c>
      <c r="DZ110" s="18">
        <f t="shared" si="184"/>
        <v>2.0542638684853864</v>
      </c>
      <c r="EA110" s="18">
        <f t="shared" si="185"/>
        <v>93.773130456684754</v>
      </c>
      <c r="EB110" s="18">
        <f t="shared" si="186"/>
        <v>0</v>
      </c>
      <c r="EC110" s="18">
        <f t="shared" si="187"/>
        <v>0</v>
      </c>
      <c r="ED110" s="18">
        <f t="shared" si="188"/>
        <v>0</v>
      </c>
      <c r="EE110" s="18">
        <f t="shared" si="189"/>
        <v>0</v>
      </c>
      <c r="EF110" s="18">
        <f t="shared" si="190"/>
        <v>0</v>
      </c>
      <c r="EG110" s="18">
        <f t="shared" si="191"/>
        <v>0</v>
      </c>
      <c r="EH110" s="18">
        <f t="shared" si="192"/>
        <v>0</v>
      </c>
      <c r="EI110" s="18">
        <f t="shared" si="193"/>
        <v>0</v>
      </c>
      <c r="EJ110" s="18">
        <f t="shared" si="194"/>
        <v>0</v>
      </c>
      <c r="EK110" s="18">
        <f t="shared" si="195"/>
        <v>0</v>
      </c>
      <c r="EL110" s="18">
        <f t="shared" si="196"/>
        <v>0</v>
      </c>
      <c r="EM110" s="18">
        <f t="shared" si="197"/>
        <v>0</v>
      </c>
      <c r="EN110" s="18">
        <f t="shared" si="198"/>
        <v>0</v>
      </c>
      <c r="EO110" s="18">
        <f t="shared" si="199"/>
        <v>0</v>
      </c>
      <c r="EP110" s="18">
        <f t="shared" si="200"/>
        <v>0</v>
      </c>
      <c r="EQ110" s="18">
        <f t="shared" si="201"/>
        <v>0</v>
      </c>
      <c r="ER110" s="18">
        <f t="shared" si="202"/>
        <v>0</v>
      </c>
      <c r="ES110" s="18">
        <f t="shared" si="203"/>
        <v>0</v>
      </c>
      <c r="ET110" s="18">
        <f t="shared" si="204"/>
        <v>0</v>
      </c>
      <c r="EU110" s="18">
        <f t="shared" si="205"/>
        <v>0</v>
      </c>
      <c r="EV110" s="18">
        <f t="shared" si="206"/>
        <v>0</v>
      </c>
      <c r="EW110" s="18">
        <f t="shared" si="207"/>
        <v>0</v>
      </c>
      <c r="EX110" s="18">
        <f t="shared" si="208"/>
        <v>0</v>
      </c>
      <c r="EY110" s="18">
        <f t="shared" si="209"/>
        <v>0</v>
      </c>
      <c r="EZ110" s="18">
        <f t="shared" si="210"/>
        <v>0</v>
      </c>
      <c r="FA110" s="18">
        <f t="shared" si="211"/>
        <v>0</v>
      </c>
      <c r="FB110" s="18">
        <f t="shared" si="212"/>
        <v>0</v>
      </c>
      <c r="FC110" s="18">
        <f t="shared" si="213"/>
        <v>0</v>
      </c>
      <c r="FD110" s="18">
        <f t="shared" si="214"/>
        <v>0</v>
      </c>
      <c r="FE110" s="18">
        <f t="shared" si="215"/>
        <v>0</v>
      </c>
      <c r="FF110" s="18">
        <f t="shared" si="216"/>
        <v>0</v>
      </c>
      <c r="FG110" s="18">
        <f t="shared" si="217"/>
        <v>0</v>
      </c>
      <c r="FH110" s="18">
        <f t="shared" si="218"/>
        <v>0</v>
      </c>
      <c r="FI110" s="18">
        <f t="shared" si="219"/>
        <v>0</v>
      </c>
      <c r="FJ110" s="18">
        <f t="shared" si="220"/>
        <v>0</v>
      </c>
      <c r="FK110" s="18">
        <f t="shared" si="221"/>
        <v>0</v>
      </c>
      <c r="FL110" s="18">
        <f t="shared" si="222"/>
        <v>0</v>
      </c>
      <c r="FM110" s="18">
        <f t="shared" si="223"/>
        <v>0</v>
      </c>
      <c r="FN110" s="18">
        <f t="shared" si="224"/>
        <v>0</v>
      </c>
      <c r="FO110" s="18">
        <f t="shared" si="225"/>
        <v>0</v>
      </c>
      <c r="FP110" s="18">
        <f t="shared" si="226"/>
        <v>0</v>
      </c>
      <c r="FQ110" s="18">
        <f t="shared" si="227"/>
        <v>0</v>
      </c>
      <c r="FR110" s="18">
        <f t="shared" si="228"/>
        <v>0</v>
      </c>
      <c r="FS110" s="18">
        <f t="shared" si="229"/>
        <v>0</v>
      </c>
      <c r="FT110" s="18">
        <f t="shared" si="230"/>
        <v>0</v>
      </c>
      <c r="FU110" s="18">
        <f t="shared" si="231"/>
        <v>0</v>
      </c>
      <c r="FV110" s="18">
        <f t="shared" si="232"/>
        <v>0</v>
      </c>
      <c r="FW110" s="18">
        <f t="shared" si="233"/>
        <v>0</v>
      </c>
      <c r="FX110" s="18">
        <f t="shared" si="234"/>
        <v>0</v>
      </c>
      <c r="FY110" s="18">
        <f t="shared" si="235"/>
        <v>0</v>
      </c>
      <c r="FZ110" s="18">
        <f t="shared" si="236"/>
        <v>0</v>
      </c>
      <c r="GA110" s="18">
        <f t="shared" si="237"/>
        <v>0</v>
      </c>
      <c r="GB110" s="18">
        <f t="shared" si="238"/>
        <v>0</v>
      </c>
      <c r="GC110" s="18">
        <f t="shared" si="239"/>
        <v>0</v>
      </c>
      <c r="GD110" s="18">
        <f t="shared" si="240"/>
        <v>0</v>
      </c>
      <c r="GE110" s="18">
        <f t="shared" si="241"/>
        <v>0</v>
      </c>
    </row>
    <row r="111" spans="1:187" x14ac:dyDescent="0.2">
      <c r="A111">
        <v>108</v>
      </c>
      <c r="B111" s="16">
        <f>Bonds!B111</f>
        <v>47011</v>
      </c>
      <c r="C111" s="17">
        <f>Bonds!C111</f>
        <v>3.375</v>
      </c>
      <c r="D111">
        <f>Bonds!Q111</f>
        <v>5</v>
      </c>
      <c r="E111">
        <f t="shared" si="121"/>
        <v>0</v>
      </c>
      <c r="F111" s="16">
        <f>IF(1&gt;$D111,"",IF($E111=1,EOMONTH(EDATE(Bonds!$I111,6*(1-1)),0),EDATE(Bonds!$I111,6*(1-1))))</f>
        <v>46280</v>
      </c>
      <c r="G111" s="16">
        <f>IF(2&gt;$D111,"",IF($E111=1,EOMONTH(EDATE(Bonds!$I111,6*(2-1)),0),EDATE(Bonds!$I111,6*(2-1))))</f>
        <v>46461</v>
      </c>
      <c r="H111" s="16">
        <f>IF(3&gt;$D111,"",IF($E111=1,EOMONTH(EDATE(Bonds!$I111,6*(3-1)),0),EDATE(Bonds!$I111,6*(3-1))))</f>
        <v>46645</v>
      </c>
      <c r="I111" s="16">
        <f>IF(4&gt;$D111,"",IF($E111=1,EOMONTH(EDATE(Bonds!$I111,6*(4-1)),0),EDATE(Bonds!$I111,6*(4-1))))</f>
        <v>46827</v>
      </c>
      <c r="J111" s="16">
        <f>IF(5&gt;$D111,"",IF($E111=1,EOMONTH(EDATE(Bonds!$I111,6*(5-1)),0),EDATE(Bonds!$I111,6*(5-1))))</f>
        <v>47011</v>
      </c>
      <c r="K111" s="16" t="str">
        <f>IF(6&gt;$D111,"",IF($E111=1,EOMONTH(EDATE(Bonds!$I111,6*(6-1)),0),EDATE(Bonds!$I111,6*(6-1))))</f>
        <v/>
      </c>
      <c r="L111" s="16" t="str">
        <f>IF(7&gt;$D111,"",IF($E111=1,EOMONTH(EDATE(Bonds!$I111,6*(7-1)),0),EDATE(Bonds!$I111,6*(7-1))))</f>
        <v/>
      </c>
      <c r="M111" s="16" t="str">
        <f>IF(8&gt;$D111,"",IF($E111=1,EOMONTH(EDATE(Bonds!$I111,6*(8-1)),0),EDATE(Bonds!$I111,6*(8-1))))</f>
        <v/>
      </c>
      <c r="N111" s="16" t="str">
        <f>IF(9&gt;$D111,"",IF($E111=1,EOMONTH(EDATE(Bonds!$I111,6*(9-1)),0),EDATE(Bonds!$I111,6*(9-1))))</f>
        <v/>
      </c>
      <c r="O111" s="16" t="str">
        <f>IF(10&gt;$D111,"",IF($E111=1,EOMONTH(EDATE(Bonds!$I111,6*(10-1)),0),EDATE(Bonds!$I111,6*(10-1))))</f>
        <v/>
      </c>
      <c r="P111" s="16" t="str">
        <f>IF(11&gt;$D111,"",IF($E111=1,EOMONTH(EDATE(Bonds!$I111,6*(11-1)),0),EDATE(Bonds!$I111,6*(11-1))))</f>
        <v/>
      </c>
      <c r="Q111" s="16" t="str">
        <f>IF(12&gt;$D111,"",IF($E111=1,EOMONTH(EDATE(Bonds!$I111,6*(12-1)),0),EDATE(Bonds!$I111,6*(12-1))))</f>
        <v/>
      </c>
      <c r="R111" s="16" t="str">
        <f>IF(13&gt;$D111,"",IF($E111=1,EOMONTH(EDATE(Bonds!$I111,6*(13-1)),0),EDATE(Bonds!$I111,6*(13-1))))</f>
        <v/>
      </c>
      <c r="S111" s="16" t="str">
        <f>IF(14&gt;$D111,"",IF($E111=1,EOMONTH(EDATE(Bonds!$I111,6*(14-1)),0),EDATE(Bonds!$I111,6*(14-1))))</f>
        <v/>
      </c>
      <c r="T111" s="16" t="str">
        <f>IF(15&gt;$D111,"",IF($E111=1,EOMONTH(EDATE(Bonds!$I111,6*(15-1)),0),EDATE(Bonds!$I111,6*(15-1))))</f>
        <v/>
      </c>
      <c r="U111" s="16" t="str">
        <f>IF(16&gt;$D111,"",IF($E111=1,EOMONTH(EDATE(Bonds!$I111,6*(16-1)),0),EDATE(Bonds!$I111,6*(16-1))))</f>
        <v/>
      </c>
      <c r="V111" s="16" t="str">
        <f>IF(17&gt;$D111,"",IF($E111=1,EOMONTH(EDATE(Bonds!$I111,6*(17-1)),0),EDATE(Bonds!$I111,6*(17-1))))</f>
        <v/>
      </c>
      <c r="W111" s="16" t="str">
        <f>IF(18&gt;$D111,"",IF($E111=1,EOMONTH(EDATE(Bonds!$I111,6*(18-1)),0),EDATE(Bonds!$I111,6*(18-1))))</f>
        <v/>
      </c>
      <c r="X111" s="16" t="str">
        <f>IF(19&gt;$D111,"",IF($E111=1,EOMONTH(EDATE(Bonds!$I111,6*(19-1)),0),EDATE(Bonds!$I111,6*(19-1))))</f>
        <v/>
      </c>
      <c r="Y111" s="16" t="str">
        <f>IF(20&gt;$D111,"",IF($E111=1,EOMONTH(EDATE(Bonds!$I111,6*(20-1)),0),EDATE(Bonds!$I111,6*(20-1))))</f>
        <v/>
      </c>
      <c r="Z111" s="16" t="str">
        <f>IF(21&gt;$D111,"",IF($E111=1,EOMONTH(EDATE(Bonds!$I111,6*(21-1)),0),EDATE(Bonds!$I111,6*(21-1))))</f>
        <v/>
      </c>
      <c r="AA111" s="16" t="str">
        <f>IF(22&gt;$D111,"",IF($E111=1,EOMONTH(EDATE(Bonds!$I111,6*(22-1)),0),EDATE(Bonds!$I111,6*(22-1))))</f>
        <v/>
      </c>
      <c r="AB111" s="16" t="str">
        <f>IF(23&gt;$D111,"",IF($E111=1,EOMONTH(EDATE(Bonds!$I111,6*(23-1)),0),EDATE(Bonds!$I111,6*(23-1))))</f>
        <v/>
      </c>
      <c r="AC111" s="16" t="str">
        <f>IF(24&gt;$D111,"",IF($E111=1,EOMONTH(EDATE(Bonds!$I111,6*(24-1)),0),EDATE(Bonds!$I111,6*(24-1))))</f>
        <v/>
      </c>
      <c r="AD111" s="16" t="str">
        <f>IF(25&gt;$D111,"",IF($E111=1,EOMONTH(EDATE(Bonds!$I111,6*(25-1)),0),EDATE(Bonds!$I111,6*(25-1))))</f>
        <v/>
      </c>
      <c r="AE111" s="16" t="str">
        <f>IF(26&gt;$D111,"",IF($E111=1,EOMONTH(EDATE(Bonds!$I111,6*(26-1)),0),EDATE(Bonds!$I111,6*(26-1))))</f>
        <v/>
      </c>
      <c r="AF111" s="16" t="str">
        <f>IF(27&gt;$D111,"",IF($E111=1,EOMONTH(EDATE(Bonds!$I111,6*(27-1)),0),EDATE(Bonds!$I111,6*(27-1))))</f>
        <v/>
      </c>
      <c r="AG111" s="16" t="str">
        <f>IF(28&gt;$D111,"",IF($E111=1,EOMONTH(EDATE(Bonds!$I111,6*(28-1)),0),EDATE(Bonds!$I111,6*(28-1))))</f>
        <v/>
      </c>
      <c r="AH111" s="16" t="str">
        <f>IF(29&gt;$D111,"",IF($E111=1,EOMONTH(EDATE(Bonds!$I111,6*(29-1)),0),EDATE(Bonds!$I111,6*(29-1))))</f>
        <v/>
      </c>
      <c r="AI111" s="16" t="str">
        <f>IF(30&gt;$D111,"",IF($E111=1,EOMONTH(EDATE(Bonds!$I111,6*(30-1)),0),EDATE(Bonds!$I111,6*(30-1))))</f>
        <v/>
      </c>
      <c r="AJ111" s="16" t="str">
        <f>IF(31&gt;$D111,"",IF($E111=1,EOMONTH(EDATE(Bonds!$I111,6*(31-1)),0),EDATE(Bonds!$I111,6*(31-1))))</f>
        <v/>
      </c>
      <c r="AK111" s="16" t="str">
        <f>IF(32&gt;$D111,"",IF($E111=1,EOMONTH(EDATE(Bonds!$I111,6*(32-1)),0),EDATE(Bonds!$I111,6*(32-1))))</f>
        <v/>
      </c>
      <c r="AL111" s="16" t="str">
        <f>IF(33&gt;$D111,"",IF($E111=1,EOMONTH(EDATE(Bonds!$I111,6*(33-1)),0),EDATE(Bonds!$I111,6*(33-1))))</f>
        <v/>
      </c>
      <c r="AM111" s="16" t="str">
        <f>IF(34&gt;$D111,"",IF($E111=1,EOMONTH(EDATE(Bonds!$I111,6*(34-1)),0),EDATE(Bonds!$I111,6*(34-1))))</f>
        <v/>
      </c>
      <c r="AN111" s="16" t="str">
        <f>IF(35&gt;$D111,"",IF($E111=1,EOMONTH(EDATE(Bonds!$I111,6*(35-1)),0),EDATE(Bonds!$I111,6*(35-1))))</f>
        <v/>
      </c>
      <c r="AO111" s="16" t="str">
        <f>IF(36&gt;$D111,"",IF($E111=1,EOMONTH(EDATE(Bonds!$I111,6*(36-1)),0),EDATE(Bonds!$I111,6*(36-1))))</f>
        <v/>
      </c>
      <c r="AP111" s="16" t="str">
        <f>IF(37&gt;$D111,"",IF($E111=1,EOMONTH(EDATE(Bonds!$I111,6*(37-1)),0),EDATE(Bonds!$I111,6*(37-1))))</f>
        <v/>
      </c>
      <c r="AQ111" s="16" t="str">
        <f>IF(38&gt;$D111,"",IF($E111=1,EOMONTH(EDATE(Bonds!$I111,6*(38-1)),0),EDATE(Bonds!$I111,6*(38-1))))</f>
        <v/>
      </c>
      <c r="AR111" s="16" t="str">
        <f>IF(39&gt;$D111,"",IF($E111=1,EOMONTH(EDATE(Bonds!$I111,6*(39-1)),0),EDATE(Bonds!$I111,6*(39-1))))</f>
        <v/>
      </c>
      <c r="AS111" s="16" t="str">
        <f>IF(40&gt;$D111,"",IF($E111=1,EOMONTH(EDATE(Bonds!$I111,6*(40-1)),0),EDATE(Bonds!$I111,6*(40-1))))</f>
        <v/>
      </c>
      <c r="AT111" s="16" t="str">
        <f>IF(41&gt;$D111,"",IF($E111=1,EOMONTH(EDATE(Bonds!$I111,6*(41-1)),0),EDATE(Bonds!$I111,6*(41-1))))</f>
        <v/>
      </c>
      <c r="AU111" s="16" t="str">
        <f>IF(42&gt;$D111,"",IF($E111=1,EOMONTH(EDATE(Bonds!$I111,6*(42-1)),0),EDATE(Bonds!$I111,6*(42-1))))</f>
        <v/>
      </c>
      <c r="AV111" s="16" t="str">
        <f>IF(43&gt;$D111,"",IF($E111=1,EOMONTH(EDATE(Bonds!$I111,6*(43-1)),0),EDATE(Bonds!$I111,6*(43-1))))</f>
        <v/>
      </c>
      <c r="AW111" s="16" t="str">
        <f>IF(44&gt;$D111,"",IF($E111=1,EOMONTH(EDATE(Bonds!$I111,6*(44-1)),0),EDATE(Bonds!$I111,6*(44-1))))</f>
        <v/>
      </c>
      <c r="AX111" s="16" t="str">
        <f>IF(45&gt;$D111,"",IF($E111=1,EOMONTH(EDATE(Bonds!$I111,6*(45-1)),0),EDATE(Bonds!$I111,6*(45-1))))</f>
        <v/>
      </c>
      <c r="AY111" s="16" t="str">
        <f>IF(46&gt;$D111,"",IF($E111=1,EOMONTH(EDATE(Bonds!$I111,6*(46-1)),0),EDATE(Bonds!$I111,6*(46-1))))</f>
        <v/>
      </c>
      <c r="AZ111" s="16" t="str">
        <f>IF(47&gt;$D111,"",IF($E111=1,EOMONTH(EDATE(Bonds!$I111,6*(47-1)),0),EDATE(Bonds!$I111,6*(47-1))))</f>
        <v/>
      </c>
      <c r="BA111" s="16" t="str">
        <f>IF(48&gt;$D111,"",IF($E111=1,EOMONTH(EDATE(Bonds!$I111,6*(48-1)),0),EDATE(Bonds!$I111,6*(48-1))))</f>
        <v/>
      </c>
      <c r="BB111" s="16" t="str">
        <f>IF(49&gt;$D111,"",IF($E111=1,EOMONTH(EDATE(Bonds!$I111,6*(49-1)),0),EDATE(Bonds!$I111,6*(49-1))))</f>
        <v/>
      </c>
      <c r="BC111" s="16" t="str">
        <f>IF(50&gt;$D111,"",IF($E111=1,EOMONTH(EDATE(Bonds!$I111,6*(50-1)),0),EDATE(Bonds!$I111,6*(50-1))))</f>
        <v/>
      </c>
      <c r="BD111" s="16" t="str">
        <f>IF(51&gt;$D111,"",IF($E111=1,EOMONTH(EDATE(Bonds!$I111,6*(51-1)),0),EDATE(Bonds!$I111,6*(51-1))))</f>
        <v/>
      </c>
      <c r="BE111" s="16" t="str">
        <f>IF(52&gt;$D111,"",IF($E111=1,EOMONTH(EDATE(Bonds!$I111,6*(52-1)),0),EDATE(Bonds!$I111,6*(52-1))))</f>
        <v/>
      </c>
      <c r="BF111" s="16" t="str">
        <f>IF(53&gt;$D111,"",IF($E111=1,EOMONTH(EDATE(Bonds!$I111,6*(53-1)),0),EDATE(Bonds!$I111,6*(53-1))))</f>
        <v/>
      </c>
      <c r="BG111" s="16" t="str">
        <f>IF(54&gt;$D111,"",IF($E111=1,EOMONTH(EDATE(Bonds!$I111,6*(54-1)),0),EDATE(Bonds!$I111,6*(54-1))))</f>
        <v/>
      </c>
      <c r="BH111" s="16" t="str">
        <f>IF(55&gt;$D111,"",IF($E111=1,EOMONTH(EDATE(Bonds!$I111,6*(55-1)),0),EDATE(Bonds!$I111,6*(55-1))))</f>
        <v/>
      </c>
      <c r="BI111" s="16" t="str">
        <f>IF(56&gt;$D111,"",IF($E111=1,EOMONTH(EDATE(Bonds!$I111,6*(56-1)),0),EDATE(Bonds!$I111,6*(56-1))))</f>
        <v/>
      </c>
      <c r="BJ111" s="16" t="str">
        <f>IF(57&gt;$D111,"",IF($E111=1,EOMONTH(EDATE(Bonds!$I111,6*(57-1)),0),EDATE(Bonds!$I111,6*(57-1))))</f>
        <v/>
      </c>
      <c r="BK111" s="16" t="str">
        <f>IF(58&gt;$D111,"",IF($E111=1,EOMONTH(EDATE(Bonds!$I111,6*(58-1)),0),EDATE(Bonds!$I111,6*(58-1))))</f>
        <v/>
      </c>
      <c r="BL111" s="16" t="str">
        <f>IF(59&gt;$D111,"",IF($E111=1,EOMONTH(EDATE(Bonds!$I111,6*(59-1)),0),EDATE(Bonds!$I111,6*(59-1))))</f>
        <v/>
      </c>
      <c r="BM111" s="16" t="str">
        <f>IF(60&gt;$D111,"",IF($E111=1,EOMONTH(EDATE(Bonds!$I111,6*(60-1)),0),EDATE(Bonds!$I111,6*(60-1))))</f>
        <v/>
      </c>
      <c r="BO111" s="22">
        <f t="shared" si="122"/>
        <v>3.6418324070664976E-2</v>
      </c>
      <c r="BP111" s="22">
        <f t="shared" si="123"/>
        <v>3.9405340866144216E-2</v>
      </c>
      <c r="BQ111" s="22">
        <f t="shared" si="124"/>
        <v>4.1386283618176194E-2</v>
      </c>
      <c r="BR111" s="22">
        <f t="shared" si="125"/>
        <v>4.2638094350119025E-2</v>
      </c>
      <c r="BS111" s="22">
        <f t="shared" si="126"/>
        <v>4.3433101090220617E-2</v>
      </c>
      <c r="BT111" s="22" t="str">
        <f t="shared" si="127"/>
        <v/>
      </c>
      <c r="BU111" s="22" t="str">
        <f t="shared" si="128"/>
        <v/>
      </c>
      <c r="BV111" s="22" t="str">
        <f t="shared" si="129"/>
        <v/>
      </c>
      <c r="BW111" s="22" t="str">
        <f t="shared" si="130"/>
        <v/>
      </c>
      <c r="BX111" s="22" t="str">
        <f t="shared" si="131"/>
        <v/>
      </c>
      <c r="BY111" s="22" t="str">
        <f t="shared" si="132"/>
        <v/>
      </c>
      <c r="BZ111" s="22" t="str">
        <f t="shared" si="133"/>
        <v/>
      </c>
      <c r="CA111" s="22" t="str">
        <f t="shared" si="134"/>
        <v/>
      </c>
      <c r="CB111" s="22" t="str">
        <f t="shared" si="135"/>
        <v/>
      </c>
      <c r="CC111" s="22" t="str">
        <f t="shared" si="136"/>
        <v/>
      </c>
      <c r="CD111" s="22" t="str">
        <f t="shared" si="137"/>
        <v/>
      </c>
      <c r="CE111" s="22" t="str">
        <f t="shared" si="138"/>
        <v/>
      </c>
      <c r="CF111" s="22" t="str">
        <f t="shared" si="139"/>
        <v/>
      </c>
      <c r="CG111" s="22" t="str">
        <f t="shared" si="140"/>
        <v/>
      </c>
      <c r="CH111" s="22" t="str">
        <f t="shared" si="141"/>
        <v/>
      </c>
      <c r="CI111" s="22" t="str">
        <f t="shared" si="142"/>
        <v/>
      </c>
      <c r="CJ111" s="22" t="str">
        <f t="shared" si="143"/>
        <v/>
      </c>
      <c r="CK111" s="22" t="str">
        <f t="shared" si="144"/>
        <v/>
      </c>
      <c r="CL111" s="22" t="str">
        <f t="shared" si="145"/>
        <v/>
      </c>
      <c r="CM111" s="22" t="str">
        <f t="shared" si="146"/>
        <v/>
      </c>
      <c r="CN111" s="22" t="str">
        <f t="shared" si="147"/>
        <v/>
      </c>
      <c r="CO111" s="22" t="str">
        <f t="shared" si="148"/>
        <v/>
      </c>
      <c r="CP111" s="22" t="str">
        <f t="shared" si="149"/>
        <v/>
      </c>
      <c r="CQ111" s="22" t="str">
        <f t="shared" si="150"/>
        <v/>
      </c>
      <c r="CR111" s="22" t="str">
        <f t="shared" si="151"/>
        <v/>
      </c>
      <c r="CS111" s="22" t="str">
        <f t="shared" si="152"/>
        <v/>
      </c>
      <c r="CT111" s="22" t="str">
        <f t="shared" si="153"/>
        <v/>
      </c>
      <c r="CU111" s="22" t="str">
        <f t="shared" si="154"/>
        <v/>
      </c>
      <c r="CV111" s="22" t="str">
        <f t="shared" si="155"/>
        <v/>
      </c>
      <c r="CW111" s="22" t="str">
        <f t="shared" si="156"/>
        <v/>
      </c>
      <c r="CX111" s="22" t="str">
        <f t="shared" si="157"/>
        <v/>
      </c>
      <c r="CY111" s="22" t="str">
        <f t="shared" si="158"/>
        <v/>
      </c>
      <c r="CZ111" s="22" t="str">
        <f t="shared" si="159"/>
        <v/>
      </c>
      <c r="DA111" s="22" t="str">
        <f t="shared" si="160"/>
        <v/>
      </c>
      <c r="DB111" s="22" t="str">
        <f t="shared" si="161"/>
        <v/>
      </c>
      <c r="DC111" s="22" t="str">
        <f t="shared" si="162"/>
        <v/>
      </c>
      <c r="DD111" s="22" t="str">
        <f t="shared" si="163"/>
        <v/>
      </c>
      <c r="DE111" s="22" t="str">
        <f t="shared" si="164"/>
        <v/>
      </c>
      <c r="DF111" s="22" t="str">
        <f t="shared" si="165"/>
        <v/>
      </c>
      <c r="DG111" s="22" t="str">
        <f t="shared" si="166"/>
        <v/>
      </c>
      <c r="DH111" s="22" t="str">
        <f t="shared" si="167"/>
        <v/>
      </c>
      <c r="DI111" s="22" t="str">
        <f t="shared" si="168"/>
        <v/>
      </c>
      <c r="DJ111" s="22" t="str">
        <f t="shared" si="169"/>
        <v/>
      </c>
      <c r="DK111" s="22" t="str">
        <f t="shared" si="170"/>
        <v/>
      </c>
      <c r="DL111" s="22" t="str">
        <f t="shared" si="171"/>
        <v/>
      </c>
      <c r="DM111" s="22" t="str">
        <f t="shared" si="172"/>
        <v/>
      </c>
      <c r="DN111" s="22" t="str">
        <f t="shared" si="173"/>
        <v/>
      </c>
      <c r="DO111" s="22" t="str">
        <f t="shared" si="174"/>
        <v/>
      </c>
      <c r="DP111" s="22" t="str">
        <f t="shared" si="175"/>
        <v/>
      </c>
      <c r="DQ111" s="22" t="str">
        <f t="shared" si="176"/>
        <v/>
      </c>
      <c r="DR111" s="22" t="str">
        <f t="shared" si="177"/>
        <v/>
      </c>
      <c r="DS111" s="22" t="str">
        <f t="shared" si="178"/>
        <v/>
      </c>
      <c r="DT111" s="22" t="str">
        <f t="shared" si="179"/>
        <v/>
      </c>
      <c r="DU111" s="22" t="str">
        <f t="shared" si="180"/>
        <v/>
      </c>
      <c r="DV111" s="22" t="str">
        <f t="shared" si="181"/>
        <v/>
      </c>
      <c r="DX111" s="18">
        <f t="shared" si="182"/>
        <v>1.6863218047726889</v>
      </c>
      <c r="DY111" s="18">
        <f t="shared" si="183"/>
        <v>1.6535949810622657</v>
      </c>
      <c r="DZ111" s="18">
        <f t="shared" si="184"/>
        <v>1.6178015352861577</v>
      </c>
      <c r="EA111" s="18">
        <f t="shared" si="185"/>
        <v>1.5817497859338623</v>
      </c>
      <c r="EB111" s="18">
        <f t="shared" si="186"/>
        <v>93.138368840845217</v>
      </c>
      <c r="EC111" s="18">
        <f t="shared" si="187"/>
        <v>0</v>
      </c>
      <c r="ED111" s="18">
        <f t="shared" si="188"/>
        <v>0</v>
      </c>
      <c r="EE111" s="18">
        <f t="shared" si="189"/>
        <v>0</v>
      </c>
      <c r="EF111" s="18">
        <f t="shared" si="190"/>
        <v>0</v>
      </c>
      <c r="EG111" s="18">
        <f t="shared" si="191"/>
        <v>0</v>
      </c>
      <c r="EH111" s="18">
        <f t="shared" si="192"/>
        <v>0</v>
      </c>
      <c r="EI111" s="18">
        <f t="shared" si="193"/>
        <v>0</v>
      </c>
      <c r="EJ111" s="18">
        <f t="shared" si="194"/>
        <v>0</v>
      </c>
      <c r="EK111" s="18">
        <f t="shared" si="195"/>
        <v>0</v>
      </c>
      <c r="EL111" s="18">
        <f t="shared" si="196"/>
        <v>0</v>
      </c>
      <c r="EM111" s="18">
        <f t="shared" si="197"/>
        <v>0</v>
      </c>
      <c r="EN111" s="18">
        <f t="shared" si="198"/>
        <v>0</v>
      </c>
      <c r="EO111" s="18">
        <f t="shared" si="199"/>
        <v>0</v>
      </c>
      <c r="EP111" s="18">
        <f t="shared" si="200"/>
        <v>0</v>
      </c>
      <c r="EQ111" s="18">
        <f t="shared" si="201"/>
        <v>0</v>
      </c>
      <c r="ER111" s="18">
        <f t="shared" si="202"/>
        <v>0</v>
      </c>
      <c r="ES111" s="18">
        <f t="shared" si="203"/>
        <v>0</v>
      </c>
      <c r="ET111" s="18">
        <f t="shared" si="204"/>
        <v>0</v>
      </c>
      <c r="EU111" s="18">
        <f t="shared" si="205"/>
        <v>0</v>
      </c>
      <c r="EV111" s="18">
        <f t="shared" si="206"/>
        <v>0</v>
      </c>
      <c r="EW111" s="18">
        <f t="shared" si="207"/>
        <v>0</v>
      </c>
      <c r="EX111" s="18">
        <f t="shared" si="208"/>
        <v>0</v>
      </c>
      <c r="EY111" s="18">
        <f t="shared" si="209"/>
        <v>0</v>
      </c>
      <c r="EZ111" s="18">
        <f t="shared" si="210"/>
        <v>0</v>
      </c>
      <c r="FA111" s="18">
        <f t="shared" si="211"/>
        <v>0</v>
      </c>
      <c r="FB111" s="18">
        <f t="shared" si="212"/>
        <v>0</v>
      </c>
      <c r="FC111" s="18">
        <f t="shared" si="213"/>
        <v>0</v>
      </c>
      <c r="FD111" s="18">
        <f t="shared" si="214"/>
        <v>0</v>
      </c>
      <c r="FE111" s="18">
        <f t="shared" si="215"/>
        <v>0</v>
      </c>
      <c r="FF111" s="18">
        <f t="shared" si="216"/>
        <v>0</v>
      </c>
      <c r="FG111" s="18">
        <f t="shared" si="217"/>
        <v>0</v>
      </c>
      <c r="FH111" s="18">
        <f t="shared" si="218"/>
        <v>0</v>
      </c>
      <c r="FI111" s="18">
        <f t="shared" si="219"/>
        <v>0</v>
      </c>
      <c r="FJ111" s="18">
        <f t="shared" si="220"/>
        <v>0</v>
      </c>
      <c r="FK111" s="18">
        <f t="shared" si="221"/>
        <v>0</v>
      </c>
      <c r="FL111" s="18">
        <f t="shared" si="222"/>
        <v>0</v>
      </c>
      <c r="FM111" s="18">
        <f t="shared" si="223"/>
        <v>0</v>
      </c>
      <c r="FN111" s="18">
        <f t="shared" si="224"/>
        <v>0</v>
      </c>
      <c r="FO111" s="18">
        <f t="shared" si="225"/>
        <v>0</v>
      </c>
      <c r="FP111" s="18">
        <f t="shared" si="226"/>
        <v>0</v>
      </c>
      <c r="FQ111" s="18">
        <f t="shared" si="227"/>
        <v>0</v>
      </c>
      <c r="FR111" s="18">
        <f t="shared" si="228"/>
        <v>0</v>
      </c>
      <c r="FS111" s="18">
        <f t="shared" si="229"/>
        <v>0</v>
      </c>
      <c r="FT111" s="18">
        <f t="shared" si="230"/>
        <v>0</v>
      </c>
      <c r="FU111" s="18">
        <f t="shared" si="231"/>
        <v>0</v>
      </c>
      <c r="FV111" s="18">
        <f t="shared" si="232"/>
        <v>0</v>
      </c>
      <c r="FW111" s="18">
        <f t="shared" si="233"/>
        <v>0</v>
      </c>
      <c r="FX111" s="18">
        <f t="shared" si="234"/>
        <v>0</v>
      </c>
      <c r="FY111" s="18">
        <f t="shared" si="235"/>
        <v>0</v>
      </c>
      <c r="FZ111" s="18">
        <f t="shared" si="236"/>
        <v>0</v>
      </c>
      <c r="GA111" s="18">
        <f t="shared" si="237"/>
        <v>0</v>
      </c>
      <c r="GB111" s="18">
        <f t="shared" si="238"/>
        <v>0</v>
      </c>
      <c r="GC111" s="18">
        <f t="shared" si="239"/>
        <v>0</v>
      </c>
      <c r="GD111" s="18">
        <f t="shared" si="240"/>
        <v>0</v>
      </c>
      <c r="GE111" s="18">
        <f t="shared" si="241"/>
        <v>0</v>
      </c>
    </row>
    <row r="112" spans="1:187" x14ac:dyDescent="0.2">
      <c r="A112">
        <v>109</v>
      </c>
      <c r="B112" s="16">
        <f>Bonds!B112</f>
        <v>47026</v>
      </c>
      <c r="C112" s="17">
        <f>Bonds!C112</f>
        <v>1.25</v>
      </c>
      <c r="D112">
        <f>Bonds!Q112</f>
        <v>5</v>
      </c>
      <c r="E112">
        <f t="shared" si="121"/>
        <v>1</v>
      </c>
      <c r="F112" s="16">
        <f>IF(1&gt;$D112,"",IF($E112=1,EOMONTH(EDATE(Bonds!$I112,6*(1-1)),0),EDATE(Bonds!$I112,6*(1-1))))</f>
        <v>46295</v>
      </c>
      <c r="G112" s="16">
        <f>IF(2&gt;$D112,"",IF($E112=1,EOMONTH(EDATE(Bonds!$I112,6*(2-1)),0),EDATE(Bonds!$I112,6*(2-1))))</f>
        <v>46477</v>
      </c>
      <c r="H112" s="16">
        <f>IF(3&gt;$D112,"",IF($E112=1,EOMONTH(EDATE(Bonds!$I112,6*(3-1)),0),EDATE(Bonds!$I112,6*(3-1))))</f>
        <v>46660</v>
      </c>
      <c r="I112" s="16">
        <f>IF(4&gt;$D112,"",IF($E112=1,EOMONTH(EDATE(Bonds!$I112,6*(4-1)),0),EDATE(Bonds!$I112,6*(4-1))))</f>
        <v>46843</v>
      </c>
      <c r="J112" s="16">
        <f>IF(5&gt;$D112,"",IF($E112=1,EOMONTH(EDATE(Bonds!$I112,6*(5-1)),0),EDATE(Bonds!$I112,6*(5-1))))</f>
        <v>47026</v>
      </c>
      <c r="K112" s="16" t="str">
        <f>IF(6&gt;$D112,"",IF($E112=1,EOMONTH(EDATE(Bonds!$I112,6*(6-1)),0),EDATE(Bonds!$I112,6*(6-1))))</f>
        <v/>
      </c>
      <c r="L112" s="16" t="str">
        <f>IF(7&gt;$D112,"",IF($E112=1,EOMONTH(EDATE(Bonds!$I112,6*(7-1)),0),EDATE(Bonds!$I112,6*(7-1))))</f>
        <v/>
      </c>
      <c r="M112" s="16" t="str">
        <f>IF(8&gt;$D112,"",IF($E112=1,EOMONTH(EDATE(Bonds!$I112,6*(8-1)),0),EDATE(Bonds!$I112,6*(8-1))))</f>
        <v/>
      </c>
      <c r="N112" s="16" t="str">
        <f>IF(9&gt;$D112,"",IF($E112=1,EOMONTH(EDATE(Bonds!$I112,6*(9-1)),0),EDATE(Bonds!$I112,6*(9-1))))</f>
        <v/>
      </c>
      <c r="O112" s="16" t="str">
        <f>IF(10&gt;$D112,"",IF($E112=1,EOMONTH(EDATE(Bonds!$I112,6*(10-1)),0),EDATE(Bonds!$I112,6*(10-1))))</f>
        <v/>
      </c>
      <c r="P112" s="16" t="str">
        <f>IF(11&gt;$D112,"",IF($E112=1,EOMONTH(EDATE(Bonds!$I112,6*(11-1)),0),EDATE(Bonds!$I112,6*(11-1))))</f>
        <v/>
      </c>
      <c r="Q112" s="16" t="str">
        <f>IF(12&gt;$D112,"",IF($E112=1,EOMONTH(EDATE(Bonds!$I112,6*(12-1)),0),EDATE(Bonds!$I112,6*(12-1))))</f>
        <v/>
      </c>
      <c r="R112" s="16" t="str">
        <f>IF(13&gt;$D112,"",IF($E112=1,EOMONTH(EDATE(Bonds!$I112,6*(13-1)),0),EDATE(Bonds!$I112,6*(13-1))))</f>
        <v/>
      </c>
      <c r="S112" s="16" t="str">
        <f>IF(14&gt;$D112,"",IF($E112=1,EOMONTH(EDATE(Bonds!$I112,6*(14-1)),0),EDATE(Bonds!$I112,6*(14-1))))</f>
        <v/>
      </c>
      <c r="T112" s="16" t="str">
        <f>IF(15&gt;$D112,"",IF($E112=1,EOMONTH(EDATE(Bonds!$I112,6*(15-1)),0),EDATE(Bonds!$I112,6*(15-1))))</f>
        <v/>
      </c>
      <c r="U112" s="16" t="str">
        <f>IF(16&gt;$D112,"",IF($E112=1,EOMONTH(EDATE(Bonds!$I112,6*(16-1)),0),EDATE(Bonds!$I112,6*(16-1))))</f>
        <v/>
      </c>
      <c r="V112" s="16" t="str">
        <f>IF(17&gt;$D112,"",IF($E112=1,EOMONTH(EDATE(Bonds!$I112,6*(17-1)),0),EDATE(Bonds!$I112,6*(17-1))))</f>
        <v/>
      </c>
      <c r="W112" s="16" t="str">
        <f>IF(18&gt;$D112,"",IF($E112=1,EOMONTH(EDATE(Bonds!$I112,6*(18-1)),0),EDATE(Bonds!$I112,6*(18-1))))</f>
        <v/>
      </c>
      <c r="X112" s="16" t="str">
        <f>IF(19&gt;$D112,"",IF($E112=1,EOMONTH(EDATE(Bonds!$I112,6*(19-1)),0),EDATE(Bonds!$I112,6*(19-1))))</f>
        <v/>
      </c>
      <c r="Y112" s="16" t="str">
        <f>IF(20&gt;$D112,"",IF($E112=1,EOMONTH(EDATE(Bonds!$I112,6*(20-1)),0),EDATE(Bonds!$I112,6*(20-1))))</f>
        <v/>
      </c>
      <c r="Z112" s="16" t="str">
        <f>IF(21&gt;$D112,"",IF($E112=1,EOMONTH(EDATE(Bonds!$I112,6*(21-1)),0),EDATE(Bonds!$I112,6*(21-1))))</f>
        <v/>
      </c>
      <c r="AA112" s="16" t="str">
        <f>IF(22&gt;$D112,"",IF($E112=1,EOMONTH(EDATE(Bonds!$I112,6*(22-1)),0),EDATE(Bonds!$I112,6*(22-1))))</f>
        <v/>
      </c>
      <c r="AB112" s="16" t="str">
        <f>IF(23&gt;$D112,"",IF($E112=1,EOMONTH(EDATE(Bonds!$I112,6*(23-1)),0),EDATE(Bonds!$I112,6*(23-1))))</f>
        <v/>
      </c>
      <c r="AC112" s="16" t="str">
        <f>IF(24&gt;$D112,"",IF($E112=1,EOMONTH(EDATE(Bonds!$I112,6*(24-1)),0),EDATE(Bonds!$I112,6*(24-1))))</f>
        <v/>
      </c>
      <c r="AD112" s="16" t="str">
        <f>IF(25&gt;$D112,"",IF($E112=1,EOMONTH(EDATE(Bonds!$I112,6*(25-1)),0),EDATE(Bonds!$I112,6*(25-1))))</f>
        <v/>
      </c>
      <c r="AE112" s="16" t="str">
        <f>IF(26&gt;$D112,"",IF($E112=1,EOMONTH(EDATE(Bonds!$I112,6*(26-1)),0),EDATE(Bonds!$I112,6*(26-1))))</f>
        <v/>
      </c>
      <c r="AF112" s="16" t="str">
        <f>IF(27&gt;$D112,"",IF($E112=1,EOMONTH(EDATE(Bonds!$I112,6*(27-1)),0),EDATE(Bonds!$I112,6*(27-1))))</f>
        <v/>
      </c>
      <c r="AG112" s="16" t="str">
        <f>IF(28&gt;$D112,"",IF($E112=1,EOMONTH(EDATE(Bonds!$I112,6*(28-1)),0),EDATE(Bonds!$I112,6*(28-1))))</f>
        <v/>
      </c>
      <c r="AH112" s="16" t="str">
        <f>IF(29&gt;$D112,"",IF($E112=1,EOMONTH(EDATE(Bonds!$I112,6*(29-1)),0),EDATE(Bonds!$I112,6*(29-1))))</f>
        <v/>
      </c>
      <c r="AI112" s="16" t="str">
        <f>IF(30&gt;$D112,"",IF($E112=1,EOMONTH(EDATE(Bonds!$I112,6*(30-1)),0),EDATE(Bonds!$I112,6*(30-1))))</f>
        <v/>
      </c>
      <c r="AJ112" s="16" t="str">
        <f>IF(31&gt;$D112,"",IF($E112=1,EOMONTH(EDATE(Bonds!$I112,6*(31-1)),0),EDATE(Bonds!$I112,6*(31-1))))</f>
        <v/>
      </c>
      <c r="AK112" s="16" t="str">
        <f>IF(32&gt;$D112,"",IF($E112=1,EOMONTH(EDATE(Bonds!$I112,6*(32-1)),0),EDATE(Bonds!$I112,6*(32-1))))</f>
        <v/>
      </c>
      <c r="AL112" s="16" t="str">
        <f>IF(33&gt;$D112,"",IF($E112=1,EOMONTH(EDATE(Bonds!$I112,6*(33-1)),0),EDATE(Bonds!$I112,6*(33-1))))</f>
        <v/>
      </c>
      <c r="AM112" s="16" t="str">
        <f>IF(34&gt;$D112,"",IF($E112=1,EOMONTH(EDATE(Bonds!$I112,6*(34-1)),0),EDATE(Bonds!$I112,6*(34-1))))</f>
        <v/>
      </c>
      <c r="AN112" s="16" t="str">
        <f>IF(35&gt;$D112,"",IF($E112=1,EOMONTH(EDATE(Bonds!$I112,6*(35-1)),0),EDATE(Bonds!$I112,6*(35-1))))</f>
        <v/>
      </c>
      <c r="AO112" s="16" t="str">
        <f>IF(36&gt;$D112,"",IF($E112=1,EOMONTH(EDATE(Bonds!$I112,6*(36-1)),0),EDATE(Bonds!$I112,6*(36-1))))</f>
        <v/>
      </c>
      <c r="AP112" s="16" t="str">
        <f>IF(37&gt;$D112,"",IF($E112=1,EOMONTH(EDATE(Bonds!$I112,6*(37-1)),0),EDATE(Bonds!$I112,6*(37-1))))</f>
        <v/>
      </c>
      <c r="AQ112" s="16" t="str">
        <f>IF(38&gt;$D112,"",IF($E112=1,EOMONTH(EDATE(Bonds!$I112,6*(38-1)),0),EDATE(Bonds!$I112,6*(38-1))))</f>
        <v/>
      </c>
      <c r="AR112" s="16" t="str">
        <f>IF(39&gt;$D112,"",IF($E112=1,EOMONTH(EDATE(Bonds!$I112,6*(39-1)),0),EDATE(Bonds!$I112,6*(39-1))))</f>
        <v/>
      </c>
      <c r="AS112" s="16" t="str">
        <f>IF(40&gt;$D112,"",IF($E112=1,EOMONTH(EDATE(Bonds!$I112,6*(40-1)),0),EDATE(Bonds!$I112,6*(40-1))))</f>
        <v/>
      </c>
      <c r="AT112" s="16" t="str">
        <f>IF(41&gt;$D112,"",IF($E112=1,EOMONTH(EDATE(Bonds!$I112,6*(41-1)),0),EDATE(Bonds!$I112,6*(41-1))))</f>
        <v/>
      </c>
      <c r="AU112" s="16" t="str">
        <f>IF(42&gt;$D112,"",IF($E112=1,EOMONTH(EDATE(Bonds!$I112,6*(42-1)),0),EDATE(Bonds!$I112,6*(42-1))))</f>
        <v/>
      </c>
      <c r="AV112" s="16" t="str">
        <f>IF(43&gt;$D112,"",IF($E112=1,EOMONTH(EDATE(Bonds!$I112,6*(43-1)),0),EDATE(Bonds!$I112,6*(43-1))))</f>
        <v/>
      </c>
      <c r="AW112" s="16" t="str">
        <f>IF(44&gt;$D112,"",IF($E112=1,EOMONTH(EDATE(Bonds!$I112,6*(44-1)),0),EDATE(Bonds!$I112,6*(44-1))))</f>
        <v/>
      </c>
      <c r="AX112" s="16" t="str">
        <f>IF(45&gt;$D112,"",IF($E112=1,EOMONTH(EDATE(Bonds!$I112,6*(45-1)),0),EDATE(Bonds!$I112,6*(45-1))))</f>
        <v/>
      </c>
      <c r="AY112" s="16" t="str">
        <f>IF(46&gt;$D112,"",IF($E112=1,EOMONTH(EDATE(Bonds!$I112,6*(46-1)),0),EDATE(Bonds!$I112,6*(46-1))))</f>
        <v/>
      </c>
      <c r="AZ112" s="16" t="str">
        <f>IF(47&gt;$D112,"",IF($E112=1,EOMONTH(EDATE(Bonds!$I112,6*(47-1)),0),EDATE(Bonds!$I112,6*(47-1))))</f>
        <v/>
      </c>
      <c r="BA112" s="16" t="str">
        <f>IF(48&gt;$D112,"",IF($E112=1,EOMONTH(EDATE(Bonds!$I112,6*(48-1)),0),EDATE(Bonds!$I112,6*(48-1))))</f>
        <v/>
      </c>
      <c r="BB112" s="16" t="str">
        <f>IF(49&gt;$D112,"",IF($E112=1,EOMONTH(EDATE(Bonds!$I112,6*(49-1)),0),EDATE(Bonds!$I112,6*(49-1))))</f>
        <v/>
      </c>
      <c r="BC112" s="16" t="str">
        <f>IF(50&gt;$D112,"",IF($E112=1,EOMONTH(EDATE(Bonds!$I112,6*(50-1)),0),EDATE(Bonds!$I112,6*(50-1))))</f>
        <v/>
      </c>
      <c r="BD112" s="16" t="str">
        <f>IF(51&gt;$D112,"",IF($E112=1,EOMONTH(EDATE(Bonds!$I112,6*(51-1)),0),EDATE(Bonds!$I112,6*(51-1))))</f>
        <v/>
      </c>
      <c r="BE112" s="16" t="str">
        <f>IF(52&gt;$D112,"",IF($E112=1,EOMONTH(EDATE(Bonds!$I112,6*(52-1)),0),EDATE(Bonds!$I112,6*(52-1))))</f>
        <v/>
      </c>
      <c r="BF112" s="16" t="str">
        <f>IF(53&gt;$D112,"",IF($E112=1,EOMONTH(EDATE(Bonds!$I112,6*(53-1)),0),EDATE(Bonds!$I112,6*(53-1))))</f>
        <v/>
      </c>
      <c r="BG112" s="16" t="str">
        <f>IF(54&gt;$D112,"",IF($E112=1,EOMONTH(EDATE(Bonds!$I112,6*(54-1)),0),EDATE(Bonds!$I112,6*(54-1))))</f>
        <v/>
      </c>
      <c r="BH112" s="16" t="str">
        <f>IF(55&gt;$D112,"",IF($E112=1,EOMONTH(EDATE(Bonds!$I112,6*(55-1)),0),EDATE(Bonds!$I112,6*(55-1))))</f>
        <v/>
      </c>
      <c r="BI112" s="16" t="str">
        <f>IF(56&gt;$D112,"",IF($E112=1,EOMONTH(EDATE(Bonds!$I112,6*(56-1)),0),EDATE(Bonds!$I112,6*(56-1))))</f>
        <v/>
      </c>
      <c r="BJ112" s="16" t="str">
        <f>IF(57&gt;$D112,"",IF($E112=1,EOMONTH(EDATE(Bonds!$I112,6*(57-1)),0),EDATE(Bonds!$I112,6*(57-1))))</f>
        <v/>
      </c>
      <c r="BK112" s="16" t="str">
        <f>IF(58&gt;$D112,"",IF($E112=1,EOMONTH(EDATE(Bonds!$I112,6*(58-1)),0),EDATE(Bonds!$I112,6*(58-1))))</f>
        <v/>
      </c>
      <c r="BL112" s="16" t="str">
        <f>IF(59&gt;$D112,"",IF($E112=1,EOMONTH(EDATE(Bonds!$I112,6*(59-1)),0),EDATE(Bonds!$I112,6*(59-1))))</f>
        <v/>
      </c>
      <c r="BM112" s="16" t="str">
        <f>IF(60&gt;$D112,"",IF($E112=1,EOMONTH(EDATE(Bonds!$I112,6*(60-1)),0),EDATE(Bonds!$I112,6*(60-1))))</f>
        <v/>
      </c>
      <c r="BO112" s="22">
        <f t="shared" si="122"/>
        <v>3.6715303967375594E-2</v>
      </c>
      <c r="BP112" s="22">
        <f t="shared" si="123"/>
        <v>3.9614095064760248E-2</v>
      </c>
      <c r="BQ112" s="22">
        <f t="shared" si="124"/>
        <v>4.151220706950013E-2</v>
      </c>
      <c r="BR112" s="22">
        <f t="shared" si="125"/>
        <v>4.2723103410114802E-2</v>
      </c>
      <c r="BS112" s="22">
        <f t="shared" si="126"/>
        <v>4.3482746504814693E-2</v>
      </c>
      <c r="BT112" s="22" t="str">
        <f t="shared" si="127"/>
        <v/>
      </c>
      <c r="BU112" s="22" t="str">
        <f t="shared" si="128"/>
        <v/>
      </c>
      <c r="BV112" s="22" t="str">
        <f t="shared" si="129"/>
        <v/>
      </c>
      <c r="BW112" s="22" t="str">
        <f t="shared" si="130"/>
        <v/>
      </c>
      <c r="BX112" s="22" t="str">
        <f t="shared" si="131"/>
        <v/>
      </c>
      <c r="BY112" s="22" t="str">
        <f t="shared" si="132"/>
        <v/>
      </c>
      <c r="BZ112" s="22" t="str">
        <f t="shared" si="133"/>
        <v/>
      </c>
      <c r="CA112" s="22" t="str">
        <f t="shared" si="134"/>
        <v/>
      </c>
      <c r="CB112" s="22" t="str">
        <f t="shared" si="135"/>
        <v/>
      </c>
      <c r="CC112" s="22" t="str">
        <f t="shared" si="136"/>
        <v/>
      </c>
      <c r="CD112" s="22" t="str">
        <f t="shared" si="137"/>
        <v/>
      </c>
      <c r="CE112" s="22" t="str">
        <f t="shared" si="138"/>
        <v/>
      </c>
      <c r="CF112" s="22" t="str">
        <f t="shared" si="139"/>
        <v/>
      </c>
      <c r="CG112" s="22" t="str">
        <f t="shared" si="140"/>
        <v/>
      </c>
      <c r="CH112" s="22" t="str">
        <f t="shared" si="141"/>
        <v/>
      </c>
      <c r="CI112" s="22" t="str">
        <f t="shared" si="142"/>
        <v/>
      </c>
      <c r="CJ112" s="22" t="str">
        <f t="shared" si="143"/>
        <v/>
      </c>
      <c r="CK112" s="22" t="str">
        <f t="shared" si="144"/>
        <v/>
      </c>
      <c r="CL112" s="22" t="str">
        <f t="shared" si="145"/>
        <v/>
      </c>
      <c r="CM112" s="22" t="str">
        <f t="shared" si="146"/>
        <v/>
      </c>
      <c r="CN112" s="22" t="str">
        <f t="shared" si="147"/>
        <v/>
      </c>
      <c r="CO112" s="22" t="str">
        <f t="shared" si="148"/>
        <v/>
      </c>
      <c r="CP112" s="22" t="str">
        <f t="shared" si="149"/>
        <v/>
      </c>
      <c r="CQ112" s="22" t="str">
        <f t="shared" si="150"/>
        <v/>
      </c>
      <c r="CR112" s="22" t="str">
        <f t="shared" si="151"/>
        <v/>
      </c>
      <c r="CS112" s="22" t="str">
        <f t="shared" si="152"/>
        <v/>
      </c>
      <c r="CT112" s="22" t="str">
        <f t="shared" si="153"/>
        <v/>
      </c>
      <c r="CU112" s="22" t="str">
        <f t="shared" si="154"/>
        <v/>
      </c>
      <c r="CV112" s="22" t="str">
        <f t="shared" si="155"/>
        <v/>
      </c>
      <c r="CW112" s="22" t="str">
        <f t="shared" si="156"/>
        <v/>
      </c>
      <c r="CX112" s="22" t="str">
        <f t="shared" si="157"/>
        <v/>
      </c>
      <c r="CY112" s="22" t="str">
        <f t="shared" si="158"/>
        <v/>
      </c>
      <c r="CZ112" s="22" t="str">
        <f t="shared" si="159"/>
        <v/>
      </c>
      <c r="DA112" s="22" t="str">
        <f t="shared" si="160"/>
        <v/>
      </c>
      <c r="DB112" s="22" t="str">
        <f t="shared" si="161"/>
        <v/>
      </c>
      <c r="DC112" s="22" t="str">
        <f t="shared" si="162"/>
        <v/>
      </c>
      <c r="DD112" s="22" t="str">
        <f t="shared" si="163"/>
        <v/>
      </c>
      <c r="DE112" s="22" t="str">
        <f t="shared" si="164"/>
        <v/>
      </c>
      <c r="DF112" s="22" t="str">
        <f t="shared" si="165"/>
        <v/>
      </c>
      <c r="DG112" s="22" t="str">
        <f t="shared" si="166"/>
        <v/>
      </c>
      <c r="DH112" s="22" t="str">
        <f t="shared" si="167"/>
        <v/>
      </c>
      <c r="DI112" s="22" t="str">
        <f t="shared" si="168"/>
        <v/>
      </c>
      <c r="DJ112" s="22" t="str">
        <f t="shared" si="169"/>
        <v/>
      </c>
      <c r="DK112" s="22" t="str">
        <f t="shared" si="170"/>
        <v/>
      </c>
      <c r="DL112" s="22" t="str">
        <f t="shared" si="171"/>
        <v/>
      </c>
      <c r="DM112" s="22" t="str">
        <f t="shared" si="172"/>
        <v/>
      </c>
      <c r="DN112" s="22" t="str">
        <f t="shared" si="173"/>
        <v/>
      </c>
      <c r="DO112" s="22" t="str">
        <f t="shared" si="174"/>
        <v/>
      </c>
      <c r="DP112" s="22" t="str">
        <f t="shared" si="175"/>
        <v/>
      </c>
      <c r="DQ112" s="22" t="str">
        <f t="shared" si="176"/>
        <v/>
      </c>
      <c r="DR112" s="22" t="str">
        <f t="shared" si="177"/>
        <v/>
      </c>
      <c r="DS112" s="22" t="str">
        <f t="shared" si="178"/>
        <v/>
      </c>
      <c r="DT112" s="22" t="str">
        <f t="shared" si="179"/>
        <v/>
      </c>
      <c r="DU112" s="22" t="str">
        <f t="shared" si="180"/>
        <v/>
      </c>
      <c r="DV112" s="22" t="str">
        <f t="shared" si="181"/>
        <v/>
      </c>
      <c r="DX112" s="18">
        <f t="shared" si="182"/>
        <v>0.62361841850213184</v>
      </c>
      <c r="DY112" s="18">
        <f t="shared" si="183"/>
        <v>0.6113142631233679</v>
      </c>
      <c r="DZ112" s="18">
        <f t="shared" si="184"/>
        <v>0.59808766310944816</v>
      </c>
      <c r="EA112" s="18">
        <f t="shared" si="185"/>
        <v>0.58466169374325816</v>
      </c>
      <c r="EB112" s="18">
        <f t="shared" si="186"/>
        <v>91.991412844431409</v>
      </c>
      <c r="EC112" s="18">
        <f t="shared" si="187"/>
        <v>0</v>
      </c>
      <c r="ED112" s="18">
        <f t="shared" si="188"/>
        <v>0</v>
      </c>
      <c r="EE112" s="18">
        <f t="shared" si="189"/>
        <v>0</v>
      </c>
      <c r="EF112" s="18">
        <f t="shared" si="190"/>
        <v>0</v>
      </c>
      <c r="EG112" s="18">
        <f t="shared" si="191"/>
        <v>0</v>
      </c>
      <c r="EH112" s="18">
        <f t="shared" si="192"/>
        <v>0</v>
      </c>
      <c r="EI112" s="18">
        <f t="shared" si="193"/>
        <v>0</v>
      </c>
      <c r="EJ112" s="18">
        <f t="shared" si="194"/>
        <v>0</v>
      </c>
      <c r="EK112" s="18">
        <f t="shared" si="195"/>
        <v>0</v>
      </c>
      <c r="EL112" s="18">
        <f t="shared" si="196"/>
        <v>0</v>
      </c>
      <c r="EM112" s="18">
        <f t="shared" si="197"/>
        <v>0</v>
      </c>
      <c r="EN112" s="18">
        <f t="shared" si="198"/>
        <v>0</v>
      </c>
      <c r="EO112" s="18">
        <f t="shared" si="199"/>
        <v>0</v>
      </c>
      <c r="EP112" s="18">
        <f t="shared" si="200"/>
        <v>0</v>
      </c>
      <c r="EQ112" s="18">
        <f t="shared" si="201"/>
        <v>0</v>
      </c>
      <c r="ER112" s="18">
        <f t="shared" si="202"/>
        <v>0</v>
      </c>
      <c r="ES112" s="18">
        <f t="shared" si="203"/>
        <v>0</v>
      </c>
      <c r="ET112" s="18">
        <f t="shared" si="204"/>
        <v>0</v>
      </c>
      <c r="EU112" s="18">
        <f t="shared" si="205"/>
        <v>0</v>
      </c>
      <c r="EV112" s="18">
        <f t="shared" si="206"/>
        <v>0</v>
      </c>
      <c r="EW112" s="18">
        <f t="shared" si="207"/>
        <v>0</v>
      </c>
      <c r="EX112" s="18">
        <f t="shared" si="208"/>
        <v>0</v>
      </c>
      <c r="EY112" s="18">
        <f t="shared" si="209"/>
        <v>0</v>
      </c>
      <c r="EZ112" s="18">
        <f t="shared" si="210"/>
        <v>0</v>
      </c>
      <c r="FA112" s="18">
        <f t="shared" si="211"/>
        <v>0</v>
      </c>
      <c r="FB112" s="18">
        <f t="shared" si="212"/>
        <v>0</v>
      </c>
      <c r="FC112" s="18">
        <f t="shared" si="213"/>
        <v>0</v>
      </c>
      <c r="FD112" s="18">
        <f t="shared" si="214"/>
        <v>0</v>
      </c>
      <c r="FE112" s="18">
        <f t="shared" si="215"/>
        <v>0</v>
      </c>
      <c r="FF112" s="18">
        <f t="shared" si="216"/>
        <v>0</v>
      </c>
      <c r="FG112" s="18">
        <f t="shared" si="217"/>
        <v>0</v>
      </c>
      <c r="FH112" s="18">
        <f t="shared" si="218"/>
        <v>0</v>
      </c>
      <c r="FI112" s="18">
        <f t="shared" si="219"/>
        <v>0</v>
      </c>
      <c r="FJ112" s="18">
        <f t="shared" si="220"/>
        <v>0</v>
      </c>
      <c r="FK112" s="18">
        <f t="shared" si="221"/>
        <v>0</v>
      </c>
      <c r="FL112" s="18">
        <f t="shared" si="222"/>
        <v>0</v>
      </c>
      <c r="FM112" s="18">
        <f t="shared" si="223"/>
        <v>0</v>
      </c>
      <c r="FN112" s="18">
        <f t="shared" si="224"/>
        <v>0</v>
      </c>
      <c r="FO112" s="18">
        <f t="shared" si="225"/>
        <v>0</v>
      </c>
      <c r="FP112" s="18">
        <f t="shared" si="226"/>
        <v>0</v>
      </c>
      <c r="FQ112" s="18">
        <f t="shared" si="227"/>
        <v>0</v>
      </c>
      <c r="FR112" s="18">
        <f t="shared" si="228"/>
        <v>0</v>
      </c>
      <c r="FS112" s="18">
        <f t="shared" si="229"/>
        <v>0</v>
      </c>
      <c r="FT112" s="18">
        <f t="shared" si="230"/>
        <v>0</v>
      </c>
      <c r="FU112" s="18">
        <f t="shared" si="231"/>
        <v>0</v>
      </c>
      <c r="FV112" s="18">
        <f t="shared" si="232"/>
        <v>0</v>
      </c>
      <c r="FW112" s="18">
        <f t="shared" si="233"/>
        <v>0</v>
      </c>
      <c r="FX112" s="18">
        <f t="shared" si="234"/>
        <v>0</v>
      </c>
      <c r="FY112" s="18">
        <f t="shared" si="235"/>
        <v>0</v>
      </c>
      <c r="FZ112" s="18">
        <f t="shared" si="236"/>
        <v>0</v>
      </c>
      <c r="GA112" s="18">
        <f t="shared" si="237"/>
        <v>0</v>
      </c>
      <c r="GB112" s="18">
        <f t="shared" si="238"/>
        <v>0</v>
      </c>
      <c r="GC112" s="18">
        <f t="shared" si="239"/>
        <v>0</v>
      </c>
      <c r="GD112" s="18">
        <f t="shared" si="240"/>
        <v>0</v>
      </c>
      <c r="GE112" s="18">
        <f t="shared" si="241"/>
        <v>0</v>
      </c>
    </row>
    <row r="113" spans="1:187" x14ac:dyDescent="0.2">
      <c r="A113">
        <v>110</v>
      </c>
      <c r="B113" s="16">
        <f>Bonds!B113</f>
        <v>47026</v>
      </c>
      <c r="C113" s="17">
        <f>Bonds!C113</f>
        <v>4.625</v>
      </c>
      <c r="D113">
        <f>Bonds!Q113</f>
        <v>5</v>
      </c>
      <c r="E113">
        <f t="shared" si="121"/>
        <v>1</v>
      </c>
      <c r="F113" s="16">
        <f>IF(1&gt;$D113,"",IF($E113=1,EOMONTH(EDATE(Bonds!$I113,6*(1-1)),0),EDATE(Bonds!$I113,6*(1-1))))</f>
        <v>46295</v>
      </c>
      <c r="G113" s="16">
        <f>IF(2&gt;$D113,"",IF($E113=1,EOMONTH(EDATE(Bonds!$I113,6*(2-1)),0),EDATE(Bonds!$I113,6*(2-1))))</f>
        <v>46477</v>
      </c>
      <c r="H113" s="16">
        <f>IF(3&gt;$D113,"",IF($E113=1,EOMONTH(EDATE(Bonds!$I113,6*(3-1)),0),EDATE(Bonds!$I113,6*(3-1))))</f>
        <v>46660</v>
      </c>
      <c r="I113" s="16">
        <f>IF(4&gt;$D113,"",IF($E113=1,EOMONTH(EDATE(Bonds!$I113,6*(4-1)),0),EDATE(Bonds!$I113,6*(4-1))))</f>
        <v>46843</v>
      </c>
      <c r="J113" s="16">
        <f>IF(5&gt;$D113,"",IF($E113=1,EOMONTH(EDATE(Bonds!$I113,6*(5-1)),0),EDATE(Bonds!$I113,6*(5-1))))</f>
        <v>47026</v>
      </c>
      <c r="K113" s="16" t="str">
        <f>IF(6&gt;$D113,"",IF($E113=1,EOMONTH(EDATE(Bonds!$I113,6*(6-1)),0),EDATE(Bonds!$I113,6*(6-1))))</f>
        <v/>
      </c>
      <c r="L113" s="16" t="str">
        <f>IF(7&gt;$D113,"",IF($E113=1,EOMONTH(EDATE(Bonds!$I113,6*(7-1)),0),EDATE(Bonds!$I113,6*(7-1))))</f>
        <v/>
      </c>
      <c r="M113" s="16" t="str">
        <f>IF(8&gt;$D113,"",IF($E113=1,EOMONTH(EDATE(Bonds!$I113,6*(8-1)),0),EDATE(Bonds!$I113,6*(8-1))))</f>
        <v/>
      </c>
      <c r="N113" s="16" t="str">
        <f>IF(9&gt;$D113,"",IF($E113=1,EOMONTH(EDATE(Bonds!$I113,6*(9-1)),0),EDATE(Bonds!$I113,6*(9-1))))</f>
        <v/>
      </c>
      <c r="O113" s="16" t="str">
        <f>IF(10&gt;$D113,"",IF($E113=1,EOMONTH(EDATE(Bonds!$I113,6*(10-1)),0),EDATE(Bonds!$I113,6*(10-1))))</f>
        <v/>
      </c>
      <c r="P113" s="16" t="str">
        <f>IF(11&gt;$D113,"",IF($E113=1,EOMONTH(EDATE(Bonds!$I113,6*(11-1)),0),EDATE(Bonds!$I113,6*(11-1))))</f>
        <v/>
      </c>
      <c r="Q113" s="16" t="str">
        <f>IF(12&gt;$D113,"",IF($E113=1,EOMONTH(EDATE(Bonds!$I113,6*(12-1)),0),EDATE(Bonds!$I113,6*(12-1))))</f>
        <v/>
      </c>
      <c r="R113" s="16" t="str">
        <f>IF(13&gt;$D113,"",IF($E113=1,EOMONTH(EDATE(Bonds!$I113,6*(13-1)),0),EDATE(Bonds!$I113,6*(13-1))))</f>
        <v/>
      </c>
      <c r="S113" s="16" t="str">
        <f>IF(14&gt;$D113,"",IF($E113=1,EOMONTH(EDATE(Bonds!$I113,6*(14-1)),0),EDATE(Bonds!$I113,6*(14-1))))</f>
        <v/>
      </c>
      <c r="T113" s="16" t="str">
        <f>IF(15&gt;$D113,"",IF($E113=1,EOMONTH(EDATE(Bonds!$I113,6*(15-1)),0),EDATE(Bonds!$I113,6*(15-1))))</f>
        <v/>
      </c>
      <c r="U113" s="16" t="str">
        <f>IF(16&gt;$D113,"",IF($E113=1,EOMONTH(EDATE(Bonds!$I113,6*(16-1)),0),EDATE(Bonds!$I113,6*(16-1))))</f>
        <v/>
      </c>
      <c r="V113" s="16" t="str">
        <f>IF(17&gt;$D113,"",IF($E113=1,EOMONTH(EDATE(Bonds!$I113,6*(17-1)),0),EDATE(Bonds!$I113,6*(17-1))))</f>
        <v/>
      </c>
      <c r="W113" s="16" t="str">
        <f>IF(18&gt;$D113,"",IF($E113=1,EOMONTH(EDATE(Bonds!$I113,6*(18-1)),0),EDATE(Bonds!$I113,6*(18-1))))</f>
        <v/>
      </c>
      <c r="X113" s="16" t="str">
        <f>IF(19&gt;$D113,"",IF($E113=1,EOMONTH(EDATE(Bonds!$I113,6*(19-1)),0),EDATE(Bonds!$I113,6*(19-1))))</f>
        <v/>
      </c>
      <c r="Y113" s="16" t="str">
        <f>IF(20&gt;$D113,"",IF($E113=1,EOMONTH(EDATE(Bonds!$I113,6*(20-1)),0),EDATE(Bonds!$I113,6*(20-1))))</f>
        <v/>
      </c>
      <c r="Z113" s="16" t="str">
        <f>IF(21&gt;$D113,"",IF($E113=1,EOMONTH(EDATE(Bonds!$I113,6*(21-1)),0),EDATE(Bonds!$I113,6*(21-1))))</f>
        <v/>
      </c>
      <c r="AA113" s="16" t="str">
        <f>IF(22&gt;$D113,"",IF($E113=1,EOMONTH(EDATE(Bonds!$I113,6*(22-1)),0),EDATE(Bonds!$I113,6*(22-1))))</f>
        <v/>
      </c>
      <c r="AB113" s="16" t="str">
        <f>IF(23&gt;$D113,"",IF($E113=1,EOMONTH(EDATE(Bonds!$I113,6*(23-1)),0),EDATE(Bonds!$I113,6*(23-1))))</f>
        <v/>
      </c>
      <c r="AC113" s="16" t="str">
        <f>IF(24&gt;$D113,"",IF($E113=1,EOMONTH(EDATE(Bonds!$I113,6*(24-1)),0),EDATE(Bonds!$I113,6*(24-1))))</f>
        <v/>
      </c>
      <c r="AD113" s="16" t="str">
        <f>IF(25&gt;$D113,"",IF($E113=1,EOMONTH(EDATE(Bonds!$I113,6*(25-1)),0),EDATE(Bonds!$I113,6*(25-1))))</f>
        <v/>
      </c>
      <c r="AE113" s="16" t="str">
        <f>IF(26&gt;$D113,"",IF($E113=1,EOMONTH(EDATE(Bonds!$I113,6*(26-1)),0),EDATE(Bonds!$I113,6*(26-1))))</f>
        <v/>
      </c>
      <c r="AF113" s="16" t="str">
        <f>IF(27&gt;$D113,"",IF($E113=1,EOMONTH(EDATE(Bonds!$I113,6*(27-1)),0),EDATE(Bonds!$I113,6*(27-1))))</f>
        <v/>
      </c>
      <c r="AG113" s="16" t="str">
        <f>IF(28&gt;$D113,"",IF($E113=1,EOMONTH(EDATE(Bonds!$I113,6*(28-1)),0),EDATE(Bonds!$I113,6*(28-1))))</f>
        <v/>
      </c>
      <c r="AH113" s="16" t="str">
        <f>IF(29&gt;$D113,"",IF($E113=1,EOMONTH(EDATE(Bonds!$I113,6*(29-1)),0),EDATE(Bonds!$I113,6*(29-1))))</f>
        <v/>
      </c>
      <c r="AI113" s="16" t="str">
        <f>IF(30&gt;$D113,"",IF($E113=1,EOMONTH(EDATE(Bonds!$I113,6*(30-1)),0),EDATE(Bonds!$I113,6*(30-1))))</f>
        <v/>
      </c>
      <c r="AJ113" s="16" t="str">
        <f>IF(31&gt;$D113,"",IF($E113=1,EOMONTH(EDATE(Bonds!$I113,6*(31-1)),0),EDATE(Bonds!$I113,6*(31-1))))</f>
        <v/>
      </c>
      <c r="AK113" s="16" t="str">
        <f>IF(32&gt;$D113,"",IF($E113=1,EOMONTH(EDATE(Bonds!$I113,6*(32-1)),0),EDATE(Bonds!$I113,6*(32-1))))</f>
        <v/>
      </c>
      <c r="AL113" s="16" t="str">
        <f>IF(33&gt;$D113,"",IF($E113=1,EOMONTH(EDATE(Bonds!$I113,6*(33-1)),0),EDATE(Bonds!$I113,6*(33-1))))</f>
        <v/>
      </c>
      <c r="AM113" s="16" t="str">
        <f>IF(34&gt;$D113,"",IF($E113=1,EOMONTH(EDATE(Bonds!$I113,6*(34-1)),0),EDATE(Bonds!$I113,6*(34-1))))</f>
        <v/>
      </c>
      <c r="AN113" s="16" t="str">
        <f>IF(35&gt;$D113,"",IF($E113=1,EOMONTH(EDATE(Bonds!$I113,6*(35-1)),0),EDATE(Bonds!$I113,6*(35-1))))</f>
        <v/>
      </c>
      <c r="AO113" s="16" t="str">
        <f>IF(36&gt;$D113,"",IF($E113=1,EOMONTH(EDATE(Bonds!$I113,6*(36-1)),0),EDATE(Bonds!$I113,6*(36-1))))</f>
        <v/>
      </c>
      <c r="AP113" s="16" t="str">
        <f>IF(37&gt;$D113,"",IF($E113=1,EOMONTH(EDATE(Bonds!$I113,6*(37-1)),0),EDATE(Bonds!$I113,6*(37-1))))</f>
        <v/>
      </c>
      <c r="AQ113" s="16" t="str">
        <f>IF(38&gt;$D113,"",IF($E113=1,EOMONTH(EDATE(Bonds!$I113,6*(38-1)),0),EDATE(Bonds!$I113,6*(38-1))))</f>
        <v/>
      </c>
      <c r="AR113" s="16" t="str">
        <f>IF(39&gt;$D113,"",IF($E113=1,EOMONTH(EDATE(Bonds!$I113,6*(39-1)),0),EDATE(Bonds!$I113,6*(39-1))))</f>
        <v/>
      </c>
      <c r="AS113" s="16" t="str">
        <f>IF(40&gt;$D113,"",IF($E113=1,EOMONTH(EDATE(Bonds!$I113,6*(40-1)),0),EDATE(Bonds!$I113,6*(40-1))))</f>
        <v/>
      </c>
      <c r="AT113" s="16" t="str">
        <f>IF(41&gt;$D113,"",IF($E113=1,EOMONTH(EDATE(Bonds!$I113,6*(41-1)),0),EDATE(Bonds!$I113,6*(41-1))))</f>
        <v/>
      </c>
      <c r="AU113" s="16" t="str">
        <f>IF(42&gt;$D113,"",IF($E113=1,EOMONTH(EDATE(Bonds!$I113,6*(42-1)),0),EDATE(Bonds!$I113,6*(42-1))))</f>
        <v/>
      </c>
      <c r="AV113" s="16" t="str">
        <f>IF(43&gt;$D113,"",IF($E113=1,EOMONTH(EDATE(Bonds!$I113,6*(43-1)),0),EDATE(Bonds!$I113,6*(43-1))))</f>
        <v/>
      </c>
      <c r="AW113" s="16" t="str">
        <f>IF(44&gt;$D113,"",IF($E113=1,EOMONTH(EDATE(Bonds!$I113,6*(44-1)),0),EDATE(Bonds!$I113,6*(44-1))))</f>
        <v/>
      </c>
      <c r="AX113" s="16" t="str">
        <f>IF(45&gt;$D113,"",IF($E113=1,EOMONTH(EDATE(Bonds!$I113,6*(45-1)),0),EDATE(Bonds!$I113,6*(45-1))))</f>
        <v/>
      </c>
      <c r="AY113" s="16" t="str">
        <f>IF(46&gt;$D113,"",IF($E113=1,EOMONTH(EDATE(Bonds!$I113,6*(46-1)),0),EDATE(Bonds!$I113,6*(46-1))))</f>
        <v/>
      </c>
      <c r="AZ113" s="16" t="str">
        <f>IF(47&gt;$D113,"",IF($E113=1,EOMONTH(EDATE(Bonds!$I113,6*(47-1)),0),EDATE(Bonds!$I113,6*(47-1))))</f>
        <v/>
      </c>
      <c r="BA113" s="16" t="str">
        <f>IF(48&gt;$D113,"",IF($E113=1,EOMONTH(EDATE(Bonds!$I113,6*(48-1)),0),EDATE(Bonds!$I113,6*(48-1))))</f>
        <v/>
      </c>
      <c r="BB113" s="16" t="str">
        <f>IF(49&gt;$D113,"",IF($E113=1,EOMONTH(EDATE(Bonds!$I113,6*(49-1)),0),EDATE(Bonds!$I113,6*(49-1))))</f>
        <v/>
      </c>
      <c r="BC113" s="16" t="str">
        <f>IF(50&gt;$D113,"",IF($E113=1,EOMONTH(EDATE(Bonds!$I113,6*(50-1)),0),EDATE(Bonds!$I113,6*(50-1))))</f>
        <v/>
      </c>
      <c r="BD113" s="16" t="str">
        <f>IF(51&gt;$D113,"",IF($E113=1,EOMONTH(EDATE(Bonds!$I113,6*(51-1)),0),EDATE(Bonds!$I113,6*(51-1))))</f>
        <v/>
      </c>
      <c r="BE113" s="16" t="str">
        <f>IF(52&gt;$D113,"",IF($E113=1,EOMONTH(EDATE(Bonds!$I113,6*(52-1)),0),EDATE(Bonds!$I113,6*(52-1))))</f>
        <v/>
      </c>
      <c r="BF113" s="16" t="str">
        <f>IF(53&gt;$D113,"",IF($E113=1,EOMONTH(EDATE(Bonds!$I113,6*(53-1)),0),EDATE(Bonds!$I113,6*(53-1))))</f>
        <v/>
      </c>
      <c r="BG113" s="16" t="str">
        <f>IF(54&gt;$D113,"",IF($E113=1,EOMONTH(EDATE(Bonds!$I113,6*(54-1)),0),EDATE(Bonds!$I113,6*(54-1))))</f>
        <v/>
      </c>
      <c r="BH113" s="16" t="str">
        <f>IF(55&gt;$D113,"",IF($E113=1,EOMONTH(EDATE(Bonds!$I113,6*(55-1)),0),EDATE(Bonds!$I113,6*(55-1))))</f>
        <v/>
      </c>
      <c r="BI113" s="16" t="str">
        <f>IF(56&gt;$D113,"",IF($E113=1,EOMONTH(EDATE(Bonds!$I113,6*(56-1)),0),EDATE(Bonds!$I113,6*(56-1))))</f>
        <v/>
      </c>
      <c r="BJ113" s="16" t="str">
        <f>IF(57&gt;$D113,"",IF($E113=1,EOMONTH(EDATE(Bonds!$I113,6*(57-1)),0),EDATE(Bonds!$I113,6*(57-1))))</f>
        <v/>
      </c>
      <c r="BK113" s="16" t="str">
        <f>IF(58&gt;$D113,"",IF($E113=1,EOMONTH(EDATE(Bonds!$I113,6*(58-1)),0),EDATE(Bonds!$I113,6*(58-1))))</f>
        <v/>
      </c>
      <c r="BL113" s="16" t="str">
        <f>IF(59&gt;$D113,"",IF($E113=1,EOMONTH(EDATE(Bonds!$I113,6*(59-1)),0),EDATE(Bonds!$I113,6*(59-1))))</f>
        <v/>
      </c>
      <c r="BM113" s="16" t="str">
        <f>IF(60&gt;$D113,"",IF($E113=1,EOMONTH(EDATE(Bonds!$I113,6*(60-1)),0),EDATE(Bonds!$I113,6*(60-1))))</f>
        <v/>
      </c>
      <c r="BO113" s="22">
        <f t="shared" si="122"/>
        <v>3.6715303967375594E-2</v>
      </c>
      <c r="BP113" s="22">
        <f t="shared" si="123"/>
        <v>3.9614095064760248E-2</v>
      </c>
      <c r="BQ113" s="22">
        <f t="shared" si="124"/>
        <v>4.151220706950013E-2</v>
      </c>
      <c r="BR113" s="22">
        <f t="shared" si="125"/>
        <v>4.2723103410114802E-2</v>
      </c>
      <c r="BS113" s="22">
        <f t="shared" si="126"/>
        <v>4.3482746504814693E-2</v>
      </c>
      <c r="BT113" s="22" t="str">
        <f t="shared" si="127"/>
        <v/>
      </c>
      <c r="BU113" s="22" t="str">
        <f t="shared" si="128"/>
        <v/>
      </c>
      <c r="BV113" s="22" t="str">
        <f t="shared" si="129"/>
        <v/>
      </c>
      <c r="BW113" s="22" t="str">
        <f t="shared" si="130"/>
        <v/>
      </c>
      <c r="BX113" s="22" t="str">
        <f t="shared" si="131"/>
        <v/>
      </c>
      <c r="BY113" s="22" t="str">
        <f t="shared" si="132"/>
        <v/>
      </c>
      <c r="BZ113" s="22" t="str">
        <f t="shared" si="133"/>
        <v/>
      </c>
      <c r="CA113" s="22" t="str">
        <f t="shared" si="134"/>
        <v/>
      </c>
      <c r="CB113" s="22" t="str">
        <f t="shared" si="135"/>
        <v/>
      </c>
      <c r="CC113" s="22" t="str">
        <f t="shared" si="136"/>
        <v/>
      </c>
      <c r="CD113" s="22" t="str">
        <f t="shared" si="137"/>
        <v/>
      </c>
      <c r="CE113" s="22" t="str">
        <f t="shared" si="138"/>
        <v/>
      </c>
      <c r="CF113" s="22" t="str">
        <f t="shared" si="139"/>
        <v/>
      </c>
      <c r="CG113" s="22" t="str">
        <f t="shared" si="140"/>
        <v/>
      </c>
      <c r="CH113" s="22" t="str">
        <f t="shared" si="141"/>
        <v/>
      </c>
      <c r="CI113" s="22" t="str">
        <f t="shared" si="142"/>
        <v/>
      </c>
      <c r="CJ113" s="22" t="str">
        <f t="shared" si="143"/>
        <v/>
      </c>
      <c r="CK113" s="22" t="str">
        <f t="shared" si="144"/>
        <v/>
      </c>
      <c r="CL113" s="22" t="str">
        <f t="shared" si="145"/>
        <v/>
      </c>
      <c r="CM113" s="22" t="str">
        <f t="shared" si="146"/>
        <v/>
      </c>
      <c r="CN113" s="22" t="str">
        <f t="shared" si="147"/>
        <v/>
      </c>
      <c r="CO113" s="22" t="str">
        <f t="shared" si="148"/>
        <v/>
      </c>
      <c r="CP113" s="22" t="str">
        <f t="shared" si="149"/>
        <v/>
      </c>
      <c r="CQ113" s="22" t="str">
        <f t="shared" si="150"/>
        <v/>
      </c>
      <c r="CR113" s="22" t="str">
        <f t="shared" si="151"/>
        <v/>
      </c>
      <c r="CS113" s="22" t="str">
        <f t="shared" si="152"/>
        <v/>
      </c>
      <c r="CT113" s="22" t="str">
        <f t="shared" si="153"/>
        <v/>
      </c>
      <c r="CU113" s="22" t="str">
        <f t="shared" si="154"/>
        <v/>
      </c>
      <c r="CV113" s="22" t="str">
        <f t="shared" si="155"/>
        <v/>
      </c>
      <c r="CW113" s="22" t="str">
        <f t="shared" si="156"/>
        <v/>
      </c>
      <c r="CX113" s="22" t="str">
        <f t="shared" si="157"/>
        <v/>
      </c>
      <c r="CY113" s="22" t="str">
        <f t="shared" si="158"/>
        <v/>
      </c>
      <c r="CZ113" s="22" t="str">
        <f t="shared" si="159"/>
        <v/>
      </c>
      <c r="DA113" s="22" t="str">
        <f t="shared" si="160"/>
        <v/>
      </c>
      <c r="DB113" s="22" t="str">
        <f t="shared" si="161"/>
        <v/>
      </c>
      <c r="DC113" s="22" t="str">
        <f t="shared" si="162"/>
        <v/>
      </c>
      <c r="DD113" s="22" t="str">
        <f t="shared" si="163"/>
        <v/>
      </c>
      <c r="DE113" s="22" t="str">
        <f t="shared" si="164"/>
        <v/>
      </c>
      <c r="DF113" s="22" t="str">
        <f t="shared" si="165"/>
        <v/>
      </c>
      <c r="DG113" s="22" t="str">
        <f t="shared" si="166"/>
        <v/>
      </c>
      <c r="DH113" s="22" t="str">
        <f t="shared" si="167"/>
        <v/>
      </c>
      <c r="DI113" s="22" t="str">
        <f t="shared" si="168"/>
        <v/>
      </c>
      <c r="DJ113" s="22" t="str">
        <f t="shared" si="169"/>
        <v/>
      </c>
      <c r="DK113" s="22" t="str">
        <f t="shared" si="170"/>
        <v/>
      </c>
      <c r="DL113" s="22" t="str">
        <f t="shared" si="171"/>
        <v/>
      </c>
      <c r="DM113" s="22" t="str">
        <f t="shared" si="172"/>
        <v/>
      </c>
      <c r="DN113" s="22" t="str">
        <f t="shared" si="173"/>
        <v/>
      </c>
      <c r="DO113" s="22" t="str">
        <f t="shared" si="174"/>
        <v/>
      </c>
      <c r="DP113" s="22" t="str">
        <f t="shared" si="175"/>
        <v/>
      </c>
      <c r="DQ113" s="22" t="str">
        <f t="shared" si="176"/>
        <v/>
      </c>
      <c r="DR113" s="22" t="str">
        <f t="shared" si="177"/>
        <v/>
      </c>
      <c r="DS113" s="22" t="str">
        <f t="shared" si="178"/>
        <v/>
      </c>
      <c r="DT113" s="22" t="str">
        <f t="shared" si="179"/>
        <v/>
      </c>
      <c r="DU113" s="22" t="str">
        <f t="shared" si="180"/>
        <v/>
      </c>
      <c r="DV113" s="22" t="str">
        <f t="shared" si="181"/>
        <v/>
      </c>
      <c r="DX113" s="18">
        <f t="shared" si="182"/>
        <v>2.3073881484578878</v>
      </c>
      <c r="DY113" s="18">
        <f t="shared" si="183"/>
        <v>2.2618627735564609</v>
      </c>
      <c r="DZ113" s="18">
        <f t="shared" si="184"/>
        <v>2.2129243535049583</v>
      </c>
      <c r="EA113" s="18">
        <f t="shared" si="185"/>
        <v>2.1632482668500552</v>
      </c>
      <c r="EB113" s="18">
        <f t="shared" si="186"/>
        <v>93.53412597908958</v>
      </c>
      <c r="EC113" s="18">
        <f t="shared" si="187"/>
        <v>0</v>
      </c>
      <c r="ED113" s="18">
        <f t="shared" si="188"/>
        <v>0</v>
      </c>
      <c r="EE113" s="18">
        <f t="shared" si="189"/>
        <v>0</v>
      </c>
      <c r="EF113" s="18">
        <f t="shared" si="190"/>
        <v>0</v>
      </c>
      <c r="EG113" s="18">
        <f t="shared" si="191"/>
        <v>0</v>
      </c>
      <c r="EH113" s="18">
        <f t="shared" si="192"/>
        <v>0</v>
      </c>
      <c r="EI113" s="18">
        <f t="shared" si="193"/>
        <v>0</v>
      </c>
      <c r="EJ113" s="18">
        <f t="shared" si="194"/>
        <v>0</v>
      </c>
      <c r="EK113" s="18">
        <f t="shared" si="195"/>
        <v>0</v>
      </c>
      <c r="EL113" s="18">
        <f t="shared" si="196"/>
        <v>0</v>
      </c>
      <c r="EM113" s="18">
        <f t="shared" si="197"/>
        <v>0</v>
      </c>
      <c r="EN113" s="18">
        <f t="shared" si="198"/>
        <v>0</v>
      </c>
      <c r="EO113" s="18">
        <f t="shared" si="199"/>
        <v>0</v>
      </c>
      <c r="EP113" s="18">
        <f t="shared" si="200"/>
        <v>0</v>
      </c>
      <c r="EQ113" s="18">
        <f t="shared" si="201"/>
        <v>0</v>
      </c>
      <c r="ER113" s="18">
        <f t="shared" si="202"/>
        <v>0</v>
      </c>
      <c r="ES113" s="18">
        <f t="shared" si="203"/>
        <v>0</v>
      </c>
      <c r="ET113" s="18">
        <f t="shared" si="204"/>
        <v>0</v>
      </c>
      <c r="EU113" s="18">
        <f t="shared" si="205"/>
        <v>0</v>
      </c>
      <c r="EV113" s="18">
        <f t="shared" si="206"/>
        <v>0</v>
      </c>
      <c r="EW113" s="18">
        <f t="shared" si="207"/>
        <v>0</v>
      </c>
      <c r="EX113" s="18">
        <f t="shared" si="208"/>
        <v>0</v>
      </c>
      <c r="EY113" s="18">
        <f t="shared" si="209"/>
        <v>0</v>
      </c>
      <c r="EZ113" s="18">
        <f t="shared" si="210"/>
        <v>0</v>
      </c>
      <c r="FA113" s="18">
        <f t="shared" si="211"/>
        <v>0</v>
      </c>
      <c r="FB113" s="18">
        <f t="shared" si="212"/>
        <v>0</v>
      </c>
      <c r="FC113" s="18">
        <f t="shared" si="213"/>
        <v>0</v>
      </c>
      <c r="FD113" s="18">
        <f t="shared" si="214"/>
        <v>0</v>
      </c>
      <c r="FE113" s="18">
        <f t="shared" si="215"/>
        <v>0</v>
      </c>
      <c r="FF113" s="18">
        <f t="shared" si="216"/>
        <v>0</v>
      </c>
      <c r="FG113" s="18">
        <f t="shared" si="217"/>
        <v>0</v>
      </c>
      <c r="FH113" s="18">
        <f t="shared" si="218"/>
        <v>0</v>
      </c>
      <c r="FI113" s="18">
        <f t="shared" si="219"/>
        <v>0</v>
      </c>
      <c r="FJ113" s="18">
        <f t="shared" si="220"/>
        <v>0</v>
      </c>
      <c r="FK113" s="18">
        <f t="shared" si="221"/>
        <v>0</v>
      </c>
      <c r="FL113" s="18">
        <f t="shared" si="222"/>
        <v>0</v>
      </c>
      <c r="FM113" s="18">
        <f t="shared" si="223"/>
        <v>0</v>
      </c>
      <c r="FN113" s="18">
        <f t="shared" si="224"/>
        <v>0</v>
      </c>
      <c r="FO113" s="18">
        <f t="shared" si="225"/>
        <v>0</v>
      </c>
      <c r="FP113" s="18">
        <f t="shared" si="226"/>
        <v>0</v>
      </c>
      <c r="FQ113" s="18">
        <f t="shared" si="227"/>
        <v>0</v>
      </c>
      <c r="FR113" s="18">
        <f t="shared" si="228"/>
        <v>0</v>
      </c>
      <c r="FS113" s="18">
        <f t="shared" si="229"/>
        <v>0</v>
      </c>
      <c r="FT113" s="18">
        <f t="shared" si="230"/>
        <v>0</v>
      </c>
      <c r="FU113" s="18">
        <f t="shared" si="231"/>
        <v>0</v>
      </c>
      <c r="FV113" s="18">
        <f t="shared" si="232"/>
        <v>0</v>
      </c>
      <c r="FW113" s="18">
        <f t="shared" si="233"/>
        <v>0</v>
      </c>
      <c r="FX113" s="18">
        <f t="shared" si="234"/>
        <v>0</v>
      </c>
      <c r="FY113" s="18">
        <f t="shared" si="235"/>
        <v>0</v>
      </c>
      <c r="FZ113" s="18">
        <f t="shared" si="236"/>
        <v>0</v>
      </c>
      <c r="GA113" s="18">
        <f t="shared" si="237"/>
        <v>0</v>
      </c>
      <c r="GB113" s="18">
        <f t="shared" si="238"/>
        <v>0</v>
      </c>
      <c r="GC113" s="18">
        <f t="shared" si="239"/>
        <v>0</v>
      </c>
      <c r="GD113" s="18">
        <f t="shared" si="240"/>
        <v>0</v>
      </c>
      <c r="GE113" s="18">
        <f t="shared" si="241"/>
        <v>0</v>
      </c>
    </row>
    <row r="114" spans="1:187" x14ac:dyDescent="0.2">
      <c r="A114">
        <v>111</v>
      </c>
      <c r="B114" s="16">
        <f>Bonds!B114</f>
        <v>47041</v>
      </c>
      <c r="C114" s="17">
        <f>Bonds!C114</f>
        <v>3.5</v>
      </c>
      <c r="D114">
        <f>Bonds!Q114</f>
        <v>5</v>
      </c>
      <c r="E114">
        <f t="shared" si="121"/>
        <v>0</v>
      </c>
      <c r="F114" s="16">
        <f>IF(1&gt;$D114,"",IF($E114=1,EOMONTH(EDATE(Bonds!$I114,6*(1-1)),0),EDATE(Bonds!$I114,6*(1-1))))</f>
        <v>46310</v>
      </c>
      <c r="G114" s="16">
        <f>IF(2&gt;$D114,"",IF($E114=1,EOMONTH(EDATE(Bonds!$I114,6*(2-1)),0),EDATE(Bonds!$I114,6*(2-1))))</f>
        <v>46492</v>
      </c>
      <c r="H114" s="16">
        <f>IF(3&gt;$D114,"",IF($E114=1,EOMONTH(EDATE(Bonds!$I114,6*(3-1)),0),EDATE(Bonds!$I114,6*(3-1))))</f>
        <v>46675</v>
      </c>
      <c r="I114" s="16">
        <f>IF(4&gt;$D114,"",IF($E114=1,EOMONTH(EDATE(Bonds!$I114,6*(4-1)),0),EDATE(Bonds!$I114,6*(4-1))))</f>
        <v>46858</v>
      </c>
      <c r="J114" s="16">
        <f>IF(5&gt;$D114,"",IF($E114=1,EOMONTH(EDATE(Bonds!$I114,6*(5-1)),0),EDATE(Bonds!$I114,6*(5-1))))</f>
        <v>47041</v>
      </c>
      <c r="K114" s="16" t="str">
        <f>IF(6&gt;$D114,"",IF($E114=1,EOMONTH(EDATE(Bonds!$I114,6*(6-1)),0),EDATE(Bonds!$I114,6*(6-1))))</f>
        <v/>
      </c>
      <c r="L114" s="16" t="str">
        <f>IF(7&gt;$D114,"",IF($E114=1,EOMONTH(EDATE(Bonds!$I114,6*(7-1)),0),EDATE(Bonds!$I114,6*(7-1))))</f>
        <v/>
      </c>
      <c r="M114" s="16" t="str">
        <f>IF(8&gt;$D114,"",IF($E114=1,EOMONTH(EDATE(Bonds!$I114,6*(8-1)),0),EDATE(Bonds!$I114,6*(8-1))))</f>
        <v/>
      </c>
      <c r="N114" s="16" t="str">
        <f>IF(9&gt;$D114,"",IF($E114=1,EOMONTH(EDATE(Bonds!$I114,6*(9-1)),0),EDATE(Bonds!$I114,6*(9-1))))</f>
        <v/>
      </c>
      <c r="O114" s="16" t="str">
        <f>IF(10&gt;$D114,"",IF($E114=1,EOMONTH(EDATE(Bonds!$I114,6*(10-1)),0),EDATE(Bonds!$I114,6*(10-1))))</f>
        <v/>
      </c>
      <c r="P114" s="16" t="str">
        <f>IF(11&gt;$D114,"",IF($E114=1,EOMONTH(EDATE(Bonds!$I114,6*(11-1)),0),EDATE(Bonds!$I114,6*(11-1))))</f>
        <v/>
      </c>
      <c r="Q114" s="16" t="str">
        <f>IF(12&gt;$D114,"",IF($E114=1,EOMONTH(EDATE(Bonds!$I114,6*(12-1)),0),EDATE(Bonds!$I114,6*(12-1))))</f>
        <v/>
      </c>
      <c r="R114" s="16" t="str">
        <f>IF(13&gt;$D114,"",IF($E114=1,EOMONTH(EDATE(Bonds!$I114,6*(13-1)),0),EDATE(Bonds!$I114,6*(13-1))))</f>
        <v/>
      </c>
      <c r="S114" s="16" t="str">
        <f>IF(14&gt;$D114,"",IF($E114=1,EOMONTH(EDATE(Bonds!$I114,6*(14-1)),0),EDATE(Bonds!$I114,6*(14-1))))</f>
        <v/>
      </c>
      <c r="T114" s="16" t="str">
        <f>IF(15&gt;$D114,"",IF($E114=1,EOMONTH(EDATE(Bonds!$I114,6*(15-1)),0),EDATE(Bonds!$I114,6*(15-1))))</f>
        <v/>
      </c>
      <c r="U114" s="16" t="str">
        <f>IF(16&gt;$D114,"",IF($E114=1,EOMONTH(EDATE(Bonds!$I114,6*(16-1)),0),EDATE(Bonds!$I114,6*(16-1))))</f>
        <v/>
      </c>
      <c r="V114" s="16" t="str">
        <f>IF(17&gt;$D114,"",IF($E114=1,EOMONTH(EDATE(Bonds!$I114,6*(17-1)),0),EDATE(Bonds!$I114,6*(17-1))))</f>
        <v/>
      </c>
      <c r="W114" s="16" t="str">
        <f>IF(18&gt;$D114,"",IF($E114=1,EOMONTH(EDATE(Bonds!$I114,6*(18-1)),0),EDATE(Bonds!$I114,6*(18-1))))</f>
        <v/>
      </c>
      <c r="X114" s="16" t="str">
        <f>IF(19&gt;$D114,"",IF($E114=1,EOMONTH(EDATE(Bonds!$I114,6*(19-1)),0),EDATE(Bonds!$I114,6*(19-1))))</f>
        <v/>
      </c>
      <c r="Y114" s="16" t="str">
        <f>IF(20&gt;$D114,"",IF($E114=1,EOMONTH(EDATE(Bonds!$I114,6*(20-1)),0),EDATE(Bonds!$I114,6*(20-1))))</f>
        <v/>
      </c>
      <c r="Z114" s="16" t="str">
        <f>IF(21&gt;$D114,"",IF($E114=1,EOMONTH(EDATE(Bonds!$I114,6*(21-1)),0),EDATE(Bonds!$I114,6*(21-1))))</f>
        <v/>
      </c>
      <c r="AA114" s="16" t="str">
        <f>IF(22&gt;$D114,"",IF($E114=1,EOMONTH(EDATE(Bonds!$I114,6*(22-1)),0),EDATE(Bonds!$I114,6*(22-1))))</f>
        <v/>
      </c>
      <c r="AB114" s="16" t="str">
        <f>IF(23&gt;$D114,"",IF($E114=1,EOMONTH(EDATE(Bonds!$I114,6*(23-1)),0),EDATE(Bonds!$I114,6*(23-1))))</f>
        <v/>
      </c>
      <c r="AC114" s="16" t="str">
        <f>IF(24&gt;$D114,"",IF($E114=1,EOMONTH(EDATE(Bonds!$I114,6*(24-1)),0),EDATE(Bonds!$I114,6*(24-1))))</f>
        <v/>
      </c>
      <c r="AD114" s="16" t="str">
        <f>IF(25&gt;$D114,"",IF($E114=1,EOMONTH(EDATE(Bonds!$I114,6*(25-1)),0),EDATE(Bonds!$I114,6*(25-1))))</f>
        <v/>
      </c>
      <c r="AE114" s="16" t="str">
        <f>IF(26&gt;$D114,"",IF($E114=1,EOMONTH(EDATE(Bonds!$I114,6*(26-1)),0),EDATE(Bonds!$I114,6*(26-1))))</f>
        <v/>
      </c>
      <c r="AF114" s="16" t="str">
        <f>IF(27&gt;$D114,"",IF($E114=1,EOMONTH(EDATE(Bonds!$I114,6*(27-1)),0),EDATE(Bonds!$I114,6*(27-1))))</f>
        <v/>
      </c>
      <c r="AG114" s="16" t="str">
        <f>IF(28&gt;$D114,"",IF($E114=1,EOMONTH(EDATE(Bonds!$I114,6*(28-1)),0),EDATE(Bonds!$I114,6*(28-1))))</f>
        <v/>
      </c>
      <c r="AH114" s="16" t="str">
        <f>IF(29&gt;$D114,"",IF($E114=1,EOMONTH(EDATE(Bonds!$I114,6*(29-1)),0),EDATE(Bonds!$I114,6*(29-1))))</f>
        <v/>
      </c>
      <c r="AI114" s="16" t="str">
        <f>IF(30&gt;$D114,"",IF($E114=1,EOMONTH(EDATE(Bonds!$I114,6*(30-1)),0),EDATE(Bonds!$I114,6*(30-1))))</f>
        <v/>
      </c>
      <c r="AJ114" s="16" t="str">
        <f>IF(31&gt;$D114,"",IF($E114=1,EOMONTH(EDATE(Bonds!$I114,6*(31-1)),0),EDATE(Bonds!$I114,6*(31-1))))</f>
        <v/>
      </c>
      <c r="AK114" s="16" t="str">
        <f>IF(32&gt;$D114,"",IF($E114=1,EOMONTH(EDATE(Bonds!$I114,6*(32-1)),0),EDATE(Bonds!$I114,6*(32-1))))</f>
        <v/>
      </c>
      <c r="AL114" s="16" t="str">
        <f>IF(33&gt;$D114,"",IF($E114=1,EOMONTH(EDATE(Bonds!$I114,6*(33-1)),0),EDATE(Bonds!$I114,6*(33-1))))</f>
        <v/>
      </c>
      <c r="AM114" s="16" t="str">
        <f>IF(34&gt;$D114,"",IF($E114=1,EOMONTH(EDATE(Bonds!$I114,6*(34-1)),0),EDATE(Bonds!$I114,6*(34-1))))</f>
        <v/>
      </c>
      <c r="AN114" s="16" t="str">
        <f>IF(35&gt;$D114,"",IF($E114=1,EOMONTH(EDATE(Bonds!$I114,6*(35-1)),0),EDATE(Bonds!$I114,6*(35-1))))</f>
        <v/>
      </c>
      <c r="AO114" s="16" t="str">
        <f>IF(36&gt;$D114,"",IF($E114=1,EOMONTH(EDATE(Bonds!$I114,6*(36-1)),0),EDATE(Bonds!$I114,6*(36-1))))</f>
        <v/>
      </c>
      <c r="AP114" s="16" t="str">
        <f>IF(37&gt;$D114,"",IF($E114=1,EOMONTH(EDATE(Bonds!$I114,6*(37-1)),0),EDATE(Bonds!$I114,6*(37-1))))</f>
        <v/>
      </c>
      <c r="AQ114" s="16" t="str">
        <f>IF(38&gt;$D114,"",IF($E114=1,EOMONTH(EDATE(Bonds!$I114,6*(38-1)),0),EDATE(Bonds!$I114,6*(38-1))))</f>
        <v/>
      </c>
      <c r="AR114" s="16" t="str">
        <f>IF(39&gt;$D114,"",IF($E114=1,EOMONTH(EDATE(Bonds!$I114,6*(39-1)),0),EDATE(Bonds!$I114,6*(39-1))))</f>
        <v/>
      </c>
      <c r="AS114" s="16" t="str">
        <f>IF(40&gt;$D114,"",IF($E114=1,EOMONTH(EDATE(Bonds!$I114,6*(40-1)),0),EDATE(Bonds!$I114,6*(40-1))))</f>
        <v/>
      </c>
      <c r="AT114" s="16" t="str">
        <f>IF(41&gt;$D114,"",IF($E114=1,EOMONTH(EDATE(Bonds!$I114,6*(41-1)),0),EDATE(Bonds!$I114,6*(41-1))))</f>
        <v/>
      </c>
      <c r="AU114" s="16" t="str">
        <f>IF(42&gt;$D114,"",IF($E114=1,EOMONTH(EDATE(Bonds!$I114,6*(42-1)),0),EDATE(Bonds!$I114,6*(42-1))))</f>
        <v/>
      </c>
      <c r="AV114" s="16" t="str">
        <f>IF(43&gt;$D114,"",IF($E114=1,EOMONTH(EDATE(Bonds!$I114,6*(43-1)),0),EDATE(Bonds!$I114,6*(43-1))))</f>
        <v/>
      </c>
      <c r="AW114" s="16" t="str">
        <f>IF(44&gt;$D114,"",IF($E114=1,EOMONTH(EDATE(Bonds!$I114,6*(44-1)),0),EDATE(Bonds!$I114,6*(44-1))))</f>
        <v/>
      </c>
      <c r="AX114" s="16" t="str">
        <f>IF(45&gt;$D114,"",IF($E114=1,EOMONTH(EDATE(Bonds!$I114,6*(45-1)),0),EDATE(Bonds!$I114,6*(45-1))))</f>
        <v/>
      </c>
      <c r="AY114" s="16" t="str">
        <f>IF(46&gt;$D114,"",IF($E114=1,EOMONTH(EDATE(Bonds!$I114,6*(46-1)),0),EDATE(Bonds!$I114,6*(46-1))))</f>
        <v/>
      </c>
      <c r="AZ114" s="16" t="str">
        <f>IF(47&gt;$D114,"",IF($E114=1,EOMONTH(EDATE(Bonds!$I114,6*(47-1)),0),EDATE(Bonds!$I114,6*(47-1))))</f>
        <v/>
      </c>
      <c r="BA114" s="16" t="str">
        <f>IF(48&gt;$D114,"",IF($E114=1,EOMONTH(EDATE(Bonds!$I114,6*(48-1)),0),EDATE(Bonds!$I114,6*(48-1))))</f>
        <v/>
      </c>
      <c r="BB114" s="16" t="str">
        <f>IF(49&gt;$D114,"",IF($E114=1,EOMONTH(EDATE(Bonds!$I114,6*(49-1)),0),EDATE(Bonds!$I114,6*(49-1))))</f>
        <v/>
      </c>
      <c r="BC114" s="16" t="str">
        <f>IF(50&gt;$D114,"",IF($E114=1,EOMONTH(EDATE(Bonds!$I114,6*(50-1)),0),EDATE(Bonds!$I114,6*(50-1))))</f>
        <v/>
      </c>
      <c r="BD114" s="16" t="str">
        <f>IF(51&gt;$D114,"",IF($E114=1,EOMONTH(EDATE(Bonds!$I114,6*(51-1)),0),EDATE(Bonds!$I114,6*(51-1))))</f>
        <v/>
      </c>
      <c r="BE114" s="16" t="str">
        <f>IF(52&gt;$D114,"",IF($E114=1,EOMONTH(EDATE(Bonds!$I114,6*(52-1)),0),EDATE(Bonds!$I114,6*(52-1))))</f>
        <v/>
      </c>
      <c r="BF114" s="16" t="str">
        <f>IF(53&gt;$D114,"",IF($E114=1,EOMONTH(EDATE(Bonds!$I114,6*(53-1)),0),EDATE(Bonds!$I114,6*(53-1))))</f>
        <v/>
      </c>
      <c r="BG114" s="16" t="str">
        <f>IF(54&gt;$D114,"",IF($E114=1,EOMONTH(EDATE(Bonds!$I114,6*(54-1)),0),EDATE(Bonds!$I114,6*(54-1))))</f>
        <v/>
      </c>
      <c r="BH114" s="16" t="str">
        <f>IF(55&gt;$D114,"",IF($E114=1,EOMONTH(EDATE(Bonds!$I114,6*(55-1)),0),EDATE(Bonds!$I114,6*(55-1))))</f>
        <v/>
      </c>
      <c r="BI114" s="16" t="str">
        <f>IF(56&gt;$D114,"",IF($E114=1,EOMONTH(EDATE(Bonds!$I114,6*(56-1)),0),EDATE(Bonds!$I114,6*(56-1))))</f>
        <v/>
      </c>
      <c r="BJ114" s="16" t="str">
        <f>IF(57&gt;$D114,"",IF($E114=1,EOMONTH(EDATE(Bonds!$I114,6*(57-1)),0),EDATE(Bonds!$I114,6*(57-1))))</f>
        <v/>
      </c>
      <c r="BK114" s="16" t="str">
        <f>IF(58&gt;$D114,"",IF($E114=1,EOMONTH(EDATE(Bonds!$I114,6*(58-1)),0),EDATE(Bonds!$I114,6*(58-1))))</f>
        <v/>
      </c>
      <c r="BL114" s="16" t="str">
        <f>IF(59&gt;$D114,"",IF($E114=1,EOMONTH(EDATE(Bonds!$I114,6*(59-1)),0),EDATE(Bonds!$I114,6*(59-1))))</f>
        <v/>
      </c>
      <c r="BM114" s="16" t="str">
        <f>IF(60&gt;$D114,"",IF($E114=1,EOMONTH(EDATE(Bonds!$I114,6*(60-1)),0),EDATE(Bonds!$I114,6*(60-1))))</f>
        <v/>
      </c>
      <c r="BO114" s="22">
        <f t="shared" si="122"/>
        <v>3.7002419076807097E-2</v>
      </c>
      <c r="BP114" s="22">
        <f t="shared" si="123"/>
        <v>3.9802790029310406E-2</v>
      </c>
      <c r="BQ114" s="22">
        <f t="shared" si="124"/>
        <v>4.1633566624947708E-2</v>
      </c>
      <c r="BR114" s="22">
        <f t="shared" si="125"/>
        <v>4.2799704020971427E-2</v>
      </c>
      <c r="BS114" s="22">
        <f t="shared" si="126"/>
        <v>4.353049999094534E-2</v>
      </c>
      <c r="BT114" s="22" t="str">
        <f t="shared" si="127"/>
        <v/>
      </c>
      <c r="BU114" s="22" t="str">
        <f t="shared" si="128"/>
        <v/>
      </c>
      <c r="BV114" s="22" t="str">
        <f t="shared" si="129"/>
        <v/>
      </c>
      <c r="BW114" s="22" t="str">
        <f t="shared" si="130"/>
        <v/>
      </c>
      <c r="BX114" s="22" t="str">
        <f t="shared" si="131"/>
        <v/>
      </c>
      <c r="BY114" s="22" t="str">
        <f t="shared" si="132"/>
        <v/>
      </c>
      <c r="BZ114" s="22" t="str">
        <f t="shared" si="133"/>
        <v/>
      </c>
      <c r="CA114" s="22" t="str">
        <f t="shared" si="134"/>
        <v/>
      </c>
      <c r="CB114" s="22" t="str">
        <f t="shared" si="135"/>
        <v/>
      </c>
      <c r="CC114" s="22" t="str">
        <f t="shared" si="136"/>
        <v/>
      </c>
      <c r="CD114" s="22" t="str">
        <f t="shared" si="137"/>
        <v/>
      </c>
      <c r="CE114" s="22" t="str">
        <f t="shared" si="138"/>
        <v/>
      </c>
      <c r="CF114" s="22" t="str">
        <f t="shared" si="139"/>
        <v/>
      </c>
      <c r="CG114" s="22" t="str">
        <f t="shared" si="140"/>
        <v/>
      </c>
      <c r="CH114" s="22" t="str">
        <f t="shared" si="141"/>
        <v/>
      </c>
      <c r="CI114" s="22" t="str">
        <f t="shared" si="142"/>
        <v/>
      </c>
      <c r="CJ114" s="22" t="str">
        <f t="shared" si="143"/>
        <v/>
      </c>
      <c r="CK114" s="22" t="str">
        <f t="shared" si="144"/>
        <v/>
      </c>
      <c r="CL114" s="22" t="str">
        <f t="shared" si="145"/>
        <v/>
      </c>
      <c r="CM114" s="22" t="str">
        <f t="shared" si="146"/>
        <v/>
      </c>
      <c r="CN114" s="22" t="str">
        <f t="shared" si="147"/>
        <v/>
      </c>
      <c r="CO114" s="22" t="str">
        <f t="shared" si="148"/>
        <v/>
      </c>
      <c r="CP114" s="22" t="str">
        <f t="shared" si="149"/>
        <v/>
      </c>
      <c r="CQ114" s="22" t="str">
        <f t="shared" si="150"/>
        <v/>
      </c>
      <c r="CR114" s="22" t="str">
        <f t="shared" si="151"/>
        <v/>
      </c>
      <c r="CS114" s="22" t="str">
        <f t="shared" si="152"/>
        <v/>
      </c>
      <c r="CT114" s="22" t="str">
        <f t="shared" si="153"/>
        <v/>
      </c>
      <c r="CU114" s="22" t="str">
        <f t="shared" si="154"/>
        <v/>
      </c>
      <c r="CV114" s="22" t="str">
        <f t="shared" si="155"/>
        <v/>
      </c>
      <c r="CW114" s="22" t="str">
        <f t="shared" si="156"/>
        <v/>
      </c>
      <c r="CX114" s="22" t="str">
        <f t="shared" si="157"/>
        <v/>
      </c>
      <c r="CY114" s="22" t="str">
        <f t="shared" si="158"/>
        <v/>
      </c>
      <c r="CZ114" s="22" t="str">
        <f t="shared" si="159"/>
        <v/>
      </c>
      <c r="DA114" s="22" t="str">
        <f t="shared" si="160"/>
        <v/>
      </c>
      <c r="DB114" s="22" t="str">
        <f t="shared" si="161"/>
        <v/>
      </c>
      <c r="DC114" s="22" t="str">
        <f t="shared" si="162"/>
        <v/>
      </c>
      <c r="DD114" s="22" t="str">
        <f t="shared" si="163"/>
        <v/>
      </c>
      <c r="DE114" s="22" t="str">
        <f t="shared" si="164"/>
        <v/>
      </c>
      <c r="DF114" s="22" t="str">
        <f t="shared" si="165"/>
        <v/>
      </c>
      <c r="DG114" s="22" t="str">
        <f t="shared" si="166"/>
        <v/>
      </c>
      <c r="DH114" s="22" t="str">
        <f t="shared" si="167"/>
        <v/>
      </c>
      <c r="DI114" s="22" t="str">
        <f t="shared" si="168"/>
        <v/>
      </c>
      <c r="DJ114" s="22" t="str">
        <f t="shared" si="169"/>
        <v/>
      </c>
      <c r="DK114" s="22" t="str">
        <f t="shared" si="170"/>
        <v/>
      </c>
      <c r="DL114" s="22" t="str">
        <f t="shared" si="171"/>
        <v/>
      </c>
      <c r="DM114" s="22" t="str">
        <f t="shared" si="172"/>
        <v/>
      </c>
      <c r="DN114" s="22" t="str">
        <f t="shared" si="173"/>
        <v/>
      </c>
      <c r="DO114" s="22" t="str">
        <f t="shared" si="174"/>
        <v/>
      </c>
      <c r="DP114" s="22" t="str">
        <f t="shared" si="175"/>
        <v/>
      </c>
      <c r="DQ114" s="22" t="str">
        <f t="shared" si="176"/>
        <v/>
      </c>
      <c r="DR114" s="22" t="str">
        <f t="shared" si="177"/>
        <v/>
      </c>
      <c r="DS114" s="22" t="str">
        <f t="shared" si="178"/>
        <v/>
      </c>
      <c r="DT114" s="22" t="str">
        <f t="shared" si="179"/>
        <v/>
      </c>
      <c r="DU114" s="22" t="str">
        <f t="shared" si="180"/>
        <v/>
      </c>
      <c r="DV114" s="22" t="str">
        <f t="shared" si="181"/>
        <v/>
      </c>
      <c r="DX114" s="18">
        <f t="shared" si="182"/>
        <v>1.7434481676467668</v>
      </c>
      <c r="DY114" s="18">
        <f t="shared" si="183"/>
        <v>1.7087021639772162</v>
      </c>
      <c r="DZ114" s="18">
        <f t="shared" si="184"/>
        <v>1.6715675391358469</v>
      </c>
      <c r="EA114" s="18">
        <f t="shared" si="185"/>
        <v>1.6339804012695491</v>
      </c>
      <c r="EB114" s="18">
        <f t="shared" si="186"/>
        <v>92.844484323909739</v>
      </c>
      <c r="EC114" s="18">
        <f t="shared" si="187"/>
        <v>0</v>
      </c>
      <c r="ED114" s="18">
        <f t="shared" si="188"/>
        <v>0</v>
      </c>
      <c r="EE114" s="18">
        <f t="shared" si="189"/>
        <v>0</v>
      </c>
      <c r="EF114" s="18">
        <f t="shared" si="190"/>
        <v>0</v>
      </c>
      <c r="EG114" s="18">
        <f t="shared" si="191"/>
        <v>0</v>
      </c>
      <c r="EH114" s="18">
        <f t="shared" si="192"/>
        <v>0</v>
      </c>
      <c r="EI114" s="18">
        <f t="shared" si="193"/>
        <v>0</v>
      </c>
      <c r="EJ114" s="18">
        <f t="shared" si="194"/>
        <v>0</v>
      </c>
      <c r="EK114" s="18">
        <f t="shared" si="195"/>
        <v>0</v>
      </c>
      <c r="EL114" s="18">
        <f t="shared" si="196"/>
        <v>0</v>
      </c>
      <c r="EM114" s="18">
        <f t="shared" si="197"/>
        <v>0</v>
      </c>
      <c r="EN114" s="18">
        <f t="shared" si="198"/>
        <v>0</v>
      </c>
      <c r="EO114" s="18">
        <f t="shared" si="199"/>
        <v>0</v>
      </c>
      <c r="EP114" s="18">
        <f t="shared" si="200"/>
        <v>0</v>
      </c>
      <c r="EQ114" s="18">
        <f t="shared" si="201"/>
        <v>0</v>
      </c>
      <c r="ER114" s="18">
        <f t="shared" si="202"/>
        <v>0</v>
      </c>
      <c r="ES114" s="18">
        <f t="shared" si="203"/>
        <v>0</v>
      </c>
      <c r="ET114" s="18">
        <f t="shared" si="204"/>
        <v>0</v>
      </c>
      <c r="EU114" s="18">
        <f t="shared" si="205"/>
        <v>0</v>
      </c>
      <c r="EV114" s="18">
        <f t="shared" si="206"/>
        <v>0</v>
      </c>
      <c r="EW114" s="18">
        <f t="shared" si="207"/>
        <v>0</v>
      </c>
      <c r="EX114" s="18">
        <f t="shared" si="208"/>
        <v>0</v>
      </c>
      <c r="EY114" s="18">
        <f t="shared" si="209"/>
        <v>0</v>
      </c>
      <c r="EZ114" s="18">
        <f t="shared" si="210"/>
        <v>0</v>
      </c>
      <c r="FA114" s="18">
        <f t="shared" si="211"/>
        <v>0</v>
      </c>
      <c r="FB114" s="18">
        <f t="shared" si="212"/>
        <v>0</v>
      </c>
      <c r="FC114" s="18">
        <f t="shared" si="213"/>
        <v>0</v>
      </c>
      <c r="FD114" s="18">
        <f t="shared" si="214"/>
        <v>0</v>
      </c>
      <c r="FE114" s="18">
        <f t="shared" si="215"/>
        <v>0</v>
      </c>
      <c r="FF114" s="18">
        <f t="shared" si="216"/>
        <v>0</v>
      </c>
      <c r="FG114" s="18">
        <f t="shared" si="217"/>
        <v>0</v>
      </c>
      <c r="FH114" s="18">
        <f t="shared" si="218"/>
        <v>0</v>
      </c>
      <c r="FI114" s="18">
        <f t="shared" si="219"/>
        <v>0</v>
      </c>
      <c r="FJ114" s="18">
        <f t="shared" si="220"/>
        <v>0</v>
      </c>
      <c r="FK114" s="18">
        <f t="shared" si="221"/>
        <v>0</v>
      </c>
      <c r="FL114" s="18">
        <f t="shared" si="222"/>
        <v>0</v>
      </c>
      <c r="FM114" s="18">
        <f t="shared" si="223"/>
        <v>0</v>
      </c>
      <c r="FN114" s="18">
        <f t="shared" si="224"/>
        <v>0</v>
      </c>
      <c r="FO114" s="18">
        <f t="shared" si="225"/>
        <v>0</v>
      </c>
      <c r="FP114" s="18">
        <f t="shared" si="226"/>
        <v>0</v>
      </c>
      <c r="FQ114" s="18">
        <f t="shared" si="227"/>
        <v>0</v>
      </c>
      <c r="FR114" s="18">
        <f t="shared" si="228"/>
        <v>0</v>
      </c>
      <c r="FS114" s="18">
        <f t="shared" si="229"/>
        <v>0</v>
      </c>
      <c r="FT114" s="18">
        <f t="shared" si="230"/>
        <v>0</v>
      </c>
      <c r="FU114" s="18">
        <f t="shared" si="231"/>
        <v>0</v>
      </c>
      <c r="FV114" s="18">
        <f t="shared" si="232"/>
        <v>0</v>
      </c>
      <c r="FW114" s="18">
        <f t="shared" si="233"/>
        <v>0</v>
      </c>
      <c r="FX114" s="18">
        <f t="shared" si="234"/>
        <v>0</v>
      </c>
      <c r="FY114" s="18">
        <f t="shared" si="235"/>
        <v>0</v>
      </c>
      <c r="FZ114" s="18">
        <f t="shared" si="236"/>
        <v>0</v>
      </c>
      <c r="GA114" s="18">
        <f t="shared" si="237"/>
        <v>0</v>
      </c>
      <c r="GB114" s="18">
        <f t="shared" si="238"/>
        <v>0</v>
      </c>
      <c r="GC114" s="18">
        <f t="shared" si="239"/>
        <v>0</v>
      </c>
      <c r="GD114" s="18">
        <f t="shared" si="240"/>
        <v>0</v>
      </c>
      <c r="GE114" s="18">
        <f t="shared" si="241"/>
        <v>0</v>
      </c>
    </row>
    <row r="115" spans="1:187" x14ac:dyDescent="0.2">
      <c r="A115">
        <v>112</v>
      </c>
      <c r="B115" s="16">
        <f>Bonds!B115</f>
        <v>47057</v>
      </c>
      <c r="C115" s="17">
        <f>Bonds!C115</f>
        <v>1.375</v>
      </c>
      <c r="D115">
        <f>Bonds!Q115</f>
        <v>5</v>
      </c>
      <c r="E115">
        <f t="shared" si="121"/>
        <v>1</v>
      </c>
      <c r="F115" s="16">
        <f>IF(1&gt;$D115,"",IF($E115=1,EOMONTH(EDATE(Bonds!$I115,6*(1-1)),0),EDATE(Bonds!$I115,6*(1-1))))</f>
        <v>46326</v>
      </c>
      <c r="G115" s="16">
        <f>IF(2&gt;$D115,"",IF($E115=1,EOMONTH(EDATE(Bonds!$I115,6*(2-1)),0),EDATE(Bonds!$I115,6*(2-1))))</f>
        <v>46507</v>
      </c>
      <c r="H115" s="16">
        <f>IF(3&gt;$D115,"",IF($E115=1,EOMONTH(EDATE(Bonds!$I115,6*(3-1)),0),EDATE(Bonds!$I115,6*(3-1))))</f>
        <v>46691</v>
      </c>
      <c r="I115" s="16">
        <f>IF(4&gt;$D115,"",IF($E115=1,EOMONTH(EDATE(Bonds!$I115,6*(4-1)),0),EDATE(Bonds!$I115,6*(4-1))))</f>
        <v>46873</v>
      </c>
      <c r="J115" s="16">
        <f>IF(5&gt;$D115,"",IF($E115=1,EOMONTH(EDATE(Bonds!$I115,6*(5-1)),0),EDATE(Bonds!$I115,6*(5-1))))</f>
        <v>47057</v>
      </c>
      <c r="K115" s="16" t="str">
        <f>IF(6&gt;$D115,"",IF($E115=1,EOMONTH(EDATE(Bonds!$I115,6*(6-1)),0),EDATE(Bonds!$I115,6*(6-1))))</f>
        <v/>
      </c>
      <c r="L115" s="16" t="str">
        <f>IF(7&gt;$D115,"",IF($E115=1,EOMONTH(EDATE(Bonds!$I115,6*(7-1)),0),EDATE(Bonds!$I115,6*(7-1))))</f>
        <v/>
      </c>
      <c r="M115" s="16" t="str">
        <f>IF(8&gt;$D115,"",IF($E115=1,EOMONTH(EDATE(Bonds!$I115,6*(8-1)),0),EDATE(Bonds!$I115,6*(8-1))))</f>
        <v/>
      </c>
      <c r="N115" s="16" t="str">
        <f>IF(9&gt;$D115,"",IF($E115=1,EOMONTH(EDATE(Bonds!$I115,6*(9-1)),0),EDATE(Bonds!$I115,6*(9-1))))</f>
        <v/>
      </c>
      <c r="O115" s="16" t="str">
        <f>IF(10&gt;$D115,"",IF($E115=1,EOMONTH(EDATE(Bonds!$I115,6*(10-1)),0),EDATE(Bonds!$I115,6*(10-1))))</f>
        <v/>
      </c>
      <c r="P115" s="16" t="str">
        <f>IF(11&gt;$D115,"",IF($E115=1,EOMONTH(EDATE(Bonds!$I115,6*(11-1)),0),EDATE(Bonds!$I115,6*(11-1))))</f>
        <v/>
      </c>
      <c r="Q115" s="16" t="str">
        <f>IF(12&gt;$D115,"",IF($E115=1,EOMONTH(EDATE(Bonds!$I115,6*(12-1)),0),EDATE(Bonds!$I115,6*(12-1))))</f>
        <v/>
      </c>
      <c r="R115" s="16" t="str">
        <f>IF(13&gt;$D115,"",IF($E115=1,EOMONTH(EDATE(Bonds!$I115,6*(13-1)),0),EDATE(Bonds!$I115,6*(13-1))))</f>
        <v/>
      </c>
      <c r="S115" s="16" t="str">
        <f>IF(14&gt;$D115,"",IF($E115=1,EOMONTH(EDATE(Bonds!$I115,6*(14-1)),0),EDATE(Bonds!$I115,6*(14-1))))</f>
        <v/>
      </c>
      <c r="T115" s="16" t="str">
        <f>IF(15&gt;$D115,"",IF($E115=1,EOMONTH(EDATE(Bonds!$I115,6*(15-1)),0),EDATE(Bonds!$I115,6*(15-1))))</f>
        <v/>
      </c>
      <c r="U115" s="16" t="str">
        <f>IF(16&gt;$D115,"",IF($E115=1,EOMONTH(EDATE(Bonds!$I115,6*(16-1)),0),EDATE(Bonds!$I115,6*(16-1))))</f>
        <v/>
      </c>
      <c r="V115" s="16" t="str">
        <f>IF(17&gt;$D115,"",IF($E115=1,EOMONTH(EDATE(Bonds!$I115,6*(17-1)),0),EDATE(Bonds!$I115,6*(17-1))))</f>
        <v/>
      </c>
      <c r="W115" s="16" t="str">
        <f>IF(18&gt;$D115,"",IF($E115=1,EOMONTH(EDATE(Bonds!$I115,6*(18-1)),0),EDATE(Bonds!$I115,6*(18-1))))</f>
        <v/>
      </c>
      <c r="X115" s="16" t="str">
        <f>IF(19&gt;$D115,"",IF($E115=1,EOMONTH(EDATE(Bonds!$I115,6*(19-1)),0),EDATE(Bonds!$I115,6*(19-1))))</f>
        <v/>
      </c>
      <c r="Y115" s="16" t="str">
        <f>IF(20&gt;$D115,"",IF($E115=1,EOMONTH(EDATE(Bonds!$I115,6*(20-1)),0),EDATE(Bonds!$I115,6*(20-1))))</f>
        <v/>
      </c>
      <c r="Z115" s="16" t="str">
        <f>IF(21&gt;$D115,"",IF($E115=1,EOMONTH(EDATE(Bonds!$I115,6*(21-1)),0),EDATE(Bonds!$I115,6*(21-1))))</f>
        <v/>
      </c>
      <c r="AA115" s="16" t="str">
        <f>IF(22&gt;$D115,"",IF($E115=1,EOMONTH(EDATE(Bonds!$I115,6*(22-1)),0),EDATE(Bonds!$I115,6*(22-1))))</f>
        <v/>
      </c>
      <c r="AB115" s="16" t="str">
        <f>IF(23&gt;$D115,"",IF($E115=1,EOMONTH(EDATE(Bonds!$I115,6*(23-1)),0),EDATE(Bonds!$I115,6*(23-1))))</f>
        <v/>
      </c>
      <c r="AC115" s="16" t="str">
        <f>IF(24&gt;$D115,"",IF($E115=1,EOMONTH(EDATE(Bonds!$I115,6*(24-1)),0),EDATE(Bonds!$I115,6*(24-1))))</f>
        <v/>
      </c>
      <c r="AD115" s="16" t="str">
        <f>IF(25&gt;$D115,"",IF($E115=1,EOMONTH(EDATE(Bonds!$I115,6*(25-1)),0),EDATE(Bonds!$I115,6*(25-1))))</f>
        <v/>
      </c>
      <c r="AE115" s="16" t="str">
        <f>IF(26&gt;$D115,"",IF($E115=1,EOMONTH(EDATE(Bonds!$I115,6*(26-1)),0),EDATE(Bonds!$I115,6*(26-1))))</f>
        <v/>
      </c>
      <c r="AF115" s="16" t="str">
        <f>IF(27&gt;$D115,"",IF($E115=1,EOMONTH(EDATE(Bonds!$I115,6*(27-1)),0),EDATE(Bonds!$I115,6*(27-1))))</f>
        <v/>
      </c>
      <c r="AG115" s="16" t="str">
        <f>IF(28&gt;$D115,"",IF($E115=1,EOMONTH(EDATE(Bonds!$I115,6*(28-1)),0),EDATE(Bonds!$I115,6*(28-1))))</f>
        <v/>
      </c>
      <c r="AH115" s="16" t="str">
        <f>IF(29&gt;$D115,"",IF($E115=1,EOMONTH(EDATE(Bonds!$I115,6*(29-1)),0),EDATE(Bonds!$I115,6*(29-1))))</f>
        <v/>
      </c>
      <c r="AI115" s="16" t="str">
        <f>IF(30&gt;$D115,"",IF($E115=1,EOMONTH(EDATE(Bonds!$I115,6*(30-1)),0),EDATE(Bonds!$I115,6*(30-1))))</f>
        <v/>
      </c>
      <c r="AJ115" s="16" t="str">
        <f>IF(31&gt;$D115,"",IF($E115=1,EOMONTH(EDATE(Bonds!$I115,6*(31-1)),0),EDATE(Bonds!$I115,6*(31-1))))</f>
        <v/>
      </c>
      <c r="AK115" s="16" t="str">
        <f>IF(32&gt;$D115,"",IF($E115=1,EOMONTH(EDATE(Bonds!$I115,6*(32-1)),0),EDATE(Bonds!$I115,6*(32-1))))</f>
        <v/>
      </c>
      <c r="AL115" s="16" t="str">
        <f>IF(33&gt;$D115,"",IF($E115=1,EOMONTH(EDATE(Bonds!$I115,6*(33-1)),0),EDATE(Bonds!$I115,6*(33-1))))</f>
        <v/>
      </c>
      <c r="AM115" s="16" t="str">
        <f>IF(34&gt;$D115,"",IF($E115=1,EOMONTH(EDATE(Bonds!$I115,6*(34-1)),0),EDATE(Bonds!$I115,6*(34-1))))</f>
        <v/>
      </c>
      <c r="AN115" s="16" t="str">
        <f>IF(35&gt;$D115,"",IF($E115=1,EOMONTH(EDATE(Bonds!$I115,6*(35-1)),0),EDATE(Bonds!$I115,6*(35-1))))</f>
        <v/>
      </c>
      <c r="AO115" s="16" t="str">
        <f>IF(36&gt;$D115,"",IF($E115=1,EOMONTH(EDATE(Bonds!$I115,6*(36-1)),0),EDATE(Bonds!$I115,6*(36-1))))</f>
        <v/>
      </c>
      <c r="AP115" s="16" t="str">
        <f>IF(37&gt;$D115,"",IF($E115=1,EOMONTH(EDATE(Bonds!$I115,6*(37-1)),0),EDATE(Bonds!$I115,6*(37-1))))</f>
        <v/>
      </c>
      <c r="AQ115" s="16" t="str">
        <f>IF(38&gt;$D115,"",IF($E115=1,EOMONTH(EDATE(Bonds!$I115,6*(38-1)),0),EDATE(Bonds!$I115,6*(38-1))))</f>
        <v/>
      </c>
      <c r="AR115" s="16" t="str">
        <f>IF(39&gt;$D115,"",IF($E115=1,EOMONTH(EDATE(Bonds!$I115,6*(39-1)),0),EDATE(Bonds!$I115,6*(39-1))))</f>
        <v/>
      </c>
      <c r="AS115" s="16" t="str">
        <f>IF(40&gt;$D115,"",IF($E115=1,EOMONTH(EDATE(Bonds!$I115,6*(40-1)),0),EDATE(Bonds!$I115,6*(40-1))))</f>
        <v/>
      </c>
      <c r="AT115" s="16" t="str">
        <f>IF(41&gt;$D115,"",IF($E115=1,EOMONTH(EDATE(Bonds!$I115,6*(41-1)),0),EDATE(Bonds!$I115,6*(41-1))))</f>
        <v/>
      </c>
      <c r="AU115" s="16" t="str">
        <f>IF(42&gt;$D115,"",IF($E115=1,EOMONTH(EDATE(Bonds!$I115,6*(42-1)),0),EDATE(Bonds!$I115,6*(42-1))))</f>
        <v/>
      </c>
      <c r="AV115" s="16" t="str">
        <f>IF(43&gt;$D115,"",IF($E115=1,EOMONTH(EDATE(Bonds!$I115,6*(43-1)),0),EDATE(Bonds!$I115,6*(43-1))))</f>
        <v/>
      </c>
      <c r="AW115" s="16" t="str">
        <f>IF(44&gt;$D115,"",IF($E115=1,EOMONTH(EDATE(Bonds!$I115,6*(44-1)),0),EDATE(Bonds!$I115,6*(44-1))))</f>
        <v/>
      </c>
      <c r="AX115" s="16" t="str">
        <f>IF(45&gt;$D115,"",IF($E115=1,EOMONTH(EDATE(Bonds!$I115,6*(45-1)),0),EDATE(Bonds!$I115,6*(45-1))))</f>
        <v/>
      </c>
      <c r="AY115" s="16" t="str">
        <f>IF(46&gt;$D115,"",IF($E115=1,EOMONTH(EDATE(Bonds!$I115,6*(46-1)),0),EDATE(Bonds!$I115,6*(46-1))))</f>
        <v/>
      </c>
      <c r="AZ115" s="16" t="str">
        <f>IF(47&gt;$D115,"",IF($E115=1,EOMONTH(EDATE(Bonds!$I115,6*(47-1)),0),EDATE(Bonds!$I115,6*(47-1))))</f>
        <v/>
      </c>
      <c r="BA115" s="16" t="str">
        <f>IF(48&gt;$D115,"",IF($E115=1,EOMONTH(EDATE(Bonds!$I115,6*(48-1)),0),EDATE(Bonds!$I115,6*(48-1))))</f>
        <v/>
      </c>
      <c r="BB115" s="16" t="str">
        <f>IF(49&gt;$D115,"",IF($E115=1,EOMONTH(EDATE(Bonds!$I115,6*(49-1)),0),EDATE(Bonds!$I115,6*(49-1))))</f>
        <v/>
      </c>
      <c r="BC115" s="16" t="str">
        <f>IF(50&gt;$D115,"",IF($E115=1,EOMONTH(EDATE(Bonds!$I115,6*(50-1)),0),EDATE(Bonds!$I115,6*(50-1))))</f>
        <v/>
      </c>
      <c r="BD115" s="16" t="str">
        <f>IF(51&gt;$D115,"",IF($E115=1,EOMONTH(EDATE(Bonds!$I115,6*(51-1)),0),EDATE(Bonds!$I115,6*(51-1))))</f>
        <v/>
      </c>
      <c r="BE115" s="16" t="str">
        <f>IF(52&gt;$D115,"",IF($E115=1,EOMONTH(EDATE(Bonds!$I115,6*(52-1)),0),EDATE(Bonds!$I115,6*(52-1))))</f>
        <v/>
      </c>
      <c r="BF115" s="16" t="str">
        <f>IF(53&gt;$D115,"",IF($E115=1,EOMONTH(EDATE(Bonds!$I115,6*(53-1)),0),EDATE(Bonds!$I115,6*(53-1))))</f>
        <v/>
      </c>
      <c r="BG115" s="16" t="str">
        <f>IF(54&gt;$D115,"",IF($E115=1,EOMONTH(EDATE(Bonds!$I115,6*(54-1)),0),EDATE(Bonds!$I115,6*(54-1))))</f>
        <v/>
      </c>
      <c r="BH115" s="16" t="str">
        <f>IF(55&gt;$D115,"",IF($E115=1,EOMONTH(EDATE(Bonds!$I115,6*(55-1)),0),EDATE(Bonds!$I115,6*(55-1))))</f>
        <v/>
      </c>
      <c r="BI115" s="16" t="str">
        <f>IF(56&gt;$D115,"",IF($E115=1,EOMONTH(EDATE(Bonds!$I115,6*(56-1)),0),EDATE(Bonds!$I115,6*(56-1))))</f>
        <v/>
      </c>
      <c r="BJ115" s="16" t="str">
        <f>IF(57&gt;$D115,"",IF($E115=1,EOMONTH(EDATE(Bonds!$I115,6*(57-1)),0),EDATE(Bonds!$I115,6*(57-1))))</f>
        <v/>
      </c>
      <c r="BK115" s="16" t="str">
        <f>IF(58&gt;$D115,"",IF($E115=1,EOMONTH(EDATE(Bonds!$I115,6*(58-1)),0),EDATE(Bonds!$I115,6*(58-1))))</f>
        <v/>
      </c>
      <c r="BL115" s="16" t="str">
        <f>IF(59&gt;$D115,"",IF($E115=1,EOMONTH(EDATE(Bonds!$I115,6*(59-1)),0),EDATE(Bonds!$I115,6*(59-1))))</f>
        <v/>
      </c>
      <c r="BM115" s="16" t="str">
        <f>IF(60&gt;$D115,"",IF($E115=1,EOMONTH(EDATE(Bonds!$I115,6*(60-1)),0),EDATE(Bonds!$I115,6*(60-1))))</f>
        <v/>
      </c>
      <c r="BO115" s="22">
        <f t="shared" si="122"/>
        <v>3.7298133534015822E-2</v>
      </c>
      <c r="BP115" s="22">
        <f t="shared" si="123"/>
        <v>3.9984915237647078E-2</v>
      </c>
      <c r="BQ115" s="22">
        <f t="shared" si="124"/>
        <v>4.1758155671488606E-2</v>
      </c>
      <c r="BR115" s="22">
        <f t="shared" si="125"/>
        <v>4.2873417403885665E-2</v>
      </c>
      <c r="BS115" s="22">
        <f t="shared" si="126"/>
        <v>4.3579434732219563E-2</v>
      </c>
      <c r="BT115" s="22" t="str">
        <f t="shared" si="127"/>
        <v/>
      </c>
      <c r="BU115" s="22" t="str">
        <f t="shared" si="128"/>
        <v/>
      </c>
      <c r="BV115" s="22" t="str">
        <f t="shared" si="129"/>
        <v/>
      </c>
      <c r="BW115" s="22" t="str">
        <f t="shared" si="130"/>
        <v/>
      </c>
      <c r="BX115" s="22" t="str">
        <f t="shared" si="131"/>
        <v/>
      </c>
      <c r="BY115" s="22" t="str">
        <f t="shared" si="132"/>
        <v/>
      </c>
      <c r="BZ115" s="22" t="str">
        <f t="shared" si="133"/>
        <v/>
      </c>
      <c r="CA115" s="22" t="str">
        <f t="shared" si="134"/>
        <v/>
      </c>
      <c r="CB115" s="22" t="str">
        <f t="shared" si="135"/>
        <v/>
      </c>
      <c r="CC115" s="22" t="str">
        <f t="shared" si="136"/>
        <v/>
      </c>
      <c r="CD115" s="22" t="str">
        <f t="shared" si="137"/>
        <v/>
      </c>
      <c r="CE115" s="22" t="str">
        <f t="shared" si="138"/>
        <v/>
      </c>
      <c r="CF115" s="22" t="str">
        <f t="shared" si="139"/>
        <v/>
      </c>
      <c r="CG115" s="22" t="str">
        <f t="shared" si="140"/>
        <v/>
      </c>
      <c r="CH115" s="22" t="str">
        <f t="shared" si="141"/>
        <v/>
      </c>
      <c r="CI115" s="22" t="str">
        <f t="shared" si="142"/>
        <v/>
      </c>
      <c r="CJ115" s="22" t="str">
        <f t="shared" si="143"/>
        <v/>
      </c>
      <c r="CK115" s="22" t="str">
        <f t="shared" si="144"/>
        <v/>
      </c>
      <c r="CL115" s="22" t="str">
        <f t="shared" si="145"/>
        <v/>
      </c>
      <c r="CM115" s="22" t="str">
        <f t="shared" si="146"/>
        <v/>
      </c>
      <c r="CN115" s="22" t="str">
        <f t="shared" si="147"/>
        <v/>
      </c>
      <c r="CO115" s="22" t="str">
        <f t="shared" si="148"/>
        <v/>
      </c>
      <c r="CP115" s="22" t="str">
        <f t="shared" si="149"/>
        <v/>
      </c>
      <c r="CQ115" s="22" t="str">
        <f t="shared" si="150"/>
        <v/>
      </c>
      <c r="CR115" s="22" t="str">
        <f t="shared" si="151"/>
        <v/>
      </c>
      <c r="CS115" s="22" t="str">
        <f t="shared" si="152"/>
        <v/>
      </c>
      <c r="CT115" s="22" t="str">
        <f t="shared" si="153"/>
        <v/>
      </c>
      <c r="CU115" s="22" t="str">
        <f t="shared" si="154"/>
        <v/>
      </c>
      <c r="CV115" s="22" t="str">
        <f t="shared" si="155"/>
        <v/>
      </c>
      <c r="CW115" s="22" t="str">
        <f t="shared" si="156"/>
        <v/>
      </c>
      <c r="CX115" s="22" t="str">
        <f t="shared" si="157"/>
        <v/>
      </c>
      <c r="CY115" s="22" t="str">
        <f t="shared" si="158"/>
        <v/>
      </c>
      <c r="CZ115" s="22" t="str">
        <f t="shared" si="159"/>
        <v/>
      </c>
      <c r="DA115" s="22" t="str">
        <f t="shared" si="160"/>
        <v/>
      </c>
      <c r="DB115" s="22" t="str">
        <f t="shared" si="161"/>
        <v/>
      </c>
      <c r="DC115" s="22" t="str">
        <f t="shared" si="162"/>
        <v/>
      </c>
      <c r="DD115" s="22" t="str">
        <f t="shared" si="163"/>
        <v/>
      </c>
      <c r="DE115" s="22" t="str">
        <f t="shared" si="164"/>
        <v/>
      </c>
      <c r="DF115" s="22" t="str">
        <f t="shared" si="165"/>
        <v/>
      </c>
      <c r="DG115" s="22" t="str">
        <f t="shared" si="166"/>
        <v/>
      </c>
      <c r="DH115" s="22" t="str">
        <f t="shared" si="167"/>
        <v/>
      </c>
      <c r="DI115" s="22" t="str">
        <f t="shared" si="168"/>
        <v/>
      </c>
      <c r="DJ115" s="22" t="str">
        <f t="shared" si="169"/>
        <v/>
      </c>
      <c r="DK115" s="22" t="str">
        <f t="shared" si="170"/>
        <v/>
      </c>
      <c r="DL115" s="22" t="str">
        <f t="shared" si="171"/>
        <v/>
      </c>
      <c r="DM115" s="22" t="str">
        <f t="shared" si="172"/>
        <v/>
      </c>
      <c r="DN115" s="22" t="str">
        <f t="shared" si="173"/>
        <v/>
      </c>
      <c r="DO115" s="22" t="str">
        <f t="shared" si="174"/>
        <v/>
      </c>
      <c r="DP115" s="22" t="str">
        <f t="shared" si="175"/>
        <v/>
      </c>
      <c r="DQ115" s="22" t="str">
        <f t="shared" si="176"/>
        <v/>
      </c>
      <c r="DR115" s="22" t="str">
        <f t="shared" si="177"/>
        <v/>
      </c>
      <c r="DS115" s="22" t="str">
        <f t="shared" si="178"/>
        <v/>
      </c>
      <c r="DT115" s="22" t="str">
        <f t="shared" si="179"/>
        <v/>
      </c>
      <c r="DU115" s="22" t="str">
        <f t="shared" si="180"/>
        <v/>
      </c>
      <c r="DV115" s="22" t="str">
        <f t="shared" si="181"/>
        <v/>
      </c>
      <c r="DX115" s="18">
        <f t="shared" si="182"/>
        <v>0.68378663797632722</v>
      </c>
      <c r="DY115" s="18">
        <f t="shared" si="183"/>
        <v>0.67010047558643238</v>
      </c>
      <c r="DZ115" s="18">
        <f t="shared" si="184"/>
        <v>0.65539634588595574</v>
      </c>
      <c r="EA115" s="18">
        <f t="shared" si="185"/>
        <v>0.64071515297048587</v>
      </c>
      <c r="EB115" s="18">
        <f t="shared" si="186"/>
        <v>91.690192639499415</v>
      </c>
      <c r="EC115" s="18">
        <f t="shared" si="187"/>
        <v>0</v>
      </c>
      <c r="ED115" s="18">
        <f t="shared" si="188"/>
        <v>0</v>
      </c>
      <c r="EE115" s="18">
        <f t="shared" si="189"/>
        <v>0</v>
      </c>
      <c r="EF115" s="18">
        <f t="shared" si="190"/>
        <v>0</v>
      </c>
      <c r="EG115" s="18">
        <f t="shared" si="191"/>
        <v>0</v>
      </c>
      <c r="EH115" s="18">
        <f t="shared" si="192"/>
        <v>0</v>
      </c>
      <c r="EI115" s="18">
        <f t="shared" si="193"/>
        <v>0</v>
      </c>
      <c r="EJ115" s="18">
        <f t="shared" si="194"/>
        <v>0</v>
      </c>
      <c r="EK115" s="18">
        <f t="shared" si="195"/>
        <v>0</v>
      </c>
      <c r="EL115" s="18">
        <f t="shared" si="196"/>
        <v>0</v>
      </c>
      <c r="EM115" s="18">
        <f t="shared" si="197"/>
        <v>0</v>
      </c>
      <c r="EN115" s="18">
        <f t="shared" si="198"/>
        <v>0</v>
      </c>
      <c r="EO115" s="18">
        <f t="shared" si="199"/>
        <v>0</v>
      </c>
      <c r="EP115" s="18">
        <f t="shared" si="200"/>
        <v>0</v>
      </c>
      <c r="EQ115" s="18">
        <f t="shared" si="201"/>
        <v>0</v>
      </c>
      <c r="ER115" s="18">
        <f t="shared" si="202"/>
        <v>0</v>
      </c>
      <c r="ES115" s="18">
        <f t="shared" si="203"/>
        <v>0</v>
      </c>
      <c r="ET115" s="18">
        <f t="shared" si="204"/>
        <v>0</v>
      </c>
      <c r="EU115" s="18">
        <f t="shared" si="205"/>
        <v>0</v>
      </c>
      <c r="EV115" s="18">
        <f t="shared" si="206"/>
        <v>0</v>
      </c>
      <c r="EW115" s="18">
        <f t="shared" si="207"/>
        <v>0</v>
      </c>
      <c r="EX115" s="18">
        <f t="shared" si="208"/>
        <v>0</v>
      </c>
      <c r="EY115" s="18">
        <f t="shared" si="209"/>
        <v>0</v>
      </c>
      <c r="EZ115" s="18">
        <f t="shared" si="210"/>
        <v>0</v>
      </c>
      <c r="FA115" s="18">
        <f t="shared" si="211"/>
        <v>0</v>
      </c>
      <c r="FB115" s="18">
        <f t="shared" si="212"/>
        <v>0</v>
      </c>
      <c r="FC115" s="18">
        <f t="shared" si="213"/>
        <v>0</v>
      </c>
      <c r="FD115" s="18">
        <f t="shared" si="214"/>
        <v>0</v>
      </c>
      <c r="FE115" s="18">
        <f t="shared" si="215"/>
        <v>0</v>
      </c>
      <c r="FF115" s="18">
        <f t="shared" si="216"/>
        <v>0</v>
      </c>
      <c r="FG115" s="18">
        <f t="shared" si="217"/>
        <v>0</v>
      </c>
      <c r="FH115" s="18">
        <f t="shared" si="218"/>
        <v>0</v>
      </c>
      <c r="FI115" s="18">
        <f t="shared" si="219"/>
        <v>0</v>
      </c>
      <c r="FJ115" s="18">
        <f t="shared" si="220"/>
        <v>0</v>
      </c>
      <c r="FK115" s="18">
        <f t="shared" si="221"/>
        <v>0</v>
      </c>
      <c r="FL115" s="18">
        <f t="shared" si="222"/>
        <v>0</v>
      </c>
      <c r="FM115" s="18">
        <f t="shared" si="223"/>
        <v>0</v>
      </c>
      <c r="FN115" s="18">
        <f t="shared" si="224"/>
        <v>0</v>
      </c>
      <c r="FO115" s="18">
        <f t="shared" si="225"/>
        <v>0</v>
      </c>
      <c r="FP115" s="18">
        <f t="shared" si="226"/>
        <v>0</v>
      </c>
      <c r="FQ115" s="18">
        <f t="shared" si="227"/>
        <v>0</v>
      </c>
      <c r="FR115" s="18">
        <f t="shared" si="228"/>
        <v>0</v>
      </c>
      <c r="FS115" s="18">
        <f t="shared" si="229"/>
        <v>0</v>
      </c>
      <c r="FT115" s="18">
        <f t="shared" si="230"/>
        <v>0</v>
      </c>
      <c r="FU115" s="18">
        <f t="shared" si="231"/>
        <v>0</v>
      </c>
      <c r="FV115" s="18">
        <f t="shared" si="232"/>
        <v>0</v>
      </c>
      <c r="FW115" s="18">
        <f t="shared" si="233"/>
        <v>0</v>
      </c>
      <c r="FX115" s="18">
        <f t="shared" si="234"/>
        <v>0</v>
      </c>
      <c r="FY115" s="18">
        <f t="shared" si="235"/>
        <v>0</v>
      </c>
      <c r="FZ115" s="18">
        <f t="shared" si="236"/>
        <v>0</v>
      </c>
      <c r="GA115" s="18">
        <f t="shared" si="237"/>
        <v>0</v>
      </c>
      <c r="GB115" s="18">
        <f t="shared" si="238"/>
        <v>0</v>
      </c>
      <c r="GC115" s="18">
        <f t="shared" si="239"/>
        <v>0</v>
      </c>
      <c r="GD115" s="18">
        <f t="shared" si="240"/>
        <v>0</v>
      </c>
      <c r="GE115" s="18">
        <f t="shared" si="241"/>
        <v>0</v>
      </c>
    </row>
    <row r="116" spans="1:187" x14ac:dyDescent="0.2">
      <c r="A116">
        <v>113</v>
      </c>
      <c r="B116" s="16">
        <f>Bonds!B116</f>
        <v>47057</v>
      </c>
      <c r="C116" s="17">
        <f>Bonds!C116</f>
        <v>4.875</v>
      </c>
      <c r="D116">
        <f>Bonds!Q116</f>
        <v>5</v>
      </c>
      <c r="E116">
        <f t="shared" si="121"/>
        <v>1</v>
      </c>
      <c r="F116" s="16">
        <f>IF(1&gt;$D116,"",IF($E116=1,EOMONTH(EDATE(Bonds!$I116,6*(1-1)),0),EDATE(Bonds!$I116,6*(1-1))))</f>
        <v>46326</v>
      </c>
      <c r="G116" s="16">
        <f>IF(2&gt;$D116,"",IF($E116=1,EOMONTH(EDATE(Bonds!$I116,6*(2-1)),0),EDATE(Bonds!$I116,6*(2-1))))</f>
        <v>46507</v>
      </c>
      <c r="H116" s="16">
        <f>IF(3&gt;$D116,"",IF($E116=1,EOMONTH(EDATE(Bonds!$I116,6*(3-1)),0),EDATE(Bonds!$I116,6*(3-1))))</f>
        <v>46691</v>
      </c>
      <c r="I116" s="16">
        <f>IF(4&gt;$D116,"",IF($E116=1,EOMONTH(EDATE(Bonds!$I116,6*(4-1)),0),EDATE(Bonds!$I116,6*(4-1))))</f>
        <v>46873</v>
      </c>
      <c r="J116" s="16">
        <f>IF(5&gt;$D116,"",IF($E116=1,EOMONTH(EDATE(Bonds!$I116,6*(5-1)),0),EDATE(Bonds!$I116,6*(5-1))))</f>
        <v>47057</v>
      </c>
      <c r="K116" s="16" t="str">
        <f>IF(6&gt;$D116,"",IF($E116=1,EOMONTH(EDATE(Bonds!$I116,6*(6-1)),0),EDATE(Bonds!$I116,6*(6-1))))</f>
        <v/>
      </c>
      <c r="L116" s="16" t="str">
        <f>IF(7&gt;$D116,"",IF($E116=1,EOMONTH(EDATE(Bonds!$I116,6*(7-1)),0),EDATE(Bonds!$I116,6*(7-1))))</f>
        <v/>
      </c>
      <c r="M116" s="16" t="str">
        <f>IF(8&gt;$D116,"",IF($E116=1,EOMONTH(EDATE(Bonds!$I116,6*(8-1)),0),EDATE(Bonds!$I116,6*(8-1))))</f>
        <v/>
      </c>
      <c r="N116" s="16" t="str">
        <f>IF(9&gt;$D116,"",IF($E116=1,EOMONTH(EDATE(Bonds!$I116,6*(9-1)),0),EDATE(Bonds!$I116,6*(9-1))))</f>
        <v/>
      </c>
      <c r="O116" s="16" t="str">
        <f>IF(10&gt;$D116,"",IF($E116=1,EOMONTH(EDATE(Bonds!$I116,6*(10-1)),0),EDATE(Bonds!$I116,6*(10-1))))</f>
        <v/>
      </c>
      <c r="P116" s="16" t="str">
        <f>IF(11&gt;$D116,"",IF($E116=1,EOMONTH(EDATE(Bonds!$I116,6*(11-1)),0),EDATE(Bonds!$I116,6*(11-1))))</f>
        <v/>
      </c>
      <c r="Q116" s="16" t="str">
        <f>IF(12&gt;$D116,"",IF($E116=1,EOMONTH(EDATE(Bonds!$I116,6*(12-1)),0),EDATE(Bonds!$I116,6*(12-1))))</f>
        <v/>
      </c>
      <c r="R116" s="16" t="str">
        <f>IF(13&gt;$D116,"",IF($E116=1,EOMONTH(EDATE(Bonds!$I116,6*(13-1)),0),EDATE(Bonds!$I116,6*(13-1))))</f>
        <v/>
      </c>
      <c r="S116" s="16" t="str">
        <f>IF(14&gt;$D116,"",IF($E116=1,EOMONTH(EDATE(Bonds!$I116,6*(14-1)),0),EDATE(Bonds!$I116,6*(14-1))))</f>
        <v/>
      </c>
      <c r="T116" s="16" t="str">
        <f>IF(15&gt;$D116,"",IF($E116=1,EOMONTH(EDATE(Bonds!$I116,6*(15-1)),0),EDATE(Bonds!$I116,6*(15-1))))</f>
        <v/>
      </c>
      <c r="U116" s="16" t="str">
        <f>IF(16&gt;$D116,"",IF($E116=1,EOMONTH(EDATE(Bonds!$I116,6*(16-1)),0),EDATE(Bonds!$I116,6*(16-1))))</f>
        <v/>
      </c>
      <c r="V116" s="16" t="str">
        <f>IF(17&gt;$D116,"",IF($E116=1,EOMONTH(EDATE(Bonds!$I116,6*(17-1)),0),EDATE(Bonds!$I116,6*(17-1))))</f>
        <v/>
      </c>
      <c r="W116" s="16" t="str">
        <f>IF(18&gt;$D116,"",IF($E116=1,EOMONTH(EDATE(Bonds!$I116,6*(18-1)),0),EDATE(Bonds!$I116,6*(18-1))))</f>
        <v/>
      </c>
      <c r="X116" s="16" t="str">
        <f>IF(19&gt;$D116,"",IF($E116=1,EOMONTH(EDATE(Bonds!$I116,6*(19-1)),0),EDATE(Bonds!$I116,6*(19-1))))</f>
        <v/>
      </c>
      <c r="Y116" s="16" t="str">
        <f>IF(20&gt;$D116,"",IF($E116=1,EOMONTH(EDATE(Bonds!$I116,6*(20-1)),0),EDATE(Bonds!$I116,6*(20-1))))</f>
        <v/>
      </c>
      <c r="Z116" s="16" t="str">
        <f>IF(21&gt;$D116,"",IF($E116=1,EOMONTH(EDATE(Bonds!$I116,6*(21-1)),0),EDATE(Bonds!$I116,6*(21-1))))</f>
        <v/>
      </c>
      <c r="AA116" s="16" t="str">
        <f>IF(22&gt;$D116,"",IF($E116=1,EOMONTH(EDATE(Bonds!$I116,6*(22-1)),0),EDATE(Bonds!$I116,6*(22-1))))</f>
        <v/>
      </c>
      <c r="AB116" s="16" t="str">
        <f>IF(23&gt;$D116,"",IF($E116=1,EOMONTH(EDATE(Bonds!$I116,6*(23-1)),0),EDATE(Bonds!$I116,6*(23-1))))</f>
        <v/>
      </c>
      <c r="AC116" s="16" t="str">
        <f>IF(24&gt;$D116,"",IF($E116=1,EOMONTH(EDATE(Bonds!$I116,6*(24-1)),0),EDATE(Bonds!$I116,6*(24-1))))</f>
        <v/>
      </c>
      <c r="AD116" s="16" t="str">
        <f>IF(25&gt;$D116,"",IF($E116=1,EOMONTH(EDATE(Bonds!$I116,6*(25-1)),0),EDATE(Bonds!$I116,6*(25-1))))</f>
        <v/>
      </c>
      <c r="AE116" s="16" t="str">
        <f>IF(26&gt;$D116,"",IF($E116=1,EOMONTH(EDATE(Bonds!$I116,6*(26-1)),0),EDATE(Bonds!$I116,6*(26-1))))</f>
        <v/>
      </c>
      <c r="AF116" s="16" t="str">
        <f>IF(27&gt;$D116,"",IF($E116=1,EOMONTH(EDATE(Bonds!$I116,6*(27-1)),0),EDATE(Bonds!$I116,6*(27-1))))</f>
        <v/>
      </c>
      <c r="AG116" s="16" t="str">
        <f>IF(28&gt;$D116,"",IF($E116=1,EOMONTH(EDATE(Bonds!$I116,6*(28-1)),0),EDATE(Bonds!$I116,6*(28-1))))</f>
        <v/>
      </c>
      <c r="AH116" s="16" t="str">
        <f>IF(29&gt;$D116,"",IF($E116=1,EOMONTH(EDATE(Bonds!$I116,6*(29-1)),0),EDATE(Bonds!$I116,6*(29-1))))</f>
        <v/>
      </c>
      <c r="AI116" s="16" t="str">
        <f>IF(30&gt;$D116,"",IF($E116=1,EOMONTH(EDATE(Bonds!$I116,6*(30-1)),0),EDATE(Bonds!$I116,6*(30-1))))</f>
        <v/>
      </c>
      <c r="AJ116" s="16" t="str">
        <f>IF(31&gt;$D116,"",IF($E116=1,EOMONTH(EDATE(Bonds!$I116,6*(31-1)),0),EDATE(Bonds!$I116,6*(31-1))))</f>
        <v/>
      </c>
      <c r="AK116" s="16" t="str">
        <f>IF(32&gt;$D116,"",IF($E116=1,EOMONTH(EDATE(Bonds!$I116,6*(32-1)),0),EDATE(Bonds!$I116,6*(32-1))))</f>
        <v/>
      </c>
      <c r="AL116" s="16" t="str">
        <f>IF(33&gt;$D116,"",IF($E116=1,EOMONTH(EDATE(Bonds!$I116,6*(33-1)),0),EDATE(Bonds!$I116,6*(33-1))))</f>
        <v/>
      </c>
      <c r="AM116" s="16" t="str">
        <f>IF(34&gt;$D116,"",IF($E116=1,EOMONTH(EDATE(Bonds!$I116,6*(34-1)),0),EDATE(Bonds!$I116,6*(34-1))))</f>
        <v/>
      </c>
      <c r="AN116" s="16" t="str">
        <f>IF(35&gt;$D116,"",IF($E116=1,EOMONTH(EDATE(Bonds!$I116,6*(35-1)),0),EDATE(Bonds!$I116,6*(35-1))))</f>
        <v/>
      </c>
      <c r="AO116" s="16" t="str">
        <f>IF(36&gt;$D116,"",IF($E116=1,EOMONTH(EDATE(Bonds!$I116,6*(36-1)),0),EDATE(Bonds!$I116,6*(36-1))))</f>
        <v/>
      </c>
      <c r="AP116" s="16" t="str">
        <f>IF(37&gt;$D116,"",IF($E116=1,EOMONTH(EDATE(Bonds!$I116,6*(37-1)),0),EDATE(Bonds!$I116,6*(37-1))))</f>
        <v/>
      </c>
      <c r="AQ116" s="16" t="str">
        <f>IF(38&gt;$D116,"",IF($E116=1,EOMONTH(EDATE(Bonds!$I116,6*(38-1)),0),EDATE(Bonds!$I116,6*(38-1))))</f>
        <v/>
      </c>
      <c r="AR116" s="16" t="str">
        <f>IF(39&gt;$D116,"",IF($E116=1,EOMONTH(EDATE(Bonds!$I116,6*(39-1)),0),EDATE(Bonds!$I116,6*(39-1))))</f>
        <v/>
      </c>
      <c r="AS116" s="16" t="str">
        <f>IF(40&gt;$D116,"",IF($E116=1,EOMONTH(EDATE(Bonds!$I116,6*(40-1)),0),EDATE(Bonds!$I116,6*(40-1))))</f>
        <v/>
      </c>
      <c r="AT116" s="16" t="str">
        <f>IF(41&gt;$D116,"",IF($E116=1,EOMONTH(EDATE(Bonds!$I116,6*(41-1)),0),EDATE(Bonds!$I116,6*(41-1))))</f>
        <v/>
      </c>
      <c r="AU116" s="16" t="str">
        <f>IF(42&gt;$D116,"",IF($E116=1,EOMONTH(EDATE(Bonds!$I116,6*(42-1)),0),EDATE(Bonds!$I116,6*(42-1))))</f>
        <v/>
      </c>
      <c r="AV116" s="16" t="str">
        <f>IF(43&gt;$D116,"",IF($E116=1,EOMONTH(EDATE(Bonds!$I116,6*(43-1)),0),EDATE(Bonds!$I116,6*(43-1))))</f>
        <v/>
      </c>
      <c r="AW116" s="16" t="str">
        <f>IF(44&gt;$D116,"",IF($E116=1,EOMONTH(EDATE(Bonds!$I116,6*(44-1)),0),EDATE(Bonds!$I116,6*(44-1))))</f>
        <v/>
      </c>
      <c r="AX116" s="16" t="str">
        <f>IF(45&gt;$D116,"",IF($E116=1,EOMONTH(EDATE(Bonds!$I116,6*(45-1)),0),EDATE(Bonds!$I116,6*(45-1))))</f>
        <v/>
      </c>
      <c r="AY116" s="16" t="str">
        <f>IF(46&gt;$D116,"",IF($E116=1,EOMONTH(EDATE(Bonds!$I116,6*(46-1)),0),EDATE(Bonds!$I116,6*(46-1))))</f>
        <v/>
      </c>
      <c r="AZ116" s="16" t="str">
        <f>IF(47&gt;$D116,"",IF($E116=1,EOMONTH(EDATE(Bonds!$I116,6*(47-1)),0),EDATE(Bonds!$I116,6*(47-1))))</f>
        <v/>
      </c>
      <c r="BA116" s="16" t="str">
        <f>IF(48&gt;$D116,"",IF($E116=1,EOMONTH(EDATE(Bonds!$I116,6*(48-1)),0),EDATE(Bonds!$I116,6*(48-1))))</f>
        <v/>
      </c>
      <c r="BB116" s="16" t="str">
        <f>IF(49&gt;$D116,"",IF($E116=1,EOMONTH(EDATE(Bonds!$I116,6*(49-1)),0),EDATE(Bonds!$I116,6*(49-1))))</f>
        <v/>
      </c>
      <c r="BC116" s="16" t="str">
        <f>IF(50&gt;$D116,"",IF($E116=1,EOMONTH(EDATE(Bonds!$I116,6*(50-1)),0),EDATE(Bonds!$I116,6*(50-1))))</f>
        <v/>
      </c>
      <c r="BD116" s="16" t="str">
        <f>IF(51&gt;$D116,"",IF($E116=1,EOMONTH(EDATE(Bonds!$I116,6*(51-1)),0),EDATE(Bonds!$I116,6*(51-1))))</f>
        <v/>
      </c>
      <c r="BE116" s="16" t="str">
        <f>IF(52&gt;$D116,"",IF($E116=1,EOMONTH(EDATE(Bonds!$I116,6*(52-1)),0),EDATE(Bonds!$I116,6*(52-1))))</f>
        <v/>
      </c>
      <c r="BF116" s="16" t="str">
        <f>IF(53&gt;$D116,"",IF($E116=1,EOMONTH(EDATE(Bonds!$I116,6*(53-1)),0),EDATE(Bonds!$I116,6*(53-1))))</f>
        <v/>
      </c>
      <c r="BG116" s="16" t="str">
        <f>IF(54&gt;$D116,"",IF($E116=1,EOMONTH(EDATE(Bonds!$I116,6*(54-1)),0),EDATE(Bonds!$I116,6*(54-1))))</f>
        <v/>
      </c>
      <c r="BH116" s="16" t="str">
        <f>IF(55&gt;$D116,"",IF($E116=1,EOMONTH(EDATE(Bonds!$I116,6*(55-1)),0),EDATE(Bonds!$I116,6*(55-1))))</f>
        <v/>
      </c>
      <c r="BI116" s="16" t="str">
        <f>IF(56&gt;$D116,"",IF($E116=1,EOMONTH(EDATE(Bonds!$I116,6*(56-1)),0),EDATE(Bonds!$I116,6*(56-1))))</f>
        <v/>
      </c>
      <c r="BJ116" s="16" t="str">
        <f>IF(57&gt;$D116,"",IF($E116=1,EOMONTH(EDATE(Bonds!$I116,6*(57-1)),0),EDATE(Bonds!$I116,6*(57-1))))</f>
        <v/>
      </c>
      <c r="BK116" s="16" t="str">
        <f>IF(58&gt;$D116,"",IF($E116=1,EOMONTH(EDATE(Bonds!$I116,6*(58-1)),0),EDATE(Bonds!$I116,6*(58-1))))</f>
        <v/>
      </c>
      <c r="BL116" s="16" t="str">
        <f>IF(59&gt;$D116,"",IF($E116=1,EOMONTH(EDATE(Bonds!$I116,6*(59-1)),0),EDATE(Bonds!$I116,6*(59-1))))</f>
        <v/>
      </c>
      <c r="BM116" s="16" t="str">
        <f>IF(60&gt;$D116,"",IF($E116=1,EOMONTH(EDATE(Bonds!$I116,6*(60-1)),0),EDATE(Bonds!$I116,6*(60-1))))</f>
        <v/>
      </c>
      <c r="BO116" s="22">
        <f t="shared" si="122"/>
        <v>3.7298133534015822E-2</v>
      </c>
      <c r="BP116" s="22">
        <f t="shared" si="123"/>
        <v>3.9984915237647078E-2</v>
      </c>
      <c r="BQ116" s="22">
        <f t="shared" si="124"/>
        <v>4.1758155671488606E-2</v>
      </c>
      <c r="BR116" s="22">
        <f t="shared" si="125"/>
        <v>4.2873417403885665E-2</v>
      </c>
      <c r="BS116" s="22">
        <f t="shared" si="126"/>
        <v>4.3579434732219563E-2</v>
      </c>
      <c r="BT116" s="22" t="str">
        <f t="shared" si="127"/>
        <v/>
      </c>
      <c r="BU116" s="22" t="str">
        <f t="shared" si="128"/>
        <v/>
      </c>
      <c r="BV116" s="22" t="str">
        <f t="shared" si="129"/>
        <v/>
      </c>
      <c r="BW116" s="22" t="str">
        <f t="shared" si="130"/>
        <v/>
      </c>
      <c r="BX116" s="22" t="str">
        <f t="shared" si="131"/>
        <v/>
      </c>
      <c r="BY116" s="22" t="str">
        <f t="shared" si="132"/>
        <v/>
      </c>
      <c r="BZ116" s="22" t="str">
        <f t="shared" si="133"/>
        <v/>
      </c>
      <c r="CA116" s="22" t="str">
        <f t="shared" si="134"/>
        <v/>
      </c>
      <c r="CB116" s="22" t="str">
        <f t="shared" si="135"/>
        <v/>
      </c>
      <c r="CC116" s="22" t="str">
        <f t="shared" si="136"/>
        <v/>
      </c>
      <c r="CD116" s="22" t="str">
        <f t="shared" si="137"/>
        <v/>
      </c>
      <c r="CE116" s="22" t="str">
        <f t="shared" si="138"/>
        <v/>
      </c>
      <c r="CF116" s="22" t="str">
        <f t="shared" si="139"/>
        <v/>
      </c>
      <c r="CG116" s="22" t="str">
        <f t="shared" si="140"/>
        <v/>
      </c>
      <c r="CH116" s="22" t="str">
        <f t="shared" si="141"/>
        <v/>
      </c>
      <c r="CI116" s="22" t="str">
        <f t="shared" si="142"/>
        <v/>
      </c>
      <c r="CJ116" s="22" t="str">
        <f t="shared" si="143"/>
        <v/>
      </c>
      <c r="CK116" s="22" t="str">
        <f t="shared" si="144"/>
        <v/>
      </c>
      <c r="CL116" s="22" t="str">
        <f t="shared" si="145"/>
        <v/>
      </c>
      <c r="CM116" s="22" t="str">
        <f t="shared" si="146"/>
        <v/>
      </c>
      <c r="CN116" s="22" t="str">
        <f t="shared" si="147"/>
        <v/>
      </c>
      <c r="CO116" s="22" t="str">
        <f t="shared" si="148"/>
        <v/>
      </c>
      <c r="CP116" s="22" t="str">
        <f t="shared" si="149"/>
        <v/>
      </c>
      <c r="CQ116" s="22" t="str">
        <f t="shared" si="150"/>
        <v/>
      </c>
      <c r="CR116" s="22" t="str">
        <f t="shared" si="151"/>
        <v/>
      </c>
      <c r="CS116" s="22" t="str">
        <f t="shared" si="152"/>
        <v/>
      </c>
      <c r="CT116" s="22" t="str">
        <f t="shared" si="153"/>
        <v/>
      </c>
      <c r="CU116" s="22" t="str">
        <f t="shared" si="154"/>
        <v/>
      </c>
      <c r="CV116" s="22" t="str">
        <f t="shared" si="155"/>
        <v/>
      </c>
      <c r="CW116" s="22" t="str">
        <f t="shared" si="156"/>
        <v/>
      </c>
      <c r="CX116" s="22" t="str">
        <f t="shared" si="157"/>
        <v/>
      </c>
      <c r="CY116" s="22" t="str">
        <f t="shared" si="158"/>
        <v/>
      </c>
      <c r="CZ116" s="22" t="str">
        <f t="shared" si="159"/>
        <v/>
      </c>
      <c r="DA116" s="22" t="str">
        <f t="shared" si="160"/>
        <v/>
      </c>
      <c r="DB116" s="22" t="str">
        <f t="shared" si="161"/>
        <v/>
      </c>
      <c r="DC116" s="22" t="str">
        <f t="shared" si="162"/>
        <v/>
      </c>
      <c r="DD116" s="22" t="str">
        <f t="shared" si="163"/>
        <v/>
      </c>
      <c r="DE116" s="22" t="str">
        <f t="shared" si="164"/>
        <v/>
      </c>
      <c r="DF116" s="22" t="str">
        <f t="shared" si="165"/>
        <v/>
      </c>
      <c r="DG116" s="22" t="str">
        <f t="shared" si="166"/>
        <v/>
      </c>
      <c r="DH116" s="22" t="str">
        <f t="shared" si="167"/>
        <v/>
      </c>
      <c r="DI116" s="22" t="str">
        <f t="shared" si="168"/>
        <v/>
      </c>
      <c r="DJ116" s="22" t="str">
        <f t="shared" si="169"/>
        <v/>
      </c>
      <c r="DK116" s="22" t="str">
        <f t="shared" si="170"/>
        <v/>
      </c>
      <c r="DL116" s="22" t="str">
        <f t="shared" si="171"/>
        <v/>
      </c>
      <c r="DM116" s="22" t="str">
        <f t="shared" si="172"/>
        <v/>
      </c>
      <c r="DN116" s="22" t="str">
        <f t="shared" si="173"/>
        <v/>
      </c>
      <c r="DO116" s="22" t="str">
        <f t="shared" si="174"/>
        <v/>
      </c>
      <c r="DP116" s="22" t="str">
        <f t="shared" si="175"/>
        <v/>
      </c>
      <c r="DQ116" s="22" t="str">
        <f t="shared" si="176"/>
        <v/>
      </c>
      <c r="DR116" s="22" t="str">
        <f t="shared" si="177"/>
        <v/>
      </c>
      <c r="DS116" s="22" t="str">
        <f t="shared" si="178"/>
        <v/>
      </c>
      <c r="DT116" s="22" t="str">
        <f t="shared" si="179"/>
        <v/>
      </c>
      <c r="DU116" s="22" t="str">
        <f t="shared" si="180"/>
        <v/>
      </c>
      <c r="DV116" s="22" t="str">
        <f t="shared" si="181"/>
        <v/>
      </c>
      <c r="DX116" s="18">
        <f t="shared" si="182"/>
        <v>2.4243344437342507</v>
      </c>
      <c r="DY116" s="18">
        <f t="shared" si="183"/>
        <v>2.3758107770791694</v>
      </c>
      <c r="DZ116" s="18">
        <f t="shared" si="184"/>
        <v>2.3236779535956615</v>
      </c>
      <c r="EA116" s="18">
        <f t="shared" si="185"/>
        <v>2.2716264514408135</v>
      </c>
      <c r="EB116" s="18">
        <f t="shared" si="186"/>
        <v>93.283814857938879</v>
      </c>
      <c r="EC116" s="18">
        <f t="shared" si="187"/>
        <v>0</v>
      </c>
      <c r="ED116" s="18">
        <f t="shared" si="188"/>
        <v>0</v>
      </c>
      <c r="EE116" s="18">
        <f t="shared" si="189"/>
        <v>0</v>
      </c>
      <c r="EF116" s="18">
        <f t="shared" si="190"/>
        <v>0</v>
      </c>
      <c r="EG116" s="18">
        <f t="shared" si="191"/>
        <v>0</v>
      </c>
      <c r="EH116" s="18">
        <f t="shared" si="192"/>
        <v>0</v>
      </c>
      <c r="EI116" s="18">
        <f t="shared" si="193"/>
        <v>0</v>
      </c>
      <c r="EJ116" s="18">
        <f t="shared" si="194"/>
        <v>0</v>
      </c>
      <c r="EK116" s="18">
        <f t="shared" si="195"/>
        <v>0</v>
      </c>
      <c r="EL116" s="18">
        <f t="shared" si="196"/>
        <v>0</v>
      </c>
      <c r="EM116" s="18">
        <f t="shared" si="197"/>
        <v>0</v>
      </c>
      <c r="EN116" s="18">
        <f t="shared" si="198"/>
        <v>0</v>
      </c>
      <c r="EO116" s="18">
        <f t="shared" si="199"/>
        <v>0</v>
      </c>
      <c r="EP116" s="18">
        <f t="shared" si="200"/>
        <v>0</v>
      </c>
      <c r="EQ116" s="18">
        <f t="shared" si="201"/>
        <v>0</v>
      </c>
      <c r="ER116" s="18">
        <f t="shared" si="202"/>
        <v>0</v>
      </c>
      <c r="ES116" s="18">
        <f t="shared" si="203"/>
        <v>0</v>
      </c>
      <c r="ET116" s="18">
        <f t="shared" si="204"/>
        <v>0</v>
      </c>
      <c r="EU116" s="18">
        <f t="shared" si="205"/>
        <v>0</v>
      </c>
      <c r="EV116" s="18">
        <f t="shared" si="206"/>
        <v>0</v>
      </c>
      <c r="EW116" s="18">
        <f t="shared" si="207"/>
        <v>0</v>
      </c>
      <c r="EX116" s="18">
        <f t="shared" si="208"/>
        <v>0</v>
      </c>
      <c r="EY116" s="18">
        <f t="shared" si="209"/>
        <v>0</v>
      </c>
      <c r="EZ116" s="18">
        <f t="shared" si="210"/>
        <v>0</v>
      </c>
      <c r="FA116" s="18">
        <f t="shared" si="211"/>
        <v>0</v>
      </c>
      <c r="FB116" s="18">
        <f t="shared" si="212"/>
        <v>0</v>
      </c>
      <c r="FC116" s="18">
        <f t="shared" si="213"/>
        <v>0</v>
      </c>
      <c r="FD116" s="18">
        <f t="shared" si="214"/>
        <v>0</v>
      </c>
      <c r="FE116" s="18">
        <f t="shared" si="215"/>
        <v>0</v>
      </c>
      <c r="FF116" s="18">
        <f t="shared" si="216"/>
        <v>0</v>
      </c>
      <c r="FG116" s="18">
        <f t="shared" si="217"/>
        <v>0</v>
      </c>
      <c r="FH116" s="18">
        <f t="shared" si="218"/>
        <v>0</v>
      </c>
      <c r="FI116" s="18">
        <f t="shared" si="219"/>
        <v>0</v>
      </c>
      <c r="FJ116" s="18">
        <f t="shared" si="220"/>
        <v>0</v>
      </c>
      <c r="FK116" s="18">
        <f t="shared" si="221"/>
        <v>0</v>
      </c>
      <c r="FL116" s="18">
        <f t="shared" si="222"/>
        <v>0</v>
      </c>
      <c r="FM116" s="18">
        <f t="shared" si="223"/>
        <v>0</v>
      </c>
      <c r="FN116" s="18">
        <f t="shared" si="224"/>
        <v>0</v>
      </c>
      <c r="FO116" s="18">
        <f t="shared" si="225"/>
        <v>0</v>
      </c>
      <c r="FP116" s="18">
        <f t="shared" si="226"/>
        <v>0</v>
      </c>
      <c r="FQ116" s="18">
        <f t="shared" si="227"/>
        <v>0</v>
      </c>
      <c r="FR116" s="18">
        <f t="shared" si="228"/>
        <v>0</v>
      </c>
      <c r="FS116" s="18">
        <f t="shared" si="229"/>
        <v>0</v>
      </c>
      <c r="FT116" s="18">
        <f t="shared" si="230"/>
        <v>0</v>
      </c>
      <c r="FU116" s="18">
        <f t="shared" si="231"/>
        <v>0</v>
      </c>
      <c r="FV116" s="18">
        <f t="shared" si="232"/>
        <v>0</v>
      </c>
      <c r="FW116" s="18">
        <f t="shared" si="233"/>
        <v>0</v>
      </c>
      <c r="FX116" s="18">
        <f t="shared" si="234"/>
        <v>0</v>
      </c>
      <c r="FY116" s="18">
        <f t="shared" si="235"/>
        <v>0</v>
      </c>
      <c r="FZ116" s="18">
        <f t="shared" si="236"/>
        <v>0</v>
      </c>
      <c r="GA116" s="18">
        <f t="shared" si="237"/>
        <v>0</v>
      </c>
      <c r="GB116" s="18">
        <f t="shared" si="238"/>
        <v>0</v>
      </c>
      <c r="GC116" s="18">
        <f t="shared" si="239"/>
        <v>0</v>
      </c>
      <c r="GD116" s="18">
        <f t="shared" si="240"/>
        <v>0</v>
      </c>
      <c r="GE116" s="18">
        <f t="shared" si="241"/>
        <v>0</v>
      </c>
    </row>
    <row r="117" spans="1:187" x14ac:dyDescent="0.2">
      <c r="A117">
        <v>114</v>
      </c>
      <c r="B117" s="16">
        <f>Bonds!B117</f>
        <v>47072</v>
      </c>
      <c r="C117" s="17">
        <f>Bonds!C117</f>
        <v>3.125</v>
      </c>
      <c r="D117">
        <f>Bonds!Q117</f>
        <v>5</v>
      </c>
      <c r="E117">
        <f t="shared" si="121"/>
        <v>0</v>
      </c>
      <c r="F117" s="16">
        <f>IF(1&gt;$D117,"",IF($E117=1,EOMONTH(EDATE(Bonds!$I117,6*(1-1)),0),EDATE(Bonds!$I117,6*(1-1))))</f>
        <v>46341</v>
      </c>
      <c r="G117" s="16">
        <f>IF(2&gt;$D117,"",IF($E117=1,EOMONTH(EDATE(Bonds!$I117,6*(2-1)),0),EDATE(Bonds!$I117,6*(2-1))))</f>
        <v>46522</v>
      </c>
      <c r="H117" s="16">
        <f>IF(3&gt;$D117,"",IF($E117=1,EOMONTH(EDATE(Bonds!$I117,6*(3-1)),0),EDATE(Bonds!$I117,6*(3-1))))</f>
        <v>46706</v>
      </c>
      <c r="I117" s="16">
        <f>IF(4&gt;$D117,"",IF($E117=1,EOMONTH(EDATE(Bonds!$I117,6*(4-1)),0),EDATE(Bonds!$I117,6*(4-1))))</f>
        <v>46888</v>
      </c>
      <c r="J117" s="16">
        <f>IF(5&gt;$D117,"",IF($E117=1,EOMONTH(EDATE(Bonds!$I117,6*(5-1)),0),EDATE(Bonds!$I117,6*(5-1))))</f>
        <v>47072</v>
      </c>
      <c r="K117" s="16" t="str">
        <f>IF(6&gt;$D117,"",IF($E117=1,EOMONTH(EDATE(Bonds!$I117,6*(6-1)),0),EDATE(Bonds!$I117,6*(6-1))))</f>
        <v/>
      </c>
      <c r="L117" s="16" t="str">
        <f>IF(7&gt;$D117,"",IF($E117=1,EOMONTH(EDATE(Bonds!$I117,6*(7-1)),0),EDATE(Bonds!$I117,6*(7-1))))</f>
        <v/>
      </c>
      <c r="M117" s="16" t="str">
        <f>IF(8&gt;$D117,"",IF($E117=1,EOMONTH(EDATE(Bonds!$I117,6*(8-1)),0),EDATE(Bonds!$I117,6*(8-1))))</f>
        <v/>
      </c>
      <c r="N117" s="16" t="str">
        <f>IF(9&gt;$D117,"",IF($E117=1,EOMONTH(EDATE(Bonds!$I117,6*(9-1)),0),EDATE(Bonds!$I117,6*(9-1))))</f>
        <v/>
      </c>
      <c r="O117" s="16" t="str">
        <f>IF(10&gt;$D117,"",IF($E117=1,EOMONTH(EDATE(Bonds!$I117,6*(10-1)),0),EDATE(Bonds!$I117,6*(10-1))))</f>
        <v/>
      </c>
      <c r="P117" s="16" t="str">
        <f>IF(11&gt;$D117,"",IF($E117=1,EOMONTH(EDATE(Bonds!$I117,6*(11-1)),0),EDATE(Bonds!$I117,6*(11-1))))</f>
        <v/>
      </c>
      <c r="Q117" s="16" t="str">
        <f>IF(12&gt;$D117,"",IF($E117=1,EOMONTH(EDATE(Bonds!$I117,6*(12-1)),0),EDATE(Bonds!$I117,6*(12-1))))</f>
        <v/>
      </c>
      <c r="R117" s="16" t="str">
        <f>IF(13&gt;$D117,"",IF($E117=1,EOMONTH(EDATE(Bonds!$I117,6*(13-1)),0),EDATE(Bonds!$I117,6*(13-1))))</f>
        <v/>
      </c>
      <c r="S117" s="16" t="str">
        <f>IF(14&gt;$D117,"",IF($E117=1,EOMONTH(EDATE(Bonds!$I117,6*(14-1)),0),EDATE(Bonds!$I117,6*(14-1))))</f>
        <v/>
      </c>
      <c r="T117" s="16" t="str">
        <f>IF(15&gt;$D117,"",IF($E117=1,EOMONTH(EDATE(Bonds!$I117,6*(15-1)),0),EDATE(Bonds!$I117,6*(15-1))))</f>
        <v/>
      </c>
      <c r="U117" s="16" t="str">
        <f>IF(16&gt;$D117,"",IF($E117=1,EOMONTH(EDATE(Bonds!$I117,6*(16-1)),0),EDATE(Bonds!$I117,6*(16-1))))</f>
        <v/>
      </c>
      <c r="V117" s="16" t="str">
        <f>IF(17&gt;$D117,"",IF($E117=1,EOMONTH(EDATE(Bonds!$I117,6*(17-1)),0),EDATE(Bonds!$I117,6*(17-1))))</f>
        <v/>
      </c>
      <c r="W117" s="16" t="str">
        <f>IF(18&gt;$D117,"",IF($E117=1,EOMONTH(EDATE(Bonds!$I117,6*(18-1)),0),EDATE(Bonds!$I117,6*(18-1))))</f>
        <v/>
      </c>
      <c r="X117" s="16" t="str">
        <f>IF(19&gt;$D117,"",IF($E117=1,EOMONTH(EDATE(Bonds!$I117,6*(19-1)),0),EDATE(Bonds!$I117,6*(19-1))))</f>
        <v/>
      </c>
      <c r="Y117" s="16" t="str">
        <f>IF(20&gt;$D117,"",IF($E117=1,EOMONTH(EDATE(Bonds!$I117,6*(20-1)),0),EDATE(Bonds!$I117,6*(20-1))))</f>
        <v/>
      </c>
      <c r="Z117" s="16" t="str">
        <f>IF(21&gt;$D117,"",IF($E117=1,EOMONTH(EDATE(Bonds!$I117,6*(21-1)),0),EDATE(Bonds!$I117,6*(21-1))))</f>
        <v/>
      </c>
      <c r="AA117" s="16" t="str">
        <f>IF(22&gt;$D117,"",IF($E117=1,EOMONTH(EDATE(Bonds!$I117,6*(22-1)),0),EDATE(Bonds!$I117,6*(22-1))))</f>
        <v/>
      </c>
      <c r="AB117" s="16" t="str">
        <f>IF(23&gt;$D117,"",IF($E117=1,EOMONTH(EDATE(Bonds!$I117,6*(23-1)),0),EDATE(Bonds!$I117,6*(23-1))))</f>
        <v/>
      </c>
      <c r="AC117" s="16" t="str">
        <f>IF(24&gt;$D117,"",IF($E117=1,EOMONTH(EDATE(Bonds!$I117,6*(24-1)),0),EDATE(Bonds!$I117,6*(24-1))))</f>
        <v/>
      </c>
      <c r="AD117" s="16" t="str">
        <f>IF(25&gt;$D117,"",IF($E117=1,EOMONTH(EDATE(Bonds!$I117,6*(25-1)),0),EDATE(Bonds!$I117,6*(25-1))))</f>
        <v/>
      </c>
      <c r="AE117" s="16" t="str">
        <f>IF(26&gt;$D117,"",IF($E117=1,EOMONTH(EDATE(Bonds!$I117,6*(26-1)),0),EDATE(Bonds!$I117,6*(26-1))))</f>
        <v/>
      </c>
      <c r="AF117" s="16" t="str">
        <f>IF(27&gt;$D117,"",IF($E117=1,EOMONTH(EDATE(Bonds!$I117,6*(27-1)),0),EDATE(Bonds!$I117,6*(27-1))))</f>
        <v/>
      </c>
      <c r="AG117" s="16" t="str">
        <f>IF(28&gt;$D117,"",IF($E117=1,EOMONTH(EDATE(Bonds!$I117,6*(28-1)),0),EDATE(Bonds!$I117,6*(28-1))))</f>
        <v/>
      </c>
      <c r="AH117" s="16" t="str">
        <f>IF(29&gt;$D117,"",IF($E117=1,EOMONTH(EDATE(Bonds!$I117,6*(29-1)),0),EDATE(Bonds!$I117,6*(29-1))))</f>
        <v/>
      </c>
      <c r="AI117" s="16" t="str">
        <f>IF(30&gt;$D117,"",IF($E117=1,EOMONTH(EDATE(Bonds!$I117,6*(30-1)),0),EDATE(Bonds!$I117,6*(30-1))))</f>
        <v/>
      </c>
      <c r="AJ117" s="16" t="str">
        <f>IF(31&gt;$D117,"",IF($E117=1,EOMONTH(EDATE(Bonds!$I117,6*(31-1)),0),EDATE(Bonds!$I117,6*(31-1))))</f>
        <v/>
      </c>
      <c r="AK117" s="16" t="str">
        <f>IF(32&gt;$D117,"",IF($E117=1,EOMONTH(EDATE(Bonds!$I117,6*(32-1)),0),EDATE(Bonds!$I117,6*(32-1))))</f>
        <v/>
      </c>
      <c r="AL117" s="16" t="str">
        <f>IF(33&gt;$D117,"",IF($E117=1,EOMONTH(EDATE(Bonds!$I117,6*(33-1)),0),EDATE(Bonds!$I117,6*(33-1))))</f>
        <v/>
      </c>
      <c r="AM117" s="16" t="str">
        <f>IF(34&gt;$D117,"",IF($E117=1,EOMONTH(EDATE(Bonds!$I117,6*(34-1)),0),EDATE(Bonds!$I117,6*(34-1))))</f>
        <v/>
      </c>
      <c r="AN117" s="16" t="str">
        <f>IF(35&gt;$D117,"",IF($E117=1,EOMONTH(EDATE(Bonds!$I117,6*(35-1)),0),EDATE(Bonds!$I117,6*(35-1))))</f>
        <v/>
      </c>
      <c r="AO117" s="16" t="str">
        <f>IF(36&gt;$D117,"",IF($E117=1,EOMONTH(EDATE(Bonds!$I117,6*(36-1)),0),EDATE(Bonds!$I117,6*(36-1))))</f>
        <v/>
      </c>
      <c r="AP117" s="16" t="str">
        <f>IF(37&gt;$D117,"",IF($E117=1,EOMONTH(EDATE(Bonds!$I117,6*(37-1)),0),EDATE(Bonds!$I117,6*(37-1))))</f>
        <v/>
      </c>
      <c r="AQ117" s="16" t="str">
        <f>IF(38&gt;$D117,"",IF($E117=1,EOMONTH(EDATE(Bonds!$I117,6*(38-1)),0),EDATE(Bonds!$I117,6*(38-1))))</f>
        <v/>
      </c>
      <c r="AR117" s="16" t="str">
        <f>IF(39&gt;$D117,"",IF($E117=1,EOMONTH(EDATE(Bonds!$I117,6*(39-1)),0),EDATE(Bonds!$I117,6*(39-1))))</f>
        <v/>
      </c>
      <c r="AS117" s="16" t="str">
        <f>IF(40&gt;$D117,"",IF($E117=1,EOMONTH(EDATE(Bonds!$I117,6*(40-1)),0),EDATE(Bonds!$I117,6*(40-1))))</f>
        <v/>
      </c>
      <c r="AT117" s="16" t="str">
        <f>IF(41&gt;$D117,"",IF($E117=1,EOMONTH(EDATE(Bonds!$I117,6*(41-1)),0),EDATE(Bonds!$I117,6*(41-1))))</f>
        <v/>
      </c>
      <c r="AU117" s="16" t="str">
        <f>IF(42&gt;$D117,"",IF($E117=1,EOMONTH(EDATE(Bonds!$I117,6*(42-1)),0),EDATE(Bonds!$I117,6*(42-1))))</f>
        <v/>
      </c>
      <c r="AV117" s="16" t="str">
        <f>IF(43&gt;$D117,"",IF($E117=1,EOMONTH(EDATE(Bonds!$I117,6*(43-1)),0),EDATE(Bonds!$I117,6*(43-1))))</f>
        <v/>
      </c>
      <c r="AW117" s="16" t="str">
        <f>IF(44&gt;$D117,"",IF($E117=1,EOMONTH(EDATE(Bonds!$I117,6*(44-1)),0),EDATE(Bonds!$I117,6*(44-1))))</f>
        <v/>
      </c>
      <c r="AX117" s="16" t="str">
        <f>IF(45&gt;$D117,"",IF($E117=1,EOMONTH(EDATE(Bonds!$I117,6*(45-1)),0),EDATE(Bonds!$I117,6*(45-1))))</f>
        <v/>
      </c>
      <c r="AY117" s="16" t="str">
        <f>IF(46&gt;$D117,"",IF($E117=1,EOMONTH(EDATE(Bonds!$I117,6*(46-1)),0),EDATE(Bonds!$I117,6*(46-1))))</f>
        <v/>
      </c>
      <c r="AZ117" s="16" t="str">
        <f>IF(47&gt;$D117,"",IF($E117=1,EOMONTH(EDATE(Bonds!$I117,6*(47-1)),0),EDATE(Bonds!$I117,6*(47-1))))</f>
        <v/>
      </c>
      <c r="BA117" s="16" t="str">
        <f>IF(48&gt;$D117,"",IF($E117=1,EOMONTH(EDATE(Bonds!$I117,6*(48-1)),0),EDATE(Bonds!$I117,6*(48-1))))</f>
        <v/>
      </c>
      <c r="BB117" s="16" t="str">
        <f>IF(49&gt;$D117,"",IF($E117=1,EOMONTH(EDATE(Bonds!$I117,6*(49-1)),0),EDATE(Bonds!$I117,6*(49-1))))</f>
        <v/>
      </c>
      <c r="BC117" s="16" t="str">
        <f>IF(50&gt;$D117,"",IF($E117=1,EOMONTH(EDATE(Bonds!$I117,6*(50-1)),0),EDATE(Bonds!$I117,6*(50-1))))</f>
        <v/>
      </c>
      <c r="BD117" s="16" t="str">
        <f>IF(51&gt;$D117,"",IF($E117=1,EOMONTH(EDATE(Bonds!$I117,6*(51-1)),0),EDATE(Bonds!$I117,6*(51-1))))</f>
        <v/>
      </c>
      <c r="BE117" s="16" t="str">
        <f>IF(52&gt;$D117,"",IF($E117=1,EOMONTH(EDATE(Bonds!$I117,6*(52-1)),0),EDATE(Bonds!$I117,6*(52-1))))</f>
        <v/>
      </c>
      <c r="BF117" s="16" t="str">
        <f>IF(53&gt;$D117,"",IF($E117=1,EOMONTH(EDATE(Bonds!$I117,6*(53-1)),0),EDATE(Bonds!$I117,6*(53-1))))</f>
        <v/>
      </c>
      <c r="BG117" s="16" t="str">
        <f>IF(54&gt;$D117,"",IF($E117=1,EOMONTH(EDATE(Bonds!$I117,6*(54-1)),0),EDATE(Bonds!$I117,6*(54-1))))</f>
        <v/>
      </c>
      <c r="BH117" s="16" t="str">
        <f>IF(55&gt;$D117,"",IF($E117=1,EOMONTH(EDATE(Bonds!$I117,6*(55-1)),0),EDATE(Bonds!$I117,6*(55-1))))</f>
        <v/>
      </c>
      <c r="BI117" s="16" t="str">
        <f>IF(56&gt;$D117,"",IF($E117=1,EOMONTH(EDATE(Bonds!$I117,6*(56-1)),0),EDATE(Bonds!$I117,6*(56-1))))</f>
        <v/>
      </c>
      <c r="BJ117" s="16" t="str">
        <f>IF(57&gt;$D117,"",IF($E117=1,EOMONTH(EDATE(Bonds!$I117,6*(57-1)),0),EDATE(Bonds!$I117,6*(57-1))))</f>
        <v/>
      </c>
      <c r="BK117" s="16" t="str">
        <f>IF(58&gt;$D117,"",IF($E117=1,EOMONTH(EDATE(Bonds!$I117,6*(58-1)),0),EDATE(Bonds!$I117,6*(58-1))))</f>
        <v/>
      </c>
      <c r="BL117" s="16" t="str">
        <f>IF(59&gt;$D117,"",IF($E117=1,EOMONTH(EDATE(Bonds!$I117,6*(59-1)),0),EDATE(Bonds!$I117,6*(59-1))))</f>
        <v/>
      </c>
      <c r="BM117" s="16" t="str">
        <f>IF(60&gt;$D117,"",IF($E117=1,EOMONTH(EDATE(Bonds!$I117,6*(60-1)),0),EDATE(Bonds!$I117,6*(60-1))))</f>
        <v/>
      </c>
      <c r="BO117" s="22">
        <f t="shared" si="122"/>
        <v>3.7565785405683505E-2</v>
      </c>
      <c r="BP117" s="22">
        <f t="shared" si="123"/>
        <v>4.0160676278393273E-2</v>
      </c>
      <c r="BQ117" s="22">
        <f t="shared" si="124"/>
        <v>4.1870554774944578E-2</v>
      </c>
      <c r="BR117" s="22">
        <f t="shared" si="125"/>
        <v>4.2944346408813706E-2</v>
      </c>
      <c r="BS117" s="22">
        <f t="shared" si="126"/>
        <v>4.3623509349526628E-2</v>
      </c>
      <c r="BT117" s="22" t="str">
        <f t="shared" si="127"/>
        <v/>
      </c>
      <c r="BU117" s="22" t="str">
        <f t="shared" si="128"/>
        <v/>
      </c>
      <c r="BV117" s="22" t="str">
        <f t="shared" si="129"/>
        <v/>
      </c>
      <c r="BW117" s="22" t="str">
        <f t="shared" si="130"/>
        <v/>
      </c>
      <c r="BX117" s="22" t="str">
        <f t="shared" si="131"/>
        <v/>
      </c>
      <c r="BY117" s="22" t="str">
        <f t="shared" si="132"/>
        <v/>
      </c>
      <c r="BZ117" s="22" t="str">
        <f t="shared" si="133"/>
        <v/>
      </c>
      <c r="CA117" s="22" t="str">
        <f t="shared" si="134"/>
        <v/>
      </c>
      <c r="CB117" s="22" t="str">
        <f t="shared" si="135"/>
        <v/>
      </c>
      <c r="CC117" s="22" t="str">
        <f t="shared" si="136"/>
        <v/>
      </c>
      <c r="CD117" s="22" t="str">
        <f t="shared" si="137"/>
        <v/>
      </c>
      <c r="CE117" s="22" t="str">
        <f t="shared" si="138"/>
        <v/>
      </c>
      <c r="CF117" s="22" t="str">
        <f t="shared" si="139"/>
        <v/>
      </c>
      <c r="CG117" s="22" t="str">
        <f t="shared" si="140"/>
        <v/>
      </c>
      <c r="CH117" s="22" t="str">
        <f t="shared" si="141"/>
        <v/>
      </c>
      <c r="CI117" s="22" t="str">
        <f t="shared" si="142"/>
        <v/>
      </c>
      <c r="CJ117" s="22" t="str">
        <f t="shared" si="143"/>
        <v/>
      </c>
      <c r="CK117" s="22" t="str">
        <f t="shared" si="144"/>
        <v/>
      </c>
      <c r="CL117" s="22" t="str">
        <f t="shared" si="145"/>
        <v/>
      </c>
      <c r="CM117" s="22" t="str">
        <f t="shared" si="146"/>
        <v/>
      </c>
      <c r="CN117" s="22" t="str">
        <f t="shared" si="147"/>
        <v/>
      </c>
      <c r="CO117" s="22" t="str">
        <f t="shared" si="148"/>
        <v/>
      </c>
      <c r="CP117" s="22" t="str">
        <f t="shared" si="149"/>
        <v/>
      </c>
      <c r="CQ117" s="22" t="str">
        <f t="shared" si="150"/>
        <v/>
      </c>
      <c r="CR117" s="22" t="str">
        <f t="shared" si="151"/>
        <v/>
      </c>
      <c r="CS117" s="22" t="str">
        <f t="shared" si="152"/>
        <v/>
      </c>
      <c r="CT117" s="22" t="str">
        <f t="shared" si="153"/>
        <v/>
      </c>
      <c r="CU117" s="22" t="str">
        <f t="shared" si="154"/>
        <v/>
      </c>
      <c r="CV117" s="22" t="str">
        <f t="shared" si="155"/>
        <v/>
      </c>
      <c r="CW117" s="22" t="str">
        <f t="shared" si="156"/>
        <v/>
      </c>
      <c r="CX117" s="22" t="str">
        <f t="shared" si="157"/>
        <v/>
      </c>
      <c r="CY117" s="22" t="str">
        <f t="shared" si="158"/>
        <v/>
      </c>
      <c r="CZ117" s="22" t="str">
        <f t="shared" si="159"/>
        <v/>
      </c>
      <c r="DA117" s="22" t="str">
        <f t="shared" si="160"/>
        <v/>
      </c>
      <c r="DB117" s="22" t="str">
        <f t="shared" si="161"/>
        <v/>
      </c>
      <c r="DC117" s="22" t="str">
        <f t="shared" si="162"/>
        <v/>
      </c>
      <c r="DD117" s="22" t="str">
        <f t="shared" si="163"/>
        <v/>
      </c>
      <c r="DE117" s="22" t="str">
        <f t="shared" si="164"/>
        <v/>
      </c>
      <c r="DF117" s="22" t="str">
        <f t="shared" si="165"/>
        <v/>
      </c>
      <c r="DG117" s="22" t="str">
        <f t="shared" si="166"/>
        <v/>
      </c>
      <c r="DH117" s="22" t="str">
        <f t="shared" si="167"/>
        <v/>
      </c>
      <c r="DI117" s="22" t="str">
        <f t="shared" si="168"/>
        <v/>
      </c>
      <c r="DJ117" s="22" t="str">
        <f t="shared" si="169"/>
        <v/>
      </c>
      <c r="DK117" s="22" t="str">
        <f t="shared" si="170"/>
        <v/>
      </c>
      <c r="DL117" s="22" t="str">
        <f t="shared" si="171"/>
        <v/>
      </c>
      <c r="DM117" s="22" t="str">
        <f t="shared" si="172"/>
        <v/>
      </c>
      <c r="DN117" s="22" t="str">
        <f t="shared" si="173"/>
        <v/>
      </c>
      <c r="DO117" s="22" t="str">
        <f t="shared" si="174"/>
        <v/>
      </c>
      <c r="DP117" s="22" t="str">
        <f t="shared" si="175"/>
        <v/>
      </c>
      <c r="DQ117" s="22" t="str">
        <f t="shared" si="176"/>
        <v/>
      </c>
      <c r="DR117" s="22" t="str">
        <f t="shared" si="177"/>
        <v/>
      </c>
      <c r="DS117" s="22" t="str">
        <f t="shared" si="178"/>
        <v/>
      </c>
      <c r="DT117" s="22" t="str">
        <f t="shared" si="179"/>
        <v/>
      </c>
      <c r="DU117" s="22" t="str">
        <f t="shared" si="180"/>
        <v/>
      </c>
      <c r="DV117" s="22" t="str">
        <f t="shared" si="181"/>
        <v/>
      </c>
      <c r="DX117" s="18">
        <f t="shared" si="182"/>
        <v>1.5516029306085022</v>
      </c>
      <c r="DY117" s="18">
        <f t="shared" si="183"/>
        <v>1.5202728409259407</v>
      </c>
      <c r="DZ117" s="18">
        <f t="shared" si="184"/>
        <v>1.4867849041517107</v>
      </c>
      <c r="EA117" s="18">
        <f t="shared" si="185"/>
        <v>1.4534336918343245</v>
      </c>
      <c r="EB117" s="18">
        <f t="shared" si="186"/>
        <v>92.312606853570045</v>
      </c>
      <c r="EC117" s="18">
        <f t="shared" si="187"/>
        <v>0</v>
      </c>
      <c r="ED117" s="18">
        <f t="shared" si="188"/>
        <v>0</v>
      </c>
      <c r="EE117" s="18">
        <f t="shared" si="189"/>
        <v>0</v>
      </c>
      <c r="EF117" s="18">
        <f t="shared" si="190"/>
        <v>0</v>
      </c>
      <c r="EG117" s="18">
        <f t="shared" si="191"/>
        <v>0</v>
      </c>
      <c r="EH117" s="18">
        <f t="shared" si="192"/>
        <v>0</v>
      </c>
      <c r="EI117" s="18">
        <f t="shared" si="193"/>
        <v>0</v>
      </c>
      <c r="EJ117" s="18">
        <f t="shared" si="194"/>
        <v>0</v>
      </c>
      <c r="EK117" s="18">
        <f t="shared" si="195"/>
        <v>0</v>
      </c>
      <c r="EL117" s="18">
        <f t="shared" si="196"/>
        <v>0</v>
      </c>
      <c r="EM117" s="18">
        <f t="shared" si="197"/>
        <v>0</v>
      </c>
      <c r="EN117" s="18">
        <f t="shared" si="198"/>
        <v>0</v>
      </c>
      <c r="EO117" s="18">
        <f t="shared" si="199"/>
        <v>0</v>
      </c>
      <c r="EP117" s="18">
        <f t="shared" si="200"/>
        <v>0</v>
      </c>
      <c r="EQ117" s="18">
        <f t="shared" si="201"/>
        <v>0</v>
      </c>
      <c r="ER117" s="18">
        <f t="shared" si="202"/>
        <v>0</v>
      </c>
      <c r="ES117" s="18">
        <f t="shared" si="203"/>
        <v>0</v>
      </c>
      <c r="ET117" s="18">
        <f t="shared" si="204"/>
        <v>0</v>
      </c>
      <c r="EU117" s="18">
        <f t="shared" si="205"/>
        <v>0</v>
      </c>
      <c r="EV117" s="18">
        <f t="shared" si="206"/>
        <v>0</v>
      </c>
      <c r="EW117" s="18">
        <f t="shared" si="207"/>
        <v>0</v>
      </c>
      <c r="EX117" s="18">
        <f t="shared" si="208"/>
        <v>0</v>
      </c>
      <c r="EY117" s="18">
        <f t="shared" si="209"/>
        <v>0</v>
      </c>
      <c r="EZ117" s="18">
        <f t="shared" si="210"/>
        <v>0</v>
      </c>
      <c r="FA117" s="18">
        <f t="shared" si="211"/>
        <v>0</v>
      </c>
      <c r="FB117" s="18">
        <f t="shared" si="212"/>
        <v>0</v>
      </c>
      <c r="FC117" s="18">
        <f t="shared" si="213"/>
        <v>0</v>
      </c>
      <c r="FD117" s="18">
        <f t="shared" si="214"/>
        <v>0</v>
      </c>
      <c r="FE117" s="18">
        <f t="shared" si="215"/>
        <v>0</v>
      </c>
      <c r="FF117" s="18">
        <f t="shared" si="216"/>
        <v>0</v>
      </c>
      <c r="FG117" s="18">
        <f t="shared" si="217"/>
        <v>0</v>
      </c>
      <c r="FH117" s="18">
        <f t="shared" si="218"/>
        <v>0</v>
      </c>
      <c r="FI117" s="18">
        <f t="shared" si="219"/>
        <v>0</v>
      </c>
      <c r="FJ117" s="18">
        <f t="shared" si="220"/>
        <v>0</v>
      </c>
      <c r="FK117" s="18">
        <f t="shared" si="221"/>
        <v>0</v>
      </c>
      <c r="FL117" s="18">
        <f t="shared" si="222"/>
        <v>0</v>
      </c>
      <c r="FM117" s="18">
        <f t="shared" si="223"/>
        <v>0</v>
      </c>
      <c r="FN117" s="18">
        <f t="shared" si="224"/>
        <v>0</v>
      </c>
      <c r="FO117" s="18">
        <f t="shared" si="225"/>
        <v>0</v>
      </c>
      <c r="FP117" s="18">
        <f t="shared" si="226"/>
        <v>0</v>
      </c>
      <c r="FQ117" s="18">
        <f t="shared" si="227"/>
        <v>0</v>
      </c>
      <c r="FR117" s="18">
        <f t="shared" si="228"/>
        <v>0</v>
      </c>
      <c r="FS117" s="18">
        <f t="shared" si="229"/>
        <v>0</v>
      </c>
      <c r="FT117" s="18">
        <f t="shared" si="230"/>
        <v>0</v>
      </c>
      <c r="FU117" s="18">
        <f t="shared" si="231"/>
        <v>0</v>
      </c>
      <c r="FV117" s="18">
        <f t="shared" si="232"/>
        <v>0</v>
      </c>
      <c r="FW117" s="18">
        <f t="shared" si="233"/>
        <v>0</v>
      </c>
      <c r="FX117" s="18">
        <f t="shared" si="234"/>
        <v>0</v>
      </c>
      <c r="FY117" s="18">
        <f t="shared" si="235"/>
        <v>0</v>
      </c>
      <c r="FZ117" s="18">
        <f t="shared" si="236"/>
        <v>0</v>
      </c>
      <c r="GA117" s="18">
        <f t="shared" si="237"/>
        <v>0</v>
      </c>
      <c r="GB117" s="18">
        <f t="shared" si="238"/>
        <v>0</v>
      </c>
      <c r="GC117" s="18">
        <f t="shared" si="239"/>
        <v>0</v>
      </c>
      <c r="GD117" s="18">
        <f t="shared" si="240"/>
        <v>0</v>
      </c>
      <c r="GE117" s="18">
        <f t="shared" si="241"/>
        <v>0</v>
      </c>
    </row>
    <row r="118" spans="1:187" x14ac:dyDescent="0.2">
      <c r="A118">
        <v>115</v>
      </c>
      <c r="B118" s="16">
        <f>Bonds!B118</f>
        <v>47072</v>
      </c>
      <c r="C118" s="17">
        <f>Bonds!C118</f>
        <v>3.5</v>
      </c>
      <c r="D118">
        <f>Bonds!Q118</f>
        <v>5</v>
      </c>
      <c r="E118">
        <f t="shared" si="121"/>
        <v>0</v>
      </c>
      <c r="F118" s="16">
        <f>IF(1&gt;$D118,"",IF($E118=1,EOMONTH(EDATE(Bonds!$I118,6*(1-1)),0),EDATE(Bonds!$I118,6*(1-1))))</f>
        <v>46341</v>
      </c>
      <c r="G118" s="16">
        <f>IF(2&gt;$D118,"",IF($E118=1,EOMONTH(EDATE(Bonds!$I118,6*(2-1)),0),EDATE(Bonds!$I118,6*(2-1))))</f>
        <v>46522</v>
      </c>
      <c r="H118" s="16">
        <f>IF(3&gt;$D118,"",IF($E118=1,EOMONTH(EDATE(Bonds!$I118,6*(3-1)),0),EDATE(Bonds!$I118,6*(3-1))))</f>
        <v>46706</v>
      </c>
      <c r="I118" s="16">
        <f>IF(4&gt;$D118,"",IF($E118=1,EOMONTH(EDATE(Bonds!$I118,6*(4-1)),0),EDATE(Bonds!$I118,6*(4-1))))</f>
        <v>46888</v>
      </c>
      <c r="J118" s="16">
        <f>IF(5&gt;$D118,"",IF($E118=1,EOMONTH(EDATE(Bonds!$I118,6*(5-1)),0),EDATE(Bonds!$I118,6*(5-1))))</f>
        <v>47072</v>
      </c>
      <c r="K118" s="16" t="str">
        <f>IF(6&gt;$D118,"",IF($E118=1,EOMONTH(EDATE(Bonds!$I118,6*(6-1)),0),EDATE(Bonds!$I118,6*(6-1))))</f>
        <v/>
      </c>
      <c r="L118" s="16" t="str">
        <f>IF(7&gt;$D118,"",IF($E118=1,EOMONTH(EDATE(Bonds!$I118,6*(7-1)),0),EDATE(Bonds!$I118,6*(7-1))))</f>
        <v/>
      </c>
      <c r="M118" s="16" t="str">
        <f>IF(8&gt;$D118,"",IF($E118=1,EOMONTH(EDATE(Bonds!$I118,6*(8-1)),0),EDATE(Bonds!$I118,6*(8-1))))</f>
        <v/>
      </c>
      <c r="N118" s="16" t="str">
        <f>IF(9&gt;$D118,"",IF($E118=1,EOMONTH(EDATE(Bonds!$I118,6*(9-1)),0),EDATE(Bonds!$I118,6*(9-1))))</f>
        <v/>
      </c>
      <c r="O118" s="16" t="str">
        <f>IF(10&gt;$D118,"",IF($E118=1,EOMONTH(EDATE(Bonds!$I118,6*(10-1)),0),EDATE(Bonds!$I118,6*(10-1))))</f>
        <v/>
      </c>
      <c r="P118" s="16" t="str">
        <f>IF(11&gt;$D118,"",IF($E118=1,EOMONTH(EDATE(Bonds!$I118,6*(11-1)),0),EDATE(Bonds!$I118,6*(11-1))))</f>
        <v/>
      </c>
      <c r="Q118" s="16" t="str">
        <f>IF(12&gt;$D118,"",IF($E118=1,EOMONTH(EDATE(Bonds!$I118,6*(12-1)),0),EDATE(Bonds!$I118,6*(12-1))))</f>
        <v/>
      </c>
      <c r="R118" s="16" t="str">
        <f>IF(13&gt;$D118,"",IF($E118=1,EOMONTH(EDATE(Bonds!$I118,6*(13-1)),0),EDATE(Bonds!$I118,6*(13-1))))</f>
        <v/>
      </c>
      <c r="S118" s="16" t="str">
        <f>IF(14&gt;$D118,"",IF($E118=1,EOMONTH(EDATE(Bonds!$I118,6*(14-1)),0),EDATE(Bonds!$I118,6*(14-1))))</f>
        <v/>
      </c>
      <c r="T118" s="16" t="str">
        <f>IF(15&gt;$D118,"",IF($E118=1,EOMONTH(EDATE(Bonds!$I118,6*(15-1)),0),EDATE(Bonds!$I118,6*(15-1))))</f>
        <v/>
      </c>
      <c r="U118" s="16" t="str">
        <f>IF(16&gt;$D118,"",IF($E118=1,EOMONTH(EDATE(Bonds!$I118,6*(16-1)),0),EDATE(Bonds!$I118,6*(16-1))))</f>
        <v/>
      </c>
      <c r="V118" s="16" t="str">
        <f>IF(17&gt;$D118,"",IF($E118=1,EOMONTH(EDATE(Bonds!$I118,6*(17-1)),0),EDATE(Bonds!$I118,6*(17-1))))</f>
        <v/>
      </c>
      <c r="W118" s="16" t="str">
        <f>IF(18&gt;$D118,"",IF($E118=1,EOMONTH(EDATE(Bonds!$I118,6*(18-1)),0),EDATE(Bonds!$I118,6*(18-1))))</f>
        <v/>
      </c>
      <c r="X118" s="16" t="str">
        <f>IF(19&gt;$D118,"",IF($E118=1,EOMONTH(EDATE(Bonds!$I118,6*(19-1)),0),EDATE(Bonds!$I118,6*(19-1))))</f>
        <v/>
      </c>
      <c r="Y118" s="16" t="str">
        <f>IF(20&gt;$D118,"",IF($E118=1,EOMONTH(EDATE(Bonds!$I118,6*(20-1)),0),EDATE(Bonds!$I118,6*(20-1))))</f>
        <v/>
      </c>
      <c r="Z118" s="16" t="str">
        <f>IF(21&gt;$D118,"",IF($E118=1,EOMONTH(EDATE(Bonds!$I118,6*(21-1)),0),EDATE(Bonds!$I118,6*(21-1))))</f>
        <v/>
      </c>
      <c r="AA118" s="16" t="str">
        <f>IF(22&gt;$D118,"",IF($E118=1,EOMONTH(EDATE(Bonds!$I118,6*(22-1)),0),EDATE(Bonds!$I118,6*(22-1))))</f>
        <v/>
      </c>
      <c r="AB118" s="16" t="str">
        <f>IF(23&gt;$D118,"",IF($E118=1,EOMONTH(EDATE(Bonds!$I118,6*(23-1)),0),EDATE(Bonds!$I118,6*(23-1))))</f>
        <v/>
      </c>
      <c r="AC118" s="16" t="str">
        <f>IF(24&gt;$D118,"",IF($E118=1,EOMONTH(EDATE(Bonds!$I118,6*(24-1)),0),EDATE(Bonds!$I118,6*(24-1))))</f>
        <v/>
      </c>
      <c r="AD118" s="16" t="str">
        <f>IF(25&gt;$D118,"",IF($E118=1,EOMONTH(EDATE(Bonds!$I118,6*(25-1)),0),EDATE(Bonds!$I118,6*(25-1))))</f>
        <v/>
      </c>
      <c r="AE118" s="16" t="str">
        <f>IF(26&gt;$D118,"",IF($E118=1,EOMONTH(EDATE(Bonds!$I118,6*(26-1)),0),EDATE(Bonds!$I118,6*(26-1))))</f>
        <v/>
      </c>
      <c r="AF118" s="16" t="str">
        <f>IF(27&gt;$D118,"",IF($E118=1,EOMONTH(EDATE(Bonds!$I118,6*(27-1)),0),EDATE(Bonds!$I118,6*(27-1))))</f>
        <v/>
      </c>
      <c r="AG118" s="16" t="str">
        <f>IF(28&gt;$D118,"",IF($E118=1,EOMONTH(EDATE(Bonds!$I118,6*(28-1)),0),EDATE(Bonds!$I118,6*(28-1))))</f>
        <v/>
      </c>
      <c r="AH118" s="16" t="str">
        <f>IF(29&gt;$D118,"",IF($E118=1,EOMONTH(EDATE(Bonds!$I118,6*(29-1)),0),EDATE(Bonds!$I118,6*(29-1))))</f>
        <v/>
      </c>
      <c r="AI118" s="16" t="str">
        <f>IF(30&gt;$D118,"",IF($E118=1,EOMONTH(EDATE(Bonds!$I118,6*(30-1)),0),EDATE(Bonds!$I118,6*(30-1))))</f>
        <v/>
      </c>
      <c r="AJ118" s="16" t="str">
        <f>IF(31&gt;$D118,"",IF($E118=1,EOMONTH(EDATE(Bonds!$I118,6*(31-1)),0),EDATE(Bonds!$I118,6*(31-1))))</f>
        <v/>
      </c>
      <c r="AK118" s="16" t="str">
        <f>IF(32&gt;$D118,"",IF($E118=1,EOMONTH(EDATE(Bonds!$I118,6*(32-1)),0),EDATE(Bonds!$I118,6*(32-1))))</f>
        <v/>
      </c>
      <c r="AL118" s="16" t="str">
        <f>IF(33&gt;$D118,"",IF($E118=1,EOMONTH(EDATE(Bonds!$I118,6*(33-1)),0),EDATE(Bonds!$I118,6*(33-1))))</f>
        <v/>
      </c>
      <c r="AM118" s="16" t="str">
        <f>IF(34&gt;$D118,"",IF($E118=1,EOMONTH(EDATE(Bonds!$I118,6*(34-1)),0),EDATE(Bonds!$I118,6*(34-1))))</f>
        <v/>
      </c>
      <c r="AN118" s="16" t="str">
        <f>IF(35&gt;$D118,"",IF($E118=1,EOMONTH(EDATE(Bonds!$I118,6*(35-1)),0),EDATE(Bonds!$I118,6*(35-1))))</f>
        <v/>
      </c>
      <c r="AO118" s="16" t="str">
        <f>IF(36&gt;$D118,"",IF($E118=1,EOMONTH(EDATE(Bonds!$I118,6*(36-1)),0),EDATE(Bonds!$I118,6*(36-1))))</f>
        <v/>
      </c>
      <c r="AP118" s="16" t="str">
        <f>IF(37&gt;$D118,"",IF($E118=1,EOMONTH(EDATE(Bonds!$I118,6*(37-1)),0),EDATE(Bonds!$I118,6*(37-1))))</f>
        <v/>
      </c>
      <c r="AQ118" s="16" t="str">
        <f>IF(38&gt;$D118,"",IF($E118=1,EOMONTH(EDATE(Bonds!$I118,6*(38-1)),0),EDATE(Bonds!$I118,6*(38-1))))</f>
        <v/>
      </c>
      <c r="AR118" s="16" t="str">
        <f>IF(39&gt;$D118,"",IF($E118=1,EOMONTH(EDATE(Bonds!$I118,6*(39-1)),0),EDATE(Bonds!$I118,6*(39-1))))</f>
        <v/>
      </c>
      <c r="AS118" s="16" t="str">
        <f>IF(40&gt;$D118,"",IF($E118=1,EOMONTH(EDATE(Bonds!$I118,6*(40-1)),0),EDATE(Bonds!$I118,6*(40-1))))</f>
        <v/>
      </c>
      <c r="AT118" s="16" t="str">
        <f>IF(41&gt;$D118,"",IF($E118=1,EOMONTH(EDATE(Bonds!$I118,6*(41-1)),0),EDATE(Bonds!$I118,6*(41-1))))</f>
        <v/>
      </c>
      <c r="AU118" s="16" t="str">
        <f>IF(42&gt;$D118,"",IF($E118=1,EOMONTH(EDATE(Bonds!$I118,6*(42-1)),0),EDATE(Bonds!$I118,6*(42-1))))</f>
        <v/>
      </c>
      <c r="AV118" s="16" t="str">
        <f>IF(43&gt;$D118,"",IF($E118=1,EOMONTH(EDATE(Bonds!$I118,6*(43-1)),0),EDATE(Bonds!$I118,6*(43-1))))</f>
        <v/>
      </c>
      <c r="AW118" s="16" t="str">
        <f>IF(44&gt;$D118,"",IF($E118=1,EOMONTH(EDATE(Bonds!$I118,6*(44-1)),0),EDATE(Bonds!$I118,6*(44-1))))</f>
        <v/>
      </c>
      <c r="AX118" s="16" t="str">
        <f>IF(45&gt;$D118,"",IF($E118=1,EOMONTH(EDATE(Bonds!$I118,6*(45-1)),0),EDATE(Bonds!$I118,6*(45-1))))</f>
        <v/>
      </c>
      <c r="AY118" s="16" t="str">
        <f>IF(46&gt;$D118,"",IF($E118=1,EOMONTH(EDATE(Bonds!$I118,6*(46-1)),0),EDATE(Bonds!$I118,6*(46-1))))</f>
        <v/>
      </c>
      <c r="AZ118" s="16" t="str">
        <f>IF(47&gt;$D118,"",IF($E118=1,EOMONTH(EDATE(Bonds!$I118,6*(47-1)),0),EDATE(Bonds!$I118,6*(47-1))))</f>
        <v/>
      </c>
      <c r="BA118" s="16" t="str">
        <f>IF(48&gt;$D118,"",IF($E118=1,EOMONTH(EDATE(Bonds!$I118,6*(48-1)),0),EDATE(Bonds!$I118,6*(48-1))))</f>
        <v/>
      </c>
      <c r="BB118" s="16" t="str">
        <f>IF(49&gt;$D118,"",IF($E118=1,EOMONTH(EDATE(Bonds!$I118,6*(49-1)),0),EDATE(Bonds!$I118,6*(49-1))))</f>
        <v/>
      </c>
      <c r="BC118" s="16" t="str">
        <f>IF(50&gt;$D118,"",IF($E118=1,EOMONTH(EDATE(Bonds!$I118,6*(50-1)),0),EDATE(Bonds!$I118,6*(50-1))))</f>
        <v/>
      </c>
      <c r="BD118" s="16" t="str">
        <f>IF(51&gt;$D118,"",IF($E118=1,EOMONTH(EDATE(Bonds!$I118,6*(51-1)),0),EDATE(Bonds!$I118,6*(51-1))))</f>
        <v/>
      </c>
      <c r="BE118" s="16" t="str">
        <f>IF(52&gt;$D118,"",IF($E118=1,EOMONTH(EDATE(Bonds!$I118,6*(52-1)),0),EDATE(Bonds!$I118,6*(52-1))))</f>
        <v/>
      </c>
      <c r="BF118" s="16" t="str">
        <f>IF(53&gt;$D118,"",IF($E118=1,EOMONTH(EDATE(Bonds!$I118,6*(53-1)),0),EDATE(Bonds!$I118,6*(53-1))))</f>
        <v/>
      </c>
      <c r="BG118" s="16" t="str">
        <f>IF(54&gt;$D118,"",IF($E118=1,EOMONTH(EDATE(Bonds!$I118,6*(54-1)),0),EDATE(Bonds!$I118,6*(54-1))))</f>
        <v/>
      </c>
      <c r="BH118" s="16" t="str">
        <f>IF(55&gt;$D118,"",IF($E118=1,EOMONTH(EDATE(Bonds!$I118,6*(55-1)),0),EDATE(Bonds!$I118,6*(55-1))))</f>
        <v/>
      </c>
      <c r="BI118" s="16" t="str">
        <f>IF(56&gt;$D118,"",IF($E118=1,EOMONTH(EDATE(Bonds!$I118,6*(56-1)),0),EDATE(Bonds!$I118,6*(56-1))))</f>
        <v/>
      </c>
      <c r="BJ118" s="16" t="str">
        <f>IF(57&gt;$D118,"",IF($E118=1,EOMONTH(EDATE(Bonds!$I118,6*(57-1)),0),EDATE(Bonds!$I118,6*(57-1))))</f>
        <v/>
      </c>
      <c r="BK118" s="16" t="str">
        <f>IF(58&gt;$D118,"",IF($E118=1,EOMONTH(EDATE(Bonds!$I118,6*(58-1)),0),EDATE(Bonds!$I118,6*(58-1))))</f>
        <v/>
      </c>
      <c r="BL118" s="16" t="str">
        <f>IF(59&gt;$D118,"",IF($E118=1,EOMONTH(EDATE(Bonds!$I118,6*(59-1)),0),EDATE(Bonds!$I118,6*(59-1))))</f>
        <v/>
      </c>
      <c r="BM118" s="16" t="str">
        <f>IF(60&gt;$D118,"",IF($E118=1,EOMONTH(EDATE(Bonds!$I118,6*(60-1)),0),EDATE(Bonds!$I118,6*(60-1))))</f>
        <v/>
      </c>
      <c r="BO118" s="22">
        <f t="shared" si="122"/>
        <v>3.7565785405683505E-2</v>
      </c>
      <c r="BP118" s="22">
        <f t="shared" si="123"/>
        <v>4.0160676278393273E-2</v>
      </c>
      <c r="BQ118" s="22">
        <f t="shared" si="124"/>
        <v>4.1870554774944578E-2</v>
      </c>
      <c r="BR118" s="22">
        <f t="shared" si="125"/>
        <v>4.2944346408813706E-2</v>
      </c>
      <c r="BS118" s="22">
        <f t="shared" si="126"/>
        <v>4.3623509349526628E-2</v>
      </c>
      <c r="BT118" s="22" t="str">
        <f t="shared" si="127"/>
        <v/>
      </c>
      <c r="BU118" s="22" t="str">
        <f t="shared" si="128"/>
        <v/>
      </c>
      <c r="BV118" s="22" t="str">
        <f t="shared" si="129"/>
        <v/>
      </c>
      <c r="BW118" s="22" t="str">
        <f t="shared" si="130"/>
        <v/>
      </c>
      <c r="BX118" s="22" t="str">
        <f t="shared" si="131"/>
        <v/>
      </c>
      <c r="BY118" s="22" t="str">
        <f t="shared" si="132"/>
        <v/>
      </c>
      <c r="BZ118" s="22" t="str">
        <f t="shared" si="133"/>
        <v/>
      </c>
      <c r="CA118" s="22" t="str">
        <f t="shared" si="134"/>
        <v/>
      </c>
      <c r="CB118" s="22" t="str">
        <f t="shared" si="135"/>
        <v/>
      </c>
      <c r="CC118" s="22" t="str">
        <f t="shared" si="136"/>
        <v/>
      </c>
      <c r="CD118" s="22" t="str">
        <f t="shared" si="137"/>
        <v/>
      </c>
      <c r="CE118" s="22" t="str">
        <f t="shared" si="138"/>
        <v/>
      </c>
      <c r="CF118" s="22" t="str">
        <f t="shared" si="139"/>
        <v/>
      </c>
      <c r="CG118" s="22" t="str">
        <f t="shared" si="140"/>
        <v/>
      </c>
      <c r="CH118" s="22" t="str">
        <f t="shared" si="141"/>
        <v/>
      </c>
      <c r="CI118" s="22" t="str">
        <f t="shared" si="142"/>
        <v/>
      </c>
      <c r="CJ118" s="22" t="str">
        <f t="shared" si="143"/>
        <v/>
      </c>
      <c r="CK118" s="22" t="str">
        <f t="shared" si="144"/>
        <v/>
      </c>
      <c r="CL118" s="22" t="str">
        <f t="shared" si="145"/>
        <v/>
      </c>
      <c r="CM118" s="22" t="str">
        <f t="shared" si="146"/>
        <v/>
      </c>
      <c r="CN118" s="22" t="str">
        <f t="shared" si="147"/>
        <v/>
      </c>
      <c r="CO118" s="22" t="str">
        <f t="shared" si="148"/>
        <v/>
      </c>
      <c r="CP118" s="22" t="str">
        <f t="shared" si="149"/>
        <v/>
      </c>
      <c r="CQ118" s="22" t="str">
        <f t="shared" si="150"/>
        <v/>
      </c>
      <c r="CR118" s="22" t="str">
        <f t="shared" si="151"/>
        <v/>
      </c>
      <c r="CS118" s="22" t="str">
        <f t="shared" si="152"/>
        <v/>
      </c>
      <c r="CT118" s="22" t="str">
        <f t="shared" si="153"/>
        <v/>
      </c>
      <c r="CU118" s="22" t="str">
        <f t="shared" si="154"/>
        <v/>
      </c>
      <c r="CV118" s="22" t="str">
        <f t="shared" si="155"/>
        <v/>
      </c>
      <c r="CW118" s="22" t="str">
        <f t="shared" si="156"/>
        <v/>
      </c>
      <c r="CX118" s="22" t="str">
        <f t="shared" si="157"/>
        <v/>
      </c>
      <c r="CY118" s="22" t="str">
        <f t="shared" si="158"/>
        <v/>
      </c>
      <c r="CZ118" s="22" t="str">
        <f t="shared" si="159"/>
        <v/>
      </c>
      <c r="DA118" s="22" t="str">
        <f t="shared" si="160"/>
        <v/>
      </c>
      <c r="DB118" s="22" t="str">
        <f t="shared" si="161"/>
        <v/>
      </c>
      <c r="DC118" s="22" t="str">
        <f t="shared" si="162"/>
        <v/>
      </c>
      <c r="DD118" s="22" t="str">
        <f t="shared" si="163"/>
        <v/>
      </c>
      <c r="DE118" s="22" t="str">
        <f t="shared" si="164"/>
        <v/>
      </c>
      <c r="DF118" s="22" t="str">
        <f t="shared" si="165"/>
        <v/>
      </c>
      <c r="DG118" s="22" t="str">
        <f t="shared" si="166"/>
        <v/>
      </c>
      <c r="DH118" s="22" t="str">
        <f t="shared" si="167"/>
        <v/>
      </c>
      <c r="DI118" s="22" t="str">
        <f t="shared" si="168"/>
        <v/>
      </c>
      <c r="DJ118" s="22" t="str">
        <f t="shared" si="169"/>
        <v/>
      </c>
      <c r="DK118" s="22" t="str">
        <f t="shared" si="170"/>
        <v/>
      </c>
      <c r="DL118" s="22" t="str">
        <f t="shared" si="171"/>
        <v/>
      </c>
      <c r="DM118" s="22" t="str">
        <f t="shared" si="172"/>
        <v/>
      </c>
      <c r="DN118" s="22" t="str">
        <f t="shared" si="173"/>
        <v/>
      </c>
      <c r="DO118" s="22" t="str">
        <f t="shared" si="174"/>
        <v/>
      </c>
      <c r="DP118" s="22" t="str">
        <f t="shared" si="175"/>
        <v/>
      </c>
      <c r="DQ118" s="22" t="str">
        <f t="shared" si="176"/>
        <v/>
      </c>
      <c r="DR118" s="22" t="str">
        <f t="shared" si="177"/>
        <v/>
      </c>
      <c r="DS118" s="22" t="str">
        <f t="shared" si="178"/>
        <v/>
      </c>
      <c r="DT118" s="22" t="str">
        <f t="shared" si="179"/>
        <v/>
      </c>
      <c r="DU118" s="22" t="str">
        <f t="shared" si="180"/>
        <v/>
      </c>
      <c r="DV118" s="22" t="str">
        <f t="shared" si="181"/>
        <v/>
      </c>
      <c r="DX118" s="18">
        <f t="shared" si="182"/>
        <v>1.7377952822815226</v>
      </c>
      <c r="DY118" s="18">
        <f t="shared" si="183"/>
        <v>1.7027055818370538</v>
      </c>
      <c r="DZ118" s="18">
        <f t="shared" si="184"/>
        <v>1.6651990926499158</v>
      </c>
      <c r="EA118" s="18">
        <f t="shared" si="185"/>
        <v>1.6278457348544435</v>
      </c>
      <c r="EB118" s="18">
        <f t="shared" si="186"/>
        <v>92.483030127761253</v>
      </c>
      <c r="EC118" s="18">
        <f t="shared" si="187"/>
        <v>0</v>
      </c>
      <c r="ED118" s="18">
        <f t="shared" si="188"/>
        <v>0</v>
      </c>
      <c r="EE118" s="18">
        <f t="shared" si="189"/>
        <v>0</v>
      </c>
      <c r="EF118" s="18">
        <f t="shared" si="190"/>
        <v>0</v>
      </c>
      <c r="EG118" s="18">
        <f t="shared" si="191"/>
        <v>0</v>
      </c>
      <c r="EH118" s="18">
        <f t="shared" si="192"/>
        <v>0</v>
      </c>
      <c r="EI118" s="18">
        <f t="shared" si="193"/>
        <v>0</v>
      </c>
      <c r="EJ118" s="18">
        <f t="shared" si="194"/>
        <v>0</v>
      </c>
      <c r="EK118" s="18">
        <f t="shared" si="195"/>
        <v>0</v>
      </c>
      <c r="EL118" s="18">
        <f t="shared" si="196"/>
        <v>0</v>
      </c>
      <c r="EM118" s="18">
        <f t="shared" si="197"/>
        <v>0</v>
      </c>
      <c r="EN118" s="18">
        <f t="shared" si="198"/>
        <v>0</v>
      </c>
      <c r="EO118" s="18">
        <f t="shared" si="199"/>
        <v>0</v>
      </c>
      <c r="EP118" s="18">
        <f t="shared" si="200"/>
        <v>0</v>
      </c>
      <c r="EQ118" s="18">
        <f t="shared" si="201"/>
        <v>0</v>
      </c>
      <c r="ER118" s="18">
        <f t="shared" si="202"/>
        <v>0</v>
      </c>
      <c r="ES118" s="18">
        <f t="shared" si="203"/>
        <v>0</v>
      </c>
      <c r="ET118" s="18">
        <f t="shared" si="204"/>
        <v>0</v>
      </c>
      <c r="EU118" s="18">
        <f t="shared" si="205"/>
        <v>0</v>
      </c>
      <c r="EV118" s="18">
        <f t="shared" si="206"/>
        <v>0</v>
      </c>
      <c r="EW118" s="18">
        <f t="shared" si="207"/>
        <v>0</v>
      </c>
      <c r="EX118" s="18">
        <f t="shared" si="208"/>
        <v>0</v>
      </c>
      <c r="EY118" s="18">
        <f t="shared" si="209"/>
        <v>0</v>
      </c>
      <c r="EZ118" s="18">
        <f t="shared" si="210"/>
        <v>0</v>
      </c>
      <c r="FA118" s="18">
        <f t="shared" si="211"/>
        <v>0</v>
      </c>
      <c r="FB118" s="18">
        <f t="shared" si="212"/>
        <v>0</v>
      </c>
      <c r="FC118" s="18">
        <f t="shared" si="213"/>
        <v>0</v>
      </c>
      <c r="FD118" s="18">
        <f t="shared" si="214"/>
        <v>0</v>
      </c>
      <c r="FE118" s="18">
        <f t="shared" si="215"/>
        <v>0</v>
      </c>
      <c r="FF118" s="18">
        <f t="shared" si="216"/>
        <v>0</v>
      </c>
      <c r="FG118" s="18">
        <f t="shared" si="217"/>
        <v>0</v>
      </c>
      <c r="FH118" s="18">
        <f t="shared" si="218"/>
        <v>0</v>
      </c>
      <c r="FI118" s="18">
        <f t="shared" si="219"/>
        <v>0</v>
      </c>
      <c r="FJ118" s="18">
        <f t="shared" si="220"/>
        <v>0</v>
      </c>
      <c r="FK118" s="18">
        <f t="shared" si="221"/>
        <v>0</v>
      </c>
      <c r="FL118" s="18">
        <f t="shared" si="222"/>
        <v>0</v>
      </c>
      <c r="FM118" s="18">
        <f t="shared" si="223"/>
        <v>0</v>
      </c>
      <c r="FN118" s="18">
        <f t="shared" si="224"/>
        <v>0</v>
      </c>
      <c r="FO118" s="18">
        <f t="shared" si="225"/>
        <v>0</v>
      </c>
      <c r="FP118" s="18">
        <f t="shared" si="226"/>
        <v>0</v>
      </c>
      <c r="FQ118" s="18">
        <f t="shared" si="227"/>
        <v>0</v>
      </c>
      <c r="FR118" s="18">
        <f t="shared" si="228"/>
        <v>0</v>
      </c>
      <c r="FS118" s="18">
        <f t="shared" si="229"/>
        <v>0</v>
      </c>
      <c r="FT118" s="18">
        <f t="shared" si="230"/>
        <v>0</v>
      </c>
      <c r="FU118" s="18">
        <f t="shared" si="231"/>
        <v>0</v>
      </c>
      <c r="FV118" s="18">
        <f t="shared" si="232"/>
        <v>0</v>
      </c>
      <c r="FW118" s="18">
        <f t="shared" si="233"/>
        <v>0</v>
      </c>
      <c r="FX118" s="18">
        <f t="shared" si="234"/>
        <v>0</v>
      </c>
      <c r="FY118" s="18">
        <f t="shared" si="235"/>
        <v>0</v>
      </c>
      <c r="FZ118" s="18">
        <f t="shared" si="236"/>
        <v>0</v>
      </c>
      <c r="GA118" s="18">
        <f t="shared" si="237"/>
        <v>0</v>
      </c>
      <c r="GB118" s="18">
        <f t="shared" si="238"/>
        <v>0</v>
      </c>
      <c r="GC118" s="18">
        <f t="shared" si="239"/>
        <v>0</v>
      </c>
      <c r="GD118" s="18">
        <f t="shared" si="240"/>
        <v>0</v>
      </c>
      <c r="GE118" s="18">
        <f t="shared" si="241"/>
        <v>0</v>
      </c>
    </row>
    <row r="119" spans="1:187" x14ac:dyDescent="0.2">
      <c r="A119">
        <v>116</v>
      </c>
      <c r="B119" s="16">
        <f>Bonds!B119</f>
        <v>47072</v>
      </c>
      <c r="C119" s="17">
        <f>Bonds!C119</f>
        <v>5.25</v>
      </c>
      <c r="D119">
        <f>Bonds!Q119</f>
        <v>5</v>
      </c>
      <c r="E119">
        <f t="shared" si="121"/>
        <v>0</v>
      </c>
      <c r="F119" s="16">
        <f>IF(1&gt;$D119,"",IF($E119=1,EOMONTH(EDATE(Bonds!$I119,6*(1-1)),0),EDATE(Bonds!$I119,6*(1-1))))</f>
        <v>46341</v>
      </c>
      <c r="G119" s="16">
        <f>IF(2&gt;$D119,"",IF($E119=1,EOMONTH(EDATE(Bonds!$I119,6*(2-1)),0),EDATE(Bonds!$I119,6*(2-1))))</f>
        <v>46522</v>
      </c>
      <c r="H119" s="16">
        <f>IF(3&gt;$D119,"",IF($E119=1,EOMONTH(EDATE(Bonds!$I119,6*(3-1)),0),EDATE(Bonds!$I119,6*(3-1))))</f>
        <v>46706</v>
      </c>
      <c r="I119" s="16">
        <f>IF(4&gt;$D119,"",IF($E119=1,EOMONTH(EDATE(Bonds!$I119,6*(4-1)),0),EDATE(Bonds!$I119,6*(4-1))))</f>
        <v>46888</v>
      </c>
      <c r="J119" s="16">
        <f>IF(5&gt;$D119,"",IF($E119=1,EOMONTH(EDATE(Bonds!$I119,6*(5-1)),0),EDATE(Bonds!$I119,6*(5-1))))</f>
        <v>47072</v>
      </c>
      <c r="K119" s="16" t="str">
        <f>IF(6&gt;$D119,"",IF($E119=1,EOMONTH(EDATE(Bonds!$I119,6*(6-1)),0),EDATE(Bonds!$I119,6*(6-1))))</f>
        <v/>
      </c>
      <c r="L119" s="16" t="str">
        <f>IF(7&gt;$D119,"",IF($E119=1,EOMONTH(EDATE(Bonds!$I119,6*(7-1)),0),EDATE(Bonds!$I119,6*(7-1))))</f>
        <v/>
      </c>
      <c r="M119" s="16" t="str">
        <f>IF(8&gt;$D119,"",IF($E119=1,EOMONTH(EDATE(Bonds!$I119,6*(8-1)),0),EDATE(Bonds!$I119,6*(8-1))))</f>
        <v/>
      </c>
      <c r="N119" s="16" t="str">
        <f>IF(9&gt;$D119,"",IF($E119=1,EOMONTH(EDATE(Bonds!$I119,6*(9-1)),0),EDATE(Bonds!$I119,6*(9-1))))</f>
        <v/>
      </c>
      <c r="O119" s="16" t="str">
        <f>IF(10&gt;$D119,"",IF($E119=1,EOMONTH(EDATE(Bonds!$I119,6*(10-1)),0),EDATE(Bonds!$I119,6*(10-1))))</f>
        <v/>
      </c>
      <c r="P119" s="16" t="str">
        <f>IF(11&gt;$D119,"",IF($E119=1,EOMONTH(EDATE(Bonds!$I119,6*(11-1)),0),EDATE(Bonds!$I119,6*(11-1))))</f>
        <v/>
      </c>
      <c r="Q119" s="16" t="str">
        <f>IF(12&gt;$D119,"",IF($E119=1,EOMONTH(EDATE(Bonds!$I119,6*(12-1)),0),EDATE(Bonds!$I119,6*(12-1))))</f>
        <v/>
      </c>
      <c r="R119" s="16" t="str">
        <f>IF(13&gt;$D119,"",IF($E119=1,EOMONTH(EDATE(Bonds!$I119,6*(13-1)),0),EDATE(Bonds!$I119,6*(13-1))))</f>
        <v/>
      </c>
      <c r="S119" s="16" t="str">
        <f>IF(14&gt;$D119,"",IF($E119=1,EOMONTH(EDATE(Bonds!$I119,6*(14-1)),0),EDATE(Bonds!$I119,6*(14-1))))</f>
        <v/>
      </c>
      <c r="T119" s="16" t="str">
        <f>IF(15&gt;$D119,"",IF($E119=1,EOMONTH(EDATE(Bonds!$I119,6*(15-1)),0),EDATE(Bonds!$I119,6*(15-1))))</f>
        <v/>
      </c>
      <c r="U119" s="16" t="str">
        <f>IF(16&gt;$D119,"",IF($E119=1,EOMONTH(EDATE(Bonds!$I119,6*(16-1)),0),EDATE(Bonds!$I119,6*(16-1))))</f>
        <v/>
      </c>
      <c r="V119" s="16" t="str">
        <f>IF(17&gt;$D119,"",IF($E119=1,EOMONTH(EDATE(Bonds!$I119,6*(17-1)),0),EDATE(Bonds!$I119,6*(17-1))))</f>
        <v/>
      </c>
      <c r="W119" s="16" t="str">
        <f>IF(18&gt;$D119,"",IF($E119=1,EOMONTH(EDATE(Bonds!$I119,6*(18-1)),0),EDATE(Bonds!$I119,6*(18-1))))</f>
        <v/>
      </c>
      <c r="X119" s="16" t="str">
        <f>IF(19&gt;$D119,"",IF($E119=1,EOMONTH(EDATE(Bonds!$I119,6*(19-1)),0),EDATE(Bonds!$I119,6*(19-1))))</f>
        <v/>
      </c>
      <c r="Y119" s="16" t="str">
        <f>IF(20&gt;$D119,"",IF($E119=1,EOMONTH(EDATE(Bonds!$I119,6*(20-1)),0),EDATE(Bonds!$I119,6*(20-1))))</f>
        <v/>
      </c>
      <c r="Z119" s="16" t="str">
        <f>IF(21&gt;$D119,"",IF($E119=1,EOMONTH(EDATE(Bonds!$I119,6*(21-1)),0),EDATE(Bonds!$I119,6*(21-1))))</f>
        <v/>
      </c>
      <c r="AA119" s="16" t="str">
        <f>IF(22&gt;$D119,"",IF($E119=1,EOMONTH(EDATE(Bonds!$I119,6*(22-1)),0),EDATE(Bonds!$I119,6*(22-1))))</f>
        <v/>
      </c>
      <c r="AB119" s="16" t="str">
        <f>IF(23&gt;$D119,"",IF($E119=1,EOMONTH(EDATE(Bonds!$I119,6*(23-1)),0),EDATE(Bonds!$I119,6*(23-1))))</f>
        <v/>
      </c>
      <c r="AC119" s="16" t="str">
        <f>IF(24&gt;$D119,"",IF($E119=1,EOMONTH(EDATE(Bonds!$I119,6*(24-1)),0),EDATE(Bonds!$I119,6*(24-1))))</f>
        <v/>
      </c>
      <c r="AD119" s="16" t="str">
        <f>IF(25&gt;$D119,"",IF($E119=1,EOMONTH(EDATE(Bonds!$I119,6*(25-1)),0),EDATE(Bonds!$I119,6*(25-1))))</f>
        <v/>
      </c>
      <c r="AE119" s="16" t="str">
        <f>IF(26&gt;$D119,"",IF($E119=1,EOMONTH(EDATE(Bonds!$I119,6*(26-1)),0),EDATE(Bonds!$I119,6*(26-1))))</f>
        <v/>
      </c>
      <c r="AF119" s="16" t="str">
        <f>IF(27&gt;$D119,"",IF($E119=1,EOMONTH(EDATE(Bonds!$I119,6*(27-1)),0),EDATE(Bonds!$I119,6*(27-1))))</f>
        <v/>
      </c>
      <c r="AG119" s="16" t="str">
        <f>IF(28&gt;$D119,"",IF($E119=1,EOMONTH(EDATE(Bonds!$I119,6*(28-1)),0),EDATE(Bonds!$I119,6*(28-1))))</f>
        <v/>
      </c>
      <c r="AH119" s="16" t="str">
        <f>IF(29&gt;$D119,"",IF($E119=1,EOMONTH(EDATE(Bonds!$I119,6*(29-1)),0),EDATE(Bonds!$I119,6*(29-1))))</f>
        <v/>
      </c>
      <c r="AI119" s="16" t="str">
        <f>IF(30&gt;$D119,"",IF($E119=1,EOMONTH(EDATE(Bonds!$I119,6*(30-1)),0),EDATE(Bonds!$I119,6*(30-1))))</f>
        <v/>
      </c>
      <c r="AJ119" s="16" t="str">
        <f>IF(31&gt;$D119,"",IF($E119=1,EOMONTH(EDATE(Bonds!$I119,6*(31-1)),0),EDATE(Bonds!$I119,6*(31-1))))</f>
        <v/>
      </c>
      <c r="AK119" s="16" t="str">
        <f>IF(32&gt;$D119,"",IF($E119=1,EOMONTH(EDATE(Bonds!$I119,6*(32-1)),0),EDATE(Bonds!$I119,6*(32-1))))</f>
        <v/>
      </c>
      <c r="AL119" s="16" t="str">
        <f>IF(33&gt;$D119,"",IF($E119=1,EOMONTH(EDATE(Bonds!$I119,6*(33-1)),0),EDATE(Bonds!$I119,6*(33-1))))</f>
        <v/>
      </c>
      <c r="AM119" s="16" t="str">
        <f>IF(34&gt;$D119,"",IF($E119=1,EOMONTH(EDATE(Bonds!$I119,6*(34-1)),0),EDATE(Bonds!$I119,6*(34-1))))</f>
        <v/>
      </c>
      <c r="AN119" s="16" t="str">
        <f>IF(35&gt;$D119,"",IF($E119=1,EOMONTH(EDATE(Bonds!$I119,6*(35-1)),0),EDATE(Bonds!$I119,6*(35-1))))</f>
        <v/>
      </c>
      <c r="AO119" s="16" t="str">
        <f>IF(36&gt;$D119,"",IF($E119=1,EOMONTH(EDATE(Bonds!$I119,6*(36-1)),0),EDATE(Bonds!$I119,6*(36-1))))</f>
        <v/>
      </c>
      <c r="AP119" s="16" t="str">
        <f>IF(37&gt;$D119,"",IF($E119=1,EOMONTH(EDATE(Bonds!$I119,6*(37-1)),0),EDATE(Bonds!$I119,6*(37-1))))</f>
        <v/>
      </c>
      <c r="AQ119" s="16" t="str">
        <f>IF(38&gt;$D119,"",IF($E119=1,EOMONTH(EDATE(Bonds!$I119,6*(38-1)),0),EDATE(Bonds!$I119,6*(38-1))))</f>
        <v/>
      </c>
      <c r="AR119" s="16" t="str">
        <f>IF(39&gt;$D119,"",IF($E119=1,EOMONTH(EDATE(Bonds!$I119,6*(39-1)),0),EDATE(Bonds!$I119,6*(39-1))))</f>
        <v/>
      </c>
      <c r="AS119" s="16" t="str">
        <f>IF(40&gt;$D119,"",IF($E119=1,EOMONTH(EDATE(Bonds!$I119,6*(40-1)),0),EDATE(Bonds!$I119,6*(40-1))))</f>
        <v/>
      </c>
      <c r="AT119" s="16" t="str">
        <f>IF(41&gt;$D119,"",IF($E119=1,EOMONTH(EDATE(Bonds!$I119,6*(41-1)),0),EDATE(Bonds!$I119,6*(41-1))))</f>
        <v/>
      </c>
      <c r="AU119" s="16" t="str">
        <f>IF(42&gt;$D119,"",IF($E119=1,EOMONTH(EDATE(Bonds!$I119,6*(42-1)),0),EDATE(Bonds!$I119,6*(42-1))))</f>
        <v/>
      </c>
      <c r="AV119" s="16" t="str">
        <f>IF(43&gt;$D119,"",IF($E119=1,EOMONTH(EDATE(Bonds!$I119,6*(43-1)),0),EDATE(Bonds!$I119,6*(43-1))))</f>
        <v/>
      </c>
      <c r="AW119" s="16" t="str">
        <f>IF(44&gt;$D119,"",IF($E119=1,EOMONTH(EDATE(Bonds!$I119,6*(44-1)),0),EDATE(Bonds!$I119,6*(44-1))))</f>
        <v/>
      </c>
      <c r="AX119" s="16" t="str">
        <f>IF(45&gt;$D119,"",IF($E119=1,EOMONTH(EDATE(Bonds!$I119,6*(45-1)),0),EDATE(Bonds!$I119,6*(45-1))))</f>
        <v/>
      </c>
      <c r="AY119" s="16" t="str">
        <f>IF(46&gt;$D119,"",IF($E119=1,EOMONTH(EDATE(Bonds!$I119,6*(46-1)),0),EDATE(Bonds!$I119,6*(46-1))))</f>
        <v/>
      </c>
      <c r="AZ119" s="16" t="str">
        <f>IF(47&gt;$D119,"",IF($E119=1,EOMONTH(EDATE(Bonds!$I119,6*(47-1)),0),EDATE(Bonds!$I119,6*(47-1))))</f>
        <v/>
      </c>
      <c r="BA119" s="16" t="str">
        <f>IF(48&gt;$D119,"",IF($E119=1,EOMONTH(EDATE(Bonds!$I119,6*(48-1)),0),EDATE(Bonds!$I119,6*(48-1))))</f>
        <v/>
      </c>
      <c r="BB119" s="16" t="str">
        <f>IF(49&gt;$D119,"",IF($E119=1,EOMONTH(EDATE(Bonds!$I119,6*(49-1)),0),EDATE(Bonds!$I119,6*(49-1))))</f>
        <v/>
      </c>
      <c r="BC119" s="16" t="str">
        <f>IF(50&gt;$D119,"",IF($E119=1,EOMONTH(EDATE(Bonds!$I119,6*(50-1)),0),EDATE(Bonds!$I119,6*(50-1))))</f>
        <v/>
      </c>
      <c r="BD119" s="16" t="str">
        <f>IF(51&gt;$D119,"",IF($E119=1,EOMONTH(EDATE(Bonds!$I119,6*(51-1)),0),EDATE(Bonds!$I119,6*(51-1))))</f>
        <v/>
      </c>
      <c r="BE119" s="16" t="str">
        <f>IF(52&gt;$D119,"",IF($E119=1,EOMONTH(EDATE(Bonds!$I119,6*(52-1)),0),EDATE(Bonds!$I119,6*(52-1))))</f>
        <v/>
      </c>
      <c r="BF119" s="16" t="str">
        <f>IF(53&gt;$D119,"",IF($E119=1,EOMONTH(EDATE(Bonds!$I119,6*(53-1)),0),EDATE(Bonds!$I119,6*(53-1))))</f>
        <v/>
      </c>
      <c r="BG119" s="16" t="str">
        <f>IF(54&gt;$D119,"",IF($E119=1,EOMONTH(EDATE(Bonds!$I119,6*(54-1)),0),EDATE(Bonds!$I119,6*(54-1))))</f>
        <v/>
      </c>
      <c r="BH119" s="16" t="str">
        <f>IF(55&gt;$D119,"",IF($E119=1,EOMONTH(EDATE(Bonds!$I119,6*(55-1)),0),EDATE(Bonds!$I119,6*(55-1))))</f>
        <v/>
      </c>
      <c r="BI119" s="16" t="str">
        <f>IF(56&gt;$D119,"",IF($E119=1,EOMONTH(EDATE(Bonds!$I119,6*(56-1)),0),EDATE(Bonds!$I119,6*(56-1))))</f>
        <v/>
      </c>
      <c r="BJ119" s="16" t="str">
        <f>IF(57&gt;$D119,"",IF($E119=1,EOMONTH(EDATE(Bonds!$I119,6*(57-1)),0),EDATE(Bonds!$I119,6*(57-1))))</f>
        <v/>
      </c>
      <c r="BK119" s="16" t="str">
        <f>IF(58&gt;$D119,"",IF($E119=1,EOMONTH(EDATE(Bonds!$I119,6*(58-1)),0),EDATE(Bonds!$I119,6*(58-1))))</f>
        <v/>
      </c>
      <c r="BL119" s="16" t="str">
        <f>IF(59&gt;$D119,"",IF($E119=1,EOMONTH(EDATE(Bonds!$I119,6*(59-1)),0),EDATE(Bonds!$I119,6*(59-1))))</f>
        <v/>
      </c>
      <c r="BM119" s="16" t="str">
        <f>IF(60&gt;$D119,"",IF($E119=1,EOMONTH(EDATE(Bonds!$I119,6*(60-1)),0),EDATE(Bonds!$I119,6*(60-1))))</f>
        <v/>
      </c>
      <c r="BO119" s="22">
        <f t="shared" si="122"/>
        <v>3.7565785405683505E-2</v>
      </c>
      <c r="BP119" s="22">
        <f t="shared" si="123"/>
        <v>4.0160676278393273E-2</v>
      </c>
      <c r="BQ119" s="22">
        <f t="shared" si="124"/>
        <v>4.1870554774944578E-2</v>
      </c>
      <c r="BR119" s="22">
        <f t="shared" si="125"/>
        <v>4.2944346408813706E-2</v>
      </c>
      <c r="BS119" s="22">
        <f t="shared" si="126"/>
        <v>4.3623509349526628E-2</v>
      </c>
      <c r="BT119" s="22" t="str">
        <f t="shared" si="127"/>
        <v/>
      </c>
      <c r="BU119" s="22" t="str">
        <f t="shared" si="128"/>
        <v/>
      </c>
      <c r="BV119" s="22" t="str">
        <f t="shared" si="129"/>
        <v/>
      </c>
      <c r="BW119" s="22" t="str">
        <f t="shared" si="130"/>
        <v/>
      </c>
      <c r="BX119" s="22" t="str">
        <f t="shared" si="131"/>
        <v/>
      </c>
      <c r="BY119" s="22" t="str">
        <f t="shared" si="132"/>
        <v/>
      </c>
      <c r="BZ119" s="22" t="str">
        <f t="shared" si="133"/>
        <v/>
      </c>
      <c r="CA119" s="22" t="str">
        <f t="shared" si="134"/>
        <v/>
      </c>
      <c r="CB119" s="22" t="str">
        <f t="shared" si="135"/>
        <v/>
      </c>
      <c r="CC119" s="22" t="str">
        <f t="shared" si="136"/>
        <v/>
      </c>
      <c r="CD119" s="22" t="str">
        <f t="shared" si="137"/>
        <v/>
      </c>
      <c r="CE119" s="22" t="str">
        <f t="shared" si="138"/>
        <v/>
      </c>
      <c r="CF119" s="22" t="str">
        <f t="shared" si="139"/>
        <v/>
      </c>
      <c r="CG119" s="22" t="str">
        <f t="shared" si="140"/>
        <v/>
      </c>
      <c r="CH119" s="22" t="str">
        <f t="shared" si="141"/>
        <v/>
      </c>
      <c r="CI119" s="22" t="str">
        <f t="shared" si="142"/>
        <v/>
      </c>
      <c r="CJ119" s="22" t="str">
        <f t="shared" si="143"/>
        <v/>
      </c>
      <c r="CK119" s="22" t="str">
        <f t="shared" si="144"/>
        <v/>
      </c>
      <c r="CL119" s="22" t="str">
        <f t="shared" si="145"/>
        <v/>
      </c>
      <c r="CM119" s="22" t="str">
        <f t="shared" si="146"/>
        <v/>
      </c>
      <c r="CN119" s="22" t="str">
        <f t="shared" si="147"/>
        <v/>
      </c>
      <c r="CO119" s="22" t="str">
        <f t="shared" si="148"/>
        <v/>
      </c>
      <c r="CP119" s="22" t="str">
        <f t="shared" si="149"/>
        <v/>
      </c>
      <c r="CQ119" s="22" t="str">
        <f t="shared" si="150"/>
        <v/>
      </c>
      <c r="CR119" s="22" t="str">
        <f t="shared" si="151"/>
        <v/>
      </c>
      <c r="CS119" s="22" t="str">
        <f t="shared" si="152"/>
        <v/>
      </c>
      <c r="CT119" s="22" t="str">
        <f t="shared" si="153"/>
        <v/>
      </c>
      <c r="CU119" s="22" t="str">
        <f t="shared" si="154"/>
        <v/>
      </c>
      <c r="CV119" s="22" t="str">
        <f t="shared" si="155"/>
        <v/>
      </c>
      <c r="CW119" s="22" t="str">
        <f t="shared" si="156"/>
        <v/>
      </c>
      <c r="CX119" s="22" t="str">
        <f t="shared" si="157"/>
        <v/>
      </c>
      <c r="CY119" s="22" t="str">
        <f t="shared" si="158"/>
        <v/>
      </c>
      <c r="CZ119" s="22" t="str">
        <f t="shared" si="159"/>
        <v/>
      </c>
      <c r="DA119" s="22" t="str">
        <f t="shared" si="160"/>
        <v/>
      </c>
      <c r="DB119" s="22" t="str">
        <f t="shared" si="161"/>
        <v/>
      </c>
      <c r="DC119" s="22" t="str">
        <f t="shared" si="162"/>
        <v/>
      </c>
      <c r="DD119" s="22" t="str">
        <f t="shared" si="163"/>
        <v/>
      </c>
      <c r="DE119" s="22" t="str">
        <f t="shared" si="164"/>
        <v/>
      </c>
      <c r="DF119" s="22" t="str">
        <f t="shared" si="165"/>
        <v/>
      </c>
      <c r="DG119" s="22" t="str">
        <f t="shared" si="166"/>
        <v/>
      </c>
      <c r="DH119" s="22" t="str">
        <f t="shared" si="167"/>
        <v/>
      </c>
      <c r="DI119" s="22" t="str">
        <f t="shared" si="168"/>
        <v/>
      </c>
      <c r="DJ119" s="22" t="str">
        <f t="shared" si="169"/>
        <v/>
      </c>
      <c r="DK119" s="22" t="str">
        <f t="shared" si="170"/>
        <v/>
      </c>
      <c r="DL119" s="22" t="str">
        <f t="shared" si="171"/>
        <v/>
      </c>
      <c r="DM119" s="22" t="str">
        <f t="shared" si="172"/>
        <v/>
      </c>
      <c r="DN119" s="22" t="str">
        <f t="shared" si="173"/>
        <v/>
      </c>
      <c r="DO119" s="22" t="str">
        <f t="shared" si="174"/>
        <v/>
      </c>
      <c r="DP119" s="22" t="str">
        <f t="shared" si="175"/>
        <v/>
      </c>
      <c r="DQ119" s="22" t="str">
        <f t="shared" si="176"/>
        <v/>
      </c>
      <c r="DR119" s="22" t="str">
        <f t="shared" si="177"/>
        <v/>
      </c>
      <c r="DS119" s="22" t="str">
        <f t="shared" si="178"/>
        <v/>
      </c>
      <c r="DT119" s="22" t="str">
        <f t="shared" si="179"/>
        <v/>
      </c>
      <c r="DU119" s="22" t="str">
        <f t="shared" si="180"/>
        <v/>
      </c>
      <c r="DV119" s="22" t="str">
        <f t="shared" si="181"/>
        <v/>
      </c>
      <c r="DX119" s="18">
        <f t="shared" si="182"/>
        <v>2.6066929234222838</v>
      </c>
      <c r="DY119" s="18">
        <f t="shared" si="183"/>
        <v>2.5540583727555806</v>
      </c>
      <c r="DZ119" s="18">
        <f t="shared" si="184"/>
        <v>2.4977986389748739</v>
      </c>
      <c r="EA119" s="18">
        <f t="shared" si="185"/>
        <v>2.4417686022816651</v>
      </c>
      <c r="EB119" s="18">
        <f t="shared" si="186"/>
        <v>93.278338740653552</v>
      </c>
      <c r="EC119" s="18">
        <f t="shared" si="187"/>
        <v>0</v>
      </c>
      <c r="ED119" s="18">
        <f t="shared" si="188"/>
        <v>0</v>
      </c>
      <c r="EE119" s="18">
        <f t="shared" si="189"/>
        <v>0</v>
      </c>
      <c r="EF119" s="18">
        <f t="shared" si="190"/>
        <v>0</v>
      </c>
      <c r="EG119" s="18">
        <f t="shared" si="191"/>
        <v>0</v>
      </c>
      <c r="EH119" s="18">
        <f t="shared" si="192"/>
        <v>0</v>
      </c>
      <c r="EI119" s="18">
        <f t="shared" si="193"/>
        <v>0</v>
      </c>
      <c r="EJ119" s="18">
        <f t="shared" si="194"/>
        <v>0</v>
      </c>
      <c r="EK119" s="18">
        <f t="shared" si="195"/>
        <v>0</v>
      </c>
      <c r="EL119" s="18">
        <f t="shared" si="196"/>
        <v>0</v>
      </c>
      <c r="EM119" s="18">
        <f t="shared" si="197"/>
        <v>0</v>
      </c>
      <c r="EN119" s="18">
        <f t="shared" si="198"/>
        <v>0</v>
      </c>
      <c r="EO119" s="18">
        <f t="shared" si="199"/>
        <v>0</v>
      </c>
      <c r="EP119" s="18">
        <f t="shared" si="200"/>
        <v>0</v>
      </c>
      <c r="EQ119" s="18">
        <f t="shared" si="201"/>
        <v>0</v>
      </c>
      <c r="ER119" s="18">
        <f t="shared" si="202"/>
        <v>0</v>
      </c>
      <c r="ES119" s="18">
        <f t="shared" si="203"/>
        <v>0</v>
      </c>
      <c r="ET119" s="18">
        <f t="shared" si="204"/>
        <v>0</v>
      </c>
      <c r="EU119" s="18">
        <f t="shared" si="205"/>
        <v>0</v>
      </c>
      <c r="EV119" s="18">
        <f t="shared" si="206"/>
        <v>0</v>
      </c>
      <c r="EW119" s="18">
        <f t="shared" si="207"/>
        <v>0</v>
      </c>
      <c r="EX119" s="18">
        <f t="shared" si="208"/>
        <v>0</v>
      </c>
      <c r="EY119" s="18">
        <f t="shared" si="209"/>
        <v>0</v>
      </c>
      <c r="EZ119" s="18">
        <f t="shared" si="210"/>
        <v>0</v>
      </c>
      <c r="FA119" s="18">
        <f t="shared" si="211"/>
        <v>0</v>
      </c>
      <c r="FB119" s="18">
        <f t="shared" si="212"/>
        <v>0</v>
      </c>
      <c r="FC119" s="18">
        <f t="shared" si="213"/>
        <v>0</v>
      </c>
      <c r="FD119" s="18">
        <f t="shared" si="214"/>
        <v>0</v>
      </c>
      <c r="FE119" s="18">
        <f t="shared" si="215"/>
        <v>0</v>
      </c>
      <c r="FF119" s="18">
        <f t="shared" si="216"/>
        <v>0</v>
      </c>
      <c r="FG119" s="18">
        <f t="shared" si="217"/>
        <v>0</v>
      </c>
      <c r="FH119" s="18">
        <f t="shared" si="218"/>
        <v>0</v>
      </c>
      <c r="FI119" s="18">
        <f t="shared" si="219"/>
        <v>0</v>
      </c>
      <c r="FJ119" s="18">
        <f t="shared" si="220"/>
        <v>0</v>
      </c>
      <c r="FK119" s="18">
        <f t="shared" si="221"/>
        <v>0</v>
      </c>
      <c r="FL119" s="18">
        <f t="shared" si="222"/>
        <v>0</v>
      </c>
      <c r="FM119" s="18">
        <f t="shared" si="223"/>
        <v>0</v>
      </c>
      <c r="FN119" s="18">
        <f t="shared" si="224"/>
        <v>0</v>
      </c>
      <c r="FO119" s="18">
        <f t="shared" si="225"/>
        <v>0</v>
      </c>
      <c r="FP119" s="18">
        <f t="shared" si="226"/>
        <v>0</v>
      </c>
      <c r="FQ119" s="18">
        <f t="shared" si="227"/>
        <v>0</v>
      </c>
      <c r="FR119" s="18">
        <f t="shared" si="228"/>
        <v>0</v>
      </c>
      <c r="FS119" s="18">
        <f t="shared" si="229"/>
        <v>0</v>
      </c>
      <c r="FT119" s="18">
        <f t="shared" si="230"/>
        <v>0</v>
      </c>
      <c r="FU119" s="18">
        <f t="shared" si="231"/>
        <v>0</v>
      </c>
      <c r="FV119" s="18">
        <f t="shared" si="232"/>
        <v>0</v>
      </c>
      <c r="FW119" s="18">
        <f t="shared" si="233"/>
        <v>0</v>
      </c>
      <c r="FX119" s="18">
        <f t="shared" si="234"/>
        <v>0</v>
      </c>
      <c r="FY119" s="18">
        <f t="shared" si="235"/>
        <v>0</v>
      </c>
      <c r="FZ119" s="18">
        <f t="shared" si="236"/>
        <v>0</v>
      </c>
      <c r="GA119" s="18">
        <f t="shared" si="237"/>
        <v>0</v>
      </c>
      <c r="GB119" s="18">
        <f t="shared" si="238"/>
        <v>0</v>
      </c>
      <c r="GC119" s="18">
        <f t="shared" si="239"/>
        <v>0</v>
      </c>
      <c r="GD119" s="18">
        <f t="shared" si="240"/>
        <v>0</v>
      </c>
      <c r="GE119" s="18">
        <f t="shared" si="241"/>
        <v>0</v>
      </c>
    </row>
    <row r="120" spans="1:187" x14ac:dyDescent="0.2">
      <c r="A120">
        <v>117</v>
      </c>
      <c r="B120" s="16">
        <f>Bonds!B120</f>
        <v>47087</v>
      </c>
      <c r="C120" s="17">
        <f>Bonds!C120</f>
        <v>1.5</v>
      </c>
      <c r="D120">
        <f>Bonds!Q120</f>
        <v>5</v>
      </c>
      <c r="E120">
        <f t="shared" si="121"/>
        <v>1</v>
      </c>
      <c r="F120" s="16">
        <f>IF(1&gt;$D120,"",IF($E120=1,EOMONTH(EDATE(Bonds!$I120,6*(1-1)),0),EDATE(Bonds!$I120,6*(1-1))))</f>
        <v>46356</v>
      </c>
      <c r="G120" s="16">
        <f>IF(2&gt;$D120,"",IF($E120=1,EOMONTH(EDATE(Bonds!$I120,6*(2-1)),0),EDATE(Bonds!$I120,6*(2-1))))</f>
        <v>46538</v>
      </c>
      <c r="H120" s="16">
        <f>IF(3&gt;$D120,"",IF($E120=1,EOMONTH(EDATE(Bonds!$I120,6*(3-1)),0),EDATE(Bonds!$I120,6*(3-1))))</f>
        <v>46721</v>
      </c>
      <c r="I120" s="16">
        <f>IF(4&gt;$D120,"",IF($E120=1,EOMONTH(EDATE(Bonds!$I120,6*(4-1)),0),EDATE(Bonds!$I120,6*(4-1))))</f>
        <v>46904</v>
      </c>
      <c r="J120" s="16">
        <f>IF(5&gt;$D120,"",IF($E120=1,EOMONTH(EDATE(Bonds!$I120,6*(5-1)),0),EDATE(Bonds!$I120,6*(5-1))))</f>
        <v>47087</v>
      </c>
      <c r="K120" s="16" t="str">
        <f>IF(6&gt;$D120,"",IF($E120=1,EOMONTH(EDATE(Bonds!$I120,6*(6-1)),0),EDATE(Bonds!$I120,6*(6-1))))</f>
        <v/>
      </c>
      <c r="L120" s="16" t="str">
        <f>IF(7&gt;$D120,"",IF($E120=1,EOMONTH(EDATE(Bonds!$I120,6*(7-1)),0),EDATE(Bonds!$I120,6*(7-1))))</f>
        <v/>
      </c>
      <c r="M120" s="16" t="str">
        <f>IF(8&gt;$D120,"",IF($E120=1,EOMONTH(EDATE(Bonds!$I120,6*(8-1)),0),EDATE(Bonds!$I120,6*(8-1))))</f>
        <v/>
      </c>
      <c r="N120" s="16" t="str">
        <f>IF(9&gt;$D120,"",IF($E120=1,EOMONTH(EDATE(Bonds!$I120,6*(9-1)),0),EDATE(Bonds!$I120,6*(9-1))))</f>
        <v/>
      </c>
      <c r="O120" s="16" t="str">
        <f>IF(10&gt;$D120,"",IF($E120=1,EOMONTH(EDATE(Bonds!$I120,6*(10-1)),0),EDATE(Bonds!$I120,6*(10-1))))</f>
        <v/>
      </c>
      <c r="P120" s="16" t="str">
        <f>IF(11&gt;$D120,"",IF($E120=1,EOMONTH(EDATE(Bonds!$I120,6*(11-1)),0),EDATE(Bonds!$I120,6*(11-1))))</f>
        <v/>
      </c>
      <c r="Q120" s="16" t="str">
        <f>IF(12&gt;$D120,"",IF($E120=1,EOMONTH(EDATE(Bonds!$I120,6*(12-1)),0),EDATE(Bonds!$I120,6*(12-1))))</f>
        <v/>
      </c>
      <c r="R120" s="16" t="str">
        <f>IF(13&gt;$D120,"",IF($E120=1,EOMONTH(EDATE(Bonds!$I120,6*(13-1)),0),EDATE(Bonds!$I120,6*(13-1))))</f>
        <v/>
      </c>
      <c r="S120" s="16" t="str">
        <f>IF(14&gt;$D120,"",IF($E120=1,EOMONTH(EDATE(Bonds!$I120,6*(14-1)),0),EDATE(Bonds!$I120,6*(14-1))))</f>
        <v/>
      </c>
      <c r="T120" s="16" t="str">
        <f>IF(15&gt;$D120,"",IF($E120=1,EOMONTH(EDATE(Bonds!$I120,6*(15-1)),0),EDATE(Bonds!$I120,6*(15-1))))</f>
        <v/>
      </c>
      <c r="U120" s="16" t="str">
        <f>IF(16&gt;$D120,"",IF($E120=1,EOMONTH(EDATE(Bonds!$I120,6*(16-1)),0),EDATE(Bonds!$I120,6*(16-1))))</f>
        <v/>
      </c>
      <c r="V120" s="16" t="str">
        <f>IF(17&gt;$D120,"",IF($E120=1,EOMONTH(EDATE(Bonds!$I120,6*(17-1)),0),EDATE(Bonds!$I120,6*(17-1))))</f>
        <v/>
      </c>
      <c r="W120" s="16" t="str">
        <f>IF(18&gt;$D120,"",IF($E120=1,EOMONTH(EDATE(Bonds!$I120,6*(18-1)),0),EDATE(Bonds!$I120,6*(18-1))))</f>
        <v/>
      </c>
      <c r="X120" s="16" t="str">
        <f>IF(19&gt;$D120,"",IF($E120=1,EOMONTH(EDATE(Bonds!$I120,6*(19-1)),0),EDATE(Bonds!$I120,6*(19-1))))</f>
        <v/>
      </c>
      <c r="Y120" s="16" t="str">
        <f>IF(20&gt;$D120,"",IF($E120=1,EOMONTH(EDATE(Bonds!$I120,6*(20-1)),0),EDATE(Bonds!$I120,6*(20-1))))</f>
        <v/>
      </c>
      <c r="Z120" s="16" t="str">
        <f>IF(21&gt;$D120,"",IF($E120=1,EOMONTH(EDATE(Bonds!$I120,6*(21-1)),0),EDATE(Bonds!$I120,6*(21-1))))</f>
        <v/>
      </c>
      <c r="AA120" s="16" t="str">
        <f>IF(22&gt;$D120,"",IF($E120=1,EOMONTH(EDATE(Bonds!$I120,6*(22-1)),0),EDATE(Bonds!$I120,6*(22-1))))</f>
        <v/>
      </c>
      <c r="AB120" s="16" t="str">
        <f>IF(23&gt;$D120,"",IF($E120=1,EOMONTH(EDATE(Bonds!$I120,6*(23-1)),0),EDATE(Bonds!$I120,6*(23-1))))</f>
        <v/>
      </c>
      <c r="AC120" s="16" t="str">
        <f>IF(24&gt;$D120,"",IF($E120=1,EOMONTH(EDATE(Bonds!$I120,6*(24-1)),0),EDATE(Bonds!$I120,6*(24-1))))</f>
        <v/>
      </c>
      <c r="AD120" s="16" t="str">
        <f>IF(25&gt;$D120,"",IF($E120=1,EOMONTH(EDATE(Bonds!$I120,6*(25-1)),0),EDATE(Bonds!$I120,6*(25-1))))</f>
        <v/>
      </c>
      <c r="AE120" s="16" t="str">
        <f>IF(26&gt;$D120,"",IF($E120=1,EOMONTH(EDATE(Bonds!$I120,6*(26-1)),0),EDATE(Bonds!$I120,6*(26-1))))</f>
        <v/>
      </c>
      <c r="AF120" s="16" t="str">
        <f>IF(27&gt;$D120,"",IF($E120=1,EOMONTH(EDATE(Bonds!$I120,6*(27-1)),0),EDATE(Bonds!$I120,6*(27-1))))</f>
        <v/>
      </c>
      <c r="AG120" s="16" t="str">
        <f>IF(28&gt;$D120,"",IF($E120=1,EOMONTH(EDATE(Bonds!$I120,6*(28-1)),0),EDATE(Bonds!$I120,6*(28-1))))</f>
        <v/>
      </c>
      <c r="AH120" s="16" t="str">
        <f>IF(29&gt;$D120,"",IF($E120=1,EOMONTH(EDATE(Bonds!$I120,6*(29-1)),0),EDATE(Bonds!$I120,6*(29-1))))</f>
        <v/>
      </c>
      <c r="AI120" s="16" t="str">
        <f>IF(30&gt;$D120,"",IF($E120=1,EOMONTH(EDATE(Bonds!$I120,6*(30-1)),0),EDATE(Bonds!$I120,6*(30-1))))</f>
        <v/>
      </c>
      <c r="AJ120" s="16" t="str">
        <f>IF(31&gt;$D120,"",IF($E120=1,EOMONTH(EDATE(Bonds!$I120,6*(31-1)),0),EDATE(Bonds!$I120,6*(31-1))))</f>
        <v/>
      </c>
      <c r="AK120" s="16" t="str">
        <f>IF(32&gt;$D120,"",IF($E120=1,EOMONTH(EDATE(Bonds!$I120,6*(32-1)),0),EDATE(Bonds!$I120,6*(32-1))))</f>
        <v/>
      </c>
      <c r="AL120" s="16" t="str">
        <f>IF(33&gt;$D120,"",IF($E120=1,EOMONTH(EDATE(Bonds!$I120,6*(33-1)),0),EDATE(Bonds!$I120,6*(33-1))))</f>
        <v/>
      </c>
      <c r="AM120" s="16" t="str">
        <f>IF(34&gt;$D120,"",IF($E120=1,EOMONTH(EDATE(Bonds!$I120,6*(34-1)),0),EDATE(Bonds!$I120,6*(34-1))))</f>
        <v/>
      </c>
      <c r="AN120" s="16" t="str">
        <f>IF(35&gt;$D120,"",IF($E120=1,EOMONTH(EDATE(Bonds!$I120,6*(35-1)),0),EDATE(Bonds!$I120,6*(35-1))))</f>
        <v/>
      </c>
      <c r="AO120" s="16" t="str">
        <f>IF(36&gt;$D120,"",IF($E120=1,EOMONTH(EDATE(Bonds!$I120,6*(36-1)),0),EDATE(Bonds!$I120,6*(36-1))))</f>
        <v/>
      </c>
      <c r="AP120" s="16" t="str">
        <f>IF(37&gt;$D120,"",IF($E120=1,EOMONTH(EDATE(Bonds!$I120,6*(37-1)),0),EDATE(Bonds!$I120,6*(37-1))))</f>
        <v/>
      </c>
      <c r="AQ120" s="16" t="str">
        <f>IF(38&gt;$D120,"",IF($E120=1,EOMONTH(EDATE(Bonds!$I120,6*(38-1)),0),EDATE(Bonds!$I120,6*(38-1))))</f>
        <v/>
      </c>
      <c r="AR120" s="16" t="str">
        <f>IF(39&gt;$D120,"",IF($E120=1,EOMONTH(EDATE(Bonds!$I120,6*(39-1)),0),EDATE(Bonds!$I120,6*(39-1))))</f>
        <v/>
      </c>
      <c r="AS120" s="16" t="str">
        <f>IF(40&gt;$D120,"",IF($E120=1,EOMONTH(EDATE(Bonds!$I120,6*(40-1)),0),EDATE(Bonds!$I120,6*(40-1))))</f>
        <v/>
      </c>
      <c r="AT120" s="16" t="str">
        <f>IF(41&gt;$D120,"",IF($E120=1,EOMONTH(EDATE(Bonds!$I120,6*(41-1)),0),EDATE(Bonds!$I120,6*(41-1))))</f>
        <v/>
      </c>
      <c r="AU120" s="16" t="str">
        <f>IF(42&gt;$D120,"",IF($E120=1,EOMONTH(EDATE(Bonds!$I120,6*(42-1)),0),EDATE(Bonds!$I120,6*(42-1))))</f>
        <v/>
      </c>
      <c r="AV120" s="16" t="str">
        <f>IF(43&gt;$D120,"",IF($E120=1,EOMONTH(EDATE(Bonds!$I120,6*(43-1)),0),EDATE(Bonds!$I120,6*(43-1))))</f>
        <v/>
      </c>
      <c r="AW120" s="16" t="str">
        <f>IF(44&gt;$D120,"",IF($E120=1,EOMONTH(EDATE(Bonds!$I120,6*(44-1)),0),EDATE(Bonds!$I120,6*(44-1))))</f>
        <v/>
      </c>
      <c r="AX120" s="16" t="str">
        <f>IF(45&gt;$D120,"",IF($E120=1,EOMONTH(EDATE(Bonds!$I120,6*(45-1)),0),EDATE(Bonds!$I120,6*(45-1))))</f>
        <v/>
      </c>
      <c r="AY120" s="16" t="str">
        <f>IF(46&gt;$D120,"",IF($E120=1,EOMONTH(EDATE(Bonds!$I120,6*(46-1)),0),EDATE(Bonds!$I120,6*(46-1))))</f>
        <v/>
      </c>
      <c r="AZ120" s="16" t="str">
        <f>IF(47&gt;$D120,"",IF($E120=1,EOMONTH(EDATE(Bonds!$I120,6*(47-1)),0),EDATE(Bonds!$I120,6*(47-1))))</f>
        <v/>
      </c>
      <c r="BA120" s="16" t="str">
        <f>IF(48&gt;$D120,"",IF($E120=1,EOMONTH(EDATE(Bonds!$I120,6*(48-1)),0),EDATE(Bonds!$I120,6*(48-1))))</f>
        <v/>
      </c>
      <c r="BB120" s="16" t="str">
        <f>IF(49&gt;$D120,"",IF($E120=1,EOMONTH(EDATE(Bonds!$I120,6*(49-1)),0),EDATE(Bonds!$I120,6*(49-1))))</f>
        <v/>
      </c>
      <c r="BC120" s="16" t="str">
        <f>IF(50&gt;$D120,"",IF($E120=1,EOMONTH(EDATE(Bonds!$I120,6*(50-1)),0),EDATE(Bonds!$I120,6*(50-1))))</f>
        <v/>
      </c>
      <c r="BD120" s="16" t="str">
        <f>IF(51&gt;$D120,"",IF($E120=1,EOMONTH(EDATE(Bonds!$I120,6*(51-1)),0),EDATE(Bonds!$I120,6*(51-1))))</f>
        <v/>
      </c>
      <c r="BE120" s="16" t="str">
        <f>IF(52&gt;$D120,"",IF($E120=1,EOMONTH(EDATE(Bonds!$I120,6*(52-1)),0),EDATE(Bonds!$I120,6*(52-1))))</f>
        <v/>
      </c>
      <c r="BF120" s="16" t="str">
        <f>IF(53&gt;$D120,"",IF($E120=1,EOMONTH(EDATE(Bonds!$I120,6*(53-1)),0),EDATE(Bonds!$I120,6*(53-1))))</f>
        <v/>
      </c>
      <c r="BG120" s="16" t="str">
        <f>IF(54&gt;$D120,"",IF($E120=1,EOMONTH(EDATE(Bonds!$I120,6*(54-1)),0),EDATE(Bonds!$I120,6*(54-1))))</f>
        <v/>
      </c>
      <c r="BH120" s="16" t="str">
        <f>IF(55&gt;$D120,"",IF($E120=1,EOMONTH(EDATE(Bonds!$I120,6*(55-1)),0),EDATE(Bonds!$I120,6*(55-1))))</f>
        <v/>
      </c>
      <c r="BI120" s="16" t="str">
        <f>IF(56&gt;$D120,"",IF($E120=1,EOMONTH(EDATE(Bonds!$I120,6*(56-1)),0),EDATE(Bonds!$I120,6*(56-1))))</f>
        <v/>
      </c>
      <c r="BJ120" s="16" t="str">
        <f>IF(57&gt;$D120,"",IF($E120=1,EOMONTH(EDATE(Bonds!$I120,6*(57-1)),0),EDATE(Bonds!$I120,6*(57-1))))</f>
        <v/>
      </c>
      <c r="BK120" s="16" t="str">
        <f>IF(58&gt;$D120,"",IF($E120=1,EOMONTH(EDATE(Bonds!$I120,6*(58-1)),0),EDATE(Bonds!$I120,6*(58-1))))</f>
        <v/>
      </c>
      <c r="BL120" s="16" t="str">
        <f>IF(59&gt;$D120,"",IF($E120=1,EOMONTH(EDATE(Bonds!$I120,6*(59-1)),0),EDATE(Bonds!$I120,6*(59-1))))</f>
        <v/>
      </c>
      <c r="BM120" s="16" t="str">
        <f>IF(60&gt;$D120,"",IF($E120=1,EOMONTH(EDATE(Bonds!$I120,6*(60-1)),0),EDATE(Bonds!$I120,6*(60-1))))</f>
        <v/>
      </c>
      <c r="BO120" s="22">
        <f t="shared" si="122"/>
        <v>3.7824450557891486E-2</v>
      </c>
      <c r="BP120" s="22">
        <f t="shared" si="123"/>
        <v>4.0341365208761304E-2</v>
      </c>
      <c r="BQ120" s="22">
        <f t="shared" si="124"/>
        <v>4.1978837763900843E-2</v>
      </c>
      <c r="BR120" s="22">
        <f t="shared" si="125"/>
        <v>4.3017047494765953E-2</v>
      </c>
      <c r="BS120" s="22">
        <f t="shared" si="126"/>
        <v>4.3665911187548631E-2</v>
      </c>
      <c r="BT120" s="22" t="str">
        <f t="shared" si="127"/>
        <v/>
      </c>
      <c r="BU120" s="22" t="str">
        <f t="shared" si="128"/>
        <v/>
      </c>
      <c r="BV120" s="22" t="str">
        <f t="shared" si="129"/>
        <v/>
      </c>
      <c r="BW120" s="22" t="str">
        <f t="shared" si="130"/>
        <v/>
      </c>
      <c r="BX120" s="22" t="str">
        <f t="shared" si="131"/>
        <v/>
      </c>
      <c r="BY120" s="22" t="str">
        <f t="shared" si="132"/>
        <v/>
      </c>
      <c r="BZ120" s="22" t="str">
        <f t="shared" si="133"/>
        <v/>
      </c>
      <c r="CA120" s="22" t="str">
        <f t="shared" si="134"/>
        <v/>
      </c>
      <c r="CB120" s="22" t="str">
        <f t="shared" si="135"/>
        <v/>
      </c>
      <c r="CC120" s="22" t="str">
        <f t="shared" si="136"/>
        <v/>
      </c>
      <c r="CD120" s="22" t="str">
        <f t="shared" si="137"/>
        <v/>
      </c>
      <c r="CE120" s="22" t="str">
        <f t="shared" si="138"/>
        <v/>
      </c>
      <c r="CF120" s="22" t="str">
        <f t="shared" si="139"/>
        <v/>
      </c>
      <c r="CG120" s="22" t="str">
        <f t="shared" si="140"/>
        <v/>
      </c>
      <c r="CH120" s="22" t="str">
        <f t="shared" si="141"/>
        <v/>
      </c>
      <c r="CI120" s="22" t="str">
        <f t="shared" si="142"/>
        <v/>
      </c>
      <c r="CJ120" s="22" t="str">
        <f t="shared" si="143"/>
        <v/>
      </c>
      <c r="CK120" s="22" t="str">
        <f t="shared" si="144"/>
        <v/>
      </c>
      <c r="CL120" s="22" t="str">
        <f t="shared" si="145"/>
        <v/>
      </c>
      <c r="CM120" s="22" t="str">
        <f t="shared" si="146"/>
        <v/>
      </c>
      <c r="CN120" s="22" t="str">
        <f t="shared" si="147"/>
        <v/>
      </c>
      <c r="CO120" s="22" t="str">
        <f t="shared" si="148"/>
        <v/>
      </c>
      <c r="CP120" s="22" t="str">
        <f t="shared" si="149"/>
        <v/>
      </c>
      <c r="CQ120" s="22" t="str">
        <f t="shared" si="150"/>
        <v/>
      </c>
      <c r="CR120" s="22" t="str">
        <f t="shared" si="151"/>
        <v/>
      </c>
      <c r="CS120" s="22" t="str">
        <f t="shared" si="152"/>
        <v/>
      </c>
      <c r="CT120" s="22" t="str">
        <f t="shared" si="153"/>
        <v/>
      </c>
      <c r="CU120" s="22" t="str">
        <f t="shared" si="154"/>
        <v/>
      </c>
      <c r="CV120" s="22" t="str">
        <f t="shared" si="155"/>
        <v/>
      </c>
      <c r="CW120" s="22" t="str">
        <f t="shared" si="156"/>
        <v/>
      </c>
      <c r="CX120" s="22" t="str">
        <f t="shared" si="157"/>
        <v/>
      </c>
      <c r="CY120" s="22" t="str">
        <f t="shared" si="158"/>
        <v/>
      </c>
      <c r="CZ120" s="22" t="str">
        <f t="shared" si="159"/>
        <v/>
      </c>
      <c r="DA120" s="22" t="str">
        <f t="shared" si="160"/>
        <v/>
      </c>
      <c r="DB120" s="22" t="str">
        <f t="shared" si="161"/>
        <v/>
      </c>
      <c r="DC120" s="22" t="str">
        <f t="shared" si="162"/>
        <v/>
      </c>
      <c r="DD120" s="22" t="str">
        <f t="shared" si="163"/>
        <v/>
      </c>
      <c r="DE120" s="22" t="str">
        <f t="shared" si="164"/>
        <v/>
      </c>
      <c r="DF120" s="22" t="str">
        <f t="shared" si="165"/>
        <v/>
      </c>
      <c r="DG120" s="22" t="str">
        <f t="shared" si="166"/>
        <v/>
      </c>
      <c r="DH120" s="22" t="str">
        <f t="shared" si="167"/>
        <v/>
      </c>
      <c r="DI120" s="22" t="str">
        <f t="shared" si="168"/>
        <v/>
      </c>
      <c r="DJ120" s="22" t="str">
        <f t="shared" si="169"/>
        <v/>
      </c>
      <c r="DK120" s="22" t="str">
        <f t="shared" si="170"/>
        <v/>
      </c>
      <c r="DL120" s="22" t="str">
        <f t="shared" si="171"/>
        <v/>
      </c>
      <c r="DM120" s="22" t="str">
        <f t="shared" si="172"/>
        <v/>
      </c>
      <c r="DN120" s="22" t="str">
        <f t="shared" si="173"/>
        <v/>
      </c>
      <c r="DO120" s="22" t="str">
        <f t="shared" si="174"/>
        <v/>
      </c>
      <c r="DP120" s="22" t="str">
        <f t="shared" si="175"/>
        <v/>
      </c>
      <c r="DQ120" s="22" t="str">
        <f t="shared" si="176"/>
        <v/>
      </c>
      <c r="DR120" s="22" t="str">
        <f t="shared" si="177"/>
        <v/>
      </c>
      <c r="DS120" s="22" t="str">
        <f t="shared" si="178"/>
        <v/>
      </c>
      <c r="DT120" s="22" t="str">
        <f t="shared" si="179"/>
        <v/>
      </c>
      <c r="DU120" s="22" t="str">
        <f t="shared" si="180"/>
        <v/>
      </c>
      <c r="DV120" s="22" t="str">
        <f t="shared" si="181"/>
        <v/>
      </c>
      <c r="DX120" s="18">
        <f t="shared" si="182"/>
        <v>0.7435767808984135</v>
      </c>
      <c r="DY120" s="18">
        <f t="shared" si="183"/>
        <v>0.72835187058798612</v>
      </c>
      <c r="DZ120" s="18">
        <f t="shared" si="184"/>
        <v>0.71233513512466706</v>
      </c>
      <c r="EA120" s="18">
        <f t="shared" si="185"/>
        <v>0.69624857814686014</v>
      </c>
      <c r="EB120" s="18">
        <f t="shared" si="186"/>
        <v>91.401440364461322</v>
      </c>
      <c r="EC120" s="18">
        <f t="shared" si="187"/>
        <v>0</v>
      </c>
      <c r="ED120" s="18">
        <f t="shared" si="188"/>
        <v>0</v>
      </c>
      <c r="EE120" s="18">
        <f t="shared" si="189"/>
        <v>0</v>
      </c>
      <c r="EF120" s="18">
        <f t="shared" si="190"/>
        <v>0</v>
      </c>
      <c r="EG120" s="18">
        <f t="shared" si="191"/>
        <v>0</v>
      </c>
      <c r="EH120" s="18">
        <f t="shared" si="192"/>
        <v>0</v>
      </c>
      <c r="EI120" s="18">
        <f t="shared" si="193"/>
        <v>0</v>
      </c>
      <c r="EJ120" s="18">
        <f t="shared" si="194"/>
        <v>0</v>
      </c>
      <c r="EK120" s="18">
        <f t="shared" si="195"/>
        <v>0</v>
      </c>
      <c r="EL120" s="18">
        <f t="shared" si="196"/>
        <v>0</v>
      </c>
      <c r="EM120" s="18">
        <f t="shared" si="197"/>
        <v>0</v>
      </c>
      <c r="EN120" s="18">
        <f t="shared" si="198"/>
        <v>0</v>
      </c>
      <c r="EO120" s="18">
        <f t="shared" si="199"/>
        <v>0</v>
      </c>
      <c r="EP120" s="18">
        <f t="shared" si="200"/>
        <v>0</v>
      </c>
      <c r="EQ120" s="18">
        <f t="shared" si="201"/>
        <v>0</v>
      </c>
      <c r="ER120" s="18">
        <f t="shared" si="202"/>
        <v>0</v>
      </c>
      <c r="ES120" s="18">
        <f t="shared" si="203"/>
        <v>0</v>
      </c>
      <c r="ET120" s="18">
        <f t="shared" si="204"/>
        <v>0</v>
      </c>
      <c r="EU120" s="18">
        <f t="shared" si="205"/>
        <v>0</v>
      </c>
      <c r="EV120" s="18">
        <f t="shared" si="206"/>
        <v>0</v>
      </c>
      <c r="EW120" s="18">
        <f t="shared" si="207"/>
        <v>0</v>
      </c>
      <c r="EX120" s="18">
        <f t="shared" si="208"/>
        <v>0</v>
      </c>
      <c r="EY120" s="18">
        <f t="shared" si="209"/>
        <v>0</v>
      </c>
      <c r="EZ120" s="18">
        <f t="shared" si="210"/>
        <v>0</v>
      </c>
      <c r="FA120" s="18">
        <f t="shared" si="211"/>
        <v>0</v>
      </c>
      <c r="FB120" s="18">
        <f t="shared" si="212"/>
        <v>0</v>
      </c>
      <c r="FC120" s="18">
        <f t="shared" si="213"/>
        <v>0</v>
      </c>
      <c r="FD120" s="18">
        <f t="shared" si="214"/>
        <v>0</v>
      </c>
      <c r="FE120" s="18">
        <f t="shared" si="215"/>
        <v>0</v>
      </c>
      <c r="FF120" s="18">
        <f t="shared" si="216"/>
        <v>0</v>
      </c>
      <c r="FG120" s="18">
        <f t="shared" si="217"/>
        <v>0</v>
      </c>
      <c r="FH120" s="18">
        <f t="shared" si="218"/>
        <v>0</v>
      </c>
      <c r="FI120" s="18">
        <f t="shared" si="219"/>
        <v>0</v>
      </c>
      <c r="FJ120" s="18">
        <f t="shared" si="220"/>
        <v>0</v>
      </c>
      <c r="FK120" s="18">
        <f t="shared" si="221"/>
        <v>0</v>
      </c>
      <c r="FL120" s="18">
        <f t="shared" si="222"/>
        <v>0</v>
      </c>
      <c r="FM120" s="18">
        <f t="shared" si="223"/>
        <v>0</v>
      </c>
      <c r="FN120" s="18">
        <f t="shared" si="224"/>
        <v>0</v>
      </c>
      <c r="FO120" s="18">
        <f t="shared" si="225"/>
        <v>0</v>
      </c>
      <c r="FP120" s="18">
        <f t="shared" si="226"/>
        <v>0</v>
      </c>
      <c r="FQ120" s="18">
        <f t="shared" si="227"/>
        <v>0</v>
      </c>
      <c r="FR120" s="18">
        <f t="shared" si="228"/>
        <v>0</v>
      </c>
      <c r="FS120" s="18">
        <f t="shared" si="229"/>
        <v>0</v>
      </c>
      <c r="FT120" s="18">
        <f t="shared" si="230"/>
        <v>0</v>
      </c>
      <c r="FU120" s="18">
        <f t="shared" si="231"/>
        <v>0</v>
      </c>
      <c r="FV120" s="18">
        <f t="shared" si="232"/>
        <v>0</v>
      </c>
      <c r="FW120" s="18">
        <f t="shared" si="233"/>
        <v>0</v>
      </c>
      <c r="FX120" s="18">
        <f t="shared" si="234"/>
        <v>0</v>
      </c>
      <c r="FY120" s="18">
        <f t="shared" si="235"/>
        <v>0</v>
      </c>
      <c r="FZ120" s="18">
        <f t="shared" si="236"/>
        <v>0</v>
      </c>
      <c r="GA120" s="18">
        <f t="shared" si="237"/>
        <v>0</v>
      </c>
      <c r="GB120" s="18">
        <f t="shared" si="238"/>
        <v>0</v>
      </c>
      <c r="GC120" s="18">
        <f t="shared" si="239"/>
        <v>0</v>
      </c>
      <c r="GD120" s="18">
        <f t="shared" si="240"/>
        <v>0</v>
      </c>
      <c r="GE120" s="18">
        <f t="shared" si="241"/>
        <v>0</v>
      </c>
    </row>
    <row r="121" spans="1:187" x14ac:dyDescent="0.2">
      <c r="A121">
        <v>118</v>
      </c>
      <c r="B121" s="16">
        <f>Bonds!B121</f>
        <v>47087</v>
      </c>
      <c r="C121" s="17">
        <f>Bonds!C121</f>
        <v>4.375</v>
      </c>
      <c r="D121">
        <f>Bonds!Q121</f>
        <v>5</v>
      </c>
      <c r="E121">
        <f t="shared" si="121"/>
        <v>1</v>
      </c>
      <c r="F121" s="16">
        <f>IF(1&gt;$D121,"",IF($E121=1,EOMONTH(EDATE(Bonds!$I121,6*(1-1)),0),EDATE(Bonds!$I121,6*(1-1))))</f>
        <v>46356</v>
      </c>
      <c r="G121" s="16">
        <f>IF(2&gt;$D121,"",IF($E121=1,EOMONTH(EDATE(Bonds!$I121,6*(2-1)),0),EDATE(Bonds!$I121,6*(2-1))))</f>
        <v>46538</v>
      </c>
      <c r="H121" s="16">
        <f>IF(3&gt;$D121,"",IF($E121=1,EOMONTH(EDATE(Bonds!$I121,6*(3-1)),0),EDATE(Bonds!$I121,6*(3-1))))</f>
        <v>46721</v>
      </c>
      <c r="I121" s="16">
        <f>IF(4&gt;$D121,"",IF($E121=1,EOMONTH(EDATE(Bonds!$I121,6*(4-1)),0),EDATE(Bonds!$I121,6*(4-1))))</f>
        <v>46904</v>
      </c>
      <c r="J121" s="16">
        <f>IF(5&gt;$D121,"",IF($E121=1,EOMONTH(EDATE(Bonds!$I121,6*(5-1)),0),EDATE(Bonds!$I121,6*(5-1))))</f>
        <v>47087</v>
      </c>
      <c r="K121" s="16" t="str">
        <f>IF(6&gt;$D121,"",IF($E121=1,EOMONTH(EDATE(Bonds!$I121,6*(6-1)),0),EDATE(Bonds!$I121,6*(6-1))))</f>
        <v/>
      </c>
      <c r="L121" s="16" t="str">
        <f>IF(7&gt;$D121,"",IF($E121=1,EOMONTH(EDATE(Bonds!$I121,6*(7-1)),0),EDATE(Bonds!$I121,6*(7-1))))</f>
        <v/>
      </c>
      <c r="M121" s="16" t="str">
        <f>IF(8&gt;$D121,"",IF($E121=1,EOMONTH(EDATE(Bonds!$I121,6*(8-1)),0),EDATE(Bonds!$I121,6*(8-1))))</f>
        <v/>
      </c>
      <c r="N121" s="16" t="str">
        <f>IF(9&gt;$D121,"",IF($E121=1,EOMONTH(EDATE(Bonds!$I121,6*(9-1)),0),EDATE(Bonds!$I121,6*(9-1))))</f>
        <v/>
      </c>
      <c r="O121" s="16" t="str">
        <f>IF(10&gt;$D121,"",IF($E121=1,EOMONTH(EDATE(Bonds!$I121,6*(10-1)),0),EDATE(Bonds!$I121,6*(10-1))))</f>
        <v/>
      </c>
      <c r="P121" s="16" t="str">
        <f>IF(11&gt;$D121,"",IF($E121=1,EOMONTH(EDATE(Bonds!$I121,6*(11-1)),0),EDATE(Bonds!$I121,6*(11-1))))</f>
        <v/>
      </c>
      <c r="Q121" s="16" t="str">
        <f>IF(12&gt;$D121,"",IF($E121=1,EOMONTH(EDATE(Bonds!$I121,6*(12-1)),0),EDATE(Bonds!$I121,6*(12-1))))</f>
        <v/>
      </c>
      <c r="R121" s="16" t="str">
        <f>IF(13&gt;$D121,"",IF($E121=1,EOMONTH(EDATE(Bonds!$I121,6*(13-1)),0),EDATE(Bonds!$I121,6*(13-1))))</f>
        <v/>
      </c>
      <c r="S121" s="16" t="str">
        <f>IF(14&gt;$D121,"",IF($E121=1,EOMONTH(EDATE(Bonds!$I121,6*(14-1)),0),EDATE(Bonds!$I121,6*(14-1))))</f>
        <v/>
      </c>
      <c r="T121" s="16" t="str">
        <f>IF(15&gt;$D121,"",IF($E121=1,EOMONTH(EDATE(Bonds!$I121,6*(15-1)),0),EDATE(Bonds!$I121,6*(15-1))))</f>
        <v/>
      </c>
      <c r="U121" s="16" t="str">
        <f>IF(16&gt;$D121,"",IF($E121=1,EOMONTH(EDATE(Bonds!$I121,6*(16-1)),0),EDATE(Bonds!$I121,6*(16-1))))</f>
        <v/>
      </c>
      <c r="V121" s="16" t="str">
        <f>IF(17&gt;$D121,"",IF($E121=1,EOMONTH(EDATE(Bonds!$I121,6*(17-1)),0),EDATE(Bonds!$I121,6*(17-1))))</f>
        <v/>
      </c>
      <c r="W121" s="16" t="str">
        <f>IF(18&gt;$D121,"",IF($E121=1,EOMONTH(EDATE(Bonds!$I121,6*(18-1)),0),EDATE(Bonds!$I121,6*(18-1))))</f>
        <v/>
      </c>
      <c r="X121" s="16" t="str">
        <f>IF(19&gt;$D121,"",IF($E121=1,EOMONTH(EDATE(Bonds!$I121,6*(19-1)),0),EDATE(Bonds!$I121,6*(19-1))))</f>
        <v/>
      </c>
      <c r="Y121" s="16" t="str">
        <f>IF(20&gt;$D121,"",IF($E121=1,EOMONTH(EDATE(Bonds!$I121,6*(20-1)),0),EDATE(Bonds!$I121,6*(20-1))))</f>
        <v/>
      </c>
      <c r="Z121" s="16" t="str">
        <f>IF(21&gt;$D121,"",IF($E121=1,EOMONTH(EDATE(Bonds!$I121,6*(21-1)),0),EDATE(Bonds!$I121,6*(21-1))))</f>
        <v/>
      </c>
      <c r="AA121" s="16" t="str">
        <f>IF(22&gt;$D121,"",IF($E121=1,EOMONTH(EDATE(Bonds!$I121,6*(22-1)),0),EDATE(Bonds!$I121,6*(22-1))))</f>
        <v/>
      </c>
      <c r="AB121" s="16" t="str">
        <f>IF(23&gt;$D121,"",IF($E121=1,EOMONTH(EDATE(Bonds!$I121,6*(23-1)),0),EDATE(Bonds!$I121,6*(23-1))))</f>
        <v/>
      </c>
      <c r="AC121" s="16" t="str">
        <f>IF(24&gt;$D121,"",IF($E121=1,EOMONTH(EDATE(Bonds!$I121,6*(24-1)),0),EDATE(Bonds!$I121,6*(24-1))))</f>
        <v/>
      </c>
      <c r="AD121" s="16" t="str">
        <f>IF(25&gt;$D121,"",IF($E121=1,EOMONTH(EDATE(Bonds!$I121,6*(25-1)),0),EDATE(Bonds!$I121,6*(25-1))))</f>
        <v/>
      </c>
      <c r="AE121" s="16" t="str">
        <f>IF(26&gt;$D121,"",IF($E121=1,EOMONTH(EDATE(Bonds!$I121,6*(26-1)),0),EDATE(Bonds!$I121,6*(26-1))))</f>
        <v/>
      </c>
      <c r="AF121" s="16" t="str">
        <f>IF(27&gt;$D121,"",IF($E121=1,EOMONTH(EDATE(Bonds!$I121,6*(27-1)),0),EDATE(Bonds!$I121,6*(27-1))))</f>
        <v/>
      </c>
      <c r="AG121" s="16" t="str">
        <f>IF(28&gt;$D121,"",IF($E121=1,EOMONTH(EDATE(Bonds!$I121,6*(28-1)),0),EDATE(Bonds!$I121,6*(28-1))))</f>
        <v/>
      </c>
      <c r="AH121" s="16" t="str">
        <f>IF(29&gt;$D121,"",IF($E121=1,EOMONTH(EDATE(Bonds!$I121,6*(29-1)),0),EDATE(Bonds!$I121,6*(29-1))))</f>
        <v/>
      </c>
      <c r="AI121" s="16" t="str">
        <f>IF(30&gt;$D121,"",IF($E121=1,EOMONTH(EDATE(Bonds!$I121,6*(30-1)),0),EDATE(Bonds!$I121,6*(30-1))))</f>
        <v/>
      </c>
      <c r="AJ121" s="16" t="str">
        <f>IF(31&gt;$D121,"",IF($E121=1,EOMONTH(EDATE(Bonds!$I121,6*(31-1)),0),EDATE(Bonds!$I121,6*(31-1))))</f>
        <v/>
      </c>
      <c r="AK121" s="16" t="str">
        <f>IF(32&gt;$D121,"",IF($E121=1,EOMONTH(EDATE(Bonds!$I121,6*(32-1)),0),EDATE(Bonds!$I121,6*(32-1))))</f>
        <v/>
      </c>
      <c r="AL121" s="16" t="str">
        <f>IF(33&gt;$D121,"",IF($E121=1,EOMONTH(EDATE(Bonds!$I121,6*(33-1)),0),EDATE(Bonds!$I121,6*(33-1))))</f>
        <v/>
      </c>
      <c r="AM121" s="16" t="str">
        <f>IF(34&gt;$D121,"",IF($E121=1,EOMONTH(EDATE(Bonds!$I121,6*(34-1)),0),EDATE(Bonds!$I121,6*(34-1))))</f>
        <v/>
      </c>
      <c r="AN121" s="16" t="str">
        <f>IF(35&gt;$D121,"",IF($E121=1,EOMONTH(EDATE(Bonds!$I121,6*(35-1)),0),EDATE(Bonds!$I121,6*(35-1))))</f>
        <v/>
      </c>
      <c r="AO121" s="16" t="str">
        <f>IF(36&gt;$D121,"",IF($E121=1,EOMONTH(EDATE(Bonds!$I121,6*(36-1)),0),EDATE(Bonds!$I121,6*(36-1))))</f>
        <v/>
      </c>
      <c r="AP121" s="16" t="str">
        <f>IF(37&gt;$D121,"",IF($E121=1,EOMONTH(EDATE(Bonds!$I121,6*(37-1)),0),EDATE(Bonds!$I121,6*(37-1))))</f>
        <v/>
      </c>
      <c r="AQ121" s="16" t="str">
        <f>IF(38&gt;$D121,"",IF($E121=1,EOMONTH(EDATE(Bonds!$I121,6*(38-1)),0),EDATE(Bonds!$I121,6*(38-1))))</f>
        <v/>
      </c>
      <c r="AR121" s="16" t="str">
        <f>IF(39&gt;$D121,"",IF($E121=1,EOMONTH(EDATE(Bonds!$I121,6*(39-1)),0),EDATE(Bonds!$I121,6*(39-1))))</f>
        <v/>
      </c>
      <c r="AS121" s="16" t="str">
        <f>IF(40&gt;$D121,"",IF($E121=1,EOMONTH(EDATE(Bonds!$I121,6*(40-1)),0),EDATE(Bonds!$I121,6*(40-1))))</f>
        <v/>
      </c>
      <c r="AT121" s="16" t="str">
        <f>IF(41&gt;$D121,"",IF($E121=1,EOMONTH(EDATE(Bonds!$I121,6*(41-1)),0),EDATE(Bonds!$I121,6*(41-1))))</f>
        <v/>
      </c>
      <c r="AU121" s="16" t="str">
        <f>IF(42&gt;$D121,"",IF($E121=1,EOMONTH(EDATE(Bonds!$I121,6*(42-1)),0),EDATE(Bonds!$I121,6*(42-1))))</f>
        <v/>
      </c>
      <c r="AV121" s="16" t="str">
        <f>IF(43&gt;$D121,"",IF($E121=1,EOMONTH(EDATE(Bonds!$I121,6*(43-1)),0),EDATE(Bonds!$I121,6*(43-1))))</f>
        <v/>
      </c>
      <c r="AW121" s="16" t="str">
        <f>IF(44&gt;$D121,"",IF($E121=1,EOMONTH(EDATE(Bonds!$I121,6*(44-1)),0),EDATE(Bonds!$I121,6*(44-1))))</f>
        <v/>
      </c>
      <c r="AX121" s="16" t="str">
        <f>IF(45&gt;$D121,"",IF($E121=1,EOMONTH(EDATE(Bonds!$I121,6*(45-1)),0),EDATE(Bonds!$I121,6*(45-1))))</f>
        <v/>
      </c>
      <c r="AY121" s="16" t="str">
        <f>IF(46&gt;$D121,"",IF($E121=1,EOMONTH(EDATE(Bonds!$I121,6*(46-1)),0),EDATE(Bonds!$I121,6*(46-1))))</f>
        <v/>
      </c>
      <c r="AZ121" s="16" t="str">
        <f>IF(47&gt;$D121,"",IF($E121=1,EOMONTH(EDATE(Bonds!$I121,6*(47-1)),0),EDATE(Bonds!$I121,6*(47-1))))</f>
        <v/>
      </c>
      <c r="BA121" s="16" t="str">
        <f>IF(48&gt;$D121,"",IF($E121=1,EOMONTH(EDATE(Bonds!$I121,6*(48-1)),0),EDATE(Bonds!$I121,6*(48-1))))</f>
        <v/>
      </c>
      <c r="BB121" s="16" t="str">
        <f>IF(49&gt;$D121,"",IF($E121=1,EOMONTH(EDATE(Bonds!$I121,6*(49-1)),0),EDATE(Bonds!$I121,6*(49-1))))</f>
        <v/>
      </c>
      <c r="BC121" s="16" t="str">
        <f>IF(50&gt;$D121,"",IF($E121=1,EOMONTH(EDATE(Bonds!$I121,6*(50-1)),0),EDATE(Bonds!$I121,6*(50-1))))</f>
        <v/>
      </c>
      <c r="BD121" s="16" t="str">
        <f>IF(51&gt;$D121,"",IF($E121=1,EOMONTH(EDATE(Bonds!$I121,6*(51-1)),0),EDATE(Bonds!$I121,6*(51-1))))</f>
        <v/>
      </c>
      <c r="BE121" s="16" t="str">
        <f>IF(52&gt;$D121,"",IF($E121=1,EOMONTH(EDATE(Bonds!$I121,6*(52-1)),0),EDATE(Bonds!$I121,6*(52-1))))</f>
        <v/>
      </c>
      <c r="BF121" s="16" t="str">
        <f>IF(53&gt;$D121,"",IF($E121=1,EOMONTH(EDATE(Bonds!$I121,6*(53-1)),0),EDATE(Bonds!$I121,6*(53-1))))</f>
        <v/>
      </c>
      <c r="BG121" s="16" t="str">
        <f>IF(54&gt;$D121,"",IF($E121=1,EOMONTH(EDATE(Bonds!$I121,6*(54-1)),0),EDATE(Bonds!$I121,6*(54-1))))</f>
        <v/>
      </c>
      <c r="BH121" s="16" t="str">
        <f>IF(55&gt;$D121,"",IF($E121=1,EOMONTH(EDATE(Bonds!$I121,6*(55-1)),0),EDATE(Bonds!$I121,6*(55-1))))</f>
        <v/>
      </c>
      <c r="BI121" s="16" t="str">
        <f>IF(56&gt;$D121,"",IF($E121=1,EOMONTH(EDATE(Bonds!$I121,6*(56-1)),0),EDATE(Bonds!$I121,6*(56-1))))</f>
        <v/>
      </c>
      <c r="BJ121" s="16" t="str">
        <f>IF(57&gt;$D121,"",IF($E121=1,EOMONTH(EDATE(Bonds!$I121,6*(57-1)),0),EDATE(Bonds!$I121,6*(57-1))))</f>
        <v/>
      </c>
      <c r="BK121" s="16" t="str">
        <f>IF(58&gt;$D121,"",IF($E121=1,EOMONTH(EDATE(Bonds!$I121,6*(58-1)),0),EDATE(Bonds!$I121,6*(58-1))))</f>
        <v/>
      </c>
      <c r="BL121" s="16" t="str">
        <f>IF(59&gt;$D121,"",IF($E121=1,EOMONTH(EDATE(Bonds!$I121,6*(59-1)),0),EDATE(Bonds!$I121,6*(59-1))))</f>
        <v/>
      </c>
      <c r="BM121" s="16" t="str">
        <f>IF(60&gt;$D121,"",IF($E121=1,EOMONTH(EDATE(Bonds!$I121,6*(60-1)),0),EDATE(Bonds!$I121,6*(60-1))))</f>
        <v/>
      </c>
      <c r="BO121" s="22">
        <f t="shared" si="122"/>
        <v>3.7824450557891486E-2</v>
      </c>
      <c r="BP121" s="22">
        <f t="shared" si="123"/>
        <v>4.0341365208761304E-2</v>
      </c>
      <c r="BQ121" s="22">
        <f t="shared" si="124"/>
        <v>4.1978837763900843E-2</v>
      </c>
      <c r="BR121" s="22">
        <f t="shared" si="125"/>
        <v>4.3017047494765953E-2</v>
      </c>
      <c r="BS121" s="22">
        <f t="shared" si="126"/>
        <v>4.3665911187548631E-2</v>
      </c>
      <c r="BT121" s="22" t="str">
        <f t="shared" si="127"/>
        <v/>
      </c>
      <c r="BU121" s="22" t="str">
        <f t="shared" si="128"/>
        <v/>
      </c>
      <c r="BV121" s="22" t="str">
        <f t="shared" si="129"/>
        <v/>
      </c>
      <c r="BW121" s="22" t="str">
        <f t="shared" si="130"/>
        <v/>
      </c>
      <c r="BX121" s="22" t="str">
        <f t="shared" si="131"/>
        <v/>
      </c>
      <c r="BY121" s="22" t="str">
        <f t="shared" si="132"/>
        <v/>
      </c>
      <c r="BZ121" s="22" t="str">
        <f t="shared" si="133"/>
        <v/>
      </c>
      <c r="CA121" s="22" t="str">
        <f t="shared" si="134"/>
        <v/>
      </c>
      <c r="CB121" s="22" t="str">
        <f t="shared" si="135"/>
        <v/>
      </c>
      <c r="CC121" s="22" t="str">
        <f t="shared" si="136"/>
        <v/>
      </c>
      <c r="CD121" s="22" t="str">
        <f t="shared" si="137"/>
        <v/>
      </c>
      <c r="CE121" s="22" t="str">
        <f t="shared" si="138"/>
        <v/>
      </c>
      <c r="CF121" s="22" t="str">
        <f t="shared" si="139"/>
        <v/>
      </c>
      <c r="CG121" s="22" t="str">
        <f t="shared" si="140"/>
        <v/>
      </c>
      <c r="CH121" s="22" t="str">
        <f t="shared" si="141"/>
        <v/>
      </c>
      <c r="CI121" s="22" t="str">
        <f t="shared" si="142"/>
        <v/>
      </c>
      <c r="CJ121" s="22" t="str">
        <f t="shared" si="143"/>
        <v/>
      </c>
      <c r="CK121" s="22" t="str">
        <f t="shared" si="144"/>
        <v/>
      </c>
      <c r="CL121" s="22" t="str">
        <f t="shared" si="145"/>
        <v/>
      </c>
      <c r="CM121" s="22" t="str">
        <f t="shared" si="146"/>
        <v/>
      </c>
      <c r="CN121" s="22" t="str">
        <f t="shared" si="147"/>
        <v/>
      </c>
      <c r="CO121" s="22" t="str">
        <f t="shared" si="148"/>
        <v/>
      </c>
      <c r="CP121" s="22" t="str">
        <f t="shared" si="149"/>
        <v/>
      </c>
      <c r="CQ121" s="22" t="str">
        <f t="shared" si="150"/>
        <v/>
      </c>
      <c r="CR121" s="22" t="str">
        <f t="shared" si="151"/>
        <v/>
      </c>
      <c r="CS121" s="22" t="str">
        <f t="shared" si="152"/>
        <v/>
      </c>
      <c r="CT121" s="22" t="str">
        <f t="shared" si="153"/>
        <v/>
      </c>
      <c r="CU121" s="22" t="str">
        <f t="shared" si="154"/>
        <v/>
      </c>
      <c r="CV121" s="22" t="str">
        <f t="shared" si="155"/>
        <v/>
      </c>
      <c r="CW121" s="22" t="str">
        <f t="shared" si="156"/>
        <v/>
      </c>
      <c r="CX121" s="22" t="str">
        <f t="shared" si="157"/>
        <v/>
      </c>
      <c r="CY121" s="22" t="str">
        <f t="shared" si="158"/>
        <v/>
      </c>
      <c r="CZ121" s="22" t="str">
        <f t="shared" si="159"/>
        <v/>
      </c>
      <c r="DA121" s="22" t="str">
        <f t="shared" si="160"/>
        <v/>
      </c>
      <c r="DB121" s="22" t="str">
        <f t="shared" si="161"/>
        <v/>
      </c>
      <c r="DC121" s="22" t="str">
        <f t="shared" si="162"/>
        <v/>
      </c>
      <c r="DD121" s="22" t="str">
        <f t="shared" si="163"/>
        <v/>
      </c>
      <c r="DE121" s="22" t="str">
        <f t="shared" si="164"/>
        <v/>
      </c>
      <c r="DF121" s="22" t="str">
        <f t="shared" si="165"/>
        <v/>
      </c>
      <c r="DG121" s="22" t="str">
        <f t="shared" si="166"/>
        <v/>
      </c>
      <c r="DH121" s="22" t="str">
        <f t="shared" si="167"/>
        <v/>
      </c>
      <c r="DI121" s="22" t="str">
        <f t="shared" si="168"/>
        <v/>
      </c>
      <c r="DJ121" s="22" t="str">
        <f t="shared" si="169"/>
        <v/>
      </c>
      <c r="DK121" s="22" t="str">
        <f t="shared" si="170"/>
        <v/>
      </c>
      <c r="DL121" s="22" t="str">
        <f t="shared" si="171"/>
        <v/>
      </c>
      <c r="DM121" s="22" t="str">
        <f t="shared" si="172"/>
        <v/>
      </c>
      <c r="DN121" s="22" t="str">
        <f t="shared" si="173"/>
        <v/>
      </c>
      <c r="DO121" s="22" t="str">
        <f t="shared" si="174"/>
        <v/>
      </c>
      <c r="DP121" s="22" t="str">
        <f t="shared" si="175"/>
        <v/>
      </c>
      <c r="DQ121" s="22" t="str">
        <f t="shared" si="176"/>
        <v/>
      </c>
      <c r="DR121" s="22" t="str">
        <f t="shared" si="177"/>
        <v/>
      </c>
      <c r="DS121" s="22" t="str">
        <f t="shared" si="178"/>
        <v/>
      </c>
      <c r="DT121" s="22" t="str">
        <f t="shared" si="179"/>
        <v/>
      </c>
      <c r="DU121" s="22" t="str">
        <f t="shared" si="180"/>
        <v/>
      </c>
      <c r="DV121" s="22" t="str">
        <f t="shared" si="181"/>
        <v/>
      </c>
      <c r="DX121" s="18">
        <f t="shared" si="182"/>
        <v>2.1687656109537063</v>
      </c>
      <c r="DY121" s="18">
        <f t="shared" si="183"/>
        <v>2.1243596225482926</v>
      </c>
      <c r="DZ121" s="18">
        <f t="shared" si="184"/>
        <v>2.0776441441136124</v>
      </c>
      <c r="EA121" s="18">
        <f t="shared" si="185"/>
        <v>2.0307250195950091</v>
      </c>
      <c r="EB121" s="18">
        <f t="shared" si="186"/>
        <v>92.705555208371123</v>
      </c>
      <c r="EC121" s="18">
        <f t="shared" si="187"/>
        <v>0</v>
      </c>
      <c r="ED121" s="18">
        <f t="shared" si="188"/>
        <v>0</v>
      </c>
      <c r="EE121" s="18">
        <f t="shared" si="189"/>
        <v>0</v>
      </c>
      <c r="EF121" s="18">
        <f t="shared" si="190"/>
        <v>0</v>
      </c>
      <c r="EG121" s="18">
        <f t="shared" si="191"/>
        <v>0</v>
      </c>
      <c r="EH121" s="18">
        <f t="shared" si="192"/>
        <v>0</v>
      </c>
      <c r="EI121" s="18">
        <f t="shared" si="193"/>
        <v>0</v>
      </c>
      <c r="EJ121" s="18">
        <f t="shared" si="194"/>
        <v>0</v>
      </c>
      <c r="EK121" s="18">
        <f t="shared" si="195"/>
        <v>0</v>
      </c>
      <c r="EL121" s="18">
        <f t="shared" si="196"/>
        <v>0</v>
      </c>
      <c r="EM121" s="18">
        <f t="shared" si="197"/>
        <v>0</v>
      </c>
      <c r="EN121" s="18">
        <f t="shared" si="198"/>
        <v>0</v>
      </c>
      <c r="EO121" s="18">
        <f t="shared" si="199"/>
        <v>0</v>
      </c>
      <c r="EP121" s="18">
        <f t="shared" si="200"/>
        <v>0</v>
      </c>
      <c r="EQ121" s="18">
        <f t="shared" si="201"/>
        <v>0</v>
      </c>
      <c r="ER121" s="18">
        <f t="shared" si="202"/>
        <v>0</v>
      </c>
      <c r="ES121" s="18">
        <f t="shared" si="203"/>
        <v>0</v>
      </c>
      <c r="ET121" s="18">
        <f t="shared" si="204"/>
        <v>0</v>
      </c>
      <c r="EU121" s="18">
        <f t="shared" si="205"/>
        <v>0</v>
      </c>
      <c r="EV121" s="18">
        <f t="shared" si="206"/>
        <v>0</v>
      </c>
      <c r="EW121" s="18">
        <f t="shared" si="207"/>
        <v>0</v>
      </c>
      <c r="EX121" s="18">
        <f t="shared" si="208"/>
        <v>0</v>
      </c>
      <c r="EY121" s="18">
        <f t="shared" si="209"/>
        <v>0</v>
      </c>
      <c r="EZ121" s="18">
        <f t="shared" si="210"/>
        <v>0</v>
      </c>
      <c r="FA121" s="18">
        <f t="shared" si="211"/>
        <v>0</v>
      </c>
      <c r="FB121" s="18">
        <f t="shared" si="212"/>
        <v>0</v>
      </c>
      <c r="FC121" s="18">
        <f t="shared" si="213"/>
        <v>0</v>
      </c>
      <c r="FD121" s="18">
        <f t="shared" si="214"/>
        <v>0</v>
      </c>
      <c r="FE121" s="18">
        <f t="shared" si="215"/>
        <v>0</v>
      </c>
      <c r="FF121" s="18">
        <f t="shared" si="216"/>
        <v>0</v>
      </c>
      <c r="FG121" s="18">
        <f t="shared" si="217"/>
        <v>0</v>
      </c>
      <c r="FH121" s="18">
        <f t="shared" si="218"/>
        <v>0</v>
      </c>
      <c r="FI121" s="18">
        <f t="shared" si="219"/>
        <v>0</v>
      </c>
      <c r="FJ121" s="18">
        <f t="shared" si="220"/>
        <v>0</v>
      </c>
      <c r="FK121" s="18">
        <f t="shared" si="221"/>
        <v>0</v>
      </c>
      <c r="FL121" s="18">
        <f t="shared" si="222"/>
        <v>0</v>
      </c>
      <c r="FM121" s="18">
        <f t="shared" si="223"/>
        <v>0</v>
      </c>
      <c r="FN121" s="18">
        <f t="shared" si="224"/>
        <v>0</v>
      </c>
      <c r="FO121" s="18">
        <f t="shared" si="225"/>
        <v>0</v>
      </c>
      <c r="FP121" s="18">
        <f t="shared" si="226"/>
        <v>0</v>
      </c>
      <c r="FQ121" s="18">
        <f t="shared" si="227"/>
        <v>0</v>
      </c>
      <c r="FR121" s="18">
        <f t="shared" si="228"/>
        <v>0</v>
      </c>
      <c r="FS121" s="18">
        <f t="shared" si="229"/>
        <v>0</v>
      </c>
      <c r="FT121" s="18">
        <f t="shared" si="230"/>
        <v>0</v>
      </c>
      <c r="FU121" s="18">
        <f t="shared" si="231"/>
        <v>0</v>
      </c>
      <c r="FV121" s="18">
        <f t="shared" si="232"/>
        <v>0</v>
      </c>
      <c r="FW121" s="18">
        <f t="shared" si="233"/>
        <v>0</v>
      </c>
      <c r="FX121" s="18">
        <f t="shared" si="234"/>
        <v>0</v>
      </c>
      <c r="FY121" s="18">
        <f t="shared" si="235"/>
        <v>0</v>
      </c>
      <c r="FZ121" s="18">
        <f t="shared" si="236"/>
        <v>0</v>
      </c>
      <c r="GA121" s="18">
        <f t="shared" si="237"/>
        <v>0</v>
      </c>
      <c r="GB121" s="18">
        <f t="shared" si="238"/>
        <v>0</v>
      </c>
      <c r="GC121" s="18">
        <f t="shared" si="239"/>
        <v>0</v>
      </c>
      <c r="GD121" s="18">
        <f t="shared" si="240"/>
        <v>0</v>
      </c>
      <c r="GE121" s="18">
        <f t="shared" si="241"/>
        <v>0</v>
      </c>
    </row>
    <row r="122" spans="1:187" x14ac:dyDescent="0.2">
      <c r="A122">
        <v>119</v>
      </c>
      <c r="B122" s="16">
        <f>Bonds!B122</f>
        <v>47102</v>
      </c>
      <c r="C122" s="17">
        <f>Bonds!C122</f>
        <v>3.5</v>
      </c>
      <c r="D122">
        <f>Bonds!Q122</f>
        <v>5</v>
      </c>
      <c r="E122">
        <f t="shared" si="121"/>
        <v>0</v>
      </c>
      <c r="F122" s="16">
        <f>IF(1&gt;$D122,"",IF($E122=1,EOMONTH(EDATE(Bonds!$I122,6*(1-1)),0),EDATE(Bonds!$I122,6*(1-1))))</f>
        <v>46371</v>
      </c>
      <c r="G122" s="16">
        <f>IF(2&gt;$D122,"",IF($E122=1,EOMONTH(EDATE(Bonds!$I122,6*(2-1)),0),EDATE(Bonds!$I122,6*(2-1))))</f>
        <v>46553</v>
      </c>
      <c r="H122" s="16">
        <f>IF(3&gt;$D122,"",IF($E122=1,EOMONTH(EDATE(Bonds!$I122,6*(3-1)),0),EDATE(Bonds!$I122,6*(3-1))))</f>
        <v>46736</v>
      </c>
      <c r="I122" s="16">
        <f>IF(4&gt;$D122,"",IF($E122=1,EOMONTH(EDATE(Bonds!$I122,6*(4-1)),0),EDATE(Bonds!$I122,6*(4-1))))</f>
        <v>46919</v>
      </c>
      <c r="J122" s="16">
        <f>IF(5&gt;$D122,"",IF($E122=1,EOMONTH(EDATE(Bonds!$I122,6*(5-1)),0),EDATE(Bonds!$I122,6*(5-1))))</f>
        <v>47102</v>
      </c>
      <c r="K122" s="16" t="str">
        <f>IF(6&gt;$D122,"",IF($E122=1,EOMONTH(EDATE(Bonds!$I122,6*(6-1)),0),EDATE(Bonds!$I122,6*(6-1))))</f>
        <v/>
      </c>
      <c r="L122" s="16" t="str">
        <f>IF(7&gt;$D122,"",IF($E122=1,EOMONTH(EDATE(Bonds!$I122,6*(7-1)),0),EDATE(Bonds!$I122,6*(7-1))))</f>
        <v/>
      </c>
      <c r="M122" s="16" t="str">
        <f>IF(8&gt;$D122,"",IF($E122=1,EOMONTH(EDATE(Bonds!$I122,6*(8-1)),0),EDATE(Bonds!$I122,6*(8-1))))</f>
        <v/>
      </c>
      <c r="N122" s="16" t="str">
        <f>IF(9&gt;$D122,"",IF($E122=1,EOMONTH(EDATE(Bonds!$I122,6*(9-1)),0),EDATE(Bonds!$I122,6*(9-1))))</f>
        <v/>
      </c>
      <c r="O122" s="16" t="str">
        <f>IF(10&gt;$D122,"",IF($E122=1,EOMONTH(EDATE(Bonds!$I122,6*(10-1)),0),EDATE(Bonds!$I122,6*(10-1))))</f>
        <v/>
      </c>
      <c r="P122" s="16" t="str">
        <f>IF(11&gt;$D122,"",IF($E122=1,EOMONTH(EDATE(Bonds!$I122,6*(11-1)),0),EDATE(Bonds!$I122,6*(11-1))))</f>
        <v/>
      </c>
      <c r="Q122" s="16" t="str">
        <f>IF(12&gt;$D122,"",IF($E122=1,EOMONTH(EDATE(Bonds!$I122,6*(12-1)),0),EDATE(Bonds!$I122,6*(12-1))))</f>
        <v/>
      </c>
      <c r="R122" s="16" t="str">
        <f>IF(13&gt;$D122,"",IF($E122=1,EOMONTH(EDATE(Bonds!$I122,6*(13-1)),0),EDATE(Bonds!$I122,6*(13-1))))</f>
        <v/>
      </c>
      <c r="S122" s="16" t="str">
        <f>IF(14&gt;$D122,"",IF($E122=1,EOMONTH(EDATE(Bonds!$I122,6*(14-1)),0),EDATE(Bonds!$I122,6*(14-1))))</f>
        <v/>
      </c>
      <c r="T122" s="16" t="str">
        <f>IF(15&gt;$D122,"",IF($E122=1,EOMONTH(EDATE(Bonds!$I122,6*(15-1)),0),EDATE(Bonds!$I122,6*(15-1))))</f>
        <v/>
      </c>
      <c r="U122" s="16" t="str">
        <f>IF(16&gt;$D122,"",IF($E122=1,EOMONTH(EDATE(Bonds!$I122,6*(16-1)),0),EDATE(Bonds!$I122,6*(16-1))))</f>
        <v/>
      </c>
      <c r="V122" s="16" t="str">
        <f>IF(17&gt;$D122,"",IF($E122=1,EOMONTH(EDATE(Bonds!$I122,6*(17-1)),0),EDATE(Bonds!$I122,6*(17-1))))</f>
        <v/>
      </c>
      <c r="W122" s="16" t="str">
        <f>IF(18&gt;$D122,"",IF($E122=1,EOMONTH(EDATE(Bonds!$I122,6*(18-1)),0),EDATE(Bonds!$I122,6*(18-1))))</f>
        <v/>
      </c>
      <c r="X122" s="16" t="str">
        <f>IF(19&gt;$D122,"",IF($E122=1,EOMONTH(EDATE(Bonds!$I122,6*(19-1)),0),EDATE(Bonds!$I122,6*(19-1))))</f>
        <v/>
      </c>
      <c r="Y122" s="16" t="str">
        <f>IF(20&gt;$D122,"",IF($E122=1,EOMONTH(EDATE(Bonds!$I122,6*(20-1)),0),EDATE(Bonds!$I122,6*(20-1))))</f>
        <v/>
      </c>
      <c r="Z122" s="16" t="str">
        <f>IF(21&gt;$D122,"",IF($E122=1,EOMONTH(EDATE(Bonds!$I122,6*(21-1)),0),EDATE(Bonds!$I122,6*(21-1))))</f>
        <v/>
      </c>
      <c r="AA122" s="16" t="str">
        <f>IF(22&gt;$D122,"",IF($E122=1,EOMONTH(EDATE(Bonds!$I122,6*(22-1)),0),EDATE(Bonds!$I122,6*(22-1))))</f>
        <v/>
      </c>
      <c r="AB122" s="16" t="str">
        <f>IF(23&gt;$D122,"",IF($E122=1,EOMONTH(EDATE(Bonds!$I122,6*(23-1)),0),EDATE(Bonds!$I122,6*(23-1))))</f>
        <v/>
      </c>
      <c r="AC122" s="16" t="str">
        <f>IF(24&gt;$D122,"",IF($E122=1,EOMONTH(EDATE(Bonds!$I122,6*(24-1)),0),EDATE(Bonds!$I122,6*(24-1))))</f>
        <v/>
      </c>
      <c r="AD122" s="16" t="str">
        <f>IF(25&gt;$D122,"",IF($E122=1,EOMONTH(EDATE(Bonds!$I122,6*(25-1)),0),EDATE(Bonds!$I122,6*(25-1))))</f>
        <v/>
      </c>
      <c r="AE122" s="16" t="str">
        <f>IF(26&gt;$D122,"",IF($E122=1,EOMONTH(EDATE(Bonds!$I122,6*(26-1)),0),EDATE(Bonds!$I122,6*(26-1))))</f>
        <v/>
      </c>
      <c r="AF122" s="16" t="str">
        <f>IF(27&gt;$D122,"",IF($E122=1,EOMONTH(EDATE(Bonds!$I122,6*(27-1)),0),EDATE(Bonds!$I122,6*(27-1))))</f>
        <v/>
      </c>
      <c r="AG122" s="16" t="str">
        <f>IF(28&gt;$D122,"",IF($E122=1,EOMONTH(EDATE(Bonds!$I122,6*(28-1)),0),EDATE(Bonds!$I122,6*(28-1))))</f>
        <v/>
      </c>
      <c r="AH122" s="16" t="str">
        <f>IF(29&gt;$D122,"",IF($E122=1,EOMONTH(EDATE(Bonds!$I122,6*(29-1)),0),EDATE(Bonds!$I122,6*(29-1))))</f>
        <v/>
      </c>
      <c r="AI122" s="16" t="str">
        <f>IF(30&gt;$D122,"",IF($E122=1,EOMONTH(EDATE(Bonds!$I122,6*(30-1)),0),EDATE(Bonds!$I122,6*(30-1))))</f>
        <v/>
      </c>
      <c r="AJ122" s="16" t="str">
        <f>IF(31&gt;$D122,"",IF($E122=1,EOMONTH(EDATE(Bonds!$I122,6*(31-1)),0),EDATE(Bonds!$I122,6*(31-1))))</f>
        <v/>
      </c>
      <c r="AK122" s="16" t="str">
        <f>IF(32&gt;$D122,"",IF($E122=1,EOMONTH(EDATE(Bonds!$I122,6*(32-1)),0),EDATE(Bonds!$I122,6*(32-1))))</f>
        <v/>
      </c>
      <c r="AL122" s="16" t="str">
        <f>IF(33&gt;$D122,"",IF($E122=1,EOMONTH(EDATE(Bonds!$I122,6*(33-1)),0),EDATE(Bonds!$I122,6*(33-1))))</f>
        <v/>
      </c>
      <c r="AM122" s="16" t="str">
        <f>IF(34&gt;$D122,"",IF($E122=1,EOMONTH(EDATE(Bonds!$I122,6*(34-1)),0),EDATE(Bonds!$I122,6*(34-1))))</f>
        <v/>
      </c>
      <c r="AN122" s="16" t="str">
        <f>IF(35&gt;$D122,"",IF($E122=1,EOMONTH(EDATE(Bonds!$I122,6*(35-1)),0),EDATE(Bonds!$I122,6*(35-1))))</f>
        <v/>
      </c>
      <c r="AO122" s="16" t="str">
        <f>IF(36&gt;$D122,"",IF($E122=1,EOMONTH(EDATE(Bonds!$I122,6*(36-1)),0),EDATE(Bonds!$I122,6*(36-1))))</f>
        <v/>
      </c>
      <c r="AP122" s="16" t="str">
        <f>IF(37&gt;$D122,"",IF($E122=1,EOMONTH(EDATE(Bonds!$I122,6*(37-1)),0),EDATE(Bonds!$I122,6*(37-1))))</f>
        <v/>
      </c>
      <c r="AQ122" s="16" t="str">
        <f>IF(38&gt;$D122,"",IF($E122=1,EOMONTH(EDATE(Bonds!$I122,6*(38-1)),0),EDATE(Bonds!$I122,6*(38-1))))</f>
        <v/>
      </c>
      <c r="AR122" s="16" t="str">
        <f>IF(39&gt;$D122,"",IF($E122=1,EOMONTH(EDATE(Bonds!$I122,6*(39-1)),0),EDATE(Bonds!$I122,6*(39-1))))</f>
        <v/>
      </c>
      <c r="AS122" s="16" t="str">
        <f>IF(40&gt;$D122,"",IF($E122=1,EOMONTH(EDATE(Bonds!$I122,6*(40-1)),0),EDATE(Bonds!$I122,6*(40-1))))</f>
        <v/>
      </c>
      <c r="AT122" s="16" t="str">
        <f>IF(41&gt;$D122,"",IF($E122=1,EOMONTH(EDATE(Bonds!$I122,6*(41-1)),0),EDATE(Bonds!$I122,6*(41-1))))</f>
        <v/>
      </c>
      <c r="AU122" s="16" t="str">
        <f>IF(42&gt;$D122,"",IF($E122=1,EOMONTH(EDATE(Bonds!$I122,6*(42-1)),0),EDATE(Bonds!$I122,6*(42-1))))</f>
        <v/>
      </c>
      <c r="AV122" s="16" t="str">
        <f>IF(43&gt;$D122,"",IF($E122=1,EOMONTH(EDATE(Bonds!$I122,6*(43-1)),0),EDATE(Bonds!$I122,6*(43-1))))</f>
        <v/>
      </c>
      <c r="AW122" s="16" t="str">
        <f>IF(44&gt;$D122,"",IF($E122=1,EOMONTH(EDATE(Bonds!$I122,6*(44-1)),0),EDATE(Bonds!$I122,6*(44-1))))</f>
        <v/>
      </c>
      <c r="AX122" s="16" t="str">
        <f>IF(45&gt;$D122,"",IF($E122=1,EOMONTH(EDATE(Bonds!$I122,6*(45-1)),0),EDATE(Bonds!$I122,6*(45-1))))</f>
        <v/>
      </c>
      <c r="AY122" s="16" t="str">
        <f>IF(46&gt;$D122,"",IF($E122=1,EOMONTH(EDATE(Bonds!$I122,6*(46-1)),0),EDATE(Bonds!$I122,6*(46-1))))</f>
        <v/>
      </c>
      <c r="AZ122" s="16" t="str">
        <f>IF(47&gt;$D122,"",IF($E122=1,EOMONTH(EDATE(Bonds!$I122,6*(47-1)),0),EDATE(Bonds!$I122,6*(47-1))))</f>
        <v/>
      </c>
      <c r="BA122" s="16" t="str">
        <f>IF(48&gt;$D122,"",IF($E122=1,EOMONTH(EDATE(Bonds!$I122,6*(48-1)),0),EDATE(Bonds!$I122,6*(48-1))))</f>
        <v/>
      </c>
      <c r="BB122" s="16" t="str">
        <f>IF(49&gt;$D122,"",IF($E122=1,EOMONTH(EDATE(Bonds!$I122,6*(49-1)),0),EDATE(Bonds!$I122,6*(49-1))))</f>
        <v/>
      </c>
      <c r="BC122" s="16" t="str">
        <f>IF(50&gt;$D122,"",IF($E122=1,EOMONTH(EDATE(Bonds!$I122,6*(50-1)),0),EDATE(Bonds!$I122,6*(50-1))))</f>
        <v/>
      </c>
      <c r="BD122" s="16" t="str">
        <f>IF(51&gt;$D122,"",IF($E122=1,EOMONTH(EDATE(Bonds!$I122,6*(51-1)),0),EDATE(Bonds!$I122,6*(51-1))))</f>
        <v/>
      </c>
      <c r="BE122" s="16" t="str">
        <f>IF(52&gt;$D122,"",IF($E122=1,EOMONTH(EDATE(Bonds!$I122,6*(52-1)),0),EDATE(Bonds!$I122,6*(52-1))))</f>
        <v/>
      </c>
      <c r="BF122" s="16" t="str">
        <f>IF(53&gt;$D122,"",IF($E122=1,EOMONTH(EDATE(Bonds!$I122,6*(53-1)),0),EDATE(Bonds!$I122,6*(53-1))))</f>
        <v/>
      </c>
      <c r="BG122" s="16" t="str">
        <f>IF(54&gt;$D122,"",IF($E122=1,EOMONTH(EDATE(Bonds!$I122,6*(54-1)),0),EDATE(Bonds!$I122,6*(54-1))))</f>
        <v/>
      </c>
      <c r="BH122" s="16" t="str">
        <f>IF(55&gt;$D122,"",IF($E122=1,EOMONTH(EDATE(Bonds!$I122,6*(55-1)),0),EDATE(Bonds!$I122,6*(55-1))))</f>
        <v/>
      </c>
      <c r="BI122" s="16" t="str">
        <f>IF(56&gt;$D122,"",IF($E122=1,EOMONTH(EDATE(Bonds!$I122,6*(56-1)),0),EDATE(Bonds!$I122,6*(56-1))))</f>
        <v/>
      </c>
      <c r="BJ122" s="16" t="str">
        <f>IF(57&gt;$D122,"",IF($E122=1,EOMONTH(EDATE(Bonds!$I122,6*(57-1)),0),EDATE(Bonds!$I122,6*(57-1))))</f>
        <v/>
      </c>
      <c r="BK122" s="16" t="str">
        <f>IF(58&gt;$D122,"",IF($E122=1,EOMONTH(EDATE(Bonds!$I122,6*(58-1)),0),EDATE(Bonds!$I122,6*(58-1))))</f>
        <v/>
      </c>
      <c r="BL122" s="16" t="str">
        <f>IF(59&gt;$D122,"",IF($E122=1,EOMONTH(EDATE(Bonds!$I122,6*(59-1)),0),EDATE(Bonds!$I122,6*(59-1))))</f>
        <v/>
      </c>
      <c r="BM122" s="16" t="str">
        <f>IF(60&gt;$D122,"",IF($E122=1,EOMONTH(EDATE(Bonds!$I122,6*(60-1)),0),EDATE(Bonds!$I122,6*(60-1))))</f>
        <v/>
      </c>
      <c r="BO122" s="22">
        <f t="shared" si="122"/>
        <v>3.8074399886697537E-2</v>
      </c>
      <c r="BP122" s="22">
        <f t="shared" si="123"/>
        <v>4.0504601181369886E-2</v>
      </c>
      <c r="BQ122" s="22">
        <f t="shared" si="124"/>
        <v>4.2083142418494111E-2</v>
      </c>
      <c r="BR122" s="22">
        <f t="shared" si="125"/>
        <v>4.3082535377802371E-2</v>
      </c>
      <c r="BS122" s="22">
        <f t="shared" si="126"/>
        <v>4.3706707392623369E-2</v>
      </c>
      <c r="BT122" s="22" t="str">
        <f t="shared" si="127"/>
        <v/>
      </c>
      <c r="BU122" s="22" t="str">
        <f t="shared" si="128"/>
        <v/>
      </c>
      <c r="BV122" s="22" t="str">
        <f t="shared" si="129"/>
        <v/>
      </c>
      <c r="BW122" s="22" t="str">
        <f t="shared" si="130"/>
        <v/>
      </c>
      <c r="BX122" s="22" t="str">
        <f t="shared" si="131"/>
        <v/>
      </c>
      <c r="BY122" s="22" t="str">
        <f t="shared" si="132"/>
        <v/>
      </c>
      <c r="BZ122" s="22" t="str">
        <f t="shared" si="133"/>
        <v/>
      </c>
      <c r="CA122" s="22" t="str">
        <f t="shared" si="134"/>
        <v/>
      </c>
      <c r="CB122" s="22" t="str">
        <f t="shared" si="135"/>
        <v/>
      </c>
      <c r="CC122" s="22" t="str">
        <f t="shared" si="136"/>
        <v/>
      </c>
      <c r="CD122" s="22" t="str">
        <f t="shared" si="137"/>
        <v/>
      </c>
      <c r="CE122" s="22" t="str">
        <f t="shared" si="138"/>
        <v/>
      </c>
      <c r="CF122" s="22" t="str">
        <f t="shared" si="139"/>
        <v/>
      </c>
      <c r="CG122" s="22" t="str">
        <f t="shared" si="140"/>
        <v/>
      </c>
      <c r="CH122" s="22" t="str">
        <f t="shared" si="141"/>
        <v/>
      </c>
      <c r="CI122" s="22" t="str">
        <f t="shared" si="142"/>
        <v/>
      </c>
      <c r="CJ122" s="22" t="str">
        <f t="shared" si="143"/>
        <v/>
      </c>
      <c r="CK122" s="22" t="str">
        <f t="shared" si="144"/>
        <v/>
      </c>
      <c r="CL122" s="22" t="str">
        <f t="shared" si="145"/>
        <v/>
      </c>
      <c r="CM122" s="22" t="str">
        <f t="shared" si="146"/>
        <v/>
      </c>
      <c r="CN122" s="22" t="str">
        <f t="shared" si="147"/>
        <v/>
      </c>
      <c r="CO122" s="22" t="str">
        <f t="shared" si="148"/>
        <v/>
      </c>
      <c r="CP122" s="22" t="str">
        <f t="shared" si="149"/>
        <v/>
      </c>
      <c r="CQ122" s="22" t="str">
        <f t="shared" si="150"/>
        <v/>
      </c>
      <c r="CR122" s="22" t="str">
        <f t="shared" si="151"/>
        <v/>
      </c>
      <c r="CS122" s="22" t="str">
        <f t="shared" si="152"/>
        <v/>
      </c>
      <c r="CT122" s="22" t="str">
        <f t="shared" si="153"/>
        <v/>
      </c>
      <c r="CU122" s="22" t="str">
        <f t="shared" si="154"/>
        <v/>
      </c>
      <c r="CV122" s="22" t="str">
        <f t="shared" si="155"/>
        <v/>
      </c>
      <c r="CW122" s="22" t="str">
        <f t="shared" si="156"/>
        <v/>
      </c>
      <c r="CX122" s="22" t="str">
        <f t="shared" si="157"/>
        <v/>
      </c>
      <c r="CY122" s="22" t="str">
        <f t="shared" si="158"/>
        <v/>
      </c>
      <c r="CZ122" s="22" t="str">
        <f t="shared" si="159"/>
        <v/>
      </c>
      <c r="DA122" s="22" t="str">
        <f t="shared" si="160"/>
        <v/>
      </c>
      <c r="DB122" s="22" t="str">
        <f t="shared" si="161"/>
        <v/>
      </c>
      <c r="DC122" s="22" t="str">
        <f t="shared" si="162"/>
        <v/>
      </c>
      <c r="DD122" s="22" t="str">
        <f t="shared" si="163"/>
        <v/>
      </c>
      <c r="DE122" s="22" t="str">
        <f t="shared" si="164"/>
        <v/>
      </c>
      <c r="DF122" s="22" t="str">
        <f t="shared" si="165"/>
        <v/>
      </c>
      <c r="DG122" s="22" t="str">
        <f t="shared" si="166"/>
        <v/>
      </c>
      <c r="DH122" s="22" t="str">
        <f t="shared" si="167"/>
        <v/>
      </c>
      <c r="DI122" s="22" t="str">
        <f t="shared" si="168"/>
        <v/>
      </c>
      <c r="DJ122" s="22" t="str">
        <f t="shared" si="169"/>
        <v/>
      </c>
      <c r="DK122" s="22" t="str">
        <f t="shared" si="170"/>
        <v/>
      </c>
      <c r="DL122" s="22" t="str">
        <f t="shared" si="171"/>
        <v/>
      </c>
      <c r="DM122" s="22" t="str">
        <f t="shared" si="172"/>
        <v/>
      </c>
      <c r="DN122" s="22" t="str">
        <f t="shared" si="173"/>
        <v/>
      </c>
      <c r="DO122" s="22" t="str">
        <f t="shared" si="174"/>
        <v/>
      </c>
      <c r="DP122" s="22" t="str">
        <f t="shared" si="175"/>
        <v/>
      </c>
      <c r="DQ122" s="22" t="str">
        <f t="shared" si="176"/>
        <v/>
      </c>
      <c r="DR122" s="22" t="str">
        <f t="shared" si="177"/>
        <v/>
      </c>
      <c r="DS122" s="22" t="str">
        <f t="shared" si="178"/>
        <v/>
      </c>
      <c r="DT122" s="22" t="str">
        <f t="shared" si="179"/>
        <v/>
      </c>
      <c r="DU122" s="22" t="str">
        <f t="shared" si="180"/>
        <v/>
      </c>
      <c r="DV122" s="22" t="str">
        <f t="shared" si="181"/>
        <v/>
      </c>
      <c r="DX122" s="18">
        <f t="shared" si="182"/>
        <v>1.7322013778523584</v>
      </c>
      <c r="DY122" s="18">
        <f t="shared" si="183"/>
        <v>1.6964600646381591</v>
      </c>
      <c r="DZ122" s="18">
        <f t="shared" si="184"/>
        <v>1.6590308557126574</v>
      </c>
      <c r="EA122" s="18">
        <f t="shared" si="185"/>
        <v>1.6215226286260132</v>
      </c>
      <c r="EB122" s="18">
        <f t="shared" si="186"/>
        <v>92.134614947716514</v>
      </c>
      <c r="EC122" s="18">
        <f t="shared" si="187"/>
        <v>0</v>
      </c>
      <c r="ED122" s="18">
        <f t="shared" si="188"/>
        <v>0</v>
      </c>
      <c r="EE122" s="18">
        <f t="shared" si="189"/>
        <v>0</v>
      </c>
      <c r="EF122" s="18">
        <f t="shared" si="190"/>
        <v>0</v>
      </c>
      <c r="EG122" s="18">
        <f t="shared" si="191"/>
        <v>0</v>
      </c>
      <c r="EH122" s="18">
        <f t="shared" si="192"/>
        <v>0</v>
      </c>
      <c r="EI122" s="18">
        <f t="shared" si="193"/>
        <v>0</v>
      </c>
      <c r="EJ122" s="18">
        <f t="shared" si="194"/>
        <v>0</v>
      </c>
      <c r="EK122" s="18">
        <f t="shared" si="195"/>
        <v>0</v>
      </c>
      <c r="EL122" s="18">
        <f t="shared" si="196"/>
        <v>0</v>
      </c>
      <c r="EM122" s="18">
        <f t="shared" si="197"/>
        <v>0</v>
      </c>
      <c r="EN122" s="18">
        <f t="shared" si="198"/>
        <v>0</v>
      </c>
      <c r="EO122" s="18">
        <f t="shared" si="199"/>
        <v>0</v>
      </c>
      <c r="EP122" s="18">
        <f t="shared" si="200"/>
        <v>0</v>
      </c>
      <c r="EQ122" s="18">
        <f t="shared" si="201"/>
        <v>0</v>
      </c>
      <c r="ER122" s="18">
        <f t="shared" si="202"/>
        <v>0</v>
      </c>
      <c r="ES122" s="18">
        <f t="shared" si="203"/>
        <v>0</v>
      </c>
      <c r="ET122" s="18">
        <f t="shared" si="204"/>
        <v>0</v>
      </c>
      <c r="EU122" s="18">
        <f t="shared" si="205"/>
        <v>0</v>
      </c>
      <c r="EV122" s="18">
        <f t="shared" si="206"/>
        <v>0</v>
      </c>
      <c r="EW122" s="18">
        <f t="shared" si="207"/>
        <v>0</v>
      </c>
      <c r="EX122" s="18">
        <f t="shared" si="208"/>
        <v>0</v>
      </c>
      <c r="EY122" s="18">
        <f t="shared" si="209"/>
        <v>0</v>
      </c>
      <c r="EZ122" s="18">
        <f t="shared" si="210"/>
        <v>0</v>
      </c>
      <c r="FA122" s="18">
        <f t="shared" si="211"/>
        <v>0</v>
      </c>
      <c r="FB122" s="18">
        <f t="shared" si="212"/>
        <v>0</v>
      </c>
      <c r="FC122" s="18">
        <f t="shared" si="213"/>
        <v>0</v>
      </c>
      <c r="FD122" s="18">
        <f t="shared" si="214"/>
        <v>0</v>
      </c>
      <c r="FE122" s="18">
        <f t="shared" si="215"/>
        <v>0</v>
      </c>
      <c r="FF122" s="18">
        <f t="shared" si="216"/>
        <v>0</v>
      </c>
      <c r="FG122" s="18">
        <f t="shared" si="217"/>
        <v>0</v>
      </c>
      <c r="FH122" s="18">
        <f t="shared" si="218"/>
        <v>0</v>
      </c>
      <c r="FI122" s="18">
        <f t="shared" si="219"/>
        <v>0</v>
      </c>
      <c r="FJ122" s="18">
        <f t="shared" si="220"/>
        <v>0</v>
      </c>
      <c r="FK122" s="18">
        <f t="shared" si="221"/>
        <v>0</v>
      </c>
      <c r="FL122" s="18">
        <f t="shared" si="222"/>
        <v>0</v>
      </c>
      <c r="FM122" s="18">
        <f t="shared" si="223"/>
        <v>0</v>
      </c>
      <c r="FN122" s="18">
        <f t="shared" si="224"/>
        <v>0</v>
      </c>
      <c r="FO122" s="18">
        <f t="shared" si="225"/>
        <v>0</v>
      </c>
      <c r="FP122" s="18">
        <f t="shared" si="226"/>
        <v>0</v>
      </c>
      <c r="FQ122" s="18">
        <f t="shared" si="227"/>
        <v>0</v>
      </c>
      <c r="FR122" s="18">
        <f t="shared" si="228"/>
        <v>0</v>
      </c>
      <c r="FS122" s="18">
        <f t="shared" si="229"/>
        <v>0</v>
      </c>
      <c r="FT122" s="18">
        <f t="shared" si="230"/>
        <v>0</v>
      </c>
      <c r="FU122" s="18">
        <f t="shared" si="231"/>
        <v>0</v>
      </c>
      <c r="FV122" s="18">
        <f t="shared" si="232"/>
        <v>0</v>
      </c>
      <c r="FW122" s="18">
        <f t="shared" si="233"/>
        <v>0</v>
      </c>
      <c r="FX122" s="18">
        <f t="shared" si="234"/>
        <v>0</v>
      </c>
      <c r="FY122" s="18">
        <f t="shared" si="235"/>
        <v>0</v>
      </c>
      <c r="FZ122" s="18">
        <f t="shared" si="236"/>
        <v>0</v>
      </c>
      <c r="GA122" s="18">
        <f t="shared" si="237"/>
        <v>0</v>
      </c>
      <c r="GB122" s="18">
        <f t="shared" si="238"/>
        <v>0</v>
      </c>
      <c r="GC122" s="18">
        <f t="shared" si="239"/>
        <v>0</v>
      </c>
      <c r="GD122" s="18">
        <f t="shared" si="240"/>
        <v>0</v>
      </c>
      <c r="GE122" s="18">
        <f t="shared" si="241"/>
        <v>0</v>
      </c>
    </row>
    <row r="123" spans="1:187" x14ac:dyDescent="0.2">
      <c r="A123">
        <v>120</v>
      </c>
      <c r="B123" s="16">
        <f>Bonds!B123</f>
        <v>47118</v>
      </c>
      <c r="C123" s="17">
        <f>Bonds!C123</f>
        <v>1.375</v>
      </c>
      <c r="D123">
        <f>Bonds!Q123</f>
        <v>5</v>
      </c>
      <c r="E123">
        <f t="shared" si="121"/>
        <v>1</v>
      </c>
      <c r="F123" s="16">
        <f>IF(1&gt;$D123,"",IF($E123=1,EOMONTH(EDATE(Bonds!$I123,6*(1-1)),0),EDATE(Bonds!$I123,6*(1-1))))</f>
        <v>46387</v>
      </c>
      <c r="G123" s="16">
        <f>IF(2&gt;$D123,"",IF($E123=1,EOMONTH(EDATE(Bonds!$I123,6*(2-1)),0),EDATE(Bonds!$I123,6*(2-1))))</f>
        <v>46568</v>
      </c>
      <c r="H123" s="16">
        <f>IF(3&gt;$D123,"",IF($E123=1,EOMONTH(EDATE(Bonds!$I123,6*(3-1)),0),EDATE(Bonds!$I123,6*(3-1))))</f>
        <v>46752</v>
      </c>
      <c r="I123" s="16">
        <f>IF(4&gt;$D123,"",IF($E123=1,EOMONTH(EDATE(Bonds!$I123,6*(4-1)),0),EDATE(Bonds!$I123,6*(4-1))))</f>
        <v>46934</v>
      </c>
      <c r="J123" s="16">
        <f>IF(5&gt;$D123,"",IF($E123=1,EOMONTH(EDATE(Bonds!$I123,6*(5-1)),0),EDATE(Bonds!$I123,6*(5-1))))</f>
        <v>47118</v>
      </c>
      <c r="K123" s="16" t="str">
        <f>IF(6&gt;$D123,"",IF($E123=1,EOMONTH(EDATE(Bonds!$I123,6*(6-1)),0),EDATE(Bonds!$I123,6*(6-1))))</f>
        <v/>
      </c>
      <c r="L123" s="16" t="str">
        <f>IF(7&gt;$D123,"",IF($E123=1,EOMONTH(EDATE(Bonds!$I123,6*(7-1)),0),EDATE(Bonds!$I123,6*(7-1))))</f>
        <v/>
      </c>
      <c r="M123" s="16" t="str">
        <f>IF(8&gt;$D123,"",IF($E123=1,EOMONTH(EDATE(Bonds!$I123,6*(8-1)),0),EDATE(Bonds!$I123,6*(8-1))))</f>
        <v/>
      </c>
      <c r="N123" s="16" t="str">
        <f>IF(9&gt;$D123,"",IF($E123=1,EOMONTH(EDATE(Bonds!$I123,6*(9-1)),0),EDATE(Bonds!$I123,6*(9-1))))</f>
        <v/>
      </c>
      <c r="O123" s="16" t="str">
        <f>IF(10&gt;$D123,"",IF($E123=1,EOMONTH(EDATE(Bonds!$I123,6*(10-1)),0),EDATE(Bonds!$I123,6*(10-1))))</f>
        <v/>
      </c>
      <c r="P123" s="16" t="str">
        <f>IF(11&gt;$D123,"",IF($E123=1,EOMONTH(EDATE(Bonds!$I123,6*(11-1)),0),EDATE(Bonds!$I123,6*(11-1))))</f>
        <v/>
      </c>
      <c r="Q123" s="16" t="str">
        <f>IF(12&gt;$D123,"",IF($E123=1,EOMONTH(EDATE(Bonds!$I123,6*(12-1)),0),EDATE(Bonds!$I123,6*(12-1))))</f>
        <v/>
      </c>
      <c r="R123" s="16" t="str">
        <f>IF(13&gt;$D123,"",IF($E123=1,EOMONTH(EDATE(Bonds!$I123,6*(13-1)),0),EDATE(Bonds!$I123,6*(13-1))))</f>
        <v/>
      </c>
      <c r="S123" s="16" t="str">
        <f>IF(14&gt;$D123,"",IF($E123=1,EOMONTH(EDATE(Bonds!$I123,6*(14-1)),0),EDATE(Bonds!$I123,6*(14-1))))</f>
        <v/>
      </c>
      <c r="T123" s="16" t="str">
        <f>IF(15&gt;$D123,"",IF($E123=1,EOMONTH(EDATE(Bonds!$I123,6*(15-1)),0),EDATE(Bonds!$I123,6*(15-1))))</f>
        <v/>
      </c>
      <c r="U123" s="16" t="str">
        <f>IF(16&gt;$D123,"",IF($E123=1,EOMONTH(EDATE(Bonds!$I123,6*(16-1)),0),EDATE(Bonds!$I123,6*(16-1))))</f>
        <v/>
      </c>
      <c r="V123" s="16" t="str">
        <f>IF(17&gt;$D123,"",IF($E123=1,EOMONTH(EDATE(Bonds!$I123,6*(17-1)),0),EDATE(Bonds!$I123,6*(17-1))))</f>
        <v/>
      </c>
      <c r="W123" s="16" t="str">
        <f>IF(18&gt;$D123,"",IF($E123=1,EOMONTH(EDATE(Bonds!$I123,6*(18-1)),0),EDATE(Bonds!$I123,6*(18-1))))</f>
        <v/>
      </c>
      <c r="X123" s="16" t="str">
        <f>IF(19&gt;$D123,"",IF($E123=1,EOMONTH(EDATE(Bonds!$I123,6*(19-1)),0),EDATE(Bonds!$I123,6*(19-1))))</f>
        <v/>
      </c>
      <c r="Y123" s="16" t="str">
        <f>IF(20&gt;$D123,"",IF($E123=1,EOMONTH(EDATE(Bonds!$I123,6*(20-1)),0),EDATE(Bonds!$I123,6*(20-1))))</f>
        <v/>
      </c>
      <c r="Z123" s="16" t="str">
        <f>IF(21&gt;$D123,"",IF($E123=1,EOMONTH(EDATE(Bonds!$I123,6*(21-1)),0),EDATE(Bonds!$I123,6*(21-1))))</f>
        <v/>
      </c>
      <c r="AA123" s="16" t="str">
        <f>IF(22&gt;$D123,"",IF($E123=1,EOMONTH(EDATE(Bonds!$I123,6*(22-1)),0),EDATE(Bonds!$I123,6*(22-1))))</f>
        <v/>
      </c>
      <c r="AB123" s="16" t="str">
        <f>IF(23&gt;$D123,"",IF($E123=1,EOMONTH(EDATE(Bonds!$I123,6*(23-1)),0),EDATE(Bonds!$I123,6*(23-1))))</f>
        <v/>
      </c>
      <c r="AC123" s="16" t="str">
        <f>IF(24&gt;$D123,"",IF($E123=1,EOMONTH(EDATE(Bonds!$I123,6*(24-1)),0),EDATE(Bonds!$I123,6*(24-1))))</f>
        <v/>
      </c>
      <c r="AD123" s="16" t="str">
        <f>IF(25&gt;$D123,"",IF($E123=1,EOMONTH(EDATE(Bonds!$I123,6*(25-1)),0),EDATE(Bonds!$I123,6*(25-1))))</f>
        <v/>
      </c>
      <c r="AE123" s="16" t="str">
        <f>IF(26&gt;$D123,"",IF($E123=1,EOMONTH(EDATE(Bonds!$I123,6*(26-1)),0),EDATE(Bonds!$I123,6*(26-1))))</f>
        <v/>
      </c>
      <c r="AF123" s="16" t="str">
        <f>IF(27&gt;$D123,"",IF($E123=1,EOMONTH(EDATE(Bonds!$I123,6*(27-1)),0),EDATE(Bonds!$I123,6*(27-1))))</f>
        <v/>
      </c>
      <c r="AG123" s="16" t="str">
        <f>IF(28&gt;$D123,"",IF($E123=1,EOMONTH(EDATE(Bonds!$I123,6*(28-1)),0),EDATE(Bonds!$I123,6*(28-1))))</f>
        <v/>
      </c>
      <c r="AH123" s="16" t="str">
        <f>IF(29&gt;$D123,"",IF($E123=1,EOMONTH(EDATE(Bonds!$I123,6*(29-1)),0),EDATE(Bonds!$I123,6*(29-1))))</f>
        <v/>
      </c>
      <c r="AI123" s="16" t="str">
        <f>IF(30&gt;$D123,"",IF($E123=1,EOMONTH(EDATE(Bonds!$I123,6*(30-1)),0),EDATE(Bonds!$I123,6*(30-1))))</f>
        <v/>
      </c>
      <c r="AJ123" s="16" t="str">
        <f>IF(31&gt;$D123,"",IF($E123=1,EOMONTH(EDATE(Bonds!$I123,6*(31-1)),0),EDATE(Bonds!$I123,6*(31-1))))</f>
        <v/>
      </c>
      <c r="AK123" s="16" t="str">
        <f>IF(32&gt;$D123,"",IF($E123=1,EOMONTH(EDATE(Bonds!$I123,6*(32-1)),0),EDATE(Bonds!$I123,6*(32-1))))</f>
        <v/>
      </c>
      <c r="AL123" s="16" t="str">
        <f>IF(33&gt;$D123,"",IF($E123=1,EOMONTH(EDATE(Bonds!$I123,6*(33-1)),0),EDATE(Bonds!$I123,6*(33-1))))</f>
        <v/>
      </c>
      <c r="AM123" s="16" t="str">
        <f>IF(34&gt;$D123,"",IF($E123=1,EOMONTH(EDATE(Bonds!$I123,6*(34-1)),0),EDATE(Bonds!$I123,6*(34-1))))</f>
        <v/>
      </c>
      <c r="AN123" s="16" t="str">
        <f>IF(35&gt;$D123,"",IF($E123=1,EOMONTH(EDATE(Bonds!$I123,6*(35-1)),0),EDATE(Bonds!$I123,6*(35-1))))</f>
        <v/>
      </c>
      <c r="AO123" s="16" t="str">
        <f>IF(36&gt;$D123,"",IF($E123=1,EOMONTH(EDATE(Bonds!$I123,6*(36-1)),0),EDATE(Bonds!$I123,6*(36-1))))</f>
        <v/>
      </c>
      <c r="AP123" s="16" t="str">
        <f>IF(37&gt;$D123,"",IF($E123=1,EOMONTH(EDATE(Bonds!$I123,6*(37-1)),0),EDATE(Bonds!$I123,6*(37-1))))</f>
        <v/>
      </c>
      <c r="AQ123" s="16" t="str">
        <f>IF(38&gt;$D123,"",IF($E123=1,EOMONTH(EDATE(Bonds!$I123,6*(38-1)),0),EDATE(Bonds!$I123,6*(38-1))))</f>
        <v/>
      </c>
      <c r="AR123" s="16" t="str">
        <f>IF(39&gt;$D123,"",IF($E123=1,EOMONTH(EDATE(Bonds!$I123,6*(39-1)),0),EDATE(Bonds!$I123,6*(39-1))))</f>
        <v/>
      </c>
      <c r="AS123" s="16" t="str">
        <f>IF(40&gt;$D123,"",IF($E123=1,EOMONTH(EDATE(Bonds!$I123,6*(40-1)),0),EDATE(Bonds!$I123,6*(40-1))))</f>
        <v/>
      </c>
      <c r="AT123" s="16" t="str">
        <f>IF(41&gt;$D123,"",IF($E123=1,EOMONTH(EDATE(Bonds!$I123,6*(41-1)),0),EDATE(Bonds!$I123,6*(41-1))))</f>
        <v/>
      </c>
      <c r="AU123" s="16" t="str">
        <f>IF(42&gt;$D123,"",IF($E123=1,EOMONTH(EDATE(Bonds!$I123,6*(42-1)),0),EDATE(Bonds!$I123,6*(42-1))))</f>
        <v/>
      </c>
      <c r="AV123" s="16" t="str">
        <f>IF(43&gt;$D123,"",IF($E123=1,EOMONTH(EDATE(Bonds!$I123,6*(43-1)),0),EDATE(Bonds!$I123,6*(43-1))))</f>
        <v/>
      </c>
      <c r="AW123" s="16" t="str">
        <f>IF(44&gt;$D123,"",IF($E123=1,EOMONTH(EDATE(Bonds!$I123,6*(44-1)),0),EDATE(Bonds!$I123,6*(44-1))))</f>
        <v/>
      </c>
      <c r="AX123" s="16" t="str">
        <f>IF(45&gt;$D123,"",IF($E123=1,EOMONTH(EDATE(Bonds!$I123,6*(45-1)),0),EDATE(Bonds!$I123,6*(45-1))))</f>
        <v/>
      </c>
      <c r="AY123" s="16" t="str">
        <f>IF(46&gt;$D123,"",IF($E123=1,EOMONTH(EDATE(Bonds!$I123,6*(46-1)),0),EDATE(Bonds!$I123,6*(46-1))))</f>
        <v/>
      </c>
      <c r="AZ123" s="16" t="str">
        <f>IF(47&gt;$D123,"",IF($E123=1,EOMONTH(EDATE(Bonds!$I123,6*(47-1)),0),EDATE(Bonds!$I123,6*(47-1))))</f>
        <v/>
      </c>
      <c r="BA123" s="16" t="str">
        <f>IF(48&gt;$D123,"",IF($E123=1,EOMONTH(EDATE(Bonds!$I123,6*(48-1)),0),EDATE(Bonds!$I123,6*(48-1))))</f>
        <v/>
      </c>
      <c r="BB123" s="16" t="str">
        <f>IF(49&gt;$D123,"",IF($E123=1,EOMONTH(EDATE(Bonds!$I123,6*(49-1)),0),EDATE(Bonds!$I123,6*(49-1))))</f>
        <v/>
      </c>
      <c r="BC123" s="16" t="str">
        <f>IF(50&gt;$D123,"",IF($E123=1,EOMONTH(EDATE(Bonds!$I123,6*(50-1)),0),EDATE(Bonds!$I123,6*(50-1))))</f>
        <v/>
      </c>
      <c r="BD123" s="16" t="str">
        <f>IF(51&gt;$D123,"",IF($E123=1,EOMONTH(EDATE(Bonds!$I123,6*(51-1)),0),EDATE(Bonds!$I123,6*(51-1))))</f>
        <v/>
      </c>
      <c r="BE123" s="16" t="str">
        <f>IF(52&gt;$D123,"",IF($E123=1,EOMONTH(EDATE(Bonds!$I123,6*(52-1)),0),EDATE(Bonds!$I123,6*(52-1))))</f>
        <v/>
      </c>
      <c r="BF123" s="16" t="str">
        <f>IF(53&gt;$D123,"",IF($E123=1,EOMONTH(EDATE(Bonds!$I123,6*(53-1)),0),EDATE(Bonds!$I123,6*(53-1))))</f>
        <v/>
      </c>
      <c r="BG123" s="16" t="str">
        <f>IF(54&gt;$D123,"",IF($E123=1,EOMONTH(EDATE(Bonds!$I123,6*(54-1)),0),EDATE(Bonds!$I123,6*(54-1))))</f>
        <v/>
      </c>
      <c r="BH123" s="16" t="str">
        <f>IF(55&gt;$D123,"",IF($E123=1,EOMONTH(EDATE(Bonds!$I123,6*(55-1)),0),EDATE(Bonds!$I123,6*(55-1))))</f>
        <v/>
      </c>
      <c r="BI123" s="16" t="str">
        <f>IF(56&gt;$D123,"",IF($E123=1,EOMONTH(EDATE(Bonds!$I123,6*(56-1)),0),EDATE(Bonds!$I123,6*(56-1))))</f>
        <v/>
      </c>
      <c r="BJ123" s="16" t="str">
        <f>IF(57&gt;$D123,"",IF($E123=1,EOMONTH(EDATE(Bonds!$I123,6*(57-1)),0),EDATE(Bonds!$I123,6*(57-1))))</f>
        <v/>
      </c>
      <c r="BK123" s="16" t="str">
        <f>IF(58&gt;$D123,"",IF($E123=1,EOMONTH(EDATE(Bonds!$I123,6*(58-1)),0),EDATE(Bonds!$I123,6*(58-1))))</f>
        <v/>
      </c>
      <c r="BL123" s="16" t="str">
        <f>IF(59&gt;$D123,"",IF($E123=1,EOMONTH(EDATE(Bonds!$I123,6*(59-1)),0),EDATE(Bonds!$I123,6*(59-1))))</f>
        <v/>
      </c>
      <c r="BM123" s="16" t="str">
        <f>IF(60&gt;$D123,"",IF($E123=1,EOMONTH(EDATE(Bonds!$I123,6*(60-1)),0),EDATE(Bonds!$I123,6*(60-1))))</f>
        <v/>
      </c>
      <c r="BO123" s="22">
        <f t="shared" si="122"/>
        <v>3.8331702631407456E-2</v>
      </c>
      <c r="BP123" s="22">
        <f t="shared" si="123"/>
        <v>4.0662069075091872E-2</v>
      </c>
      <c r="BQ123" s="22">
        <f t="shared" si="124"/>
        <v>4.2190166510399571E-2</v>
      </c>
      <c r="BR123" s="22">
        <f t="shared" si="125"/>
        <v>4.3145536112828883E-2</v>
      </c>
      <c r="BS123" s="22">
        <f t="shared" si="126"/>
        <v>4.3748526913624804E-2</v>
      </c>
      <c r="BT123" s="22" t="str">
        <f t="shared" si="127"/>
        <v/>
      </c>
      <c r="BU123" s="22" t="str">
        <f t="shared" si="128"/>
        <v/>
      </c>
      <c r="BV123" s="22" t="str">
        <f t="shared" si="129"/>
        <v/>
      </c>
      <c r="BW123" s="22" t="str">
        <f t="shared" si="130"/>
        <v/>
      </c>
      <c r="BX123" s="22" t="str">
        <f t="shared" si="131"/>
        <v/>
      </c>
      <c r="BY123" s="22" t="str">
        <f t="shared" si="132"/>
        <v/>
      </c>
      <c r="BZ123" s="22" t="str">
        <f t="shared" si="133"/>
        <v/>
      </c>
      <c r="CA123" s="22" t="str">
        <f t="shared" si="134"/>
        <v/>
      </c>
      <c r="CB123" s="22" t="str">
        <f t="shared" si="135"/>
        <v/>
      </c>
      <c r="CC123" s="22" t="str">
        <f t="shared" si="136"/>
        <v/>
      </c>
      <c r="CD123" s="22" t="str">
        <f t="shared" si="137"/>
        <v/>
      </c>
      <c r="CE123" s="22" t="str">
        <f t="shared" si="138"/>
        <v/>
      </c>
      <c r="CF123" s="22" t="str">
        <f t="shared" si="139"/>
        <v/>
      </c>
      <c r="CG123" s="22" t="str">
        <f t="shared" si="140"/>
        <v/>
      </c>
      <c r="CH123" s="22" t="str">
        <f t="shared" si="141"/>
        <v/>
      </c>
      <c r="CI123" s="22" t="str">
        <f t="shared" si="142"/>
        <v/>
      </c>
      <c r="CJ123" s="22" t="str">
        <f t="shared" si="143"/>
        <v/>
      </c>
      <c r="CK123" s="22" t="str">
        <f t="shared" si="144"/>
        <v/>
      </c>
      <c r="CL123" s="22" t="str">
        <f t="shared" si="145"/>
        <v/>
      </c>
      <c r="CM123" s="22" t="str">
        <f t="shared" si="146"/>
        <v/>
      </c>
      <c r="CN123" s="22" t="str">
        <f t="shared" si="147"/>
        <v/>
      </c>
      <c r="CO123" s="22" t="str">
        <f t="shared" si="148"/>
        <v/>
      </c>
      <c r="CP123" s="22" t="str">
        <f t="shared" si="149"/>
        <v/>
      </c>
      <c r="CQ123" s="22" t="str">
        <f t="shared" si="150"/>
        <v/>
      </c>
      <c r="CR123" s="22" t="str">
        <f t="shared" si="151"/>
        <v/>
      </c>
      <c r="CS123" s="22" t="str">
        <f t="shared" si="152"/>
        <v/>
      </c>
      <c r="CT123" s="22" t="str">
        <f t="shared" si="153"/>
        <v/>
      </c>
      <c r="CU123" s="22" t="str">
        <f t="shared" si="154"/>
        <v/>
      </c>
      <c r="CV123" s="22" t="str">
        <f t="shared" si="155"/>
        <v/>
      </c>
      <c r="CW123" s="22" t="str">
        <f t="shared" si="156"/>
        <v/>
      </c>
      <c r="CX123" s="22" t="str">
        <f t="shared" si="157"/>
        <v/>
      </c>
      <c r="CY123" s="22" t="str">
        <f t="shared" si="158"/>
        <v/>
      </c>
      <c r="CZ123" s="22" t="str">
        <f t="shared" si="159"/>
        <v/>
      </c>
      <c r="DA123" s="22" t="str">
        <f t="shared" si="160"/>
        <v/>
      </c>
      <c r="DB123" s="22" t="str">
        <f t="shared" si="161"/>
        <v/>
      </c>
      <c r="DC123" s="22" t="str">
        <f t="shared" si="162"/>
        <v/>
      </c>
      <c r="DD123" s="22" t="str">
        <f t="shared" si="163"/>
        <v/>
      </c>
      <c r="DE123" s="22" t="str">
        <f t="shared" si="164"/>
        <v/>
      </c>
      <c r="DF123" s="22" t="str">
        <f t="shared" si="165"/>
        <v/>
      </c>
      <c r="DG123" s="22" t="str">
        <f t="shared" si="166"/>
        <v/>
      </c>
      <c r="DH123" s="22" t="str">
        <f t="shared" si="167"/>
        <v/>
      </c>
      <c r="DI123" s="22" t="str">
        <f t="shared" si="168"/>
        <v/>
      </c>
      <c r="DJ123" s="22" t="str">
        <f t="shared" si="169"/>
        <v/>
      </c>
      <c r="DK123" s="22" t="str">
        <f t="shared" si="170"/>
        <v/>
      </c>
      <c r="DL123" s="22" t="str">
        <f t="shared" si="171"/>
        <v/>
      </c>
      <c r="DM123" s="22" t="str">
        <f t="shared" si="172"/>
        <v/>
      </c>
      <c r="DN123" s="22" t="str">
        <f t="shared" si="173"/>
        <v/>
      </c>
      <c r="DO123" s="22" t="str">
        <f t="shared" si="174"/>
        <v/>
      </c>
      <c r="DP123" s="22" t="str">
        <f t="shared" si="175"/>
        <v/>
      </c>
      <c r="DQ123" s="22" t="str">
        <f t="shared" si="176"/>
        <v/>
      </c>
      <c r="DR123" s="22" t="str">
        <f t="shared" si="177"/>
        <v/>
      </c>
      <c r="DS123" s="22" t="str">
        <f t="shared" si="178"/>
        <v/>
      </c>
      <c r="DT123" s="22" t="str">
        <f t="shared" si="179"/>
        <v/>
      </c>
      <c r="DU123" s="22" t="str">
        <f t="shared" si="180"/>
        <v/>
      </c>
      <c r="DV123" s="22" t="str">
        <f t="shared" si="181"/>
        <v/>
      </c>
      <c r="DX123" s="18">
        <f t="shared" si="182"/>
        <v>0.67931825977429527</v>
      </c>
      <c r="DY123" s="18">
        <f t="shared" si="183"/>
        <v>0.66527332117057314</v>
      </c>
      <c r="DZ123" s="18">
        <f t="shared" si="184"/>
        <v>0.65046953284615427</v>
      </c>
      <c r="EA123" s="18">
        <f t="shared" si="185"/>
        <v>0.63582733252822499</v>
      </c>
      <c r="EB123" s="18">
        <f t="shared" si="186"/>
        <v>90.989200591677459</v>
      </c>
      <c r="EC123" s="18">
        <f t="shared" si="187"/>
        <v>0</v>
      </c>
      <c r="ED123" s="18">
        <f t="shared" si="188"/>
        <v>0</v>
      </c>
      <c r="EE123" s="18">
        <f t="shared" si="189"/>
        <v>0</v>
      </c>
      <c r="EF123" s="18">
        <f t="shared" si="190"/>
        <v>0</v>
      </c>
      <c r="EG123" s="18">
        <f t="shared" si="191"/>
        <v>0</v>
      </c>
      <c r="EH123" s="18">
        <f t="shared" si="192"/>
        <v>0</v>
      </c>
      <c r="EI123" s="18">
        <f t="shared" si="193"/>
        <v>0</v>
      </c>
      <c r="EJ123" s="18">
        <f t="shared" si="194"/>
        <v>0</v>
      </c>
      <c r="EK123" s="18">
        <f t="shared" si="195"/>
        <v>0</v>
      </c>
      <c r="EL123" s="18">
        <f t="shared" si="196"/>
        <v>0</v>
      </c>
      <c r="EM123" s="18">
        <f t="shared" si="197"/>
        <v>0</v>
      </c>
      <c r="EN123" s="18">
        <f t="shared" si="198"/>
        <v>0</v>
      </c>
      <c r="EO123" s="18">
        <f t="shared" si="199"/>
        <v>0</v>
      </c>
      <c r="EP123" s="18">
        <f t="shared" si="200"/>
        <v>0</v>
      </c>
      <c r="EQ123" s="18">
        <f t="shared" si="201"/>
        <v>0</v>
      </c>
      <c r="ER123" s="18">
        <f t="shared" si="202"/>
        <v>0</v>
      </c>
      <c r="ES123" s="18">
        <f t="shared" si="203"/>
        <v>0</v>
      </c>
      <c r="ET123" s="18">
        <f t="shared" si="204"/>
        <v>0</v>
      </c>
      <c r="EU123" s="18">
        <f t="shared" si="205"/>
        <v>0</v>
      </c>
      <c r="EV123" s="18">
        <f t="shared" si="206"/>
        <v>0</v>
      </c>
      <c r="EW123" s="18">
        <f t="shared" si="207"/>
        <v>0</v>
      </c>
      <c r="EX123" s="18">
        <f t="shared" si="208"/>
        <v>0</v>
      </c>
      <c r="EY123" s="18">
        <f t="shared" si="209"/>
        <v>0</v>
      </c>
      <c r="EZ123" s="18">
        <f t="shared" si="210"/>
        <v>0</v>
      </c>
      <c r="FA123" s="18">
        <f t="shared" si="211"/>
        <v>0</v>
      </c>
      <c r="FB123" s="18">
        <f t="shared" si="212"/>
        <v>0</v>
      </c>
      <c r="FC123" s="18">
        <f t="shared" si="213"/>
        <v>0</v>
      </c>
      <c r="FD123" s="18">
        <f t="shared" si="214"/>
        <v>0</v>
      </c>
      <c r="FE123" s="18">
        <f t="shared" si="215"/>
        <v>0</v>
      </c>
      <c r="FF123" s="18">
        <f t="shared" si="216"/>
        <v>0</v>
      </c>
      <c r="FG123" s="18">
        <f t="shared" si="217"/>
        <v>0</v>
      </c>
      <c r="FH123" s="18">
        <f t="shared" si="218"/>
        <v>0</v>
      </c>
      <c r="FI123" s="18">
        <f t="shared" si="219"/>
        <v>0</v>
      </c>
      <c r="FJ123" s="18">
        <f t="shared" si="220"/>
        <v>0</v>
      </c>
      <c r="FK123" s="18">
        <f t="shared" si="221"/>
        <v>0</v>
      </c>
      <c r="FL123" s="18">
        <f t="shared" si="222"/>
        <v>0</v>
      </c>
      <c r="FM123" s="18">
        <f t="shared" si="223"/>
        <v>0</v>
      </c>
      <c r="FN123" s="18">
        <f t="shared" si="224"/>
        <v>0</v>
      </c>
      <c r="FO123" s="18">
        <f t="shared" si="225"/>
        <v>0</v>
      </c>
      <c r="FP123" s="18">
        <f t="shared" si="226"/>
        <v>0</v>
      </c>
      <c r="FQ123" s="18">
        <f t="shared" si="227"/>
        <v>0</v>
      </c>
      <c r="FR123" s="18">
        <f t="shared" si="228"/>
        <v>0</v>
      </c>
      <c r="FS123" s="18">
        <f t="shared" si="229"/>
        <v>0</v>
      </c>
      <c r="FT123" s="18">
        <f t="shared" si="230"/>
        <v>0</v>
      </c>
      <c r="FU123" s="18">
        <f t="shared" si="231"/>
        <v>0</v>
      </c>
      <c r="FV123" s="18">
        <f t="shared" si="232"/>
        <v>0</v>
      </c>
      <c r="FW123" s="18">
        <f t="shared" si="233"/>
        <v>0</v>
      </c>
      <c r="FX123" s="18">
        <f t="shared" si="234"/>
        <v>0</v>
      </c>
      <c r="FY123" s="18">
        <f t="shared" si="235"/>
        <v>0</v>
      </c>
      <c r="FZ123" s="18">
        <f t="shared" si="236"/>
        <v>0</v>
      </c>
      <c r="GA123" s="18">
        <f t="shared" si="237"/>
        <v>0</v>
      </c>
      <c r="GB123" s="18">
        <f t="shared" si="238"/>
        <v>0</v>
      </c>
      <c r="GC123" s="18">
        <f t="shared" si="239"/>
        <v>0</v>
      </c>
      <c r="GD123" s="18">
        <f t="shared" si="240"/>
        <v>0</v>
      </c>
      <c r="GE123" s="18">
        <f t="shared" si="241"/>
        <v>0</v>
      </c>
    </row>
    <row r="124" spans="1:187" x14ac:dyDescent="0.2">
      <c r="A124">
        <v>121</v>
      </c>
      <c r="B124" s="16">
        <f>Bonds!B124</f>
        <v>47118</v>
      </c>
      <c r="C124" s="17">
        <f>Bonds!C124</f>
        <v>3.75</v>
      </c>
      <c r="D124">
        <f>Bonds!Q124</f>
        <v>5</v>
      </c>
      <c r="E124">
        <f t="shared" si="121"/>
        <v>1</v>
      </c>
      <c r="F124" s="16">
        <f>IF(1&gt;$D124,"",IF($E124=1,EOMONTH(EDATE(Bonds!$I124,6*(1-1)),0),EDATE(Bonds!$I124,6*(1-1))))</f>
        <v>46387</v>
      </c>
      <c r="G124" s="16">
        <f>IF(2&gt;$D124,"",IF($E124=1,EOMONTH(EDATE(Bonds!$I124,6*(2-1)),0),EDATE(Bonds!$I124,6*(2-1))))</f>
        <v>46568</v>
      </c>
      <c r="H124" s="16">
        <f>IF(3&gt;$D124,"",IF($E124=1,EOMONTH(EDATE(Bonds!$I124,6*(3-1)),0),EDATE(Bonds!$I124,6*(3-1))))</f>
        <v>46752</v>
      </c>
      <c r="I124" s="16">
        <f>IF(4&gt;$D124,"",IF($E124=1,EOMONTH(EDATE(Bonds!$I124,6*(4-1)),0),EDATE(Bonds!$I124,6*(4-1))))</f>
        <v>46934</v>
      </c>
      <c r="J124" s="16">
        <f>IF(5&gt;$D124,"",IF($E124=1,EOMONTH(EDATE(Bonds!$I124,6*(5-1)),0),EDATE(Bonds!$I124,6*(5-1))))</f>
        <v>47118</v>
      </c>
      <c r="K124" s="16" t="str">
        <f>IF(6&gt;$D124,"",IF($E124=1,EOMONTH(EDATE(Bonds!$I124,6*(6-1)),0),EDATE(Bonds!$I124,6*(6-1))))</f>
        <v/>
      </c>
      <c r="L124" s="16" t="str">
        <f>IF(7&gt;$D124,"",IF($E124=1,EOMONTH(EDATE(Bonds!$I124,6*(7-1)),0),EDATE(Bonds!$I124,6*(7-1))))</f>
        <v/>
      </c>
      <c r="M124" s="16" t="str">
        <f>IF(8&gt;$D124,"",IF($E124=1,EOMONTH(EDATE(Bonds!$I124,6*(8-1)),0),EDATE(Bonds!$I124,6*(8-1))))</f>
        <v/>
      </c>
      <c r="N124" s="16" t="str">
        <f>IF(9&gt;$D124,"",IF($E124=1,EOMONTH(EDATE(Bonds!$I124,6*(9-1)),0),EDATE(Bonds!$I124,6*(9-1))))</f>
        <v/>
      </c>
      <c r="O124" s="16" t="str">
        <f>IF(10&gt;$D124,"",IF($E124=1,EOMONTH(EDATE(Bonds!$I124,6*(10-1)),0),EDATE(Bonds!$I124,6*(10-1))))</f>
        <v/>
      </c>
      <c r="P124" s="16" t="str">
        <f>IF(11&gt;$D124,"",IF($E124=1,EOMONTH(EDATE(Bonds!$I124,6*(11-1)),0),EDATE(Bonds!$I124,6*(11-1))))</f>
        <v/>
      </c>
      <c r="Q124" s="16" t="str">
        <f>IF(12&gt;$D124,"",IF($E124=1,EOMONTH(EDATE(Bonds!$I124,6*(12-1)),0),EDATE(Bonds!$I124,6*(12-1))))</f>
        <v/>
      </c>
      <c r="R124" s="16" t="str">
        <f>IF(13&gt;$D124,"",IF($E124=1,EOMONTH(EDATE(Bonds!$I124,6*(13-1)),0),EDATE(Bonds!$I124,6*(13-1))))</f>
        <v/>
      </c>
      <c r="S124" s="16" t="str">
        <f>IF(14&gt;$D124,"",IF($E124=1,EOMONTH(EDATE(Bonds!$I124,6*(14-1)),0),EDATE(Bonds!$I124,6*(14-1))))</f>
        <v/>
      </c>
      <c r="T124" s="16" t="str">
        <f>IF(15&gt;$D124,"",IF($E124=1,EOMONTH(EDATE(Bonds!$I124,6*(15-1)),0),EDATE(Bonds!$I124,6*(15-1))))</f>
        <v/>
      </c>
      <c r="U124" s="16" t="str">
        <f>IF(16&gt;$D124,"",IF($E124=1,EOMONTH(EDATE(Bonds!$I124,6*(16-1)),0),EDATE(Bonds!$I124,6*(16-1))))</f>
        <v/>
      </c>
      <c r="V124" s="16" t="str">
        <f>IF(17&gt;$D124,"",IF($E124=1,EOMONTH(EDATE(Bonds!$I124,6*(17-1)),0),EDATE(Bonds!$I124,6*(17-1))))</f>
        <v/>
      </c>
      <c r="W124" s="16" t="str">
        <f>IF(18&gt;$D124,"",IF($E124=1,EOMONTH(EDATE(Bonds!$I124,6*(18-1)),0),EDATE(Bonds!$I124,6*(18-1))))</f>
        <v/>
      </c>
      <c r="X124" s="16" t="str">
        <f>IF(19&gt;$D124,"",IF($E124=1,EOMONTH(EDATE(Bonds!$I124,6*(19-1)),0),EDATE(Bonds!$I124,6*(19-1))))</f>
        <v/>
      </c>
      <c r="Y124" s="16" t="str">
        <f>IF(20&gt;$D124,"",IF($E124=1,EOMONTH(EDATE(Bonds!$I124,6*(20-1)),0),EDATE(Bonds!$I124,6*(20-1))))</f>
        <v/>
      </c>
      <c r="Z124" s="16" t="str">
        <f>IF(21&gt;$D124,"",IF($E124=1,EOMONTH(EDATE(Bonds!$I124,6*(21-1)),0),EDATE(Bonds!$I124,6*(21-1))))</f>
        <v/>
      </c>
      <c r="AA124" s="16" t="str">
        <f>IF(22&gt;$D124,"",IF($E124=1,EOMONTH(EDATE(Bonds!$I124,6*(22-1)),0),EDATE(Bonds!$I124,6*(22-1))))</f>
        <v/>
      </c>
      <c r="AB124" s="16" t="str">
        <f>IF(23&gt;$D124,"",IF($E124=1,EOMONTH(EDATE(Bonds!$I124,6*(23-1)),0),EDATE(Bonds!$I124,6*(23-1))))</f>
        <v/>
      </c>
      <c r="AC124" s="16" t="str">
        <f>IF(24&gt;$D124,"",IF($E124=1,EOMONTH(EDATE(Bonds!$I124,6*(24-1)),0),EDATE(Bonds!$I124,6*(24-1))))</f>
        <v/>
      </c>
      <c r="AD124" s="16" t="str">
        <f>IF(25&gt;$D124,"",IF($E124=1,EOMONTH(EDATE(Bonds!$I124,6*(25-1)),0),EDATE(Bonds!$I124,6*(25-1))))</f>
        <v/>
      </c>
      <c r="AE124" s="16" t="str">
        <f>IF(26&gt;$D124,"",IF($E124=1,EOMONTH(EDATE(Bonds!$I124,6*(26-1)),0),EDATE(Bonds!$I124,6*(26-1))))</f>
        <v/>
      </c>
      <c r="AF124" s="16" t="str">
        <f>IF(27&gt;$D124,"",IF($E124=1,EOMONTH(EDATE(Bonds!$I124,6*(27-1)),0),EDATE(Bonds!$I124,6*(27-1))))</f>
        <v/>
      </c>
      <c r="AG124" s="16" t="str">
        <f>IF(28&gt;$D124,"",IF($E124=1,EOMONTH(EDATE(Bonds!$I124,6*(28-1)),0),EDATE(Bonds!$I124,6*(28-1))))</f>
        <v/>
      </c>
      <c r="AH124" s="16" t="str">
        <f>IF(29&gt;$D124,"",IF($E124=1,EOMONTH(EDATE(Bonds!$I124,6*(29-1)),0),EDATE(Bonds!$I124,6*(29-1))))</f>
        <v/>
      </c>
      <c r="AI124" s="16" t="str">
        <f>IF(30&gt;$D124,"",IF($E124=1,EOMONTH(EDATE(Bonds!$I124,6*(30-1)),0),EDATE(Bonds!$I124,6*(30-1))))</f>
        <v/>
      </c>
      <c r="AJ124" s="16" t="str">
        <f>IF(31&gt;$D124,"",IF($E124=1,EOMONTH(EDATE(Bonds!$I124,6*(31-1)),0),EDATE(Bonds!$I124,6*(31-1))))</f>
        <v/>
      </c>
      <c r="AK124" s="16" t="str">
        <f>IF(32&gt;$D124,"",IF($E124=1,EOMONTH(EDATE(Bonds!$I124,6*(32-1)),0),EDATE(Bonds!$I124,6*(32-1))))</f>
        <v/>
      </c>
      <c r="AL124" s="16" t="str">
        <f>IF(33&gt;$D124,"",IF($E124=1,EOMONTH(EDATE(Bonds!$I124,6*(33-1)),0),EDATE(Bonds!$I124,6*(33-1))))</f>
        <v/>
      </c>
      <c r="AM124" s="16" t="str">
        <f>IF(34&gt;$D124,"",IF($E124=1,EOMONTH(EDATE(Bonds!$I124,6*(34-1)),0),EDATE(Bonds!$I124,6*(34-1))))</f>
        <v/>
      </c>
      <c r="AN124" s="16" t="str">
        <f>IF(35&gt;$D124,"",IF($E124=1,EOMONTH(EDATE(Bonds!$I124,6*(35-1)),0),EDATE(Bonds!$I124,6*(35-1))))</f>
        <v/>
      </c>
      <c r="AO124" s="16" t="str">
        <f>IF(36&gt;$D124,"",IF($E124=1,EOMONTH(EDATE(Bonds!$I124,6*(36-1)),0),EDATE(Bonds!$I124,6*(36-1))))</f>
        <v/>
      </c>
      <c r="AP124" s="16" t="str">
        <f>IF(37&gt;$D124,"",IF($E124=1,EOMONTH(EDATE(Bonds!$I124,6*(37-1)),0),EDATE(Bonds!$I124,6*(37-1))))</f>
        <v/>
      </c>
      <c r="AQ124" s="16" t="str">
        <f>IF(38&gt;$D124,"",IF($E124=1,EOMONTH(EDATE(Bonds!$I124,6*(38-1)),0),EDATE(Bonds!$I124,6*(38-1))))</f>
        <v/>
      </c>
      <c r="AR124" s="16" t="str">
        <f>IF(39&gt;$D124,"",IF($E124=1,EOMONTH(EDATE(Bonds!$I124,6*(39-1)),0),EDATE(Bonds!$I124,6*(39-1))))</f>
        <v/>
      </c>
      <c r="AS124" s="16" t="str">
        <f>IF(40&gt;$D124,"",IF($E124=1,EOMONTH(EDATE(Bonds!$I124,6*(40-1)),0),EDATE(Bonds!$I124,6*(40-1))))</f>
        <v/>
      </c>
      <c r="AT124" s="16" t="str">
        <f>IF(41&gt;$D124,"",IF($E124=1,EOMONTH(EDATE(Bonds!$I124,6*(41-1)),0),EDATE(Bonds!$I124,6*(41-1))))</f>
        <v/>
      </c>
      <c r="AU124" s="16" t="str">
        <f>IF(42&gt;$D124,"",IF($E124=1,EOMONTH(EDATE(Bonds!$I124,6*(42-1)),0),EDATE(Bonds!$I124,6*(42-1))))</f>
        <v/>
      </c>
      <c r="AV124" s="16" t="str">
        <f>IF(43&gt;$D124,"",IF($E124=1,EOMONTH(EDATE(Bonds!$I124,6*(43-1)),0),EDATE(Bonds!$I124,6*(43-1))))</f>
        <v/>
      </c>
      <c r="AW124" s="16" t="str">
        <f>IF(44&gt;$D124,"",IF($E124=1,EOMONTH(EDATE(Bonds!$I124,6*(44-1)),0),EDATE(Bonds!$I124,6*(44-1))))</f>
        <v/>
      </c>
      <c r="AX124" s="16" t="str">
        <f>IF(45&gt;$D124,"",IF($E124=1,EOMONTH(EDATE(Bonds!$I124,6*(45-1)),0),EDATE(Bonds!$I124,6*(45-1))))</f>
        <v/>
      </c>
      <c r="AY124" s="16" t="str">
        <f>IF(46&gt;$D124,"",IF($E124=1,EOMONTH(EDATE(Bonds!$I124,6*(46-1)),0),EDATE(Bonds!$I124,6*(46-1))))</f>
        <v/>
      </c>
      <c r="AZ124" s="16" t="str">
        <f>IF(47&gt;$D124,"",IF($E124=1,EOMONTH(EDATE(Bonds!$I124,6*(47-1)),0),EDATE(Bonds!$I124,6*(47-1))))</f>
        <v/>
      </c>
      <c r="BA124" s="16" t="str">
        <f>IF(48&gt;$D124,"",IF($E124=1,EOMONTH(EDATE(Bonds!$I124,6*(48-1)),0),EDATE(Bonds!$I124,6*(48-1))))</f>
        <v/>
      </c>
      <c r="BB124" s="16" t="str">
        <f>IF(49&gt;$D124,"",IF($E124=1,EOMONTH(EDATE(Bonds!$I124,6*(49-1)),0),EDATE(Bonds!$I124,6*(49-1))))</f>
        <v/>
      </c>
      <c r="BC124" s="16" t="str">
        <f>IF(50&gt;$D124,"",IF($E124=1,EOMONTH(EDATE(Bonds!$I124,6*(50-1)),0),EDATE(Bonds!$I124,6*(50-1))))</f>
        <v/>
      </c>
      <c r="BD124" s="16" t="str">
        <f>IF(51&gt;$D124,"",IF($E124=1,EOMONTH(EDATE(Bonds!$I124,6*(51-1)),0),EDATE(Bonds!$I124,6*(51-1))))</f>
        <v/>
      </c>
      <c r="BE124" s="16" t="str">
        <f>IF(52&gt;$D124,"",IF($E124=1,EOMONTH(EDATE(Bonds!$I124,6*(52-1)),0),EDATE(Bonds!$I124,6*(52-1))))</f>
        <v/>
      </c>
      <c r="BF124" s="16" t="str">
        <f>IF(53&gt;$D124,"",IF($E124=1,EOMONTH(EDATE(Bonds!$I124,6*(53-1)),0),EDATE(Bonds!$I124,6*(53-1))))</f>
        <v/>
      </c>
      <c r="BG124" s="16" t="str">
        <f>IF(54&gt;$D124,"",IF($E124=1,EOMONTH(EDATE(Bonds!$I124,6*(54-1)),0),EDATE(Bonds!$I124,6*(54-1))))</f>
        <v/>
      </c>
      <c r="BH124" s="16" t="str">
        <f>IF(55&gt;$D124,"",IF($E124=1,EOMONTH(EDATE(Bonds!$I124,6*(55-1)),0),EDATE(Bonds!$I124,6*(55-1))))</f>
        <v/>
      </c>
      <c r="BI124" s="16" t="str">
        <f>IF(56&gt;$D124,"",IF($E124=1,EOMONTH(EDATE(Bonds!$I124,6*(56-1)),0),EDATE(Bonds!$I124,6*(56-1))))</f>
        <v/>
      </c>
      <c r="BJ124" s="16" t="str">
        <f>IF(57&gt;$D124,"",IF($E124=1,EOMONTH(EDATE(Bonds!$I124,6*(57-1)),0),EDATE(Bonds!$I124,6*(57-1))))</f>
        <v/>
      </c>
      <c r="BK124" s="16" t="str">
        <f>IF(58&gt;$D124,"",IF($E124=1,EOMONTH(EDATE(Bonds!$I124,6*(58-1)),0),EDATE(Bonds!$I124,6*(58-1))))</f>
        <v/>
      </c>
      <c r="BL124" s="16" t="str">
        <f>IF(59&gt;$D124,"",IF($E124=1,EOMONTH(EDATE(Bonds!$I124,6*(59-1)),0),EDATE(Bonds!$I124,6*(59-1))))</f>
        <v/>
      </c>
      <c r="BM124" s="16" t="str">
        <f>IF(60&gt;$D124,"",IF($E124=1,EOMONTH(EDATE(Bonds!$I124,6*(60-1)),0),EDATE(Bonds!$I124,6*(60-1))))</f>
        <v/>
      </c>
      <c r="BO124" s="22">
        <f t="shared" si="122"/>
        <v>3.8331702631407456E-2</v>
      </c>
      <c r="BP124" s="22">
        <f t="shared" si="123"/>
        <v>4.0662069075091872E-2</v>
      </c>
      <c r="BQ124" s="22">
        <f t="shared" si="124"/>
        <v>4.2190166510399571E-2</v>
      </c>
      <c r="BR124" s="22">
        <f t="shared" si="125"/>
        <v>4.3145536112828883E-2</v>
      </c>
      <c r="BS124" s="22">
        <f t="shared" si="126"/>
        <v>4.3748526913624804E-2</v>
      </c>
      <c r="BT124" s="22" t="str">
        <f t="shared" si="127"/>
        <v/>
      </c>
      <c r="BU124" s="22" t="str">
        <f t="shared" si="128"/>
        <v/>
      </c>
      <c r="BV124" s="22" t="str">
        <f t="shared" si="129"/>
        <v/>
      </c>
      <c r="BW124" s="22" t="str">
        <f t="shared" si="130"/>
        <v/>
      </c>
      <c r="BX124" s="22" t="str">
        <f t="shared" si="131"/>
        <v/>
      </c>
      <c r="BY124" s="22" t="str">
        <f t="shared" si="132"/>
        <v/>
      </c>
      <c r="BZ124" s="22" t="str">
        <f t="shared" si="133"/>
        <v/>
      </c>
      <c r="CA124" s="22" t="str">
        <f t="shared" si="134"/>
        <v/>
      </c>
      <c r="CB124" s="22" t="str">
        <f t="shared" si="135"/>
        <v/>
      </c>
      <c r="CC124" s="22" t="str">
        <f t="shared" si="136"/>
        <v/>
      </c>
      <c r="CD124" s="22" t="str">
        <f t="shared" si="137"/>
        <v/>
      </c>
      <c r="CE124" s="22" t="str">
        <f t="shared" si="138"/>
        <v/>
      </c>
      <c r="CF124" s="22" t="str">
        <f t="shared" si="139"/>
        <v/>
      </c>
      <c r="CG124" s="22" t="str">
        <f t="shared" si="140"/>
        <v/>
      </c>
      <c r="CH124" s="22" t="str">
        <f t="shared" si="141"/>
        <v/>
      </c>
      <c r="CI124" s="22" t="str">
        <f t="shared" si="142"/>
        <v/>
      </c>
      <c r="CJ124" s="22" t="str">
        <f t="shared" si="143"/>
        <v/>
      </c>
      <c r="CK124" s="22" t="str">
        <f t="shared" si="144"/>
        <v/>
      </c>
      <c r="CL124" s="22" t="str">
        <f t="shared" si="145"/>
        <v/>
      </c>
      <c r="CM124" s="22" t="str">
        <f t="shared" si="146"/>
        <v/>
      </c>
      <c r="CN124" s="22" t="str">
        <f t="shared" si="147"/>
        <v/>
      </c>
      <c r="CO124" s="22" t="str">
        <f t="shared" si="148"/>
        <v/>
      </c>
      <c r="CP124" s="22" t="str">
        <f t="shared" si="149"/>
        <v/>
      </c>
      <c r="CQ124" s="22" t="str">
        <f t="shared" si="150"/>
        <v/>
      </c>
      <c r="CR124" s="22" t="str">
        <f t="shared" si="151"/>
        <v/>
      </c>
      <c r="CS124" s="22" t="str">
        <f t="shared" si="152"/>
        <v/>
      </c>
      <c r="CT124" s="22" t="str">
        <f t="shared" si="153"/>
        <v/>
      </c>
      <c r="CU124" s="22" t="str">
        <f t="shared" si="154"/>
        <v/>
      </c>
      <c r="CV124" s="22" t="str">
        <f t="shared" si="155"/>
        <v/>
      </c>
      <c r="CW124" s="22" t="str">
        <f t="shared" si="156"/>
        <v/>
      </c>
      <c r="CX124" s="22" t="str">
        <f t="shared" si="157"/>
        <v/>
      </c>
      <c r="CY124" s="22" t="str">
        <f t="shared" si="158"/>
        <v/>
      </c>
      <c r="CZ124" s="22" t="str">
        <f t="shared" si="159"/>
        <v/>
      </c>
      <c r="DA124" s="22" t="str">
        <f t="shared" si="160"/>
        <v/>
      </c>
      <c r="DB124" s="22" t="str">
        <f t="shared" si="161"/>
        <v/>
      </c>
      <c r="DC124" s="22" t="str">
        <f t="shared" si="162"/>
        <v/>
      </c>
      <c r="DD124" s="22" t="str">
        <f t="shared" si="163"/>
        <v/>
      </c>
      <c r="DE124" s="22" t="str">
        <f t="shared" si="164"/>
        <v/>
      </c>
      <c r="DF124" s="22" t="str">
        <f t="shared" si="165"/>
        <v/>
      </c>
      <c r="DG124" s="22" t="str">
        <f t="shared" si="166"/>
        <v/>
      </c>
      <c r="DH124" s="22" t="str">
        <f t="shared" si="167"/>
        <v/>
      </c>
      <c r="DI124" s="22" t="str">
        <f t="shared" si="168"/>
        <v/>
      </c>
      <c r="DJ124" s="22" t="str">
        <f t="shared" si="169"/>
        <v/>
      </c>
      <c r="DK124" s="22" t="str">
        <f t="shared" si="170"/>
        <v/>
      </c>
      <c r="DL124" s="22" t="str">
        <f t="shared" si="171"/>
        <v/>
      </c>
      <c r="DM124" s="22" t="str">
        <f t="shared" si="172"/>
        <v/>
      </c>
      <c r="DN124" s="22" t="str">
        <f t="shared" si="173"/>
        <v/>
      </c>
      <c r="DO124" s="22" t="str">
        <f t="shared" si="174"/>
        <v/>
      </c>
      <c r="DP124" s="22" t="str">
        <f t="shared" si="175"/>
        <v/>
      </c>
      <c r="DQ124" s="22" t="str">
        <f t="shared" si="176"/>
        <v/>
      </c>
      <c r="DR124" s="22" t="str">
        <f t="shared" si="177"/>
        <v/>
      </c>
      <c r="DS124" s="22" t="str">
        <f t="shared" si="178"/>
        <v/>
      </c>
      <c r="DT124" s="22" t="str">
        <f t="shared" si="179"/>
        <v/>
      </c>
      <c r="DU124" s="22" t="str">
        <f t="shared" si="180"/>
        <v/>
      </c>
      <c r="DV124" s="22" t="str">
        <f t="shared" si="181"/>
        <v/>
      </c>
      <c r="DX124" s="18">
        <f t="shared" si="182"/>
        <v>1.8526861630208054</v>
      </c>
      <c r="DY124" s="18">
        <f t="shared" si="183"/>
        <v>1.8143817850106541</v>
      </c>
      <c r="DZ124" s="18">
        <f t="shared" si="184"/>
        <v>1.7740078168531479</v>
      </c>
      <c r="EA124" s="18">
        <f t="shared" si="185"/>
        <v>1.7340745432587956</v>
      </c>
      <c r="EB124" s="18">
        <f t="shared" si="186"/>
        <v>92.062319655142318</v>
      </c>
      <c r="EC124" s="18">
        <f t="shared" si="187"/>
        <v>0</v>
      </c>
      <c r="ED124" s="18">
        <f t="shared" si="188"/>
        <v>0</v>
      </c>
      <c r="EE124" s="18">
        <f t="shared" si="189"/>
        <v>0</v>
      </c>
      <c r="EF124" s="18">
        <f t="shared" si="190"/>
        <v>0</v>
      </c>
      <c r="EG124" s="18">
        <f t="shared" si="191"/>
        <v>0</v>
      </c>
      <c r="EH124" s="18">
        <f t="shared" si="192"/>
        <v>0</v>
      </c>
      <c r="EI124" s="18">
        <f t="shared" si="193"/>
        <v>0</v>
      </c>
      <c r="EJ124" s="18">
        <f t="shared" si="194"/>
        <v>0</v>
      </c>
      <c r="EK124" s="18">
        <f t="shared" si="195"/>
        <v>0</v>
      </c>
      <c r="EL124" s="18">
        <f t="shared" si="196"/>
        <v>0</v>
      </c>
      <c r="EM124" s="18">
        <f t="shared" si="197"/>
        <v>0</v>
      </c>
      <c r="EN124" s="18">
        <f t="shared" si="198"/>
        <v>0</v>
      </c>
      <c r="EO124" s="18">
        <f t="shared" si="199"/>
        <v>0</v>
      </c>
      <c r="EP124" s="18">
        <f t="shared" si="200"/>
        <v>0</v>
      </c>
      <c r="EQ124" s="18">
        <f t="shared" si="201"/>
        <v>0</v>
      </c>
      <c r="ER124" s="18">
        <f t="shared" si="202"/>
        <v>0</v>
      </c>
      <c r="ES124" s="18">
        <f t="shared" si="203"/>
        <v>0</v>
      </c>
      <c r="ET124" s="18">
        <f t="shared" si="204"/>
        <v>0</v>
      </c>
      <c r="EU124" s="18">
        <f t="shared" si="205"/>
        <v>0</v>
      </c>
      <c r="EV124" s="18">
        <f t="shared" si="206"/>
        <v>0</v>
      </c>
      <c r="EW124" s="18">
        <f t="shared" si="207"/>
        <v>0</v>
      </c>
      <c r="EX124" s="18">
        <f t="shared" si="208"/>
        <v>0</v>
      </c>
      <c r="EY124" s="18">
        <f t="shared" si="209"/>
        <v>0</v>
      </c>
      <c r="EZ124" s="18">
        <f t="shared" si="210"/>
        <v>0</v>
      </c>
      <c r="FA124" s="18">
        <f t="shared" si="211"/>
        <v>0</v>
      </c>
      <c r="FB124" s="18">
        <f t="shared" si="212"/>
        <v>0</v>
      </c>
      <c r="FC124" s="18">
        <f t="shared" si="213"/>
        <v>0</v>
      </c>
      <c r="FD124" s="18">
        <f t="shared" si="214"/>
        <v>0</v>
      </c>
      <c r="FE124" s="18">
        <f t="shared" si="215"/>
        <v>0</v>
      </c>
      <c r="FF124" s="18">
        <f t="shared" si="216"/>
        <v>0</v>
      </c>
      <c r="FG124" s="18">
        <f t="shared" si="217"/>
        <v>0</v>
      </c>
      <c r="FH124" s="18">
        <f t="shared" si="218"/>
        <v>0</v>
      </c>
      <c r="FI124" s="18">
        <f t="shared" si="219"/>
        <v>0</v>
      </c>
      <c r="FJ124" s="18">
        <f t="shared" si="220"/>
        <v>0</v>
      </c>
      <c r="FK124" s="18">
        <f t="shared" si="221"/>
        <v>0</v>
      </c>
      <c r="FL124" s="18">
        <f t="shared" si="222"/>
        <v>0</v>
      </c>
      <c r="FM124" s="18">
        <f t="shared" si="223"/>
        <v>0</v>
      </c>
      <c r="FN124" s="18">
        <f t="shared" si="224"/>
        <v>0</v>
      </c>
      <c r="FO124" s="18">
        <f t="shared" si="225"/>
        <v>0</v>
      </c>
      <c r="FP124" s="18">
        <f t="shared" si="226"/>
        <v>0</v>
      </c>
      <c r="FQ124" s="18">
        <f t="shared" si="227"/>
        <v>0</v>
      </c>
      <c r="FR124" s="18">
        <f t="shared" si="228"/>
        <v>0</v>
      </c>
      <c r="FS124" s="18">
        <f t="shared" si="229"/>
        <v>0</v>
      </c>
      <c r="FT124" s="18">
        <f t="shared" si="230"/>
        <v>0</v>
      </c>
      <c r="FU124" s="18">
        <f t="shared" si="231"/>
        <v>0</v>
      </c>
      <c r="FV124" s="18">
        <f t="shared" si="232"/>
        <v>0</v>
      </c>
      <c r="FW124" s="18">
        <f t="shared" si="233"/>
        <v>0</v>
      </c>
      <c r="FX124" s="18">
        <f t="shared" si="234"/>
        <v>0</v>
      </c>
      <c r="FY124" s="18">
        <f t="shared" si="235"/>
        <v>0</v>
      </c>
      <c r="FZ124" s="18">
        <f t="shared" si="236"/>
        <v>0</v>
      </c>
      <c r="GA124" s="18">
        <f t="shared" si="237"/>
        <v>0</v>
      </c>
      <c r="GB124" s="18">
        <f t="shared" si="238"/>
        <v>0</v>
      </c>
      <c r="GC124" s="18">
        <f t="shared" si="239"/>
        <v>0</v>
      </c>
      <c r="GD124" s="18">
        <f t="shared" si="240"/>
        <v>0</v>
      </c>
      <c r="GE124" s="18">
        <f t="shared" si="241"/>
        <v>0</v>
      </c>
    </row>
    <row r="125" spans="1:187" x14ac:dyDescent="0.2">
      <c r="A125">
        <v>122</v>
      </c>
      <c r="B125" s="16">
        <f>Bonds!B125</f>
        <v>47133</v>
      </c>
      <c r="C125" s="17">
        <f>Bonds!C125</f>
        <v>3.5</v>
      </c>
      <c r="D125">
        <f>Bonds!Q125</f>
        <v>5</v>
      </c>
      <c r="E125">
        <f t="shared" si="121"/>
        <v>0</v>
      </c>
      <c r="F125" s="16">
        <f>IF(1&gt;$D125,"",IF($E125=1,EOMONTH(EDATE(Bonds!$I125,6*(1-1)),0),EDATE(Bonds!$I125,6*(1-1))))</f>
        <v>46402</v>
      </c>
      <c r="G125" s="16">
        <f>IF(2&gt;$D125,"",IF($E125=1,EOMONTH(EDATE(Bonds!$I125,6*(2-1)),0),EDATE(Bonds!$I125,6*(2-1))))</f>
        <v>46583</v>
      </c>
      <c r="H125" s="16">
        <f>IF(3&gt;$D125,"",IF($E125=1,EOMONTH(EDATE(Bonds!$I125,6*(3-1)),0),EDATE(Bonds!$I125,6*(3-1))))</f>
        <v>46767</v>
      </c>
      <c r="I125" s="16">
        <f>IF(4&gt;$D125,"",IF($E125=1,EOMONTH(EDATE(Bonds!$I125,6*(4-1)),0),EDATE(Bonds!$I125,6*(4-1))))</f>
        <v>46949</v>
      </c>
      <c r="J125" s="16">
        <f>IF(5&gt;$D125,"",IF($E125=1,EOMONTH(EDATE(Bonds!$I125,6*(5-1)),0),EDATE(Bonds!$I125,6*(5-1))))</f>
        <v>47133</v>
      </c>
      <c r="K125" s="16" t="str">
        <f>IF(6&gt;$D125,"",IF($E125=1,EOMONTH(EDATE(Bonds!$I125,6*(6-1)),0),EDATE(Bonds!$I125,6*(6-1))))</f>
        <v/>
      </c>
      <c r="L125" s="16" t="str">
        <f>IF(7&gt;$D125,"",IF($E125=1,EOMONTH(EDATE(Bonds!$I125,6*(7-1)),0),EDATE(Bonds!$I125,6*(7-1))))</f>
        <v/>
      </c>
      <c r="M125" s="16" t="str">
        <f>IF(8&gt;$D125,"",IF($E125=1,EOMONTH(EDATE(Bonds!$I125,6*(8-1)),0),EDATE(Bonds!$I125,6*(8-1))))</f>
        <v/>
      </c>
      <c r="N125" s="16" t="str">
        <f>IF(9&gt;$D125,"",IF($E125=1,EOMONTH(EDATE(Bonds!$I125,6*(9-1)),0),EDATE(Bonds!$I125,6*(9-1))))</f>
        <v/>
      </c>
      <c r="O125" s="16" t="str">
        <f>IF(10&gt;$D125,"",IF($E125=1,EOMONTH(EDATE(Bonds!$I125,6*(10-1)),0),EDATE(Bonds!$I125,6*(10-1))))</f>
        <v/>
      </c>
      <c r="P125" s="16" t="str">
        <f>IF(11&gt;$D125,"",IF($E125=1,EOMONTH(EDATE(Bonds!$I125,6*(11-1)),0),EDATE(Bonds!$I125,6*(11-1))))</f>
        <v/>
      </c>
      <c r="Q125" s="16" t="str">
        <f>IF(12&gt;$D125,"",IF($E125=1,EOMONTH(EDATE(Bonds!$I125,6*(12-1)),0),EDATE(Bonds!$I125,6*(12-1))))</f>
        <v/>
      </c>
      <c r="R125" s="16" t="str">
        <f>IF(13&gt;$D125,"",IF($E125=1,EOMONTH(EDATE(Bonds!$I125,6*(13-1)),0),EDATE(Bonds!$I125,6*(13-1))))</f>
        <v/>
      </c>
      <c r="S125" s="16" t="str">
        <f>IF(14&gt;$D125,"",IF($E125=1,EOMONTH(EDATE(Bonds!$I125,6*(14-1)),0),EDATE(Bonds!$I125,6*(14-1))))</f>
        <v/>
      </c>
      <c r="T125" s="16" t="str">
        <f>IF(15&gt;$D125,"",IF($E125=1,EOMONTH(EDATE(Bonds!$I125,6*(15-1)),0),EDATE(Bonds!$I125,6*(15-1))))</f>
        <v/>
      </c>
      <c r="U125" s="16" t="str">
        <f>IF(16&gt;$D125,"",IF($E125=1,EOMONTH(EDATE(Bonds!$I125,6*(16-1)),0),EDATE(Bonds!$I125,6*(16-1))))</f>
        <v/>
      </c>
      <c r="V125" s="16" t="str">
        <f>IF(17&gt;$D125,"",IF($E125=1,EOMONTH(EDATE(Bonds!$I125,6*(17-1)),0),EDATE(Bonds!$I125,6*(17-1))))</f>
        <v/>
      </c>
      <c r="W125" s="16" t="str">
        <f>IF(18&gt;$D125,"",IF($E125=1,EOMONTH(EDATE(Bonds!$I125,6*(18-1)),0),EDATE(Bonds!$I125,6*(18-1))))</f>
        <v/>
      </c>
      <c r="X125" s="16" t="str">
        <f>IF(19&gt;$D125,"",IF($E125=1,EOMONTH(EDATE(Bonds!$I125,6*(19-1)),0),EDATE(Bonds!$I125,6*(19-1))))</f>
        <v/>
      </c>
      <c r="Y125" s="16" t="str">
        <f>IF(20&gt;$D125,"",IF($E125=1,EOMONTH(EDATE(Bonds!$I125,6*(20-1)),0),EDATE(Bonds!$I125,6*(20-1))))</f>
        <v/>
      </c>
      <c r="Z125" s="16" t="str">
        <f>IF(21&gt;$D125,"",IF($E125=1,EOMONTH(EDATE(Bonds!$I125,6*(21-1)),0),EDATE(Bonds!$I125,6*(21-1))))</f>
        <v/>
      </c>
      <c r="AA125" s="16" t="str">
        <f>IF(22&gt;$D125,"",IF($E125=1,EOMONTH(EDATE(Bonds!$I125,6*(22-1)),0),EDATE(Bonds!$I125,6*(22-1))))</f>
        <v/>
      </c>
      <c r="AB125" s="16" t="str">
        <f>IF(23&gt;$D125,"",IF($E125=1,EOMONTH(EDATE(Bonds!$I125,6*(23-1)),0),EDATE(Bonds!$I125,6*(23-1))))</f>
        <v/>
      </c>
      <c r="AC125" s="16" t="str">
        <f>IF(24&gt;$D125,"",IF($E125=1,EOMONTH(EDATE(Bonds!$I125,6*(24-1)),0),EDATE(Bonds!$I125,6*(24-1))))</f>
        <v/>
      </c>
      <c r="AD125" s="16" t="str">
        <f>IF(25&gt;$D125,"",IF($E125=1,EOMONTH(EDATE(Bonds!$I125,6*(25-1)),0),EDATE(Bonds!$I125,6*(25-1))))</f>
        <v/>
      </c>
      <c r="AE125" s="16" t="str">
        <f>IF(26&gt;$D125,"",IF($E125=1,EOMONTH(EDATE(Bonds!$I125,6*(26-1)),0),EDATE(Bonds!$I125,6*(26-1))))</f>
        <v/>
      </c>
      <c r="AF125" s="16" t="str">
        <f>IF(27&gt;$D125,"",IF($E125=1,EOMONTH(EDATE(Bonds!$I125,6*(27-1)),0),EDATE(Bonds!$I125,6*(27-1))))</f>
        <v/>
      </c>
      <c r="AG125" s="16" t="str">
        <f>IF(28&gt;$D125,"",IF($E125=1,EOMONTH(EDATE(Bonds!$I125,6*(28-1)),0),EDATE(Bonds!$I125,6*(28-1))))</f>
        <v/>
      </c>
      <c r="AH125" s="16" t="str">
        <f>IF(29&gt;$D125,"",IF($E125=1,EOMONTH(EDATE(Bonds!$I125,6*(29-1)),0),EDATE(Bonds!$I125,6*(29-1))))</f>
        <v/>
      </c>
      <c r="AI125" s="16" t="str">
        <f>IF(30&gt;$D125,"",IF($E125=1,EOMONTH(EDATE(Bonds!$I125,6*(30-1)),0),EDATE(Bonds!$I125,6*(30-1))))</f>
        <v/>
      </c>
      <c r="AJ125" s="16" t="str">
        <f>IF(31&gt;$D125,"",IF($E125=1,EOMONTH(EDATE(Bonds!$I125,6*(31-1)),0),EDATE(Bonds!$I125,6*(31-1))))</f>
        <v/>
      </c>
      <c r="AK125" s="16" t="str">
        <f>IF(32&gt;$D125,"",IF($E125=1,EOMONTH(EDATE(Bonds!$I125,6*(32-1)),0),EDATE(Bonds!$I125,6*(32-1))))</f>
        <v/>
      </c>
      <c r="AL125" s="16" t="str">
        <f>IF(33&gt;$D125,"",IF($E125=1,EOMONTH(EDATE(Bonds!$I125,6*(33-1)),0),EDATE(Bonds!$I125,6*(33-1))))</f>
        <v/>
      </c>
      <c r="AM125" s="16" t="str">
        <f>IF(34&gt;$D125,"",IF($E125=1,EOMONTH(EDATE(Bonds!$I125,6*(34-1)),0),EDATE(Bonds!$I125,6*(34-1))))</f>
        <v/>
      </c>
      <c r="AN125" s="16" t="str">
        <f>IF(35&gt;$D125,"",IF($E125=1,EOMONTH(EDATE(Bonds!$I125,6*(35-1)),0),EDATE(Bonds!$I125,6*(35-1))))</f>
        <v/>
      </c>
      <c r="AO125" s="16" t="str">
        <f>IF(36&gt;$D125,"",IF($E125=1,EOMONTH(EDATE(Bonds!$I125,6*(36-1)),0),EDATE(Bonds!$I125,6*(36-1))))</f>
        <v/>
      </c>
      <c r="AP125" s="16" t="str">
        <f>IF(37&gt;$D125,"",IF($E125=1,EOMONTH(EDATE(Bonds!$I125,6*(37-1)),0),EDATE(Bonds!$I125,6*(37-1))))</f>
        <v/>
      </c>
      <c r="AQ125" s="16" t="str">
        <f>IF(38&gt;$D125,"",IF($E125=1,EOMONTH(EDATE(Bonds!$I125,6*(38-1)),0),EDATE(Bonds!$I125,6*(38-1))))</f>
        <v/>
      </c>
      <c r="AR125" s="16" t="str">
        <f>IF(39&gt;$D125,"",IF($E125=1,EOMONTH(EDATE(Bonds!$I125,6*(39-1)),0),EDATE(Bonds!$I125,6*(39-1))))</f>
        <v/>
      </c>
      <c r="AS125" s="16" t="str">
        <f>IF(40&gt;$D125,"",IF($E125=1,EOMONTH(EDATE(Bonds!$I125,6*(40-1)),0),EDATE(Bonds!$I125,6*(40-1))))</f>
        <v/>
      </c>
      <c r="AT125" s="16" t="str">
        <f>IF(41&gt;$D125,"",IF($E125=1,EOMONTH(EDATE(Bonds!$I125,6*(41-1)),0),EDATE(Bonds!$I125,6*(41-1))))</f>
        <v/>
      </c>
      <c r="AU125" s="16" t="str">
        <f>IF(42&gt;$D125,"",IF($E125=1,EOMONTH(EDATE(Bonds!$I125,6*(42-1)),0),EDATE(Bonds!$I125,6*(42-1))))</f>
        <v/>
      </c>
      <c r="AV125" s="16" t="str">
        <f>IF(43&gt;$D125,"",IF($E125=1,EOMONTH(EDATE(Bonds!$I125,6*(43-1)),0),EDATE(Bonds!$I125,6*(43-1))))</f>
        <v/>
      </c>
      <c r="AW125" s="16" t="str">
        <f>IF(44&gt;$D125,"",IF($E125=1,EOMONTH(EDATE(Bonds!$I125,6*(44-1)),0),EDATE(Bonds!$I125,6*(44-1))))</f>
        <v/>
      </c>
      <c r="AX125" s="16" t="str">
        <f>IF(45&gt;$D125,"",IF($E125=1,EOMONTH(EDATE(Bonds!$I125,6*(45-1)),0),EDATE(Bonds!$I125,6*(45-1))))</f>
        <v/>
      </c>
      <c r="AY125" s="16" t="str">
        <f>IF(46&gt;$D125,"",IF($E125=1,EOMONTH(EDATE(Bonds!$I125,6*(46-1)),0),EDATE(Bonds!$I125,6*(46-1))))</f>
        <v/>
      </c>
      <c r="AZ125" s="16" t="str">
        <f>IF(47&gt;$D125,"",IF($E125=1,EOMONTH(EDATE(Bonds!$I125,6*(47-1)),0),EDATE(Bonds!$I125,6*(47-1))))</f>
        <v/>
      </c>
      <c r="BA125" s="16" t="str">
        <f>IF(48&gt;$D125,"",IF($E125=1,EOMONTH(EDATE(Bonds!$I125,6*(48-1)),0),EDATE(Bonds!$I125,6*(48-1))))</f>
        <v/>
      </c>
      <c r="BB125" s="16" t="str">
        <f>IF(49&gt;$D125,"",IF($E125=1,EOMONTH(EDATE(Bonds!$I125,6*(49-1)),0),EDATE(Bonds!$I125,6*(49-1))))</f>
        <v/>
      </c>
      <c r="BC125" s="16" t="str">
        <f>IF(50&gt;$D125,"",IF($E125=1,EOMONTH(EDATE(Bonds!$I125,6*(50-1)),0),EDATE(Bonds!$I125,6*(50-1))))</f>
        <v/>
      </c>
      <c r="BD125" s="16" t="str">
        <f>IF(51&gt;$D125,"",IF($E125=1,EOMONTH(EDATE(Bonds!$I125,6*(51-1)),0),EDATE(Bonds!$I125,6*(51-1))))</f>
        <v/>
      </c>
      <c r="BE125" s="16" t="str">
        <f>IF(52&gt;$D125,"",IF($E125=1,EOMONTH(EDATE(Bonds!$I125,6*(52-1)),0),EDATE(Bonds!$I125,6*(52-1))))</f>
        <v/>
      </c>
      <c r="BF125" s="16" t="str">
        <f>IF(53&gt;$D125,"",IF($E125=1,EOMONTH(EDATE(Bonds!$I125,6*(53-1)),0),EDATE(Bonds!$I125,6*(53-1))))</f>
        <v/>
      </c>
      <c r="BG125" s="16" t="str">
        <f>IF(54&gt;$D125,"",IF($E125=1,EOMONTH(EDATE(Bonds!$I125,6*(54-1)),0),EDATE(Bonds!$I125,6*(54-1))))</f>
        <v/>
      </c>
      <c r="BH125" s="16" t="str">
        <f>IF(55&gt;$D125,"",IF($E125=1,EOMONTH(EDATE(Bonds!$I125,6*(55-1)),0),EDATE(Bonds!$I125,6*(55-1))))</f>
        <v/>
      </c>
      <c r="BI125" s="16" t="str">
        <f>IF(56&gt;$D125,"",IF($E125=1,EOMONTH(EDATE(Bonds!$I125,6*(56-1)),0),EDATE(Bonds!$I125,6*(56-1))))</f>
        <v/>
      </c>
      <c r="BJ125" s="16" t="str">
        <f>IF(57&gt;$D125,"",IF($E125=1,EOMONTH(EDATE(Bonds!$I125,6*(57-1)),0),EDATE(Bonds!$I125,6*(57-1))))</f>
        <v/>
      </c>
      <c r="BK125" s="16" t="str">
        <f>IF(58&gt;$D125,"",IF($E125=1,EOMONTH(EDATE(Bonds!$I125,6*(58-1)),0),EDATE(Bonds!$I125,6*(58-1))))</f>
        <v/>
      </c>
      <c r="BL125" s="16" t="str">
        <f>IF(59&gt;$D125,"",IF($E125=1,EOMONTH(EDATE(Bonds!$I125,6*(59-1)),0),EDATE(Bonds!$I125,6*(59-1))))</f>
        <v/>
      </c>
      <c r="BM125" s="16" t="str">
        <f>IF(60&gt;$D125,"",IF($E125=1,EOMONTH(EDATE(Bonds!$I125,6*(60-1)),0),EDATE(Bonds!$I125,6*(60-1))))</f>
        <v/>
      </c>
      <c r="BO125" s="22">
        <f t="shared" si="122"/>
        <v>3.856446669242905E-2</v>
      </c>
      <c r="BP125" s="22">
        <f t="shared" si="123"/>
        <v>4.0813952533244303E-2</v>
      </c>
      <c r="BQ125" s="22">
        <f t="shared" si="124"/>
        <v>4.2286669354478487E-2</v>
      </c>
      <c r="BR125" s="22">
        <f t="shared" si="125"/>
        <v>4.3206140955067716E-2</v>
      </c>
      <c r="BS125" s="22">
        <f t="shared" si="126"/>
        <v>4.3786208942570876E-2</v>
      </c>
      <c r="BT125" s="22" t="str">
        <f t="shared" si="127"/>
        <v/>
      </c>
      <c r="BU125" s="22" t="str">
        <f t="shared" si="128"/>
        <v/>
      </c>
      <c r="BV125" s="22" t="str">
        <f t="shared" si="129"/>
        <v/>
      </c>
      <c r="BW125" s="22" t="str">
        <f t="shared" si="130"/>
        <v/>
      </c>
      <c r="BX125" s="22" t="str">
        <f t="shared" si="131"/>
        <v/>
      </c>
      <c r="BY125" s="22" t="str">
        <f t="shared" si="132"/>
        <v/>
      </c>
      <c r="BZ125" s="22" t="str">
        <f t="shared" si="133"/>
        <v/>
      </c>
      <c r="CA125" s="22" t="str">
        <f t="shared" si="134"/>
        <v/>
      </c>
      <c r="CB125" s="22" t="str">
        <f t="shared" si="135"/>
        <v/>
      </c>
      <c r="CC125" s="22" t="str">
        <f t="shared" si="136"/>
        <v/>
      </c>
      <c r="CD125" s="22" t="str">
        <f t="shared" si="137"/>
        <v/>
      </c>
      <c r="CE125" s="22" t="str">
        <f t="shared" si="138"/>
        <v/>
      </c>
      <c r="CF125" s="22" t="str">
        <f t="shared" si="139"/>
        <v/>
      </c>
      <c r="CG125" s="22" t="str">
        <f t="shared" si="140"/>
        <v/>
      </c>
      <c r="CH125" s="22" t="str">
        <f t="shared" si="141"/>
        <v/>
      </c>
      <c r="CI125" s="22" t="str">
        <f t="shared" si="142"/>
        <v/>
      </c>
      <c r="CJ125" s="22" t="str">
        <f t="shared" si="143"/>
        <v/>
      </c>
      <c r="CK125" s="22" t="str">
        <f t="shared" si="144"/>
        <v/>
      </c>
      <c r="CL125" s="22" t="str">
        <f t="shared" si="145"/>
        <v/>
      </c>
      <c r="CM125" s="22" t="str">
        <f t="shared" si="146"/>
        <v/>
      </c>
      <c r="CN125" s="22" t="str">
        <f t="shared" si="147"/>
        <v/>
      </c>
      <c r="CO125" s="22" t="str">
        <f t="shared" si="148"/>
        <v/>
      </c>
      <c r="CP125" s="22" t="str">
        <f t="shared" si="149"/>
        <v/>
      </c>
      <c r="CQ125" s="22" t="str">
        <f t="shared" si="150"/>
        <v/>
      </c>
      <c r="CR125" s="22" t="str">
        <f t="shared" si="151"/>
        <v/>
      </c>
      <c r="CS125" s="22" t="str">
        <f t="shared" si="152"/>
        <v/>
      </c>
      <c r="CT125" s="22" t="str">
        <f t="shared" si="153"/>
        <v/>
      </c>
      <c r="CU125" s="22" t="str">
        <f t="shared" si="154"/>
        <v/>
      </c>
      <c r="CV125" s="22" t="str">
        <f t="shared" si="155"/>
        <v/>
      </c>
      <c r="CW125" s="22" t="str">
        <f t="shared" si="156"/>
        <v/>
      </c>
      <c r="CX125" s="22" t="str">
        <f t="shared" si="157"/>
        <v/>
      </c>
      <c r="CY125" s="22" t="str">
        <f t="shared" si="158"/>
        <v/>
      </c>
      <c r="CZ125" s="22" t="str">
        <f t="shared" si="159"/>
        <v/>
      </c>
      <c r="DA125" s="22" t="str">
        <f t="shared" si="160"/>
        <v/>
      </c>
      <c r="DB125" s="22" t="str">
        <f t="shared" si="161"/>
        <v/>
      </c>
      <c r="DC125" s="22" t="str">
        <f t="shared" si="162"/>
        <v/>
      </c>
      <c r="DD125" s="22" t="str">
        <f t="shared" si="163"/>
        <v/>
      </c>
      <c r="DE125" s="22" t="str">
        <f t="shared" si="164"/>
        <v/>
      </c>
      <c r="DF125" s="22" t="str">
        <f t="shared" si="165"/>
        <v/>
      </c>
      <c r="DG125" s="22" t="str">
        <f t="shared" si="166"/>
        <v/>
      </c>
      <c r="DH125" s="22" t="str">
        <f t="shared" si="167"/>
        <v/>
      </c>
      <c r="DI125" s="22" t="str">
        <f t="shared" si="168"/>
        <v/>
      </c>
      <c r="DJ125" s="22" t="str">
        <f t="shared" si="169"/>
        <v/>
      </c>
      <c r="DK125" s="22" t="str">
        <f t="shared" si="170"/>
        <v/>
      </c>
      <c r="DL125" s="22" t="str">
        <f t="shared" si="171"/>
        <v/>
      </c>
      <c r="DM125" s="22" t="str">
        <f t="shared" si="172"/>
        <v/>
      </c>
      <c r="DN125" s="22" t="str">
        <f t="shared" si="173"/>
        <v/>
      </c>
      <c r="DO125" s="22" t="str">
        <f t="shared" si="174"/>
        <v/>
      </c>
      <c r="DP125" s="22" t="str">
        <f t="shared" si="175"/>
        <v/>
      </c>
      <c r="DQ125" s="22" t="str">
        <f t="shared" si="176"/>
        <v/>
      </c>
      <c r="DR125" s="22" t="str">
        <f t="shared" si="177"/>
        <v/>
      </c>
      <c r="DS125" s="22" t="str">
        <f t="shared" si="178"/>
        <v/>
      </c>
      <c r="DT125" s="22" t="str">
        <f t="shared" si="179"/>
        <v/>
      </c>
      <c r="DU125" s="22" t="str">
        <f t="shared" si="180"/>
        <v/>
      </c>
      <c r="DV125" s="22" t="str">
        <f t="shared" si="181"/>
        <v/>
      </c>
      <c r="DX125" s="18">
        <f t="shared" si="182"/>
        <v>1.7263099515634754</v>
      </c>
      <c r="DY125" s="18">
        <f t="shared" si="183"/>
        <v>1.6903775106022372</v>
      </c>
      <c r="DZ125" s="18">
        <f t="shared" si="184"/>
        <v>1.6526564565254971</v>
      </c>
      <c r="EA125" s="18">
        <f t="shared" si="185"/>
        <v>1.6154210704470673</v>
      </c>
      <c r="EB125" s="18">
        <f t="shared" si="186"/>
        <v>91.776045225749101</v>
      </c>
      <c r="EC125" s="18">
        <f t="shared" si="187"/>
        <v>0</v>
      </c>
      <c r="ED125" s="18">
        <f t="shared" si="188"/>
        <v>0</v>
      </c>
      <c r="EE125" s="18">
        <f t="shared" si="189"/>
        <v>0</v>
      </c>
      <c r="EF125" s="18">
        <f t="shared" si="190"/>
        <v>0</v>
      </c>
      <c r="EG125" s="18">
        <f t="shared" si="191"/>
        <v>0</v>
      </c>
      <c r="EH125" s="18">
        <f t="shared" si="192"/>
        <v>0</v>
      </c>
      <c r="EI125" s="18">
        <f t="shared" si="193"/>
        <v>0</v>
      </c>
      <c r="EJ125" s="18">
        <f t="shared" si="194"/>
        <v>0</v>
      </c>
      <c r="EK125" s="18">
        <f t="shared" si="195"/>
        <v>0</v>
      </c>
      <c r="EL125" s="18">
        <f t="shared" si="196"/>
        <v>0</v>
      </c>
      <c r="EM125" s="18">
        <f t="shared" si="197"/>
        <v>0</v>
      </c>
      <c r="EN125" s="18">
        <f t="shared" si="198"/>
        <v>0</v>
      </c>
      <c r="EO125" s="18">
        <f t="shared" si="199"/>
        <v>0</v>
      </c>
      <c r="EP125" s="18">
        <f t="shared" si="200"/>
        <v>0</v>
      </c>
      <c r="EQ125" s="18">
        <f t="shared" si="201"/>
        <v>0</v>
      </c>
      <c r="ER125" s="18">
        <f t="shared" si="202"/>
        <v>0</v>
      </c>
      <c r="ES125" s="18">
        <f t="shared" si="203"/>
        <v>0</v>
      </c>
      <c r="ET125" s="18">
        <f t="shared" si="204"/>
        <v>0</v>
      </c>
      <c r="EU125" s="18">
        <f t="shared" si="205"/>
        <v>0</v>
      </c>
      <c r="EV125" s="18">
        <f t="shared" si="206"/>
        <v>0</v>
      </c>
      <c r="EW125" s="18">
        <f t="shared" si="207"/>
        <v>0</v>
      </c>
      <c r="EX125" s="18">
        <f t="shared" si="208"/>
        <v>0</v>
      </c>
      <c r="EY125" s="18">
        <f t="shared" si="209"/>
        <v>0</v>
      </c>
      <c r="EZ125" s="18">
        <f t="shared" si="210"/>
        <v>0</v>
      </c>
      <c r="FA125" s="18">
        <f t="shared" si="211"/>
        <v>0</v>
      </c>
      <c r="FB125" s="18">
        <f t="shared" si="212"/>
        <v>0</v>
      </c>
      <c r="FC125" s="18">
        <f t="shared" si="213"/>
        <v>0</v>
      </c>
      <c r="FD125" s="18">
        <f t="shared" si="214"/>
        <v>0</v>
      </c>
      <c r="FE125" s="18">
        <f t="shared" si="215"/>
        <v>0</v>
      </c>
      <c r="FF125" s="18">
        <f t="shared" si="216"/>
        <v>0</v>
      </c>
      <c r="FG125" s="18">
        <f t="shared" si="217"/>
        <v>0</v>
      </c>
      <c r="FH125" s="18">
        <f t="shared" si="218"/>
        <v>0</v>
      </c>
      <c r="FI125" s="18">
        <f t="shared" si="219"/>
        <v>0</v>
      </c>
      <c r="FJ125" s="18">
        <f t="shared" si="220"/>
        <v>0</v>
      </c>
      <c r="FK125" s="18">
        <f t="shared" si="221"/>
        <v>0</v>
      </c>
      <c r="FL125" s="18">
        <f t="shared" si="222"/>
        <v>0</v>
      </c>
      <c r="FM125" s="18">
        <f t="shared" si="223"/>
        <v>0</v>
      </c>
      <c r="FN125" s="18">
        <f t="shared" si="224"/>
        <v>0</v>
      </c>
      <c r="FO125" s="18">
        <f t="shared" si="225"/>
        <v>0</v>
      </c>
      <c r="FP125" s="18">
        <f t="shared" si="226"/>
        <v>0</v>
      </c>
      <c r="FQ125" s="18">
        <f t="shared" si="227"/>
        <v>0</v>
      </c>
      <c r="FR125" s="18">
        <f t="shared" si="228"/>
        <v>0</v>
      </c>
      <c r="FS125" s="18">
        <f t="shared" si="229"/>
        <v>0</v>
      </c>
      <c r="FT125" s="18">
        <f t="shared" si="230"/>
        <v>0</v>
      </c>
      <c r="FU125" s="18">
        <f t="shared" si="231"/>
        <v>0</v>
      </c>
      <c r="FV125" s="18">
        <f t="shared" si="232"/>
        <v>0</v>
      </c>
      <c r="FW125" s="18">
        <f t="shared" si="233"/>
        <v>0</v>
      </c>
      <c r="FX125" s="18">
        <f t="shared" si="234"/>
        <v>0</v>
      </c>
      <c r="FY125" s="18">
        <f t="shared" si="235"/>
        <v>0</v>
      </c>
      <c r="FZ125" s="18">
        <f t="shared" si="236"/>
        <v>0</v>
      </c>
      <c r="GA125" s="18">
        <f t="shared" si="237"/>
        <v>0</v>
      </c>
      <c r="GB125" s="18">
        <f t="shared" si="238"/>
        <v>0</v>
      </c>
      <c r="GC125" s="18">
        <f t="shared" si="239"/>
        <v>0</v>
      </c>
      <c r="GD125" s="18">
        <f t="shared" si="240"/>
        <v>0</v>
      </c>
      <c r="GE125" s="18">
        <f t="shared" si="241"/>
        <v>0</v>
      </c>
    </row>
    <row r="126" spans="1:187" x14ac:dyDescent="0.2">
      <c r="A126">
        <v>123</v>
      </c>
      <c r="B126" s="16">
        <f>Bonds!B126</f>
        <v>47149</v>
      </c>
      <c r="C126" s="17">
        <f>Bonds!C126</f>
        <v>1.75</v>
      </c>
      <c r="D126">
        <f>Bonds!Q126</f>
        <v>5</v>
      </c>
      <c r="E126">
        <f t="shared" si="121"/>
        <v>1</v>
      </c>
      <c r="F126" s="16">
        <f>IF(1&gt;$D126,"",IF($E126=1,EOMONTH(EDATE(Bonds!$I126,6*(1-1)),0),EDATE(Bonds!$I126,6*(1-1))))</f>
        <v>46418</v>
      </c>
      <c r="G126" s="16">
        <f>IF(2&gt;$D126,"",IF($E126=1,EOMONTH(EDATE(Bonds!$I126,6*(2-1)),0),EDATE(Bonds!$I126,6*(2-1))))</f>
        <v>46599</v>
      </c>
      <c r="H126" s="16">
        <f>IF(3&gt;$D126,"",IF($E126=1,EOMONTH(EDATE(Bonds!$I126,6*(3-1)),0),EDATE(Bonds!$I126,6*(3-1))))</f>
        <v>46783</v>
      </c>
      <c r="I126" s="16">
        <f>IF(4&gt;$D126,"",IF($E126=1,EOMONTH(EDATE(Bonds!$I126,6*(4-1)),0),EDATE(Bonds!$I126,6*(4-1))))</f>
        <v>46965</v>
      </c>
      <c r="J126" s="16">
        <f>IF(5&gt;$D126,"",IF($E126=1,EOMONTH(EDATE(Bonds!$I126,6*(5-1)),0),EDATE(Bonds!$I126,6*(5-1))))</f>
        <v>47149</v>
      </c>
      <c r="K126" s="16" t="str">
        <f>IF(6&gt;$D126,"",IF($E126=1,EOMONTH(EDATE(Bonds!$I126,6*(6-1)),0),EDATE(Bonds!$I126,6*(6-1))))</f>
        <v/>
      </c>
      <c r="L126" s="16" t="str">
        <f>IF(7&gt;$D126,"",IF($E126=1,EOMONTH(EDATE(Bonds!$I126,6*(7-1)),0),EDATE(Bonds!$I126,6*(7-1))))</f>
        <v/>
      </c>
      <c r="M126" s="16" t="str">
        <f>IF(8&gt;$D126,"",IF($E126=1,EOMONTH(EDATE(Bonds!$I126,6*(8-1)),0),EDATE(Bonds!$I126,6*(8-1))))</f>
        <v/>
      </c>
      <c r="N126" s="16" t="str">
        <f>IF(9&gt;$D126,"",IF($E126=1,EOMONTH(EDATE(Bonds!$I126,6*(9-1)),0),EDATE(Bonds!$I126,6*(9-1))))</f>
        <v/>
      </c>
      <c r="O126" s="16" t="str">
        <f>IF(10&gt;$D126,"",IF($E126=1,EOMONTH(EDATE(Bonds!$I126,6*(10-1)),0),EDATE(Bonds!$I126,6*(10-1))))</f>
        <v/>
      </c>
      <c r="P126" s="16" t="str">
        <f>IF(11&gt;$D126,"",IF($E126=1,EOMONTH(EDATE(Bonds!$I126,6*(11-1)),0),EDATE(Bonds!$I126,6*(11-1))))</f>
        <v/>
      </c>
      <c r="Q126" s="16" t="str">
        <f>IF(12&gt;$D126,"",IF($E126=1,EOMONTH(EDATE(Bonds!$I126,6*(12-1)),0),EDATE(Bonds!$I126,6*(12-1))))</f>
        <v/>
      </c>
      <c r="R126" s="16" t="str">
        <f>IF(13&gt;$D126,"",IF($E126=1,EOMONTH(EDATE(Bonds!$I126,6*(13-1)),0),EDATE(Bonds!$I126,6*(13-1))))</f>
        <v/>
      </c>
      <c r="S126" s="16" t="str">
        <f>IF(14&gt;$D126,"",IF($E126=1,EOMONTH(EDATE(Bonds!$I126,6*(14-1)),0),EDATE(Bonds!$I126,6*(14-1))))</f>
        <v/>
      </c>
      <c r="T126" s="16" t="str">
        <f>IF(15&gt;$D126,"",IF($E126=1,EOMONTH(EDATE(Bonds!$I126,6*(15-1)),0),EDATE(Bonds!$I126,6*(15-1))))</f>
        <v/>
      </c>
      <c r="U126" s="16" t="str">
        <f>IF(16&gt;$D126,"",IF($E126=1,EOMONTH(EDATE(Bonds!$I126,6*(16-1)),0),EDATE(Bonds!$I126,6*(16-1))))</f>
        <v/>
      </c>
      <c r="V126" s="16" t="str">
        <f>IF(17&gt;$D126,"",IF($E126=1,EOMONTH(EDATE(Bonds!$I126,6*(17-1)),0),EDATE(Bonds!$I126,6*(17-1))))</f>
        <v/>
      </c>
      <c r="W126" s="16" t="str">
        <f>IF(18&gt;$D126,"",IF($E126=1,EOMONTH(EDATE(Bonds!$I126,6*(18-1)),0),EDATE(Bonds!$I126,6*(18-1))))</f>
        <v/>
      </c>
      <c r="X126" s="16" t="str">
        <f>IF(19&gt;$D126,"",IF($E126=1,EOMONTH(EDATE(Bonds!$I126,6*(19-1)),0),EDATE(Bonds!$I126,6*(19-1))))</f>
        <v/>
      </c>
      <c r="Y126" s="16" t="str">
        <f>IF(20&gt;$D126,"",IF($E126=1,EOMONTH(EDATE(Bonds!$I126,6*(20-1)),0),EDATE(Bonds!$I126,6*(20-1))))</f>
        <v/>
      </c>
      <c r="Z126" s="16" t="str">
        <f>IF(21&gt;$D126,"",IF($E126=1,EOMONTH(EDATE(Bonds!$I126,6*(21-1)),0),EDATE(Bonds!$I126,6*(21-1))))</f>
        <v/>
      </c>
      <c r="AA126" s="16" t="str">
        <f>IF(22&gt;$D126,"",IF($E126=1,EOMONTH(EDATE(Bonds!$I126,6*(22-1)),0),EDATE(Bonds!$I126,6*(22-1))))</f>
        <v/>
      </c>
      <c r="AB126" s="16" t="str">
        <f>IF(23&gt;$D126,"",IF($E126=1,EOMONTH(EDATE(Bonds!$I126,6*(23-1)),0),EDATE(Bonds!$I126,6*(23-1))))</f>
        <v/>
      </c>
      <c r="AC126" s="16" t="str">
        <f>IF(24&gt;$D126,"",IF($E126=1,EOMONTH(EDATE(Bonds!$I126,6*(24-1)),0),EDATE(Bonds!$I126,6*(24-1))))</f>
        <v/>
      </c>
      <c r="AD126" s="16" t="str">
        <f>IF(25&gt;$D126,"",IF($E126=1,EOMONTH(EDATE(Bonds!$I126,6*(25-1)),0),EDATE(Bonds!$I126,6*(25-1))))</f>
        <v/>
      </c>
      <c r="AE126" s="16" t="str">
        <f>IF(26&gt;$D126,"",IF($E126=1,EOMONTH(EDATE(Bonds!$I126,6*(26-1)),0),EDATE(Bonds!$I126,6*(26-1))))</f>
        <v/>
      </c>
      <c r="AF126" s="16" t="str">
        <f>IF(27&gt;$D126,"",IF($E126=1,EOMONTH(EDATE(Bonds!$I126,6*(27-1)),0),EDATE(Bonds!$I126,6*(27-1))))</f>
        <v/>
      </c>
      <c r="AG126" s="16" t="str">
        <f>IF(28&gt;$D126,"",IF($E126=1,EOMONTH(EDATE(Bonds!$I126,6*(28-1)),0),EDATE(Bonds!$I126,6*(28-1))))</f>
        <v/>
      </c>
      <c r="AH126" s="16" t="str">
        <f>IF(29&gt;$D126,"",IF($E126=1,EOMONTH(EDATE(Bonds!$I126,6*(29-1)),0),EDATE(Bonds!$I126,6*(29-1))))</f>
        <v/>
      </c>
      <c r="AI126" s="16" t="str">
        <f>IF(30&gt;$D126,"",IF($E126=1,EOMONTH(EDATE(Bonds!$I126,6*(30-1)),0),EDATE(Bonds!$I126,6*(30-1))))</f>
        <v/>
      </c>
      <c r="AJ126" s="16" t="str">
        <f>IF(31&gt;$D126,"",IF($E126=1,EOMONTH(EDATE(Bonds!$I126,6*(31-1)),0),EDATE(Bonds!$I126,6*(31-1))))</f>
        <v/>
      </c>
      <c r="AK126" s="16" t="str">
        <f>IF(32&gt;$D126,"",IF($E126=1,EOMONTH(EDATE(Bonds!$I126,6*(32-1)),0),EDATE(Bonds!$I126,6*(32-1))))</f>
        <v/>
      </c>
      <c r="AL126" s="16" t="str">
        <f>IF(33&gt;$D126,"",IF($E126=1,EOMONTH(EDATE(Bonds!$I126,6*(33-1)),0),EDATE(Bonds!$I126,6*(33-1))))</f>
        <v/>
      </c>
      <c r="AM126" s="16" t="str">
        <f>IF(34&gt;$D126,"",IF($E126=1,EOMONTH(EDATE(Bonds!$I126,6*(34-1)),0),EDATE(Bonds!$I126,6*(34-1))))</f>
        <v/>
      </c>
      <c r="AN126" s="16" t="str">
        <f>IF(35&gt;$D126,"",IF($E126=1,EOMONTH(EDATE(Bonds!$I126,6*(35-1)),0),EDATE(Bonds!$I126,6*(35-1))))</f>
        <v/>
      </c>
      <c r="AO126" s="16" t="str">
        <f>IF(36&gt;$D126,"",IF($E126=1,EOMONTH(EDATE(Bonds!$I126,6*(36-1)),0),EDATE(Bonds!$I126,6*(36-1))))</f>
        <v/>
      </c>
      <c r="AP126" s="16" t="str">
        <f>IF(37&gt;$D126,"",IF($E126=1,EOMONTH(EDATE(Bonds!$I126,6*(37-1)),0),EDATE(Bonds!$I126,6*(37-1))))</f>
        <v/>
      </c>
      <c r="AQ126" s="16" t="str">
        <f>IF(38&gt;$D126,"",IF($E126=1,EOMONTH(EDATE(Bonds!$I126,6*(38-1)),0),EDATE(Bonds!$I126,6*(38-1))))</f>
        <v/>
      </c>
      <c r="AR126" s="16" t="str">
        <f>IF(39&gt;$D126,"",IF($E126=1,EOMONTH(EDATE(Bonds!$I126,6*(39-1)),0),EDATE(Bonds!$I126,6*(39-1))))</f>
        <v/>
      </c>
      <c r="AS126" s="16" t="str">
        <f>IF(40&gt;$D126,"",IF($E126=1,EOMONTH(EDATE(Bonds!$I126,6*(40-1)),0),EDATE(Bonds!$I126,6*(40-1))))</f>
        <v/>
      </c>
      <c r="AT126" s="16" t="str">
        <f>IF(41&gt;$D126,"",IF($E126=1,EOMONTH(EDATE(Bonds!$I126,6*(41-1)),0),EDATE(Bonds!$I126,6*(41-1))))</f>
        <v/>
      </c>
      <c r="AU126" s="16" t="str">
        <f>IF(42&gt;$D126,"",IF($E126=1,EOMONTH(EDATE(Bonds!$I126,6*(42-1)),0),EDATE(Bonds!$I126,6*(42-1))))</f>
        <v/>
      </c>
      <c r="AV126" s="16" t="str">
        <f>IF(43&gt;$D126,"",IF($E126=1,EOMONTH(EDATE(Bonds!$I126,6*(43-1)),0),EDATE(Bonds!$I126,6*(43-1))))</f>
        <v/>
      </c>
      <c r="AW126" s="16" t="str">
        <f>IF(44&gt;$D126,"",IF($E126=1,EOMONTH(EDATE(Bonds!$I126,6*(44-1)),0),EDATE(Bonds!$I126,6*(44-1))))</f>
        <v/>
      </c>
      <c r="AX126" s="16" t="str">
        <f>IF(45&gt;$D126,"",IF($E126=1,EOMONTH(EDATE(Bonds!$I126,6*(45-1)),0),EDATE(Bonds!$I126,6*(45-1))))</f>
        <v/>
      </c>
      <c r="AY126" s="16" t="str">
        <f>IF(46&gt;$D126,"",IF($E126=1,EOMONTH(EDATE(Bonds!$I126,6*(46-1)),0),EDATE(Bonds!$I126,6*(46-1))))</f>
        <v/>
      </c>
      <c r="AZ126" s="16" t="str">
        <f>IF(47&gt;$D126,"",IF($E126=1,EOMONTH(EDATE(Bonds!$I126,6*(47-1)),0),EDATE(Bonds!$I126,6*(47-1))))</f>
        <v/>
      </c>
      <c r="BA126" s="16" t="str">
        <f>IF(48&gt;$D126,"",IF($E126=1,EOMONTH(EDATE(Bonds!$I126,6*(48-1)),0),EDATE(Bonds!$I126,6*(48-1))))</f>
        <v/>
      </c>
      <c r="BB126" s="16" t="str">
        <f>IF(49&gt;$D126,"",IF($E126=1,EOMONTH(EDATE(Bonds!$I126,6*(49-1)),0),EDATE(Bonds!$I126,6*(49-1))))</f>
        <v/>
      </c>
      <c r="BC126" s="16" t="str">
        <f>IF(50&gt;$D126,"",IF($E126=1,EOMONTH(EDATE(Bonds!$I126,6*(50-1)),0),EDATE(Bonds!$I126,6*(50-1))))</f>
        <v/>
      </c>
      <c r="BD126" s="16" t="str">
        <f>IF(51&gt;$D126,"",IF($E126=1,EOMONTH(EDATE(Bonds!$I126,6*(51-1)),0),EDATE(Bonds!$I126,6*(51-1))))</f>
        <v/>
      </c>
      <c r="BE126" s="16" t="str">
        <f>IF(52&gt;$D126,"",IF($E126=1,EOMONTH(EDATE(Bonds!$I126,6*(52-1)),0),EDATE(Bonds!$I126,6*(52-1))))</f>
        <v/>
      </c>
      <c r="BF126" s="16" t="str">
        <f>IF(53&gt;$D126,"",IF($E126=1,EOMONTH(EDATE(Bonds!$I126,6*(53-1)),0),EDATE(Bonds!$I126,6*(53-1))))</f>
        <v/>
      </c>
      <c r="BG126" s="16" t="str">
        <f>IF(54&gt;$D126,"",IF($E126=1,EOMONTH(EDATE(Bonds!$I126,6*(54-1)),0),EDATE(Bonds!$I126,6*(54-1))))</f>
        <v/>
      </c>
      <c r="BH126" s="16" t="str">
        <f>IF(55&gt;$D126,"",IF($E126=1,EOMONTH(EDATE(Bonds!$I126,6*(55-1)),0),EDATE(Bonds!$I126,6*(55-1))))</f>
        <v/>
      </c>
      <c r="BI126" s="16" t="str">
        <f>IF(56&gt;$D126,"",IF($E126=1,EOMONTH(EDATE(Bonds!$I126,6*(56-1)),0),EDATE(Bonds!$I126,6*(56-1))))</f>
        <v/>
      </c>
      <c r="BJ126" s="16" t="str">
        <f>IF(57&gt;$D126,"",IF($E126=1,EOMONTH(EDATE(Bonds!$I126,6*(57-1)),0),EDATE(Bonds!$I126,6*(57-1))))</f>
        <v/>
      </c>
      <c r="BK126" s="16" t="str">
        <f>IF(58&gt;$D126,"",IF($E126=1,EOMONTH(EDATE(Bonds!$I126,6*(58-1)),0),EDATE(Bonds!$I126,6*(58-1))))</f>
        <v/>
      </c>
      <c r="BL126" s="16" t="str">
        <f>IF(59&gt;$D126,"",IF($E126=1,EOMONTH(EDATE(Bonds!$I126,6*(59-1)),0),EDATE(Bonds!$I126,6*(59-1))))</f>
        <v/>
      </c>
      <c r="BM126" s="16" t="str">
        <f>IF(60&gt;$D126,"",IF($E126=1,EOMONTH(EDATE(Bonds!$I126,6*(60-1)),0),EDATE(Bonds!$I126,6*(60-1))))</f>
        <v/>
      </c>
      <c r="BO126" s="22">
        <f t="shared" si="122"/>
        <v>3.8804014146881394E-2</v>
      </c>
      <c r="BP126" s="22">
        <f t="shared" si="123"/>
        <v>4.0970007394902724E-2</v>
      </c>
      <c r="BQ126" s="22">
        <f t="shared" si="124"/>
        <v>4.2385663294413671E-2</v>
      </c>
      <c r="BR126" s="22">
        <f t="shared" si="125"/>
        <v>4.3268245081472673E-2</v>
      </c>
      <c r="BS126" s="22">
        <f t="shared" si="126"/>
        <v>4.3824848087713739E-2</v>
      </c>
      <c r="BT126" s="22" t="str">
        <f t="shared" si="127"/>
        <v/>
      </c>
      <c r="BU126" s="22" t="str">
        <f t="shared" si="128"/>
        <v/>
      </c>
      <c r="BV126" s="22" t="str">
        <f t="shared" si="129"/>
        <v/>
      </c>
      <c r="BW126" s="22" t="str">
        <f t="shared" si="130"/>
        <v/>
      </c>
      <c r="BX126" s="22" t="str">
        <f t="shared" si="131"/>
        <v/>
      </c>
      <c r="BY126" s="22" t="str">
        <f t="shared" si="132"/>
        <v/>
      </c>
      <c r="BZ126" s="22" t="str">
        <f t="shared" si="133"/>
        <v/>
      </c>
      <c r="CA126" s="22" t="str">
        <f t="shared" si="134"/>
        <v/>
      </c>
      <c r="CB126" s="22" t="str">
        <f t="shared" si="135"/>
        <v/>
      </c>
      <c r="CC126" s="22" t="str">
        <f t="shared" si="136"/>
        <v/>
      </c>
      <c r="CD126" s="22" t="str">
        <f t="shared" si="137"/>
        <v/>
      </c>
      <c r="CE126" s="22" t="str">
        <f t="shared" si="138"/>
        <v/>
      </c>
      <c r="CF126" s="22" t="str">
        <f t="shared" si="139"/>
        <v/>
      </c>
      <c r="CG126" s="22" t="str">
        <f t="shared" si="140"/>
        <v/>
      </c>
      <c r="CH126" s="22" t="str">
        <f t="shared" si="141"/>
        <v/>
      </c>
      <c r="CI126" s="22" t="str">
        <f t="shared" si="142"/>
        <v/>
      </c>
      <c r="CJ126" s="22" t="str">
        <f t="shared" si="143"/>
        <v/>
      </c>
      <c r="CK126" s="22" t="str">
        <f t="shared" si="144"/>
        <v/>
      </c>
      <c r="CL126" s="22" t="str">
        <f t="shared" si="145"/>
        <v/>
      </c>
      <c r="CM126" s="22" t="str">
        <f t="shared" si="146"/>
        <v/>
      </c>
      <c r="CN126" s="22" t="str">
        <f t="shared" si="147"/>
        <v/>
      </c>
      <c r="CO126" s="22" t="str">
        <f t="shared" si="148"/>
        <v/>
      </c>
      <c r="CP126" s="22" t="str">
        <f t="shared" si="149"/>
        <v/>
      </c>
      <c r="CQ126" s="22" t="str">
        <f t="shared" si="150"/>
        <v/>
      </c>
      <c r="CR126" s="22" t="str">
        <f t="shared" si="151"/>
        <v/>
      </c>
      <c r="CS126" s="22" t="str">
        <f t="shared" si="152"/>
        <v/>
      </c>
      <c r="CT126" s="22" t="str">
        <f t="shared" si="153"/>
        <v/>
      </c>
      <c r="CU126" s="22" t="str">
        <f t="shared" si="154"/>
        <v/>
      </c>
      <c r="CV126" s="22" t="str">
        <f t="shared" si="155"/>
        <v/>
      </c>
      <c r="CW126" s="22" t="str">
        <f t="shared" si="156"/>
        <v/>
      </c>
      <c r="CX126" s="22" t="str">
        <f t="shared" si="157"/>
        <v/>
      </c>
      <c r="CY126" s="22" t="str">
        <f t="shared" si="158"/>
        <v/>
      </c>
      <c r="CZ126" s="22" t="str">
        <f t="shared" si="159"/>
        <v/>
      </c>
      <c r="DA126" s="22" t="str">
        <f t="shared" si="160"/>
        <v/>
      </c>
      <c r="DB126" s="22" t="str">
        <f t="shared" si="161"/>
        <v/>
      </c>
      <c r="DC126" s="22" t="str">
        <f t="shared" si="162"/>
        <v/>
      </c>
      <c r="DD126" s="22" t="str">
        <f t="shared" si="163"/>
        <v/>
      </c>
      <c r="DE126" s="22" t="str">
        <f t="shared" si="164"/>
        <v/>
      </c>
      <c r="DF126" s="22" t="str">
        <f t="shared" si="165"/>
        <v/>
      </c>
      <c r="DG126" s="22" t="str">
        <f t="shared" si="166"/>
        <v/>
      </c>
      <c r="DH126" s="22" t="str">
        <f t="shared" si="167"/>
        <v/>
      </c>
      <c r="DI126" s="22" t="str">
        <f t="shared" si="168"/>
        <v/>
      </c>
      <c r="DJ126" s="22" t="str">
        <f t="shared" si="169"/>
        <v/>
      </c>
      <c r="DK126" s="22" t="str">
        <f t="shared" si="170"/>
        <v/>
      </c>
      <c r="DL126" s="22" t="str">
        <f t="shared" si="171"/>
        <v/>
      </c>
      <c r="DM126" s="22" t="str">
        <f t="shared" si="172"/>
        <v/>
      </c>
      <c r="DN126" s="22" t="str">
        <f t="shared" si="173"/>
        <v/>
      </c>
      <c r="DO126" s="22" t="str">
        <f t="shared" si="174"/>
        <v/>
      </c>
      <c r="DP126" s="22" t="str">
        <f t="shared" si="175"/>
        <v/>
      </c>
      <c r="DQ126" s="22" t="str">
        <f t="shared" si="176"/>
        <v/>
      </c>
      <c r="DR126" s="22" t="str">
        <f t="shared" si="177"/>
        <v/>
      </c>
      <c r="DS126" s="22" t="str">
        <f t="shared" si="178"/>
        <v/>
      </c>
      <c r="DT126" s="22" t="str">
        <f t="shared" si="179"/>
        <v/>
      </c>
      <c r="DU126" s="22" t="str">
        <f t="shared" si="180"/>
        <v/>
      </c>
      <c r="DV126" s="22" t="str">
        <f t="shared" si="181"/>
        <v/>
      </c>
      <c r="DX126" s="18">
        <f t="shared" si="182"/>
        <v>0.86161504989181781</v>
      </c>
      <c r="DY126" s="18">
        <f t="shared" si="183"/>
        <v>0.84356039187390197</v>
      </c>
      <c r="DZ126" s="18">
        <f t="shared" si="184"/>
        <v>0.82468383522282951</v>
      </c>
      <c r="EA126" s="18">
        <f t="shared" si="185"/>
        <v>0.80608728880530756</v>
      </c>
      <c r="EB126" s="18">
        <f t="shared" si="186"/>
        <v>90.803923150719967</v>
      </c>
      <c r="EC126" s="18">
        <f t="shared" si="187"/>
        <v>0</v>
      </c>
      <c r="ED126" s="18">
        <f t="shared" si="188"/>
        <v>0</v>
      </c>
      <c r="EE126" s="18">
        <f t="shared" si="189"/>
        <v>0</v>
      </c>
      <c r="EF126" s="18">
        <f t="shared" si="190"/>
        <v>0</v>
      </c>
      <c r="EG126" s="18">
        <f t="shared" si="191"/>
        <v>0</v>
      </c>
      <c r="EH126" s="18">
        <f t="shared" si="192"/>
        <v>0</v>
      </c>
      <c r="EI126" s="18">
        <f t="shared" si="193"/>
        <v>0</v>
      </c>
      <c r="EJ126" s="18">
        <f t="shared" si="194"/>
        <v>0</v>
      </c>
      <c r="EK126" s="18">
        <f t="shared" si="195"/>
        <v>0</v>
      </c>
      <c r="EL126" s="18">
        <f t="shared" si="196"/>
        <v>0</v>
      </c>
      <c r="EM126" s="18">
        <f t="shared" si="197"/>
        <v>0</v>
      </c>
      <c r="EN126" s="18">
        <f t="shared" si="198"/>
        <v>0</v>
      </c>
      <c r="EO126" s="18">
        <f t="shared" si="199"/>
        <v>0</v>
      </c>
      <c r="EP126" s="18">
        <f t="shared" si="200"/>
        <v>0</v>
      </c>
      <c r="EQ126" s="18">
        <f t="shared" si="201"/>
        <v>0</v>
      </c>
      <c r="ER126" s="18">
        <f t="shared" si="202"/>
        <v>0</v>
      </c>
      <c r="ES126" s="18">
        <f t="shared" si="203"/>
        <v>0</v>
      </c>
      <c r="ET126" s="18">
        <f t="shared" si="204"/>
        <v>0</v>
      </c>
      <c r="EU126" s="18">
        <f t="shared" si="205"/>
        <v>0</v>
      </c>
      <c r="EV126" s="18">
        <f t="shared" si="206"/>
        <v>0</v>
      </c>
      <c r="EW126" s="18">
        <f t="shared" si="207"/>
        <v>0</v>
      </c>
      <c r="EX126" s="18">
        <f t="shared" si="208"/>
        <v>0</v>
      </c>
      <c r="EY126" s="18">
        <f t="shared" si="209"/>
        <v>0</v>
      </c>
      <c r="EZ126" s="18">
        <f t="shared" si="210"/>
        <v>0</v>
      </c>
      <c r="FA126" s="18">
        <f t="shared" si="211"/>
        <v>0</v>
      </c>
      <c r="FB126" s="18">
        <f t="shared" si="212"/>
        <v>0</v>
      </c>
      <c r="FC126" s="18">
        <f t="shared" si="213"/>
        <v>0</v>
      </c>
      <c r="FD126" s="18">
        <f t="shared" si="214"/>
        <v>0</v>
      </c>
      <c r="FE126" s="18">
        <f t="shared" si="215"/>
        <v>0</v>
      </c>
      <c r="FF126" s="18">
        <f t="shared" si="216"/>
        <v>0</v>
      </c>
      <c r="FG126" s="18">
        <f t="shared" si="217"/>
        <v>0</v>
      </c>
      <c r="FH126" s="18">
        <f t="shared" si="218"/>
        <v>0</v>
      </c>
      <c r="FI126" s="18">
        <f t="shared" si="219"/>
        <v>0</v>
      </c>
      <c r="FJ126" s="18">
        <f t="shared" si="220"/>
        <v>0</v>
      </c>
      <c r="FK126" s="18">
        <f t="shared" si="221"/>
        <v>0</v>
      </c>
      <c r="FL126" s="18">
        <f t="shared" si="222"/>
        <v>0</v>
      </c>
      <c r="FM126" s="18">
        <f t="shared" si="223"/>
        <v>0</v>
      </c>
      <c r="FN126" s="18">
        <f t="shared" si="224"/>
        <v>0</v>
      </c>
      <c r="FO126" s="18">
        <f t="shared" si="225"/>
        <v>0</v>
      </c>
      <c r="FP126" s="18">
        <f t="shared" si="226"/>
        <v>0</v>
      </c>
      <c r="FQ126" s="18">
        <f t="shared" si="227"/>
        <v>0</v>
      </c>
      <c r="FR126" s="18">
        <f t="shared" si="228"/>
        <v>0</v>
      </c>
      <c r="FS126" s="18">
        <f t="shared" si="229"/>
        <v>0</v>
      </c>
      <c r="FT126" s="18">
        <f t="shared" si="230"/>
        <v>0</v>
      </c>
      <c r="FU126" s="18">
        <f t="shared" si="231"/>
        <v>0</v>
      </c>
      <c r="FV126" s="18">
        <f t="shared" si="232"/>
        <v>0</v>
      </c>
      <c r="FW126" s="18">
        <f t="shared" si="233"/>
        <v>0</v>
      </c>
      <c r="FX126" s="18">
        <f t="shared" si="234"/>
        <v>0</v>
      </c>
      <c r="FY126" s="18">
        <f t="shared" si="235"/>
        <v>0</v>
      </c>
      <c r="FZ126" s="18">
        <f t="shared" si="236"/>
        <v>0</v>
      </c>
      <c r="GA126" s="18">
        <f t="shared" si="237"/>
        <v>0</v>
      </c>
      <c r="GB126" s="18">
        <f t="shared" si="238"/>
        <v>0</v>
      </c>
      <c r="GC126" s="18">
        <f t="shared" si="239"/>
        <v>0</v>
      </c>
      <c r="GD126" s="18">
        <f t="shared" si="240"/>
        <v>0</v>
      </c>
      <c r="GE126" s="18">
        <f t="shared" si="241"/>
        <v>0</v>
      </c>
    </row>
    <row r="127" spans="1:187" x14ac:dyDescent="0.2">
      <c r="A127">
        <v>124</v>
      </c>
      <c r="B127" s="16">
        <f>Bonds!B127</f>
        <v>47149</v>
      </c>
      <c r="C127" s="17">
        <f>Bonds!C127</f>
        <v>4</v>
      </c>
      <c r="D127">
        <f>Bonds!Q127</f>
        <v>5</v>
      </c>
      <c r="E127">
        <f t="shared" si="121"/>
        <v>1</v>
      </c>
      <c r="F127" s="16">
        <f>IF(1&gt;$D127,"",IF($E127=1,EOMONTH(EDATE(Bonds!$I127,6*(1-1)),0),EDATE(Bonds!$I127,6*(1-1))))</f>
        <v>46418</v>
      </c>
      <c r="G127" s="16">
        <f>IF(2&gt;$D127,"",IF($E127=1,EOMONTH(EDATE(Bonds!$I127,6*(2-1)),0),EDATE(Bonds!$I127,6*(2-1))))</f>
        <v>46599</v>
      </c>
      <c r="H127" s="16">
        <f>IF(3&gt;$D127,"",IF($E127=1,EOMONTH(EDATE(Bonds!$I127,6*(3-1)),0),EDATE(Bonds!$I127,6*(3-1))))</f>
        <v>46783</v>
      </c>
      <c r="I127" s="16">
        <f>IF(4&gt;$D127,"",IF($E127=1,EOMONTH(EDATE(Bonds!$I127,6*(4-1)),0),EDATE(Bonds!$I127,6*(4-1))))</f>
        <v>46965</v>
      </c>
      <c r="J127" s="16">
        <f>IF(5&gt;$D127,"",IF($E127=1,EOMONTH(EDATE(Bonds!$I127,6*(5-1)),0),EDATE(Bonds!$I127,6*(5-1))))</f>
        <v>47149</v>
      </c>
      <c r="K127" s="16" t="str">
        <f>IF(6&gt;$D127,"",IF($E127=1,EOMONTH(EDATE(Bonds!$I127,6*(6-1)),0),EDATE(Bonds!$I127,6*(6-1))))</f>
        <v/>
      </c>
      <c r="L127" s="16" t="str">
        <f>IF(7&gt;$D127,"",IF($E127=1,EOMONTH(EDATE(Bonds!$I127,6*(7-1)),0),EDATE(Bonds!$I127,6*(7-1))))</f>
        <v/>
      </c>
      <c r="M127" s="16" t="str">
        <f>IF(8&gt;$D127,"",IF($E127=1,EOMONTH(EDATE(Bonds!$I127,6*(8-1)),0),EDATE(Bonds!$I127,6*(8-1))))</f>
        <v/>
      </c>
      <c r="N127" s="16" t="str">
        <f>IF(9&gt;$D127,"",IF($E127=1,EOMONTH(EDATE(Bonds!$I127,6*(9-1)),0),EDATE(Bonds!$I127,6*(9-1))))</f>
        <v/>
      </c>
      <c r="O127" s="16" t="str">
        <f>IF(10&gt;$D127,"",IF($E127=1,EOMONTH(EDATE(Bonds!$I127,6*(10-1)),0),EDATE(Bonds!$I127,6*(10-1))))</f>
        <v/>
      </c>
      <c r="P127" s="16" t="str">
        <f>IF(11&gt;$D127,"",IF($E127=1,EOMONTH(EDATE(Bonds!$I127,6*(11-1)),0),EDATE(Bonds!$I127,6*(11-1))))</f>
        <v/>
      </c>
      <c r="Q127" s="16" t="str">
        <f>IF(12&gt;$D127,"",IF($E127=1,EOMONTH(EDATE(Bonds!$I127,6*(12-1)),0),EDATE(Bonds!$I127,6*(12-1))))</f>
        <v/>
      </c>
      <c r="R127" s="16" t="str">
        <f>IF(13&gt;$D127,"",IF($E127=1,EOMONTH(EDATE(Bonds!$I127,6*(13-1)),0),EDATE(Bonds!$I127,6*(13-1))))</f>
        <v/>
      </c>
      <c r="S127" s="16" t="str">
        <f>IF(14&gt;$D127,"",IF($E127=1,EOMONTH(EDATE(Bonds!$I127,6*(14-1)),0),EDATE(Bonds!$I127,6*(14-1))))</f>
        <v/>
      </c>
      <c r="T127" s="16" t="str">
        <f>IF(15&gt;$D127,"",IF($E127=1,EOMONTH(EDATE(Bonds!$I127,6*(15-1)),0),EDATE(Bonds!$I127,6*(15-1))))</f>
        <v/>
      </c>
      <c r="U127" s="16" t="str">
        <f>IF(16&gt;$D127,"",IF($E127=1,EOMONTH(EDATE(Bonds!$I127,6*(16-1)),0),EDATE(Bonds!$I127,6*(16-1))))</f>
        <v/>
      </c>
      <c r="V127" s="16" t="str">
        <f>IF(17&gt;$D127,"",IF($E127=1,EOMONTH(EDATE(Bonds!$I127,6*(17-1)),0),EDATE(Bonds!$I127,6*(17-1))))</f>
        <v/>
      </c>
      <c r="W127" s="16" t="str">
        <f>IF(18&gt;$D127,"",IF($E127=1,EOMONTH(EDATE(Bonds!$I127,6*(18-1)),0),EDATE(Bonds!$I127,6*(18-1))))</f>
        <v/>
      </c>
      <c r="X127" s="16" t="str">
        <f>IF(19&gt;$D127,"",IF($E127=1,EOMONTH(EDATE(Bonds!$I127,6*(19-1)),0),EDATE(Bonds!$I127,6*(19-1))))</f>
        <v/>
      </c>
      <c r="Y127" s="16" t="str">
        <f>IF(20&gt;$D127,"",IF($E127=1,EOMONTH(EDATE(Bonds!$I127,6*(20-1)),0),EDATE(Bonds!$I127,6*(20-1))))</f>
        <v/>
      </c>
      <c r="Z127" s="16" t="str">
        <f>IF(21&gt;$D127,"",IF($E127=1,EOMONTH(EDATE(Bonds!$I127,6*(21-1)),0),EDATE(Bonds!$I127,6*(21-1))))</f>
        <v/>
      </c>
      <c r="AA127" s="16" t="str">
        <f>IF(22&gt;$D127,"",IF($E127=1,EOMONTH(EDATE(Bonds!$I127,6*(22-1)),0),EDATE(Bonds!$I127,6*(22-1))))</f>
        <v/>
      </c>
      <c r="AB127" s="16" t="str">
        <f>IF(23&gt;$D127,"",IF($E127=1,EOMONTH(EDATE(Bonds!$I127,6*(23-1)),0),EDATE(Bonds!$I127,6*(23-1))))</f>
        <v/>
      </c>
      <c r="AC127" s="16" t="str">
        <f>IF(24&gt;$D127,"",IF($E127=1,EOMONTH(EDATE(Bonds!$I127,6*(24-1)),0),EDATE(Bonds!$I127,6*(24-1))))</f>
        <v/>
      </c>
      <c r="AD127" s="16" t="str">
        <f>IF(25&gt;$D127,"",IF($E127=1,EOMONTH(EDATE(Bonds!$I127,6*(25-1)),0),EDATE(Bonds!$I127,6*(25-1))))</f>
        <v/>
      </c>
      <c r="AE127" s="16" t="str">
        <f>IF(26&gt;$D127,"",IF($E127=1,EOMONTH(EDATE(Bonds!$I127,6*(26-1)),0),EDATE(Bonds!$I127,6*(26-1))))</f>
        <v/>
      </c>
      <c r="AF127" s="16" t="str">
        <f>IF(27&gt;$D127,"",IF($E127=1,EOMONTH(EDATE(Bonds!$I127,6*(27-1)),0),EDATE(Bonds!$I127,6*(27-1))))</f>
        <v/>
      </c>
      <c r="AG127" s="16" t="str">
        <f>IF(28&gt;$D127,"",IF($E127=1,EOMONTH(EDATE(Bonds!$I127,6*(28-1)),0),EDATE(Bonds!$I127,6*(28-1))))</f>
        <v/>
      </c>
      <c r="AH127" s="16" t="str">
        <f>IF(29&gt;$D127,"",IF($E127=1,EOMONTH(EDATE(Bonds!$I127,6*(29-1)),0),EDATE(Bonds!$I127,6*(29-1))))</f>
        <v/>
      </c>
      <c r="AI127" s="16" t="str">
        <f>IF(30&gt;$D127,"",IF($E127=1,EOMONTH(EDATE(Bonds!$I127,6*(30-1)),0),EDATE(Bonds!$I127,6*(30-1))))</f>
        <v/>
      </c>
      <c r="AJ127" s="16" t="str">
        <f>IF(31&gt;$D127,"",IF($E127=1,EOMONTH(EDATE(Bonds!$I127,6*(31-1)),0),EDATE(Bonds!$I127,6*(31-1))))</f>
        <v/>
      </c>
      <c r="AK127" s="16" t="str">
        <f>IF(32&gt;$D127,"",IF($E127=1,EOMONTH(EDATE(Bonds!$I127,6*(32-1)),0),EDATE(Bonds!$I127,6*(32-1))))</f>
        <v/>
      </c>
      <c r="AL127" s="16" t="str">
        <f>IF(33&gt;$D127,"",IF($E127=1,EOMONTH(EDATE(Bonds!$I127,6*(33-1)),0),EDATE(Bonds!$I127,6*(33-1))))</f>
        <v/>
      </c>
      <c r="AM127" s="16" t="str">
        <f>IF(34&gt;$D127,"",IF($E127=1,EOMONTH(EDATE(Bonds!$I127,6*(34-1)),0),EDATE(Bonds!$I127,6*(34-1))))</f>
        <v/>
      </c>
      <c r="AN127" s="16" t="str">
        <f>IF(35&gt;$D127,"",IF($E127=1,EOMONTH(EDATE(Bonds!$I127,6*(35-1)),0),EDATE(Bonds!$I127,6*(35-1))))</f>
        <v/>
      </c>
      <c r="AO127" s="16" t="str">
        <f>IF(36&gt;$D127,"",IF($E127=1,EOMONTH(EDATE(Bonds!$I127,6*(36-1)),0),EDATE(Bonds!$I127,6*(36-1))))</f>
        <v/>
      </c>
      <c r="AP127" s="16" t="str">
        <f>IF(37&gt;$D127,"",IF($E127=1,EOMONTH(EDATE(Bonds!$I127,6*(37-1)),0),EDATE(Bonds!$I127,6*(37-1))))</f>
        <v/>
      </c>
      <c r="AQ127" s="16" t="str">
        <f>IF(38&gt;$D127,"",IF($E127=1,EOMONTH(EDATE(Bonds!$I127,6*(38-1)),0),EDATE(Bonds!$I127,6*(38-1))))</f>
        <v/>
      </c>
      <c r="AR127" s="16" t="str">
        <f>IF(39&gt;$D127,"",IF($E127=1,EOMONTH(EDATE(Bonds!$I127,6*(39-1)),0),EDATE(Bonds!$I127,6*(39-1))))</f>
        <v/>
      </c>
      <c r="AS127" s="16" t="str">
        <f>IF(40&gt;$D127,"",IF($E127=1,EOMONTH(EDATE(Bonds!$I127,6*(40-1)),0),EDATE(Bonds!$I127,6*(40-1))))</f>
        <v/>
      </c>
      <c r="AT127" s="16" t="str">
        <f>IF(41&gt;$D127,"",IF($E127=1,EOMONTH(EDATE(Bonds!$I127,6*(41-1)),0),EDATE(Bonds!$I127,6*(41-1))))</f>
        <v/>
      </c>
      <c r="AU127" s="16" t="str">
        <f>IF(42&gt;$D127,"",IF($E127=1,EOMONTH(EDATE(Bonds!$I127,6*(42-1)),0),EDATE(Bonds!$I127,6*(42-1))))</f>
        <v/>
      </c>
      <c r="AV127" s="16" t="str">
        <f>IF(43&gt;$D127,"",IF($E127=1,EOMONTH(EDATE(Bonds!$I127,6*(43-1)),0),EDATE(Bonds!$I127,6*(43-1))))</f>
        <v/>
      </c>
      <c r="AW127" s="16" t="str">
        <f>IF(44&gt;$D127,"",IF($E127=1,EOMONTH(EDATE(Bonds!$I127,6*(44-1)),0),EDATE(Bonds!$I127,6*(44-1))))</f>
        <v/>
      </c>
      <c r="AX127" s="16" t="str">
        <f>IF(45&gt;$D127,"",IF($E127=1,EOMONTH(EDATE(Bonds!$I127,6*(45-1)),0),EDATE(Bonds!$I127,6*(45-1))))</f>
        <v/>
      </c>
      <c r="AY127" s="16" t="str">
        <f>IF(46&gt;$D127,"",IF($E127=1,EOMONTH(EDATE(Bonds!$I127,6*(46-1)),0),EDATE(Bonds!$I127,6*(46-1))))</f>
        <v/>
      </c>
      <c r="AZ127" s="16" t="str">
        <f>IF(47&gt;$D127,"",IF($E127=1,EOMONTH(EDATE(Bonds!$I127,6*(47-1)),0),EDATE(Bonds!$I127,6*(47-1))))</f>
        <v/>
      </c>
      <c r="BA127" s="16" t="str">
        <f>IF(48&gt;$D127,"",IF($E127=1,EOMONTH(EDATE(Bonds!$I127,6*(48-1)),0),EDATE(Bonds!$I127,6*(48-1))))</f>
        <v/>
      </c>
      <c r="BB127" s="16" t="str">
        <f>IF(49&gt;$D127,"",IF($E127=1,EOMONTH(EDATE(Bonds!$I127,6*(49-1)),0),EDATE(Bonds!$I127,6*(49-1))))</f>
        <v/>
      </c>
      <c r="BC127" s="16" t="str">
        <f>IF(50&gt;$D127,"",IF($E127=1,EOMONTH(EDATE(Bonds!$I127,6*(50-1)),0),EDATE(Bonds!$I127,6*(50-1))))</f>
        <v/>
      </c>
      <c r="BD127" s="16" t="str">
        <f>IF(51&gt;$D127,"",IF($E127=1,EOMONTH(EDATE(Bonds!$I127,6*(51-1)),0),EDATE(Bonds!$I127,6*(51-1))))</f>
        <v/>
      </c>
      <c r="BE127" s="16" t="str">
        <f>IF(52&gt;$D127,"",IF($E127=1,EOMONTH(EDATE(Bonds!$I127,6*(52-1)),0),EDATE(Bonds!$I127,6*(52-1))))</f>
        <v/>
      </c>
      <c r="BF127" s="16" t="str">
        <f>IF(53&gt;$D127,"",IF($E127=1,EOMONTH(EDATE(Bonds!$I127,6*(53-1)),0),EDATE(Bonds!$I127,6*(53-1))))</f>
        <v/>
      </c>
      <c r="BG127" s="16" t="str">
        <f>IF(54&gt;$D127,"",IF($E127=1,EOMONTH(EDATE(Bonds!$I127,6*(54-1)),0),EDATE(Bonds!$I127,6*(54-1))))</f>
        <v/>
      </c>
      <c r="BH127" s="16" t="str">
        <f>IF(55&gt;$D127,"",IF($E127=1,EOMONTH(EDATE(Bonds!$I127,6*(55-1)),0),EDATE(Bonds!$I127,6*(55-1))))</f>
        <v/>
      </c>
      <c r="BI127" s="16" t="str">
        <f>IF(56&gt;$D127,"",IF($E127=1,EOMONTH(EDATE(Bonds!$I127,6*(56-1)),0),EDATE(Bonds!$I127,6*(56-1))))</f>
        <v/>
      </c>
      <c r="BJ127" s="16" t="str">
        <f>IF(57&gt;$D127,"",IF($E127=1,EOMONTH(EDATE(Bonds!$I127,6*(57-1)),0),EDATE(Bonds!$I127,6*(57-1))))</f>
        <v/>
      </c>
      <c r="BK127" s="16" t="str">
        <f>IF(58&gt;$D127,"",IF($E127=1,EOMONTH(EDATE(Bonds!$I127,6*(58-1)),0),EDATE(Bonds!$I127,6*(58-1))))</f>
        <v/>
      </c>
      <c r="BL127" s="16" t="str">
        <f>IF(59&gt;$D127,"",IF($E127=1,EOMONTH(EDATE(Bonds!$I127,6*(59-1)),0),EDATE(Bonds!$I127,6*(59-1))))</f>
        <v/>
      </c>
      <c r="BM127" s="16" t="str">
        <f>IF(60&gt;$D127,"",IF($E127=1,EOMONTH(EDATE(Bonds!$I127,6*(60-1)),0),EDATE(Bonds!$I127,6*(60-1))))</f>
        <v/>
      </c>
      <c r="BO127" s="22">
        <f t="shared" si="122"/>
        <v>3.8804014146881394E-2</v>
      </c>
      <c r="BP127" s="22">
        <f t="shared" si="123"/>
        <v>4.0970007394902724E-2</v>
      </c>
      <c r="BQ127" s="22">
        <f t="shared" si="124"/>
        <v>4.2385663294413671E-2</v>
      </c>
      <c r="BR127" s="22">
        <f t="shared" si="125"/>
        <v>4.3268245081472673E-2</v>
      </c>
      <c r="BS127" s="22">
        <f t="shared" si="126"/>
        <v>4.3824848087713739E-2</v>
      </c>
      <c r="BT127" s="22" t="str">
        <f t="shared" si="127"/>
        <v/>
      </c>
      <c r="BU127" s="22" t="str">
        <f t="shared" si="128"/>
        <v/>
      </c>
      <c r="BV127" s="22" t="str">
        <f t="shared" si="129"/>
        <v/>
      </c>
      <c r="BW127" s="22" t="str">
        <f t="shared" si="130"/>
        <v/>
      </c>
      <c r="BX127" s="22" t="str">
        <f t="shared" si="131"/>
        <v/>
      </c>
      <c r="BY127" s="22" t="str">
        <f t="shared" si="132"/>
        <v/>
      </c>
      <c r="BZ127" s="22" t="str">
        <f t="shared" si="133"/>
        <v/>
      </c>
      <c r="CA127" s="22" t="str">
        <f t="shared" si="134"/>
        <v/>
      </c>
      <c r="CB127" s="22" t="str">
        <f t="shared" si="135"/>
        <v/>
      </c>
      <c r="CC127" s="22" t="str">
        <f t="shared" si="136"/>
        <v/>
      </c>
      <c r="CD127" s="22" t="str">
        <f t="shared" si="137"/>
        <v/>
      </c>
      <c r="CE127" s="22" t="str">
        <f t="shared" si="138"/>
        <v/>
      </c>
      <c r="CF127" s="22" t="str">
        <f t="shared" si="139"/>
        <v/>
      </c>
      <c r="CG127" s="22" t="str">
        <f t="shared" si="140"/>
        <v/>
      </c>
      <c r="CH127" s="22" t="str">
        <f t="shared" si="141"/>
        <v/>
      </c>
      <c r="CI127" s="22" t="str">
        <f t="shared" si="142"/>
        <v/>
      </c>
      <c r="CJ127" s="22" t="str">
        <f t="shared" si="143"/>
        <v/>
      </c>
      <c r="CK127" s="22" t="str">
        <f t="shared" si="144"/>
        <v/>
      </c>
      <c r="CL127" s="22" t="str">
        <f t="shared" si="145"/>
        <v/>
      </c>
      <c r="CM127" s="22" t="str">
        <f t="shared" si="146"/>
        <v/>
      </c>
      <c r="CN127" s="22" t="str">
        <f t="shared" si="147"/>
        <v/>
      </c>
      <c r="CO127" s="22" t="str">
        <f t="shared" si="148"/>
        <v/>
      </c>
      <c r="CP127" s="22" t="str">
        <f t="shared" si="149"/>
        <v/>
      </c>
      <c r="CQ127" s="22" t="str">
        <f t="shared" si="150"/>
        <v/>
      </c>
      <c r="CR127" s="22" t="str">
        <f t="shared" si="151"/>
        <v/>
      </c>
      <c r="CS127" s="22" t="str">
        <f t="shared" si="152"/>
        <v/>
      </c>
      <c r="CT127" s="22" t="str">
        <f t="shared" si="153"/>
        <v/>
      </c>
      <c r="CU127" s="22" t="str">
        <f t="shared" si="154"/>
        <v/>
      </c>
      <c r="CV127" s="22" t="str">
        <f t="shared" si="155"/>
        <v/>
      </c>
      <c r="CW127" s="22" t="str">
        <f t="shared" si="156"/>
        <v/>
      </c>
      <c r="CX127" s="22" t="str">
        <f t="shared" si="157"/>
        <v/>
      </c>
      <c r="CY127" s="22" t="str">
        <f t="shared" si="158"/>
        <v/>
      </c>
      <c r="CZ127" s="22" t="str">
        <f t="shared" si="159"/>
        <v/>
      </c>
      <c r="DA127" s="22" t="str">
        <f t="shared" si="160"/>
        <v/>
      </c>
      <c r="DB127" s="22" t="str">
        <f t="shared" si="161"/>
        <v/>
      </c>
      <c r="DC127" s="22" t="str">
        <f t="shared" si="162"/>
        <v/>
      </c>
      <c r="DD127" s="22" t="str">
        <f t="shared" si="163"/>
        <v/>
      </c>
      <c r="DE127" s="22" t="str">
        <f t="shared" si="164"/>
        <v/>
      </c>
      <c r="DF127" s="22" t="str">
        <f t="shared" si="165"/>
        <v/>
      </c>
      <c r="DG127" s="22" t="str">
        <f t="shared" si="166"/>
        <v/>
      </c>
      <c r="DH127" s="22" t="str">
        <f t="shared" si="167"/>
        <v/>
      </c>
      <c r="DI127" s="22" t="str">
        <f t="shared" si="168"/>
        <v/>
      </c>
      <c r="DJ127" s="22" t="str">
        <f t="shared" si="169"/>
        <v/>
      </c>
      <c r="DK127" s="22" t="str">
        <f t="shared" si="170"/>
        <v/>
      </c>
      <c r="DL127" s="22" t="str">
        <f t="shared" si="171"/>
        <v/>
      </c>
      <c r="DM127" s="22" t="str">
        <f t="shared" si="172"/>
        <v/>
      </c>
      <c r="DN127" s="22" t="str">
        <f t="shared" si="173"/>
        <v/>
      </c>
      <c r="DO127" s="22" t="str">
        <f t="shared" si="174"/>
        <v/>
      </c>
      <c r="DP127" s="22" t="str">
        <f t="shared" si="175"/>
        <v/>
      </c>
      <c r="DQ127" s="22" t="str">
        <f t="shared" si="176"/>
        <v/>
      </c>
      <c r="DR127" s="22" t="str">
        <f t="shared" si="177"/>
        <v/>
      </c>
      <c r="DS127" s="22" t="str">
        <f t="shared" si="178"/>
        <v/>
      </c>
      <c r="DT127" s="22" t="str">
        <f t="shared" si="179"/>
        <v/>
      </c>
      <c r="DU127" s="22" t="str">
        <f t="shared" si="180"/>
        <v/>
      </c>
      <c r="DV127" s="22" t="str">
        <f t="shared" si="181"/>
        <v/>
      </c>
      <c r="DX127" s="18">
        <f t="shared" si="182"/>
        <v>1.9694058283241549</v>
      </c>
      <c r="DY127" s="18">
        <f t="shared" si="183"/>
        <v>1.9281380385689189</v>
      </c>
      <c r="DZ127" s="18">
        <f t="shared" si="184"/>
        <v>1.8849916233664674</v>
      </c>
      <c r="EA127" s="18">
        <f t="shared" si="185"/>
        <v>1.8424852315549887</v>
      </c>
      <c r="EB127" s="18">
        <f t="shared" si="186"/>
        <v>91.816606308534688</v>
      </c>
      <c r="EC127" s="18">
        <f t="shared" si="187"/>
        <v>0</v>
      </c>
      <c r="ED127" s="18">
        <f t="shared" si="188"/>
        <v>0</v>
      </c>
      <c r="EE127" s="18">
        <f t="shared" si="189"/>
        <v>0</v>
      </c>
      <c r="EF127" s="18">
        <f t="shared" si="190"/>
        <v>0</v>
      </c>
      <c r="EG127" s="18">
        <f t="shared" si="191"/>
        <v>0</v>
      </c>
      <c r="EH127" s="18">
        <f t="shared" si="192"/>
        <v>0</v>
      </c>
      <c r="EI127" s="18">
        <f t="shared" si="193"/>
        <v>0</v>
      </c>
      <c r="EJ127" s="18">
        <f t="shared" si="194"/>
        <v>0</v>
      </c>
      <c r="EK127" s="18">
        <f t="shared" si="195"/>
        <v>0</v>
      </c>
      <c r="EL127" s="18">
        <f t="shared" si="196"/>
        <v>0</v>
      </c>
      <c r="EM127" s="18">
        <f t="shared" si="197"/>
        <v>0</v>
      </c>
      <c r="EN127" s="18">
        <f t="shared" si="198"/>
        <v>0</v>
      </c>
      <c r="EO127" s="18">
        <f t="shared" si="199"/>
        <v>0</v>
      </c>
      <c r="EP127" s="18">
        <f t="shared" si="200"/>
        <v>0</v>
      </c>
      <c r="EQ127" s="18">
        <f t="shared" si="201"/>
        <v>0</v>
      </c>
      <c r="ER127" s="18">
        <f t="shared" si="202"/>
        <v>0</v>
      </c>
      <c r="ES127" s="18">
        <f t="shared" si="203"/>
        <v>0</v>
      </c>
      <c r="ET127" s="18">
        <f t="shared" si="204"/>
        <v>0</v>
      </c>
      <c r="EU127" s="18">
        <f t="shared" si="205"/>
        <v>0</v>
      </c>
      <c r="EV127" s="18">
        <f t="shared" si="206"/>
        <v>0</v>
      </c>
      <c r="EW127" s="18">
        <f t="shared" si="207"/>
        <v>0</v>
      </c>
      <c r="EX127" s="18">
        <f t="shared" si="208"/>
        <v>0</v>
      </c>
      <c r="EY127" s="18">
        <f t="shared" si="209"/>
        <v>0</v>
      </c>
      <c r="EZ127" s="18">
        <f t="shared" si="210"/>
        <v>0</v>
      </c>
      <c r="FA127" s="18">
        <f t="shared" si="211"/>
        <v>0</v>
      </c>
      <c r="FB127" s="18">
        <f t="shared" si="212"/>
        <v>0</v>
      </c>
      <c r="FC127" s="18">
        <f t="shared" si="213"/>
        <v>0</v>
      </c>
      <c r="FD127" s="18">
        <f t="shared" si="214"/>
        <v>0</v>
      </c>
      <c r="FE127" s="18">
        <f t="shared" si="215"/>
        <v>0</v>
      </c>
      <c r="FF127" s="18">
        <f t="shared" si="216"/>
        <v>0</v>
      </c>
      <c r="FG127" s="18">
        <f t="shared" si="217"/>
        <v>0</v>
      </c>
      <c r="FH127" s="18">
        <f t="shared" si="218"/>
        <v>0</v>
      </c>
      <c r="FI127" s="18">
        <f t="shared" si="219"/>
        <v>0</v>
      </c>
      <c r="FJ127" s="18">
        <f t="shared" si="220"/>
        <v>0</v>
      </c>
      <c r="FK127" s="18">
        <f t="shared" si="221"/>
        <v>0</v>
      </c>
      <c r="FL127" s="18">
        <f t="shared" si="222"/>
        <v>0</v>
      </c>
      <c r="FM127" s="18">
        <f t="shared" si="223"/>
        <v>0</v>
      </c>
      <c r="FN127" s="18">
        <f t="shared" si="224"/>
        <v>0</v>
      </c>
      <c r="FO127" s="18">
        <f t="shared" si="225"/>
        <v>0</v>
      </c>
      <c r="FP127" s="18">
        <f t="shared" si="226"/>
        <v>0</v>
      </c>
      <c r="FQ127" s="18">
        <f t="shared" si="227"/>
        <v>0</v>
      </c>
      <c r="FR127" s="18">
        <f t="shared" si="228"/>
        <v>0</v>
      </c>
      <c r="FS127" s="18">
        <f t="shared" si="229"/>
        <v>0</v>
      </c>
      <c r="FT127" s="18">
        <f t="shared" si="230"/>
        <v>0</v>
      </c>
      <c r="FU127" s="18">
        <f t="shared" si="231"/>
        <v>0</v>
      </c>
      <c r="FV127" s="18">
        <f t="shared" si="232"/>
        <v>0</v>
      </c>
      <c r="FW127" s="18">
        <f t="shared" si="233"/>
        <v>0</v>
      </c>
      <c r="FX127" s="18">
        <f t="shared" si="234"/>
        <v>0</v>
      </c>
      <c r="FY127" s="18">
        <f t="shared" si="235"/>
        <v>0</v>
      </c>
      <c r="FZ127" s="18">
        <f t="shared" si="236"/>
        <v>0</v>
      </c>
      <c r="GA127" s="18">
        <f t="shared" si="237"/>
        <v>0</v>
      </c>
      <c r="GB127" s="18">
        <f t="shared" si="238"/>
        <v>0</v>
      </c>
      <c r="GC127" s="18">
        <f t="shared" si="239"/>
        <v>0</v>
      </c>
      <c r="GD127" s="18">
        <f t="shared" si="240"/>
        <v>0</v>
      </c>
      <c r="GE127" s="18">
        <f t="shared" si="241"/>
        <v>0</v>
      </c>
    </row>
    <row r="128" spans="1:187" x14ac:dyDescent="0.2">
      <c r="A128">
        <v>125</v>
      </c>
      <c r="B128" s="16">
        <f>Bonds!B128</f>
        <v>47164</v>
      </c>
      <c r="C128" s="17">
        <f>Bonds!C128</f>
        <v>2.625</v>
      </c>
      <c r="D128">
        <f>Bonds!Q128</f>
        <v>5</v>
      </c>
      <c r="E128">
        <f t="shared" si="121"/>
        <v>0</v>
      </c>
      <c r="F128" s="16">
        <f>IF(1&gt;$D128,"",IF($E128=1,EOMONTH(EDATE(Bonds!$I128,6*(1-1)),0),EDATE(Bonds!$I128,6*(1-1))))</f>
        <v>46433</v>
      </c>
      <c r="G128" s="16">
        <f>IF(2&gt;$D128,"",IF($E128=1,EOMONTH(EDATE(Bonds!$I128,6*(2-1)),0),EDATE(Bonds!$I128,6*(2-1))))</f>
        <v>46614</v>
      </c>
      <c r="H128" s="16">
        <f>IF(3&gt;$D128,"",IF($E128=1,EOMONTH(EDATE(Bonds!$I128,6*(3-1)),0),EDATE(Bonds!$I128,6*(3-1))))</f>
        <v>46798</v>
      </c>
      <c r="I128" s="16">
        <f>IF(4&gt;$D128,"",IF($E128=1,EOMONTH(EDATE(Bonds!$I128,6*(4-1)),0),EDATE(Bonds!$I128,6*(4-1))))</f>
        <v>46980</v>
      </c>
      <c r="J128" s="16">
        <f>IF(5&gt;$D128,"",IF($E128=1,EOMONTH(EDATE(Bonds!$I128,6*(5-1)),0),EDATE(Bonds!$I128,6*(5-1))))</f>
        <v>47164</v>
      </c>
      <c r="K128" s="16" t="str">
        <f>IF(6&gt;$D128,"",IF($E128=1,EOMONTH(EDATE(Bonds!$I128,6*(6-1)),0),EDATE(Bonds!$I128,6*(6-1))))</f>
        <v/>
      </c>
      <c r="L128" s="16" t="str">
        <f>IF(7&gt;$D128,"",IF($E128=1,EOMONTH(EDATE(Bonds!$I128,6*(7-1)),0),EDATE(Bonds!$I128,6*(7-1))))</f>
        <v/>
      </c>
      <c r="M128" s="16" t="str">
        <f>IF(8&gt;$D128,"",IF($E128=1,EOMONTH(EDATE(Bonds!$I128,6*(8-1)),0),EDATE(Bonds!$I128,6*(8-1))))</f>
        <v/>
      </c>
      <c r="N128" s="16" t="str">
        <f>IF(9&gt;$D128,"",IF($E128=1,EOMONTH(EDATE(Bonds!$I128,6*(9-1)),0),EDATE(Bonds!$I128,6*(9-1))))</f>
        <v/>
      </c>
      <c r="O128" s="16" t="str">
        <f>IF(10&gt;$D128,"",IF($E128=1,EOMONTH(EDATE(Bonds!$I128,6*(10-1)),0),EDATE(Bonds!$I128,6*(10-1))))</f>
        <v/>
      </c>
      <c r="P128" s="16" t="str">
        <f>IF(11&gt;$D128,"",IF($E128=1,EOMONTH(EDATE(Bonds!$I128,6*(11-1)),0),EDATE(Bonds!$I128,6*(11-1))))</f>
        <v/>
      </c>
      <c r="Q128" s="16" t="str">
        <f>IF(12&gt;$D128,"",IF($E128=1,EOMONTH(EDATE(Bonds!$I128,6*(12-1)),0),EDATE(Bonds!$I128,6*(12-1))))</f>
        <v/>
      </c>
      <c r="R128" s="16" t="str">
        <f>IF(13&gt;$D128,"",IF($E128=1,EOMONTH(EDATE(Bonds!$I128,6*(13-1)),0),EDATE(Bonds!$I128,6*(13-1))))</f>
        <v/>
      </c>
      <c r="S128" s="16" t="str">
        <f>IF(14&gt;$D128,"",IF($E128=1,EOMONTH(EDATE(Bonds!$I128,6*(14-1)),0),EDATE(Bonds!$I128,6*(14-1))))</f>
        <v/>
      </c>
      <c r="T128" s="16" t="str">
        <f>IF(15&gt;$D128,"",IF($E128=1,EOMONTH(EDATE(Bonds!$I128,6*(15-1)),0),EDATE(Bonds!$I128,6*(15-1))))</f>
        <v/>
      </c>
      <c r="U128" s="16" t="str">
        <f>IF(16&gt;$D128,"",IF($E128=1,EOMONTH(EDATE(Bonds!$I128,6*(16-1)),0),EDATE(Bonds!$I128,6*(16-1))))</f>
        <v/>
      </c>
      <c r="V128" s="16" t="str">
        <f>IF(17&gt;$D128,"",IF($E128=1,EOMONTH(EDATE(Bonds!$I128,6*(17-1)),0),EDATE(Bonds!$I128,6*(17-1))))</f>
        <v/>
      </c>
      <c r="W128" s="16" t="str">
        <f>IF(18&gt;$D128,"",IF($E128=1,EOMONTH(EDATE(Bonds!$I128,6*(18-1)),0),EDATE(Bonds!$I128,6*(18-1))))</f>
        <v/>
      </c>
      <c r="X128" s="16" t="str">
        <f>IF(19&gt;$D128,"",IF($E128=1,EOMONTH(EDATE(Bonds!$I128,6*(19-1)),0),EDATE(Bonds!$I128,6*(19-1))))</f>
        <v/>
      </c>
      <c r="Y128" s="16" t="str">
        <f>IF(20&gt;$D128,"",IF($E128=1,EOMONTH(EDATE(Bonds!$I128,6*(20-1)),0),EDATE(Bonds!$I128,6*(20-1))))</f>
        <v/>
      </c>
      <c r="Z128" s="16" t="str">
        <f>IF(21&gt;$D128,"",IF($E128=1,EOMONTH(EDATE(Bonds!$I128,6*(21-1)),0),EDATE(Bonds!$I128,6*(21-1))))</f>
        <v/>
      </c>
      <c r="AA128" s="16" t="str">
        <f>IF(22&gt;$D128,"",IF($E128=1,EOMONTH(EDATE(Bonds!$I128,6*(22-1)),0),EDATE(Bonds!$I128,6*(22-1))))</f>
        <v/>
      </c>
      <c r="AB128" s="16" t="str">
        <f>IF(23&gt;$D128,"",IF($E128=1,EOMONTH(EDATE(Bonds!$I128,6*(23-1)),0),EDATE(Bonds!$I128,6*(23-1))))</f>
        <v/>
      </c>
      <c r="AC128" s="16" t="str">
        <f>IF(24&gt;$D128,"",IF($E128=1,EOMONTH(EDATE(Bonds!$I128,6*(24-1)),0),EDATE(Bonds!$I128,6*(24-1))))</f>
        <v/>
      </c>
      <c r="AD128" s="16" t="str">
        <f>IF(25&gt;$D128,"",IF($E128=1,EOMONTH(EDATE(Bonds!$I128,6*(25-1)),0),EDATE(Bonds!$I128,6*(25-1))))</f>
        <v/>
      </c>
      <c r="AE128" s="16" t="str">
        <f>IF(26&gt;$D128,"",IF($E128=1,EOMONTH(EDATE(Bonds!$I128,6*(26-1)),0),EDATE(Bonds!$I128,6*(26-1))))</f>
        <v/>
      </c>
      <c r="AF128" s="16" t="str">
        <f>IF(27&gt;$D128,"",IF($E128=1,EOMONTH(EDATE(Bonds!$I128,6*(27-1)),0),EDATE(Bonds!$I128,6*(27-1))))</f>
        <v/>
      </c>
      <c r="AG128" s="16" t="str">
        <f>IF(28&gt;$D128,"",IF($E128=1,EOMONTH(EDATE(Bonds!$I128,6*(28-1)),0),EDATE(Bonds!$I128,6*(28-1))))</f>
        <v/>
      </c>
      <c r="AH128" s="16" t="str">
        <f>IF(29&gt;$D128,"",IF($E128=1,EOMONTH(EDATE(Bonds!$I128,6*(29-1)),0),EDATE(Bonds!$I128,6*(29-1))))</f>
        <v/>
      </c>
      <c r="AI128" s="16" t="str">
        <f>IF(30&gt;$D128,"",IF($E128=1,EOMONTH(EDATE(Bonds!$I128,6*(30-1)),0),EDATE(Bonds!$I128,6*(30-1))))</f>
        <v/>
      </c>
      <c r="AJ128" s="16" t="str">
        <f>IF(31&gt;$D128,"",IF($E128=1,EOMONTH(EDATE(Bonds!$I128,6*(31-1)),0),EDATE(Bonds!$I128,6*(31-1))))</f>
        <v/>
      </c>
      <c r="AK128" s="16" t="str">
        <f>IF(32&gt;$D128,"",IF($E128=1,EOMONTH(EDATE(Bonds!$I128,6*(32-1)),0),EDATE(Bonds!$I128,6*(32-1))))</f>
        <v/>
      </c>
      <c r="AL128" s="16" t="str">
        <f>IF(33&gt;$D128,"",IF($E128=1,EOMONTH(EDATE(Bonds!$I128,6*(33-1)),0),EDATE(Bonds!$I128,6*(33-1))))</f>
        <v/>
      </c>
      <c r="AM128" s="16" t="str">
        <f>IF(34&gt;$D128,"",IF($E128=1,EOMONTH(EDATE(Bonds!$I128,6*(34-1)),0),EDATE(Bonds!$I128,6*(34-1))))</f>
        <v/>
      </c>
      <c r="AN128" s="16" t="str">
        <f>IF(35&gt;$D128,"",IF($E128=1,EOMONTH(EDATE(Bonds!$I128,6*(35-1)),0),EDATE(Bonds!$I128,6*(35-1))))</f>
        <v/>
      </c>
      <c r="AO128" s="16" t="str">
        <f>IF(36&gt;$D128,"",IF($E128=1,EOMONTH(EDATE(Bonds!$I128,6*(36-1)),0),EDATE(Bonds!$I128,6*(36-1))))</f>
        <v/>
      </c>
      <c r="AP128" s="16" t="str">
        <f>IF(37&gt;$D128,"",IF($E128=1,EOMONTH(EDATE(Bonds!$I128,6*(37-1)),0),EDATE(Bonds!$I128,6*(37-1))))</f>
        <v/>
      </c>
      <c r="AQ128" s="16" t="str">
        <f>IF(38&gt;$D128,"",IF($E128=1,EOMONTH(EDATE(Bonds!$I128,6*(38-1)),0),EDATE(Bonds!$I128,6*(38-1))))</f>
        <v/>
      </c>
      <c r="AR128" s="16" t="str">
        <f>IF(39&gt;$D128,"",IF($E128=1,EOMONTH(EDATE(Bonds!$I128,6*(39-1)),0),EDATE(Bonds!$I128,6*(39-1))))</f>
        <v/>
      </c>
      <c r="AS128" s="16" t="str">
        <f>IF(40&gt;$D128,"",IF($E128=1,EOMONTH(EDATE(Bonds!$I128,6*(40-1)),0),EDATE(Bonds!$I128,6*(40-1))))</f>
        <v/>
      </c>
      <c r="AT128" s="16" t="str">
        <f>IF(41&gt;$D128,"",IF($E128=1,EOMONTH(EDATE(Bonds!$I128,6*(41-1)),0),EDATE(Bonds!$I128,6*(41-1))))</f>
        <v/>
      </c>
      <c r="AU128" s="16" t="str">
        <f>IF(42&gt;$D128,"",IF($E128=1,EOMONTH(EDATE(Bonds!$I128,6*(42-1)),0),EDATE(Bonds!$I128,6*(42-1))))</f>
        <v/>
      </c>
      <c r="AV128" s="16" t="str">
        <f>IF(43&gt;$D128,"",IF($E128=1,EOMONTH(EDATE(Bonds!$I128,6*(43-1)),0),EDATE(Bonds!$I128,6*(43-1))))</f>
        <v/>
      </c>
      <c r="AW128" s="16" t="str">
        <f>IF(44&gt;$D128,"",IF($E128=1,EOMONTH(EDATE(Bonds!$I128,6*(44-1)),0),EDATE(Bonds!$I128,6*(44-1))))</f>
        <v/>
      </c>
      <c r="AX128" s="16" t="str">
        <f>IF(45&gt;$D128,"",IF($E128=1,EOMONTH(EDATE(Bonds!$I128,6*(45-1)),0),EDATE(Bonds!$I128,6*(45-1))))</f>
        <v/>
      </c>
      <c r="AY128" s="16" t="str">
        <f>IF(46&gt;$D128,"",IF($E128=1,EOMONTH(EDATE(Bonds!$I128,6*(46-1)),0),EDATE(Bonds!$I128,6*(46-1))))</f>
        <v/>
      </c>
      <c r="AZ128" s="16" t="str">
        <f>IF(47&gt;$D128,"",IF($E128=1,EOMONTH(EDATE(Bonds!$I128,6*(47-1)),0),EDATE(Bonds!$I128,6*(47-1))))</f>
        <v/>
      </c>
      <c r="BA128" s="16" t="str">
        <f>IF(48&gt;$D128,"",IF($E128=1,EOMONTH(EDATE(Bonds!$I128,6*(48-1)),0),EDATE(Bonds!$I128,6*(48-1))))</f>
        <v/>
      </c>
      <c r="BB128" s="16" t="str">
        <f>IF(49&gt;$D128,"",IF($E128=1,EOMONTH(EDATE(Bonds!$I128,6*(49-1)),0),EDATE(Bonds!$I128,6*(49-1))))</f>
        <v/>
      </c>
      <c r="BC128" s="16" t="str">
        <f>IF(50&gt;$D128,"",IF($E128=1,EOMONTH(EDATE(Bonds!$I128,6*(50-1)),0),EDATE(Bonds!$I128,6*(50-1))))</f>
        <v/>
      </c>
      <c r="BD128" s="16" t="str">
        <f>IF(51&gt;$D128,"",IF($E128=1,EOMONTH(EDATE(Bonds!$I128,6*(51-1)),0),EDATE(Bonds!$I128,6*(51-1))))</f>
        <v/>
      </c>
      <c r="BE128" s="16" t="str">
        <f>IF(52&gt;$D128,"",IF($E128=1,EOMONTH(EDATE(Bonds!$I128,6*(52-1)),0),EDATE(Bonds!$I128,6*(52-1))))</f>
        <v/>
      </c>
      <c r="BF128" s="16" t="str">
        <f>IF(53&gt;$D128,"",IF($E128=1,EOMONTH(EDATE(Bonds!$I128,6*(53-1)),0),EDATE(Bonds!$I128,6*(53-1))))</f>
        <v/>
      </c>
      <c r="BG128" s="16" t="str">
        <f>IF(54&gt;$D128,"",IF($E128=1,EOMONTH(EDATE(Bonds!$I128,6*(54-1)),0),EDATE(Bonds!$I128,6*(54-1))))</f>
        <v/>
      </c>
      <c r="BH128" s="16" t="str">
        <f>IF(55&gt;$D128,"",IF($E128=1,EOMONTH(EDATE(Bonds!$I128,6*(55-1)),0),EDATE(Bonds!$I128,6*(55-1))))</f>
        <v/>
      </c>
      <c r="BI128" s="16" t="str">
        <f>IF(56&gt;$D128,"",IF($E128=1,EOMONTH(EDATE(Bonds!$I128,6*(56-1)),0),EDATE(Bonds!$I128,6*(56-1))))</f>
        <v/>
      </c>
      <c r="BJ128" s="16" t="str">
        <f>IF(57&gt;$D128,"",IF($E128=1,EOMONTH(EDATE(Bonds!$I128,6*(57-1)),0),EDATE(Bonds!$I128,6*(57-1))))</f>
        <v/>
      </c>
      <c r="BK128" s="16" t="str">
        <f>IF(58&gt;$D128,"",IF($E128=1,EOMONTH(EDATE(Bonds!$I128,6*(58-1)),0),EDATE(Bonds!$I128,6*(58-1))))</f>
        <v/>
      </c>
      <c r="BL128" s="16" t="str">
        <f>IF(59&gt;$D128,"",IF($E128=1,EOMONTH(EDATE(Bonds!$I128,6*(59-1)),0),EDATE(Bonds!$I128,6*(59-1))))</f>
        <v/>
      </c>
      <c r="BM128" s="16" t="str">
        <f>IF(60&gt;$D128,"",IF($E128=1,EOMONTH(EDATE(Bonds!$I128,6*(60-1)),0),EDATE(Bonds!$I128,6*(60-1))))</f>
        <v/>
      </c>
      <c r="BO128" s="22">
        <f t="shared" si="122"/>
        <v>3.9020657449939315E-2</v>
      </c>
      <c r="BP128" s="22">
        <f t="shared" si="123"/>
        <v>4.1110910077221674E-2</v>
      </c>
      <c r="BQ128" s="22">
        <f t="shared" si="124"/>
        <v>4.2474903504774571E-2</v>
      </c>
      <c r="BR128" s="22">
        <f t="shared" si="125"/>
        <v>4.3324176224102208E-2</v>
      </c>
      <c r="BS128" s="22">
        <f t="shared" si="126"/>
        <v>4.3859676958404203E-2</v>
      </c>
      <c r="BT128" s="22" t="str">
        <f t="shared" si="127"/>
        <v/>
      </c>
      <c r="BU128" s="22" t="str">
        <f t="shared" si="128"/>
        <v/>
      </c>
      <c r="BV128" s="22" t="str">
        <f t="shared" si="129"/>
        <v/>
      </c>
      <c r="BW128" s="22" t="str">
        <f t="shared" si="130"/>
        <v/>
      </c>
      <c r="BX128" s="22" t="str">
        <f t="shared" si="131"/>
        <v/>
      </c>
      <c r="BY128" s="22" t="str">
        <f t="shared" si="132"/>
        <v/>
      </c>
      <c r="BZ128" s="22" t="str">
        <f t="shared" si="133"/>
        <v/>
      </c>
      <c r="CA128" s="22" t="str">
        <f t="shared" si="134"/>
        <v/>
      </c>
      <c r="CB128" s="22" t="str">
        <f t="shared" si="135"/>
        <v/>
      </c>
      <c r="CC128" s="22" t="str">
        <f t="shared" si="136"/>
        <v/>
      </c>
      <c r="CD128" s="22" t="str">
        <f t="shared" si="137"/>
        <v/>
      </c>
      <c r="CE128" s="22" t="str">
        <f t="shared" si="138"/>
        <v/>
      </c>
      <c r="CF128" s="22" t="str">
        <f t="shared" si="139"/>
        <v/>
      </c>
      <c r="CG128" s="22" t="str">
        <f t="shared" si="140"/>
        <v/>
      </c>
      <c r="CH128" s="22" t="str">
        <f t="shared" si="141"/>
        <v/>
      </c>
      <c r="CI128" s="22" t="str">
        <f t="shared" si="142"/>
        <v/>
      </c>
      <c r="CJ128" s="22" t="str">
        <f t="shared" si="143"/>
        <v/>
      </c>
      <c r="CK128" s="22" t="str">
        <f t="shared" si="144"/>
        <v/>
      </c>
      <c r="CL128" s="22" t="str">
        <f t="shared" si="145"/>
        <v/>
      </c>
      <c r="CM128" s="22" t="str">
        <f t="shared" si="146"/>
        <v/>
      </c>
      <c r="CN128" s="22" t="str">
        <f t="shared" si="147"/>
        <v/>
      </c>
      <c r="CO128" s="22" t="str">
        <f t="shared" si="148"/>
        <v/>
      </c>
      <c r="CP128" s="22" t="str">
        <f t="shared" si="149"/>
        <v/>
      </c>
      <c r="CQ128" s="22" t="str">
        <f t="shared" si="150"/>
        <v/>
      </c>
      <c r="CR128" s="22" t="str">
        <f t="shared" si="151"/>
        <v/>
      </c>
      <c r="CS128" s="22" t="str">
        <f t="shared" si="152"/>
        <v/>
      </c>
      <c r="CT128" s="22" t="str">
        <f t="shared" si="153"/>
        <v/>
      </c>
      <c r="CU128" s="22" t="str">
        <f t="shared" si="154"/>
        <v/>
      </c>
      <c r="CV128" s="22" t="str">
        <f t="shared" si="155"/>
        <v/>
      </c>
      <c r="CW128" s="22" t="str">
        <f t="shared" si="156"/>
        <v/>
      </c>
      <c r="CX128" s="22" t="str">
        <f t="shared" si="157"/>
        <v/>
      </c>
      <c r="CY128" s="22" t="str">
        <f t="shared" si="158"/>
        <v/>
      </c>
      <c r="CZ128" s="22" t="str">
        <f t="shared" si="159"/>
        <v/>
      </c>
      <c r="DA128" s="22" t="str">
        <f t="shared" si="160"/>
        <v/>
      </c>
      <c r="DB128" s="22" t="str">
        <f t="shared" si="161"/>
        <v/>
      </c>
      <c r="DC128" s="22" t="str">
        <f t="shared" si="162"/>
        <v/>
      </c>
      <c r="DD128" s="22" t="str">
        <f t="shared" si="163"/>
        <v/>
      </c>
      <c r="DE128" s="22" t="str">
        <f t="shared" si="164"/>
        <v/>
      </c>
      <c r="DF128" s="22" t="str">
        <f t="shared" si="165"/>
        <v/>
      </c>
      <c r="DG128" s="22" t="str">
        <f t="shared" si="166"/>
        <v/>
      </c>
      <c r="DH128" s="22" t="str">
        <f t="shared" si="167"/>
        <v/>
      </c>
      <c r="DI128" s="22" t="str">
        <f t="shared" si="168"/>
        <v/>
      </c>
      <c r="DJ128" s="22" t="str">
        <f t="shared" si="169"/>
        <v/>
      </c>
      <c r="DK128" s="22" t="str">
        <f t="shared" si="170"/>
        <v/>
      </c>
      <c r="DL128" s="22" t="str">
        <f t="shared" si="171"/>
        <v/>
      </c>
      <c r="DM128" s="22" t="str">
        <f t="shared" si="172"/>
        <v/>
      </c>
      <c r="DN128" s="22" t="str">
        <f t="shared" si="173"/>
        <v/>
      </c>
      <c r="DO128" s="22" t="str">
        <f t="shared" si="174"/>
        <v/>
      </c>
      <c r="DP128" s="22" t="str">
        <f t="shared" si="175"/>
        <v/>
      </c>
      <c r="DQ128" s="22" t="str">
        <f t="shared" si="176"/>
        <v/>
      </c>
      <c r="DR128" s="22" t="str">
        <f t="shared" si="177"/>
        <v/>
      </c>
      <c r="DS128" s="22" t="str">
        <f t="shared" si="178"/>
        <v/>
      </c>
      <c r="DT128" s="22" t="str">
        <f t="shared" si="179"/>
        <v/>
      </c>
      <c r="DU128" s="22" t="str">
        <f t="shared" si="180"/>
        <v/>
      </c>
      <c r="DV128" s="22" t="str">
        <f t="shared" si="181"/>
        <v/>
      </c>
      <c r="DX128" s="18">
        <f t="shared" si="182"/>
        <v>1.2902406737266789</v>
      </c>
      <c r="DY128" s="18">
        <f t="shared" si="183"/>
        <v>1.2630456521702504</v>
      </c>
      <c r="DZ128" s="18">
        <f t="shared" si="184"/>
        <v>1.2347143850850393</v>
      </c>
      <c r="EA128" s="18">
        <f t="shared" si="185"/>
        <v>1.2068520761325054</v>
      </c>
      <c r="EB128" s="18">
        <f t="shared" si="186"/>
        <v>91.025903724032744</v>
      </c>
      <c r="EC128" s="18">
        <f t="shared" si="187"/>
        <v>0</v>
      </c>
      <c r="ED128" s="18">
        <f t="shared" si="188"/>
        <v>0</v>
      </c>
      <c r="EE128" s="18">
        <f t="shared" si="189"/>
        <v>0</v>
      </c>
      <c r="EF128" s="18">
        <f t="shared" si="190"/>
        <v>0</v>
      </c>
      <c r="EG128" s="18">
        <f t="shared" si="191"/>
        <v>0</v>
      </c>
      <c r="EH128" s="18">
        <f t="shared" si="192"/>
        <v>0</v>
      </c>
      <c r="EI128" s="18">
        <f t="shared" si="193"/>
        <v>0</v>
      </c>
      <c r="EJ128" s="18">
        <f t="shared" si="194"/>
        <v>0</v>
      </c>
      <c r="EK128" s="18">
        <f t="shared" si="195"/>
        <v>0</v>
      </c>
      <c r="EL128" s="18">
        <f t="shared" si="196"/>
        <v>0</v>
      </c>
      <c r="EM128" s="18">
        <f t="shared" si="197"/>
        <v>0</v>
      </c>
      <c r="EN128" s="18">
        <f t="shared" si="198"/>
        <v>0</v>
      </c>
      <c r="EO128" s="18">
        <f t="shared" si="199"/>
        <v>0</v>
      </c>
      <c r="EP128" s="18">
        <f t="shared" si="200"/>
        <v>0</v>
      </c>
      <c r="EQ128" s="18">
        <f t="shared" si="201"/>
        <v>0</v>
      </c>
      <c r="ER128" s="18">
        <f t="shared" si="202"/>
        <v>0</v>
      </c>
      <c r="ES128" s="18">
        <f t="shared" si="203"/>
        <v>0</v>
      </c>
      <c r="ET128" s="18">
        <f t="shared" si="204"/>
        <v>0</v>
      </c>
      <c r="EU128" s="18">
        <f t="shared" si="205"/>
        <v>0</v>
      </c>
      <c r="EV128" s="18">
        <f t="shared" si="206"/>
        <v>0</v>
      </c>
      <c r="EW128" s="18">
        <f t="shared" si="207"/>
        <v>0</v>
      </c>
      <c r="EX128" s="18">
        <f t="shared" si="208"/>
        <v>0</v>
      </c>
      <c r="EY128" s="18">
        <f t="shared" si="209"/>
        <v>0</v>
      </c>
      <c r="EZ128" s="18">
        <f t="shared" si="210"/>
        <v>0</v>
      </c>
      <c r="FA128" s="18">
        <f t="shared" si="211"/>
        <v>0</v>
      </c>
      <c r="FB128" s="18">
        <f t="shared" si="212"/>
        <v>0</v>
      </c>
      <c r="FC128" s="18">
        <f t="shared" si="213"/>
        <v>0</v>
      </c>
      <c r="FD128" s="18">
        <f t="shared" si="214"/>
        <v>0</v>
      </c>
      <c r="FE128" s="18">
        <f t="shared" si="215"/>
        <v>0</v>
      </c>
      <c r="FF128" s="18">
        <f t="shared" si="216"/>
        <v>0</v>
      </c>
      <c r="FG128" s="18">
        <f t="shared" si="217"/>
        <v>0</v>
      </c>
      <c r="FH128" s="18">
        <f t="shared" si="218"/>
        <v>0</v>
      </c>
      <c r="FI128" s="18">
        <f t="shared" si="219"/>
        <v>0</v>
      </c>
      <c r="FJ128" s="18">
        <f t="shared" si="220"/>
        <v>0</v>
      </c>
      <c r="FK128" s="18">
        <f t="shared" si="221"/>
        <v>0</v>
      </c>
      <c r="FL128" s="18">
        <f t="shared" si="222"/>
        <v>0</v>
      </c>
      <c r="FM128" s="18">
        <f t="shared" si="223"/>
        <v>0</v>
      </c>
      <c r="FN128" s="18">
        <f t="shared" si="224"/>
        <v>0</v>
      </c>
      <c r="FO128" s="18">
        <f t="shared" si="225"/>
        <v>0</v>
      </c>
      <c r="FP128" s="18">
        <f t="shared" si="226"/>
        <v>0</v>
      </c>
      <c r="FQ128" s="18">
        <f t="shared" si="227"/>
        <v>0</v>
      </c>
      <c r="FR128" s="18">
        <f t="shared" si="228"/>
        <v>0</v>
      </c>
      <c r="FS128" s="18">
        <f t="shared" si="229"/>
        <v>0</v>
      </c>
      <c r="FT128" s="18">
        <f t="shared" si="230"/>
        <v>0</v>
      </c>
      <c r="FU128" s="18">
        <f t="shared" si="231"/>
        <v>0</v>
      </c>
      <c r="FV128" s="18">
        <f t="shared" si="232"/>
        <v>0</v>
      </c>
      <c r="FW128" s="18">
        <f t="shared" si="233"/>
        <v>0</v>
      </c>
      <c r="FX128" s="18">
        <f t="shared" si="234"/>
        <v>0</v>
      </c>
      <c r="FY128" s="18">
        <f t="shared" si="235"/>
        <v>0</v>
      </c>
      <c r="FZ128" s="18">
        <f t="shared" si="236"/>
        <v>0</v>
      </c>
      <c r="GA128" s="18">
        <f t="shared" si="237"/>
        <v>0</v>
      </c>
      <c r="GB128" s="18">
        <f t="shared" si="238"/>
        <v>0</v>
      </c>
      <c r="GC128" s="18">
        <f t="shared" si="239"/>
        <v>0</v>
      </c>
      <c r="GD128" s="18">
        <f t="shared" si="240"/>
        <v>0</v>
      </c>
      <c r="GE128" s="18">
        <f t="shared" si="241"/>
        <v>0</v>
      </c>
    </row>
    <row r="129" spans="1:187" x14ac:dyDescent="0.2">
      <c r="A129">
        <v>126</v>
      </c>
      <c r="B129" s="16">
        <f>Bonds!B129</f>
        <v>47164</v>
      </c>
      <c r="C129" s="17">
        <f>Bonds!C129</f>
        <v>3.5</v>
      </c>
      <c r="D129">
        <f>Bonds!Q129</f>
        <v>5</v>
      </c>
      <c r="E129">
        <f t="shared" si="121"/>
        <v>0</v>
      </c>
      <c r="F129" s="16">
        <f>IF(1&gt;$D129,"",IF($E129=1,EOMONTH(EDATE(Bonds!$I129,6*(1-1)),0),EDATE(Bonds!$I129,6*(1-1))))</f>
        <v>46433</v>
      </c>
      <c r="G129" s="16">
        <f>IF(2&gt;$D129,"",IF($E129=1,EOMONTH(EDATE(Bonds!$I129,6*(2-1)),0),EDATE(Bonds!$I129,6*(2-1))))</f>
        <v>46614</v>
      </c>
      <c r="H129" s="16">
        <f>IF(3&gt;$D129,"",IF($E129=1,EOMONTH(EDATE(Bonds!$I129,6*(3-1)),0),EDATE(Bonds!$I129,6*(3-1))))</f>
        <v>46798</v>
      </c>
      <c r="I129" s="16">
        <f>IF(4&gt;$D129,"",IF($E129=1,EOMONTH(EDATE(Bonds!$I129,6*(4-1)),0),EDATE(Bonds!$I129,6*(4-1))))</f>
        <v>46980</v>
      </c>
      <c r="J129" s="16">
        <f>IF(5&gt;$D129,"",IF($E129=1,EOMONTH(EDATE(Bonds!$I129,6*(5-1)),0),EDATE(Bonds!$I129,6*(5-1))))</f>
        <v>47164</v>
      </c>
      <c r="K129" s="16" t="str">
        <f>IF(6&gt;$D129,"",IF($E129=1,EOMONTH(EDATE(Bonds!$I129,6*(6-1)),0),EDATE(Bonds!$I129,6*(6-1))))</f>
        <v/>
      </c>
      <c r="L129" s="16" t="str">
        <f>IF(7&gt;$D129,"",IF($E129=1,EOMONTH(EDATE(Bonds!$I129,6*(7-1)),0),EDATE(Bonds!$I129,6*(7-1))))</f>
        <v/>
      </c>
      <c r="M129" s="16" t="str">
        <f>IF(8&gt;$D129,"",IF($E129=1,EOMONTH(EDATE(Bonds!$I129,6*(8-1)),0),EDATE(Bonds!$I129,6*(8-1))))</f>
        <v/>
      </c>
      <c r="N129" s="16" t="str">
        <f>IF(9&gt;$D129,"",IF($E129=1,EOMONTH(EDATE(Bonds!$I129,6*(9-1)),0),EDATE(Bonds!$I129,6*(9-1))))</f>
        <v/>
      </c>
      <c r="O129" s="16" t="str">
        <f>IF(10&gt;$D129,"",IF($E129=1,EOMONTH(EDATE(Bonds!$I129,6*(10-1)),0),EDATE(Bonds!$I129,6*(10-1))))</f>
        <v/>
      </c>
      <c r="P129" s="16" t="str">
        <f>IF(11&gt;$D129,"",IF($E129=1,EOMONTH(EDATE(Bonds!$I129,6*(11-1)),0),EDATE(Bonds!$I129,6*(11-1))))</f>
        <v/>
      </c>
      <c r="Q129" s="16" t="str">
        <f>IF(12&gt;$D129,"",IF($E129=1,EOMONTH(EDATE(Bonds!$I129,6*(12-1)),0),EDATE(Bonds!$I129,6*(12-1))))</f>
        <v/>
      </c>
      <c r="R129" s="16" t="str">
        <f>IF(13&gt;$D129,"",IF($E129=1,EOMONTH(EDATE(Bonds!$I129,6*(13-1)),0),EDATE(Bonds!$I129,6*(13-1))))</f>
        <v/>
      </c>
      <c r="S129" s="16" t="str">
        <f>IF(14&gt;$D129,"",IF($E129=1,EOMONTH(EDATE(Bonds!$I129,6*(14-1)),0),EDATE(Bonds!$I129,6*(14-1))))</f>
        <v/>
      </c>
      <c r="T129" s="16" t="str">
        <f>IF(15&gt;$D129,"",IF($E129=1,EOMONTH(EDATE(Bonds!$I129,6*(15-1)),0),EDATE(Bonds!$I129,6*(15-1))))</f>
        <v/>
      </c>
      <c r="U129" s="16" t="str">
        <f>IF(16&gt;$D129,"",IF($E129=1,EOMONTH(EDATE(Bonds!$I129,6*(16-1)),0),EDATE(Bonds!$I129,6*(16-1))))</f>
        <v/>
      </c>
      <c r="V129" s="16" t="str">
        <f>IF(17&gt;$D129,"",IF($E129=1,EOMONTH(EDATE(Bonds!$I129,6*(17-1)),0),EDATE(Bonds!$I129,6*(17-1))))</f>
        <v/>
      </c>
      <c r="W129" s="16" t="str">
        <f>IF(18&gt;$D129,"",IF($E129=1,EOMONTH(EDATE(Bonds!$I129,6*(18-1)),0),EDATE(Bonds!$I129,6*(18-1))))</f>
        <v/>
      </c>
      <c r="X129" s="16" t="str">
        <f>IF(19&gt;$D129,"",IF($E129=1,EOMONTH(EDATE(Bonds!$I129,6*(19-1)),0),EDATE(Bonds!$I129,6*(19-1))))</f>
        <v/>
      </c>
      <c r="Y129" s="16" t="str">
        <f>IF(20&gt;$D129,"",IF($E129=1,EOMONTH(EDATE(Bonds!$I129,6*(20-1)),0),EDATE(Bonds!$I129,6*(20-1))))</f>
        <v/>
      </c>
      <c r="Z129" s="16" t="str">
        <f>IF(21&gt;$D129,"",IF($E129=1,EOMONTH(EDATE(Bonds!$I129,6*(21-1)),0),EDATE(Bonds!$I129,6*(21-1))))</f>
        <v/>
      </c>
      <c r="AA129" s="16" t="str">
        <f>IF(22&gt;$D129,"",IF($E129=1,EOMONTH(EDATE(Bonds!$I129,6*(22-1)),0),EDATE(Bonds!$I129,6*(22-1))))</f>
        <v/>
      </c>
      <c r="AB129" s="16" t="str">
        <f>IF(23&gt;$D129,"",IF($E129=1,EOMONTH(EDATE(Bonds!$I129,6*(23-1)),0),EDATE(Bonds!$I129,6*(23-1))))</f>
        <v/>
      </c>
      <c r="AC129" s="16" t="str">
        <f>IF(24&gt;$D129,"",IF($E129=1,EOMONTH(EDATE(Bonds!$I129,6*(24-1)),0),EDATE(Bonds!$I129,6*(24-1))))</f>
        <v/>
      </c>
      <c r="AD129" s="16" t="str">
        <f>IF(25&gt;$D129,"",IF($E129=1,EOMONTH(EDATE(Bonds!$I129,6*(25-1)),0),EDATE(Bonds!$I129,6*(25-1))))</f>
        <v/>
      </c>
      <c r="AE129" s="16" t="str">
        <f>IF(26&gt;$D129,"",IF($E129=1,EOMONTH(EDATE(Bonds!$I129,6*(26-1)),0),EDATE(Bonds!$I129,6*(26-1))))</f>
        <v/>
      </c>
      <c r="AF129" s="16" t="str">
        <f>IF(27&gt;$D129,"",IF($E129=1,EOMONTH(EDATE(Bonds!$I129,6*(27-1)),0),EDATE(Bonds!$I129,6*(27-1))))</f>
        <v/>
      </c>
      <c r="AG129" s="16" t="str">
        <f>IF(28&gt;$D129,"",IF($E129=1,EOMONTH(EDATE(Bonds!$I129,6*(28-1)),0),EDATE(Bonds!$I129,6*(28-1))))</f>
        <v/>
      </c>
      <c r="AH129" s="16" t="str">
        <f>IF(29&gt;$D129,"",IF($E129=1,EOMONTH(EDATE(Bonds!$I129,6*(29-1)),0),EDATE(Bonds!$I129,6*(29-1))))</f>
        <v/>
      </c>
      <c r="AI129" s="16" t="str">
        <f>IF(30&gt;$D129,"",IF($E129=1,EOMONTH(EDATE(Bonds!$I129,6*(30-1)),0),EDATE(Bonds!$I129,6*(30-1))))</f>
        <v/>
      </c>
      <c r="AJ129" s="16" t="str">
        <f>IF(31&gt;$D129,"",IF($E129=1,EOMONTH(EDATE(Bonds!$I129,6*(31-1)),0),EDATE(Bonds!$I129,6*(31-1))))</f>
        <v/>
      </c>
      <c r="AK129" s="16" t="str">
        <f>IF(32&gt;$D129,"",IF($E129=1,EOMONTH(EDATE(Bonds!$I129,6*(32-1)),0),EDATE(Bonds!$I129,6*(32-1))))</f>
        <v/>
      </c>
      <c r="AL129" s="16" t="str">
        <f>IF(33&gt;$D129,"",IF($E129=1,EOMONTH(EDATE(Bonds!$I129,6*(33-1)),0),EDATE(Bonds!$I129,6*(33-1))))</f>
        <v/>
      </c>
      <c r="AM129" s="16" t="str">
        <f>IF(34&gt;$D129,"",IF($E129=1,EOMONTH(EDATE(Bonds!$I129,6*(34-1)),0),EDATE(Bonds!$I129,6*(34-1))))</f>
        <v/>
      </c>
      <c r="AN129" s="16" t="str">
        <f>IF(35&gt;$D129,"",IF($E129=1,EOMONTH(EDATE(Bonds!$I129,6*(35-1)),0),EDATE(Bonds!$I129,6*(35-1))))</f>
        <v/>
      </c>
      <c r="AO129" s="16" t="str">
        <f>IF(36&gt;$D129,"",IF($E129=1,EOMONTH(EDATE(Bonds!$I129,6*(36-1)),0),EDATE(Bonds!$I129,6*(36-1))))</f>
        <v/>
      </c>
      <c r="AP129" s="16" t="str">
        <f>IF(37&gt;$D129,"",IF($E129=1,EOMONTH(EDATE(Bonds!$I129,6*(37-1)),0),EDATE(Bonds!$I129,6*(37-1))))</f>
        <v/>
      </c>
      <c r="AQ129" s="16" t="str">
        <f>IF(38&gt;$D129,"",IF($E129=1,EOMONTH(EDATE(Bonds!$I129,6*(38-1)),0),EDATE(Bonds!$I129,6*(38-1))))</f>
        <v/>
      </c>
      <c r="AR129" s="16" t="str">
        <f>IF(39&gt;$D129,"",IF($E129=1,EOMONTH(EDATE(Bonds!$I129,6*(39-1)),0),EDATE(Bonds!$I129,6*(39-1))))</f>
        <v/>
      </c>
      <c r="AS129" s="16" t="str">
        <f>IF(40&gt;$D129,"",IF($E129=1,EOMONTH(EDATE(Bonds!$I129,6*(40-1)),0),EDATE(Bonds!$I129,6*(40-1))))</f>
        <v/>
      </c>
      <c r="AT129" s="16" t="str">
        <f>IF(41&gt;$D129,"",IF($E129=1,EOMONTH(EDATE(Bonds!$I129,6*(41-1)),0),EDATE(Bonds!$I129,6*(41-1))))</f>
        <v/>
      </c>
      <c r="AU129" s="16" t="str">
        <f>IF(42&gt;$D129,"",IF($E129=1,EOMONTH(EDATE(Bonds!$I129,6*(42-1)),0),EDATE(Bonds!$I129,6*(42-1))))</f>
        <v/>
      </c>
      <c r="AV129" s="16" t="str">
        <f>IF(43&gt;$D129,"",IF($E129=1,EOMONTH(EDATE(Bonds!$I129,6*(43-1)),0),EDATE(Bonds!$I129,6*(43-1))))</f>
        <v/>
      </c>
      <c r="AW129" s="16" t="str">
        <f>IF(44&gt;$D129,"",IF($E129=1,EOMONTH(EDATE(Bonds!$I129,6*(44-1)),0),EDATE(Bonds!$I129,6*(44-1))))</f>
        <v/>
      </c>
      <c r="AX129" s="16" t="str">
        <f>IF(45&gt;$D129,"",IF($E129=1,EOMONTH(EDATE(Bonds!$I129,6*(45-1)),0),EDATE(Bonds!$I129,6*(45-1))))</f>
        <v/>
      </c>
      <c r="AY129" s="16" t="str">
        <f>IF(46&gt;$D129,"",IF($E129=1,EOMONTH(EDATE(Bonds!$I129,6*(46-1)),0),EDATE(Bonds!$I129,6*(46-1))))</f>
        <v/>
      </c>
      <c r="AZ129" s="16" t="str">
        <f>IF(47&gt;$D129,"",IF($E129=1,EOMONTH(EDATE(Bonds!$I129,6*(47-1)),0),EDATE(Bonds!$I129,6*(47-1))))</f>
        <v/>
      </c>
      <c r="BA129" s="16" t="str">
        <f>IF(48&gt;$D129,"",IF($E129=1,EOMONTH(EDATE(Bonds!$I129,6*(48-1)),0),EDATE(Bonds!$I129,6*(48-1))))</f>
        <v/>
      </c>
      <c r="BB129" s="16" t="str">
        <f>IF(49&gt;$D129,"",IF($E129=1,EOMONTH(EDATE(Bonds!$I129,6*(49-1)),0),EDATE(Bonds!$I129,6*(49-1))))</f>
        <v/>
      </c>
      <c r="BC129" s="16" t="str">
        <f>IF(50&gt;$D129,"",IF($E129=1,EOMONTH(EDATE(Bonds!$I129,6*(50-1)),0),EDATE(Bonds!$I129,6*(50-1))))</f>
        <v/>
      </c>
      <c r="BD129" s="16" t="str">
        <f>IF(51&gt;$D129,"",IF($E129=1,EOMONTH(EDATE(Bonds!$I129,6*(51-1)),0),EDATE(Bonds!$I129,6*(51-1))))</f>
        <v/>
      </c>
      <c r="BE129" s="16" t="str">
        <f>IF(52&gt;$D129,"",IF($E129=1,EOMONTH(EDATE(Bonds!$I129,6*(52-1)),0),EDATE(Bonds!$I129,6*(52-1))))</f>
        <v/>
      </c>
      <c r="BF129" s="16" t="str">
        <f>IF(53&gt;$D129,"",IF($E129=1,EOMONTH(EDATE(Bonds!$I129,6*(53-1)),0),EDATE(Bonds!$I129,6*(53-1))))</f>
        <v/>
      </c>
      <c r="BG129" s="16" t="str">
        <f>IF(54&gt;$D129,"",IF($E129=1,EOMONTH(EDATE(Bonds!$I129,6*(54-1)),0),EDATE(Bonds!$I129,6*(54-1))))</f>
        <v/>
      </c>
      <c r="BH129" s="16" t="str">
        <f>IF(55&gt;$D129,"",IF($E129=1,EOMONTH(EDATE(Bonds!$I129,6*(55-1)),0),EDATE(Bonds!$I129,6*(55-1))))</f>
        <v/>
      </c>
      <c r="BI129" s="16" t="str">
        <f>IF(56&gt;$D129,"",IF($E129=1,EOMONTH(EDATE(Bonds!$I129,6*(56-1)),0),EDATE(Bonds!$I129,6*(56-1))))</f>
        <v/>
      </c>
      <c r="BJ129" s="16" t="str">
        <f>IF(57&gt;$D129,"",IF($E129=1,EOMONTH(EDATE(Bonds!$I129,6*(57-1)),0),EDATE(Bonds!$I129,6*(57-1))))</f>
        <v/>
      </c>
      <c r="BK129" s="16" t="str">
        <f>IF(58&gt;$D129,"",IF($E129=1,EOMONTH(EDATE(Bonds!$I129,6*(58-1)),0),EDATE(Bonds!$I129,6*(58-1))))</f>
        <v/>
      </c>
      <c r="BL129" s="16" t="str">
        <f>IF(59&gt;$D129,"",IF($E129=1,EOMONTH(EDATE(Bonds!$I129,6*(59-1)),0),EDATE(Bonds!$I129,6*(59-1))))</f>
        <v/>
      </c>
      <c r="BM129" s="16" t="str">
        <f>IF(60&gt;$D129,"",IF($E129=1,EOMONTH(EDATE(Bonds!$I129,6*(60-1)),0),EDATE(Bonds!$I129,6*(60-1))))</f>
        <v/>
      </c>
      <c r="BO129" s="22">
        <f t="shared" si="122"/>
        <v>3.9020657449939315E-2</v>
      </c>
      <c r="BP129" s="22">
        <f t="shared" si="123"/>
        <v>4.1110910077221674E-2</v>
      </c>
      <c r="BQ129" s="22">
        <f t="shared" si="124"/>
        <v>4.2474903504774571E-2</v>
      </c>
      <c r="BR129" s="22">
        <f t="shared" si="125"/>
        <v>4.3324176224102208E-2</v>
      </c>
      <c r="BS129" s="22">
        <f t="shared" si="126"/>
        <v>4.3859676958404203E-2</v>
      </c>
      <c r="BT129" s="22" t="str">
        <f t="shared" si="127"/>
        <v/>
      </c>
      <c r="BU129" s="22" t="str">
        <f t="shared" si="128"/>
        <v/>
      </c>
      <c r="BV129" s="22" t="str">
        <f t="shared" si="129"/>
        <v/>
      </c>
      <c r="BW129" s="22" t="str">
        <f t="shared" si="130"/>
        <v/>
      </c>
      <c r="BX129" s="22" t="str">
        <f t="shared" si="131"/>
        <v/>
      </c>
      <c r="BY129" s="22" t="str">
        <f t="shared" si="132"/>
        <v/>
      </c>
      <c r="BZ129" s="22" t="str">
        <f t="shared" si="133"/>
        <v/>
      </c>
      <c r="CA129" s="22" t="str">
        <f t="shared" si="134"/>
        <v/>
      </c>
      <c r="CB129" s="22" t="str">
        <f t="shared" si="135"/>
        <v/>
      </c>
      <c r="CC129" s="22" t="str">
        <f t="shared" si="136"/>
        <v/>
      </c>
      <c r="CD129" s="22" t="str">
        <f t="shared" si="137"/>
        <v/>
      </c>
      <c r="CE129" s="22" t="str">
        <f t="shared" si="138"/>
        <v/>
      </c>
      <c r="CF129" s="22" t="str">
        <f t="shared" si="139"/>
        <v/>
      </c>
      <c r="CG129" s="22" t="str">
        <f t="shared" si="140"/>
        <v/>
      </c>
      <c r="CH129" s="22" t="str">
        <f t="shared" si="141"/>
        <v/>
      </c>
      <c r="CI129" s="22" t="str">
        <f t="shared" si="142"/>
        <v/>
      </c>
      <c r="CJ129" s="22" t="str">
        <f t="shared" si="143"/>
        <v/>
      </c>
      <c r="CK129" s="22" t="str">
        <f t="shared" si="144"/>
        <v/>
      </c>
      <c r="CL129" s="22" t="str">
        <f t="shared" si="145"/>
        <v/>
      </c>
      <c r="CM129" s="22" t="str">
        <f t="shared" si="146"/>
        <v/>
      </c>
      <c r="CN129" s="22" t="str">
        <f t="shared" si="147"/>
        <v/>
      </c>
      <c r="CO129" s="22" t="str">
        <f t="shared" si="148"/>
        <v/>
      </c>
      <c r="CP129" s="22" t="str">
        <f t="shared" si="149"/>
        <v/>
      </c>
      <c r="CQ129" s="22" t="str">
        <f t="shared" si="150"/>
        <v/>
      </c>
      <c r="CR129" s="22" t="str">
        <f t="shared" si="151"/>
        <v/>
      </c>
      <c r="CS129" s="22" t="str">
        <f t="shared" si="152"/>
        <v/>
      </c>
      <c r="CT129" s="22" t="str">
        <f t="shared" si="153"/>
        <v/>
      </c>
      <c r="CU129" s="22" t="str">
        <f t="shared" si="154"/>
        <v/>
      </c>
      <c r="CV129" s="22" t="str">
        <f t="shared" si="155"/>
        <v/>
      </c>
      <c r="CW129" s="22" t="str">
        <f t="shared" si="156"/>
        <v/>
      </c>
      <c r="CX129" s="22" t="str">
        <f t="shared" si="157"/>
        <v/>
      </c>
      <c r="CY129" s="22" t="str">
        <f t="shared" si="158"/>
        <v/>
      </c>
      <c r="CZ129" s="22" t="str">
        <f t="shared" si="159"/>
        <v/>
      </c>
      <c r="DA129" s="22" t="str">
        <f t="shared" si="160"/>
        <v/>
      </c>
      <c r="DB129" s="22" t="str">
        <f t="shared" si="161"/>
        <v/>
      </c>
      <c r="DC129" s="22" t="str">
        <f t="shared" si="162"/>
        <v/>
      </c>
      <c r="DD129" s="22" t="str">
        <f t="shared" si="163"/>
        <v/>
      </c>
      <c r="DE129" s="22" t="str">
        <f t="shared" si="164"/>
        <v/>
      </c>
      <c r="DF129" s="22" t="str">
        <f t="shared" si="165"/>
        <v/>
      </c>
      <c r="DG129" s="22" t="str">
        <f t="shared" si="166"/>
        <v/>
      </c>
      <c r="DH129" s="22" t="str">
        <f t="shared" si="167"/>
        <v/>
      </c>
      <c r="DI129" s="22" t="str">
        <f t="shared" si="168"/>
        <v/>
      </c>
      <c r="DJ129" s="22" t="str">
        <f t="shared" si="169"/>
        <v/>
      </c>
      <c r="DK129" s="22" t="str">
        <f t="shared" si="170"/>
        <v/>
      </c>
      <c r="DL129" s="22" t="str">
        <f t="shared" si="171"/>
        <v/>
      </c>
      <c r="DM129" s="22" t="str">
        <f t="shared" si="172"/>
        <v/>
      </c>
      <c r="DN129" s="22" t="str">
        <f t="shared" si="173"/>
        <v/>
      </c>
      <c r="DO129" s="22" t="str">
        <f t="shared" si="174"/>
        <v/>
      </c>
      <c r="DP129" s="22" t="str">
        <f t="shared" si="175"/>
        <v/>
      </c>
      <c r="DQ129" s="22" t="str">
        <f t="shared" si="176"/>
        <v/>
      </c>
      <c r="DR129" s="22" t="str">
        <f t="shared" si="177"/>
        <v/>
      </c>
      <c r="DS129" s="22" t="str">
        <f t="shared" si="178"/>
        <v/>
      </c>
      <c r="DT129" s="22" t="str">
        <f t="shared" si="179"/>
        <v/>
      </c>
      <c r="DU129" s="22" t="str">
        <f t="shared" si="180"/>
        <v/>
      </c>
      <c r="DV129" s="22" t="str">
        <f t="shared" si="181"/>
        <v/>
      </c>
      <c r="DX129" s="18">
        <f t="shared" si="182"/>
        <v>1.7203208983022387</v>
      </c>
      <c r="DY129" s="18">
        <f t="shared" si="183"/>
        <v>1.6840608695603339</v>
      </c>
      <c r="DZ129" s="18">
        <f t="shared" si="184"/>
        <v>1.6462858467800523</v>
      </c>
      <c r="EA129" s="18">
        <f t="shared" si="185"/>
        <v>1.6091361015100074</v>
      </c>
      <c r="EB129" s="18">
        <f t="shared" si="186"/>
        <v>91.418982888787966</v>
      </c>
      <c r="EC129" s="18">
        <f t="shared" si="187"/>
        <v>0</v>
      </c>
      <c r="ED129" s="18">
        <f t="shared" si="188"/>
        <v>0</v>
      </c>
      <c r="EE129" s="18">
        <f t="shared" si="189"/>
        <v>0</v>
      </c>
      <c r="EF129" s="18">
        <f t="shared" si="190"/>
        <v>0</v>
      </c>
      <c r="EG129" s="18">
        <f t="shared" si="191"/>
        <v>0</v>
      </c>
      <c r="EH129" s="18">
        <f t="shared" si="192"/>
        <v>0</v>
      </c>
      <c r="EI129" s="18">
        <f t="shared" si="193"/>
        <v>0</v>
      </c>
      <c r="EJ129" s="18">
        <f t="shared" si="194"/>
        <v>0</v>
      </c>
      <c r="EK129" s="18">
        <f t="shared" si="195"/>
        <v>0</v>
      </c>
      <c r="EL129" s="18">
        <f t="shared" si="196"/>
        <v>0</v>
      </c>
      <c r="EM129" s="18">
        <f t="shared" si="197"/>
        <v>0</v>
      </c>
      <c r="EN129" s="18">
        <f t="shared" si="198"/>
        <v>0</v>
      </c>
      <c r="EO129" s="18">
        <f t="shared" si="199"/>
        <v>0</v>
      </c>
      <c r="EP129" s="18">
        <f t="shared" si="200"/>
        <v>0</v>
      </c>
      <c r="EQ129" s="18">
        <f t="shared" si="201"/>
        <v>0</v>
      </c>
      <c r="ER129" s="18">
        <f t="shared" si="202"/>
        <v>0</v>
      </c>
      <c r="ES129" s="18">
        <f t="shared" si="203"/>
        <v>0</v>
      </c>
      <c r="ET129" s="18">
        <f t="shared" si="204"/>
        <v>0</v>
      </c>
      <c r="EU129" s="18">
        <f t="shared" si="205"/>
        <v>0</v>
      </c>
      <c r="EV129" s="18">
        <f t="shared" si="206"/>
        <v>0</v>
      </c>
      <c r="EW129" s="18">
        <f t="shared" si="207"/>
        <v>0</v>
      </c>
      <c r="EX129" s="18">
        <f t="shared" si="208"/>
        <v>0</v>
      </c>
      <c r="EY129" s="18">
        <f t="shared" si="209"/>
        <v>0</v>
      </c>
      <c r="EZ129" s="18">
        <f t="shared" si="210"/>
        <v>0</v>
      </c>
      <c r="FA129" s="18">
        <f t="shared" si="211"/>
        <v>0</v>
      </c>
      <c r="FB129" s="18">
        <f t="shared" si="212"/>
        <v>0</v>
      </c>
      <c r="FC129" s="18">
        <f t="shared" si="213"/>
        <v>0</v>
      </c>
      <c r="FD129" s="18">
        <f t="shared" si="214"/>
        <v>0</v>
      </c>
      <c r="FE129" s="18">
        <f t="shared" si="215"/>
        <v>0</v>
      </c>
      <c r="FF129" s="18">
        <f t="shared" si="216"/>
        <v>0</v>
      </c>
      <c r="FG129" s="18">
        <f t="shared" si="217"/>
        <v>0</v>
      </c>
      <c r="FH129" s="18">
        <f t="shared" si="218"/>
        <v>0</v>
      </c>
      <c r="FI129" s="18">
        <f t="shared" si="219"/>
        <v>0</v>
      </c>
      <c r="FJ129" s="18">
        <f t="shared" si="220"/>
        <v>0</v>
      </c>
      <c r="FK129" s="18">
        <f t="shared" si="221"/>
        <v>0</v>
      </c>
      <c r="FL129" s="18">
        <f t="shared" si="222"/>
        <v>0</v>
      </c>
      <c r="FM129" s="18">
        <f t="shared" si="223"/>
        <v>0</v>
      </c>
      <c r="FN129" s="18">
        <f t="shared" si="224"/>
        <v>0</v>
      </c>
      <c r="FO129" s="18">
        <f t="shared" si="225"/>
        <v>0</v>
      </c>
      <c r="FP129" s="18">
        <f t="shared" si="226"/>
        <v>0</v>
      </c>
      <c r="FQ129" s="18">
        <f t="shared" si="227"/>
        <v>0</v>
      </c>
      <c r="FR129" s="18">
        <f t="shared" si="228"/>
        <v>0</v>
      </c>
      <c r="FS129" s="18">
        <f t="shared" si="229"/>
        <v>0</v>
      </c>
      <c r="FT129" s="18">
        <f t="shared" si="230"/>
        <v>0</v>
      </c>
      <c r="FU129" s="18">
        <f t="shared" si="231"/>
        <v>0</v>
      </c>
      <c r="FV129" s="18">
        <f t="shared" si="232"/>
        <v>0</v>
      </c>
      <c r="FW129" s="18">
        <f t="shared" si="233"/>
        <v>0</v>
      </c>
      <c r="FX129" s="18">
        <f t="shared" si="234"/>
        <v>0</v>
      </c>
      <c r="FY129" s="18">
        <f t="shared" si="235"/>
        <v>0</v>
      </c>
      <c r="FZ129" s="18">
        <f t="shared" si="236"/>
        <v>0</v>
      </c>
      <c r="GA129" s="18">
        <f t="shared" si="237"/>
        <v>0</v>
      </c>
      <c r="GB129" s="18">
        <f t="shared" si="238"/>
        <v>0</v>
      </c>
      <c r="GC129" s="18">
        <f t="shared" si="239"/>
        <v>0</v>
      </c>
      <c r="GD129" s="18">
        <f t="shared" si="240"/>
        <v>0</v>
      </c>
      <c r="GE129" s="18">
        <f t="shared" si="241"/>
        <v>0</v>
      </c>
    </row>
    <row r="130" spans="1:187" x14ac:dyDescent="0.2">
      <c r="A130">
        <v>127</v>
      </c>
      <c r="B130" s="16">
        <f>Bonds!B130</f>
        <v>47164</v>
      </c>
      <c r="C130" s="17">
        <f>Bonds!C130</f>
        <v>5.25</v>
      </c>
      <c r="D130">
        <f>Bonds!Q130</f>
        <v>5</v>
      </c>
      <c r="E130">
        <f t="shared" si="121"/>
        <v>0</v>
      </c>
      <c r="F130" s="16">
        <f>IF(1&gt;$D130,"",IF($E130=1,EOMONTH(EDATE(Bonds!$I130,6*(1-1)),0),EDATE(Bonds!$I130,6*(1-1))))</f>
        <v>46433</v>
      </c>
      <c r="G130" s="16">
        <f>IF(2&gt;$D130,"",IF($E130=1,EOMONTH(EDATE(Bonds!$I130,6*(2-1)),0),EDATE(Bonds!$I130,6*(2-1))))</f>
        <v>46614</v>
      </c>
      <c r="H130" s="16">
        <f>IF(3&gt;$D130,"",IF($E130=1,EOMONTH(EDATE(Bonds!$I130,6*(3-1)),0),EDATE(Bonds!$I130,6*(3-1))))</f>
        <v>46798</v>
      </c>
      <c r="I130" s="16">
        <f>IF(4&gt;$D130,"",IF($E130=1,EOMONTH(EDATE(Bonds!$I130,6*(4-1)),0),EDATE(Bonds!$I130,6*(4-1))))</f>
        <v>46980</v>
      </c>
      <c r="J130" s="16">
        <f>IF(5&gt;$D130,"",IF($E130=1,EOMONTH(EDATE(Bonds!$I130,6*(5-1)),0),EDATE(Bonds!$I130,6*(5-1))))</f>
        <v>47164</v>
      </c>
      <c r="K130" s="16" t="str">
        <f>IF(6&gt;$D130,"",IF($E130=1,EOMONTH(EDATE(Bonds!$I130,6*(6-1)),0),EDATE(Bonds!$I130,6*(6-1))))</f>
        <v/>
      </c>
      <c r="L130" s="16" t="str">
        <f>IF(7&gt;$D130,"",IF($E130=1,EOMONTH(EDATE(Bonds!$I130,6*(7-1)),0),EDATE(Bonds!$I130,6*(7-1))))</f>
        <v/>
      </c>
      <c r="M130" s="16" t="str">
        <f>IF(8&gt;$D130,"",IF($E130=1,EOMONTH(EDATE(Bonds!$I130,6*(8-1)),0),EDATE(Bonds!$I130,6*(8-1))))</f>
        <v/>
      </c>
      <c r="N130" s="16" t="str">
        <f>IF(9&gt;$D130,"",IF($E130=1,EOMONTH(EDATE(Bonds!$I130,6*(9-1)),0),EDATE(Bonds!$I130,6*(9-1))))</f>
        <v/>
      </c>
      <c r="O130" s="16" t="str">
        <f>IF(10&gt;$D130,"",IF($E130=1,EOMONTH(EDATE(Bonds!$I130,6*(10-1)),0),EDATE(Bonds!$I130,6*(10-1))))</f>
        <v/>
      </c>
      <c r="P130" s="16" t="str">
        <f>IF(11&gt;$D130,"",IF($E130=1,EOMONTH(EDATE(Bonds!$I130,6*(11-1)),0),EDATE(Bonds!$I130,6*(11-1))))</f>
        <v/>
      </c>
      <c r="Q130" s="16" t="str">
        <f>IF(12&gt;$D130,"",IF($E130=1,EOMONTH(EDATE(Bonds!$I130,6*(12-1)),0),EDATE(Bonds!$I130,6*(12-1))))</f>
        <v/>
      </c>
      <c r="R130" s="16" t="str">
        <f>IF(13&gt;$D130,"",IF($E130=1,EOMONTH(EDATE(Bonds!$I130,6*(13-1)),0),EDATE(Bonds!$I130,6*(13-1))))</f>
        <v/>
      </c>
      <c r="S130" s="16" t="str">
        <f>IF(14&gt;$D130,"",IF($E130=1,EOMONTH(EDATE(Bonds!$I130,6*(14-1)),0),EDATE(Bonds!$I130,6*(14-1))))</f>
        <v/>
      </c>
      <c r="T130" s="16" t="str">
        <f>IF(15&gt;$D130,"",IF($E130=1,EOMONTH(EDATE(Bonds!$I130,6*(15-1)),0),EDATE(Bonds!$I130,6*(15-1))))</f>
        <v/>
      </c>
      <c r="U130" s="16" t="str">
        <f>IF(16&gt;$D130,"",IF($E130=1,EOMONTH(EDATE(Bonds!$I130,6*(16-1)),0),EDATE(Bonds!$I130,6*(16-1))))</f>
        <v/>
      </c>
      <c r="V130" s="16" t="str">
        <f>IF(17&gt;$D130,"",IF($E130=1,EOMONTH(EDATE(Bonds!$I130,6*(17-1)),0),EDATE(Bonds!$I130,6*(17-1))))</f>
        <v/>
      </c>
      <c r="W130" s="16" t="str">
        <f>IF(18&gt;$D130,"",IF($E130=1,EOMONTH(EDATE(Bonds!$I130,6*(18-1)),0),EDATE(Bonds!$I130,6*(18-1))))</f>
        <v/>
      </c>
      <c r="X130" s="16" t="str">
        <f>IF(19&gt;$D130,"",IF($E130=1,EOMONTH(EDATE(Bonds!$I130,6*(19-1)),0),EDATE(Bonds!$I130,6*(19-1))))</f>
        <v/>
      </c>
      <c r="Y130" s="16" t="str">
        <f>IF(20&gt;$D130,"",IF($E130=1,EOMONTH(EDATE(Bonds!$I130,6*(20-1)),0),EDATE(Bonds!$I130,6*(20-1))))</f>
        <v/>
      </c>
      <c r="Z130" s="16" t="str">
        <f>IF(21&gt;$D130,"",IF($E130=1,EOMONTH(EDATE(Bonds!$I130,6*(21-1)),0),EDATE(Bonds!$I130,6*(21-1))))</f>
        <v/>
      </c>
      <c r="AA130" s="16" t="str">
        <f>IF(22&gt;$D130,"",IF($E130=1,EOMONTH(EDATE(Bonds!$I130,6*(22-1)),0),EDATE(Bonds!$I130,6*(22-1))))</f>
        <v/>
      </c>
      <c r="AB130" s="16" t="str">
        <f>IF(23&gt;$D130,"",IF($E130=1,EOMONTH(EDATE(Bonds!$I130,6*(23-1)),0),EDATE(Bonds!$I130,6*(23-1))))</f>
        <v/>
      </c>
      <c r="AC130" s="16" t="str">
        <f>IF(24&gt;$D130,"",IF($E130=1,EOMONTH(EDATE(Bonds!$I130,6*(24-1)),0),EDATE(Bonds!$I130,6*(24-1))))</f>
        <v/>
      </c>
      <c r="AD130" s="16" t="str">
        <f>IF(25&gt;$D130,"",IF($E130=1,EOMONTH(EDATE(Bonds!$I130,6*(25-1)),0),EDATE(Bonds!$I130,6*(25-1))))</f>
        <v/>
      </c>
      <c r="AE130" s="16" t="str">
        <f>IF(26&gt;$D130,"",IF($E130=1,EOMONTH(EDATE(Bonds!$I130,6*(26-1)),0),EDATE(Bonds!$I130,6*(26-1))))</f>
        <v/>
      </c>
      <c r="AF130" s="16" t="str">
        <f>IF(27&gt;$D130,"",IF($E130=1,EOMONTH(EDATE(Bonds!$I130,6*(27-1)),0),EDATE(Bonds!$I130,6*(27-1))))</f>
        <v/>
      </c>
      <c r="AG130" s="16" t="str">
        <f>IF(28&gt;$D130,"",IF($E130=1,EOMONTH(EDATE(Bonds!$I130,6*(28-1)),0),EDATE(Bonds!$I130,6*(28-1))))</f>
        <v/>
      </c>
      <c r="AH130" s="16" t="str">
        <f>IF(29&gt;$D130,"",IF($E130=1,EOMONTH(EDATE(Bonds!$I130,6*(29-1)),0),EDATE(Bonds!$I130,6*(29-1))))</f>
        <v/>
      </c>
      <c r="AI130" s="16" t="str">
        <f>IF(30&gt;$D130,"",IF($E130=1,EOMONTH(EDATE(Bonds!$I130,6*(30-1)),0),EDATE(Bonds!$I130,6*(30-1))))</f>
        <v/>
      </c>
      <c r="AJ130" s="16" t="str">
        <f>IF(31&gt;$D130,"",IF($E130=1,EOMONTH(EDATE(Bonds!$I130,6*(31-1)),0),EDATE(Bonds!$I130,6*(31-1))))</f>
        <v/>
      </c>
      <c r="AK130" s="16" t="str">
        <f>IF(32&gt;$D130,"",IF($E130=1,EOMONTH(EDATE(Bonds!$I130,6*(32-1)),0),EDATE(Bonds!$I130,6*(32-1))))</f>
        <v/>
      </c>
      <c r="AL130" s="16" t="str">
        <f>IF(33&gt;$D130,"",IF($E130=1,EOMONTH(EDATE(Bonds!$I130,6*(33-1)),0),EDATE(Bonds!$I130,6*(33-1))))</f>
        <v/>
      </c>
      <c r="AM130" s="16" t="str">
        <f>IF(34&gt;$D130,"",IF($E130=1,EOMONTH(EDATE(Bonds!$I130,6*(34-1)),0),EDATE(Bonds!$I130,6*(34-1))))</f>
        <v/>
      </c>
      <c r="AN130" s="16" t="str">
        <f>IF(35&gt;$D130,"",IF($E130=1,EOMONTH(EDATE(Bonds!$I130,6*(35-1)),0),EDATE(Bonds!$I130,6*(35-1))))</f>
        <v/>
      </c>
      <c r="AO130" s="16" t="str">
        <f>IF(36&gt;$D130,"",IF($E130=1,EOMONTH(EDATE(Bonds!$I130,6*(36-1)),0),EDATE(Bonds!$I130,6*(36-1))))</f>
        <v/>
      </c>
      <c r="AP130" s="16" t="str">
        <f>IF(37&gt;$D130,"",IF($E130=1,EOMONTH(EDATE(Bonds!$I130,6*(37-1)),0),EDATE(Bonds!$I130,6*(37-1))))</f>
        <v/>
      </c>
      <c r="AQ130" s="16" t="str">
        <f>IF(38&gt;$D130,"",IF($E130=1,EOMONTH(EDATE(Bonds!$I130,6*(38-1)),0),EDATE(Bonds!$I130,6*(38-1))))</f>
        <v/>
      </c>
      <c r="AR130" s="16" t="str">
        <f>IF(39&gt;$D130,"",IF($E130=1,EOMONTH(EDATE(Bonds!$I130,6*(39-1)),0),EDATE(Bonds!$I130,6*(39-1))))</f>
        <v/>
      </c>
      <c r="AS130" s="16" t="str">
        <f>IF(40&gt;$D130,"",IF($E130=1,EOMONTH(EDATE(Bonds!$I130,6*(40-1)),0),EDATE(Bonds!$I130,6*(40-1))))</f>
        <v/>
      </c>
      <c r="AT130" s="16" t="str">
        <f>IF(41&gt;$D130,"",IF($E130=1,EOMONTH(EDATE(Bonds!$I130,6*(41-1)),0),EDATE(Bonds!$I130,6*(41-1))))</f>
        <v/>
      </c>
      <c r="AU130" s="16" t="str">
        <f>IF(42&gt;$D130,"",IF($E130=1,EOMONTH(EDATE(Bonds!$I130,6*(42-1)),0),EDATE(Bonds!$I130,6*(42-1))))</f>
        <v/>
      </c>
      <c r="AV130" s="16" t="str">
        <f>IF(43&gt;$D130,"",IF($E130=1,EOMONTH(EDATE(Bonds!$I130,6*(43-1)),0),EDATE(Bonds!$I130,6*(43-1))))</f>
        <v/>
      </c>
      <c r="AW130" s="16" t="str">
        <f>IF(44&gt;$D130,"",IF($E130=1,EOMONTH(EDATE(Bonds!$I130,6*(44-1)),0),EDATE(Bonds!$I130,6*(44-1))))</f>
        <v/>
      </c>
      <c r="AX130" s="16" t="str">
        <f>IF(45&gt;$D130,"",IF($E130=1,EOMONTH(EDATE(Bonds!$I130,6*(45-1)),0),EDATE(Bonds!$I130,6*(45-1))))</f>
        <v/>
      </c>
      <c r="AY130" s="16" t="str">
        <f>IF(46&gt;$D130,"",IF($E130=1,EOMONTH(EDATE(Bonds!$I130,6*(46-1)),0),EDATE(Bonds!$I130,6*(46-1))))</f>
        <v/>
      </c>
      <c r="AZ130" s="16" t="str">
        <f>IF(47&gt;$D130,"",IF($E130=1,EOMONTH(EDATE(Bonds!$I130,6*(47-1)),0),EDATE(Bonds!$I130,6*(47-1))))</f>
        <v/>
      </c>
      <c r="BA130" s="16" t="str">
        <f>IF(48&gt;$D130,"",IF($E130=1,EOMONTH(EDATE(Bonds!$I130,6*(48-1)),0),EDATE(Bonds!$I130,6*(48-1))))</f>
        <v/>
      </c>
      <c r="BB130" s="16" t="str">
        <f>IF(49&gt;$D130,"",IF($E130=1,EOMONTH(EDATE(Bonds!$I130,6*(49-1)),0),EDATE(Bonds!$I130,6*(49-1))))</f>
        <v/>
      </c>
      <c r="BC130" s="16" t="str">
        <f>IF(50&gt;$D130,"",IF($E130=1,EOMONTH(EDATE(Bonds!$I130,6*(50-1)),0),EDATE(Bonds!$I130,6*(50-1))))</f>
        <v/>
      </c>
      <c r="BD130" s="16" t="str">
        <f>IF(51&gt;$D130,"",IF($E130=1,EOMONTH(EDATE(Bonds!$I130,6*(51-1)),0),EDATE(Bonds!$I130,6*(51-1))))</f>
        <v/>
      </c>
      <c r="BE130" s="16" t="str">
        <f>IF(52&gt;$D130,"",IF($E130=1,EOMONTH(EDATE(Bonds!$I130,6*(52-1)),0),EDATE(Bonds!$I130,6*(52-1))))</f>
        <v/>
      </c>
      <c r="BF130" s="16" t="str">
        <f>IF(53&gt;$D130,"",IF($E130=1,EOMONTH(EDATE(Bonds!$I130,6*(53-1)),0),EDATE(Bonds!$I130,6*(53-1))))</f>
        <v/>
      </c>
      <c r="BG130" s="16" t="str">
        <f>IF(54&gt;$D130,"",IF($E130=1,EOMONTH(EDATE(Bonds!$I130,6*(54-1)),0),EDATE(Bonds!$I130,6*(54-1))))</f>
        <v/>
      </c>
      <c r="BH130" s="16" t="str">
        <f>IF(55&gt;$D130,"",IF($E130=1,EOMONTH(EDATE(Bonds!$I130,6*(55-1)),0),EDATE(Bonds!$I130,6*(55-1))))</f>
        <v/>
      </c>
      <c r="BI130" s="16" t="str">
        <f>IF(56&gt;$D130,"",IF($E130=1,EOMONTH(EDATE(Bonds!$I130,6*(56-1)),0),EDATE(Bonds!$I130,6*(56-1))))</f>
        <v/>
      </c>
      <c r="BJ130" s="16" t="str">
        <f>IF(57&gt;$D130,"",IF($E130=1,EOMONTH(EDATE(Bonds!$I130,6*(57-1)),0),EDATE(Bonds!$I130,6*(57-1))))</f>
        <v/>
      </c>
      <c r="BK130" s="16" t="str">
        <f>IF(58&gt;$D130,"",IF($E130=1,EOMONTH(EDATE(Bonds!$I130,6*(58-1)),0),EDATE(Bonds!$I130,6*(58-1))))</f>
        <v/>
      </c>
      <c r="BL130" s="16" t="str">
        <f>IF(59&gt;$D130,"",IF($E130=1,EOMONTH(EDATE(Bonds!$I130,6*(59-1)),0),EDATE(Bonds!$I130,6*(59-1))))</f>
        <v/>
      </c>
      <c r="BM130" s="16" t="str">
        <f>IF(60&gt;$D130,"",IF($E130=1,EOMONTH(EDATE(Bonds!$I130,6*(60-1)),0),EDATE(Bonds!$I130,6*(60-1))))</f>
        <v/>
      </c>
      <c r="BO130" s="22">
        <f t="shared" si="122"/>
        <v>3.9020657449939315E-2</v>
      </c>
      <c r="BP130" s="22">
        <f t="shared" si="123"/>
        <v>4.1110910077221674E-2</v>
      </c>
      <c r="BQ130" s="22">
        <f t="shared" si="124"/>
        <v>4.2474903504774571E-2</v>
      </c>
      <c r="BR130" s="22">
        <f t="shared" si="125"/>
        <v>4.3324176224102208E-2</v>
      </c>
      <c r="BS130" s="22">
        <f t="shared" si="126"/>
        <v>4.3859676958404203E-2</v>
      </c>
      <c r="BT130" s="22" t="str">
        <f t="shared" si="127"/>
        <v/>
      </c>
      <c r="BU130" s="22" t="str">
        <f t="shared" si="128"/>
        <v/>
      </c>
      <c r="BV130" s="22" t="str">
        <f t="shared" si="129"/>
        <v/>
      </c>
      <c r="BW130" s="22" t="str">
        <f t="shared" si="130"/>
        <v/>
      </c>
      <c r="BX130" s="22" t="str">
        <f t="shared" si="131"/>
        <v/>
      </c>
      <c r="BY130" s="22" t="str">
        <f t="shared" si="132"/>
        <v/>
      </c>
      <c r="BZ130" s="22" t="str">
        <f t="shared" si="133"/>
        <v/>
      </c>
      <c r="CA130" s="22" t="str">
        <f t="shared" si="134"/>
        <v/>
      </c>
      <c r="CB130" s="22" t="str">
        <f t="shared" si="135"/>
        <v/>
      </c>
      <c r="CC130" s="22" t="str">
        <f t="shared" si="136"/>
        <v/>
      </c>
      <c r="CD130" s="22" t="str">
        <f t="shared" si="137"/>
        <v/>
      </c>
      <c r="CE130" s="22" t="str">
        <f t="shared" si="138"/>
        <v/>
      </c>
      <c r="CF130" s="22" t="str">
        <f t="shared" si="139"/>
        <v/>
      </c>
      <c r="CG130" s="22" t="str">
        <f t="shared" si="140"/>
        <v/>
      </c>
      <c r="CH130" s="22" t="str">
        <f t="shared" si="141"/>
        <v/>
      </c>
      <c r="CI130" s="22" t="str">
        <f t="shared" si="142"/>
        <v/>
      </c>
      <c r="CJ130" s="22" t="str">
        <f t="shared" si="143"/>
        <v/>
      </c>
      <c r="CK130" s="22" t="str">
        <f t="shared" si="144"/>
        <v/>
      </c>
      <c r="CL130" s="22" t="str">
        <f t="shared" si="145"/>
        <v/>
      </c>
      <c r="CM130" s="22" t="str">
        <f t="shared" si="146"/>
        <v/>
      </c>
      <c r="CN130" s="22" t="str">
        <f t="shared" si="147"/>
        <v/>
      </c>
      <c r="CO130" s="22" t="str">
        <f t="shared" si="148"/>
        <v/>
      </c>
      <c r="CP130" s="22" t="str">
        <f t="shared" si="149"/>
        <v/>
      </c>
      <c r="CQ130" s="22" t="str">
        <f t="shared" si="150"/>
        <v/>
      </c>
      <c r="CR130" s="22" t="str">
        <f t="shared" si="151"/>
        <v/>
      </c>
      <c r="CS130" s="22" t="str">
        <f t="shared" si="152"/>
        <v/>
      </c>
      <c r="CT130" s="22" t="str">
        <f t="shared" si="153"/>
        <v/>
      </c>
      <c r="CU130" s="22" t="str">
        <f t="shared" si="154"/>
        <v/>
      </c>
      <c r="CV130" s="22" t="str">
        <f t="shared" si="155"/>
        <v/>
      </c>
      <c r="CW130" s="22" t="str">
        <f t="shared" si="156"/>
        <v/>
      </c>
      <c r="CX130" s="22" t="str">
        <f t="shared" si="157"/>
        <v/>
      </c>
      <c r="CY130" s="22" t="str">
        <f t="shared" si="158"/>
        <v/>
      </c>
      <c r="CZ130" s="22" t="str">
        <f t="shared" si="159"/>
        <v/>
      </c>
      <c r="DA130" s="22" t="str">
        <f t="shared" si="160"/>
        <v/>
      </c>
      <c r="DB130" s="22" t="str">
        <f t="shared" si="161"/>
        <v/>
      </c>
      <c r="DC130" s="22" t="str">
        <f t="shared" si="162"/>
        <v/>
      </c>
      <c r="DD130" s="22" t="str">
        <f t="shared" si="163"/>
        <v/>
      </c>
      <c r="DE130" s="22" t="str">
        <f t="shared" si="164"/>
        <v/>
      </c>
      <c r="DF130" s="22" t="str">
        <f t="shared" si="165"/>
        <v/>
      </c>
      <c r="DG130" s="22" t="str">
        <f t="shared" si="166"/>
        <v/>
      </c>
      <c r="DH130" s="22" t="str">
        <f t="shared" si="167"/>
        <v/>
      </c>
      <c r="DI130" s="22" t="str">
        <f t="shared" si="168"/>
        <v/>
      </c>
      <c r="DJ130" s="22" t="str">
        <f t="shared" si="169"/>
        <v/>
      </c>
      <c r="DK130" s="22" t="str">
        <f t="shared" si="170"/>
        <v/>
      </c>
      <c r="DL130" s="22" t="str">
        <f t="shared" si="171"/>
        <v/>
      </c>
      <c r="DM130" s="22" t="str">
        <f t="shared" si="172"/>
        <v/>
      </c>
      <c r="DN130" s="22" t="str">
        <f t="shared" si="173"/>
        <v/>
      </c>
      <c r="DO130" s="22" t="str">
        <f t="shared" si="174"/>
        <v/>
      </c>
      <c r="DP130" s="22" t="str">
        <f t="shared" si="175"/>
        <v/>
      </c>
      <c r="DQ130" s="22" t="str">
        <f t="shared" si="176"/>
        <v/>
      </c>
      <c r="DR130" s="22" t="str">
        <f t="shared" si="177"/>
        <v/>
      </c>
      <c r="DS130" s="22" t="str">
        <f t="shared" si="178"/>
        <v/>
      </c>
      <c r="DT130" s="22" t="str">
        <f t="shared" si="179"/>
        <v/>
      </c>
      <c r="DU130" s="22" t="str">
        <f t="shared" si="180"/>
        <v/>
      </c>
      <c r="DV130" s="22" t="str">
        <f t="shared" si="181"/>
        <v/>
      </c>
      <c r="DX130" s="18">
        <f t="shared" si="182"/>
        <v>2.5804813474533579</v>
      </c>
      <c r="DY130" s="18">
        <f t="shared" si="183"/>
        <v>2.5260913043405009</v>
      </c>
      <c r="DZ130" s="18">
        <f t="shared" si="184"/>
        <v>2.4694287701700786</v>
      </c>
      <c r="EA130" s="18">
        <f t="shared" si="185"/>
        <v>2.4137041522650109</v>
      </c>
      <c r="EB130" s="18">
        <f t="shared" si="186"/>
        <v>92.205141218298436</v>
      </c>
      <c r="EC130" s="18">
        <f t="shared" si="187"/>
        <v>0</v>
      </c>
      <c r="ED130" s="18">
        <f t="shared" si="188"/>
        <v>0</v>
      </c>
      <c r="EE130" s="18">
        <f t="shared" si="189"/>
        <v>0</v>
      </c>
      <c r="EF130" s="18">
        <f t="shared" si="190"/>
        <v>0</v>
      </c>
      <c r="EG130" s="18">
        <f t="shared" si="191"/>
        <v>0</v>
      </c>
      <c r="EH130" s="18">
        <f t="shared" si="192"/>
        <v>0</v>
      </c>
      <c r="EI130" s="18">
        <f t="shared" si="193"/>
        <v>0</v>
      </c>
      <c r="EJ130" s="18">
        <f t="shared" si="194"/>
        <v>0</v>
      </c>
      <c r="EK130" s="18">
        <f t="shared" si="195"/>
        <v>0</v>
      </c>
      <c r="EL130" s="18">
        <f t="shared" si="196"/>
        <v>0</v>
      </c>
      <c r="EM130" s="18">
        <f t="shared" si="197"/>
        <v>0</v>
      </c>
      <c r="EN130" s="18">
        <f t="shared" si="198"/>
        <v>0</v>
      </c>
      <c r="EO130" s="18">
        <f t="shared" si="199"/>
        <v>0</v>
      </c>
      <c r="EP130" s="18">
        <f t="shared" si="200"/>
        <v>0</v>
      </c>
      <c r="EQ130" s="18">
        <f t="shared" si="201"/>
        <v>0</v>
      </c>
      <c r="ER130" s="18">
        <f t="shared" si="202"/>
        <v>0</v>
      </c>
      <c r="ES130" s="18">
        <f t="shared" si="203"/>
        <v>0</v>
      </c>
      <c r="ET130" s="18">
        <f t="shared" si="204"/>
        <v>0</v>
      </c>
      <c r="EU130" s="18">
        <f t="shared" si="205"/>
        <v>0</v>
      </c>
      <c r="EV130" s="18">
        <f t="shared" si="206"/>
        <v>0</v>
      </c>
      <c r="EW130" s="18">
        <f t="shared" si="207"/>
        <v>0</v>
      </c>
      <c r="EX130" s="18">
        <f t="shared" si="208"/>
        <v>0</v>
      </c>
      <c r="EY130" s="18">
        <f t="shared" si="209"/>
        <v>0</v>
      </c>
      <c r="EZ130" s="18">
        <f t="shared" si="210"/>
        <v>0</v>
      </c>
      <c r="FA130" s="18">
        <f t="shared" si="211"/>
        <v>0</v>
      </c>
      <c r="FB130" s="18">
        <f t="shared" si="212"/>
        <v>0</v>
      </c>
      <c r="FC130" s="18">
        <f t="shared" si="213"/>
        <v>0</v>
      </c>
      <c r="FD130" s="18">
        <f t="shared" si="214"/>
        <v>0</v>
      </c>
      <c r="FE130" s="18">
        <f t="shared" si="215"/>
        <v>0</v>
      </c>
      <c r="FF130" s="18">
        <f t="shared" si="216"/>
        <v>0</v>
      </c>
      <c r="FG130" s="18">
        <f t="shared" si="217"/>
        <v>0</v>
      </c>
      <c r="FH130" s="18">
        <f t="shared" si="218"/>
        <v>0</v>
      </c>
      <c r="FI130" s="18">
        <f t="shared" si="219"/>
        <v>0</v>
      </c>
      <c r="FJ130" s="18">
        <f t="shared" si="220"/>
        <v>0</v>
      </c>
      <c r="FK130" s="18">
        <f t="shared" si="221"/>
        <v>0</v>
      </c>
      <c r="FL130" s="18">
        <f t="shared" si="222"/>
        <v>0</v>
      </c>
      <c r="FM130" s="18">
        <f t="shared" si="223"/>
        <v>0</v>
      </c>
      <c r="FN130" s="18">
        <f t="shared" si="224"/>
        <v>0</v>
      </c>
      <c r="FO130" s="18">
        <f t="shared" si="225"/>
        <v>0</v>
      </c>
      <c r="FP130" s="18">
        <f t="shared" si="226"/>
        <v>0</v>
      </c>
      <c r="FQ130" s="18">
        <f t="shared" si="227"/>
        <v>0</v>
      </c>
      <c r="FR130" s="18">
        <f t="shared" si="228"/>
        <v>0</v>
      </c>
      <c r="FS130" s="18">
        <f t="shared" si="229"/>
        <v>0</v>
      </c>
      <c r="FT130" s="18">
        <f t="shared" si="230"/>
        <v>0</v>
      </c>
      <c r="FU130" s="18">
        <f t="shared" si="231"/>
        <v>0</v>
      </c>
      <c r="FV130" s="18">
        <f t="shared" si="232"/>
        <v>0</v>
      </c>
      <c r="FW130" s="18">
        <f t="shared" si="233"/>
        <v>0</v>
      </c>
      <c r="FX130" s="18">
        <f t="shared" si="234"/>
        <v>0</v>
      </c>
      <c r="FY130" s="18">
        <f t="shared" si="235"/>
        <v>0</v>
      </c>
      <c r="FZ130" s="18">
        <f t="shared" si="236"/>
        <v>0</v>
      </c>
      <c r="GA130" s="18">
        <f t="shared" si="237"/>
        <v>0</v>
      </c>
      <c r="GB130" s="18">
        <f t="shared" si="238"/>
        <v>0</v>
      </c>
      <c r="GC130" s="18">
        <f t="shared" si="239"/>
        <v>0</v>
      </c>
      <c r="GD130" s="18">
        <f t="shared" si="240"/>
        <v>0</v>
      </c>
      <c r="GE130" s="18">
        <f t="shared" si="241"/>
        <v>0</v>
      </c>
    </row>
    <row r="131" spans="1:187" x14ac:dyDescent="0.2">
      <c r="A131">
        <v>128</v>
      </c>
      <c r="B131" s="16">
        <f>Bonds!B131</f>
        <v>47177</v>
      </c>
      <c r="C131" s="17">
        <f>Bonds!C131</f>
        <v>1.875</v>
      </c>
      <c r="D131">
        <f>Bonds!Q131</f>
        <v>5</v>
      </c>
      <c r="E131">
        <f t="shared" si="121"/>
        <v>1</v>
      </c>
      <c r="F131" s="16">
        <f>IF(1&gt;$D131,"",IF($E131=1,EOMONTH(EDATE(Bonds!$I131,6*(1-1)),0),EDATE(Bonds!$I131,6*(1-1))))</f>
        <v>46446</v>
      </c>
      <c r="G131" s="16">
        <f>IF(2&gt;$D131,"",IF($E131=1,EOMONTH(EDATE(Bonds!$I131,6*(2-1)),0),EDATE(Bonds!$I131,6*(2-1))))</f>
        <v>46630</v>
      </c>
      <c r="H131" s="16">
        <f>IF(3&gt;$D131,"",IF($E131=1,EOMONTH(EDATE(Bonds!$I131,6*(3-1)),0),EDATE(Bonds!$I131,6*(3-1))))</f>
        <v>46812</v>
      </c>
      <c r="I131" s="16">
        <f>IF(4&gt;$D131,"",IF($E131=1,EOMONTH(EDATE(Bonds!$I131,6*(4-1)),0),EDATE(Bonds!$I131,6*(4-1))))</f>
        <v>46996</v>
      </c>
      <c r="J131" s="16">
        <f>IF(5&gt;$D131,"",IF($E131=1,EOMONTH(EDATE(Bonds!$I131,6*(5-1)),0),EDATE(Bonds!$I131,6*(5-1))))</f>
        <v>47177</v>
      </c>
      <c r="K131" s="16" t="str">
        <f>IF(6&gt;$D131,"",IF($E131=1,EOMONTH(EDATE(Bonds!$I131,6*(6-1)),0),EDATE(Bonds!$I131,6*(6-1))))</f>
        <v/>
      </c>
      <c r="L131" s="16" t="str">
        <f>IF(7&gt;$D131,"",IF($E131=1,EOMONTH(EDATE(Bonds!$I131,6*(7-1)),0),EDATE(Bonds!$I131,6*(7-1))))</f>
        <v/>
      </c>
      <c r="M131" s="16" t="str">
        <f>IF(8&gt;$D131,"",IF($E131=1,EOMONTH(EDATE(Bonds!$I131,6*(8-1)),0),EDATE(Bonds!$I131,6*(8-1))))</f>
        <v/>
      </c>
      <c r="N131" s="16" t="str">
        <f>IF(9&gt;$D131,"",IF($E131=1,EOMONTH(EDATE(Bonds!$I131,6*(9-1)),0),EDATE(Bonds!$I131,6*(9-1))))</f>
        <v/>
      </c>
      <c r="O131" s="16" t="str">
        <f>IF(10&gt;$D131,"",IF($E131=1,EOMONTH(EDATE(Bonds!$I131,6*(10-1)),0),EDATE(Bonds!$I131,6*(10-1))))</f>
        <v/>
      </c>
      <c r="P131" s="16" t="str">
        <f>IF(11&gt;$D131,"",IF($E131=1,EOMONTH(EDATE(Bonds!$I131,6*(11-1)),0),EDATE(Bonds!$I131,6*(11-1))))</f>
        <v/>
      </c>
      <c r="Q131" s="16" t="str">
        <f>IF(12&gt;$D131,"",IF($E131=1,EOMONTH(EDATE(Bonds!$I131,6*(12-1)),0),EDATE(Bonds!$I131,6*(12-1))))</f>
        <v/>
      </c>
      <c r="R131" s="16" t="str">
        <f>IF(13&gt;$D131,"",IF($E131=1,EOMONTH(EDATE(Bonds!$I131,6*(13-1)),0),EDATE(Bonds!$I131,6*(13-1))))</f>
        <v/>
      </c>
      <c r="S131" s="16" t="str">
        <f>IF(14&gt;$D131,"",IF($E131=1,EOMONTH(EDATE(Bonds!$I131,6*(14-1)),0),EDATE(Bonds!$I131,6*(14-1))))</f>
        <v/>
      </c>
      <c r="T131" s="16" t="str">
        <f>IF(15&gt;$D131,"",IF($E131=1,EOMONTH(EDATE(Bonds!$I131,6*(15-1)),0),EDATE(Bonds!$I131,6*(15-1))))</f>
        <v/>
      </c>
      <c r="U131" s="16" t="str">
        <f>IF(16&gt;$D131,"",IF($E131=1,EOMONTH(EDATE(Bonds!$I131,6*(16-1)),0),EDATE(Bonds!$I131,6*(16-1))))</f>
        <v/>
      </c>
      <c r="V131" s="16" t="str">
        <f>IF(17&gt;$D131,"",IF($E131=1,EOMONTH(EDATE(Bonds!$I131,6*(17-1)),0),EDATE(Bonds!$I131,6*(17-1))))</f>
        <v/>
      </c>
      <c r="W131" s="16" t="str">
        <f>IF(18&gt;$D131,"",IF($E131=1,EOMONTH(EDATE(Bonds!$I131,6*(18-1)),0),EDATE(Bonds!$I131,6*(18-1))))</f>
        <v/>
      </c>
      <c r="X131" s="16" t="str">
        <f>IF(19&gt;$D131,"",IF($E131=1,EOMONTH(EDATE(Bonds!$I131,6*(19-1)),0),EDATE(Bonds!$I131,6*(19-1))))</f>
        <v/>
      </c>
      <c r="Y131" s="16" t="str">
        <f>IF(20&gt;$D131,"",IF($E131=1,EOMONTH(EDATE(Bonds!$I131,6*(20-1)),0),EDATE(Bonds!$I131,6*(20-1))))</f>
        <v/>
      </c>
      <c r="Z131" s="16" t="str">
        <f>IF(21&gt;$D131,"",IF($E131=1,EOMONTH(EDATE(Bonds!$I131,6*(21-1)),0),EDATE(Bonds!$I131,6*(21-1))))</f>
        <v/>
      </c>
      <c r="AA131" s="16" t="str">
        <f>IF(22&gt;$D131,"",IF($E131=1,EOMONTH(EDATE(Bonds!$I131,6*(22-1)),0),EDATE(Bonds!$I131,6*(22-1))))</f>
        <v/>
      </c>
      <c r="AB131" s="16" t="str">
        <f>IF(23&gt;$D131,"",IF($E131=1,EOMONTH(EDATE(Bonds!$I131,6*(23-1)),0),EDATE(Bonds!$I131,6*(23-1))))</f>
        <v/>
      </c>
      <c r="AC131" s="16" t="str">
        <f>IF(24&gt;$D131,"",IF($E131=1,EOMONTH(EDATE(Bonds!$I131,6*(24-1)),0),EDATE(Bonds!$I131,6*(24-1))))</f>
        <v/>
      </c>
      <c r="AD131" s="16" t="str">
        <f>IF(25&gt;$D131,"",IF($E131=1,EOMONTH(EDATE(Bonds!$I131,6*(25-1)),0),EDATE(Bonds!$I131,6*(25-1))))</f>
        <v/>
      </c>
      <c r="AE131" s="16" t="str">
        <f>IF(26&gt;$D131,"",IF($E131=1,EOMONTH(EDATE(Bonds!$I131,6*(26-1)),0),EDATE(Bonds!$I131,6*(26-1))))</f>
        <v/>
      </c>
      <c r="AF131" s="16" t="str">
        <f>IF(27&gt;$D131,"",IF($E131=1,EOMONTH(EDATE(Bonds!$I131,6*(27-1)),0),EDATE(Bonds!$I131,6*(27-1))))</f>
        <v/>
      </c>
      <c r="AG131" s="16" t="str">
        <f>IF(28&gt;$D131,"",IF($E131=1,EOMONTH(EDATE(Bonds!$I131,6*(28-1)),0),EDATE(Bonds!$I131,6*(28-1))))</f>
        <v/>
      </c>
      <c r="AH131" s="16" t="str">
        <f>IF(29&gt;$D131,"",IF($E131=1,EOMONTH(EDATE(Bonds!$I131,6*(29-1)),0),EDATE(Bonds!$I131,6*(29-1))))</f>
        <v/>
      </c>
      <c r="AI131" s="16" t="str">
        <f>IF(30&gt;$D131,"",IF($E131=1,EOMONTH(EDATE(Bonds!$I131,6*(30-1)),0),EDATE(Bonds!$I131,6*(30-1))))</f>
        <v/>
      </c>
      <c r="AJ131" s="16" t="str">
        <f>IF(31&gt;$D131,"",IF($E131=1,EOMONTH(EDATE(Bonds!$I131,6*(31-1)),0),EDATE(Bonds!$I131,6*(31-1))))</f>
        <v/>
      </c>
      <c r="AK131" s="16" t="str">
        <f>IF(32&gt;$D131,"",IF($E131=1,EOMONTH(EDATE(Bonds!$I131,6*(32-1)),0),EDATE(Bonds!$I131,6*(32-1))))</f>
        <v/>
      </c>
      <c r="AL131" s="16" t="str">
        <f>IF(33&gt;$D131,"",IF($E131=1,EOMONTH(EDATE(Bonds!$I131,6*(33-1)),0),EDATE(Bonds!$I131,6*(33-1))))</f>
        <v/>
      </c>
      <c r="AM131" s="16" t="str">
        <f>IF(34&gt;$D131,"",IF($E131=1,EOMONTH(EDATE(Bonds!$I131,6*(34-1)),0),EDATE(Bonds!$I131,6*(34-1))))</f>
        <v/>
      </c>
      <c r="AN131" s="16" t="str">
        <f>IF(35&gt;$D131,"",IF($E131=1,EOMONTH(EDATE(Bonds!$I131,6*(35-1)),0),EDATE(Bonds!$I131,6*(35-1))))</f>
        <v/>
      </c>
      <c r="AO131" s="16" t="str">
        <f>IF(36&gt;$D131,"",IF($E131=1,EOMONTH(EDATE(Bonds!$I131,6*(36-1)),0),EDATE(Bonds!$I131,6*(36-1))))</f>
        <v/>
      </c>
      <c r="AP131" s="16" t="str">
        <f>IF(37&gt;$D131,"",IF($E131=1,EOMONTH(EDATE(Bonds!$I131,6*(37-1)),0),EDATE(Bonds!$I131,6*(37-1))))</f>
        <v/>
      </c>
      <c r="AQ131" s="16" t="str">
        <f>IF(38&gt;$D131,"",IF($E131=1,EOMONTH(EDATE(Bonds!$I131,6*(38-1)),0),EDATE(Bonds!$I131,6*(38-1))))</f>
        <v/>
      </c>
      <c r="AR131" s="16" t="str">
        <f>IF(39&gt;$D131,"",IF($E131=1,EOMONTH(EDATE(Bonds!$I131,6*(39-1)),0),EDATE(Bonds!$I131,6*(39-1))))</f>
        <v/>
      </c>
      <c r="AS131" s="16" t="str">
        <f>IF(40&gt;$D131,"",IF($E131=1,EOMONTH(EDATE(Bonds!$I131,6*(40-1)),0),EDATE(Bonds!$I131,6*(40-1))))</f>
        <v/>
      </c>
      <c r="AT131" s="16" t="str">
        <f>IF(41&gt;$D131,"",IF($E131=1,EOMONTH(EDATE(Bonds!$I131,6*(41-1)),0),EDATE(Bonds!$I131,6*(41-1))))</f>
        <v/>
      </c>
      <c r="AU131" s="16" t="str">
        <f>IF(42&gt;$D131,"",IF($E131=1,EOMONTH(EDATE(Bonds!$I131,6*(42-1)),0),EDATE(Bonds!$I131,6*(42-1))))</f>
        <v/>
      </c>
      <c r="AV131" s="16" t="str">
        <f>IF(43&gt;$D131,"",IF($E131=1,EOMONTH(EDATE(Bonds!$I131,6*(43-1)),0),EDATE(Bonds!$I131,6*(43-1))))</f>
        <v/>
      </c>
      <c r="AW131" s="16" t="str">
        <f>IF(44&gt;$D131,"",IF($E131=1,EOMONTH(EDATE(Bonds!$I131,6*(44-1)),0),EDATE(Bonds!$I131,6*(44-1))))</f>
        <v/>
      </c>
      <c r="AX131" s="16" t="str">
        <f>IF(45&gt;$D131,"",IF($E131=1,EOMONTH(EDATE(Bonds!$I131,6*(45-1)),0),EDATE(Bonds!$I131,6*(45-1))))</f>
        <v/>
      </c>
      <c r="AY131" s="16" t="str">
        <f>IF(46&gt;$D131,"",IF($E131=1,EOMONTH(EDATE(Bonds!$I131,6*(46-1)),0),EDATE(Bonds!$I131,6*(46-1))))</f>
        <v/>
      </c>
      <c r="AZ131" s="16" t="str">
        <f>IF(47&gt;$D131,"",IF($E131=1,EOMONTH(EDATE(Bonds!$I131,6*(47-1)),0),EDATE(Bonds!$I131,6*(47-1))))</f>
        <v/>
      </c>
      <c r="BA131" s="16" t="str">
        <f>IF(48&gt;$D131,"",IF($E131=1,EOMONTH(EDATE(Bonds!$I131,6*(48-1)),0),EDATE(Bonds!$I131,6*(48-1))))</f>
        <v/>
      </c>
      <c r="BB131" s="16" t="str">
        <f>IF(49&gt;$D131,"",IF($E131=1,EOMONTH(EDATE(Bonds!$I131,6*(49-1)),0),EDATE(Bonds!$I131,6*(49-1))))</f>
        <v/>
      </c>
      <c r="BC131" s="16" t="str">
        <f>IF(50&gt;$D131,"",IF($E131=1,EOMONTH(EDATE(Bonds!$I131,6*(50-1)),0),EDATE(Bonds!$I131,6*(50-1))))</f>
        <v/>
      </c>
      <c r="BD131" s="16" t="str">
        <f>IF(51&gt;$D131,"",IF($E131=1,EOMONTH(EDATE(Bonds!$I131,6*(51-1)),0),EDATE(Bonds!$I131,6*(51-1))))</f>
        <v/>
      </c>
      <c r="BE131" s="16" t="str">
        <f>IF(52&gt;$D131,"",IF($E131=1,EOMONTH(EDATE(Bonds!$I131,6*(52-1)),0),EDATE(Bonds!$I131,6*(52-1))))</f>
        <v/>
      </c>
      <c r="BF131" s="16" t="str">
        <f>IF(53&gt;$D131,"",IF($E131=1,EOMONTH(EDATE(Bonds!$I131,6*(53-1)),0),EDATE(Bonds!$I131,6*(53-1))))</f>
        <v/>
      </c>
      <c r="BG131" s="16" t="str">
        <f>IF(54&gt;$D131,"",IF($E131=1,EOMONTH(EDATE(Bonds!$I131,6*(54-1)),0),EDATE(Bonds!$I131,6*(54-1))))</f>
        <v/>
      </c>
      <c r="BH131" s="16" t="str">
        <f>IF(55&gt;$D131,"",IF($E131=1,EOMONTH(EDATE(Bonds!$I131,6*(55-1)),0),EDATE(Bonds!$I131,6*(55-1))))</f>
        <v/>
      </c>
      <c r="BI131" s="16" t="str">
        <f>IF(56&gt;$D131,"",IF($E131=1,EOMONTH(EDATE(Bonds!$I131,6*(56-1)),0),EDATE(Bonds!$I131,6*(56-1))))</f>
        <v/>
      </c>
      <c r="BJ131" s="16" t="str">
        <f>IF(57&gt;$D131,"",IF($E131=1,EOMONTH(EDATE(Bonds!$I131,6*(57-1)),0),EDATE(Bonds!$I131,6*(57-1))))</f>
        <v/>
      </c>
      <c r="BK131" s="16" t="str">
        <f>IF(58&gt;$D131,"",IF($E131=1,EOMONTH(EDATE(Bonds!$I131,6*(58-1)),0),EDATE(Bonds!$I131,6*(58-1))))</f>
        <v/>
      </c>
      <c r="BL131" s="16" t="str">
        <f>IF(59&gt;$D131,"",IF($E131=1,EOMONTH(EDATE(Bonds!$I131,6*(59-1)),0),EDATE(Bonds!$I131,6*(59-1))))</f>
        <v/>
      </c>
      <c r="BM131" s="16" t="str">
        <f>IF(60&gt;$D131,"",IF($E131=1,EOMONTH(EDATE(Bonds!$I131,6*(60-1)),0),EDATE(Bonds!$I131,6*(60-1))))</f>
        <v/>
      </c>
      <c r="BO131" s="22">
        <f t="shared" si="122"/>
        <v>3.9202392010101589E-2</v>
      </c>
      <c r="BP131" s="22">
        <f t="shared" si="123"/>
        <v>4.1255641648900956E-2</v>
      </c>
      <c r="BQ131" s="22">
        <f t="shared" si="124"/>
        <v>4.2555187696662007E-2</v>
      </c>
      <c r="BR131" s="22">
        <f t="shared" si="125"/>
        <v>4.3381487769686353E-2</v>
      </c>
      <c r="BS131" s="22">
        <f t="shared" si="126"/>
        <v>4.3888815110501606E-2</v>
      </c>
      <c r="BT131" s="22" t="str">
        <f t="shared" si="127"/>
        <v/>
      </c>
      <c r="BU131" s="22" t="str">
        <f t="shared" si="128"/>
        <v/>
      </c>
      <c r="BV131" s="22" t="str">
        <f t="shared" si="129"/>
        <v/>
      </c>
      <c r="BW131" s="22" t="str">
        <f t="shared" si="130"/>
        <v/>
      </c>
      <c r="BX131" s="22" t="str">
        <f t="shared" si="131"/>
        <v/>
      </c>
      <c r="BY131" s="22" t="str">
        <f t="shared" si="132"/>
        <v/>
      </c>
      <c r="BZ131" s="22" t="str">
        <f t="shared" si="133"/>
        <v/>
      </c>
      <c r="CA131" s="22" t="str">
        <f t="shared" si="134"/>
        <v/>
      </c>
      <c r="CB131" s="22" t="str">
        <f t="shared" si="135"/>
        <v/>
      </c>
      <c r="CC131" s="22" t="str">
        <f t="shared" si="136"/>
        <v/>
      </c>
      <c r="CD131" s="22" t="str">
        <f t="shared" si="137"/>
        <v/>
      </c>
      <c r="CE131" s="22" t="str">
        <f t="shared" si="138"/>
        <v/>
      </c>
      <c r="CF131" s="22" t="str">
        <f t="shared" si="139"/>
        <v/>
      </c>
      <c r="CG131" s="22" t="str">
        <f t="shared" si="140"/>
        <v/>
      </c>
      <c r="CH131" s="22" t="str">
        <f t="shared" si="141"/>
        <v/>
      </c>
      <c r="CI131" s="22" t="str">
        <f t="shared" si="142"/>
        <v/>
      </c>
      <c r="CJ131" s="22" t="str">
        <f t="shared" si="143"/>
        <v/>
      </c>
      <c r="CK131" s="22" t="str">
        <f t="shared" si="144"/>
        <v/>
      </c>
      <c r="CL131" s="22" t="str">
        <f t="shared" si="145"/>
        <v/>
      </c>
      <c r="CM131" s="22" t="str">
        <f t="shared" si="146"/>
        <v/>
      </c>
      <c r="CN131" s="22" t="str">
        <f t="shared" si="147"/>
        <v/>
      </c>
      <c r="CO131" s="22" t="str">
        <f t="shared" si="148"/>
        <v/>
      </c>
      <c r="CP131" s="22" t="str">
        <f t="shared" si="149"/>
        <v/>
      </c>
      <c r="CQ131" s="22" t="str">
        <f t="shared" si="150"/>
        <v/>
      </c>
      <c r="CR131" s="22" t="str">
        <f t="shared" si="151"/>
        <v/>
      </c>
      <c r="CS131" s="22" t="str">
        <f t="shared" si="152"/>
        <v/>
      </c>
      <c r="CT131" s="22" t="str">
        <f t="shared" si="153"/>
        <v/>
      </c>
      <c r="CU131" s="22" t="str">
        <f t="shared" si="154"/>
        <v/>
      </c>
      <c r="CV131" s="22" t="str">
        <f t="shared" si="155"/>
        <v/>
      </c>
      <c r="CW131" s="22" t="str">
        <f t="shared" si="156"/>
        <v/>
      </c>
      <c r="CX131" s="22" t="str">
        <f t="shared" si="157"/>
        <v/>
      </c>
      <c r="CY131" s="22" t="str">
        <f t="shared" si="158"/>
        <v/>
      </c>
      <c r="CZ131" s="22" t="str">
        <f t="shared" si="159"/>
        <v/>
      </c>
      <c r="DA131" s="22" t="str">
        <f t="shared" si="160"/>
        <v/>
      </c>
      <c r="DB131" s="22" t="str">
        <f t="shared" si="161"/>
        <v/>
      </c>
      <c r="DC131" s="22" t="str">
        <f t="shared" si="162"/>
        <v/>
      </c>
      <c r="DD131" s="22" t="str">
        <f t="shared" si="163"/>
        <v/>
      </c>
      <c r="DE131" s="22" t="str">
        <f t="shared" si="164"/>
        <v/>
      </c>
      <c r="DF131" s="22" t="str">
        <f t="shared" si="165"/>
        <v/>
      </c>
      <c r="DG131" s="22" t="str">
        <f t="shared" si="166"/>
        <v/>
      </c>
      <c r="DH131" s="22" t="str">
        <f t="shared" si="167"/>
        <v/>
      </c>
      <c r="DI131" s="22" t="str">
        <f t="shared" si="168"/>
        <v/>
      </c>
      <c r="DJ131" s="22" t="str">
        <f t="shared" si="169"/>
        <v/>
      </c>
      <c r="DK131" s="22" t="str">
        <f t="shared" si="170"/>
        <v/>
      </c>
      <c r="DL131" s="22" t="str">
        <f t="shared" si="171"/>
        <v/>
      </c>
      <c r="DM131" s="22" t="str">
        <f t="shared" si="172"/>
        <v/>
      </c>
      <c r="DN131" s="22" t="str">
        <f t="shared" si="173"/>
        <v/>
      </c>
      <c r="DO131" s="22" t="str">
        <f t="shared" si="174"/>
        <v/>
      </c>
      <c r="DP131" s="22" t="str">
        <f t="shared" si="175"/>
        <v/>
      </c>
      <c r="DQ131" s="22" t="str">
        <f t="shared" si="176"/>
        <v/>
      </c>
      <c r="DR131" s="22" t="str">
        <f t="shared" si="177"/>
        <v/>
      </c>
      <c r="DS131" s="22" t="str">
        <f t="shared" si="178"/>
        <v/>
      </c>
      <c r="DT131" s="22" t="str">
        <f t="shared" si="179"/>
        <v/>
      </c>
      <c r="DU131" s="22" t="str">
        <f t="shared" si="180"/>
        <v/>
      </c>
      <c r="DV131" s="22" t="str">
        <f t="shared" si="181"/>
        <v/>
      </c>
      <c r="DX131" s="18">
        <f t="shared" si="182"/>
        <v>0.92024128141867523</v>
      </c>
      <c r="DY131" s="18">
        <f t="shared" si="183"/>
        <v>0.90042362717039059</v>
      </c>
      <c r="DZ131" s="18">
        <f t="shared" si="184"/>
        <v>0.88039880077945132</v>
      </c>
      <c r="EA131" s="18">
        <f t="shared" si="185"/>
        <v>0.86030394914389685</v>
      </c>
      <c r="EB131" s="18">
        <f t="shared" si="186"/>
        <v>90.540887471091935</v>
      </c>
      <c r="EC131" s="18">
        <f t="shared" si="187"/>
        <v>0</v>
      </c>
      <c r="ED131" s="18">
        <f t="shared" si="188"/>
        <v>0</v>
      </c>
      <c r="EE131" s="18">
        <f t="shared" si="189"/>
        <v>0</v>
      </c>
      <c r="EF131" s="18">
        <f t="shared" si="190"/>
        <v>0</v>
      </c>
      <c r="EG131" s="18">
        <f t="shared" si="191"/>
        <v>0</v>
      </c>
      <c r="EH131" s="18">
        <f t="shared" si="192"/>
        <v>0</v>
      </c>
      <c r="EI131" s="18">
        <f t="shared" si="193"/>
        <v>0</v>
      </c>
      <c r="EJ131" s="18">
        <f t="shared" si="194"/>
        <v>0</v>
      </c>
      <c r="EK131" s="18">
        <f t="shared" si="195"/>
        <v>0</v>
      </c>
      <c r="EL131" s="18">
        <f t="shared" si="196"/>
        <v>0</v>
      </c>
      <c r="EM131" s="18">
        <f t="shared" si="197"/>
        <v>0</v>
      </c>
      <c r="EN131" s="18">
        <f t="shared" si="198"/>
        <v>0</v>
      </c>
      <c r="EO131" s="18">
        <f t="shared" si="199"/>
        <v>0</v>
      </c>
      <c r="EP131" s="18">
        <f t="shared" si="200"/>
        <v>0</v>
      </c>
      <c r="EQ131" s="18">
        <f t="shared" si="201"/>
        <v>0</v>
      </c>
      <c r="ER131" s="18">
        <f t="shared" si="202"/>
        <v>0</v>
      </c>
      <c r="ES131" s="18">
        <f t="shared" si="203"/>
        <v>0</v>
      </c>
      <c r="ET131" s="18">
        <f t="shared" si="204"/>
        <v>0</v>
      </c>
      <c r="EU131" s="18">
        <f t="shared" si="205"/>
        <v>0</v>
      </c>
      <c r="EV131" s="18">
        <f t="shared" si="206"/>
        <v>0</v>
      </c>
      <c r="EW131" s="18">
        <f t="shared" si="207"/>
        <v>0</v>
      </c>
      <c r="EX131" s="18">
        <f t="shared" si="208"/>
        <v>0</v>
      </c>
      <c r="EY131" s="18">
        <f t="shared" si="209"/>
        <v>0</v>
      </c>
      <c r="EZ131" s="18">
        <f t="shared" si="210"/>
        <v>0</v>
      </c>
      <c r="FA131" s="18">
        <f t="shared" si="211"/>
        <v>0</v>
      </c>
      <c r="FB131" s="18">
        <f t="shared" si="212"/>
        <v>0</v>
      </c>
      <c r="FC131" s="18">
        <f t="shared" si="213"/>
        <v>0</v>
      </c>
      <c r="FD131" s="18">
        <f t="shared" si="214"/>
        <v>0</v>
      </c>
      <c r="FE131" s="18">
        <f t="shared" si="215"/>
        <v>0</v>
      </c>
      <c r="FF131" s="18">
        <f t="shared" si="216"/>
        <v>0</v>
      </c>
      <c r="FG131" s="18">
        <f t="shared" si="217"/>
        <v>0</v>
      </c>
      <c r="FH131" s="18">
        <f t="shared" si="218"/>
        <v>0</v>
      </c>
      <c r="FI131" s="18">
        <f t="shared" si="219"/>
        <v>0</v>
      </c>
      <c r="FJ131" s="18">
        <f t="shared" si="220"/>
        <v>0</v>
      </c>
      <c r="FK131" s="18">
        <f t="shared" si="221"/>
        <v>0</v>
      </c>
      <c r="FL131" s="18">
        <f t="shared" si="222"/>
        <v>0</v>
      </c>
      <c r="FM131" s="18">
        <f t="shared" si="223"/>
        <v>0</v>
      </c>
      <c r="FN131" s="18">
        <f t="shared" si="224"/>
        <v>0</v>
      </c>
      <c r="FO131" s="18">
        <f t="shared" si="225"/>
        <v>0</v>
      </c>
      <c r="FP131" s="18">
        <f t="shared" si="226"/>
        <v>0</v>
      </c>
      <c r="FQ131" s="18">
        <f t="shared" si="227"/>
        <v>0</v>
      </c>
      <c r="FR131" s="18">
        <f t="shared" si="228"/>
        <v>0</v>
      </c>
      <c r="FS131" s="18">
        <f t="shared" si="229"/>
        <v>0</v>
      </c>
      <c r="FT131" s="18">
        <f t="shared" si="230"/>
        <v>0</v>
      </c>
      <c r="FU131" s="18">
        <f t="shared" si="231"/>
        <v>0</v>
      </c>
      <c r="FV131" s="18">
        <f t="shared" si="232"/>
        <v>0</v>
      </c>
      <c r="FW131" s="18">
        <f t="shared" si="233"/>
        <v>0</v>
      </c>
      <c r="FX131" s="18">
        <f t="shared" si="234"/>
        <v>0</v>
      </c>
      <c r="FY131" s="18">
        <f t="shared" si="235"/>
        <v>0</v>
      </c>
      <c r="FZ131" s="18">
        <f t="shared" si="236"/>
        <v>0</v>
      </c>
      <c r="GA131" s="18">
        <f t="shared" si="237"/>
        <v>0</v>
      </c>
      <c r="GB131" s="18">
        <f t="shared" si="238"/>
        <v>0</v>
      </c>
      <c r="GC131" s="18">
        <f t="shared" si="239"/>
        <v>0</v>
      </c>
      <c r="GD131" s="18">
        <f t="shared" si="240"/>
        <v>0</v>
      </c>
      <c r="GE131" s="18">
        <f t="shared" si="241"/>
        <v>0</v>
      </c>
    </row>
    <row r="132" spans="1:187" x14ac:dyDescent="0.2">
      <c r="A132">
        <v>129</v>
      </c>
      <c r="B132" s="16">
        <f>Bonds!B132</f>
        <v>47177</v>
      </c>
      <c r="C132" s="17">
        <f>Bonds!C132</f>
        <v>4.25</v>
      </c>
      <c r="D132">
        <f>Bonds!Q132</f>
        <v>5</v>
      </c>
      <c r="E132">
        <f t="shared" ref="E132:E195" si="242">IF(DAY(B132)=DAY(EOMONTH(B132,0)),1,0)</f>
        <v>1</v>
      </c>
      <c r="F132" s="16">
        <f>IF(1&gt;$D132,"",IF($E132=1,EOMONTH(EDATE(Bonds!$I132,6*(1-1)),0),EDATE(Bonds!$I132,6*(1-1))))</f>
        <v>46446</v>
      </c>
      <c r="G132" s="16">
        <f>IF(2&gt;$D132,"",IF($E132=1,EOMONTH(EDATE(Bonds!$I132,6*(2-1)),0),EDATE(Bonds!$I132,6*(2-1))))</f>
        <v>46630</v>
      </c>
      <c r="H132" s="16">
        <f>IF(3&gt;$D132,"",IF($E132=1,EOMONTH(EDATE(Bonds!$I132,6*(3-1)),0),EDATE(Bonds!$I132,6*(3-1))))</f>
        <v>46812</v>
      </c>
      <c r="I132" s="16">
        <f>IF(4&gt;$D132,"",IF($E132=1,EOMONTH(EDATE(Bonds!$I132,6*(4-1)),0),EDATE(Bonds!$I132,6*(4-1))))</f>
        <v>46996</v>
      </c>
      <c r="J132" s="16">
        <f>IF(5&gt;$D132,"",IF($E132=1,EOMONTH(EDATE(Bonds!$I132,6*(5-1)),0),EDATE(Bonds!$I132,6*(5-1))))</f>
        <v>47177</v>
      </c>
      <c r="K132" s="16" t="str">
        <f>IF(6&gt;$D132,"",IF($E132=1,EOMONTH(EDATE(Bonds!$I132,6*(6-1)),0),EDATE(Bonds!$I132,6*(6-1))))</f>
        <v/>
      </c>
      <c r="L132" s="16" t="str">
        <f>IF(7&gt;$D132,"",IF($E132=1,EOMONTH(EDATE(Bonds!$I132,6*(7-1)),0),EDATE(Bonds!$I132,6*(7-1))))</f>
        <v/>
      </c>
      <c r="M132" s="16" t="str">
        <f>IF(8&gt;$D132,"",IF($E132=1,EOMONTH(EDATE(Bonds!$I132,6*(8-1)),0),EDATE(Bonds!$I132,6*(8-1))))</f>
        <v/>
      </c>
      <c r="N132" s="16" t="str">
        <f>IF(9&gt;$D132,"",IF($E132=1,EOMONTH(EDATE(Bonds!$I132,6*(9-1)),0),EDATE(Bonds!$I132,6*(9-1))))</f>
        <v/>
      </c>
      <c r="O132" s="16" t="str">
        <f>IF(10&gt;$D132,"",IF($E132=1,EOMONTH(EDATE(Bonds!$I132,6*(10-1)),0),EDATE(Bonds!$I132,6*(10-1))))</f>
        <v/>
      </c>
      <c r="P132" s="16" t="str">
        <f>IF(11&gt;$D132,"",IF($E132=1,EOMONTH(EDATE(Bonds!$I132,6*(11-1)),0),EDATE(Bonds!$I132,6*(11-1))))</f>
        <v/>
      </c>
      <c r="Q132" s="16" t="str">
        <f>IF(12&gt;$D132,"",IF($E132=1,EOMONTH(EDATE(Bonds!$I132,6*(12-1)),0),EDATE(Bonds!$I132,6*(12-1))))</f>
        <v/>
      </c>
      <c r="R132" s="16" t="str">
        <f>IF(13&gt;$D132,"",IF($E132=1,EOMONTH(EDATE(Bonds!$I132,6*(13-1)),0),EDATE(Bonds!$I132,6*(13-1))))</f>
        <v/>
      </c>
      <c r="S132" s="16" t="str">
        <f>IF(14&gt;$D132,"",IF($E132=1,EOMONTH(EDATE(Bonds!$I132,6*(14-1)),0),EDATE(Bonds!$I132,6*(14-1))))</f>
        <v/>
      </c>
      <c r="T132" s="16" t="str">
        <f>IF(15&gt;$D132,"",IF($E132=1,EOMONTH(EDATE(Bonds!$I132,6*(15-1)),0),EDATE(Bonds!$I132,6*(15-1))))</f>
        <v/>
      </c>
      <c r="U132" s="16" t="str">
        <f>IF(16&gt;$D132,"",IF($E132=1,EOMONTH(EDATE(Bonds!$I132,6*(16-1)),0),EDATE(Bonds!$I132,6*(16-1))))</f>
        <v/>
      </c>
      <c r="V132" s="16" t="str">
        <f>IF(17&gt;$D132,"",IF($E132=1,EOMONTH(EDATE(Bonds!$I132,6*(17-1)),0),EDATE(Bonds!$I132,6*(17-1))))</f>
        <v/>
      </c>
      <c r="W132" s="16" t="str">
        <f>IF(18&gt;$D132,"",IF($E132=1,EOMONTH(EDATE(Bonds!$I132,6*(18-1)),0),EDATE(Bonds!$I132,6*(18-1))))</f>
        <v/>
      </c>
      <c r="X132" s="16" t="str">
        <f>IF(19&gt;$D132,"",IF($E132=1,EOMONTH(EDATE(Bonds!$I132,6*(19-1)),0),EDATE(Bonds!$I132,6*(19-1))))</f>
        <v/>
      </c>
      <c r="Y132" s="16" t="str">
        <f>IF(20&gt;$D132,"",IF($E132=1,EOMONTH(EDATE(Bonds!$I132,6*(20-1)),0),EDATE(Bonds!$I132,6*(20-1))))</f>
        <v/>
      </c>
      <c r="Z132" s="16" t="str">
        <f>IF(21&gt;$D132,"",IF($E132=1,EOMONTH(EDATE(Bonds!$I132,6*(21-1)),0),EDATE(Bonds!$I132,6*(21-1))))</f>
        <v/>
      </c>
      <c r="AA132" s="16" t="str">
        <f>IF(22&gt;$D132,"",IF($E132=1,EOMONTH(EDATE(Bonds!$I132,6*(22-1)),0),EDATE(Bonds!$I132,6*(22-1))))</f>
        <v/>
      </c>
      <c r="AB132" s="16" t="str">
        <f>IF(23&gt;$D132,"",IF($E132=1,EOMONTH(EDATE(Bonds!$I132,6*(23-1)),0),EDATE(Bonds!$I132,6*(23-1))))</f>
        <v/>
      </c>
      <c r="AC132" s="16" t="str">
        <f>IF(24&gt;$D132,"",IF($E132=1,EOMONTH(EDATE(Bonds!$I132,6*(24-1)),0),EDATE(Bonds!$I132,6*(24-1))))</f>
        <v/>
      </c>
      <c r="AD132" s="16" t="str">
        <f>IF(25&gt;$D132,"",IF($E132=1,EOMONTH(EDATE(Bonds!$I132,6*(25-1)),0),EDATE(Bonds!$I132,6*(25-1))))</f>
        <v/>
      </c>
      <c r="AE132" s="16" t="str">
        <f>IF(26&gt;$D132,"",IF($E132=1,EOMONTH(EDATE(Bonds!$I132,6*(26-1)),0),EDATE(Bonds!$I132,6*(26-1))))</f>
        <v/>
      </c>
      <c r="AF132" s="16" t="str">
        <f>IF(27&gt;$D132,"",IF($E132=1,EOMONTH(EDATE(Bonds!$I132,6*(27-1)),0),EDATE(Bonds!$I132,6*(27-1))))</f>
        <v/>
      </c>
      <c r="AG132" s="16" t="str">
        <f>IF(28&gt;$D132,"",IF($E132=1,EOMONTH(EDATE(Bonds!$I132,6*(28-1)),0),EDATE(Bonds!$I132,6*(28-1))))</f>
        <v/>
      </c>
      <c r="AH132" s="16" t="str">
        <f>IF(29&gt;$D132,"",IF($E132=1,EOMONTH(EDATE(Bonds!$I132,6*(29-1)),0),EDATE(Bonds!$I132,6*(29-1))))</f>
        <v/>
      </c>
      <c r="AI132" s="16" t="str">
        <f>IF(30&gt;$D132,"",IF($E132=1,EOMONTH(EDATE(Bonds!$I132,6*(30-1)),0),EDATE(Bonds!$I132,6*(30-1))))</f>
        <v/>
      </c>
      <c r="AJ132" s="16" t="str">
        <f>IF(31&gt;$D132,"",IF($E132=1,EOMONTH(EDATE(Bonds!$I132,6*(31-1)),0),EDATE(Bonds!$I132,6*(31-1))))</f>
        <v/>
      </c>
      <c r="AK132" s="16" t="str">
        <f>IF(32&gt;$D132,"",IF($E132=1,EOMONTH(EDATE(Bonds!$I132,6*(32-1)),0),EDATE(Bonds!$I132,6*(32-1))))</f>
        <v/>
      </c>
      <c r="AL132" s="16" t="str">
        <f>IF(33&gt;$D132,"",IF($E132=1,EOMONTH(EDATE(Bonds!$I132,6*(33-1)),0),EDATE(Bonds!$I132,6*(33-1))))</f>
        <v/>
      </c>
      <c r="AM132" s="16" t="str">
        <f>IF(34&gt;$D132,"",IF($E132=1,EOMONTH(EDATE(Bonds!$I132,6*(34-1)),0),EDATE(Bonds!$I132,6*(34-1))))</f>
        <v/>
      </c>
      <c r="AN132" s="16" t="str">
        <f>IF(35&gt;$D132,"",IF($E132=1,EOMONTH(EDATE(Bonds!$I132,6*(35-1)),0),EDATE(Bonds!$I132,6*(35-1))))</f>
        <v/>
      </c>
      <c r="AO132" s="16" t="str">
        <f>IF(36&gt;$D132,"",IF($E132=1,EOMONTH(EDATE(Bonds!$I132,6*(36-1)),0),EDATE(Bonds!$I132,6*(36-1))))</f>
        <v/>
      </c>
      <c r="AP132" s="16" t="str">
        <f>IF(37&gt;$D132,"",IF($E132=1,EOMONTH(EDATE(Bonds!$I132,6*(37-1)),0),EDATE(Bonds!$I132,6*(37-1))))</f>
        <v/>
      </c>
      <c r="AQ132" s="16" t="str">
        <f>IF(38&gt;$D132,"",IF($E132=1,EOMONTH(EDATE(Bonds!$I132,6*(38-1)),0),EDATE(Bonds!$I132,6*(38-1))))</f>
        <v/>
      </c>
      <c r="AR132" s="16" t="str">
        <f>IF(39&gt;$D132,"",IF($E132=1,EOMONTH(EDATE(Bonds!$I132,6*(39-1)),0),EDATE(Bonds!$I132,6*(39-1))))</f>
        <v/>
      </c>
      <c r="AS132" s="16" t="str">
        <f>IF(40&gt;$D132,"",IF($E132=1,EOMONTH(EDATE(Bonds!$I132,6*(40-1)),0),EDATE(Bonds!$I132,6*(40-1))))</f>
        <v/>
      </c>
      <c r="AT132" s="16" t="str">
        <f>IF(41&gt;$D132,"",IF($E132=1,EOMONTH(EDATE(Bonds!$I132,6*(41-1)),0),EDATE(Bonds!$I132,6*(41-1))))</f>
        <v/>
      </c>
      <c r="AU132" s="16" t="str">
        <f>IF(42&gt;$D132,"",IF($E132=1,EOMONTH(EDATE(Bonds!$I132,6*(42-1)),0),EDATE(Bonds!$I132,6*(42-1))))</f>
        <v/>
      </c>
      <c r="AV132" s="16" t="str">
        <f>IF(43&gt;$D132,"",IF($E132=1,EOMONTH(EDATE(Bonds!$I132,6*(43-1)),0),EDATE(Bonds!$I132,6*(43-1))))</f>
        <v/>
      </c>
      <c r="AW132" s="16" t="str">
        <f>IF(44&gt;$D132,"",IF($E132=1,EOMONTH(EDATE(Bonds!$I132,6*(44-1)),0),EDATE(Bonds!$I132,6*(44-1))))</f>
        <v/>
      </c>
      <c r="AX132" s="16" t="str">
        <f>IF(45&gt;$D132,"",IF($E132=1,EOMONTH(EDATE(Bonds!$I132,6*(45-1)),0),EDATE(Bonds!$I132,6*(45-1))))</f>
        <v/>
      </c>
      <c r="AY132" s="16" t="str">
        <f>IF(46&gt;$D132,"",IF($E132=1,EOMONTH(EDATE(Bonds!$I132,6*(46-1)),0),EDATE(Bonds!$I132,6*(46-1))))</f>
        <v/>
      </c>
      <c r="AZ132" s="16" t="str">
        <f>IF(47&gt;$D132,"",IF($E132=1,EOMONTH(EDATE(Bonds!$I132,6*(47-1)),0),EDATE(Bonds!$I132,6*(47-1))))</f>
        <v/>
      </c>
      <c r="BA132" s="16" t="str">
        <f>IF(48&gt;$D132,"",IF($E132=1,EOMONTH(EDATE(Bonds!$I132,6*(48-1)),0),EDATE(Bonds!$I132,6*(48-1))))</f>
        <v/>
      </c>
      <c r="BB132" s="16" t="str">
        <f>IF(49&gt;$D132,"",IF($E132=1,EOMONTH(EDATE(Bonds!$I132,6*(49-1)),0),EDATE(Bonds!$I132,6*(49-1))))</f>
        <v/>
      </c>
      <c r="BC132" s="16" t="str">
        <f>IF(50&gt;$D132,"",IF($E132=1,EOMONTH(EDATE(Bonds!$I132,6*(50-1)),0),EDATE(Bonds!$I132,6*(50-1))))</f>
        <v/>
      </c>
      <c r="BD132" s="16" t="str">
        <f>IF(51&gt;$D132,"",IF($E132=1,EOMONTH(EDATE(Bonds!$I132,6*(51-1)),0),EDATE(Bonds!$I132,6*(51-1))))</f>
        <v/>
      </c>
      <c r="BE132" s="16" t="str">
        <f>IF(52&gt;$D132,"",IF($E132=1,EOMONTH(EDATE(Bonds!$I132,6*(52-1)),0),EDATE(Bonds!$I132,6*(52-1))))</f>
        <v/>
      </c>
      <c r="BF132" s="16" t="str">
        <f>IF(53&gt;$D132,"",IF($E132=1,EOMONTH(EDATE(Bonds!$I132,6*(53-1)),0),EDATE(Bonds!$I132,6*(53-1))))</f>
        <v/>
      </c>
      <c r="BG132" s="16" t="str">
        <f>IF(54&gt;$D132,"",IF($E132=1,EOMONTH(EDATE(Bonds!$I132,6*(54-1)),0),EDATE(Bonds!$I132,6*(54-1))))</f>
        <v/>
      </c>
      <c r="BH132" s="16" t="str">
        <f>IF(55&gt;$D132,"",IF($E132=1,EOMONTH(EDATE(Bonds!$I132,6*(55-1)),0),EDATE(Bonds!$I132,6*(55-1))))</f>
        <v/>
      </c>
      <c r="BI132" s="16" t="str">
        <f>IF(56&gt;$D132,"",IF($E132=1,EOMONTH(EDATE(Bonds!$I132,6*(56-1)),0),EDATE(Bonds!$I132,6*(56-1))))</f>
        <v/>
      </c>
      <c r="BJ132" s="16" t="str">
        <f>IF(57&gt;$D132,"",IF($E132=1,EOMONTH(EDATE(Bonds!$I132,6*(57-1)),0),EDATE(Bonds!$I132,6*(57-1))))</f>
        <v/>
      </c>
      <c r="BK132" s="16" t="str">
        <f>IF(58&gt;$D132,"",IF($E132=1,EOMONTH(EDATE(Bonds!$I132,6*(58-1)),0),EDATE(Bonds!$I132,6*(58-1))))</f>
        <v/>
      </c>
      <c r="BL132" s="16" t="str">
        <f>IF(59&gt;$D132,"",IF($E132=1,EOMONTH(EDATE(Bonds!$I132,6*(59-1)),0),EDATE(Bonds!$I132,6*(59-1))))</f>
        <v/>
      </c>
      <c r="BM132" s="16" t="str">
        <f>IF(60&gt;$D132,"",IF($E132=1,EOMONTH(EDATE(Bonds!$I132,6*(60-1)),0),EDATE(Bonds!$I132,6*(60-1))))</f>
        <v/>
      </c>
      <c r="BO132" s="22">
        <f t="shared" ref="BO132:BO195" si="243">IF(F132="","",Sv_beta0+Sv_beta1*(1-EXP(-((F132-Settle)/365)/Sv_tau1))/(((F132-Settle)/365)/Sv_tau1)+Sv_beta2*((1-EXP(-((F132-Settle)/365)/Sv_tau1))/(((F132-Settle)/365)/Sv_tau1)-EXP(-((F132-Settle)/365)/Sv_tau1))+Sv_beta3*((1-EXP(-((F132-Settle)/365)/Sv_tau2))/(((F132-Settle)/365)/Sv_tau2)-EXP(-((F132-Settle)/365)/Sv_tau2)))</f>
        <v>3.9202392010101589E-2</v>
      </c>
      <c r="BP132" s="22">
        <f t="shared" ref="BP132:BP195" si="244">IF(G132="","",Sv_beta0+Sv_beta1*(1-EXP(-((G132-Settle)/365)/Sv_tau1))/(((G132-Settle)/365)/Sv_tau1)+Sv_beta2*((1-EXP(-((G132-Settle)/365)/Sv_tau1))/(((G132-Settle)/365)/Sv_tau1)-EXP(-((G132-Settle)/365)/Sv_tau1))+Sv_beta3*((1-EXP(-((G132-Settle)/365)/Sv_tau2))/(((G132-Settle)/365)/Sv_tau2)-EXP(-((G132-Settle)/365)/Sv_tau2)))</f>
        <v>4.1255641648900956E-2</v>
      </c>
      <c r="BQ132" s="22">
        <f t="shared" ref="BQ132:BQ195" si="245">IF(H132="","",Sv_beta0+Sv_beta1*(1-EXP(-((H132-Settle)/365)/Sv_tau1))/(((H132-Settle)/365)/Sv_tau1)+Sv_beta2*((1-EXP(-((H132-Settle)/365)/Sv_tau1))/(((H132-Settle)/365)/Sv_tau1)-EXP(-((H132-Settle)/365)/Sv_tau1))+Sv_beta3*((1-EXP(-((H132-Settle)/365)/Sv_tau2))/(((H132-Settle)/365)/Sv_tau2)-EXP(-((H132-Settle)/365)/Sv_tau2)))</f>
        <v>4.2555187696662007E-2</v>
      </c>
      <c r="BR132" s="22">
        <f t="shared" ref="BR132:BR195" si="246">IF(I132="","",Sv_beta0+Sv_beta1*(1-EXP(-((I132-Settle)/365)/Sv_tau1))/(((I132-Settle)/365)/Sv_tau1)+Sv_beta2*((1-EXP(-((I132-Settle)/365)/Sv_tau1))/(((I132-Settle)/365)/Sv_tau1)-EXP(-((I132-Settle)/365)/Sv_tau1))+Sv_beta3*((1-EXP(-((I132-Settle)/365)/Sv_tau2))/(((I132-Settle)/365)/Sv_tau2)-EXP(-((I132-Settle)/365)/Sv_tau2)))</f>
        <v>4.3381487769686353E-2</v>
      </c>
      <c r="BS132" s="22">
        <f t="shared" ref="BS132:BS195" si="247">IF(J132="","",Sv_beta0+Sv_beta1*(1-EXP(-((J132-Settle)/365)/Sv_tau1))/(((J132-Settle)/365)/Sv_tau1)+Sv_beta2*((1-EXP(-((J132-Settle)/365)/Sv_tau1))/(((J132-Settle)/365)/Sv_tau1)-EXP(-((J132-Settle)/365)/Sv_tau1))+Sv_beta3*((1-EXP(-((J132-Settle)/365)/Sv_tau2))/(((J132-Settle)/365)/Sv_tau2)-EXP(-((J132-Settle)/365)/Sv_tau2)))</f>
        <v>4.3888815110501606E-2</v>
      </c>
      <c r="BT132" s="22" t="str">
        <f t="shared" ref="BT132:BT195" si="248">IF(K132="","",Sv_beta0+Sv_beta1*(1-EXP(-((K132-Settle)/365)/Sv_tau1))/(((K132-Settle)/365)/Sv_tau1)+Sv_beta2*((1-EXP(-((K132-Settle)/365)/Sv_tau1))/(((K132-Settle)/365)/Sv_tau1)-EXP(-((K132-Settle)/365)/Sv_tau1))+Sv_beta3*((1-EXP(-((K132-Settle)/365)/Sv_tau2))/(((K132-Settle)/365)/Sv_tau2)-EXP(-((K132-Settle)/365)/Sv_tau2)))</f>
        <v/>
      </c>
      <c r="BU132" s="22" t="str">
        <f t="shared" ref="BU132:BU195" si="249">IF(L132="","",Sv_beta0+Sv_beta1*(1-EXP(-((L132-Settle)/365)/Sv_tau1))/(((L132-Settle)/365)/Sv_tau1)+Sv_beta2*((1-EXP(-((L132-Settle)/365)/Sv_tau1))/(((L132-Settle)/365)/Sv_tau1)-EXP(-((L132-Settle)/365)/Sv_tau1))+Sv_beta3*((1-EXP(-((L132-Settle)/365)/Sv_tau2))/(((L132-Settle)/365)/Sv_tau2)-EXP(-((L132-Settle)/365)/Sv_tau2)))</f>
        <v/>
      </c>
      <c r="BV132" s="22" t="str">
        <f t="shared" ref="BV132:BV195" si="250">IF(M132="","",Sv_beta0+Sv_beta1*(1-EXP(-((M132-Settle)/365)/Sv_tau1))/(((M132-Settle)/365)/Sv_tau1)+Sv_beta2*((1-EXP(-((M132-Settle)/365)/Sv_tau1))/(((M132-Settle)/365)/Sv_tau1)-EXP(-((M132-Settle)/365)/Sv_tau1))+Sv_beta3*((1-EXP(-((M132-Settle)/365)/Sv_tau2))/(((M132-Settle)/365)/Sv_tau2)-EXP(-((M132-Settle)/365)/Sv_tau2)))</f>
        <v/>
      </c>
      <c r="BW132" s="22" t="str">
        <f t="shared" ref="BW132:BW195" si="251">IF(N132="","",Sv_beta0+Sv_beta1*(1-EXP(-((N132-Settle)/365)/Sv_tau1))/(((N132-Settle)/365)/Sv_tau1)+Sv_beta2*((1-EXP(-((N132-Settle)/365)/Sv_tau1))/(((N132-Settle)/365)/Sv_tau1)-EXP(-((N132-Settle)/365)/Sv_tau1))+Sv_beta3*((1-EXP(-((N132-Settle)/365)/Sv_tau2))/(((N132-Settle)/365)/Sv_tau2)-EXP(-((N132-Settle)/365)/Sv_tau2)))</f>
        <v/>
      </c>
      <c r="BX132" s="22" t="str">
        <f t="shared" ref="BX132:BX195" si="252">IF(O132="","",Sv_beta0+Sv_beta1*(1-EXP(-((O132-Settle)/365)/Sv_tau1))/(((O132-Settle)/365)/Sv_tau1)+Sv_beta2*((1-EXP(-((O132-Settle)/365)/Sv_tau1))/(((O132-Settle)/365)/Sv_tau1)-EXP(-((O132-Settle)/365)/Sv_tau1))+Sv_beta3*((1-EXP(-((O132-Settle)/365)/Sv_tau2))/(((O132-Settle)/365)/Sv_tau2)-EXP(-((O132-Settle)/365)/Sv_tau2)))</f>
        <v/>
      </c>
      <c r="BY132" s="22" t="str">
        <f t="shared" ref="BY132:BY195" si="253">IF(P132="","",Sv_beta0+Sv_beta1*(1-EXP(-((P132-Settle)/365)/Sv_tau1))/(((P132-Settle)/365)/Sv_tau1)+Sv_beta2*((1-EXP(-((P132-Settle)/365)/Sv_tau1))/(((P132-Settle)/365)/Sv_tau1)-EXP(-((P132-Settle)/365)/Sv_tau1))+Sv_beta3*((1-EXP(-((P132-Settle)/365)/Sv_tau2))/(((P132-Settle)/365)/Sv_tau2)-EXP(-((P132-Settle)/365)/Sv_tau2)))</f>
        <v/>
      </c>
      <c r="BZ132" s="22" t="str">
        <f t="shared" ref="BZ132:BZ195" si="254">IF(Q132="","",Sv_beta0+Sv_beta1*(1-EXP(-((Q132-Settle)/365)/Sv_tau1))/(((Q132-Settle)/365)/Sv_tau1)+Sv_beta2*((1-EXP(-((Q132-Settle)/365)/Sv_tau1))/(((Q132-Settle)/365)/Sv_tau1)-EXP(-((Q132-Settle)/365)/Sv_tau1))+Sv_beta3*((1-EXP(-((Q132-Settle)/365)/Sv_tau2))/(((Q132-Settle)/365)/Sv_tau2)-EXP(-((Q132-Settle)/365)/Sv_tau2)))</f>
        <v/>
      </c>
      <c r="CA132" s="22" t="str">
        <f t="shared" ref="CA132:CA195" si="255">IF(R132="","",Sv_beta0+Sv_beta1*(1-EXP(-((R132-Settle)/365)/Sv_tau1))/(((R132-Settle)/365)/Sv_tau1)+Sv_beta2*((1-EXP(-((R132-Settle)/365)/Sv_tau1))/(((R132-Settle)/365)/Sv_tau1)-EXP(-((R132-Settle)/365)/Sv_tau1))+Sv_beta3*((1-EXP(-((R132-Settle)/365)/Sv_tau2))/(((R132-Settle)/365)/Sv_tau2)-EXP(-((R132-Settle)/365)/Sv_tau2)))</f>
        <v/>
      </c>
      <c r="CB132" s="22" t="str">
        <f t="shared" ref="CB132:CB195" si="256">IF(S132="","",Sv_beta0+Sv_beta1*(1-EXP(-((S132-Settle)/365)/Sv_tau1))/(((S132-Settle)/365)/Sv_tau1)+Sv_beta2*((1-EXP(-((S132-Settle)/365)/Sv_tau1))/(((S132-Settle)/365)/Sv_tau1)-EXP(-((S132-Settle)/365)/Sv_tau1))+Sv_beta3*((1-EXP(-((S132-Settle)/365)/Sv_tau2))/(((S132-Settle)/365)/Sv_tau2)-EXP(-((S132-Settle)/365)/Sv_tau2)))</f>
        <v/>
      </c>
      <c r="CC132" s="22" t="str">
        <f t="shared" ref="CC132:CC195" si="257">IF(T132="","",Sv_beta0+Sv_beta1*(1-EXP(-((T132-Settle)/365)/Sv_tau1))/(((T132-Settle)/365)/Sv_tau1)+Sv_beta2*((1-EXP(-((T132-Settle)/365)/Sv_tau1))/(((T132-Settle)/365)/Sv_tau1)-EXP(-((T132-Settle)/365)/Sv_tau1))+Sv_beta3*((1-EXP(-((T132-Settle)/365)/Sv_tau2))/(((T132-Settle)/365)/Sv_tau2)-EXP(-((T132-Settle)/365)/Sv_tau2)))</f>
        <v/>
      </c>
      <c r="CD132" s="22" t="str">
        <f t="shared" ref="CD132:CD195" si="258">IF(U132="","",Sv_beta0+Sv_beta1*(1-EXP(-((U132-Settle)/365)/Sv_tau1))/(((U132-Settle)/365)/Sv_tau1)+Sv_beta2*((1-EXP(-((U132-Settle)/365)/Sv_tau1))/(((U132-Settle)/365)/Sv_tau1)-EXP(-((U132-Settle)/365)/Sv_tau1))+Sv_beta3*((1-EXP(-((U132-Settle)/365)/Sv_tau2))/(((U132-Settle)/365)/Sv_tau2)-EXP(-((U132-Settle)/365)/Sv_tau2)))</f>
        <v/>
      </c>
      <c r="CE132" s="22" t="str">
        <f t="shared" ref="CE132:CE195" si="259">IF(V132="","",Sv_beta0+Sv_beta1*(1-EXP(-((V132-Settle)/365)/Sv_tau1))/(((V132-Settle)/365)/Sv_tau1)+Sv_beta2*((1-EXP(-((V132-Settle)/365)/Sv_tau1))/(((V132-Settle)/365)/Sv_tau1)-EXP(-((V132-Settle)/365)/Sv_tau1))+Sv_beta3*((1-EXP(-((V132-Settle)/365)/Sv_tau2))/(((V132-Settle)/365)/Sv_tau2)-EXP(-((V132-Settle)/365)/Sv_tau2)))</f>
        <v/>
      </c>
      <c r="CF132" s="22" t="str">
        <f t="shared" ref="CF132:CF195" si="260">IF(W132="","",Sv_beta0+Sv_beta1*(1-EXP(-((W132-Settle)/365)/Sv_tau1))/(((W132-Settle)/365)/Sv_tau1)+Sv_beta2*((1-EXP(-((W132-Settle)/365)/Sv_tau1))/(((W132-Settle)/365)/Sv_tau1)-EXP(-((W132-Settle)/365)/Sv_tau1))+Sv_beta3*((1-EXP(-((W132-Settle)/365)/Sv_tau2))/(((W132-Settle)/365)/Sv_tau2)-EXP(-((W132-Settle)/365)/Sv_tau2)))</f>
        <v/>
      </c>
      <c r="CG132" s="22" t="str">
        <f t="shared" ref="CG132:CG195" si="261">IF(X132="","",Sv_beta0+Sv_beta1*(1-EXP(-((X132-Settle)/365)/Sv_tau1))/(((X132-Settle)/365)/Sv_tau1)+Sv_beta2*((1-EXP(-((X132-Settle)/365)/Sv_tau1))/(((X132-Settle)/365)/Sv_tau1)-EXP(-((X132-Settle)/365)/Sv_tau1))+Sv_beta3*((1-EXP(-((X132-Settle)/365)/Sv_tau2))/(((X132-Settle)/365)/Sv_tau2)-EXP(-((X132-Settle)/365)/Sv_tau2)))</f>
        <v/>
      </c>
      <c r="CH132" s="22" t="str">
        <f t="shared" ref="CH132:CH195" si="262">IF(Y132="","",Sv_beta0+Sv_beta1*(1-EXP(-((Y132-Settle)/365)/Sv_tau1))/(((Y132-Settle)/365)/Sv_tau1)+Sv_beta2*((1-EXP(-((Y132-Settle)/365)/Sv_tau1))/(((Y132-Settle)/365)/Sv_tau1)-EXP(-((Y132-Settle)/365)/Sv_tau1))+Sv_beta3*((1-EXP(-((Y132-Settle)/365)/Sv_tau2))/(((Y132-Settle)/365)/Sv_tau2)-EXP(-((Y132-Settle)/365)/Sv_tau2)))</f>
        <v/>
      </c>
      <c r="CI132" s="22" t="str">
        <f t="shared" ref="CI132:CI195" si="263">IF(Z132="","",Sv_beta0+Sv_beta1*(1-EXP(-((Z132-Settle)/365)/Sv_tau1))/(((Z132-Settle)/365)/Sv_tau1)+Sv_beta2*((1-EXP(-((Z132-Settle)/365)/Sv_tau1))/(((Z132-Settle)/365)/Sv_tau1)-EXP(-((Z132-Settle)/365)/Sv_tau1))+Sv_beta3*((1-EXP(-((Z132-Settle)/365)/Sv_tau2))/(((Z132-Settle)/365)/Sv_tau2)-EXP(-((Z132-Settle)/365)/Sv_tau2)))</f>
        <v/>
      </c>
      <c r="CJ132" s="22" t="str">
        <f t="shared" ref="CJ132:CJ195" si="264">IF(AA132="","",Sv_beta0+Sv_beta1*(1-EXP(-((AA132-Settle)/365)/Sv_tau1))/(((AA132-Settle)/365)/Sv_tau1)+Sv_beta2*((1-EXP(-((AA132-Settle)/365)/Sv_tau1))/(((AA132-Settle)/365)/Sv_tau1)-EXP(-((AA132-Settle)/365)/Sv_tau1))+Sv_beta3*((1-EXP(-((AA132-Settle)/365)/Sv_tau2))/(((AA132-Settle)/365)/Sv_tau2)-EXP(-((AA132-Settle)/365)/Sv_tau2)))</f>
        <v/>
      </c>
      <c r="CK132" s="22" t="str">
        <f t="shared" ref="CK132:CK195" si="265">IF(AB132="","",Sv_beta0+Sv_beta1*(1-EXP(-((AB132-Settle)/365)/Sv_tau1))/(((AB132-Settle)/365)/Sv_tau1)+Sv_beta2*((1-EXP(-((AB132-Settle)/365)/Sv_tau1))/(((AB132-Settle)/365)/Sv_tau1)-EXP(-((AB132-Settle)/365)/Sv_tau1))+Sv_beta3*((1-EXP(-((AB132-Settle)/365)/Sv_tau2))/(((AB132-Settle)/365)/Sv_tau2)-EXP(-((AB132-Settle)/365)/Sv_tau2)))</f>
        <v/>
      </c>
      <c r="CL132" s="22" t="str">
        <f t="shared" ref="CL132:CL195" si="266">IF(AC132="","",Sv_beta0+Sv_beta1*(1-EXP(-((AC132-Settle)/365)/Sv_tau1))/(((AC132-Settle)/365)/Sv_tau1)+Sv_beta2*((1-EXP(-((AC132-Settle)/365)/Sv_tau1))/(((AC132-Settle)/365)/Sv_tau1)-EXP(-((AC132-Settle)/365)/Sv_tau1))+Sv_beta3*((1-EXP(-((AC132-Settle)/365)/Sv_tau2))/(((AC132-Settle)/365)/Sv_tau2)-EXP(-((AC132-Settle)/365)/Sv_tau2)))</f>
        <v/>
      </c>
      <c r="CM132" s="22" t="str">
        <f t="shared" ref="CM132:CM195" si="267">IF(AD132="","",Sv_beta0+Sv_beta1*(1-EXP(-((AD132-Settle)/365)/Sv_tau1))/(((AD132-Settle)/365)/Sv_tau1)+Sv_beta2*((1-EXP(-((AD132-Settle)/365)/Sv_tau1))/(((AD132-Settle)/365)/Sv_tau1)-EXP(-((AD132-Settle)/365)/Sv_tau1))+Sv_beta3*((1-EXP(-((AD132-Settle)/365)/Sv_tau2))/(((AD132-Settle)/365)/Sv_tau2)-EXP(-((AD132-Settle)/365)/Sv_tau2)))</f>
        <v/>
      </c>
      <c r="CN132" s="22" t="str">
        <f t="shared" ref="CN132:CN195" si="268">IF(AE132="","",Sv_beta0+Sv_beta1*(1-EXP(-((AE132-Settle)/365)/Sv_tau1))/(((AE132-Settle)/365)/Sv_tau1)+Sv_beta2*((1-EXP(-((AE132-Settle)/365)/Sv_tau1))/(((AE132-Settle)/365)/Sv_tau1)-EXP(-((AE132-Settle)/365)/Sv_tau1))+Sv_beta3*((1-EXP(-((AE132-Settle)/365)/Sv_tau2))/(((AE132-Settle)/365)/Sv_tau2)-EXP(-((AE132-Settle)/365)/Sv_tau2)))</f>
        <v/>
      </c>
      <c r="CO132" s="22" t="str">
        <f t="shared" ref="CO132:CO195" si="269">IF(AF132="","",Sv_beta0+Sv_beta1*(1-EXP(-((AF132-Settle)/365)/Sv_tau1))/(((AF132-Settle)/365)/Sv_tau1)+Sv_beta2*((1-EXP(-((AF132-Settle)/365)/Sv_tau1))/(((AF132-Settle)/365)/Sv_tau1)-EXP(-((AF132-Settle)/365)/Sv_tau1))+Sv_beta3*((1-EXP(-((AF132-Settle)/365)/Sv_tau2))/(((AF132-Settle)/365)/Sv_tau2)-EXP(-((AF132-Settle)/365)/Sv_tau2)))</f>
        <v/>
      </c>
      <c r="CP132" s="22" t="str">
        <f t="shared" ref="CP132:CP195" si="270">IF(AG132="","",Sv_beta0+Sv_beta1*(1-EXP(-((AG132-Settle)/365)/Sv_tau1))/(((AG132-Settle)/365)/Sv_tau1)+Sv_beta2*((1-EXP(-((AG132-Settle)/365)/Sv_tau1))/(((AG132-Settle)/365)/Sv_tau1)-EXP(-((AG132-Settle)/365)/Sv_tau1))+Sv_beta3*((1-EXP(-((AG132-Settle)/365)/Sv_tau2))/(((AG132-Settle)/365)/Sv_tau2)-EXP(-((AG132-Settle)/365)/Sv_tau2)))</f>
        <v/>
      </c>
      <c r="CQ132" s="22" t="str">
        <f t="shared" ref="CQ132:CQ195" si="271">IF(AH132="","",Sv_beta0+Sv_beta1*(1-EXP(-((AH132-Settle)/365)/Sv_tau1))/(((AH132-Settle)/365)/Sv_tau1)+Sv_beta2*((1-EXP(-((AH132-Settle)/365)/Sv_tau1))/(((AH132-Settle)/365)/Sv_tau1)-EXP(-((AH132-Settle)/365)/Sv_tau1))+Sv_beta3*((1-EXP(-((AH132-Settle)/365)/Sv_tau2))/(((AH132-Settle)/365)/Sv_tau2)-EXP(-((AH132-Settle)/365)/Sv_tau2)))</f>
        <v/>
      </c>
      <c r="CR132" s="22" t="str">
        <f t="shared" ref="CR132:CR195" si="272">IF(AI132="","",Sv_beta0+Sv_beta1*(1-EXP(-((AI132-Settle)/365)/Sv_tau1))/(((AI132-Settle)/365)/Sv_tau1)+Sv_beta2*((1-EXP(-((AI132-Settle)/365)/Sv_tau1))/(((AI132-Settle)/365)/Sv_tau1)-EXP(-((AI132-Settle)/365)/Sv_tau1))+Sv_beta3*((1-EXP(-((AI132-Settle)/365)/Sv_tau2))/(((AI132-Settle)/365)/Sv_tau2)-EXP(-((AI132-Settle)/365)/Sv_tau2)))</f>
        <v/>
      </c>
      <c r="CS132" s="22" t="str">
        <f t="shared" ref="CS132:CS195" si="273">IF(AJ132="","",Sv_beta0+Sv_beta1*(1-EXP(-((AJ132-Settle)/365)/Sv_tau1))/(((AJ132-Settle)/365)/Sv_tau1)+Sv_beta2*((1-EXP(-((AJ132-Settle)/365)/Sv_tau1))/(((AJ132-Settle)/365)/Sv_tau1)-EXP(-((AJ132-Settle)/365)/Sv_tau1))+Sv_beta3*((1-EXP(-((AJ132-Settle)/365)/Sv_tau2))/(((AJ132-Settle)/365)/Sv_tau2)-EXP(-((AJ132-Settle)/365)/Sv_tau2)))</f>
        <v/>
      </c>
      <c r="CT132" s="22" t="str">
        <f t="shared" ref="CT132:CT195" si="274">IF(AK132="","",Sv_beta0+Sv_beta1*(1-EXP(-((AK132-Settle)/365)/Sv_tau1))/(((AK132-Settle)/365)/Sv_tau1)+Sv_beta2*((1-EXP(-((AK132-Settle)/365)/Sv_tau1))/(((AK132-Settle)/365)/Sv_tau1)-EXP(-((AK132-Settle)/365)/Sv_tau1))+Sv_beta3*((1-EXP(-((AK132-Settle)/365)/Sv_tau2))/(((AK132-Settle)/365)/Sv_tau2)-EXP(-((AK132-Settle)/365)/Sv_tau2)))</f>
        <v/>
      </c>
      <c r="CU132" s="22" t="str">
        <f t="shared" ref="CU132:CU195" si="275">IF(AL132="","",Sv_beta0+Sv_beta1*(1-EXP(-((AL132-Settle)/365)/Sv_tau1))/(((AL132-Settle)/365)/Sv_tau1)+Sv_beta2*((1-EXP(-((AL132-Settle)/365)/Sv_tau1))/(((AL132-Settle)/365)/Sv_tau1)-EXP(-((AL132-Settle)/365)/Sv_tau1))+Sv_beta3*((1-EXP(-((AL132-Settle)/365)/Sv_tau2))/(((AL132-Settle)/365)/Sv_tau2)-EXP(-((AL132-Settle)/365)/Sv_tau2)))</f>
        <v/>
      </c>
      <c r="CV132" s="22" t="str">
        <f t="shared" ref="CV132:CV195" si="276">IF(AM132="","",Sv_beta0+Sv_beta1*(1-EXP(-((AM132-Settle)/365)/Sv_tau1))/(((AM132-Settle)/365)/Sv_tau1)+Sv_beta2*((1-EXP(-((AM132-Settle)/365)/Sv_tau1))/(((AM132-Settle)/365)/Sv_tau1)-EXP(-((AM132-Settle)/365)/Sv_tau1))+Sv_beta3*((1-EXP(-((AM132-Settle)/365)/Sv_tau2))/(((AM132-Settle)/365)/Sv_tau2)-EXP(-((AM132-Settle)/365)/Sv_tau2)))</f>
        <v/>
      </c>
      <c r="CW132" s="22" t="str">
        <f t="shared" ref="CW132:CW195" si="277">IF(AN132="","",Sv_beta0+Sv_beta1*(1-EXP(-((AN132-Settle)/365)/Sv_tau1))/(((AN132-Settle)/365)/Sv_tau1)+Sv_beta2*((1-EXP(-((AN132-Settle)/365)/Sv_tau1))/(((AN132-Settle)/365)/Sv_tau1)-EXP(-((AN132-Settle)/365)/Sv_tau1))+Sv_beta3*((1-EXP(-((AN132-Settle)/365)/Sv_tau2))/(((AN132-Settle)/365)/Sv_tau2)-EXP(-((AN132-Settle)/365)/Sv_tau2)))</f>
        <v/>
      </c>
      <c r="CX132" s="22" t="str">
        <f t="shared" ref="CX132:CX195" si="278">IF(AO132="","",Sv_beta0+Sv_beta1*(1-EXP(-((AO132-Settle)/365)/Sv_tau1))/(((AO132-Settle)/365)/Sv_tau1)+Sv_beta2*((1-EXP(-((AO132-Settle)/365)/Sv_tau1))/(((AO132-Settle)/365)/Sv_tau1)-EXP(-((AO132-Settle)/365)/Sv_tau1))+Sv_beta3*((1-EXP(-((AO132-Settle)/365)/Sv_tau2))/(((AO132-Settle)/365)/Sv_tau2)-EXP(-((AO132-Settle)/365)/Sv_tau2)))</f>
        <v/>
      </c>
      <c r="CY132" s="22" t="str">
        <f t="shared" ref="CY132:CY195" si="279">IF(AP132="","",Sv_beta0+Sv_beta1*(1-EXP(-((AP132-Settle)/365)/Sv_tau1))/(((AP132-Settle)/365)/Sv_tau1)+Sv_beta2*((1-EXP(-((AP132-Settle)/365)/Sv_tau1))/(((AP132-Settle)/365)/Sv_tau1)-EXP(-((AP132-Settle)/365)/Sv_tau1))+Sv_beta3*((1-EXP(-((AP132-Settle)/365)/Sv_tau2))/(((AP132-Settle)/365)/Sv_tau2)-EXP(-((AP132-Settle)/365)/Sv_tau2)))</f>
        <v/>
      </c>
      <c r="CZ132" s="22" t="str">
        <f t="shared" ref="CZ132:CZ195" si="280">IF(AQ132="","",Sv_beta0+Sv_beta1*(1-EXP(-((AQ132-Settle)/365)/Sv_tau1))/(((AQ132-Settle)/365)/Sv_tau1)+Sv_beta2*((1-EXP(-((AQ132-Settle)/365)/Sv_tau1))/(((AQ132-Settle)/365)/Sv_tau1)-EXP(-((AQ132-Settle)/365)/Sv_tau1))+Sv_beta3*((1-EXP(-((AQ132-Settle)/365)/Sv_tau2))/(((AQ132-Settle)/365)/Sv_tau2)-EXP(-((AQ132-Settle)/365)/Sv_tau2)))</f>
        <v/>
      </c>
      <c r="DA132" s="22" t="str">
        <f t="shared" ref="DA132:DA195" si="281">IF(AR132="","",Sv_beta0+Sv_beta1*(1-EXP(-((AR132-Settle)/365)/Sv_tau1))/(((AR132-Settle)/365)/Sv_tau1)+Sv_beta2*((1-EXP(-((AR132-Settle)/365)/Sv_tau1))/(((AR132-Settle)/365)/Sv_tau1)-EXP(-((AR132-Settle)/365)/Sv_tau1))+Sv_beta3*((1-EXP(-((AR132-Settle)/365)/Sv_tau2))/(((AR132-Settle)/365)/Sv_tau2)-EXP(-((AR132-Settle)/365)/Sv_tau2)))</f>
        <v/>
      </c>
      <c r="DB132" s="22" t="str">
        <f t="shared" ref="DB132:DB195" si="282">IF(AS132="","",Sv_beta0+Sv_beta1*(1-EXP(-((AS132-Settle)/365)/Sv_tau1))/(((AS132-Settle)/365)/Sv_tau1)+Sv_beta2*((1-EXP(-((AS132-Settle)/365)/Sv_tau1))/(((AS132-Settle)/365)/Sv_tau1)-EXP(-((AS132-Settle)/365)/Sv_tau1))+Sv_beta3*((1-EXP(-((AS132-Settle)/365)/Sv_tau2))/(((AS132-Settle)/365)/Sv_tau2)-EXP(-((AS132-Settle)/365)/Sv_tau2)))</f>
        <v/>
      </c>
      <c r="DC132" s="22" t="str">
        <f t="shared" ref="DC132:DC195" si="283">IF(AT132="","",Sv_beta0+Sv_beta1*(1-EXP(-((AT132-Settle)/365)/Sv_tau1))/(((AT132-Settle)/365)/Sv_tau1)+Sv_beta2*((1-EXP(-((AT132-Settle)/365)/Sv_tau1))/(((AT132-Settle)/365)/Sv_tau1)-EXP(-((AT132-Settle)/365)/Sv_tau1))+Sv_beta3*((1-EXP(-((AT132-Settle)/365)/Sv_tau2))/(((AT132-Settle)/365)/Sv_tau2)-EXP(-((AT132-Settle)/365)/Sv_tau2)))</f>
        <v/>
      </c>
      <c r="DD132" s="22" t="str">
        <f t="shared" ref="DD132:DD195" si="284">IF(AU132="","",Sv_beta0+Sv_beta1*(1-EXP(-((AU132-Settle)/365)/Sv_tau1))/(((AU132-Settle)/365)/Sv_tau1)+Sv_beta2*((1-EXP(-((AU132-Settle)/365)/Sv_tau1))/(((AU132-Settle)/365)/Sv_tau1)-EXP(-((AU132-Settle)/365)/Sv_tau1))+Sv_beta3*((1-EXP(-((AU132-Settle)/365)/Sv_tau2))/(((AU132-Settle)/365)/Sv_tau2)-EXP(-((AU132-Settle)/365)/Sv_tau2)))</f>
        <v/>
      </c>
      <c r="DE132" s="22" t="str">
        <f t="shared" ref="DE132:DE195" si="285">IF(AV132="","",Sv_beta0+Sv_beta1*(1-EXP(-((AV132-Settle)/365)/Sv_tau1))/(((AV132-Settle)/365)/Sv_tau1)+Sv_beta2*((1-EXP(-((AV132-Settle)/365)/Sv_tau1))/(((AV132-Settle)/365)/Sv_tau1)-EXP(-((AV132-Settle)/365)/Sv_tau1))+Sv_beta3*((1-EXP(-((AV132-Settle)/365)/Sv_tau2))/(((AV132-Settle)/365)/Sv_tau2)-EXP(-((AV132-Settle)/365)/Sv_tau2)))</f>
        <v/>
      </c>
      <c r="DF132" s="22" t="str">
        <f t="shared" ref="DF132:DF195" si="286">IF(AW132="","",Sv_beta0+Sv_beta1*(1-EXP(-((AW132-Settle)/365)/Sv_tau1))/(((AW132-Settle)/365)/Sv_tau1)+Sv_beta2*((1-EXP(-((AW132-Settle)/365)/Sv_tau1))/(((AW132-Settle)/365)/Sv_tau1)-EXP(-((AW132-Settle)/365)/Sv_tau1))+Sv_beta3*((1-EXP(-((AW132-Settle)/365)/Sv_tau2))/(((AW132-Settle)/365)/Sv_tau2)-EXP(-((AW132-Settle)/365)/Sv_tau2)))</f>
        <v/>
      </c>
      <c r="DG132" s="22" t="str">
        <f t="shared" ref="DG132:DG195" si="287">IF(AX132="","",Sv_beta0+Sv_beta1*(1-EXP(-((AX132-Settle)/365)/Sv_tau1))/(((AX132-Settle)/365)/Sv_tau1)+Sv_beta2*((1-EXP(-((AX132-Settle)/365)/Sv_tau1))/(((AX132-Settle)/365)/Sv_tau1)-EXP(-((AX132-Settle)/365)/Sv_tau1))+Sv_beta3*((1-EXP(-((AX132-Settle)/365)/Sv_tau2))/(((AX132-Settle)/365)/Sv_tau2)-EXP(-((AX132-Settle)/365)/Sv_tau2)))</f>
        <v/>
      </c>
      <c r="DH132" s="22" t="str">
        <f t="shared" ref="DH132:DH195" si="288">IF(AY132="","",Sv_beta0+Sv_beta1*(1-EXP(-((AY132-Settle)/365)/Sv_tau1))/(((AY132-Settle)/365)/Sv_tau1)+Sv_beta2*((1-EXP(-((AY132-Settle)/365)/Sv_tau1))/(((AY132-Settle)/365)/Sv_tau1)-EXP(-((AY132-Settle)/365)/Sv_tau1))+Sv_beta3*((1-EXP(-((AY132-Settle)/365)/Sv_tau2))/(((AY132-Settle)/365)/Sv_tau2)-EXP(-((AY132-Settle)/365)/Sv_tau2)))</f>
        <v/>
      </c>
      <c r="DI132" s="22" t="str">
        <f t="shared" ref="DI132:DI195" si="289">IF(AZ132="","",Sv_beta0+Sv_beta1*(1-EXP(-((AZ132-Settle)/365)/Sv_tau1))/(((AZ132-Settle)/365)/Sv_tau1)+Sv_beta2*((1-EXP(-((AZ132-Settle)/365)/Sv_tau1))/(((AZ132-Settle)/365)/Sv_tau1)-EXP(-((AZ132-Settle)/365)/Sv_tau1))+Sv_beta3*((1-EXP(-((AZ132-Settle)/365)/Sv_tau2))/(((AZ132-Settle)/365)/Sv_tau2)-EXP(-((AZ132-Settle)/365)/Sv_tau2)))</f>
        <v/>
      </c>
      <c r="DJ132" s="22" t="str">
        <f t="shared" ref="DJ132:DJ195" si="290">IF(BA132="","",Sv_beta0+Sv_beta1*(1-EXP(-((BA132-Settle)/365)/Sv_tau1))/(((BA132-Settle)/365)/Sv_tau1)+Sv_beta2*((1-EXP(-((BA132-Settle)/365)/Sv_tau1))/(((BA132-Settle)/365)/Sv_tau1)-EXP(-((BA132-Settle)/365)/Sv_tau1))+Sv_beta3*((1-EXP(-((BA132-Settle)/365)/Sv_tau2))/(((BA132-Settle)/365)/Sv_tau2)-EXP(-((BA132-Settle)/365)/Sv_tau2)))</f>
        <v/>
      </c>
      <c r="DK132" s="22" t="str">
        <f t="shared" ref="DK132:DK195" si="291">IF(BB132="","",Sv_beta0+Sv_beta1*(1-EXP(-((BB132-Settle)/365)/Sv_tau1))/(((BB132-Settle)/365)/Sv_tau1)+Sv_beta2*((1-EXP(-((BB132-Settle)/365)/Sv_tau1))/(((BB132-Settle)/365)/Sv_tau1)-EXP(-((BB132-Settle)/365)/Sv_tau1))+Sv_beta3*((1-EXP(-((BB132-Settle)/365)/Sv_tau2))/(((BB132-Settle)/365)/Sv_tau2)-EXP(-((BB132-Settle)/365)/Sv_tau2)))</f>
        <v/>
      </c>
      <c r="DL132" s="22" t="str">
        <f t="shared" ref="DL132:DL195" si="292">IF(BC132="","",Sv_beta0+Sv_beta1*(1-EXP(-((BC132-Settle)/365)/Sv_tau1))/(((BC132-Settle)/365)/Sv_tau1)+Sv_beta2*((1-EXP(-((BC132-Settle)/365)/Sv_tau1))/(((BC132-Settle)/365)/Sv_tau1)-EXP(-((BC132-Settle)/365)/Sv_tau1))+Sv_beta3*((1-EXP(-((BC132-Settle)/365)/Sv_tau2))/(((BC132-Settle)/365)/Sv_tau2)-EXP(-((BC132-Settle)/365)/Sv_tau2)))</f>
        <v/>
      </c>
      <c r="DM132" s="22" t="str">
        <f t="shared" ref="DM132:DM195" si="293">IF(BD132="","",Sv_beta0+Sv_beta1*(1-EXP(-((BD132-Settle)/365)/Sv_tau1))/(((BD132-Settle)/365)/Sv_tau1)+Sv_beta2*((1-EXP(-((BD132-Settle)/365)/Sv_tau1))/(((BD132-Settle)/365)/Sv_tau1)-EXP(-((BD132-Settle)/365)/Sv_tau1))+Sv_beta3*((1-EXP(-((BD132-Settle)/365)/Sv_tau2))/(((BD132-Settle)/365)/Sv_tau2)-EXP(-((BD132-Settle)/365)/Sv_tau2)))</f>
        <v/>
      </c>
      <c r="DN132" s="22" t="str">
        <f t="shared" ref="DN132:DN195" si="294">IF(BE132="","",Sv_beta0+Sv_beta1*(1-EXP(-((BE132-Settle)/365)/Sv_tau1))/(((BE132-Settle)/365)/Sv_tau1)+Sv_beta2*((1-EXP(-((BE132-Settle)/365)/Sv_tau1))/(((BE132-Settle)/365)/Sv_tau1)-EXP(-((BE132-Settle)/365)/Sv_tau1))+Sv_beta3*((1-EXP(-((BE132-Settle)/365)/Sv_tau2))/(((BE132-Settle)/365)/Sv_tau2)-EXP(-((BE132-Settle)/365)/Sv_tau2)))</f>
        <v/>
      </c>
      <c r="DO132" s="22" t="str">
        <f t="shared" ref="DO132:DO195" si="295">IF(BF132="","",Sv_beta0+Sv_beta1*(1-EXP(-((BF132-Settle)/365)/Sv_tau1))/(((BF132-Settle)/365)/Sv_tau1)+Sv_beta2*((1-EXP(-((BF132-Settle)/365)/Sv_tau1))/(((BF132-Settle)/365)/Sv_tau1)-EXP(-((BF132-Settle)/365)/Sv_tau1))+Sv_beta3*((1-EXP(-((BF132-Settle)/365)/Sv_tau2))/(((BF132-Settle)/365)/Sv_tau2)-EXP(-((BF132-Settle)/365)/Sv_tau2)))</f>
        <v/>
      </c>
      <c r="DP132" s="22" t="str">
        <f t="shared" ref="DP132:DP195" si="296">IF(BG132="","",Sv_beta0+Sv_beta1*(1-EXP(-((BG132-Settle)/365)/Sv_tau1))/(((BG132-Settle)/365)/Sv_tau1)+Sv_beta2*((1-EXP(-((BG132-Settle)/365)/Sv_tau1))/(((BG132-Settle)/365)/Sv_tau1)-EXP(-((BG132-Settle)/365)/Sv_tau1))+Sv_beta3*((1-EXP(-((BG132-Settle)/365)/Sv_tau2))/(((BG132-Settle)/365)/Sv_tau2)-EXP(-((BG132-Settle)/365)/Sv_tau2)))</f>
        <v/>
      </c>
      <c r="DQ132" s="22" t="str">
        <f t="shared" ref="DQ132:DQ195" si="297">IF(BH132="","",Sv_beta0+Sv_beta1*(1-EXP(-((BH132-Settle)/365)/Sv_tau1))/(((BH132-Settle)/365)/Sv_tau1)+Sv_beta2*((1-EXP(-((BH132-Settle)/365)/Sv_tau1))/(((BH132-Settle)/365)/Sv_tau1)-EXP(-((BH132-Settle)/365)/Sv_tau1))+Sv_beta3*((1-EXP(-((BH132-Settle)/365)/Sv_tau2))/(((BH132-Settle)/365)/Sv_tau2)-EXP(-((BH132-Settle)/365)/Sv_tau2)))</f>
        <v/>
      </c>
      <c r="DR132" s="22" t="str">
        <f t="shared" ref="DR132:DR195" si="298">IF(BI132="","",Sv_beta0+Sv_beta1*(1-EXP(-((BI132-Settle)/365)/Sv_tau1))/(((BI132-Settle)/365)/Sv_tau1)+Sv_beta2*((1-EXP(-((BI132-Settle)/365)/Sv_tau1))/(((BI132-Settle)/365)/Sv_tau1)-EXP(-((BI132-Settle)/365)/Sv_tau1))+Sv_beta3*((1-EXP(-((BI132-Settle)/365)/Sv_tau2))/(((BI132-Settle)/365)/Sv_tau2)-EXP(-((BI132-Settle)/365)/Sv_tau2)))</f>
        <v/>
      </c>
      <c r="DS132" s="22" t="str">
        <f t="shared" ref="DS132:DS195" si="299">IF(BJ132="","",Sv_beta0+Sv_beta1*(1-EXP(-((BJ132-Settle)/365)/Sv_tau1))/(((BJ132-Settle)/365)/Sv_tau1)+Sv_beta2*((1-EXP(-((BJ132-Settle)/365)/Sv_tau1))/(((BJ132-Settle)/365)/Sv_tau1)-EXP(-((BJ132-Settle)/365)/Sv_tau1))+Sv_beta3*((1-EXP(-((BJ132-Settle)/365)/Sv_tau2))/(((BJ132-Settle)/365)/Sv_tau2)-EXP(-((BJ132-Settle)/365)/Sv_tau2)))</f>
        <v/>
      </c>
      <c r="DT132" s="22" t="str">
        <f t="shared" ref="DT132:DT195" si="300">IF(BK132="","",Sv_beta0+Sv_beta1*(1-EXP(-((BK132-Settle)/365)/Sv_tau1))/(((BK132-Settle)/365)/Sv_tau1)+Sv_beta2*((1-EXP(-((BK132-Settle)/365)/Sv_tau1))/(((BK132-Settle)/365)/Sv_tau1)-EXP(-((BK132-Settle)/365)/Sv_tau1))+Sv_beta3*((1-EXP(-((BK132-Settle)/365)/Sv_tau2))/(((BK132-Settle)/365)/Sv_tau2)-EXP(-((BK132-Settle)/365)/Sv_tau2)))</f>
        <v/>
      </c>
      <c r="DU132" s="22" t="str">
        <f t="shared" ref="DU132:DU195" si="301">IF(BL132="","",Sv_beta0+Sv_beta1*(1-EXP(-((BL132-Settle)/365)/Sv_tau1))/(((BL132-Settle)/365)/Sv_tau1)+Sv_beta2*((1-EXP(-((BL132-Settle)/365)/Sv_tau1))/(((BL132-Settle)/365)/Sv_tau1)-EXP(-((BL132-Settle)/365)/Sv_tau1))+Sv_beta3*((1-EXP(-((BL132-Settle)/365)/Sv_tau2))/(((BL132-Settle)/365)/Sv_tau2)-EXP(-((BL132-Settle)/365)/Sv_tau2)))</f>
        <v/>
      </c>
      <c r="DV132" s="22" t="str">
        <f t="shared" ref="DV132:DV195" si="302">IF(BM132="","",Sv_beta0+Sv_beta1*(1-EXP(-((BM132-Settle)/365)/Sv_tau1))/(((BM132-Settle)/365)/Sv_tau1)+Sv_beta2*((1-EXP(-((BM132-Settle)/365)/Sv_tau1))/(((BM132-Settle)/365)/Sv_tau1)-EXP(-((BM132-Settle)/365)/Sv_tau1))+Sv_beta3*((1-EXP(-((BM132-Settle)/365)/Sv_tau2))/(((BM132-Settle)/365)/Sv_tau2)-EXP(-((BM132-Settle)/365)/Sv_tau2)))</f>
        <v/>
      </c>
      <c r="DX132" s="18">
        <f t="shared" ref="DX132:DX195" si="303">IF(F132="",0,($C132/2+IF(1=$D132,100,0))*EXP(-BO132*((F132-Settle)/365)))</f>
        <v>2.0858802378823307</v>
      </c>
      <c r="DY132" s="18">
        <f t="shared" ref="DY132:DY195" si="304">IF(G132="",0,($C132/2+IF(2=$D132,100,0))*EXP(-BP132*((G132-Settle)/365)))</f>
        <v>2.0409602215862188</v>
      </c>
      <c r="DZ132" s="18">
        <f t="shared" ref="DZ132:DZ195" si="305">IF(H132="",0,($C132/2+IF(3=$D132,100,0))*EXP(-BQ132*((H132-Settle)/365)))</f>
        <v>1.9955706151000896</v>
      </c>
      <c r="EA132" s="18">
        <f t="shared" ref="EA132:EA195" si="306">IF(I132="",0,($C132/2+IF(4=$D132,100,0))*EXP(-BR132*((I132-Settle)/365)))</f>
        <v>1.9500222847261663</v>
      </c>
      <c r="EB132" s="18">
        <f t="shared" ref="EB132:EB195" si="307">IF(J132="",0,($C132/2+IF(5=$D132,100,0))*EXP(-BS132*((J132-Settle)/365)))</f>
        <v>91.606074382516539</v>
      </c>
      <c r="EC132" s="18">
        <f t="shared" ref="EC132:EC195" si="308">IF(K132="",0,($C132/2+IF(6=$D132,100,0))*EXP(-BT132*((K132-Settle)/365)))</f>
        <v>0</v>
      </c>
      <c r="ED132" s="18">
        <f t="shared" ref="ED132:ED195" si="309">IF(L132="",0,($C132/2+IF(7=$D132,100,0))*EXP(-BU132*((L132-Settle)/365)))</f>
        <v>0</v>
      </c>
      <c r="EE132" s="18">
        <f t="shared" ref="EE132:EE195" si="310">IF(M132="",0,($C132/2+IF(8=$D132,100,0))*EXP(-BV132*((M132-Settle)/365)))</f>
        <v>0</v>
      </c>
      <c r="EF132" s="18">
        <f t="shared" ref="EF132:EF195" si="311">IF(N132="",0,($C132/2+IF(9=$D132,100,0))*EXP(-BW132*((N132-Settle)/365)))</f>
        <v>0</v>
      </c>
      <c r="EG132" s="18">
        <f t="shared" ref="EG132:EG195" si="312">IF(O132="",0,($C132/2+IF(10=$D132,100,0))*EXP(-BX132*((O132-Settle)/365)))</f>
        <v>0</v>
      </c>
      <c r="EH132" s="18">
        <f t="shared" ref="EH132:EH195" si="313">IF(P132="",0,($C132/2+IF(11=$D132,100,0))*EXP(-BY132*((P132-Settle)/365)))</f>
        <v>0</v>
      </c>
      <c r="EI132" s="18">
        <f t="shared" ref="EI132:EI195" si="314">IF(Q132="",0,($C132/2+IF(12=$D132,100,0))*EXP(-BZ132*((Q132-Settle)/365)))</f>
        <v>0</v>
      </c>
      <c r="EJ132" s="18">
        <f t="shared" ref="EJ132:EJ195" si="315">IF(R132="",0,($C132/2+IF(13=$D132,100,0))*EXP(-CA132*((R132-Settle)/365)))</f>
        <v>0</v>
      </c>
      <c r="EK132" s="18">
        <f t="shared" ref="EK132:EK195" si="316">IF(S132="",0,($C132/2+IF(14=$D132,100,0))*EXP(-CB132*((S132-Settle)/365)))</f>
        <v>0</v>
      </c>
      <c r="EL132" s="18">
        <f t="shared" ref="EL132:EL195" si="317">IF(T132="",0,($C132/2+IF(15=$D132,100,0))*EXP(-CC132*((T132-Settle)/365)))</f>
        <v>0</v>
      </c>
      <c r="EM132" s="18">
        <f t="shared" ref="EM132:EM195" si="318">IF(U132="",0,($C132/2+IF(16=$D132,100,0))*EXP(-CD132*((U132-Settle)/365)))</f>
        <v>0</v>
      </c>
      <c r="EN132" s="18">
        <f t="shared" ref="EN132:EN195" si="319">IF(V132="",0,($C132/2+IF(17=$D132,100,0))*EXP(-CE132*((V132-Settle)/365)))</f>
        <v>0</v>
      </c>
      <c r="EO132" s="18">
        <f t="shared" ref="EO132:EO195" si="320">IF(W132="",0,($C132/2+IF(18=$D132,100,0))*EXP(-CF132*((W132-Settle)/365)))</f>
        <v>0</v>
      </c>
      <c r="EP132" s="18">
        <f t="shared" ref="EP132:EP195" si="321">IF(X132="",0,($C132/2+IF(19=$D132,100,0))*EXP(-CG132*((X132-Settle)/365)))</f>
        <v>0</v>
      </c>
      <c r="EQ132" s="18">
        <f t="shared" ref="EQ132:EQ195" si="322">IF(Y132="",0,($C132/2+IF(20=$D132,100,0))*EXP(-CH132*((Y132-Settle)/365)))</f>
        <v>0</v>
      </c>
      <c r="ER132" s="18">
        <f t="shared" ref="ER132:ER195" si="323">IF(Z132="",0,($C132/2+IF(21=$D132,100,0))*EXP(-CI132*((Z132-Settle)/365)))</f>
        <v>0</v>
      </c>
      <c r="ES132" s="18">
        <f t="shared" ref="ES132:ES195" si="324">IF(AA132="",0,($C132/2+IF(22=$D132,100,0))*EXP(-CJ132*((AA132-Settle)/365)))</f>
        <v>0</v>
      </c>
      <c r="ET132" s="18">
        <f t="shared" ref="ET132:ET195" si="325">IF(AB132="",0,($C132/2+IF(23=$D132,100,0))*EXP(-CK132*((AB132-Settle)/365)))</f>
        <v>0</v>
      </c>
      <c r="EU132" s="18">
        <f t="shared" ref="EU132:EU195" si="326">IF(AC132="",0,($C132/2+IF(24=$D132,100,0))*EXP(-CL132*((AC132-Settle)/365)))</f>
        <v>0</v>
      </c>
      <c r="EV132" s="18">
        <f t="shared" ref="EV132:EV195" si="327">IF(AD132="",0,($C132/2+IF(25=$D132,100,0))*EXP(-CM132*((AD132-Settle)/365)))</f>
        <v>0</v>
      </c>
      <c r="EW132" s="18">
        <f t="shared" ref="EW132:EW195" si="328">IF(AE132="",0,($C132/2+IF(26=$D132,100,0))*EXP(-CN132*((AE132-Settle)/365)))</f>
        <v>0</v>
      </c>
      <c r="EX132" s="18">
        <f t="shared" ref="EX132:EX195" si="329">IF(AF132="",0,($C132/2+IF(27=$D132,100,0))*EXP(-CO132*((AF132-Settle)/365)))</f>
        <v>0</v>
      </c>
      <c r="EY132" s="18">
        <f t="shared" ref="EY132:EY195" si="330">IF(AG132="",0,($C132/2+IF(28=$D132,100,0))*EXP(-CP132*((AG132-Settle)/365)))</f>
        <v>0</v>
      </c>
      <c r="EZ132" s="18">
        <f t="shared" ref="EZ132:EZ195" si="331">IF(AH132="",0,($C132/2+IF(29=$D132,100,0))*EXP(-CQ132*((AH132-Settle)/365)))</f>
        <v>0</v>
      </c>
      <c r="FA132" s="18">
        <f t="shared" ref="FA132:FA195" si="332">IF(AI132="",0,($C132/2+IF(30=$D132,100,0))*EXP(-CR132*((AI132-Settle)/365)))</f>
        <v>0</v>
      </c>
      <c r="FB132" s="18">
        <f t="shared" ref="FB132:FB195" si="333">IF(AJ132="",0,($C132/2+IF(31=$D132,100,0))*EXP(-CS132*((AJ132-Settle)/365)))</f>
        <v>0</v>
      </c>
      <c r="FC132" s="18">
        <f t="shared" ref="FC132:FC195" si="334">IF(AK132="",0,($C132/2+IF(32=$D132,100,0))*EXP(-CT132*((AK132-Settle)/365)))</f>
        <v>0</v>
      </c>
      <c r="FD132" s="18">
        <f t="shared" ref="FD132:FD195" si="335">IF(AL132="",0,($C132/2+IF(33=$D132,100,0))*EXP(-CU132*((AL132-Settle)/365)))</f>
        <v>0</v>
      </c>
      <c r="FE132" s="18">
        <f t="shared" ref="FE132:FE195" si="336">IF(AM132="",0,($C132/2+IF(34=$D132,100,0))*EXP(-CV132*((AM132-Settle)/365)))</f>
        <v>0</v>
      </c>
      <c r="FF132" s="18">
        <f t="shared" ref="FF132:FF195" si="337">IF(AN132="",0,($C132/2+IF(35=$D132,100,0))*EXP(-CW132*((AN132-Settle)/365)))</f>
        <v>0</v>
      </c>
      <c r="FG132" s="18">
        <f t="shared" ref="FG132:FG195" si="338">IF(AO132="",0,($C132/2+IF(36=$D132,100,0))*EXP(-CX132*((AO132-Settle)/365)))</f>
        <v>0</v>
      </c>
      <c r="FH132" s="18">
        <f t="shared" ref="FH132:FH195" si="339">IF(AP132="",0,($C132/2+IF(37=$D132,100,0))*EXP(-CY132*((AP132-Settle)/365)))</f>
        <v>0</v>
      </c>
      <c r="FI132" s="18">
        <f t="shared" ref="FI132:FI195" si="340">IF(AQ132="",0,($C132/2+IF(38=$D132,100,0))*EXP(-CZ132*((AQ132-Settle)/365)))</f>
        <v>0</v>
      </c>
      <c r="FJ132" s="18">
        <f t="shared" ref="FJ132:FJ195" si="341">IF(AR132="",0,($C132/2+IF(39=$D132,100,0))*EXP(-DA132*((AR132-Settle)/365)))</f>
        <v>0</v>
      </c>
      <c r="FK132" s="18">
        <f t="shared" ref="FK132:FK195" si="342">IF(AS132="",0,($C132/2+IF(40=$D132,100,0))*EXP(-DB132*((AS132-Settle)/365)))</f>
        <v>0</v>
      </c>
      <c r="FL132" s="18">
        <f t="shared" ref="FL132:FL195" si="343">IF(AT132="",0,($C132/2+IF(41=$D132,100,0))*EXP(-DC132*((AT132-Settle)/365)))</f>
        <v>0</v>
      </c>
      <c r="FM132" s="18">
        <f t="shared" ref="FM132:FM195" si="344">IF(AU132="",0,($C132/2+IF(42=$D132,100,0))*EXP(-DD132*((AU132-Settle)/365)))</f>
        <v>0</v>
      </c>
      <c r="FN132" s="18">
        <f t="shared" ref="FN132:FN195" si="345">IF(AV132="",0,($C132/2+IF(43=$D132,100,0))*EXP(-DE132*((AV132-Settle)/365)))</f>
        <v>0</v>
      </c>
      <c r="FO132" s="18">
        <f t="shared" ref="FO132:FO195" si="346">IF(AW132="",0,($C132/2+IF(44=$D132,100,0))*EXP(-DF132*((AW132-Settle)/365)))</f>
        <v>0</v>
      </c>
      <c r="FP132" s="18">
        <f t="shared" ref="FP132:FP195" si="347">IF(AX132="",0,($C132/2+IF(45=$D132,100,0))*EXP(-DG132*((AX132-Settle)/365)))</f>
        <v>0</v>
      </c>
      <c r="FQ132" s="18">
        <f t="shared" ref="FQ132:FQ195" si="348">IF(AY132="",0,($C132/2+IF(46=$D132,100,0))*EXP(-DH132*((AY132-Settle)/365)))</f>
        <v>0</v>
      </c>
      <c r="FR132" s="18">
        <f t="shared" ref="FR132:FR195" si="349">IF(AZ132="",0,($C132/2+IF(47=$D132,100,0))*EXP(-DI132*((AZ132-Settle)/365)))</f>
        <v>0</v>
      </c>
      <c r="FS132" s="18">
        <f t="shared" ref="FS132:FS195" si="350">IF(BA132="",0,($C132/2+IF(48=$D132,100,0))*EXP(-DJ132*((BA132-Settle)/365)))</f>
        <v>0</v>
      </c>
      <c r="FT132" s="18">
        <f t="shared" ref="FT132:FT195" si="351">IF(BB132="",0,($C132/2+IF(49=$D132,100,0))*EXP(-DK132*((BB132-Settle)/365)))</f>
        <v>0</v>
      </c>
      <c r="FU132" s="18">
        <f t="shared" ref="FU132:FU195" si="352">IF(BC132="",0,($C132/2+IF(50=$D132,100,0))*EXP(-DL132*((BC132-Settle)/365)))</f>
        <v>0</v>
      </c>
      <c r="FV132" s="18">
        <f t="shared" ref="FV132:FV195" si="353">IF(BD132="",0,($C132/2+IF(51=$D132,100,0))*EXP(-DM132*((BD132-Settle)/365)))</f>
        <v>0</v>
      </c>
      <c r="FW132" s="18">
        <f t="shared" ref="FW132:FW195" si="354">IF(BE132="",0,($C132/2+IF(52=$D132,100,0))*EXP(-DN132*((BE132-Settle)/365)))</f>
        <v>0</v>
      </c>
      <c r="FX132" s="18">
        <f t="shared" ref="FX132:FX195" si="355">IF(BF132="",0,($C132/2+IF(53=$D132,100,0))*EXP(-DO132*((BF132-Settle)/365)))</f>
        <v>0</v>
      </c>
      <c r="FY132" s="18">
        <f t="shared" ref="FY132:FY195" si="356">IF(BG132="",0,($C132/2+IF(54=$D132,100,0))*EXP(-DP132*((BG132-Settle)/365)))</f>
        <v>0</v>
      </c>
      <c r="FZ132" s="18">
        <f t="shared" ref="FZ132:FZ195" si="357">IF(BH132="",0,($C132/2+IF(55=$D132,100,0))*EXP(-DQ132*((BH132-Settle)/365)))</f>
        <v>0</v>
      </c>
      <c r="GA132" s="18">
        <f t="shared" ref="GA132:GA195" si="358">IF(BI132="",0,($C132/2+IF(56=$D132,100,0))*EXP(-DR132*((BI132-Settle)/365)))</f>
        <v>0</v>
      </c>
      <c r="GB132" s="18">
        <f t="shared" ref="GB132:GB195" si="359">IF(BJ132="",0,($C132/2+IF(57=$D132,100,0))*EXP(-DS132*((BJ132-Settle)/365)))</f>
        <v>0</v>
      </c>
      <c r="GC132" s="18">
        <f t="shared" ref="GC132:GC195" si="360">IF(BK132="",0,($C132/2+IF(58=$D132,100,0))*EXP(-DT132*((BK132-Settle)/365)))</f>
        <v>0</v>
      </c>
      <c r="GD132" s="18">
        <f t="shared" ref="GD132:GD195" si="361">IF(BL132="",0,($C132/2+IF(59=$D132,100,0))*EXP(-DU132*((BL132-Settle)/365)))</f>
        <v>0</v>
      </c>
      <c r="GE132" s="18">
        <f t="shared" ref="GE132:GE195" si="362">IF(BM132="",0,($C132/2+IF(60=$D132,100,0))*EXP(-DV132*((BM132-Settle)/365)))</f>
        <v>0</v>
      </c>
    </row>
    <row r="133" spans="1:187" x14ac:dyDescent="0.2">
      <c r="A133">
        <v>130</v>
      </c>
      <c r="B133" s="16">
        <f>Bonds!B133</f>
        <v>47192</v>
      </c>
      <c r="C133" s="17">
        <f>Bonds!C133</f>
        <v>3.5</v>
      </c>
      <c r="D133">
        <f>Bonds!Q133</f>
        <v>6</v>
      </c>
      <c r="E133">
        <f t="shared" si="242"/>
        <v>0</v>
      </c>
      <c r="F133" s="16">
        <f>IF(1&gt;$D133,"",IF($E133=1,EOMONTH(EDATE(Bonds!$I133,6*(1-1)),0),EDATE(Bonds!$I133,6*(1-1))))</f>
        <v>46280</v>
      </c>
      <c r="G133" s="16">
        <f>IF(2&gt;$D133,"",IF($E133=1,EOMONTH(EDATE(Bonds!$I133,6*(2-1)),0),EDATE(Bonds!$I133,6*(2-1))))</f>
        <v>46461</v>
      </c>
      <c r="H133" s="16">
        <f>IF(3&gt;$D133,"",IF($E133=1,EOMONTH(EDATE(Bonds!$I133,6*(3-1)),0),EDATE(Bonds!$I133,6*(3-1))))</f>
        <v>46645</v>
      </c>
      <c r="I133" s="16">
        <f>IF(4&gt;$D133,"",IF($E133=1,EOMONTH(EDATE(Bonds!$I133,6*(4-1)),0),EDATE(Bonds!$I133,6*(4-1))))</f>
        <v>46827</v>
      </c>
      <c r="J133" s="16">
        <f>IF(5&gt;$D133,"",IF($E133=1,EOMONTH(EDATE(Bonds!$I133,6*(5-1)),0),EDATE(Bonds!$I133,6*(5-1))))</f>
        <v>47011</v>
      </c>
      <c r="K133" s="16">
        <f>IF(6&gt;$D133,"",IF($E133=1,EOMONTH(EDATE(Bonds!$I133,6*(6-1)),0),EDATE(Bonds!$I133,6*(6-1))))</f>
        <v>47192</v>
      </c>
      <c r="L133" s="16" t="str">
        <f>IF(7&gt;$D133,"",IF($E133=1,EOMONTH(EDATE(Bonds!$I133,6*(7-1)),0),EDATE(Bonds!$I133,6*(7-1))))</f>
        <v/>
      </c>
      <c r="M133" s="16" t="str">
        <f>IF(8&gt;$D133,"",IF($E133=1,EOMONTH(EDATE(Bonds!$I133,6*(8-1)),0),EDATE(Bonds!$I133,6*(8-1))))</f>
        <v/>
      </c>
      <c r="N133" s="16" t="str">
        <f>IF(9&gt;$D133,"",IF($E133=1,EOMONTH(EDATE(Bonds!$I133,6*(9-1)),0),EDATE(Bonds!$I133,6*(9-1))))</f>
        <v/>
      </c>
      <c r="O133" s="16" t="str">
        <f>IF(10&gt;$D133,"",IF($E133=1,EOMONTH(EDATE(Bonds!$I133,6*(10-1)),0),EDATE(Bonds!$I133,6*(10-1))))</f>
        <v/>
      </c>
      <c r="P133" s="16" t="str">
        <f>IF(11&gt;$D133,"",IF($E133=1,EOMONTH(EDATE(Bonds!$I133,6*(11-1)),0),EDATE(Bonds!$I133,6*(11-1))))</f>
        <v/>
      </c>
      <c r="Q133" s="16" t="str">
        <f>IF(12&gt;$D133,"",IF($E133=1,EOMONTH(EDATE(Bonds!$I133,6*(12-1)),0),EDATE(Bonds!$I133,6*(12-1))))</f>
        <v/>
      </c>
      <c r="R133" s="16" t="str">
        <f>IF(13&gt;$D133,"",IF($E133=1,EOMONTH(EDATE(Bonds!$I133,6*(13-1)),0),EDATE(Bonds!$I133,6*(13-1))))</f>
        <v/>
      </c>
      <c r="S133" s="16" t="str">
        <f>IF(14&gt;$D133,"",IF($E133=1,EOMONTH(EDATE(Bonds!$I133,6*(14-1)),0),EDATE(Bonds!$I133,6*(14-1))))</f>
        <v/>
      </c>
      <c r="T133" s="16" t="str">
        <f>IF(15&gt;$D133,"",IF($E133=1,EOMONTH(EDATE(Bonds!$I133,6*(15-1)),0),EDATE(Bonds!$I133,6*(15-1))))</f>
        <v/>
      </c>
      <c r="U133" s="16" t="str">
        <f>IF(16&gt;$D133,"",IF($E133=1,EOMONTH(EDATE(Bonds!$I133,6*(16-1)),0),EDATE(Bonds!$I133,6*(16-1))))</f>
        <v/>
      </c>
      <c r="V133" s="16" t="str">
        <f>IF(17&gt;$D133,"",IF($E133=1,EOMONTH(EDATE(Bonds!$I133,6*(17-1)),0),EDATE(Bonds!$I133,6*(17-1))))</f>
        <v/>
      </c>
      <c r="W133" s="16" t="str">
        <f>IF(18&gt;$D133,"",IF($E133=1,EOMONTH(EDATE(Bonds!$I133,6*(18-1)),0),EDATE(Bonds!$I133,6*(18-1))))</f>
        <v/>
      </c>
      <c r="X133" s="16" t="str">
        <f>IF(19&gt;$D133,"",IF($E133=1,EOMONTH(EDATE(Bonds!$I133,6*(19-1)),0),EDATE(Bonds!$I133,6*(19-1))))</f>
        <v/>
      </c>
      <c r="Y133" s="16" t="str">
        <f>IF(20&gt;$D133,"",IF($E133=1,EOMONTH(EDATE(Bonds!$I133,6*(20-1)),0),EDATE(Bonds!$I133,6*(20-1))))</f>
        <v/>
      </c>
      <c r="Z133" s="16" t="str">
        <f>IF(21&gt;$D133,"",IF($E133=1,EOMONTH(EDATE(Bonds!$I133,6*(21-1)),0),EDATE(Bonds!$I133,6*(21-1))))</f>
        <v/>
      </c>
      <c r="AA133" s="16" t="str">
        <f>IF(22&gt;$D133,"",IF($E133=1,EOMONTH(EDATE(Bonds!$I133,6*(22-1)),0),EDATE(Bonds!$I133,6*(22-1))))</f>
        <v/>
      </c>
      <c r="AB133" s="16" t="str">
        <f>IF(23&gt;$D133,"",IF($E133=1,EOMONTH(EDATE(Bonds!$I133,6*(23-1)),0),EDATE(Bonds!$I133,6*(23-1))))</f>
        <v/>
      </c>
      <c r="AC133" s="16" t="str">
        <f>IF(24&gt;$D133,"",IF($E133=1,EOMONTH(EDATE(Bonds!$I133,6*(24-1)),0),EDATE(Bonds!$I133,6*(24-1))))</f>
        <v/>
      </c>
      <c r="AD133" s="16" t="str">
        <f>IF(25&gt;$D133,"",IF($E133=1,EOMONTH(EDATE(Bonds!$I133,6*(25-1)),0),EDATE(Bonds!$I133,6*(25-1))))</f>
        <v/>
      </c>
      <c r="AE133" s="16" t="str">
        <f>IF(26&gt;$D133,"",IF($E133=1,EOMONTH(EDATE(Bonds!$I133,6*(26-1)),0),EDATE(Bonds!$I133,6*(26-1))))</f>
        <v/>
      </c>
      <c r="AF133" s="16" t="str">
        <f>IF(27&gt;$D133,"",IF($E133=1,EOMONTH(EDATE(Bonds!$I133,6*(27-1)),0),EDATE(Bonds!$I133,6*(27-1))))</f>
        <v/>
      </c>
      <c r="AG133" s="16" t="str">
        <f>IF(28&gt;$D133,"",IF($E133=1,EOMONTH(EDATE(Bonds!$I133,6*(28-1)),0),EDATE(Bonds!$I133,6*(28-1))))</f>
        <v/>
      </c>
      <c r="AH133" s="16" t="str">
        <f>IF(29&gt;$D133,"",IF($E133=1,EOMONTH(EDATE(Bonds!$I133,6*(29-1)),0),EDATE(Bonds!$I133,6*(29-1))))</f>
        <v/>
      </c>
      <c r="AI133" s="16" t="str">
        <f>IF(30&gt;$D133,"",IF($E133=1,EOMONTH(EDATE(Bonds!$I133,6*(30-1)),0),EDATE(Bonds!$I133,6*(30-1))))</f>
        <v/>
      </c>
      <c r="AJ133" s="16" t="str">
        <f>IF(31&gt;$D133,"",IF($E133=1,EOMONTH(EDATE(Bonds!$I133,6*(31-1)),0),EDATE(Bonds!$I133,6*(31-1))))</f>
        <v/>
      </c>
      <c r="AK133" s="16" t="str">
        <f>IF(32&gt;$D133,"",IF($E133=1,EOMONTH(EDATE(Bonds!$I133,6*(32-1)),0),EDATE(Bonds!$I133,6*(32-1))))</f>
        <v/>
      </c>
      <c r="AL133" s="16" t="str">
        <f>IF(33&gt;$D133,"",IF($E133=1,EOMONTH(EDATE(Bonds!$I133,6*(33-1)),0),EDATE(Bonds!$I133,6*(33-1))))</f>
        <v/>
      </c>
      <c r="AM133" s="16" t="str">
        <f>IF(34&gt;$D133,"",IF($E133=1,EOMONTH(EDATE(Bonds!$I133,6*(34-1)),0),EDATE(Bonds!$I133,6*(34-1))))</f>
        <v/>
      </c>
      <c r="AN133" s="16" t="str">
        <f>IF(35&gt;$D133,"",IF($E133=1,EOMONTH(EDATE(Bonds!$I133,6*(35-1)),0),EDATE(Bonds!$I133,6*(35-1))))</f>
        <v/>
      </c>
      <c r="AO133" s="16" t="str">
        <f>IF(36&gt;$D133,"",IF($E133=1,EOMONTH(EDATE(Bonds!$I133,6*(36-1)),0),EDATE(Bonds!$I133,6*(36-1))))</f>
        <v/>
      </c>
      <c r="AP133" s="16" t="str">
        <f>IF(37&gt;$D133,"",IF($E133=1,EOMONTH(EDATE(Bonds!$I133,6*(37-1)),0),EDATE(Bonds!$I133,6*(37-1))))</f>
        <v/>
      </c>
      <c r="AQ133" s="16" t="str">
        <f>IF(38&gt;$D133,"",IF($E133=1,EOMONTH(EDATE(Bonds!$I133,6*(38-1)),0),EDATE(Bonds!$I133,6*(38-1))))</f>
        <v/>
      </c>
      <c r="AR133" s="16" t="str">
        <f>IF(39&gt;$D133,"",IF($E133=1,EOMONTH(EDATE(Bonds!$I133,6*(39-1)),0),EDATE(Bonds!$I133,6*(39-1))))</f>
        <v/>
      </c>
      <c r="AS133" s="16" t="str">
        <f>IF(40&gt;$D133,"",IF($E133=1,EOMONTH(EDATE(Bonds!$I133,6*(40-1)),0),EDATE(Bonds!$I133,6*(40-1))))</f>
        <v/>
      </c>
      <c r="AT133" s="16" t="str">
        <f>IF(41&gt;$D133,"",IF($E133=1,EOMONTH(EDATE(Bonds!$I133,6*(41-1)),0),EDATE(Bonds!$I133,6*(41-1))))</f>
        <v/>
      </c>
      <c r="AU133" s="16" t="str">
        <f>IF(42&gt;$D133,"",IF($E133=1,EOMONTH(EDATE(Bonds!$I133,6*(42-1)),0),EDATE(Bonds!$I133,6*(42-1))))</f>
        <v/>
      </c>
      <c r="AV133" s="16" t="str">
        <f>IF(43&gt;$D133,"",IF($E133=1,EOMONTH(EDATE(Bonds!$I133,6*(43-1)),0),EDATE(Bonds!$I133,6*(43-1))))</f>
        <v/>
      </c>
      <c r="AW133" s="16" t="str">
        <f>IF(44&gt;$D133,"",IF($E133=1,EOMONTH(EDATE(Bonds!$I133,6*(44-1)),0),EDATE(Bonds!$I133,6*(44-1))))</f>
        <v/>
      </c>
      <c r="AX133" s="16" t="str">
        <f>IF(45&gt;$D133,"",IF($E133=1,EOMONTH(EDATE(Bonds!$I133,6*(45-1)),0),EDATE(Bonds!$I133,6*(45-1))))</f>
        <v/>
      </c>
      <c r="AY133" s="16" t="str">
        <f>IF(46&gt;$D133,"",IF($E133=1,EOMONTH(EDATE(Bonds!$I133,6*(46-1)),0),EDATE(Bonds!$I133,6*(46-1))))</f>
        <v/>
      </c>
      <c r="AZ133" s="16" t="str">
        <f>IF(47&gt;$D133,"",IF($E133=1,EOMONTH(EDATE(Bonds!$I133,6*(47-1)),0),EDATE(Bonds!$I133,6*(47-1))))</f>
        <v/>
      </c>
      <c r="BA133" s="16" t="str">
        <f>IF(48&gt;$D133,"",IF($E133=1,EOMONTH(EDATE(Bonds!$I133,6*(48-1)),0),EDATE(Bonds!$I133,6*(48-1))))</f>
        <v/>
      </c>
      <c r="BB133" s="16" t="str">
        <f>IF(49&gt;$D133,"",IF($E133=1,EOMONTH(EDATE(Bonds!$I133,6*(49-1)),0),EDATE(Bonds!$I133,6*(49-1))))</f>
        <v/>
      </c>
      <c r="BC133" s="16" t="str">
        <f>IF(50&gt;$D133,"",IF($E133=1,EOMONTH(EDATE(Bonds!$I133,6*(50-1)),0),EDATE(Bonds!$I133,6*(50-1))))</f>
        <v/>
      </c>
      <c r="BD133" s="16" t="str">
        <f>IF(51&gt;$D133,"",IF($E133=1,EOMONTH(EDATE(Bonds!$I133,6*(51-1)),0),EDATE(Bonds!$I133,6*(51-1))))</f>
        <v/>
      </c>
      <c r="BE133" s="16" t="str">
        <f>IF(52&gt;$D133,"",IF($E133=1,EOMONTH(EDATE(Bonds!$I133,6*(52-1)),0),EDATE(Bonds!$I133,6*(52-1))))</f>
        <v/>
      </c>
      <c r="BF133" s="16" t="str">
        <f>IF(53&gt;$D133,"",IF($E133=1,EOMONTH(EDATE(Bonds!$I133,6*(53-1)),0),EDATE(Bonds!$I133,6*(53-1))))</f>
        <v/>
      </c>
      <c r="BG133" s="16" t="str">
        <f>IF(54&gt;$D133,"",IF($E133=1,EOMONTH(EDATE(Bonds!$I133,6*(54-1)),0),EDATE(Bonds!$I133,6*(54-1))))</f>
        <v/>
      </c>
      <c r="BH133" s="16" t="str">
        <f>IF(55&gt;$D133,"",IF($E133=1,EOMONTH(EDATE(Bonds!$I133,6*(55-1)),0),EDATE(Bonds!$I133,6*(55-1))))</f>
        <v/>
      </c>
      <c r="BI133" s="16" t="str">
        <f>IF(56&gt;$D133,"",IF($E133=1,EOMONTH(EDATE(Bonds!$I133,6*(56-1)),0),EDATE(Bonds!$I133,6*(56-1))))</f>
        <v/>
      </c>
      <c r="BJ133" s="16" t="str">
        <f>IF(57&gt;$D133,"",IF($E133=1,EOMONTH(EDATE(Bonds!$I133,6*(57-1)),0),EDATE(Bonds!$I133,6*(57-1))))</f>
        <v/>
      </c>
      <c r="BK133" s="16" t="str">
        <f>IF(58&gt;$D133,"",IF($E133=1,EOMONTH(EDATE(Bonds!$I133,6*(58-1)),0),EDATE(Bonds!$I133,6*(58-1))))</f>
        <v/>
      </c>
      <c r="BL133" s="16" t="str">
        <f>IF(59&gt;$D133,"",IF($E133=1,EOMONTH(EDATE(Bonds!$I133,6*(59-1)),0),EDATE(Bonds!$I133,6*(59-1))))</f>
        <v/>
      </c>
      <c r="BM133" s="16" t="str">
        <f>IF(60&gt;$D133,"",IF($E133=1,EOMONTH(EDATE(Bonds!$I133,6*(60-1)),0),EDATE(Bonds!$I133,6*(60-1))))</f>
        <v/>
      </c>
      <c r="BO133" s="22">
        <f t="shared" si="243"/>
        <v>3.6418324070664976E-2</v>
      </c>
      <c r="BP133" s="22">
        <f t="shared" si="244"/>
        <v>3.9405340866144216E-2</v>
      </c>
      <c r="BQ133" s="22">
        <f t="shared" si="245"/>
        <v>4.1386283618176194E-2</v>
      </c>
      <c r="BR133" s="22">
        <f t="shared" si="246"/>
        <v>4.2638094350119025E-2</v>
      </c>
      <c r="BS133" s="22">
        <f t="shared" si="247"/>
        <v>4.3433101090220617E-2</v>
      </c>
      <c r="BT133" s="22">
        <f t="shared" si="248"/>
        <v>4.3921277759222117E-2</v>
      </c>
      <c r="BU133" s="22" t="str">
        <f t="shared" si="249"/>
        <v/>
      </c>
      <c r="BV133" s="22" t="str">
        <f t="shared" si="250"/>
        <v/>
      </c>
      <c r="BW133" s="22" t="str">
        <f t="shared" si="251"/>
        <v/>
      </c>
      <c r="BX133" s="22" t="str">
        <f t="shared" si="252"/>
        <v/>
      </c>
      <c r="BY133" s="22" t="str">
        <f t="shared" si="253"/>
        <v/>
      </c>
      <c r="BZ133" s="22" t="str">
        <f t="shared" si="254"/>
        <v/>
      </c>
      <c r="CA133" s="22" t="str">
        <f t="shared" si="255"/>
        <v/>
      </c>
      <c r="CB133" s="22" t="str">
        <f t="shared" si="256"/>
        <v/>
      </c>
      <c r="CC133" s="22" t="str">
        <f t="shared" si="257"/>
        <v/>
      </c>
      <c r="CD133" s="22" t="str">
        <f t="shared" si="258"/>
        <v/>
      </c>
      <c r="CE133" s="22" t="str">
        <f t="shared" si="259"/>
        <v/>
      </c>
      <c r="CF133" s="22" t="str">
        <f t="shared" si="260"/>
        <v/>
      </c>
      <c r="CG133" s="22" t="str">
        <f t="shared" si="261"/>
        <v/>
      </c>
      <c r="CH133" s="22" t="str">
        <f t="shared" si="262"/>
        <v/>
      </c>
      <c r="CI133" s="22" t="str">
        <f t="shared" si="263"/>
        <v/>
      </c>
      <c r="CJ133" s="22" t="str">
        <f t="shared" si="264"/>
        <v/>
      </c>
      <c r="CK133" s="22" t="str">
        <f t="shared" si="265"/>
        <v/>
      </c>
      <c r="CL133" s="22" t="str">
        <f t="shared" si="266"/>
        <v/>
      </c>
      <c r="CM133" s="22" t="str">
        <f t="shared" si="267"/>
        <v/>
      </c>
      <c r="CN133" s="22" t="str">
        <f t="shared" si="268"/>
        <v/>
      </c>
      <c r="CO133" s="22" t="str">
        <f t="shared" si="269"/>
        <v/>
      </c>
      <c r="CP133" s="22" t="str">
        <f t="shared" si="270"/>
        <v/>
      </c>
      <c r="CQ133" s="22" t="str">
        <f t="shared" si="271"/>
        <v/>
      </c>
      <c r="CR133" s="22" t="str">
        <f t="shared" si="272"/>
        <v/>
      </c>
      <c r="CS133" s="22" t="str">
        <f t="shared" si="273"/>
        <v/>
      </c>
      <c r="CT133" s="22" t="str">
        <f t="shared" si="274"/>
        <v/>
      </c>
      <c r="CU133" s="22" t="str">
        <f t="shared" si="275"/>
        <v/>
      </c>
      <c r="CV133" s="22" t="str">
        <f t="shared" si="276"/>
        <v/>
      </c>
      <c r="CW133" s="22" t="str">
        <f t="shared" si="277"/>
        <v/>
      </c>
      <c r="CX133" s="22" t="str">
        <f t="shared" si="278"/>
        <v/>
      </c>
      <c r="CY133" s="22" t="str">
        <f t="shared" si="279"/>
        <v/>
      </c>
      <c r="CZ133" s="22" t="str">
        <f t="shared" si="280"/>
        <v/>
      </c>
      <c r="DA133" s="22" t="str">
        <f t="shared" si="281"/>
        <v/>
      </c>
      <c r="DB133" s="22" t="str">
        <f t="shared" si="282"/>
        <v/>
      </c>
      <c r="DC133" s="22" t="str">
        <f t="shared" si="283"/>
        <v/>
      </c>
      <c r="DD133" s="22" t="str">
        <f t="shared" si="284"/>
        <v/>
      </c>
      <c r="DE133" s="22" t="str">
        <f t="shared" si="285"/>
        <v/>
      </c>
      <c r="DF133" s="22" t="str">
        <f t="shared" si="286"/>
        <v/>
      </c>
      <c r="DG133" s="22" t="str">
        <f t="shared" si="287"/>
        <v/>
      </c>
      <c r="DH133" s="22" t="str">
        <f t="shared" si="288"/>
        <v/>
      </c>
      <c r="DI133" s="22" t="str">
        <f t="shared" si="289"/>
        <v/>
      </c>
      <c r="DJ133" s="22" t="str">
        <f t="shared" si="290"/>
        <v/>
      </c>
      <c r="DK133" s="22" t="str">
        <f t="shared" si="291"/>
        <v/>
      </c>
      <c r="DL133" s="22" t="str">
        <f t="shared" si="292"/>
        <v/>
      </c>
      <c r="DM133" s="22" t="str">
        <f t="shared" si="293"/>
        <v/>
      </c>
      <c r="DN133" s="22" t="str">
        <f t="shared" si="294"/>
        <v/>
      </c>
      <c r="DO133" s="22" t="str">
        <f t="shared" si="295"/>
        <v/>
      </c>
      <c r="DP133" s="22" t="str">
        <f t="shared" si="296"/>
        <v/>
      </c>
      <c r="DQ133" s="22" t="str">
        <f t="shared" si="297"/>
        <v/>
      </c>
      <c r="DR133" s="22" t="str">
        <f t="shared" si="298"/>
        <v/>
      </c>
      <c r="DS133" s="22" t="str">
        <f t="shared" si="299"/>
        <v/>
      </c>
      <c r="DT133" s="22" t="str">
        <f t="shared" si="300"/>
        <v/>
      </c>
      <c r="DU133" s="22" t="str">
        <f t="shared" si="301"/>
        <v/>
      </c>
      <c r="DV133" s="22" t="str">
        <f t="shared" si="302"/>
        <v/>
      </c>
      <c r="DX133" s="18">
        <f t="shared" si="303"/>
        <v>1.7487781679124179</v>
      </c>
      <c r="DY133" s="18">
        <f t="shared" si="304"/>
        <v>1.7148392396201273</v>
      </c>
      <c r="DZ133" s="18">
        <f t="shared" si="305"/>
        <v>1.6777201106671265</v>
      </c>
      <c r="EA133" s="18">
        <f t="shared" si="306"/>
        <v>1.6403331113388202</v>
      </c>
      <c r="EB133" s="18">
        <f t="shared" si="307"/>
        <v>1.6028729732905138</v>
      </c>
      <c r="EC133" s="18">
        <f t="shared" si="308"/>
        <v>91.097783192085387</v>
      </c>
      <c r="ED133" s="18">
        <f t="shared" si="309"/>
        <v>0</v>
      </c>
      <c r="EE133" s="18">
        <f t="shared" si="310"/>
        <v>0</v>
      </c>
      <c r="EF133" s="18">
        <f t="shared" si="311"/>
        <v>0</v>
      </c>
      <c r="EG133" s="18">
        <f t="shared" si="312"/>
        <v>0</v>
      </c>
      <c r="EH133" s="18">
        <f t="shared" si="313"/>
        <v>0</v>
      </c>
      <c r="EI133" s="18">
        <f t="shared" si="314"/>
        <v>0</v>
      </c>
      <c r="EJ133" s="18">
        <f t="shared" si="315"/>
        <v>0</v>
      </c>
      <c r="EK133" s="18">
        <f t="shared" si="316"/>
        <v>0</v>
      </c>
      <c r="EL133" s="18">
        <f t="shared" si="317"/>
        <v>0</v>
      </c>
      <c r="EM133" s="18">
        <f t="shared" si="318"/>
        <v>0</v>
      </c>
      <c r="EN133" s="18">
        <f t="shared" si="319"/>
        <v>0</v>
      </c>
      <c r="EO133" s="18">
        <f t="shared" si="320"/>
        <v>0</v>
      </c>
      <c r="EP133" s="18">
        <f t="shared" si="321"/>
        <v>0</v>
      </c>
      <c r="EQ133" s="18">
        <f t="shared" si="322"/>
        <v>0</v>
      </c>
      <c r="ER133" s="18">
        <f t="shared" si="323"/>
        <v>0</v>
      </c>
      <c r="ES133" s="18">
        <f t="shared" si="324"/>
        <v>0</v>
      </c>
      <c r="ET133" s="18">
        <f t="shared" si="325"/>
        <v>0</v>
      </c>
      <c r="EU133" s="18">
        <f t="shared" si="326"/>
        <v>0</v>
      </c>
      <c r="EV133" s="18">
        <f t="shared" si="327"/>
        <v>0</v>
      </c>
      <c r="EW133" s="18">
        <f t="shared" si="328"/>
        <v>0</v>
      </c>
      <c r="EX133" s="18">
        <f t="shared" si="329"/>
        <v>0</v>
      </c>
      <c r="EY133" s="18">
        <f t="shared" si="330"/>
        <v>0</v>
      </c>
      <c r="EZ133" s="18">
        <f t="shared" si="331"/>
        <v>0</v>
      </c>
      <c r="FA133" s="18">
        <f t="shared" si="332"/>
        <v>0</v>
      </c>
      <c r="FB133" s="18">
        <f t="shared" si="333"/>
        <v>0</v>
      </c>
      <c r="FC133" s="18">
        <f t="shared" si="334"/>
        <v>0</v>
      </c>
      <c r="FD133" s="18">
        <f t="shared" si="335"/>
        <v>0</v>
      </c>
      <c r="FE133" s="18">
        <f t="shared" si="336"/>
        <v>0</v>
      </c>
      <c r="FF133" s="18">
        <f t="shared" si="337"/>
        <v>0</v>
      </c>
      <c r="FG133" s="18">
        <f t="shared" si="338"/>
        <v>0</v>
      </c>
      <c r="FH133" s="18">
        <f t="shared" si="339"/>
        <v>0</v>
      </c>
      <c r="FI133" s="18">
        <f t="shared" si="340"/>
        <v>0</v>
      </c>
      <c r="FJ133" s="18">
        <f t="shared" si="341"/>
        <v>0</v>
      </c>
      <c r="FK133" s="18">
        <f t="shared" si="342"/>
        <v>0</v>
      </c>
      <c r="FL133" s="18">
        <f t="shared" si="343"/>
        <v>0</v>
      </c>
      <c r="FM133" s="18">
        <f t="shared" si="344"/>
        <v>0</v>
      </c>
      <c r="FN133" s="18">
        <f t="shared" si="345"/>
        <v>0</v>
      </c>
      <c r="FO133" s="18">
        <f t="shared" si="346"/>
        <v>0</v>
      </c>
      <c r="FP133" s="18">
        <f t="shared" si="347"/>
        <v>0</v>
      </c>
      <c r="FQ133" s="18">
        <f t="shared" si="348"/>
        <v>0</v>
      </c>
      <c r="FR133" s="18">
        <f t="shared" si="349"/>
        <v>0</v>
      </c>
      <c r="FS133" s="18">
        <f t="shared" si="350"/>
        <v>0</v>
      </c>
      <c r="FT133" s="18">
        <f t="shared" si="351"/>
        <v>0</v>
      </c>
      <c r="FU133" s="18">
        <f t="shared" si="352"/>
        <v>0</v>
      </c>
      <c r="FV133" s="18">
        <f t="shared" si="353"/>
        <v>0</v>
      </c>
      <c r="FW133" s="18">
        <f t="shared" si="354"/>
        <v>0</v>
      </c>
      <c r="FX133" s="18">
        <f t="shared" si="355"/>
        <v>0</v>
      </c>
      <c r="FY133" s="18">
        <f t="shared" si="356"/>
        <v>0</v>
      </c>
      <c r="FZ133" s="18">
        <f t="shared" si="357"/>
        <v>0</v>
      </c>
      <c r="GA133" s="18">
        <f t="shared" si="358"/>
        <v>0</v>
      </c>
      <c r="GB133" s="18">
        <f t="shared" si="359"/>
        <v>0</v>
      </c>
      <c r="GC133" s="18">
        <f t="shared" si="360"/>
        <v>0</v>
      </c>
      <c r="GD133" s="18">
        <f t="shared" si="361"/>
        <v>0</v>
      </c>
      <c r="GE133" s="18">
        <f t="shared" si="362"/>
        <v>0</v>
      </c>
    </row>
    <row r="134" spans="1:187" x14ac:dyDescent="0.2">
      <c r="A134">
        <v>131</v>
      </c>
      <c r="B134" s="16">
        <f>Bonds!B134</f>
        <v>47208</v>
      </c>
      <c r="C134" s="17">
        <f>Bonds!C134</f>
        <v>2.375</v>
      </c>
      <c r="D134">
        <f>Bonds!Q134</f>
        <v>6</v>
      </c>
      <c r="E134">
        <f t="shared" si="242"/>
        <v>1</v>
      </c>
      <c r="F134" s="16">
        <f>IF(1&gt;$D134,"",IF($E134=1,EOMONTH(EDATE(Bonds!$I134,6*(1-1)),0),EDATE(Bonds!$I134,6*(1-1))))</f>
        <v>46295</v>
      </c>
      <c r="G134" s="16">
        <f>IF(2&gt;$D134,"",IF($E134=1,EOMONTH(EDATE(Bonds!$I134,6*(2-1)),0),EDATE(Bonds!$I134,6*(2-1))))</f>
        <v>46477</v>
      </c>
      <c r="H134" s="16">
        <f>IF(3&gt;$D134,"",IF($E134=1,EOMONTH(EDATE(Bonds!$I134,6*(3-1)),0),EDATE(Bonds!$I134,6*(3-1))))</f>
        <v>46660</v>
      </c>
      <c r="I134" s="16">
        <f>IF(4&gt;$D134,"",IF($E134=1,EOMONTH(EDATE(Bonds!$I134,6*(4-1)),0),EDATE(Bonds!$I134,6*(4-1))))</f>
        <v>46843</v>
      </c>
      <c r="J134" s="16">
        <f>IF(5&gt;$D134,"",IF($E134=1,EOMONTH(EDATE(Bonds!$I134,6*(5-1)),0),EDATE(Bonds!$I134,6*(5-1))))</f>
        <v>47026</v>
      </c>
      <c r="K134" s="16">
        <f>IF(6&gt;$D134,"",IF($E134=1,EOMONTH(EDATE(Bonds!$I134,6*(6-1)),0),EDATE(Bonds!$I134,6*(6-1))))</f>
        <v>47208</v>
      </c>
      <c r="L134" s="16" t="str">
        <f>IF(7&gt;$D134,"",IF($E134=1,EOMONTH(EDATE(Bonds!$I134,6*(7-1)),0),EDATE(Bonds!$I134,6*(7-1))))</f>
        <v/>
      </c>
      <c r="M134" s="16" t="str">
        <f>IF(8&gt;$D134,"",IF($E134=1,EOMONTH(EDATE(Bonds!$I134,6*(8-1)),0),EDATE(Bonds!$I134,6*(8-1))))</f>
        <v/>
      </c>
      <c r="N134" s="16" t="str">
        <f>IF(9&gt;$D134,"",IF($E134=1,EOMONTH(EDATE(Bonds!$I134,6*(9-1)),0),EDATE(Bonds!$I134,6*(9-1))))</f>
        <v/>
      </c>
      <c r="O134" s="16" t="str">
        <f>IF(10&gt;$D134,"",IF($E134=1,EOMONTH(EDATE(Bonds!$I134,6*(10-1)),0),EDATE(Bonds!$I134,6*(10-1))))</f>
        <v/>
      </c>
      <c r="P134" s="16" t="str">
        <f>IF(11&gt;$D134,"",IF($E134=1,EOMONTH(EDATE(Bonds!$I134,6*(11-1)),0),EDATE(Bonds!$I134,6*(11-1))))</f>
        <v/>
      </c>
      <c r="Q134" s="16" t="str">
        <f>IF(12&gt;$D134,"",IF($E134=1,EOMONTH(EDATE(Bonds!$I134,6*(12-1)),0),EDATE(Bonds!$I134,6*(12-1))))</f>
        <v/>
      </c>
      <c r="R134" s="16" t="str">
        <f>IF(13&gt;$D134,"",IF($E134=1,EOMONTH(EDATE(Bonds!$I134,6*(13-1)),0),EDATE(Bonds!$I134,6*(13-1))))</f>
        <v/>
      </c>
      <c r="S134" s="16" t="str">
        <f>IF(14&gt;$D134,"",IF($E134=1,EOMONTH(EDATE(Bonds!$I134,6*(14-1)),0),EDATE(Bonds!$I134,6*(14-1))))</f>
        <v/>
      </c>
      <c r="T134" s="16" t="str">
        <f>IF(15&gt;$D134,"",IF($E134=1,EOMONTH(EDATE(Bonds!$I134,6*(15-1)),0),EDATE(Bonds!$I134,6*(15-1))))</f>
        <v/>
      </c>
      <c r="U134" s="16" t="str">
        <f>IF(16&gt;$D134,"",IF($E134=1,EOMONTH(EDATE(Bonds!$I134,6*(16-1)),0),EDATE(Bonds!$I134,6*(16-1))))</f>
        <v/>
      </c>
      <c r="V134" s="16" t="str">
        <f>IF(17&gt;$D134,"",IF($E134=1,EOMONTH(EDATE(Bonds!$I134,6*(17-1)),0),EDATE(Bonds!$I134,6*(17-1))))</f>
        <v/>
      </c>
      <c r="W134" s="16" t="str">
        <f>IF(18&gt;$D134,"",IF($E134=1,EOMONTH(EDATE(Bonds!$I134,6*(18-1)),0),EDATE(Bonds!$I134,6*(18-1))))</f>
        <v/>
      </c>
      <c r="X134" s="16" t="str">
        <f>IF(19&gt;$D134,"",IF($E134=1,EOMONTH(EDATE(Bonds!$I134,6*(19-1)),0),EDATE(Bonds!$I134,6*(19-1))))</f>
        <v/>
      </c>
      <c r="Y134" s="16" t="str">
        <f>IF(20&gt;$D134,"",IF($E134=1,EOMONTH(EDATE(Bonds!$I134,6*(20-1)),0),EDATE(Bonds!$I134,6*(20-1))))</f>
        <v/>
      </c>
      <c r="Z134" s="16" t="str">
        <f>IF(21&gt;$D134,"",IF($E134=1,EOMONTH(EDATE(Bonds!$I134,6*(21-1)),0),EDATE(Bonds!$I134,6*(21-1))))</f>
        <v/>
      </c>
      <c r="AA134" s="16" t="str">
        <f>IF(22&gt;$D134,"",IF($E134=1,EOMONTH(EDATE(Bonds!$I134,6*(22-1)),0),EDATE(Bonds!$I134,6*(22-1))))</f>
        <v/>
      </c>
      <c r="AB134" s="16" t="str">
        <f>IF(23&gt;$D134,"",IF($E134=1,EOMONTH(EDATE(Bonds!$I134,6*(23-1)),0),EDATE(Bonds!$I134,6*(23-1))))</f>
        <v/>
      </c>
      <c r="AC134" s="16" t="str">
        <f>IF(24&gt;$D134,"",IF($E134=1,EOMONTH(EDATE(Bonds!$I134,6*(24-1)),0),EDATE(Bonds!$I134,6*(24-1))))</f>
        <v/>
      </c>
      <c r="AD134" s="16" t="str">
        <f>IF(25&gt;$D134,"",IF($E134=1,EOMONTH(EDATE(Bonds!$I134,6*(25-1)),0),EDATE(Bonds!$I134,6*(25-1))))</f>
        <v/>
      </c>
      <c r="AE134" s="16" t="str">
        <f>IF(26&gt;$D134,"",IF($E134=1,EOMONTH(EDATE(Bonds!$I134,6*(26-1)),0),EDATE(Bonds!$I134,6*(26-1))))</f>
        <v/>
      </c>
      <c r="AF134" s="16" t="str">
        <f>IF(27&gt;$D134,"",IF($E134=1,EOMONTH(EDATE(Bonds!$I134,6*(27-1)),0),EDATE(Bonds!$I134,6*(27-1))))</f>
        <v/>
      </c>
      <c r="AG134" s="16" t="str">
        <f>IF(28&gt;$D134,"",IF($E134=1,EOMONTH(EDATE(Bonds!$I134,6*(28-1)),0),EDATE(Bonds!$I134,6*(28-1))))</f>
        <v/>
      </c>
      <c r="AH134" s="16" t="str">
        <f>IF(29&gt;$D134,"",IF($E134=1,EOMONTH(EDATE(Bonds!$I134,6*(29-1)),0),EDATE(Bonds!$I134,6*(29-1))))</f>
        <v/>
      </c>
      <c r="AI134" s="16" t="str">
        <f>IF(30&gt;$D134,"",IF($E134=1,EOMONTH(EDATE(Bonds!$I134,6*(30-1)),0),EDATE(Bonds!$I134,6*(30-1))))</f>
        <v/>
      </c>
      <c r="AJ134" s="16" t="str">
        <f>IF(31&gt;$D134,"",IF($E134=1,EOMONTH(EDATE(Bonds!$I134,6*(31-1)),0),EDATE(Bonds!$I134,6*(31-1))))</f>
        <v/>
      </c>
      <c r="AK134" s="16" t="str">
        <f>IF(32&gt;$D134,"",IF($E134=1,EOMONTH(EDATE(Bonds!$I134,6*(32-1)),0),EDATE(Bonds!$I134,6*(32-1))))</f>
        <v/>
      </c>
      <c r="AL134" s="16" t="str">
        <f>IF(33&gt;$D134,"",IF($E134=1,EOMONTH(EDATE(Bonds!$I134,6*(33-1)),0),EDATE(Bonds!$I134,6*(33-1))))</f>
        <v/>
      </c>
      <c r="AM134" s="16" t="str">
        <f>IF(34&gt;$D134,"",IF($E134=1,EOMONTH(EDATE(Bonds!$I134,6*(34-1)),0),EDATE(Bonds!$I134,6*(34-1))))</f>
        <v/>
      </c>
      <c r="AN134" s="16" t="str">
        <f>IF(35&gt;$D134,"",IF($E134=1,EOMONTH(EDATE(Bonds!$I134,6*(35-1)),0),EDATE(Bonds!$I134,6*(35-1))))</f>
        <v/>
      </c>
      <c r="AO134" s="16" t="str">
        <f>IF(36&gt;$D134,"",IF($E134=1,EOMONTH(EDATE(Bonds!$I134,6*(36-1)),0),EDATE(Bonds!$I134,6*(36-1))))</f>
        <v/>
      </c>
      <c r="AP134" s="16" t="str">
        <f>IF(37&gt;$D134,"",IF($E134=1,EOMONTH(EDATE(Bonds!$I134,6*(37-1)),0),EDATE(Bonds!$I134,6*(37-1))))</f>
        <v/>
      </c>
      <c r="AQ134" s="16" t="str">
        <f>IF(38&gt;$D134,"",IF($E134=1,EOMONTH(EDATE(Bonds!$I134,6*(38-1)),0),EDATE(Bonds!$I134,6*(38-1))))</f>
        <v/>
      </c>
      <c r="AR134" s="16" t="str">
        <f>IF(39&gt;$D134,"",IF($E134=1,EOMONTH(EDATE(Bonds!$I134,6*(39-1)),0),EDATE(Bonds!$I134,6*(39-1))))</f>
        <v/>
      </c>
      <c r="AS134" s="16" t="str">
        <f>IF(40&gt;$D134,"",IF($E134=1,EOMONTH(EDATE(Bonds!$I134,6*(40-1)),0),EDATE(Bonds!$I134,6*(40-1))))</f>
        <v/>
      </c>
      <c r="AT134" s="16" t="str">
        <f>IF(41&gt;$D134,"",IF($E134=1,EOMONTH(EDATE(Bonds!$I134,6*(41-1)),0),EDATE(Bonds!$I134,6*(41-1))))</f>
        <v/>
      </c>
      <c r="AU134" s="16" t="str">
        <f>IF(42&gt;$D134,"",IF($E134=1,EOMONTH(EDATE(Bonds!$I134,6*(42-1)),0),EDATE(Bonds!$I134,6*(42-1))))</f>
        <v/>
      </c>
      <c r="AV134" s="16" t="str">
        <f>IF(43&gt;$D134,"",IF($E134=1,EOMONTH(EDATE(Bonds!$I134,6*(43-1)),0),EDATE(Bonds!$I134,6*(43-1))))</f>
        <v/>
      </c>
      <c r="AW134" s="16" t="str">
        <f>IF(44&gt;$D134,"",IF($E134=1,EOMONTH(EDATE(Bonds!$I134,6*(44-1)),0),EDATE(Bonds!$I134,6*(44-1))))</f>
        <v/>
      </c>
      <c r="AX134" s="16" t="str">
        <f>IF(45&gt;$D134,"",IF($E134=1,EOMONTH(EDATE(Bonds!$I134,6*(45-1)),0),EDATE(Bonds!$I134,6*(45-1))))</f>
        <v/>
      </c>
      <c r="AY134" s="16" t="str">
        <f>IF(46&gt;$D134,"",IF($E134=1,EOMONTH(EDATE(Bonds!$I134,6*(46-1)),0),EDATE(Bonds!$I134,6*(46-1))))</f>
        <v/>
      </c>
      <c r="AZ134" s="16" t="str">
        <f>IF(47&gt;$D134,"",IF($E134=1,EOMONTH(EDATE(Bonds!$I134,6*(47-1)),0),EDATE(Bonds!$I134,6*(47-1))))</f>
        <v/>
      </c>
      <c r="BA134" s="16" t="str">
        <f>IF(48&gt;$D134,"",IF($E134=1,EOMONTH(EDATE(Bonds!$I134,6*(48-1)),0),EDATE(Bonds!$I134,6*(48-1))))</f>
        <v/>
      </c>
      <c r="BB134" s="16" t="str">
        <f>IF(49&gt;$D134,"",IF($E134=1,EOMONTH(EDATE(Bonds!$I134,6*(49-1)),0),EDATE(Bonds!$I134,6*(49-1))))</f>
        <v/>
      </c>
      <c r="BC134" s="16" t="str">
        <f>IF(50&gt;$D134,"",IF($E134=1,EOMONTH(EDATE(Bonds!$I134,6*(50-1)),0),EDATE(Bonds!$I134,6*(50-1))))</f>
        <v/>
      </c>
      <c r="BD134" s="16" t="str">
        <f>IF(51&gt;$D134,"",IF($E134=1,EOMONTH(EDATE(Bonds!$I134,6*(51-1)),0),EDATE(Bonds!$I134,6*(51-1))))</f>
        <v/>
      </c>
      <c r="BE134" s="16" t="str">
        <f>IF(52&gt;$D134,"",IF($E134=1,EOMONTH(EDATE(Bonds!$I134,6*(52-1)),0),EDATE(Bonds!$I134,6*(52-1))))</f>
        <v/>
      </c>
      <c r="BF134" s="16" t="str">
        <f>IF(53&gt;$D134,"",IF($E134=1,EOMONTH(EDATE(Bonds!$I134,6*(53-1)),0),EDATE(Bonds!$I134,6*(53-1))))</f>
        <v/>
      </c>
      <c r="BG134" s="16" t="str">
        <f>IF(54&gt;$D134,"",IF($E134=1,EOMONTH(EDATE(Bonds!$I134,6*(54-1)),0),EDATE(Bonds!$I134,6*(54-1))))</f>
        <v/>
      </c>
      <c r="BH134" s="16" t="str">
        <f>IF(55&gt;$D134,"",IF($E134=1,EOMONTH(EDATE(Bonds!$I134,6*(55-1)),0),EDATE(Bonds!$I134,6*(55-1))))</f>
        <v/>
      </c>
      <c r="BI134" s="16" t="str">
        <f>IF(56&gt;$D134,"",IF($E134=1,EOMONTH(EDATE(Bonds!$I134,6*(56-1)),0),EDATE(Bonds!$I134,6*(56-1))))</f>
        <v/>
      </c>
      <c r="BJ134" s="16" t="str">
        <f>IF(57&gt;$D134,"",IF($E134=1,EOMONTH(EDATE(Bonds!$I134,6*(57-1)),0),EDATE(Bonds!$I134,6*(57-1))))</f>
        <v/>
      </c>
      <c r="BK134" s="16" t="str">
        <f>IF(58&gt;$D134,"",IF($E134=1,EOMONTH(EDATE(Bonds!$I134,6*(58-1)),0),EDATE(Bonds!$I134,6*(58-1))))</f>
        <v/>
      </c>
      <c r="BL134" s="16" t="str">
        <f>IF(59&gt;$D134,"",IF($E134=1,EOMONTH(EDATE(Bonds!$I134,6*(59-1)),0),EDATE(Bonds!$I134,6*(59-1))))</f>
        <v/>
      </c>
      <c r="BM134" s="16" t="str">
        <f>IF(60&gt;$D134,"",IF($E134=1,EOMONTH(EDATE(Bonds!$I134,6*(60-1)),0),EDATE(Bonds!$I134,6*(60-1))))</f>
        <v/>
      </c>
      <c r="BO134" s="22">
        <f t="shared" si="243"/>
        <v>3.6715303967375594E-2</v>
      </c>
      <c r="BP134" s="22">
        <f t="shared" si="244"/>
        <v>3.9614095064760248E-2</v>
      </c>
      <c r="BQ134" s="22">
        <f t="shared" si="245"/>
        <v>4.151220706950013E-2</v>
      </c>
      <c r="BR134" s="22">
        <f t="shared" si="246"/>
        <v>4.2723103410114802E-2</v>
      </c>
      <c r="BS134" s="22">
        <f t="shared" si="247"/>
        <v>4.3482746504814693E-2</v>
      </c>
      <c r="BT134" s="22">
        <f t="shared" si="248"/>
        <v>4.3954594843003375E-2</v>
      </c>
      <c r="BU134" s="22" t="str">
        <f t="shared" si="249"/>
        <v/>
      </c>
      <c r="BV134" s="22" t="str">
        <f t="shared" si="250"/>
        <v/>
      </c>
      <c r="BW134" s="22" t="str">
        <f t="shared" si="251"/>
        <v/>
      </c>
      <c r="BX134" s="22" t="str">
        <f t="shared" si="252"/>
        <v/>
      </c>
      <c r="BY134" s="22" t="str">
        <f t="shared" si="253"/>
        <v/>
      </c>
      <c r="BZ134" s="22" t="str">
        <f t="shared" si="254"/>
        <v/>
      </c>
      <c r="CA134" s="22" t="str">
        <f t="shared" si="255"/>
        <v/>
      </c>
      <c r="CB134" s="22" t="str">
        <f t="shared" si="256"/>
        <v/>
      </c>
      <c r="CC134" s="22" t="str">
        <f t="shared" si="257"/>
        <v/>
      </c>
      <c r="CD134" s="22" t="str">
        <f t="shared" si="258"/>
        <v/>
      </c>
      <c r="CE134" s="22" t="str">
        <f t="shared" si="259"/>
        <v/>
      </c>
      <c r="CF134" s="22" t="str">
        <f t="shared" si="260"/>
        <v/>
      </c>
      <c r="CG134" s="22" t="str">
        <f t="shared" si="261"/>
        <v/>
      </c>
      <c r="CH134" s="22" t="str">
        <f t="shared" si="262"/>
        <v/>
      </c>
      <c r="CI134" s="22" t="str">
        <f t="shared" si="263"/>
        <v/>
      </c>
      <c r="CJ134" s="22" t="str">
        <f t="shared" si="264"/>
        <v/>
      </c>
      <c r="CK134" s="22" t="str">
        <f t="shared" si="265"/>
        <v/>
      </c>
      <c r="CL134" s="22" t="str">
        <f t="shared" si="266"/>
        <v/>
      </c>
      <c r="CM134" s="22" t="str">
        <f t="shared" si="267"/>
        <v/>
      </c>
      <c r="CN134" s="22" t="str">
        <f t="shared" si="268"/>
        <v/>
      </c>
      <c r="CO134" s="22" t="str">
        <f t="shared" si="269"/>
        <v/>
      </c>
      <c r="CP134" s="22" t="str">
        <f t="shared" si="270"/>
        <v/>
      </c>
      <c r="CQ134" s="22" t="str">
        <f t="shared" si="271"/>
        <v/>
      </c>
      <c r="CR134" s="22" t="str">
        <f t="shared" si="272"/>
        <v/>
      </c>
      <c r="CS134" s="22" t="str">
        <f t="shared" si="273"/>
        <v/>
      </c>
      <c r="CT134" s="22" t="str">
        <f t="shared" si="274"/>
        <v/>
      </c>
      <c r="CU134" s="22" t="str">
        <f t="shared" si="275"/>
        <v/>
      </c>
      <c r="CV134" s="22" t="str">
        <f t="shared" si="276"/>
        <v/>
      </c>
      <c r="CW134" s="22" t="str">
        <f t="shared" si="277"/>
        <v/>
      </c>
      <c r="CX134" s="22" t="str">
        <f t="shared" si="278"/>
        <v/>
      </c>
      <c r="CY134" s="22" t="str">
        <f t="shared" si="279"/>
        <v/>
      </c>
      <c r="CZ134" s="22" t="str">
        <f t="shared" si="280"/>
        <v/>
      </c>
      <c r="DA134" s="22" t="str">
        <f t="shared" si="281"/>
        <v/>
      </c>
      <c r="DB134" s="22" t="str">
        <f t="shared" si="282"/>
        <v/>
      </c>
      <c r="DC134" s="22" t="str">
        <f t="shared" si="283"/>
        <v/>
      </c>
      <c r="DD134" s="22" t="str">
        <f t="shared" si="284"/>
        <v/>
      </c>
      <c r="DE134" s="22" t="str">
        <f t="shared" si="285"/>
        <v/>
      </c>
      <c r="DF134" s="22" t="str">
        <f t="shared" si="286"/>
        <v/>
      </c>
      <c r="DG134" s="22" t="str">
        <f t="shared" si="287"/>
        <v/>
      </c>
      <c r="DH134" s="22" t="str">
        <f t="shared" si="288"/>
        <v/>
      </c>
      <c r="DI134" s="22" t="str">
        <f t="shared" si="289"/>
        <v/>
      </c>
      <c r="DJ134" s="22" t="str">
        <f t="shared" si="290"/>
        <v/>
      </c>
      <c r="DK134" s="22" t="str">
        <f t="shared" si="291"/>
        <v/>
      </c>
      <c r="DL134" s="22" t="str">
        <f t="shared" si="292"/>
        <v/>
      </c>
      <c r="DM134" s="22" t="str">
        <f t="shared" si="293"/>
        <v/>
      </c>
      <c r="DN134" s="22" t="str">
        <f t="shared" si="294"/>
        <v/>
      </c>
      <c r="DO134" s="22" t="str">
        <f t="shared" si="295"/>
        <v/>
      </c>
      <c r="DP134" s="22" t="str">
        <f t="shared" si="296"/>
        <v/>
      </c>
      <c r="DQ134" s="22" t="str">
        <f t="shared" si="297"/>
        <v/>
      </c>
      <c r="DR134" s="22" t="str">
        <f t="shared" si="298"/>
        <v/>
      </c>
      <c r="DS134" s="22" t="str">
        <f t="shared" si="299"/>
        <v/>
      </c>
      <c r="DT134" s="22" t="str">
        <f t="shared" si="300"/>
        <v/>
      </c>
      <c r="DU134" s="22" t="str">
        <f t="shared" si="301"/>
        <v/>
      </c>
      <c r="DV134" s="22" t="str">
        <f t="shared" si="302"/>
        <v/>
      </c>
      <c r="DX134" s="18">
        <f t="shared" si="303"/>
        <v>1.1848749951540505</v>
      </c>
      <c r="DY134" s="18">
        <f t="shared" si="304"/>
        <v>1.161497099934399</v>
      </c>
      <c r="DZ134" s="18">
        <f t="shared" si="305"/>
        <v>1.1363665599079515</v>
      </c>
      <c r="EA134" s="18">
        <f t="shared" si="306"/>
        <v>1.1108572181121905</v>
      </c>
      <c r="EB134" s="18">
        <f t="shared" si="307"/>
        <v>1.0856129466113023</v>
      </c>
      <c r="EC134" s="18">
        <f t="shared" si="308"/>
        <v>90.412200042188246</v>
      </c>
      <c r="ED134" s="18">
        <f t="shared" si="309"/>
        <v>0</v>
      </c>
      <c r="EE134" s="18">
        <f t="shared" si="310"/>
        <v>0</v>
      </c>
      <c r="EF134" s="18">
        <f t="shared" si="311"/>
        <v>0</v>
      </c>
      <c r="EG134" s="18">
        <f t="shared" si="312"/>
        <v>0</v>
      </c>
      <c r="EH134" s="18">
        <f t="shared" si="313"/>
        <v>0</v>
      </c>
      <c r="EI134" s="18">
        <f t="shared" si="314"/>
        <v>0</v>
      </c>
      <c r="EJ134" s="18">
        <f t="shared" si="315"/>
        <v>0</v>
      </c>
      <c r="EK134" s="18">
        <f t="shared" si="316"/>
        <v>0</v>
      </c>
      <c r="EL134" s="18">
        <f t="shared" si="317"/>
        <v>0</v>
      </c>
      <c r="EM134" s="18">
        <f t="shared" si="318"/>
        <v>0</v>
      </c>
      <c r="EN134" s="18">
        <f t="shared" si="319"/>
        <v>0</v>
      </c>
      <c r="EO134" s="18">
        <f t="shared" si="320"/>
        <v>0</v>
      </c>
      <c r="EP134" s="18">
        <f t="shared" si="321"/>
        <v>0</v>
      </c>
      <c r="EQ134" s="18">
        <f t="shared" si="322"/>
        <v>0</v>
      </c>
      <c r="ER134" s="18">
        <f t="shared" si="323"/>
        <v>0</v>
      </c>
      <c r="ES134" s="18">
        <f t="shared" si="324"/>
        <v>0</v>
      </c>
      <c r="ET134" s="18">
        <f t="shared" si="325"/>
        <v>0</v>
      </c>
      <c r="EU134" s="18">
        <f t="shared" si="326"/>
        <v>0</v>
      </c>
      <c r="EV134" s="18">
        <f t="shared" si="327"/>
        <v>0</v>
      </c>
      <c r="EW134" s="18">
        <f t="shared" si="328"/>
        <v>0</v>
      </c>
      <c r="EX134" s="18">
        <f t="shared" si="329"/>
        <v>0</v>
      </c>
      <c r="EY134" s="18">
        <f t="shared" si="330"/>
        <v>0</v>
      </c>
      <c r="EZ134" s="18">
        <f t="shared" si="331"/>
        <v>0</v>
      </c>
      <c r="FA134" s="18">
        <f t="shared" si="332"/>
        <v>0</v>
      </c>
      <c r="FB134" s="18">
        <f t="shared" si="333"/>
        <v>0</v>
      </c>
      <c r="FC134" s="18">
        <f t="shared" si="334"/>
        <v>0</v>
      </c>
      <c r="FD134" s="18">
        <f t="shared" si="335"/>
        <v>0</v>
      </c>
      <c r="FE134" s="18">
        <f t="shared" si="336"/>
        <v>0</v>
      </c>
      <c r="FF134" s="18">
        <f t="shared" si="337"/>
        <v>0</v>
      </c>
      <c r="FG134" s="18">
        <f t="shared" si="338"/>
        <v>0</v>
      </c>
      <c r="FH134" s="18">
        <f t="shared" si="339"/>
        <v>0</v>
      </c>
      <c r="FI134" s="18">
        <f t="shared" si="340"/>
        <v>0</v>
      </c>
      <c r="FJ134" s="18">
        <f t="shared" si="341"/>
        <v>0</v>
      </c>
      <c r="FK134" s="18">
        <f t="shared" si="342"/>
        <v>0</v>
      </c>
      <c r="FL134" s="18">
        <f t="shared" si="343"/>
        <v>0</v>
      </c>
      <c r="FM134" s="18">
        <f t="shared" si="344"/>
        <v>0</v>
      </c>
      <c r="FN134" s="18">
        <f t="shared" si="345"/>
        <v>0</v>
      </c>
      <c r="FO134" s="18">
        <f t="shared" si="346"/>
        <v>0</v>
      </c>
      <c r="FP134" s="18">
        <f t="shared" si="347"/>
        <v>0</v>
      </c>
      <c r="FQ134" s="18">
        <f t="shared" si="348"/>
        <v>0</v>
      </c>
      <c r="FR134" s="18">
        <f t="shared" si="349"/>
        <v>0</v>
      </c>
      <c r="FS134" s="18">
        <f t="shared" si="350"/>
        <v>0</v>
      </c>
      <c r="FT134" s="18">
        <f t="shared" si="351"/>
        <v>0</v>
      </c>
      <c r="FU134" s="18">
        <f t="shared" si="352"/>
        <v>0</v>
      </c>
      <c r="FV134" s="18">
        <f t="shared" si="353"/>
        <v>0</v>
      </c>
      <c r="FW134" s="18">
        <f t="shared" si="354"/>
        <v>0</v>
      </c>
      <c r="FX134" s="18">
        <f t="shared" si="355"/>
        <v>0</v>
      </c>
      <c r="FY134" s="18">
        <f t="shared" si="356"/>
        <v>0</v>
      </c>
      <c r="FZ134" s="18">
        <f t="shared" si="357"/>
        <v>0</v>
      </c>
      <c r="GA134" s="18">
        <f t="shared" si="358"/>
        <v>0</v>
      </c>
      <c r="GB134" s="18">
        <f t="shared" si="359"/>
        <v>0</v>
      </c>
      <c r="GC134" s="18">
        <f t="shared" si="360"/>
        <v>0</v>
      </c>
      <c r="GD134" s="18">
        <f t="shared" si="361"/>
        <v>0</v>
      </c>
      <c r="GE134" s="18">
        <f t="shared" si="362"/>
        <v>0</v>
      </c>
    </row>
    <row r="135" spans="1:187" x14ac:dyDescent="0.2">
      <c r="A135">
        <v>132</v>
      </c>
      <c r="B135" s="16">
        <f>Bonds!B135</f>
        <v>47208</v>
      </c>
      <c r="C135" s="17">
        <f>Bonds!C135</f>
        <v>4.125</v>
      </c>
      <c r="D135">
        <f>Bonds!Q135</f>
        <v>6</v>
      </c>
      <c r="E135">
        <f t="shared" si="242"/>
        <v>1</v>
      </c>
      <c r="F135" s="16">
        <f>IF(1&gt;$D135,"",IF($E135=1,EOMONTH(EDATE(Bonds!$I135,6*(1-1)),0),EDATE(Bonds!$I135,6*(1-1))))</f>
        <v>46295</v>
      </c>
      <c r="G135" s="16">
        <f>IF(2&gt;$D135,"",IF($E135=1,EOMONTH(EDATE(Bonds!$I135,6*(2-1)),0),EDATE(Bonds!$I135,6*(2-1))))</f>
        <v>46477</v>
      </c>
      <c r="H135" s="16">
        <f>IF(3&gt;$D135,"",IF($E135=1,EOMONTH(EDATE(Bonds!$I135,6*(3-1)),0),EDATE(Bonds!$I135,6*(3-1))))</f>
        <v>46660</v>
      </c>
      <c r="I135" s="16">
        <f>IF(4&gt;$D135,"",IF($E135=1,EOMONTH(EDATE(Bonds!$I135,6*(4-1)),0),EDATE(Bonds!$I135,6*(4-1))))</f>
        <v>46843</v>
      </c>
      <c r="J135" s="16">
        <f>IF(5&gt;$D135,"",IF($E135=1,EOMONTH(EDATE(Bonds!$I135,6*(5-1)),0),EDATE(Bonds!$I135,6*(5-1))))</f>
        <v>47026</v>
      </c>
      <c r="K135" s="16">
        <f>IF(6&gt;$D135,"",IF($E135=1,EOMONTH(EDATE(Bonds!$I135,6*(6-1)),0),EDATE(Bonds!$I135,6*(6-1))))</f>
        <v>47208</v>
      </c>
      <c r="L135" s="16" t="str">
        <f>IF(7&gt;$D135,"",IF($E135=1,EOMONTH(EDATE(Bonds!$I135,6*(7-1)),0),EDATE(Bonds!$I135,6*(7-1))))</f>
        <v/>
      </c>
      <c r="M135" s="16" t="str">
        <f>IF(8&gt;$D135,"",IF($E135=1,EOMONTH(EDATE(Bonds!$I135,6*(8-1)),0),EDATE(Bonds!$I135,6*(8-1))))</f>
        <v/>
      </c>
      <c r="N135" s="16" t="str">
        <f>IF(9&gt;$D135,"",IF($E135=1,EOMONTH(EDATE(Bonds!$I135,6*(9-1)),0),EDATE(Bonds!$I135,6*(9-1))))</f>
        <v/>
      </c>
      <c r="O135" s="16" t="str">
        <f>IF(10&gt;$D135,"",IF($E135=1,EOMONTH(EDATE(Bonds!$I135,6*(10-1)),0),EDATE(Bonds!$I135,6*(10-1))))</f>
        <v/>
      </c>
      <c r="P135" s="16" t="str">
        <f>IF(11&gt;$D135,"",IF($E135=1,EOMONTH(EDATE(Bonds!$I135,6*(11-1)),0),EDATE(Bonds!$I135,6*(11-1))))</f>
        <v/>
      </c>
      <c r="Q135" s="16" t="str">
        <f>IF(12&gt;$D135,"",IF($E135=1,EOMONTH(EDATE(Bonds!$I135,6*(12-1)),0),EDATE(Bonds!$I135,6*(12-1))))</f>
        <v/>
      </c>
      <c r="R135" s="16" t="str">
        <f>IF(13&gt;$D135,"",IF($E135=1,EOMONTH(EDATE(Bonds!$I135,6*(13-1)),0),EDATE(Bonds!$I135,6*(13-1))))</f>
        <v/>
      </c>
      <c r="S135" s="16" t="str">
        <f>IF(14&gt;$D135,"",IF($E135=1,EOMONTH(EDATE(Bonds!$I135,6*(14-1)),0),EDATE(Bonds!$I135,6*(14-1))))</f>
        <v/>
      </c>
      <c r="T135" s="16" t="str">
        <f>IF(15&gt;$D135,"",IF($E135=1,EOMONTH(EDATE(Bonds!$I135,6*(15-1)),0),EDATE(Bonds!$I135,6*(15-1))))</f>
        <v/>
      </c>
      <c r="U135" s="16" t="str">
        <f>IF(16&gt;$D135,"",IF($E135=1,EOMONTH(EDATE(Bonds!$I135,6*(16-1)),0),EDATE(Bonds!$I135,6*(16-1))))</f>
        <v/>
      </c>
      <c r="V135" s="16" t="str">
        <f>IF(17&gt;$D135,"",IF($E135=1,EOMONTH(EDATE(Bonds!$I135,6*(17-1)),0),EDATE(Bonds!$I135,6*(17-1))))</f>
        <v/>
      </c>
      <c r="W135" s="16" t="str">
        <f>IF(18&gt;$D135,"",IF($E135=1,EOMONTH(EDATE(Bonds!$I135,6*(18-1)),0),EDATE(Bonds!$I135,6*(18-1))))</f>
        <v/>
      </c>
      <c r="X135" s="16" t="str">
        <f>IF(19&gt;$D135,"",IF($E135=1,EOMONTH(EDATE(Bonds!$I135,6*(19-1)),0),EDATE(Bonds!$I135,6*(19-1))))</f>
        <v/>
      </c>
      <c r="Y135" s="16" t="str">
        <f>IF(20&gt;$D135,"",IF($E135=1,EOMONTH(EDATE(Bonds!$I135,6*(20-1)),0),EDATE(Bonds!$I135,6*(20-1))))</f>
        <v/>
      </c>
      <c r="Z135" s="16" t="str">
        <f>IF(21&gt;$D135,"",IF($E135=1,EOMONTH(EDATE(Bonds!$I135,6*(21-1)),0),EDATE(Bonds!$I135,6*(21-1))))</f>
        <v/>
      </c>
      <c r="AA135" s="16" t="str">
        <f>IF(22&gt;$D135,"",IF($E135=1,EOMONTH(EDATE(Bonds!$I135,6*(22-1)),0),EDATE(Bonds!$I135,6*(22-1))))</f>
        <v/>
      </c>
      <c r="AB135" s="16" t="str">
        <f>IF(23&gt;$D135,"",IF($E135=1,EOMONTH(EDATE(Bonds!$I135,6*(23-1)),0),EDATE(Bonds!$I135,6*(23-1))))</f>
        <v/>
      </c>
      <c r="AC135" s="16" t="str">
        <f>IF(24&gt;$D135,"",IF($E135=1,EOMONTH(EDATE(Bonds!$I135,6*(24-1)),0),EDATE(Bonds!$I135,6*(24-1))))</f>
        <v/>
      </c>
      <c r="AD135" s="16" t="str">
        <f>IF(25&gt;$D135,"",IF($E135=1,EOMONTH(EDATE(Bonds!$I135,6*(25-1)),0),EDATE(Bonds!$I135,6*(25-1))))</f>
        <v/>
      </c>
      <c r="AE135" s="16" t="str">
        <f>IF(26&gt;$D135,"",IF($E135=1,EOMONTH(EDATE(Bonds!$I135,6*(26-1)),0),EDATE(Bonds!$I135,6*(26-1))))</f>
        <v/>
      </c>
      <c r="AF135" s="16" t="str">
        <f>IF(27&gt;$D135,"",IF($E135=1,EOMONTH(EDATE(Bonds!$I135,6*(27-1)),0),EDATE(Bonds!$I135,6*(27-1))))</f>
        <v/>
      </c>
      <c r="AG135" s="16" t="str">
        <f>IF(28&gt;$D135,"",IF($E135=1,EOMONTH(EDATE(Bonds!$I135,6*(28-1)),0),EDATE(Bonds!$I135,6*(28-1))))</f>
        <v/>
      </c>
      <c r="AH135" s="16" t="str">
        <f>IF(29&gt;$D135,"",IF($E135=1,EOMONTH(EDATE(Bonds!$I135,6*(29-1)),0),EDATE(Bonds!$I135,6*(29-1))))</f>
        <v/>
      </c>
      <c r="AI135" s="16" t="str">
        <f>IF(30&gt;$D135,"",IF($E135=1,EOMONTH(EDATE(Bonds!$I135,6*(30-1)),0),EDATE(Bonds!$I135,6*(30-1))))</f>
        <v/>
      </c>
      <c r="AJ135" s="16" t="str">
        <f>IF(31&gt;$D135,"",IF($E135=1,EOMONTH(EDATE(Bonds!$I135,6*(31-1)),0),EDATE(Bonds!$I135,6*(31-1))))</f>
        <v/>
      </c>
      <c r="AK135" s="16" t="str">
        <f>IF(32&gt;$D135,"",IF($E135=1,EOMONTH(EDATE(Bonds!$I135,6*(32-1)),0),EDATE(Bonds!$I135,6*(32-1))))</f>
        <v/>
      </c>
      <c r="AL135" s="16" t="str">
        <f>IF(33&gt;$D135,"",IF($E135=1,EOMONTH(EDATE(Bonds!$I135,6*(33-1)),0),EDATE(Bonds!$I135,6*(33-1))))</f>
        <v/>
      </c>
      <c r="AM135" s="16" t="str">
        <f>IF(34&gt;$D135,"",IF($E135=1,EOMONTH(EDATE(Bonds!$I135,6*(34-1)),0),EDATE(Bonds!$I135,6*(34-1))))</f>
        <v/>
      </c>
      <c r="AN135" s="16" t="str">
        <f>IF(35&gt;$D135,"",IF($E135=1,EOMONTH(EDATE(Bonds!$I135,6*(35-1)),0),EDATE(Bonds!$I135,6*(35-1))))</f>
        <v/>
      </c>
      <c r="AO135" s="16" t="str">
        <f>IF(36&gt;$D135,"",IF($E135=1,EOMONTH(EDATE(Bonds!$I135,6*(36-1)),0),EDATE(Bonds!$I135,6*(36-1))))</f>
        <v/>
      </c>
      <c r="AP135" s="16" t="str">
        <f>IF(37&gt;$D135,"",IF($E135=1,EOMONTH(EDATE(Bonds!$I135,6*(37-1)),0),EDATE(Bonds!$I135,6*(37-1))))</f>
        <v/>
      </c>
      <c r="AQ135" s="16" t="str">
        <f>IF(38&gt;$D135,"",IF($E135=1,EOMONTH(EDATE(Bonds!$I135,6*(38-1)),0),EDATE(Bonds!$I135,6*(38-1))))</f>
        <v/>
      </c>
      <c r="AR135" s="16" t="str">
        <f>IF(39&gt;$D135,"",IF($E135=1,EOMONTH(EDATE(Bonds!$I135,6*(39-1)),0),EDATE(Bonds!$I135,6*(39-1))))</f>
        <v/>
      </c>
      <c r="AS135" s="16" t="str">
        <f>IF(40&gt;$D135,"",IF($E135=1,EOMONTH(EDATE(Bonds!$I135,6*(40-1)),0),EDATE(Bonds!$I135,6*(40-1))))</f>
        <v/>
      </c>
      <c r="AT135" s="16" t="str">
        <f>IF(41&gt;$D135,"",IF($E135=1,EOMONTH(EDATE(Bonds!$I135,6*(41-1)),0),EDATE(Bonds!$I135,6*(41-1))))</f>
        <v/>
      </c>
      <c r="AU135" s="16" t="str">
        <f>IF(42&gt;$D135,"",IF($E135=1,EOMONTH(EDATE(Bonds!$I135,6*(42-1)),0),EDATE(Bonds!$I135,6*(42-1))))</f>
        <v/>
      </c>
      <c r="AV135" s="16" t="str">
        <f>IF(43&gt;$D135,"",IF($E135=1,EOMONTH(EDATE(Bonds!$I135,6*(43-1)),0),EDATE(Bonds!$I135,6*(43-1))))</f>
        <v/>
      </c>
      <c r="AW135" s="16" t="str">
        <f>IF(44&gt;$D135,"",IF($E135=1,EOMONTH(EDATE(Bonds!$I135,6*(44-1)),0),EDATE(Bonds!$I135,6*(44-1))))</f>
        <v/>
      </c>
      <c r="AX135" s="16" t="str">
        <f>IF(45&gt;$D135,"",IF($E135=1,EOMONTH(EDATE(Bonds!$I135,6*(45-1)),0),EDATE(Bonds!$I135,6*(45-1))))</f>
        <v/>
      </c>
      <c r="AY135" s="16" t="str">
        <f>IF(46&gt;$D135,"",IF($E135=1,EOMONTH(EDATE(Bonds!$I135,6*(46-1)),0),EDATE(Bonds!$I135,6*(46-1))))</f>
        <v/>
      </c>
      <c r="AZ135" s="16" t="str">
        <f>IF(47&gt;$D135,"",IF($E135=1,EOMONTH(EDATE(Bonds!$I135,6*(47-1)),0),EDATE(Bonds!$I135,6*(47-1))))</f>
        <v/>
      </c>
      <c r="BA135" s="16" t="str">
        <f>IF(48&gt;$D135,"",IF($E135=1,EOMONTH(EDATE(Bonds!$I135,6*(48-1)),0),EDATE(Bonds!$I135,6*(48-1))))</f>
        <v/>
      </c>
      <c r="BB135" s="16" t="str">
        <f>IF(49&gt;$D135,"",IF($E135=1,EOMONTH(EDATE(Bonds!$I135,6*(49-1)),0),EDATE(Bonds!$I135,6*(49-1))))</f>
        <v/>
      </c>
      <c r="BC135" s="16" t="str">
        <f>IF(50&gt;$D135,"",IF($E135=1,EOMONTH(EDATE(Bonds!$I135,6*(50-1)),0),EDATE(Bonds!$I135,6*(50-1))))</f>
        <v/>
      </c>
      <c r="BD135" s="16" t="str">
        <f>IF(51&gt;$D135,"",IF($E135=1,EOMONTH(EDATE(Bonds!$I135,6*(51-1)),0),EDATE(Bonds!$I135,6*(51-1))))</f>
        <v/>
      </c>
      <c r="BE135" s="16" t="str">
        <f>IF(52&gt;$D135,"",IF($E135=1,EOMONTH(EDATE(Bonds!$I135,6*(52-1)),0),EDATE(Bonds!$I135,6*(52-1))))</f>
        <v/>
      </c>
      <c r="BF135" s="16" t="str">
        <f>IF(53&gt;$D135,"",IF($E135=1,EOMONTH(EDATE(Bonds!$I135,6*(53-1)),0),EDATE(Bonds!$I135,6*(53-1))))</f>
        <v/>
      </c>
      <c r="BG135" s="16" t="str">
        <f>IF(54&gt;$D135,"",IF($E135=1,EOMONTH(EDATE(Bonds!$I135,6*(54-1)),0),EDATE(Bonds!$I135,6*(54-1))))</f>
        <v/>
      </c>
      <c r="BH135" s="16" t="str">
        <f>IF(55&gt;$D135,"",IF($E135=1,EOMONTH(EDATE(Bonds!$I135,6*(55-1)),0),EDATE(Bonds!$I135,6*(55-1))))</f>
        <v/>
      </c>
      <c r="BI135" s="16" t="str">
        <f>IF(56&gt;$D135,"",IF($E135=1,EOMONTH(EDATE(Bonds!$I135,6*(56-1)),0),EDATE(Bonds!$I135,6*(56-1))))</f>
        <v/>
      </c>
      <c r="BJ135" s="16" t="str">
        <f>IF(57&gt;$D135,"",IF($E135=1,EOMONTH(EDATE(Bonds!$I135,6*(57-1)),0),EDATE(Bonds!$I135,6*(57-1))))</f>
        <v/>
      </c>
      <c r="BK135" s="16" t="str">
        <f>IF(58&gt;$D135,"",IF($E135=1,EOMONTH(EDATE(Bonds!$I135,6*(58-1)),0),EDATE(Bonds!$I135,6*(58-1))))</f>
        <v/>
      </c>
      <c r="BL135" s="16" t="str">
        <f>IF(59&gt;$D135,"",IF($E135=1,EOMONTH(EDATE(Bonds!$I135,6*(59-1)),0),EDATE(Bonds!$I135,6*(59-1))))</f>
        <v/>
      </c>
      <c r="BM135" s="16" t="str">
        <f>IF(60&gt;$D135,"",IF($E135=1,EOMONTH(EDATE(Bonds!$I135,6*(60-1)),0),EDATE(Bonds!$I135,6*(60-1))))</f>
        <v/>
      </c>
      <c r="BO135" s="22">
        <f t="shared" si="243"/>
        <v>3.6715303967375594E-2</v>
      </c>
      <c r="BP135" s="22">
        <f t="shared" si="244"/>
        <v>3.9614095064760248E-2</v>
      </c>
      <c r="BQ135" s="22">
        <f t="shared" si="245"/>
        <v>4.151220706950013E-2</v>
      </c>
      <c r="BR135" s="22">
        <f t="shared" si="246"/>
        <v>4.2723103410114802E-2</v>
      </c>
      <c r="BS135" s="22">
        <f t="shared" si="247"/>
        <v>4.3482746504814693E-2</v>
      </c>
      <c r="BT135" s="22">
        <f t="shared" si="248"/>
        <v>4.3954594843003375E-2</v>
      </c>
      <c r="BU135" s="22" t="str">
        <f t="shared" si="249"/>
        <v/>
      </c>
      <c r="BV135" s="22" t="str">
        <f t="shared" si="250"/>
        <v/>
      </c>
      <c r="BW135" s="22" t="str">
        <f t="shared" si="251"/>
        <v/>
      </c>
      <c r="BX135" s="22" t="str">
        <f t="shared" si="252"/>
        <v/>
      </c>
      <c r="BY135" s="22" t="str">
        <f t="shared" si="253"/>
        <v/>
      </c>
      <c r="BZ135" s="22" t="str">
        <f t="shared" si="254"/>
        <v/>
      </c>
      <c r="CA135" s="22" t="str">
        <f t="shared" si="255"/>
        <v/>
      </c>
      <c r="CB135" s="22" t="str">
        <f t="shared" si="256"/>
        <v/>
      </c>
      <c r="CC135" s="22" t="str">
        <f t="shared" si="257"/>
        <v/>
      </c>
      <c r="CD135" s="22" t="str">
        <f t="shared" si="258"/>
        <v/>
      </c>
      <c r="CE135" s="22" t="str">
        <f t="shared" si="259"/>
        <v/>
      </c>
      <c r="CF135" s="22" t="str">
        <f t="shared" si="260"/>
        <v/>
      </c>
      <c r="CG135" s="22" t="str">
        <f t="shared" si="261"/>
        <v/>
      </c>
      <c r="CH135" s="22" t="str">
        <f t="shared" si="262"/>
        <v/>
      </c>
      <c r="CI135" s="22" t="str">
        <f t="shared" si="263"/>
        <v/>
      </c>
      <c r="CJ135" s="22" t="str">
        <f t="shared" si="264"/>
        <v/>
      </c>
      <c r="CK135" s="22" t="str">
        <f t="shared" si="265"/>
        <v/>
      </c>
      <c r="CL135" s="22" t="str">
        <f t="shared" si="266"/>
        <v/>
      </c>
      <c r="CM135" s="22" t="str">
        <f t="shared" si="267"/>
        <v/>
      </c>
      <c r="CN135" s="22" t="str">
        <f t="shared" si="268"/>
        <v/>
      </c>
      <c r="CO135" s="22" t="str">
        <f t="shared" si="269"/>
        <v/>
      </c>
      <c r="CP135" s="22" t="str">
        <f t="shared" si="270"/>
        <v/>
      </c>
      <c r="CQ135" s="22" t="str">
        <f t="shared" si="271"/>
        <v/>
      </c>
      <c r="CR135" s="22" t="str">
        <f t="shared" si="272"/>
        <v/>
      </c>
      <c r="CS135" s="22" t="str">
        <f t="shared" si="273"/>
        <v/>
      </c>
      <c r="CT135" s="22" t="str">
        <f t="shared" si="274"/>
        <v/>
      </c>
      <c r="CU135" s="22" t="str">
        <f t="shared" si="275"/>
        <v/>
      </c>
      <c r="CV135" s="22" t="str">
        <f t="shared" si="276"/>
        <v/>
      </c>
      <c r="CW135" s="22" t="str">
        <f t="shared" si="277"/>
        <v/>
      </c>
      <c r="CX135" s="22" t="str">
        <f t="shared" si="278"/>
        <v/>
      </c>
      <c r="CY135" s="22" t="str">
        <f t="shared" si="279"/>
        <v/>
      </c>
      <c r="CZ135" s="22" t="str">
        <f t="shared" si="280"/>
        <v/>
      </c>
      <c r="DA135" s="22" t="str">
        <f t="shared" si="281"/>
        <v/>
      </c>
      <c r="DB135" s="22" t="str">
        <f t="shared" si="282"/>
        <v/>
      </c>
      <c r="DC135" s="22" t="str">
        <f t="shared" si="283"/>
        <v/>
      </c>
      <c r="DD135" s="22" t="str">
        <f t="shared" si="284"/>
        <v/>
      </c>
      <c r="DE135" s="22" t="str">
        <f t="shared" si="285"/>
        <v/>
      </c>
      <c r="DF135" s="22" t="str">
        <f t="shared" si="286"/>
        <v/>
      </c>
      <c r="DG135" s="22" t="str">
        <f t="shared" si="287"/>
        <v/>
      </c>
      <c r="DH135" s="22" t="str">
        <f t="shared" si="288"/>
        <v/>
      </c>
      <c r="DI135" s="22" t="str">
        <f t="shared" si="289"/>
        <v/>
      </c>
      <c r="DJ135" s="22" t="str">
        <f t="shared" si="290"/>
        <v/>
      </c>
      <c r="DK135" s="22" t="str">
        <f t="shared" si="291"/>
        <v/>
      </c>
      <c r="DL135" s="22" t="str">
        <f t="shared" si="292"/>
        <v/>
      </c>
      <c r="DM135" s="22" t="str">
        <f t="shared" si="293"/>
        <v/>
      </c>
      <c r="DN135" s="22" t="str">
        <f t="shared" si="294"/>
        <v/>
      </c>
      <c r="DO135" s="22" t="str">
        <f t="shared" si="295"/>
        <v/>
      </c>
      <c r="DP135" s="22" t="str">
        <f t="shared" si="296"/>
        <v/>
      </c>
      <c r="DQ135" s="22" t="str">
        <f t="shared" si="297"/>
        <v/>
      </c>
      <c r="DR135" s="22" t="str">
        <f t="shared" si="298"/>
        <v/>
      </c>
      <c r="DS135" s="22" t="str">
        <f t="shared" si="299"/>
        <v/>
      </c>
      <c r="DT135" s="22" t="str">
        <f t="shared" si="300"/>
        <v/>
      </c>
      <c r="DU135" s="22" t="str">
        <f t="shared" si="301"/>
        <v/>
      </c>
      <c r="DV135" s="22" t="str">
        <f t="shared" si="302"/>
        <v/>
      </c>
      <c r="DX135" s="18">
        <f t="shared" si="303"/>
        <v>2.0579407810570349</v>
      </c>
      <c r="DY135" s="18">
        <f t="shared" si="304"/>
        <v>2.0173370683071137</v>
      </c>
      <c r="DZ135" s="18">
        <f t="shared" si="305"/>
        <v>1.973689288261179</v>
      </c>
      <c r="EA135" s="18">
        <f t="shared" si="306"/>
        <v>1.929383589352752</v>
      </c>
      <c r="EB135" s="18">
        <f t="shared" si="307"/>
        <v>1.8855382756933146</v>
      </c>
      <c r="EC135" s="18">
        <f t="shared" si="308"/>
        <v>91.194022649100319</v>
      </c>
      <c r="ED135" s="18">
        <f t="shared" si="309"/>
        <v>0</v>
      </c>
      <c r="EE135" s="18">
        <f t="shared" si="310"/>
        <v>0</v>
      </c>
      <c r="EF135" s="18">
        <f t="shared" si="311"/>
        <v>0</v>
      </c>
      <c r="EG135" s="18">
        <f t="shared" si="312"/>
        <v>0</v>
      </c>
      <c r="EH135" s="18">
        <f t="shared" si="313"/>
        <v>0</v>
      </c>
      <c r="EI135" s="18">
        <f t="shared" si="314"/>
        <v>0</v>
      </c>
      <c r="EJ135" s="18">
        <f t="shared" si="315"/>
        <v>0</v>
      </c>
      <c r="EK135" s="18">
        <f t="shared" si="316"/>
        <v>0</v>
      </c>
      <c r="EL135" s="18">
        <f t="shared" si="317"/>
        <v>0</v>
      </c>
      <c r="EM135" s="18">
        <f t="shared" si="318"/>
        <v>0</v>
      </c>
      <c r="EN135" s="18">
        <f t="shared" si="319"/>
        <v>0</v>
      </c>
      <c r="EO135" s="18">
        <f t="shared" si="320"/>
        <v>0</v>
      </c>
      <c r="EP135" s="18">
        <f t="shared" si="321"/>
        <v>0</v>
      </c>
      <c r="EQ135" s="18">
        <f t="shared" si="322"/>
        <v>0</v>
      </c>
      <c r="ER135" s="18">
        <f t="shared" si="323"/>
        <v>0</v>
      </c>
      <c r="ES135" s="18">
        <f t="shared" si="324"/>
        <v>0</v>
      </c>
      <c r="ET135" s="18">
        <f t="shared" si="325"/>
        <v>0</v>
      </c>
      <c r="EU135" s="18">
        <f t="shared" si="326"/>
        <v>0</v>
      </c>
      <c r="EV135" s="18">
        <f t="shared" si="327"/>
        <v>0</v>
      </c>
      <c r="EW135" s="18">
        <f t="shared" si="328"/>
        <v>0</v>
      </c>
      <c r="EX135" s="18">
        <f t="shared" si="329"/>
        <v>0</v>
      </c>
      <c r="EY135" s="18">
        <f t="shared" si="330"/>
        <v>0</v>
      </c>
      <c r="EZ135" s="18">
        <f t="shared" si="331"/>
        <v>0</v>
      </c>
      <c r="FA135" s="18">
        <f t="shared" si="332"/>
        <v>0</v>
      </c>
      <c r="FB135" s="18">
        <f t="shared" si="333"/>
        <v>0</v>
      </c>
      <c r="FC135" s="18">
        <f t="shared" si="334"/>
        <v>0</v>
      </c>
      <c r="FD135" s="18">
        <f t="shared" si="335"/>
        <v>0</v>
      </c>
      <c r="FE135" s="18">
        <f t="shared" si="336"/>
        <v>0</v>
      </c>
      <c r="FF135" s="18">
        <f t="shared" si="337"/>
        <v>0</v>
      </c>
      <c r="FG135" s="18">
        <f t="shared" si="338"/>
        <v>0</v>
      </c>
      <c r="FH135" s="18">
        <f t="shared" si="339"/>
        <v>0</v>
      </c>
      <c r="FI135" s="18">
        <f t="shared" si="340"/>
        <v>0</v>
      </c>
      <c r="FJ135" s="18">
        <f t="shared" si="341"/>
        <v>0</v>
      </c>
      <c r="FK135" s="18">
        <f t="shared" si="342"/>
        <v>0</v>
      </c>
      <c r="FL135" s="18">
        <f t="shared" si="343"/>
        <v>0</v>
      </c>
      <c r="FM135" s="18">
        <f t="shared" si="344"/>
        <v>0</v>
      </c>
      <c r="FN135" s="18">
        <f t="shared" si="345"/>
        <v>0</v>
      </c>
      <c r="FO135" s="18">
        <f t="shared" si="346"/>
        <v>0</v>
      </c>
      <c r="FP135" s="18">
        <f t="shared" si="347"/>
        <v>0</v>
      </c>
      <c r="FQ135" s="18">
        <f t="shared" si="348"/>
        <v>0</v>
      </c>
      <c r="FR135" s="18">
        <f t="shared" si="349"/>
        <v>0</v>
      </c>
      <c r="FS135" s="18">
        <f t="shared" si="350"/>
        <v>0</v>
      </c>
      <c r="FT135" s="18">
        <f t="shared" si="351"/>
        <v>0</v>
      </c>
      <c r="FU135" s="18">
        <f t="shared" si="352"/>
        <v>0</v>
      </c>
      <c r="FV135" s="18">
        <f t="shared" si="353"/>
        <v>0</v>
      </c>
      <c r="FW135" s="18">
        <f t="shared" si="354"/>
        <v>0</v>
      </c>
      <c r="FX135" s="18">
        <f t="shared" si="355"/>
        <v>0</v>
      </c>
      <c r="FY135" s="18">
        <f t="shared" si="356"/>
        <v>0</v>
      </c>
      <c r="FZ135" s="18">
        <f t="shared" si="357"/>
        <v>0</v>
      </c>
      <c r="GA135" s="18">
        <f t="shared" si="358"/>
        <v>0</v>
      </c>
      <c r="GB135" s="18">
        <f t="shared" si="359"/>
        <v>0</v>
      </c>
      <c r="GC135" s="18">
        <f t="shared" si="360"/>
        <v>0</v>
      </c>
      <c r="GD135" s="18">
        <f t="shared" si="361"/>
        <v>0</v>
      </c>
      <c r="GE135" s="18">
        <f t="shared" si="362"/>
        <v>0</v>
      </c>
    </row>
    <row r="136" spans="1:187" x14ac:dyDescent="0.2">
      <c r="A136">
        <v>133</v>
      </c>
      <c r="B136" s="16">
        <f>Bonds!B136</f>
        <v>47223</v>
      </c>
      <c r="C136" s="17">
        <f>Bonds!C136</f>
        <v>3.875</v>
      </c>
      <c r="D136">
        <f>Bonds!Q136</f>
        <v>6</v>
      </c>
      <c r="E136">
        <f t="shared" si="242"/>
        <v>0</v>
      </c>
      <c r="F136" s="16">
        <f>IF(1&gt;$D136,"",IF($E136=1,EOMONTH(EDATE(Bonds!$I136,6*(1-1)),0),EDATE(Bonds!$I136,6*(1-1))))</f>
        <v>46310</v>
      </c>
      <c r="G136" s="16">
        <f>IF(2&gt;$D136,"",IF($E136=1,EOMONTH(EDATE(Bonds!$I136,6*(2-1)),0),EDATE(Bonds!$I136,6*(2-1))))</f>
        <v>46492</v>
      </c>
      <c r="H136" s="16">
        <f>IF(3&gt;$D136,"",IF($E136=1,EOMONTH(EDATE(Bonds!$I136,6*(3-1)),0),EDATE(Bonds!$I136,6*(3-1))))</f>
        <v>46675</v>
      </c>
      <c r="I136" s="16">
        <f>IF(4&gt;$D136,"",IF($E136=1,EOMONTH(EDATE(Bonds!$I136,6*(4-1)),0),EDATE(Bonds!$I136,6*(4-1))))</f>
        <v>46858</v>
      </c>
      <c r="J136" s="16">
        <f>IF(5&gt;$D136,"",IF($E136=1,EOMONTH(EDATE(Bonds!$I136,6*(5-1)),0),EDATE(Bonds!$I136,6*(5-1))))</f>
        <v>47041</v>
      </c>
      <c r="K136" s="16">
        <f>IF(6&gt;$D136,"",IF($E136=1,EOMONTH(EDATE(Bonds!$I136,6*(6-1)),0),EDATE(Bonds!$I136,6*(6-1))))</f>
        <v>47223</v>
      </c>
      <c r="L136" s="16" t="str">
        <f>IF(7&gt;$D136,"",IF($E136=1,EOMONTH(EDATE(Bonds!$I136,6*(7-1)),0),EDATE(Bonds!$I136,6*(7-1))))</f>
        <v/>
      </c>
      <c r="M136" s="16" t="str">
        <f>IF(8&gt;$D136,"",IF($E136=1,EOMONTH(EDATE(Bonds!$I136,6*(8-1)),0),EDATE(Bonds!$I136,6*(8-1))))</f>
        <v/>
      </c>
      <c r="N136" s="16" t="str">
        <f>IF(9&gt;$D136,"",IF($E136=1,EOMONTH(EDATE(Bonds!$I136,6*(9-1)),0),EDATE(Bonds!$I136,6*(9-1))))</f>
        <v/>
      </c>
      <c r="O136" s="16" t="str">
        <f>IF(10&gt;$D136,"",IF($E136=1,EOMONTH(EDATE(Bonds!$I136,6*(10-1)),0),EDATE(Bonds!$I136,6*(10-1))))</f>
        <v/>
      </c>
      <c r="P136" s="16" t="str">
        <f>IF(11&gt;$D136,"",IF($E136=1,EOMONTH(EDATE(Bonds!$I136,6*(11-1)),0),EDATE(Bonds!$I136,6*(11-1))))</f>
        <v/>
      </c>
      <c r="Q136" s="16" t="str">
        <f>IF(12&gt;$D136,"",IF($E136=1,EOMONTH(EDATE(Bonds!$I136,6*(12-1)),0),EDATE(Bonds!$I136,6*(12-1))))</f>
        <v/>
      </c>
      <c r="R136" s="16" t="str">
        <f>IF(13&gt;$D136,"",IF($E136=1,EOMONTH(EDATE(Bonds!$I136,6*(13-1)),0),EDATE(Bonds!$I136,6*(13-1))))</f>
        <v/>
      </c>
      <c r="S136" s="16" t="str">
        <f>IF(14&gt;$D136,"",IF($E136=1,EOMONTH(EDATE(Bonds!$I136,6*(14-1)),0),EDATE(Bonds!$I136,6*(14-1))))</f>
        <v/>
      </c>
      <c r="T136" s="16" t="str">
        <f>IF(15&gt;$D136,"",IF($E136=1,EOMONTH(EDATE(Bonds!$I136,6*(15-1)),0),EDATE(Bonds!$I136,6*(15-1))))</f>
        <v/>
      </c>
      <c r="U136" s="16" t="str">
        <f>IF(16&gt;$D136,"",IF($E136=1,EOMONTH(EDATE(Bonds!$I136,6*(16-1)),0),EDATE(Bonds!$I136,6*(16-1))))</f>
        <v/>
      </c>
      <c r="V136" s="16" t="str">
        <f>IF(17&gt;$D136,"",IF($E136=1,EOMONTH(EDATE(Bonds!$I136,6*(17-1)),0),EDATE(Bonds!$I136,6*(17-1))))</f>
        <v/>
      </c>
      <c r="W136" s="16" t="str">
        <f>IF(18&gt;$D136,"",IF($E136=1,EOMONTH(EDATE(Bonds!$I136,6*(18-1)),0),EDATE(Bonds!$I136,6*(18-1))))</f>
        <v/>
      </c>
      <c r="X136" s="16" t="str">
        <f>IF(19&gt;$D136,"",IF($E136=1,EOMONTH(EDATE(Bonds!$I136,6*(19-1)),0),EDATE(Bonds!$I136,6*(19-1))))</f>
        <v/>
      </c>
      <c r="Y136" s="16" t="str">
        <f>IF(20&gt;$D136,"",IF($E136=1,EOMONTH(EDATE(Bonds!$I136,6*(20-1)),0),EDATE(Bonds!$I136,6*(20-1))))</f>
        <v/>
      </c>
      <c r="Z136" s="16" t="str">
        <f>IF(21&gt;$D136,"",IF($E136=1,EOMONTH(EDATE(Bonds!$I136,6*(21-1)),0),EDATE(Bonds!$I136,6*(21-1))))</f>
        <v/>
      </c>
      <c r="AA136" s="16" t="str">
        <f>IF(22&gt;$D136,"",IF($E136=1,EOMONTH(EDATE(Bonds!$I136,6*(22-1)),0),EDATE(Bonds!$I136,6*(22-1))))</f>
        <v/>
      </c>
      <c r="AB136" s="16" t="str">
        <f>IF(23&gt;$D136,"",IF($E136=1,EOMONTH(EDATE(Bonds!$I136,6*(23-1)),0),EDATE(Bonds!$I136,6*(23-1))))</f>
        <v/>
      </c>
      <c r="AC136" s="16" t="str">
        <f>IF(24&gt;$D136,"",IF($E136=1,EOMONTH(EDATE(Bonds!$I136,6*(24-1)),0),EDATE(Bonds!$I136,6*(24-1))))</f>
        <v/>
      </c>
      <c r="AD136" s="16" t="str">
        <f>IF(25&gt;$D136,"",IF($E136=1,EOMONTH(EDATE(Bonds!$I136,6*(25-1)),0),EDATE(Bonds!$I136,6*(25-1))))</f>
        <v/>
      </c>
      <c r="AE136" s="16" t="str">
        <f>IF(26&gt;$D136,"",IF($E136=1,EOMONTH(EDATE(Bonds!$I136,6*(26-1)),0),EDATE(Bonds!$I136,6*(26-1))))</f>
        <v/>
      </c>
      <c r="AF136" s="16" t="str">
        <f>IF(27&gt;$D136,"",IF($E136=1,EOMONTH(EDATE(Bonds!$I136,6*(27-1)),0),EDATE(Bonds!$I136,6*(27-1))))</f>
        <v/>
      </c>
      <c r="AG136" s="16" t="str">
        <f>IF(28&gt;$D136,"",IF($E136=1,EOMONTH(EDATE(Bonds!$I136,6*(28-1)),0),EDATE(Bonds!$I136,6*(28-1))))</f>
        <v/>
      </c>
      <c r="AH136" s="16" t="str">
        <f>IF(29&gt;$D136,"",IF($E136=1,EOMONTH(EDATE(Bonds!$I136,6*(29-1)),0),EDATE(Bonds!$I136,6*(29-1))))</f>
        <v/>
      </c>
      <c r="AI136" s="16" t="str">
        <f>IF(30&gt;$D136,"",IF($E136=1,EOMONTH(EDATE(Bonds!$I136,6*(30-1)),0),EDATE(Bonds!$I136,6*(30-1))))</f>
        <v/>
      </c>
      <c r="AJ136" s="16" t="str">
        <f>IF(31&gt;$D136,"",IF($E136=1,EOMONTH(EDATE(Bonds!$I136,6*(31-1)),0),EDATE(Bonds!$I136,6*(31-1))))</f>
        <v/>
      </c>
      <c r="AK136" s="16" t="str">
        <f>IF(32&gt;$D136,"",IF($E136=1,EOMONTH(EDATE(Bonds!$I136,6*(32-1)),0),EDATE(Bonds!$I136,6*(32-1))))</f>
        <v/>
      </c>
      <c r="AL136" s="16" t="str">
        <f>IF(33&gt;$D136,"",IF($E136=1,EOMONTH(EDATE(Bonds!$I136,6*(33-1)),0),EDATE(Bonds!$I136,6*(33-1))))</f>
        <v/>
      </c>
      <c r="AM136" s="16" t="str">
        <f>IF(34&gt;$D136,"",IF($E136=1,EOMONTH(EDATE(Bonds!$I136,6*(34-1)),0),EDATE(Bonds!$I136,6*(34-1))))</f>
        <v/>
      </c>
      <c r="AN136" s="16" t="str">
        <f>IF(35&gt;$D136,"",IF($E136=1,EOMONTH(EDATE(Bonds!$I136,6*(35-1)),0),EDATE(Bonds!$I136,6*(35-1))))</f>
        <v/>
      </c>
      <c r="AO136" s="16" t="str">
        <f>IF(36&gt;$D136,"",IF($E136=1,EOMONTH(EDATE(Bonds!$I136,6*(36-1)),0),EDATE(Bonds!$I136,6*(36-1))))</f>
        <v/>
      </c>
      <c r="AP136" s="16" t="str">
        <f>IF(37&gt;$D136,"",IF($E136=1,EOMONTH(EDATE(Bonds!$I136,6*(37-1)),0),EDATE(Bonds!$I136,6*(37-1))))</f>
        <v/>
      </c>
      <c r="AQ136" s="16" t="str">
        <f>IF(38&gt;$D136,"",IF($E136=1,EOMONTH(EDATE(Bonds!$I136,6*(38-1)),0),EDATE(Bonds!$I136,6*(38-1))))</f>
        <v/>
      </c>
      <c r="AR136" s="16" t="str">
        <f>IF(39&gt;$D136,"",IF($E136=1,EOMONTH(EDATE(Bonds!$I136,6*(39-1)),0),EDATE(Bonds!$I136,6*(39-1))))</f>
        <v/>
      </c>
      <c r="AS136" s="16" t="str">
        <f>IF(40&gt;$D136,"",IF($E136=1,EOMONTH(EDATE(Bonds!$I136,6*(40-1)),0),EDATE(Bonds!$I136,6*(40-1))))</f>
        <v/>
      </c>
      <c r="AT136" s="16" t="str">
        <f>IF(41&gt;$D136,"",IF($E136=1,EOMONTH(EDATE(Bonds!$I136,6*(41-1)),0),EDATE(Bonds!$I136,6*(41-1))))</f>
        <v/>
      </c>
      <c r="AU136" s="16" t="str">
        <f>IF(42&gt;$D136,"",IF($E136=1,EOMONTH(EDATE(Bonds!$I136,6*(42-1)),0),EDATE(Bonds!$I136,6*(42-1))))</f>
        <v/>
      </c>
      <c r="AV136" s="16" t="str">
        <f>IF(43&gt;$D136,"",IF($E136=1,EOMONTH(EDATE(Bonds!$I136,6*(43-1)),0),EDATE(Bonds!$I136,6*(43-1))))</f>
        <v/>
      </c>
      <c r="AW136" s="16" t="str">
        <f>IF(44&gt;$D136,"",IF($E136=1,EOMONTH(EDATE(Bonds!$I136,6*(44-1)),0),EDATE(Bonds!$I136,6*(44-1))))</f>
        <v/>
      </c>
      <c r="AX136" s="16" t="str">
        <f>IF(45&gt;$D136,"",IF($E136=1,EOMONTH(EDATE(Bonds!$I136,6*(45-1)),0),EDATE(Bonds!$I136,6*(45-1))))</f>
        <v/>
      </c>
      <c r="AY136" s="16" t="str">
        <f>IF(46&gt;$D136,"",IF($E136=1,EOMONTH(EDATE(Bonds!$I136,6*(46-1)),0),EDATE(Bonds!$I136,6*(46-1))))</f>
        <v/>
      </c>
      <c r="AZ136" s="16" t="str">
        <f>IF(47&gt;$D136,"",IF($E136=1,EOMONTH(EDATE(Bonds!$I136,6*(47-1)),0),EDATE(Bonds!$I136,6*(47-1))))</f>
        <v/>
      </c>
      <c r="BA136" s="16" t="str">
        <f>IF(48&gt;$D136,"",IF($E136=1,EOMONTH(EDATE(Bonds!$I136,6*(48-1)),0),EDATE(Bonds!$I136,6*(48-1))))</f>
        <v/>
      </c>
      <c r="BB136" s="16" t="str">
        <f>IF(49&gt;$D136,"",IF($E136=1,EOMONTH(EDATE(Bonds!$I136,6*(49-1)),0),EDATE(Bonds!$I136,6*(49-1))))</f>
        <v/>
      </c>
      <c r="BC136" s="16" t="str">
        <f>IF(50&gt;$D136,"",IF($E136=1,EOMONTH(EDATE(Bonds!$I136,6*(50-1)),0),EDATE(Bonds!$I136,6*(50-1))))</f>
        <v/>
      </c>
      <c r="BD136" s="16" t="str">
        <f>IF(51&gt;$D136,"",IF($E136=1,EOMONTH(EDATE(Bonds!$I136,6*(51-1)),0),EDATE(Bonds!$I136,6*(51-1))))</f>
        <v/>
      </c>
      <c r="BE136" s="16" t="str">
        <f>IF(52&gt;$D136,"",IF($E136=1,EOMONTH(EDATE(Bonds!$I136,6*(52-1)),0),EDATE(Bonds!$I136,6*(52-1))))</f>
        <v/>
      </c>
      <c r="BF136" s="16" t="str">
        <f>IF(53&gt;$D136,"",IF($E136=1,EOMONTH(EDATE(Bonds!$I136,6*(53-1)),0),EDATE(Bonds!$I136,6*(53-1))))</f>
        <v/>
      </c>
      <c r="BG136" s="16" t="str">
        <f>IF(54&gt;$D136,"",IF($E136=1,EOMONTH(EDATE(Bonds!$I136,6*(54-1)),0),EDATE(Bonds!$I136,6*(54-1))))</f>
        <v/>
      </c>
      <c r="BH136" s="16" t="str">
        <f>IF(55&gt;$D136,"",IF($E136=1,EOMONTH(EDATE(Bonds!$I136,6*(55-1)),0),EDATE(Bonds!$I136,6*(55-1))))</f>
        <v/>
      </c>
      <c r="BI136" s="16" t="str">
        <f>IF(56&gt;$D136,"",IF($E136=1,EOMONTH(EDATE(Bonds!$I136,6*(56-1)),0),EDATE(Bonds!$I136,6*(56-1))))</f>
        <v/>
      </c>
      <c r="BJ136" s="16" t="str">
        <f>IF(57&gt;$D136,"",IF($E136=1,EOMONTH(EDATE(Bonds!$I136,6*(57-1)),0),EDATE(Bonds!$I136,6*(57-1))))</f>
        <v/>
      </c>
      <c r="BK136" s="16" t="str">
        <f>IF(58&gt;$D136,"",IF($E136=1,EOMONTH(EDATE(Bonds!$I136,6*(58-1)),0),EDATE(Bonds!$I136,6*(58-1))))</f>
        <v/>
      </c>
      <c r="BL136" s="16" t="str">
        <f>IF(59&gt;$D136,"",IF($E136=1,EOMONTH(EDATE(Bonds!$I136,6*(59-1)),0),EDATE(Bonds!$I136,6*(59-1))))</f>
        <v/>
      </c>
      <c r="BM136" s="16" t="str">
        <f>IF(60&gt;$D136,"",IF($E136=1,EOMONTH(EDATE(Bonds!$I136,6*(60-1)),0),EDATE(Bonds!$I136,6*(60-1))))</f>
        <v/>
      </c>
      <c r="BO136" s="22">
        <f t="shared" si="243"/>
        <v>3.7002419076807097E-2</v>
      </c>
      <c r="BP136" s="22">
        <f t="shared" si="244"/>
        <v>3.9802790029310406E-2</v>
      </c>
      <c r="BQ136" s="22">
        <f t="shared" si="245"/>
        <v>4.1633566624947708E-2</v>
      </c>
      <c r="BR136" s="22">
        <f t="shared" si="246"/>
        <v>4.2799704020971427E-2</v>
      </c>
      <c r="BS136" s="22">
        <f t="shared" si="247"/>
        <v>4.353049999094534E-2</v>
      </c>
      <c r="BT136" s="22">
        <f t="shared" si="248"/>
        <v>4.39846569817871E-2</v>
      </c>
      <c r="BU136" s="22" t="str">
        <f t="shared" si="249"/>
        <v/>
      </c>
      <c r="BV136" s="22" t="str">
        <f t="shared" si="250"/>
        <v/>
      </c>
      <c r="BW136" s="22" t="str">
        <f t="shared" si="251"/>
        <v/>
      </c>
      <c r="BX136" s="22" t="str">
        <f t="shared" si="252"/>
        <v/>
      </c>
      <c r="BY136" s="22" t="str">
        <f t="shared" si="253"/>
        <v/>
      </c>
      <c r="BZ136" s="22" t="str">
        <f t="shared" si="254"/>
        <v/>
      </c>
      <c r="CA136" s="22" t="str">
        <f t="shared" si="255"/>
        <v/>
      </c>
      <c r="CB136" s="22" t="str">
        <f t="shared" si="256"/>
        <v/>
      </c>
      <c r="CC136" s="22" t="str">
        <f t="shared" si="257"/>
        <v/>
      </c>
      <c r="CD136" s="22" t="str">
        <f t="shared" si="258"/>
        <v/>
      </c>
      <c r="CE136" s="22" t="str">
        <f t="shared" si="259"/>
        <v/>
      </c>
      <c r="CF136" s="22" t="str">
        <f t="shared" si="260"/>
        <v/>
      </c>
      <c r="CG136" s="22" t="str">
        <f t="shared" si="261"/>
        <v/>
      </c>
      <c r="CH136" s="22" t="str">
        <f t="shared" si="262"/>
        <v/>
      </c>
      <c r="CI136" s="22" t="str">
        <f t="shared" si="263"/>
        <v/>
      </c>
      <c r="CJ136" s="22" t="str">
        <f t="shared" si="264"/>
        <v/>
      </c>
      <c r="CK136" s="22" t="str">
        <f t="shared" si="265"/>
        <v/>
      </c>
      <c r="CL136" s="22" t="str">
        <f t="shared" si="266"/>
        <v/>
      </c>
      <c r="CM136" s="22" t="str">
        <f t="shared" si="267"/>
        <v/>
      </c>
      <c r="CN136" s="22" t="str">
        <f t="shared" si="268"/>
        <v/>
      </c>
      <c r="CO136" s="22" t="str">
        <f t="shared" si="269"/>
        <v/>
      </c>
      <c r="CP136" s="22" t="str">
        <f t="shared" si="270"/>
        <v/>
      </c>
      <c r="CQ136" s="22" t="str">
        <f t="shared" si="271"/>
        <v/>
      </c>
      <c r="CR136" s="22" t="str">
        <f t="shared" si="272"/>
        <v/>
      </c>
      <c r="CS136" s="22" t="str">
        <f t="shared" si="273"/>
        <v/>
      </c>
      <c r="CT136" s="22" t="str">
        <f t="shared" si="274"/>
        <v/>
      </c>
      <c r="CU136" s="22" t="str">
        <f t="shared" si="275"/>
        <v/>
      </c>
      <c r="CV136" s="22" t="str">
        <f t="shared" si="276"/>
        <v/>
      </c>
      <c r="CW136" s="22" t="str">
        <f t="shared" si="277"/>
        <v/>
      </c>
      <c r="CX136" s="22" t="str">
        <f t="shared" si="278"/>
        <v/>
      </c>
      <c r="CY136" s="22" t="str">
        <f t="shared" si="279"/>
        <v/>
      </c>
      <c r="CZ136" s="22" t="str">
        <f t="shared" si="280"/>
        <v/>
      </c>
      <c r="DA136" s="22" t="str">
        <f t="shared" si="281"/>
        <v/>
      </c>
      <c r="DB136" s="22" t="str">
        <f t="shared" si="282"/>
        <v/>
      </c>
      <c r="DC136" s="22" t="str">
        <f t="shared" si="283"/>
        <v/>
      </c>
      <c r="DD136" s="22" t="str">
        <f t="shared" si="284"/>
        <v/>
      </c>
      <c r="DE136" s="22" t="str">
        <f t="shared" si="285"/>
        <v/>
      </c>
      <c r="DF136" s="22" t="str">
        <f t="shared" si="286"/>
        <v/>
      </c>
      <c r="DG136" s="22" t="str">
        <f t="shared" si="287"/>
        <v/>
      </c>
      <c r="DH136" s="22" t="str">
        <f t="shared" si="288"/>
        <v/>
      </c>
      <c r="DI136" s="22" t="str">
        <f t="shared" si="289"/>
        <v/>
      </c>
      <c r="DJ136" s="22" t="str">
        <f t="shared" si="290"/>
        <v/>
      </c>
      <c r="DK136" s="22" t="str">
        <f t="shared" si="291"/>
        <v/>
      </c>
      <c r="DL136" s="22" t="str">
        <f t="shared" si="292"/>
        <v/>
      </c>
      <c r="DM136" s="22" t="str">
        <f t="shared" si="293"/>
        <v/>
      </c>
      <c r="DN136" s="22" t="str">
        <f t="shared" si="294"/>
        <v/>
      </c>
      <c r="DO136" s="22" t="str">
        <f t="shared" si="295"/>
        <v/>
      </c>
      <c r="DP136" s="22" t="str">
        <f t="shared" si="296"/>
        <v/>
      </c>
      <c r="DQ136" s="22" t="str">
        <f t="shared" si="297"/>
        <v/>
      </c>
      <c r="DR136" s="22" t="str">
        <f t="shared" si="298"/>
        <v/>
      </c>
      <c r="DS136" s="22" t="str">
        <f t="shared" si="299"/>
        <v/>
      </c>
      <c r="DT136" s="22" t="str">
        <f t="shared" si="300"/>
        <v/>
      </c>
      <c r="DU136" s="22" t="str">
        <f t="shared" si="301"/>
        <v/>
      </c>
      <c r="DV136" s="22" t="str">
        <f t="shared" si="302"/>
        <v/>
      </c>
      <c r="DX136" s="18">
        <f t="shared" si="303"/>
        <v>1.9302461856089204</v>
      </c>
      <c r="DY136" s="18">
        <f t="shared" si="304"/>
        <v>1.891777395831918</v>
      </c>
      <c r="DZ136" s="18">
        <f t="shared" si="305"/>
        <v>1.8506640611861163</v>
      </c>
      <c r="EA136" s="18">
        <f t="shared" si="306"/>
        <v>1.8090497299770008</v>
      </c>
      <c r="EB136" s="18">
        <f t="shared" si="307"/>
        <v>1.7679232272980356</v>
      </c>
      <c r="EC136" s="18">
        <f t="shared" si="308"/>
        <v>90.910841847341644</v>
      </c>
      <c r="ED136" s="18">
        <f t="shared" si="309"/>
        <v>0</v>
      </c>
      <c r="EE136" s="18">
        <f t="shared" si="310"/>
        <v>0</v>
      </c>
      <c r="EF136" s="18">
        <f t="shared" si="311"/>
        <v>0</v>
      </c>
      <c r="EG136" s="18">
        <f t="shared" si="312"/>
        <v>0</v>
      </c>
      <c r="EH136" s="18">
        <f t="shared" si="313"/>
        <v>0</v>
      </c>
      <c r="EI136" s="18">
        <f t="shared" si="314"/>
        <v>0</v>
      </c>
      <c r="EJ136" s="18">
        <f t="shared" si="315"/>
        <v>0</v>
      </c>
      <c r="EK136" s="18">
        <f t="shared" si="316"/>
        <v>0</v>
      </c>
      <c r="EL136" s="18">
        <f t="shared" si="317"/>
        <v>0</v>
      </c>
      <c r="EM136" s="18">
        <f t="shared" si="318"/>
        <v>0</v>
      </c>
      <c r="EN136" s="18">
        <f t="shared" si="319"/>
        <v>0</v>
      </c>
      <c r="EO136" s="18">
        <f t="shared" si="320"/>
        <v>0</v>
      </c>
      <c r="EP136" s="18">
        <f t="shared" si="321"/>
        <v>0</v>
      </c>
      <c r="EQ136" s="18">
        <f t="shared" si="322"/>
        <v>0</v>
      </c>
      <c r="ER136" s="18">
        <f t="shared" si="323"/>
        <v>0</v>
      </c>
      <c r="ES136" s="18">
        <f t="shared" si="324"/>
        <v>0</v>
      </c>
      <c r="ET136" s="18">
        <f t="shared" si="325"/>
        <v>0</v>
      </c>
      <c r="EU136" s="18">
        <f t="shared" si="326"/>
        <v>0</v>
      </c>
      <c r="EV136" s="18">
        <f t="shared" si="327"/>
        <v>0</v>
      </c>
      <c r="EW136" s="18">
        <f t="shared" si="328"/>
        <v>0</v>
      </c>
      <c r="EX136" s="18">
        <f t="shared" si="329"/>
        <v>0</v>
      </c>
      <c r="EY136" s="18">
        <f t="shared" si="330"/>
        <v>0</v>
      </c>
      <c r="EZ136" s="18">
        <f t="shared" si="331"/>
        <v>0</v>
      </c>
      <c r="FA136" s="18">
        <f t="shared" si="332"/>
        <v>0</v>
      </c>
      <c r="FB136" s="18">
        <f t="shared" si="333"/>
        <v>0</v>
      </c>
      <c r="FC136" s="18">
        <f t="shared" si="334"/>
        <v>0</v>
      </c>
      <c r="FD136" s="18">
        <f t="shared" si="335"/>
        <v>0</v>
      </c>
      <c r="FE136" s="18">
        <f t="shared" si="336"/>
        <v>0</v>
      </c>
      <c r="FF136" s="18">
        <f t="shared" si="337"/>
        <v>0</v>
      </c>
      <c r="FG136" s="18">
        <f t="shared" si="338"/>
        <v>0</v>
      </c>
      <c r="FH136" s="18">
        <f t="shared" si="339"/>
        <v>0</v>
      </c>
      <c r="FI136" s="18">
        <f t="shared" si="340"/>
        <v>0</v>
      </c>
      <c r="FJ136" s="18">
        <f t="shared" si="341"/>
        <v>0</v>
      </c>
      <c r="FK136" s="18">
        <f t="shared" si="342"/>
        <v>0</v>
      </c>
      <c r="FL136" s="18">
        <f t="shared" si="343"/>
        <v>0</v>
      </c>
      <c r="FM136" s="18">
        <f t="shared" si="344"/>
        <v>0</v>
      </c>
      <c r="FN136" s="18">
        <f t="shared" si="345"/>
        <v>0</v>
      </c>
      <c r="FO136" s="18">
        <f t="shared" si="346"/>
        <v>0</v>
      </c>
      <c r="FP136" s="18">
        <f t="shared" si="347"/>
        <v>0</v>
      </c>
      <c r="FQ136" s="18">
        <f t="shared" si="348"/>
        <v>0</v>
      </c>
      <c r="FR136" s="18">
        <f t="shared" si="349"/>
        <v>0</v>
      </c>
      <c r="FS136" s="18">
        <f t="shared" si="350"/>
        <v>0</v>
      </c>
      <c r="FT136" s="18">
        <f t="shared" si="351"/>
        <v>0</v>
      </c>
      <c r="FU136" s="18">
        <f t="shared" si="352"/>
        <v>0</v>
      </c>
      <c r="FV136" s="18">
        <f t="shared" si="353"/>
        <v>0</v>
      </c>
      <c r="FW136" s="18">
        <f t="shared" si="354"/>
        <v>0</v>
      </c>
      <c r="FX136" s="18">
        <f t="shared" si="355"/>
        <v>0</v>
      </c>
      <c r="FY136" s="18">
        <f t="shared" si="356"/>
        <v>0</v>
      </c>
      <c r="FZ136" s="18">
        <f t="shared" si="357"/>
        <v>0</v>
      </c>
      <c r="GA136" s="18">
        <f t="shared" si="358"/>
        <v>0</v>
      </c>
      <c r="GB136" s="18">
        <f t="shared" si="359"/>
        <v>0</v>
      </c>
      <c r="GC136" s="18">
        <f t="shared" si="360"/>
        <v>0</v>
      </c>
      <c r="GD136" s="18">
        <f t="shared" si="361"/>
        <v>0</v>
      </c>
      <c r="GE136" s="18">
        <f t="shared" si="362"/>
        <v>0</v>
      </c>
    </row>
    <row r="137" spans="1:187" x14ac:dyDescent="0.2">
      <c r="A137">
        <v>134</v>
      </c>
      <c r="B137" s="16">
        <f>Bonds!B137</f>
        <v>47238</v>
      </c>
      <c r="C137" s="17">
        <f>Bonds!C137</f>
        <v>2.875</v>
      </c>
      <c r="D137">
        <f>Bonds!Q137</f>
        <v>6</v>
      </c>
      <c r="E137">
        <f t="shared" si="242"/>
        <v>1</v>
      </c>
      <c r="F137" s="16">
        <f>IF(1&gt;$D137,"",IF($E137=1,EOMONTH(EDATE(Bonds!$I137,6*(1-1)),0),EDATE(Bonds!$I137,6*(1-1))))</f>
        <v>46326</v>
      </c>
      <c r="G137" s="16">
        <f>IF(2&gt;$D137,"",IF($E137=1,EOMONTH(EDATE(Bonds!$I137,6*(2-1)),0),EDATE(Bonds!$I137,6*(2-1))))</f>
        <v>46507</v>
      </c>
      <c r="H137" s="16">
        <f>IF(3&gt;$D137,"",IF($E137=1,EOMONTH(EDATE(Bonds!$I137,6*(3-1)),0),EDATE(Bonds!$I137,6*(3-1))))</f>
        <v>46691</v>
      </c>
      <c r="I137" s="16">
        <f>IF(4&gt;$D137,"",IF($E137=1,EOMONTH(EDATE(Bonds!$I137,6*(4-1)),0),EDATE(Bonds!$I137,6*(4-1))))</f>
        <v>46873</v>
      </c>
      <c r="J137" s="16">
        <f>IF(5&gt;$D137,"",IF($E137=1,EOMONTH(EDATE(Bonds!$I137,6*(5-1)),0),EDATE(Bonds!$I137,6*(5-1))))</f>
        <v>47057</v>
      </c>
      <c r="K137" s="16">
        <f>IF(6&gt;$D137,"",IF($E137=1,EOMONTH(EDATE(Bonds!$I137,6*(6-1)),0),EDATE(Bonds!$I137,6*(6-1))))</f>
        <v>47238</v>
      </c>
      <c r="L137" s="16" t="str">
        <f>IF(7&gt;$D137,"",IF($E137=1,EOMONTH(EDATE(Bonds!$I137,6*(7-1)),0),EDATE(Bonds!$I137,6*(7-1))))</f>
        <v/>
      </c>
      <c r="M137" s="16" t="str">
        <f>IF(8&gt;$D137,"",IF($E137=1,EOMONTH(EDATE(Bonds!$I137,6*(8-1)),0),EDATE(Bonds!$I137,6*(8-1))))</f>
        <v/>
      </c>
      <c r="N137" s="16" t="str">
        <f>IF(9&gt;$D137,"",IF($E137=1,EOMONTH(EDATE(Bonds!$I137,6*(9-1)),0),EDATE(Bonds!$I137,6*(9-1))))</f>
        <v/>
      </c>
      <c r="O137" s="16" t="str">
        <f>IF(10&gt;$D137,"",IF($E137=1,EOMONTH(EDATE(Bonds!$I137,6*(10-1)),0),EDATE(Bonds!$I137,6*(10-1))))</f>
        <v/>
      </c>
      <c r="P137" s="16" t="str">
        <f>IF(11&gt;$D137,"",IF($E137=1,EOMONTH(EDATE(Bonds!$I137,6*(11-1)),0),EDATE(Bonds!$I137,6*(11-1))))</f>
        <v/>
      </c>
      <c r="Q137" s="16" t="str">
        <f>IF(12&gt;$D137,"",IF($E137=1,EOMONTH(EDATE(Bonds!$I137,6*(12-1)),0),EDATE(Bonds!$I137,6*(12-1))))</f>
        <v/>
      </c>
      <c r="R137" s="16" t="str">
        <f>IF(13&gt;$D137,"",IF($E137=1,EOMONTH(EDATE(Bonds!$I137,6*(13-1)),0),EDATE(Bonds!$I137,6*(13-1))))</f>
        <v/>
      </c>
      <c r="S137" s="16" t="str">
        <f>IF(14&gt;$D137,"",IF($E137=1,EOMONTH(EDATE(Bonds!$I137,6*(14-1)),0),EDATE(Bonds!$I137,6*(14-1))))</f>
        <v/>
      </c>
      <c r="T137" s="16" t="str">
        <f>IF(15&gt;$D137,"",IF($E137=1,EOMONTH(EDATE(Bonds!$I137,6*(15-1)),0),EDATE(Bonds!$I137,6*(15-1))))</f>
        <v/>
      </c>
      <c r="U137" s="16" t="str">
        <f>IF(16&gt;$D137,"",IF($E137=1,EOMONTH(EDATE(Bonds!$I137,6*(16-1)),0),EDATE(Bonds!$I137,6*(16-1))))</f>
        <v/>
      </c>
      <c r="V137" s="16" t="str">
        <f>IF(17&gt;$D137,"",IF($E137=1,EOMONTH(EDATE(Bonds!$I137,6*(17-1)),0),EDATE(Bonds!$I137,6*(17-1))))</f>
        <v/>
      </c>
      <c r="W137" s="16" t="str">
        <f>IF(18&gt;$D137,"",IF($E137=1,EOMONTH(EDATE(Bonds!$I137,6*(18-1)),0),EDATE(Bonds!$I137,6*(18-1))))</f>
        <v/>
      </c>
      <c r="X137" s="16" t="str">
        <f>IF(19&gt;$D137,"",IF($E137=1,EOMONTH(EDATE(Bonds!$I137,6*(19-1)),0),EDATE(Bonds!$I137,6*(19-1))))</f>
        <v/>
      </c>
      <c r="Y137" s="16" t="str">
        <f>IF(20&gt;$D137,"",IF($E137=1,EOMONTH(EDATE(Bonds!$I137,6*(20-1)),0),EDATE(Bonds!$I137,6*(20-1))))</f>
        <v/>
      </c>
      <c r="Z137" s="16" t="str">
        <f>IF(21&gt;$D137,"",IF($E137=1,EOMONTH(EDATE(Bonds!$I137,6*(21-1)),0),EDATE(Bonds!$I137,6*(21-1))))</f>
        <v/>
      </c>
      <c r="AA137" s="16" t="str">
        <f>IF(22&gt;$D137,"",IF($E137=1,EOMONTH(EDATE(Bonds!$I137,6*(22-1)),0),EDATE(Bonds!$I137,6*(22-1))))</f>
        <v/>
      </c>
      <c r="AB137" s="16" t="str">
        <f>IF(23&gt;$D137,"",IF($E137=1,EOMONTH(EDATE(Bonds!$I137,6*(23-1)),0),EDATE(Bonds!$I137,6*(23-1))))</f>
        <v/>
      </c>
      <c r="AC137" s="16" t="str">
        <f>IF(24&gt;$D137,"",IF($E137=1,EOMONTH(EDATE(Bonds!$I137,6*(24-1)),0),EDATE(Bonds!$I137,6*(24-1))))</f>
        <v/>
      </c>
      <c r="AD137" s="16" t="str">
        <f>IF(25&gt;$D137,"",IF($E137=1,EOMONTH(EDATE(Bonds!$I137,6*(25-1)),0),EDATE(Bonds!$I137,6*(25-1))))</f>
        <v/>
      </c>
      <c r="AE137" s="16" t="str">
        <f>IF(26&gt;$D137,"",IF($E137=1,EOMONTH(EDATE(Bonds!$I137,6*(26-1)),0),EDATE(Bonds!$I137,6*(26-1))))</f>
        <v/>
      </c>
      <c r="AF137" s="16" t="str">
        <f>IF(27&gt;$D137,"",IF($E137=1,EOMONTH(EDATE(Bonds!$I137,6*(27-1)),0),EDATE(Bonds!$I137,6*(27-1))))</f>
        <v/>
      </c>
      <c r="AG137" s="16" t="str">
        <f>IF(28&gt;$D137,"",IF($E137=1,EOMONTH(EDATE(Bonds!$I137,6*(28-1)),0),EDATE(Bonds!$I137,6*(28-1))))</f>
        <v/>
      </c>
      <c r="AH137" s="16" t="str">
        <f>IF(29&gt;$D137,"",IF($E137=1,EOMONTH(EDATE(Bonds!$I137,6*(29-1)),0),EDATE(Bonds!$I137,6*(29-1))))</f>
        <v/>
      </c>
      <c r="AI137" s="16" t="str">
        <f>IF(30&gt;$D137,"",IF($E137=1,EOMONTH(EDATE(Bonds!$I137,6*(30-1)),0),EDATE(Bonds!$I137,6*(30-1))))</f>
        <v/>
      </c>
      <c r="AJ137" s="16" t="str">
        <f>IF(31&gt;$D137,"",IF($E137=1,EOMONTH(EDATE(Bonds!$I137,6*(31-1)),0),EDATE(Bonds!$I137,6*(31-1))))</f>
        <v/>
      </c>
      <c r="AK137" s="16" t="str">
        <f>IF(32&gt;$D137,"",IF($E137=1,EOMONTH(EDATE(Bonds!$I137,6*(32-1)),0),EDATE(Bonds!$I137,6*(32-1))))</f>
        <v/>
      </c>
      <c r="AL137" s="16" t="str">
        <f>IF(33&gt;$D137,"",IF($E137=1,EOMONTH(EDATE(Bonds!$I137,6*(33-1)),0),EDATE(Bonds!$I137,6*(33-1))))</f>
        <v/>
      </c>
      <c r="AM137" s="16" t="str">
        <f>IF(34&gt;$D137,"",IF($E137=1,EOMONTH(EDATE(Bonds!$I137,6*(34-1)),0),EDATE(Bonds!$I137,6*(34-1))))</f>
        <v/>
      </c>
      <c r="AN137" s="16" t="str">
        <f>IF(35&gt;$D137,"",IF($E137=1,EOMONTH(EDATE(Bonds!$I137,6*(35-1)),0),EDATE(Bonds!$I137,6*(35-1))))</f>
        <v/>
      </c>
      <c r="AO137" s="16" t="str">
        <f>IF(36&gt;$D137,"",IF($E137=1,EOMONTH(EDATE(Bonds!$I137,6*(36-1)),0),EDATE(Bonds!$I137,6*(36-1))))</f>
        <v/>
      </c>
      <c r="AP137" s="16" t="str">
        <f>IF(37&gt;$D137,"",IF($E137=1,EOMONTH(EDATE(Bonds!$I137,6*(37-1)),0),EDATE(Bonds!$I137,6*(37-1))))</f>
        <v/>
      </c>
      <c r="AQ137" s="16" t="str">
        <f>IF(38&gt;$D137,"",IF($E137=1,EOMONTH(EDATE(Bonds!$I137,6*(38-1)),0),EDATE(Bonds!$I137,6*(38-1))))</f>
        <v/>
      </c>
      <c r="AR137" s="16" t="str">
        <f>IF(39&gt;$D137,"",IF($E137=1,EOMONTH(EDATE(Bonds!$I137,6*(39-1)),0),EDATE(Bonds!$I137,6*(39-1))))</f>
        <v/>
      </c>
      <c r="AS137" s="16" t="str">
        <f>IF(40&gt;$D137,"",IF($E137=1,EOMONTH(EDATE(Bonds!$I137,6*(40-1)),0),EDATE(Bonds!$I137,6*(40-1))))</f>
        <v/>
      </c>
      <c r="AT137" s="16" t="str">
        <f>IF(41&gt;$D137,"",IF($E137=1,EOMONTH(EDATE(Bonds!$I137,6*(41-1)),0),EDATE(Bonds!$I137,6*(41-1))))</f>
        <v/>
      </c>
      <c r="AU137" s="16" t="str">
        <f>IF(42&gt;$D137,"",IF($E137=1,EOMONTH(EDATE(Bonds!$I137,6*(42-1)),0),EDATE(Bonds!$I137,6*(42-1))))</f>
        <v/>
      </c>
      <c r="AV137" s="16" t="str">
        <f>IF(43&gt;$D137,"",IF($E137=1,EOMONTH(EDATE(Bonds!$I137,6*(43-1)),0),EDATE(Bonds!$I137,6*(43-1))))</f>
        <v/>
      </c>
      <c r="AW137" s="16" t="str">
        <f>IF(44&gt;$D137,"",IF($E137=1,EOMONTH(EDATE(Bonds!$I137,6*(44-1)),0),EDATE(Bonds!$I137,6*(44-1))))</f>
        <v/>
      </c>
      <c r="AX137" s="16" t="str">
        <f>IF(45&gt;$D137,"",IF($E137=1,EOMONTH(EDATE(Bonds!$I137,6*(45-1)),0),EDATE(Bonds!$I137,6*(45-1))))</f>
        <v/>
      </c>
      <c r="AY137" s="16" t="str">
        <f>IF(46&gt;$D137,"",IF($E137=1,EOMONTH(EDATE(Bonds!$I137,6*(46-1)),0),EDATE(Bonds!$I137,6*(46-1))))</f>
        <v/>
      </c>
      <c r="AZ137" s="16" t="str">
        <f>IF(47&gt;$D137,"",IF($E137=1,EOMONTH(EDATE(Bonds!$I137,6*(47-1)),0),EDATE(Bonds!$I137,6*(47-1))))</f>
        <v/>
      </c>
      <c r="BA137" s="16" t="str">
        <f>IF(48&gt;$D137,"",IF($E137=1,EOMONTH(EDATE(Bonds!$I137,6*(48-1)),0),EDATE(Bonds!$I137,6*(48-1))))</f>
        <v/>
      </c>
      <c r="BB137" s="16" t="str">
        <f>IF(49&gt;$D137,"",IF($E137=1,EOMONTH(EDATE(Bonds!$I137,6*(49-1)),0),EDATE(Bonds!$I137,6*(49-1))))</f>
        <v/>
      </c>
      <c r="BC137" s="16" t="str">
        <f>IF(50&gt;$D137,"",IF($E137=1,EOMONTH(EDATE(Bonds!$I137,6*(50-1)),0),EDATE(Bonds!$I137,6*(50-1))))</f>
        <v/>
      </c>
      <c r="BD137" s="16" t="str">
        <f>IF(51&gt;$D137,"",IF($E137=1,EOMONTH(EDATE(Bonds!$I137,6*(51-1)),0),EDATE(Bonds!$I137,6*(51-1))))</f>
        <v/>
      </c>
      <c r="BE137" s="16" t="str">
        <f>IF(52&gt;$D137,"",IF($E137=1,EOMONTH(EDATE(Bonds!$I137,6*(52-1)),0),EDATE(Bonds!$I137,6*(52-1))))</f>
        <v/>
      </c>
      <c r="BF137" s="16" t="str">
        <f>IF(53&gt;$D137,"",IF($E137=1,EOMONTH(EDATE(Bonds!$I137,6*(53-1)),0),EDATE(Bonds!$I137,6*(53-1))))</f>
        <v/>
      </c>
      <c r="BG137" s="16" t="str">
        <f>IF(54&gt;$D137,"",IF($E137=1,EOMONTH(EDATE(Bonds!$I137,6*(54-1)),0),EDATE(Bonds!$I137,6*(54-1))))</f>
        <v/>
      </c>
      <c r="BH137" s="16" t="str">
        <f>IF(55&gt;$D137,"",IF($E137=1,EOMONTH(EDATE(Bonds!$I137,6*(55-1)),0),EDATE(Bonds!$I137,6*(55-1))))</f>
        <v/>
      </c>
      <c r="BI137" s="16" t="str">
        <f>IF(56&gt;$D137,"",IF($E137=1,EOMONTH(EDATE(Bonds!$I137,6*(56-1)),0),EDATE(Bonds!$I137,6*(56-1))))</f>
        <v/>
      </c>
      <c r="BJ137" s="16" t="str">
        <f>IF(57&gt;$D137,"",IF($E137=1,EOMONTH(EDATE(Bonds!$I137,6*(57-1)),0),EDATE(Bonds!$I137,6*(57-1))))</f>
        <v/>
      </c>
      <c r="BK137" s="16" t="str">
        <f>IF(58&gt;$D137,"",IF($E137=1,EOMONTH(EDATE(Bonds!$I137,6*(58-1)),0),EDATE(Bonds!$I137,6*(58-1))))</f>
        <v/>
      </c>
      <c r="BL137" s="16" t="str">
        <f>IF(59&gt;$D137,"",IF($E137=1,EOMONTH(EDATE(Bonds!$I137,6*(59-1)),0),EDATE(Bonds!$I137,6*(59-1))))</f>
        <v/>
      </c>
      <c r="BM137" s="16" t="str">
        <f>IF(60&gt;$D137,"",IF($E137=1,EOMONTH(EDATE(Bonds!$I137,6*(60-1)),0),EDATE(Bonds!$I137,6*(60-1))))</f>
        <v/>
      </c>
      <c r="BO137" s="22">
        <f t="shared" si="243"/>
        <v>3.7298133534015822E-2</v>
      </c>
      <c r="BP137" s="22">
        <f t="shared" si="244"/>
        <v>3.9984915237647078E-2</v>
      </c>
      <c r="BQ137" s="22">
        <f t="shared" si="245"/>
        <v>4.1758155671488606E-2</v>
      </c>
      <c r="BR137" s="22">
        <f t="shared" si="246"/>
        <v>4.2873417403885665E-2</v>
      </c>
      <c r="BS137" s="22">
        <f t="shared" si="247"/>
        <v>4.3579434732219563E-2</v>
      </c>
      <c r="BT137" s="22">
        <f t="shared" si="248"/>
        <v>4.4013636099197735E-2</v>
      </c>
      <c r="BU137" s="22" t="str">
        <f t="shared" si="249"/>
        <v/>
      </c>
      <c r="BV137" s="22" t="str">
        <f t="shared" si="250"/>
        <v/>
      </c>
      <c r="BW137" s="22" t="str">
        <f t="shared" si="251"/>
        <v/>
      </c>
      <c r="BX137" s="22" t="str">
        <f t="shared" si="252"/>
        <v/>
      </c>
      <c r="BY137" s="22" t="str">
        <f t="shared" si="253"/>
        <v/>
      </c>
      <c r="BZ137" s="22" t="str">
        <f t="shared" si="254"/>
        <v/>
      </c>
      <c r="CA137" s="22" t="str">
        <f t="shared" si="255"/>
        <v/>
      </c>
      <c r="CB137" s="22" t="str">
        <f t="shared" si="256"/>
        <v/>
      </c>
      <c r="CC137" s="22" t="str">
        <f t="shared" si="257"/>
        <v/>
      </c>
      <c r="CD137" s="22" t="str">
        <f t="shared" si="258"/>
        <v/>
      </c>
      <c r="CE137" s="22" t="str">
        <f t="shared" si="259"/>
        <v/>
      </c>
      <c r="CF137" s="22" t="str">
        <f t="shared" si="260"/>
        <v/>
      </c>
      <c r="CG137" s="22" t="str">
        <f t="shared" si="261"/>
        <v/>
      </c>
      <c r="CH137" s="22" t="str">
        <f t="shared" si="262"/>
        <v/>
      </c>
      <c r="CI137" s="22" t="str">
        <f t="shared" si="263"/>
        <v/>
      </c>
      <c r="CJ137" s="22" t="str">
        <f t="shared" si="264"/>
        <v/>
      </c>
      <c r="CK137" s="22" t="str">
        <f t="shared" si="265"/>
        <v/>
      </c>
      <c r="CL137" s="22" t="str">
        <f t="shared" si="266"/>
        <v/>
      </c>
      <c r="CM137" s="22" t="str">
        <f t="shared" si="267"/>
        <v/>
      </c>
      <c r="CN137" s="22" t="str">
        <f t="shared" si="268"/>
        <v/>
      </c>
      <c r="CO137" s="22" t="str">
        <f t="shared" si="269"/>
        <v/>
      </c>
      <c r="CP137" s="22" t="str">
        <f t="shared" si="270"/>
        <v/>
      </c>
      <c r="CQ137" s="22" t="str">
        <f t="shared" si="271"/>
        <v/>
      </c>
      <c r="CR137" s="22" t="str">
        <f t="shared" si="272"/>
        <v/>
      </c>
      <c r="CS137" s="22" t="str">
        <f t="shared" si="273"/>
        <v/>
      </c>
      <c r="CT137" s="22" t="str">
        <f t="shared" si="274"/>
        <v/>
      </c>
      <c r="CU137" s="22" t="str">
        <f t="shared" si="275"/>
        <v/>
      </c>
      <c r="CV137" s="22" t="str">
        <f t="shared" si="276"/>
        <v/>
      </c>
      <c r="CW137" s="22" t="str">
        <f t="shared" si="277"/>
        <v/>
      </c>
      <c r="CX137" s="22" t="str">
        <f t="shared" si="278"/>
        <v/>
      </c>
      <c r="CY137" s="22" t="str">
        <f t="shared" si="279"/>
        <v/>
      </c>
      <c r="CZ137" s="22" t="str">
        <f t="shared" si="280"/>
        <v/>
      </c>
      <c r="DA137" s="22" t="str">
        <f t="shared" si="281"/>
        <v/>
      </c>
      <c r="DB137" s="22" t="str">
        <f t="shared" si="282"/>
        <v/>
      </c>
      <c r="DC137" s="22" t="str">
        <f t="shared" si="283"/>
        <v/>
      </c>
      <c r="DD137" s="22" t="str">
        <f t="shared" si="284"/>
        <v/>
      </c>
      <c r="DE137" s="22" t="str">
        <f t="shared" si="285"/>
        <v/>
      </c>
      <c r="DF137" s="22" t="str">
        <f t="shared" si="286"/>
        <v/>
      </c>
      <c r="DG137" s="22" t="str">
        <f t="shared" si="287"/>
        <v/>
      </c>
      <c r="DH137" s="22" t="str">
        <f t="shared" si="288"/>
        <v/>
      </c>
      <c r="DI137" s="22" t="str">
        <f t="shared" si="289"/>
        <v/>
      </c>
      <c r="DJ137" s="22" t="str">
        <f t="shared" si="290"/>
        <v/>
      </c>
      <c r="DK137" s="22" t="str">
        <f t="shared" si="291"/>
        <v/>
      </c>
      <c r="DL137" s="22" t="str">
        <f t="shared" si="292"/>
        <v/>
      </c>
      <c r="DM137" s="22" t="str">
        <f t="shared" si="293"/>
        <v/>
      </c>
      <c r="DN137" s="22" t="str">
        <f t="shared" si="294"/>
        <v/>
      </c>
      <c r="DO137" s="22" t="str">
        <f t="shared" si="295"/>
        <v/>
      </c>
      <c r="DP137" s="22" t="str">
        <f t="shared" si="296"/>
        <v/>
      </c>
      <c r="DQ137" s="22" t="str">
        <f t="shared" si="297"/>
        <v/>
      </c>
      <c r="DR137" s="22" t="str">
        <f t="shared" si="298"/>
        <v/>
      </c>
      <c r="DS137" s="22" t="str">
        <f t="shared" si="299"/>
        <v/>
      </c>
      <c r="DT137" s="22" t="str">
        <f t="shared" si="300"/>
        <v/>
      </c>
      <c r="DU137" s="22" t="str">
        <f t="shared" si="301"/>
        <v/>
      </c>
      <c r="DV137" s="22" t="str">
        <f t="shared" si="302"/>
        <v/>
      </c>
      <c r="DX137" s="18">
        <f t="shared" si="303"/>
        <v>1.4297356975868658</v>
      </c>
      <c r="DY137" s="18">
        <f t="shared" si="304"/>
        <v>1.4011191762261768</v>
      </c>
      <c r="DZ137" s="18">
        <f t="shared" si="305"/>
        <v>1.3703741777615439</v>
      </c>
      <c r="EA137" s="18">
        <f t="shared" si="306"/>
        <v>1.3396771380291976</v>
      </c>
      <c r="EB137" s="18">
        <f t="shared" si="307"/>
        <v>1.3090468222895633</v>
      </c>
      <c r="EC137" s="18">
        <f t="shared" si="308"/>
        <v>90.294633280468091</v>
      </c>
      <c r="ED137" s="18">
        <f t="shared" si="309"/>
        <v>0</v>
      </c>
      <c r="EE137" s="18">
        <f t="shared" si="310"/>
        <v>0</v>
      </c>
      <c r="EF137" s="18">
        <f t="shared" si="311"/>
        <v>0</v>
      </c>
      <c r="EG137" s="18">
        <f t="shared" si="312"/>
        <v>0</v>
      </c>
      <c r="EH137" s="18">
        <f t="shared" si="313"/>
        <v>0</v>
      </c>
      <c r="EI137" s="18">
        <f t="shared" si="314"/>
        <v>0</v>
      </c>
      <c r="EJ137" s="18">
        <f t="shared" si="315"/>
        <v>0</v>
      </c>
      <c r="EK137" s="18">
        <f t="shared" si="316"/>
        <v>0</v>
      </c>
      <c r="EL137" s="18">
        <f t="shared" si="317"/>
        <v>0</v>
      </c>
      <c r="EM137" s="18">
        <f t="shared" si="318"/>
        <v>0</v>
      </c>
      <c r="EN137" s="18">
        <f t="shared" si="319"/>
        <v>0</v>
      </c>
      <c r="EO137" s="18">
        <f t="shared" si="320"/>
        <v>0</v>
      </c>
      <c r="EP137" s="18">
        <f t="shared" si="321"/>
        <v>0</v>
      </c>
      <c r="EQ137" s="18">
        <f t="shared" si="322"/>
        <v>0</v>
      </c>
      <c r="ER137" s="18">
        <f t="shared" si="323"/>
        <v>0</v>
      </c>
      <c r="ES137" s="18">
        <f t="shared" si="324"/>
        <v>0</v>
      </c>
      <c r="ET137" s="18">
        <f t="shared" si="325"/>
        <v>0</v>
      </c>
      <c r="EU137" s="18">
        <f t="shared" si="326"/>
        <v>0</v>
      </c>
      <c r="EV137" s="18">
        <f t="shared" si="327"/>
        <v>0</v>
      </c>
      <c r="EW137" s="18">
        <f t="shared" si="328"/>
        <v>0</v>
      </c>
      <c r="EX137" s="18">
        <f t="shared" si="329"/>
        <v>0</v>
      </c>
      <c r="EY137" s="18">
        <f t="shared" si="330"/>
        <v>0</v>
      </c>
      <c r="EZ137" s="18">
        <f t="shared" si="331"/>
        <v>0</v>
      </c>
      <c r="FA137" s="18">
        <f t="shared" si="332"/>
        <v>0</v>
      </c>
      <c r="FB137" s="18">
        <f t="shared" si="333"/>
        <v>0</v>
      </c>
      <c r="FC137" s="18">
        <f t="shared" si="334"/>
        <v>0</v>
      </c>
      <c r="FD137" s="18">
        <f t="shared" si="335"/>
        <v>0</v>
      </c>
      <c r="FE137" s="18">
        <f t="shared" si="336"/>
        <v>0</v>
      </c>
      <c r="FF137" s="18">
        <f t="shared" si="337"/>
        <v>0</v>
      </c>
      <c r="FG137" s="18">
        <f t="shared" si="338"/>
        <v>0</v>
      </c>
      <c r="FH137" s="18">
        <f t="shared" si="339"/>
        <v>0</v>
      </c>
      <c r="FI137" s="18">
        <f t="shared" si="340"/>
        <v>0</v>
      </c>
      <c r="FJ137" s="18">
        <f t="shared" si="341"/>
        <v>0</v>
      </c>
      <c r="FK137" s="18">
        <f t="shared" si="342"/>
        <v>0</v>
      </c>
      <c r="FL137" s="18">
        <f t="shared" si="343"/>
        <v>0</v>
      </c>
      <c r="FM137" s="18">
        <f t="shared" si="344"/>
        <v>0</v>
      </c>
      <c r="FN137" s="18">
        <f t="shared" si="345"/>
        <v>0</v>
      </c>
      <c r="FO137" s="18">
        <f t="shared" si="346"/>
        <v>0</v>
      </c>
      <c r="FP137" s="18">
        <f t="shared" si="347"/>
        <v>0</v>
      </c>
      <c r="FQ137" s="18">
        <f t="shared" si="348"/>
        <v>0</v>
      </c>
      <c r="FR137" s="18">
        <f t="shared" si="349"/>
        <v>0</v>
      </c>
      <c r="FS137" s="18">
        <f t="shared" si="350"/>
        <v>0</v>
      </c>
      <c r="FT137" s="18">
        <f t="shared" si="351"/>
        <v>0</v>
      </c>
      <c r="FU137" s="18">
        <f t="shared" si="352"/>
        <v>0</v>
      </c>
      <c r="FV137" s="18">
        <f t="shared" si="353"/>
        <v>0</v>
      </c>
      <c r="FW137" s="18">
        <f t="shared" si="354"/>
        <v>0</v>
      </c>
      <c r="FX137" s="18">
        <f t="shared" si="355"/>
        <v>0</v>
      </c>
      <c r="FY137" s="18">
        <f t="shared" si="356"/>
        <v>0</v>
      </c>
      <c r="FZ137" s="18">
        <f t="shared" si="357"/>
        <v>0</v>
      </c>
      <c r="GA137" s="18">
        <f t="shared" si="358"/>
        <v>0</v>
      </c>
      <c r="GB137" s="18">
        <f t="shared" si="359"/>
        <v>0</v>
      </c>
      <c r="GC137" s="18">
        <f t="shared" si="360"/>
        <v>0</v>
      </c>
      <c r="GD137" s="18">
        <f t="shared" si="361"/>
        <v>0</v>
      </c>
      <c r="GE137" s="18">
        <f t="shared" si="362"/>
        <v>0</v>
      </c>
    </row>
    <row r="138" spans="1:187" x14ac:dyDescent="0.2">
      <c r="A138">
        <v>135</v>
      </c>
      <c r="B138" s="16">
        <f>Bonds!B138</f>
        <v>47238</v>
      </c>
      <c r="C138" s="17">
        <f>Bonds!C138</f>
        <v>4.625</v>
      </c>
      <c r="D138">
        <f>Bonds!Q138</f>
        <v>6</v>
      </c>
      <c r="E138">
        <f t="shared" si="242"/>
        <v>1</v>
      </c>
      <c r="F138" s="16">
        <f>IF(1&gt;$D138,"",IF($E138=1,EOMONTH(EDATE(Bonds!$I138,6*(1-1)),0),EDATE(Bonds!$I138,6*(1-1))))</f>
        <v>46326</v>
      </c>
      <c r="G138" s="16">
        <f>IF(2&gt;$D138,"",IF($E138=1,EOMONTH(EDATE(Bonds!$I138,6*(2-1)),0),EDATE(Bonds!$I138,6*(2-1))))</f>
        <v>46507</v>
      </c>
      <c r="H138" s="16">
        <f>IF(3&gt;$D138,"",IF($E138=1,EOMONTH(EDATE(Bonds!$I138,6*(3-1)),0),EDATE(Bonds!$I138,6*(3-1))))</f>
        <v>46691</v>
      </c>
      <c r="I138" s="16">
        <f>IF(4&gt;$D138,"",IF($E138=1,EOMONTH(EDATE(Bonds!$I138,6*(4-1)),0),EDATE(Bonds!$I138,6*(4-1))))</f>
        <v>46873</v>
      </c>
      <c r="J138" s="16">
        <f>IF(5&gt;$D138,"",IF($E138=1,EOMONTH(EDATE(Bonds!$I138,6*(5-1)),0),EDATE(Bonds!$I138,6*(5-1))))</f>
        <v>47057</v>
      </c>
      <c r="K138" s="16">
        <f>IF(6&gt;$D138,"",IF($E138=1,EOMONTH(EDATE(Bonds!$I138,6*(6-1)),0),EDATE(Bonds!$I138,6*(6-1))))</f>
        <v>47238</v>
      </c>
      <c r="L138" s="16" t="str">
        <f>IF(7&gt;$D138,"",IF($E138=1,EOMONTH(EDATE(Bonds!$I138,6*(7-1)),0),EDATE(Bonds!$I138,6*(7-1))))</f>
        <v/>
      </c>
      <c r="M138" s="16" t="str">
        <f>IF(8&gt;$D138,"",IF($E138=1,EOMONTH(EDATE(Bonds!$I138,6*(8-1)),0),EDATE(Bonds!$I138,6*(8-1))))</f>
        <v/>
      </c>
      <c r="N138" s="16" t="str">
        <f>IF(9&gt;$D138,"",IF($E138=1,EOMONTH(EDATE(Bonds!$I138,6*(9-1)),0),EDATE(Bonds!$I138,6*(9-1))))</f>
        <v/>
      </c>
      <c r="O138" s="16" t="str">
        <f>IF(10&gt;$D138,"",IF($E138=1,EOMONTH(EDATE(Bonds!$I138,6*(10-1)),0),EDATE(Bonds!$I138,6*(10-1))))</f>
        <v/>
      </c>
      <c r="P138" s="16" t="str">
        <f>IF(11&gt;$D138,"",IF($E138=1,EOMONTH(EDATE(Bonds!$I138,6*(11-1)),0),EDATE(Bonds!$I138,6*(11-1))))</f>
        <v/>
      </c>
      <c r="Q138" s="16" t="str">
        <f>IF(12&gt;$D138,"",IF($E138=1,EOMONTH(EDATE(Bonds!$I138,6*(12-1)),0),EDATE(Bonds!$I138,6*(12-1))))</f>
        <v/>
      </c>
      <c r="R138" s="16" t="str">
        <f>IF(13&gt;$D138,"",IF($E138=1,EOMONTH(EDATE(Bonds!$I138,6*(13-1)),0),EDATE(Bonds!$I138,6*(13-1))))</f>
        <v/>
      </c>
      <c r="S138" s="16" t="str">
        <f>IF(14&gt;$D138,"",IF($E138=1,EOMONTH(EDATE(Bonds!$I138,6*(14-1)),0),EDATE(Bonds!$I138,6*(14-1))))</f>
        <v/>
      </c>
      <c r="T138" s="16" t="str">
        <f>IF(15&gt;$D138,"",IF($E138=1,EOMONTH(EDATE(Bonds!$I138,6*(15-1)),0),EDATE(Bonds!$I138,6*(15-1))))</f>
        <v/>
      </c>
      <c r="U138" s="16" t="str">
        <f>IF(16&gt;$D138,"",IF($E138=1,EOMONTH(EDATE(Bonds!$I138,6*(16-1)),0),EDATE(Bonds!$I138,6*(16-1))))</f>
        <v/>
      </c>
      <c r="V138" s="16" t="str">
        <f>IF(17&gt;$D138,"",IF($E138=1,EOMONTH(EDATE(Bonds!$I138,6*(17-1)),0),EDATE(Bonds!$I138,6*(17-1))))</f>
        <v/>
      </c>
      <c r="W138" s="16" t="str">
        <f>IF(18&gt;$D138,"",IF($E138=1,EOMONTH(EDATE(Bonds!$I138,6*(18-1)),0),EDATE(Bonds!$I138,6*(18-1))))</f>
        <v/>
      </c>
      <c r="X138" s="16" t="str">
        <f>IF(19&gt;$D138,"",IF($E138=1,EOMONTH(EDATE(Bonds!$I138,6*(19-1)),0),EDATE(Bonds!$I138,6*(19-1))))</f>
        <v/>
      </c>
      <c r="Y138" s="16" t="str">
        <f>IF(20&gt;$D138,"",IF($E138=1,EOMONTH(EDATE(Bonds!$I138,6*(20-1)),0),EDATE(Bonds!$I138,6*(20-1))))</f>
        <v/>
      </c>
      <c r="Z138" s="16" t="str">
        <f>IF(21&gt;$D138,"",IF($E138=1,EOMONTH(EDATE(Bonds!$I138,6*(21-1)),0),EDATE(Bonds!$I138,6*(21-1))))</f>
        <v/>
      </c>
      <c r="AA138" s="16" t="str">
        <f>IF(22&gt;$D138,"",IF($E138=1,EOMONTH(EDATE(Bonds!$I138,6*(22-1)),0),EDATE(Bonds!$I138,6*(22-1))))</f>
        <v/>
      </c>
      <c r="AB138" s="16" t="str">
        <f>IF(23&gt;$D138,"",IF($E138=1,EOMONTH(EDATE(Bonds!$I138,6*(23-1)),0),EDATE(Bonds!$I138,6*(23-1))))</f>
        <v/>
      </c>
      <c r="AC138" s="16" t="str">
        <f>IF(24&gt;$D138,"",IF($E138=1,EOMONTH(EDATE(Bonds!$I138,6*(24-1)),0),EDATE(Bonds!$I138,6*(24-1))))</f>
        <v/>
      </c>
      <c r="AD138" s="16" t="str">
        <f>IF(25&gt;$D138,"",IF($E138=1,EOMONTH(EDATE(Bonds!$I138,6*(25-1)),0),EDATE(Bonds!$I138,6*(25-1))))</f>
        <v/>
      </c>
      <c r="AE138" s="16" t="str">
        <f>IF(26&gt;$D138,"",IF($E138=1,EOMONTH(EDATE(Bonds!$I138,6*(26-1)),0),EDATE(Bonds!$I138,6*(26-1))))</f>
        <v/>
      </c>
      <c r="AF138" s="16" t="str">
        <f>IF(27&gt;$D138,"",IF($E138=1,EOMONTH(EDATE(Bonds!$I138,6*(27-1)),0),EDATE(Bonds!$I138,6*(27-1))))</f>
        <v/>
      </c>
      <c r="AG138" s="16" t="str">
        <f>IF(28&gt;$D138,"",IF($E138=1,EOMONTH(EDATE(Bonds!$I138,6*(28-1)),0),EDATE(Bonds!$I138,6*(28-1))))</f>
        <v/>
      </c>
      <c r="AH138" s="16" t="str">
        <f>IF(29&gt;$D138,"",IF($E138=1,EOMONTH(EDATE(Bonds!$I138,6*(29-1)),0),EDATE(Bonds!$I138,6*(29-1))))</f>
        <v/>
      </c>
      <c r="AI138" s="16" t="str">
        <f>IF(30&gt;$D138,"",IF($E138=1,EOMONTH(EDATE(Bonds!$I138,6*(30-1)),0),EDATE(Bonds!$I138,6*(30-1))))</f>
        <v/>
      </c>
      <c r="AJ138" s="16" t="str">
        <f>IF(31&gt;$D138,"",IF($E138=1,EOMONTH(EDATE(Bonds!$I138,6*(31-1)),0),EDATE(Bonds!$I138,6*(31-1))))</f>
        <v/>
      </c>
      <c r="AK138" s="16" t="str">
        <f>IF(32&gt;$D138,"",IF($E138=1,EOMONTH(EDATE(Bonds!$I138,6*(32-1)),0),EDATE(Bonds!$I138,6*(32-1))))</f>
        <v/>
      </c>
      <c r="AL138" s="16" t="str">
        <f>IF(33&gt;$D138,"",IF($E138=1,EOMONTH(EDATE(Bonds!$I138,6*(33-1)),0),EDATE(Bonds!$I138,6*(33-1))))</f>
        <v/>
      </c>
      <c r="AM138" s="16" t="str">
        <f>IF(34&gt;$D138,"",IF($E138=1,EOMONTH(EDATE(Bonds!$I138,6*(34-1)),0),EDATE(Bonds!$I138,6*(34-1))))</f>
        <v/>
      </c>
      <c r="AN138" s="16" t="str">
        <f>IF(35&gt;$D138,"",IF($E138=1,EOMONTH(EDATE(Bonds!$I138,6*(35-1)),0),EDATE(Bonds!$I138,6*(35-1))))</f>
        <v/>
      </c>
      <c r="AO138" s="16" t="str">
        <f>IF(36&gt;$D138,"",IF($E138=1,EOMONTH(EDATE(Bonds!$I138,6*(36-1)),0),EDATE(Bonds!$I138,6*(36-1))))</f>
        <v/>
      </c>
      <c r="AP138" s="16" t="str">
        <f>IF(37&gt;$D138,"",IF($E138=1,EOMONTH(EDATE(Bonds!$I138,6*(37-1)),0),EDATE(Bonds!$I138,6*(37-1))))</f>
        <v/>
      </c>
      <c r="AQ138" s="16" t="str">
        <f>IF(38&gt;$D138,"",IF($E138=1,EOMONTH(EDATE(Bonds!$I138,6*(38-1)),0),EDATE(Bonds!$I138,6*(38-1))))</f>
        <v/>
      </c>
      <c r="AR138" s="16" t="str">
        <f>IF(39&gt;$D138,"",IF($E138=1,EOMONTH(EDATE(Bonds!$I138,6*(39-1)),0),EDATE(Bonds!$I138,6*(39-1))))</f>
        <v/>
      </c>
      <c r="AS138" s="16" t="str">
        <f>IF(40&gt;$D138,"",IF($E138=1,EOMONTH(EDATE(Bonds!$I138,6*(40-1)),0),EDATE(Bonds!$I138,6*(40-1))))</f>
        <v/>
      </c>
      <c r="AT138" s="16" t="str">
        <f>IF(41&gt;$D138,"",IF($E138=1,EOMONTH(EDATE(Bonds!$I138,6*(41-1)),0),EDATE(Bonds!$I138,6*(41-1))))</f>
        <v/>
      </c>
      <c r="AU138" s="16" t="str">
        <f>IF(42&gt;$D138,"",IF($E138=1,EOMONTH(EDATE(Bonds!$I138,6*(42-1)),0),EDATE(Bonds!$I138,6*(42-1))))</f>
        <v/>
      </c>
      <c r="AV138" s="16" t="str">
        <f>IF(43&gt;$D138,"",IF($E138=1,EOMONTH(EDATE(Bonds!$I138,6*(43-1)),0),EDATE(Bonds!$I138,6*(43-1))))</f>
        <v/>
      </c>
      <c r="AW138" s="16" t="str">
        <f>IF(44&gt;$D138,"",IF($E138=1,EOMONTH(EDATE(Bonds!$I138,6*(44-1)),0),EDATE(Bonds!$I138,6*(44-1))))</f>
        <v/>
      </c>
      <c r="AX138" s="16" t="str">
        <f>IF(45&gt;$D138,"",IF($E138=1,EOMONTH(EDATE(Bonds!$I138,6*(45-1)),0),EDATE(Bonds!$I138,6*(45-1))))</f>
        <v/>
      </c>
      <c r="AY138" s="16" t="str">
        <f>IF(46&gt;$D138,"",IF($E138=1,EOMONTH(EDATE(Bonds!$I138,6*(46-1)),0),EDATE(Bonds!$I138,6*(46-1))))</f>
        <v/>
      </c>
      <c r="AZ138" s="16" t="str">
        <f>IF(47&gt;$D138,"",IF($E138=1,EOMONTH(EDATE(Bonds!$I138,6*(47-1)),0),EDATE(Bonds!$I138,6*(47-1))))</f>
        <v/>
      </c>
      <c r="BA138" s="16" t="str">
        <f>IF(48&gt;$D138,"",IF($E138=1,EOMONTH(EDATE(Bonds!$I138,6*(48-1)),0),EDATE(Bonds!$I138,6*(48-1))))</f>
        <v/>
      </c>
      <c r="BB138" s="16" t="str">
        <f>IF(49&gt;$D138,"",IF($E138=1,EOMONTH(EDATE(Bonds!$I138,6*(49-1)),0),EDATE(Bonds!$I138,6*(49-1))))</f>
        <v/>
      </c>
      <c r="BC138" s="16" t="str">
        <f>IF(50&gt;$D138,"",IF($E138=1,EOMONTH(EDATE(Bonds!$I138,6*(50-1)),0),EDATE(Bonds!$I138,6*(50-1))))</f>
        <v/>
      </c>
      <c r="BD138" s="16" t="str">
        <f>IF(51&gt;$D138,"",IF($E138=1,EOMONTH(EDATE(Bonds!$I138,6*(51-1)),0),EDATE(Bonds!$I138,6*(51-1))))</f>
        <v/>
      </c>
      <c r="BE138" s="16" t="str">
        <f>IF(52&gt;$D138,"",IF($E138=1,EOMONTH(EDATE(Bonds!$I138,6*(52-1)),0),EDATE(Bonds!$I138,6*(52-1))))</f>
        <v/>
      </c>
      <c r="BF138" s="16" t="str">
        <f>IF(53&gt;$D138,"",IF($E138=1,EOMONTH(EDATE(Bonds!$I138,6*(53-1)),0),EDATE(Bonds!$I138,6*(53-1))))</f>
        <v/>
      </c>
      <c r="BG138" s="16" t="str">
        <f>IF(54&gt;$D138,"",IF($E138=1,EOMONTH(EDATE(Bonds!$I138,6*(54-1)),0),EDATE(Bonds!$I138,6*(54-1))))</f>
        <v/>
      </c>
      <c r="BH138" s="16" t="str">
        <f>IF(55&gt;$D138,"",IF($E138=1,EOMONTH(EDATE(Bonds!$I138,6*(55-1)),0),EDATE(Bonds!$I138,6*(55-1))))</f>
        <v/>
      </c>
      <c r="BI138" s="16" t="str">
        <f>IF(56&gt;$D138,"",IF($E138=1,EOMONTH(EDATE(Bonds!$I138,6*(56-1)),0),EDATE(Bonds!$I138,6*(56-1))))</f>
        <v/>
      </c>
      <c r="BJ138" s="16" t="str">
        <f>IF(57&gt;$D138,"",IF($E138=1,EOMONTH(EDATE(Bonds!$I138,6*(57-1)),0),EDATE(Bonds!$I138,6*(57-1))))</f>
        <v/>
      </c>
      <c r="BK138" s="16" t="str">
        <f>IF(58&gt;$D138,"",IF($E138=1,EOMONTH(EDATE(Bonds!$I138,6*(58-1)),0),EDATE(Bonds!$I138,6*(58-1))))</f>
        <v/>
      </c>
      <c r="BL138" s="16" t="str">
        <f>IF(59&gt;$D138,"",IF($E138=1,EOMONTH(EDATE(Bonds!$I138,6*(59-1)),0),EDATE(Bonds!$I138,6*(59-1))))</f>
        <v/>
      </c>
      <c r="BM138" s="16" t="str">
        <f>IF(60&gt;$D138,"",IF($E138=1,EOMONTH(EDATE(Bonds!$I138,6*(60-1)),0),EDATE(Bonds!$I138,6*(60-1))))</f>
        <v/>
      </c>
      <c r="BO138" s="22">
        <f t="shared" si="243"/>
        <v>3.7298133534015822E-2</v>
      </c>
      <c r="BP138" s="22">
        <f t="shared" si="244"/>
        <v>3.9984915237647078E-2</v>
      </c>
      <c r="BQ138" s="22">
        <f t="shared" si="245"/>
        <v>4.1758155671488606E-2</v>
      </c>
      <c r="BR138" s="22">
        <f t="shared" si="246"/>
        <v>4.2873417403885665E-2</v>
      </c>
      <c r="BS138" s="22">
        <f t="shared" si="247"/>
        <v>4.3579434732219563E-2</v>
      </c>
      <c r="BT138" s="22">
        <f t="shared" si="248"/>
        <v>4.4013636099197735E-2</v>
      </c>
      <c r="BU138" s="22" t="str">
        <f t="shared" si="249"/>
        <v/>
      </c>
      <c r="BV138" s="22" t="str">
        <f t="shared" si="250"/>
        <v/>
      </c>
      <c r="BW138" s="22" t="str">
        <f t="shared" si="251"/>
        <v/>
      </c>
      <c r="BX138" s="22" t="str">
        <f t="shared" si="252"/>
        <v/>
      </c>
      <c r="BY138" s="22" t="str">
        <f t="shared" si="253"/>
        <v/>
      </c>
      <c r="BZ138" s="22" t="str">
        <f t="shared" si="254"/>
        <v/>
      </c>
      <c r="CA138" s="22" t="str">
        <f t="shared" si="255"/>
        <v/>
      </c>
      <c r="CB138" s="22" t="str">
        <f t="shared" si="256"/>
        <v/>
      </c>
      <c r="CC138" s="22" t="str">
        <f t="shared" si="257"/>
        <v/>
      </c>
      <c r="CD138" s="22" t="str">
        <f t="shared" si="258"/>
        <v/>
      </c>
      <c r="CE138" s="22" t="str">
        <f t="shared" si="259"/>
        <v/>
      </c>
      <c r="CF138" s="22" t="str">
        <f t="shared" si="260"/>
        <v/>
      </c>
      <c r="CG138" s="22" t="str">
        <f t="shared" si="261"/>
        <v/>
      </c>
      <c r="CH138" s="22" t="str">
        <f t="shared" si="262"/>
        <v/>
      </c>
      <c r="CI138" s="22" t="str">
        <f t="shared" si="263"/>
        <v/>
      </c>
      <c r="CJ138" s="22" t="str">
        <f t="shared" si="264"/>
        <v/>
      </c>
      <c r="CK138" s="22" t="str">
        <f t="shared" si="265"/>
        <v/>
      </c>
      <c r="CL138" s="22" t="str">
        <f t="shared" si="266"/>
        <v/>
      </c>
      <c r="CM138" s="22" t="str">
        <f t="shared" si="267"/>
        <v/>
      </c>
      <c r="CN138" s="22" t="str">
        <f t="shared" si="268"/>
        <v/>
      </c>
      <c r="CO138" s="22" t="str">
        <f t="shared" si="269"/>
        <v/>
      </c>
      <c r="CP138" s="22" t="str">
        <f t="shared" si="270"/>
        <v/>
      </c>
      <c r="CQ138" s="22" t="str">
        <f t="shared" si="271"/>
        <v/>
      </c>
      <c r="CR138" s="22" t="str">
        <f t="shared" si="272"/>
        <v/>
      </c>
      <c r="CS138" s="22" t="str">
        <f t="shared" si="273"/>
        <v/>
      </c>
      <c r="CT138" s="22" t="str">
        <f t="shared" si="274"/>
        <v/>
      </c>
      <c r="CU138" s="22" t="str">
        <f t="shared" si="275"/>
        <v/>
      </c>
      <c r="CV138" s="22" t="str">
        <f t="shared" si="276"/>
        <v/>
      </c>
      <c r="CW138" s="22" t="str">
        <f t="shared" si="277"/>
        <v/>
      </c>
      <c r="CX138" s="22" t="str">
        <f t="shared" si="278"/>
        <v/>
      </c>
      <c r="CY138" s="22" t="str">
        <f t="shared" si="279"/>
        <v/>
      </c>
      <c r="CZ138" s="22" t="str">
        <f t="shared" si="280"/>
        <v/>
      </c>
      <c r="DA138" s="22" t="str">
        <f t="shared" si="281"/>
        <v/>
      </c>
      <c r="DB138" s="22" t="str">
        <f t="shared" si="282"/>
        <v/>
      </c>
      <c r="DC138" s="22" t="str">
        <f t="shared" si="283"/>
        <v/>
      </c>
      <c r="DD138" s="22" t="str">
        <f t="shared" si="284"/>
        <v/>
      </c>
      <c r="DE138" s="22" t="str">
        <f t="shared" si="285"/>
        <v/>
      </c>
      <c r="DF138" s="22" t="str">
        <f t="shared" si="286"/>
        <v/>
      </c>
      <c r="DG138" s="22" t="str">
        <f t="shared" si="287"/>
        <v/>
      </c>
      <c r="DH138" s="22" t="str">
        <f t="shared" si="288"/>
        <v/>
      </c>
      <c r="DI138" s="22" t="str">
        <f t="shared" si="289"/>
        <v/>
      </c>
      <c r="DJ138" s="22" t="str">
        <f t="shared" si="290"/>
        <v/>
      </c>
      <c r="DK138" s="22" t="str">
        <f t="shared" si="291"/>
        <v/>
      </c>
      <c r="DL138" s="22" t="str">
        <f t="shared" si="292"/>
        <v/>
      </c>
      <c r="DM138" s="22" t="str">
        <f t="shared" si="293"/>
        <v/>
      </c>
      <c r="DN138" s="22" t="str">
        <f t="shared" si="294"/>
        <v/>
      </c>
      <c r="DO138" s="22" t="str">
        <f t="shared" si="295"/>
        <v/>
      </c>
      <c r="DP138" s="22" t="str">
        <f t="shared" si="296"/>
        <v/>
      </c>
      <c r="DQ138" s="22" t="str">
        <f t="shared" si="297"/>
        <v/>
      </c>
      <c r="DR138" s="22" t="str">
        <f t="shared" si="298"/>
        <v/>
      </c>
      <c r="DS138" s="22" t="str">
        <f t="shared" si="299"/>
        <v/>
      </c>
      <c r="DT138" s="22" t="str">
        <f t="shared" si="300"/>
        <v/>
      </c>
      <c r="DU138" s="22" t="str">
        <f t="shared" si="301"/>
        <v/>
      </c>
      <c r="DV138" s="22" t="str">
        <f t="shared" si="302"/>
        <v/>
      </c>
      <c r="DX138" s="18">
        <f t="shared" si="303"/>
        <v>2.3000096004658279</v>
      </c>
      <c r="DY138" s="18">
        <f t="shared" si="304"/>
        <v>2.2539743269725454</v>
      </c>
      <c r="DZ138" s="18">
        <f t="shared" si="305"/>
        <v>2.2045149816163967</v>
      </c>
      <c r="EA138" s="18">
        <f t="shared" si="306"/>
        <v>2.1551327872643617</v>
      </c>
      <c r="EB138" s="18">
        <f t="shared" si="307"/>
        <v>2.1058579315092976</v>
      </c>
      <c r="EC138" s="18">
        <f t="shared" si="308"/>
        <v>91.073514898414217</v>
      </c>
      <c r="ED138" s="18">
        <f t="shared" si="309"/>
        <v>0</v>
      </c>
      <c r="EE138" s="18">
        <f t="shared" si="310"/>
        <v>0</v>
      </c>
      <c r="EF138" s="18">
        <f t="shared" si="311"/>
        <v>0</v>
      </c>
      <c r="EG138" s="18">
        <f t="shared" si="312"/>
        <v>0</v>
      </c>
      <c r="EH138" s="18">
        <f t="shared" si="313"/>
        <v>0</v>
      </c>
      <c r="EI138" s="18">
        <f t="shared" si="314"/>
        <v>0</v>
      </c>
      <c r="EJ138" s="18">
        <f t="shared" si="315"/>
        <v>0</v>
      </c>
      <c r="EK138" s="18">
        <f t="shared" si="316"/>
        <v>0</v>
      </c>
      <c r="EL138" s="18">
        <f t="shared" si="317"/>
        <v>0</v>
      </c>
      <c r="EM138" s="18">
        <f t="shared" si="318"/>
        <v>0</v>
      </c>
      <c r="EN138" s="18">
        <f t="shared" si="319"/>
        <v>0</v>
      </c>
      <c r="EO138" s="18">
        <f t="shared" si="320"/>
        <v>0</v>
      </c>
      <c r="EP138" s="18">
        <f t="shared" si="321"/>
        <v>0</v>
      </c>
      <c r="EQ138" s="18">
        <f t="shared" si="322"/>
        <v>0</v>
      </c>
      <c r="ER138" s="18">
        <f t="shared" si="323"/>
        <v>0</v>
      </c>
      <c r="ES138" s="18">
        <f t="shared" si="324"/>
        <v>0</v>
      </c>
      <c r="ET138" s="18">
        <f t="shared" si="325"/>
        <v>0</v>
      </c>
      <c r="EU138" s="18">
        <f t="shared" si="326"/>
        <v>0</v>
      </c>
      <c r="EV138" s="18">
        <f t="shared" si="327"/>
        <v>0</v>
      </c>
      <c r="EW138" s="18">
        <f t="shared" si="328"/>
        <v>0</v>
      </c>
      <c r="EX138" s="18">
        <f t="shared" si="329"/>
        <v>0</v>
      </c>
      <c r="EY138" s="18">
        <f t="shared" si="330"/>
        <v>0</v>
      </c>
      <c r="EZ138" s="18">
        <f t="shared" si="331"/>
        <v>0</v>
      </c>
      <c r="FA138" s="18">
        <f t="shared" si="332"/>
        <v>0</v>
      </c>
      <c r="FB138" s="18">
        <f t="shared" si="333"/>
        <v>0</v>
      </c>
      <c r="FC138" s="18">
        <f t="shared" si="334"/>
        <v>0</v>
      </c>
      <c r="FD138" s="18">
        <f t="shared" si="335"/>
        <v>0</v>
      </c>
      <c r="FE138" s="18">
        <f t="shared" si="336"/>
        <v>0</v>
      </c>
      <c r="FF138" s="18">
        <f t="shared" si="337"/>
        <v>0</v>
      </c>
      <c r="FG138" s="18">
        <f t="shared" si="338"/>
        <v>0</v>
      </c>
      <c r="FH138" s="18">
        <f t="shared" si="339"/>
        <v>0</v>
      </c>
      <c r="FI138" s="18">
        <f t="shared" si="340"/>
        <v>0</v>
      </c>
      <c r="FJ138" s="18">
        <f t="shared" si="341"/>
        <v>0</v>
      </c>
      <c r="FK138" s="18">
        <f t="shared" si="342"/>
        <v>0</v>
      </c>
      <c r="FL138" s="18">
        <f t="shared" si="343"/>
        <v>0</v>
      </c>
      <c r="FM138" s="18">
        <f t="shared" si="344"/>
        <v>0</v>
      </c>
      <c r="FN138" s="18">
        <f t="shared" si="345"/>
        <v>0</v>
      </c>
      <c r="FO138" s="18">
        <f t="shared" si="346"/>
        <v>0</v>
      </c>
      <c r="FP138" s="18">
        <f t="shared" si="347"/>
        <v>0</v>
      </c>
      <c r="FQ138" s="18">
        <f t="shared" si="348"/>
        <v>0</v>
      </c>
      <c r="FR138" s="18">
        <f t="shared" si="349"/>
        <v>0</v>
      </c>
      <c r="FS138" s="18">
        <f t="shared" si="350"/>
        <v>0</v>
      </c>
      <c r="FT138" s="18">
        <f t="shared" si="351"/>
        <v>0</v>
      </c>
      <c r="FU138" s="18">
        <f t="shared" si="352"/>
        <v>0</v>
      </c>
      <c r="FV138" s="18">
        <f t="shared" si="353"/>
        <v>0</v>
      </c>
      <c r="FW138" s="18">
        <f t="shared" si="354"/>
        <v>0</v>
      </c>
      <c r="FX138" s="18">
        <f t="shared" si="355"/>
        <v>0</v>
      </c>
      <c r="FY138" s="18">
        <f t="shared" si="356"/>
        <v>0</v>
      </c>
      <c r="FZ138" s="18">
        <f t="shared" si="357"/>
        <v>0</v>
      </c>
      <c r="GA138" s="18">
        <f t="shared" si="358"/>
        <v>0</v>
      </c>
      <c r="GB138" s="18">
        <f t="shared" si="359"/>
        <v>0</v>
      </c>
      <c r="GC138" s="18">
        <f t="shared" si="360"/>
        <v>0</v>
      </c>
      <c r="GD138" s="18">
        <f t="shared" si="361"/>
        <v>0</v>
      </c>
      <c r="GE138" s="18">
        <f t="shared" si="362"/>
        <v>0</v>
      </c>
    </row>
    <row r="139" spans="1:187" x14ac:dyDescent="0.2">
      <c r="A139">
        <v>136</v>
      </c>
      <c r="B139" s="16">
        <f>Bonds!B139</f>
        <v>47253</v>
      </c>
      <c r="C139" s="17">
        <f>Bonds!C139</f>
        <v>2.375</v>
      </c>
      <c r="D139">
        <f>Bonds!Q139</f>
        <v>6</v>
      </c>
      <c r="E139">
        <f t="shared" si="242"/>
        <v>0</v>
      </c>
      <c r="F139" s="16">
        <f>IF(1&gt;$D139,"",IF($E139=1,EOMONTH(EDATE(Bonds!$I139,6*(1-1)),0),EDATE(Bonds!$I139,6*(1-1))))</f>
        <v>46341</v>
      </c>
      <c r="G139" s="16">
        <f>IF(2&gt;$D139,"",IF($E139=1,EOMONTH(EDATE(Bonds!$I139,6*(2-1)),0),EDATE(Bonds!$I139,6*(2-1))))</f>
        <v>46522</v>
      </c>
      <c r="H139" s="16">
        <f>IF(3&gt;$D139,"",IF($E139=1,EOMONTH(EDATE(Bonds!$I139,6*(3-1)),0),EDATE(Bonds!$I139,6*(3-1))))</f>
        <v>46706</v>
      </c>
      <c r="I139" s="16">
        <f>IF(4&gt;$D139,"",IF($E139=1,EOMONTH(EDATE(Bonds!$I139,6*(4-1)),0),EDATE(Bonds!$I139,6*(4-1))))</f>
        <v>46888</v>
      </c>
      <c r="J139" s="16">
        <f>IF(5&gt;$D139,"",IF($E139=1,EOMONTH(EDATE(Bonds!$I139,6*(5-1)),0),EDATE(Bonds!$I139,6*(5-1))))</f>
        <v>47072</v>
      </c>
      <c r="K139" s="16">
        <f>IF(6&gt;$D139,"",IF($E139=1,EOMONTH(EDATE(Bonds!$I139,6*(6-1)),0),EDATE(Bonds!$I139,6*(6-1))))</f>
        <v>47253</v>
      </c>
      <c r="L139" s="16" t="str">
        <f>IF(7&gt;$D139,"",IF($E139=1,EOMONTH(EDATE(Bonds!$I139,6*(7-1)),0),EDATE(Bonds!$I139,6*(7-1))))</f>
        <v/>
      </c>
      <c r="M139" s="16" t="str">
        <f>IF(8&gt;$D139,"",IF($E139=1,EOMONTH(EDATE(Bonds!$I139,6*(8-1)),0),EDATE(Bonds!$I139,6*(8-1))))</f>
        <v/>
      </c>
      <c r="N139" s="16" t="str">
        <f>IF(9&gt;$D139,"",IF($E139=1,EOMONTH(EDATE(Bonds!$I139,6*(9-1)),0),EDATE(Bonds!$I139,6*(9-1))))</f>
        <v/>
      </c>
      <c r="O139" s="16" t="str">
        <f>IF(10&gt;$D139,"",IF($E139=1,EOMONTH(EDATE(Bonds!$I139,6*(10-1)),0),EDATE(Bonds!$I139,6*(10-1))))</f>
        <v/>
      </c>
      <c r="P139" s="16" t="str">
        <f>IF(11&gt;$D139,"",IF($E139=1,EOMONTH(EDATE(Bonds!$I139,6*(11-1)),0),EDATE(Bonds!$I139,6*(11-1))))</f>
        <v/>
      </c>
      <c r="Q139" s="16" t="str">
        <f>IF(12&gt;$D139,"",IF($E139=1,EOMONTH(EDATE(Bonds!$I139,6*(12-1)),0),EDATE(Bonds!$I139,6*(12-1))))</f>
        <v/>
      </c>
      <c r="R139" s="16" t="str">
        <f>IF(13&gt;$D139,"",IF($E139=1,EOMONTH(EDATE(Bonds!$I139,6*(13-1)),0),EDATE(Bonds!$I139,6*(13-1))))</f>
        <v/>
      </c>
      <c r="S139" s="16" t="str">
        <f>IF(14&gt;$D139,"",IF($E139=1,EOMONTH(EDATE(Bonds!$I139,6*(14-1)),0),EDATE(Bonds!$I139,6*(14-1))))</f>
        <v/>
      </c>
      <c r="T139" s="16" t="str">
        <f>IF(15&gt;$D139,"",IF($E139=1,EOMONTH(EDATE(Bonds!$I139,6*(15-1)),0),EDATE(Bonds!$I139,6*(15-1))))</f>
        <v/>
      </c>
      <c r="U139" s="16" t="str">
        <f>IF(16&gt;$D139,"",IF($E139=1,EOMONTH(EDATE(Bonds!$I139,6*(16-1)),0),EDATE(Bonds!$I139,6*(16-1))))</f>
        <v/>
      </c>
      <c r="V139" s="16" t="str">
        <f>IF(17&gt;$D139,"",IF($E139=1,EOMONTH(EDATE(Bonds!$I139,6*(17-1)),0),EDATE(Bonds!$I139,6*(17-1))))</f>
        <v/>
      </c>
      <c r="W139" s="16" t="str">
        <f>IF(18&gt;$D139,"",IF($E139=1,EOMONTH(EDATE(Bonds!$I139,6*(18-1)),0),EDATE(Bonds!$I139,6*(18-1))))</f>
        <v/>
      </c>
      <c r="X139" s="16" t="str">
        <f>IF(19&gt;$D139,"",IF($E139=1,EOMONTH(EDATE(Bonds!$I139,6*(19-1)),0),EDATE(Bonds!$I139,6*(19-1))))</f>
        <v/>
      </c>
      <c r="Y139" s="16" t="str">
        <f>IF(20&gt;$D139,"",IF($E139=1,EOMONTH(EDATE(Bonds!$I139,6*(20-1)),0),EDATE(Bonds!$I139,6*(20-1))))</f>
        <v/>
      </c>
      <c r="Z139" s="16" t="str">
        <f>IF(21&gt;$D139,"",IF($E139=1,EOMONTH(EDATE(Bonds!$I139,6*(21-1)),0),EDATE(Bonds!$I139,6*(21-1))))</f>
        <v/>
      </c>
      <c r="AA139" s="16" t="str">
        <f>IF(22&gt;$D139,"",IF($E139=1,EOMONTH(EDATE(Bonds!$I139,6*(22-1)),0),EDATE(Bonds!$I139,6*(22-1))))</f>
        <v/>
      </c>
      <c r="AB139" s="16" t="str">
        <f>IF(23&gt;$D139,"",IF($E139=1,EOMONTH(EDATE(Bonds!$I139,6*(23-1)),0),EDATE(Bonds!$I139,6*(23-1))))</f>
        <v/>
      </c>
      <c r="AC139" s="16" t="str">
        <f>IF(24&gt;$D139,"",IF($E139=1,EOMONTH(EDATE(Bonds!$I139,6*(24-1)),0),EDATE(Bonds!$I139,6*(24-1))))</f>
        <v/>
      </c>
      <c r="AD139" s="16" t="str">
        <f>IF(25&gt;$D139,"",IF($E139=1,EOMONTH(EDATE(Bonds!$I139,6*(25-1)),0),EDATE(Bonds!$I139,6*(25-1))))</f>
        <v/>
      </c>
      <c r="AE139" s="16" t="str">
        <f>IF(26&gt;$D139,"",IF($E139=1,EOMONTH(EDATE(Bonds!$I139,6*(26-1)),0),EDATE(Bonds!$I139,6*(26-1))))</f>
        <v/>
      </c>
      <c r="AF139" s="16" t="str">
        <f>IF(27&gt;$D139,"",IF($E139=1,EOMONTH(EDATE(Bonds!$I139,6*(27-1)),0),EDATE(Bonds!$I139,6*(27-1))))</f>
        <v/>
      </c>
      <c r="AG139" s="16" t="str">
        <f>IF(28&gt;$D139,"",IF($E139=1,EOMONTH(EDATE(Bonds!$I139,6*(28-1)),0),EDATE(Bonds!$I139,6*(28-1))))</f>
        <v/>
      </c>
      <c r="AH139" s="16" t="str">
        <f>IF(29&gt;$D139,"",IF($E139=1,EOMONTH(EDATE(Bonds!$I139,6*(29-1)),0),EDATE(Bonds!$I139,6*(29-1))))</f>
        <v/>
      </c>
      <c r="AI139" s="16" t="str">
        <f>IF(30&gt;$D139,"",IF($E139=1,EOMONTH(EDATE(Bonds!$I139,6*(30-1)),0),EDATE(Bonds!$I139,6*(30-1))))</f>
        <v/>
      </c>
      <c r="AJ139" s="16" t="str">
        <f>IF(31&gt;$D139,"",IF($E139=1,EOMONTH(EDATE(Bonds!$I139,6*(31-1)),0),EDATE(Bonds!$I139,6*(31-1))))</f>
        <v/>
      </c>
      <c r="AK139" s="16" t="str">
        <f>IF(32&gt;$D139,"",IF($E139=1,EOMONTH(EDATE(Bonds!$I139,6*(32-1)),0),EDATE(Bonds!$I139,6*(32-1))))</f>
        <v/>
      </c>
      <c r="AL139" s="16" t="str">
        <f>IF(33&gt;$D139,"",IF($E139=1,EOMONTH(EDATE(Bonds!$I139,6*(33-1)),0),EDATE(Bonds!$I139,6*(33-1))))</f>
        <v/>
      </c>
      <c r="AM139" s="16" t="str">
        <f>IF(34&gt;$D139,"",IF($E139=1,EOMONTH(EDATE(Bonds!$I139,6*(34-1)),0),EDATE(Bonds!$I139,6*(34-1))))</f>
        <v/>
      </c>
      <c r="AN139" s="16" t="str">
        <f>IF(35&gt;$D139,"",IF($E139=1,EOMONTH(EDATE(Bonds!$I139,6*(35-1)),0),EDATE(Bonds!$I139,6*(35-1))))</f>
        <v/>
      </c>
      <c r="AO139" s="16" t="str">
        <f>IF(36&gt;$D139,"",IF($E139=1,EOMONTH(EDATE(Bonds!$I139,6*(36-1)),0),EDATE(Bonds!$I139,6*(36-1))))</f>
        <v/>
      </c>
      <c r="AP139" s="16" t="str">
        <f>IF(37&gt;$D139,"",IF($E139=1,EOMONTH(EDATE(Bonds!$I139,6*(37-1)),0),EDATE(Bonds!$I139,6*(37-1))))</f>
        <v/>
      </c>
      <c r="AQ139" s="16" t="str">
        <f>IF(38&gt;$D139,"",IF($E139=1,EOMONTH(EDATE(Bonds!$I139,6*(38-1)),0),EDATE(Bonds!$I139,6*(38-1))))</f>
        <v/>
      </c>
      <c r="AR139" s="16" t="str">
        <f>IF(39&gt;$D139,"",IF($E139=1,EOMONTH(EDATE(Bonds!$I139,6*(39-1)),0),EDATE(Bonds!$I139,6*(39-1))))</f>
        <v/>
      </c>
      <c r="AS139" s="16" t="str">
        <f>IF(40&gt;$D139,"",IF($E139=1,EOMONTH(EDATE(Bonds!$I139,6*(40-1)),0),EDATE(Bonds!$I139,6*(40-1))))</f>
        <v/>
      </c>
      <c r="AT139" s="16" t="str">
        <f>IF(41&gt;$D139,"",IF($E139=1,EOMONTH(EDATE(Bonds!$I139,6*(41-1)),0),EDATE(Bonds!$I139,6*(41-1))))</f>
        <v/>
      </c>
      <c r="AU139" s="16" t="str">
        <f>IF(42&gt;$D139,"",IF($E139=1,EOMONTH(EDATE(Bonds!$I139,6*(42-1)),0),EDATE(Bonds!$I139,6*(42-1))))</f>
        <v/>
      </c>
      <c r="AV139" s="16" t="str">
        <f>IF(43&gt;$D139,"",IF($E139=1,EOMONTH(EDATE(Bonds!$I139,6*(43-1)),0),EDATE(Bonds!$I139,6*(43-1))))</f>
        <v/>
      </c>
      <c r="AW139" s="16" t="str">
        <f>IF(44&gt;$D139,"",IF($E139=1,EOMONTH(EDATE(Bonds!$I139,6*(44-1)),0),EDATE(Bonds!$I139,6*(44-1))))</f>
        <v/>
      </c>
      <c r="AX139" s="16" t="str">
        <f>IF(45&gt;$D139,"",IF($E139=1,EOMONTH(EDATE(Bonds!$I139,6*(45-1)),0),EDATE(Bonds!$I139,6*(45-1))))</f>
        <v/>
      </c>
      <c r="AY139" s="16" t="str">
        <f>IF(46&gt;$D139,"",IF($E139=1,EOMONTH(EDATE(Bonds!$I139,6*(46-1)),0),EDATE(Bonds!$I139,6*(46-1))))</f>
        <v/>
      </c>
      <c r="AZ139" s="16" t="str">
        <f>IF(47&gt;$D139,"",IF($E139=1,EOMONTH(EDATE(Bonds!$I139,6*(47-1)),0),EDATE(Bonds!$I139,6*(47-1))))</f>
        <v/>
      </c>
      <c r="BA139" s="16" t="str">
        <f>IF(48&gt;$D139,"",IF($E139=1,EOMONTH(EDATE(Bonds!$I139,6*(48-1)),0),EDATE(Bonds!$I139,6*(48-1))))</f>
        <v/>
      </c>
      <c r="BB139" s="16" t="str">
        <f>IF(49&gt;$D139,"",IF($E139=1,EOMONTH(EDATE(Bonds!$I139,6*(49-1)),0),EDATE(Bonds!$I139,6*(49-1))))</f>
        <v/>
      </c>
      <c r="BC139" s="16" t="str">
        <f>IF(50&gt;$D139,"",IF($E139=1,EOMONTH(EDATE(Bonds!$I139,6*(50-1)),0),EDATE(Bonds!$I139,6*(50-1))))</f>
        <v/>
      </c>
      <c r="BD139" s="16" t="str">
        <f>IF(51&gt;$D139,"",IF($E139=1,EOMONTH(EDATE(Bonds!$I139,6*(51-1)),0),EDATE(Bonds!$I139,6*(51-1))))</f>
        <v/>
      </c>
      <c r="BE139" s="16" t="str">
        <f>IF(52&gt;$D139,"",IF($E139=1,EOMONTH(EDATE(Bonds!$I139,6*(52-1)),0),EDATE(Bonds!$I139,6*(52-1))))</f>
        <v/>
      </c>
      <c r="BF139" s="16" t="str">
        <f>IF(53&gt;$D139,"",IF($E139=1,EOMONTH(EDATE(Bonds!$I139,6*(53-1)),0),EDATE(Bonds!$I139,6*(53-1))))</f>
        <v/>
      </c>
      <c r="BG139" s="16" t="str">
        <f>IF(54&gt;$D139,"",IF($E139=1,EOMONTH(EDATE(Bonds!$I139,6*(54-1)),0),EDATE(Bonds!$I139,6*(54-1))))</f>
        <v/>
      </c>
      <c r="BH139" s="16" t="str">
        <f>IF(55&gt;$D139,"",IF($E139=1,EOMONTH(EDATE(Bonds!$I139,6*(55-1)),0),EDATE(Bonds!$I139,6*(55-1))))</f>
        <v/>
      </c>
      <c r="BI139" s="16" t="str">
        <f>IF(56&gt;$D139,"",IF($E139=1,EOMONTH(EDATE(Bonds!$I139,6*(56-1)),0),EDATE(Bonds!$I139,6*(56-1))))</f>
        <v/>
      </c>
      <c r="BJ139" s="16" t="str">
        <f>IF(57&gt;$D139,"",IF($E139=1,EOMONTH(EDATE(Bonds!$I139,6*(57-1)),0),EDATE(Bonds!$I139,6*(57-1))))</f>
        <v/>
      </c>
      <c r="BK139" s="16" t="str">
        <f>IF(58&gt;$D139,"",IF($E139=1,EOMONTH(EDATE(Bonds!$I139,6*(58-1)),0),EDATE(Bonds!$I139,6*(58-1))))</f>
        <v/>
      </c>
      <c r="BL139" s="16" t="str">
        <f>IF(59&gt;$D139,"",IF($E139=1,EOMONTH(EDATE(Bonds!$I139,6*(59-1)),0),EDATE(Bonds!$I139,6*(59-1))))</f>
        <v/>
      </c>
      <c r="BM139" s="16" t="str">
        <f>IF(60&gt;$D139,"",IF($E139=1,EOMONTH(EDATE(Bonds!$I139,6*(60-1)),0),EDATE(Bonds!$I139,6*(60-1))))</f>
        <v/>
      </c>
      <c r="BO139" s="22">
        <f t="shared" si="243"/>
        <v>3.7565785405683505E-2</v>
      </c>
      <c r="BP139" s="22">
        <f t="shared" si="244"/>
        <v>4.0160676278393273E-2</v>
      </c>
      <c r="BQ139" s="22">
        <f t="shared" si="245"/>
        <v>4.1870554774944578E-2</v>
      </c>
      <c r="BR139" s="22">
        <f t="shared" si="246"/>
        <v>4.2944346408813706E-2</v>
      </c>
      <c r="BS139" s="22">
        <f t="shared" si="247"/>
        <v>4.3623509349526628E-2</v>
      </c>
      <c r="BT139" s="22">
        <f t="shared" si="248"/>
        <v>4.4041581237153717E-2</v>
      </c>
      <c r="BU139" s="22" t="str">
        <f t="shared" si="249"/>
        <v/>
      </c>
      <c r="BV139" s="22" t="str">
        <f t="shared" si="250"/>
        <v/>
      </c>
      <c r="BW139" s="22" t="str">
        <f t="shared" si="251"/>
        <v/>
      </c>
      <c r="BX139" s="22" t="str">
        <f t="shared" si="252"/>
        <v/>
      </c>
      <c r="BY139" s="22" t="str">
        <f t="shared" si="253"/>
        <v/>
      </c>
      <c r="BZ139" s="22" t="str">
        <f t="shared" si="254"/>
        <v/>
      </c>
      <c r="CA139" s="22" t="str">
        <f t="shared" si="255"/>
        <v/>
      </c>
      <c r="CB139" s="22" t="str">
        <f t="shared" si="256"/>
        <v/>
      </c>
      <c r="CC139" s="22" t="str">
        <f t="shared" si="257"/>
        <v/>
      </c>
      <c r="CD139" s="22" t="str">
        <f t="shared" si="258"/>
        <v/>
      </c>
      <c r="CE139" s="22" t="str">
        <f t="shared" si="259"/>
        <v/>
      </c>
      <c r="CF139" s="22" t="str">
        <f t="shared" si="260"/>
        <v/>
      </c>
      <c r="CG139" s="22" t="str">
        <f t="shared" si="261"/>
        <v/>
      </c>
      <c r="CH139" s="22" t="str">
        <f t="shared" si="262"/>
        <v/>
      </c>
      <c r="CI139" s="22" t="str">
        <f t="shared" si="263"/>
        <v/>
      </c>
      <c r="CJ139" s="22" t="str">
        <f t="shared" si="264"/>
        <v/>
      </c>
      <c r="CK139" s="22" t="str">
        <f t="shared" si="265"/>
        <v/>
      </c>
      <c r="CL139" s="22" t="str">
        <f t="shared" si="266"/>
        <v/>
      </c>
      <c r="CM139" s="22" t="str">
        <f t="shared" si="267"/>
        <v/>
      </c>
      <c r="CN139" s="22" t="str">
        <f t="shared" si="268"/>
        <v/>
      </c>
      <c r="CO139" s="22" t="str">
        <f t="shared" si="269"/>
        <v/>
      </c>
      <c r="CP139" s="22" t="str">
        <f t="shared" si="270"/>
        <v/>
      </c>
      <c r="CQ139" s="22" t="str">
        <f t="shared" si="271"/>
        <v/>
      </c>
      <c r="CR139" s="22" t="str">
        <f t="shared" si="272"/>
        <v/>
      </c>
      <c r="CS139" s="22" t="str">
        <f t="shared" si="273"/>
        <v/>
      </c>
      <c r="CT139" s="22" t="str">
        <f t="shared" si="274"/>
        <v/>
      </c>
      <c r="CU139" s="22" t="str">
        <f t="shared" si="275"/>
        <v/>
      </c>
      <c r="CV139" s="22" t="str">
        <f t="shared" si="276"/>
        <v/>
      </c>
      <c r="CW139" s="22" t="str">
        <f t="shared" si="277"/>
        <v/>
      </c>
      <c r="CX139" s="22" t="str">
        <f t="shared" si="278"/>
        <v/>
      </c>
      <c r="CY139" s="22" t="str">
        <f t="shared" si="279"/>
        <v/>
      </c>
      <c r="CZ139" s="22" t="str">
        <f t="shared" si="280"/>
        <v/>
      </c>
      <c r="DA139" s="22" t="str">
        <f t="shared" si="281"/>
        <v/>
      </c>
      <c r="DB139" s="22" t="str">
        <f t="shared" si="282"/>
        <v/>
      </c>
      <c r="DC139" s="22" t="str">
        <f t="shared" si="283"/>
        <v/>
      </c>
      <c r="DD139" s="22" t="str">
        <f t="shared" si="284"/>
        <v/>
      </c>
      <c r="DE139" s="22" t="str">
        <f t="shared" si="285"/>
        <v/>
      </c>
      <c r="DF139" s="22" t="str">
        <f t="shared" si="286"/>
        <v/>
      </c>
      <c r="DG139" s="22" t="str">
        <f t="shared" si="287"/>
        <v/>
      </c>
      <c r="DH139" s="22" t="str">
        <f t="shared" si="288"/>
        <v/>
      </c>
      <c r="DI139" s="22" t="str">
        <f t="shared" si="289"/>
        <v/>
      </c>
      <c r="DJ139" s="22" t="str">
        <f t="shared" si="290"/>
        <v/>
      </c>
      <c r="DK139" s="22" t="str">
        <f t="shared" si="291"/>
        <v/>
      </c>
      <c r="DL139" s="22" t="str">
        <f t="shared" si="292"/>
        <v/>
      </c>
      <c r="DM139" s="22" t="str">
        <f t="shared" si="293"/>
        <v/>
      </c>
      <c r="DN139" s="22" t="str">
        <f t="shared" si="294"/>
        <v/>
      </c>
      <c r="DO139" s="22" t="str">
        <f t="shared" si="295"/>
        <v/>
      </c>
      <c r="DP139" s="22" t="str">
        <f t="shared" si="296"/>
        <v/>
      </c>
      <c r="DQ139" s="22" t="str">
        <f t="shared" si="297"/>
        <v/>
      </c>
      <c r="DR139" s="22" t="str">
        <f t="shared" si="298"/>
        <v/>
      </c>
      <c r="DS139" s="22" t="str">
        <f t="shared" si="299"/>
        <v/>
      </c>
      <c r="DT139" s="22" t="str">
        <f t="shared" si="300"/>
        <v/>
      </c>
      <c r="DU139" s="22" t="str">
        <f t="shared" si="301"/>
        <v/>
      </c>
      <c r="DV139" s="22" t="str">
        <f t="shared" si="302"/>
        <v/>
      </c>
      <c r="DX139" s="18">
        <f t="shared" si="303"/>
        <v>1.1792182272624616</v>
      </c>
      <c r="DY139" s="18">
        <f t="shared" si="304"/>
        <v>1.1554073591037151</v>
      </c>
      <c r="DZ139" s="18">
        <f t="shared" si="305"/>
        <v>1.1299565271553</v>
      </c>
      <c r="EA139" s="18">
        <f t="shared" si="306"/>
        <v>1.1046096057940866</v>
      </c>
      <c r="EB139" s="18">
        <f t="shared" si="307"/>
        <v>1.0793474032109729</v>
      </c>
      <c r="EC139" s="18">
        <f t="shared" si="308"/>
        <v>89.902576650502198</v>
      </c>
      <c r="ED139" s="18">
        <f t="shared" si="309"/>
        <v>0</v>
      </c>
      <c r="EE139" s="18">
        <f t="shared" si="310"/>
        <v>0</v>
      </c>
      <c r="EF139" s="18">
        <f t="shared" si="311"/>
        <v>0</v>
      </c>
      <c r="EG139" s="18">
        <f t="shared" si="312"/>
        <v>0</v>
      </c>
      <c r="EH139" s="18">
        <f t="shared" si="313"/>
        <v>0</v>
      </c>
      <c r="EI139" s="18">
        <f t="shared" si="314"/>
        <v>0</v>
      </c>
      <c r="EJ139" s="18">
        <f t="shared" si="315"/>
        <v>0</v>
      </c>
      <c r="EK139" s="18">
        <f t="shared" si="316"/>
        <v>0</v>
      </c>
      <c r="EL139" s="18">
        <f t="shared" si="317"/>
        <v>0</v>
      </c>
      <c r="EM139" s="18">
        <f t="shared" si="318"/>
        <v>0</v>
      </c>
      <c r="EN139" s="18">
        <f t="shared" si="319"/>
        <v>0</v>
      </c>
      <c r="EO139" s="18">
        <f t="shared" si="320"/>
        <v>0</v>
      </c>
      <c r="EP139" s="18">
        <f t="shared" si="321"/>
        <v>0</v>
      </c>
      <c r="EQ139" s="18">
        <f t="shared" si="322"/>
        <v>0</v>
      </c>
      <c r="ER139" s="18">
        <f t="shared" si="323"/>
        <v>0</v>
      </c>
      <c r="ES139" s="18">
        <f t="shared" si="324"/>
        <v>0</v>
      </c>
      <c r="ET139" s="18">
        <f t="shared" si="325"/>
        <v>0</v>
      </c>
      <c r="EU139" s="18">
        <f t="shared" si="326"/>
        <v>0</v>
      </c>
      <c r="EV139" s="18">
        <f t="shared" si="327"/>
        <v>0</v>
      </c>
      <c r="EW139" s="18">
        <f t="shared" si="328"/>
        <v>0</v>
      </c>
      <c r="EX139" s="18">
        <f t="shared" si="329"/>
        <v>0</v>
      </c>
      <c r="EY139" s="18">
        <f t="shared" si="330"/>
        <v>0</v>
      </c>
      <c r="EZ139" s="18">
        <f t="shared" si="331"/>
        <v>0</v>
      </c>
      <c r="FA139" s="18">
        <f t="shared" si="332"/>
        <v>0</v>
      </c>
      <c r="FB139" s="18">
        <f t="shared" si="333"/>
        <v>0</v>
      </c>
      <c r="FC139" s="18">
        <f t="shared" si="334"/>
        <v>0</v>
      </c>
      <c r="FD139" s="18">
        <f t="shared" si="335"/>
        <v>0</v>
      </c>
      <c r="FE139" s="18">
        <f t="shared" si="336"/>
        <v>0</v>
      </c>
      <c r="FF139" s="18">
        <f t="shared" si="337"/>
        <v>0</v>
      </c>
      <c r="FG139" s="18">
        <f t="shared" si="338"/>
        <v>0</v>
      </c>
      <c r="FH139" s="18">
        <f t="shared" si="339"/>
        <v>0</v>
      </c>
      <c r="FI139" s="18">
        <f t="shared" si="340"/>
        <v>0</v>
      </c>
      <c r="FJ139" s="18">
        <f t="shared" si="341"/>
        <v>0</v>
      </c>
      <c r="FK139" s="18">
        <f t="shared" si="342"/>
        <v>0</v>
      </c>
      <c r="FL139" s="18">
        <f t="shared" si="343"/>
        <v>0</v>
      </c>
      <c r="FM139" s="18">
        <f t="shared" si="344"/>
        <v>0</v>
      </c>
      <c r="FN139" s="18">
        <f t="shared" si="345"/>
        <v>0</v>
      </c>
      <c r="FO139" s="18">
        <f t="shared" si="346"/>
        <v>0</v>
      </c>
      <c r="FP139" s="18">
        <f t="shared" si="347"/>
        <v>0</v>
      </c>
      <c r="FQ139" s="18">
        <f t="shared" si="348"/>
        <v>0</v>
      </c>
      <c r="FR139" s="18">
        <f t="shared" si="349"/>
        <v>0</v>
      </c>
      <c r="FS139" s="18">
        <f t="shared" si="350"/>
        <v>0</v>
      </c>
      <c r="FT139" s="18">
        <f t="shared" si="351"/>
        <v>0</v>
      </c>
      <c r="FU139" s="18">
        <f t="shared" si="352"/>
        <v>0</v>
      </c>
      <c r="FV139" s="18">
        <f t="shared" si="353"/>
        <v>0</v>
      </c>
      <c r="FW139" s="18">
        <f t="shared" si="354"/>
        <v>0</v>
      </c>
      <c r="FX139" s="18">
        <f t="shared" si="355"/>
        <v>0</v>
      </c>
      <c r="FY139" s="18">
        <f t="shared" si="356"/>
        <v>0</v>
      </c>
      <c r="FZ139" s="18">
        <f t="shared" si="357"/>
        <v>0</v>
      </c>
      <c r="GA139" s="18">
        <f t="shared" si="358"/>
        <v>0</v>
      </c>
      <c r="GB139" s="18">
        <f t="shared" si="359"/>
        <v>0</v>
      </c>
      <c r="GC139" s="18">
        <f t="shared" si="360"/>
        <v>0</v>
      </c>
      <c r="GD139" s="18">
        <f t="shared" si="361"/>
        <v>0</v>
      </c>
      <c r="GE139" s="18">
        <f t="shared" si="362"/>
        <v>0</v>
      </c>
    </row>
    <row r="140" spans="1:187" x14ac:dyDescent="0.2">
      <c r="A140">
        <v>137</v>
      </c>
      <c r="B140" s="16">
        <f>Bonds!B140</f>
        <v>47253</v>
      </c>
      <c r="C140" s="17">
        <f>Bonds!C140</f>
        <v>3.875</v>
      </c>
      <c r="D140">
        <f>Bonds!Q140</f>
        <v>6</v>
      </c>
      <c r="E140">
        <f t="shared" si="242"/>
        <v>0</v>
      </c>
      <c r="F140" s="16">
        <f>IF(1&gt;$D140,"",IF($E140=1,EOMONTH(EDATE(Bonds!$I140,6*(1-1)),0),EDATE(Bonds!$I140,6*(1-1))))</f>
        <v>46341</v>
      </c>
      <c r="G140" s="16">
        <f>IF(2&gt;$D140,"",IF($E140=1,EOMONTH(EDATE(Bonds!$I140,6*(2-1)),0),EDATE(Bonds!$I140,6*(2-1))))</f>
        <v>46522</v>
      </c>
      <c r="H140" s="16">
        <f>IF(3&gt;$D140,"",IF($E140=1,EOMONTH(EDATE(Bonds!$I140,6*(3-1)),0),EDATE(Bonds!$I140,6*(3-1))))</f>
        <v>46706</v>
      </c>
      <c r="I140" s="16">
        <f>IF(4&gt;$D140,"",IF($E140=1,EOMONTH(EDATE(Bonds!$I140,6*(4-1)),0),EDATE(Bonds!$I140,6*(4-1))))</f>
        <v>46888</v>
      </c>
      <c r="J140" s="16">
        <f>IF(5&gt;$D140,"",IF($E140=1,EOMONTH(EDATE(Bonds!$I140,6*(5-1)),0),EDATE(Bonds!$I140,6*(5-1))))</f>
        <v>47072</v>
      </c>
      <c r="K140" s="16">
        <f>IF(6&gt;$D140,"",IF($E140=1,EOMONTH(EDATE(Bonds!$I140,6*(6-1)),0),EDATE(Bonds!$I140,6*(6-1))))</f>
        <v>47253</v>
      </c>
      <c r="L140" s="16" t="str">
        <f>IF(7&gt;$D140,"",IF($E140=1,EOMONTH(EDATE(Bonds!$I140,6*(7-1)),0),EDATE(Bonds!$I140,6*(7-1))))</f>
        <v/>
      </c>
      <c r="M140" s="16" t="str">
        <f>IF(8&gt;$D140,"",IF($E140=1,EOMONTH(EDATE(Bonds!$I140,6*(8-1)),0),EDATE(Bonds!$I140,6*(8-1))))</f>
        <v/>
      </c>
      <c r="N140" s="16" t="str">
        <f>IF(9&gt;$D140,"",IF($E140=1,EOMONTH(EDATE(Bonds!$I140,6*(9-1)),0),EDATE(Bonds!$I140,6*(9-1))))</f>
        <v/>
      </c>
      <c r="O140" s="16" t="str">
        <f>IF(10&gt;$D140,"",IF($E140=1,EOMONTH(EDATE(Bonds!$I140,6*(10-1)),0),EDATE(Bonds!$I140,6*(10-1))))</f>
        <v/>
      </c>
      <c r="P140" s="16" t="str">
        <f>IF(11&gt;$D140,"",IF($E140=1,EOMONTH(EDATE(Bonds!$I140,6*(11-1)),0),EDATE(Bonds!$I140,6*(11-1))))</f>
        <v/>
      </c>
      <c r="Q140" s="16" t="str">
        <f>IF(12&gt;$D140,"",IF($E140=1,EOMONTH(EDATE(Bonds!$I140,6*(12-1)),0),EDATE(Bonds!$I140,6*(12-1))))</f>
        <v/>
      </c>
      <c r="R140" s="16" t="str">
        <f>IF(13&gt;$D140,"",IF($E140=1,EOMONTH(EDATE(Bonds!$I140,6*(13-1)),0),EDATE(Bonds!$I140,6*(13-1))))</f>
        <v/>
      </c>
      <c r="S140" s="16" t="str">
        <f>IF(14&gt;$D140,"",IF($E140=1,EOMONTH(EDATE(Bonds!$I140,6*(14-1)),0),EDATE(Bonds!$I140,6*(14-1))))</f>
        <v/>
      </c>
      <c r="T140" s="16" t="str">
        <f>IF(15&gt;$D140,"",IF($E140=1,EOMONTH(EDATE(Bonds!$I140,6*(15-1)),0),EDATE(Bonds!$I140,6*(15-1))))</f>
        <v/>
      </c>
      <c r="U140" s="16" t="str">
        <f>IF(16&gt;$D140,"",IF($E140=1,EOMONTH(EDATE(Bonds!$I140,6*(16-1)),0),EDATE(Bonds!$I140,6*(16-1))))</f>
        <v/>
      </c>
      <c r="V140" s="16" t="str">
        <f>IF(17&gt;$D140,"",IF($E140=1,EOMONTH(EDATE(Bonds!$I140,6*(17-1)),0),EDATE(Bonds!$I140,6*(17-1))))</f>
        <v/>
      </c>
      <c r="W140" s="16" t="str">
        <f>IF(18&gt;$D140,"",IF($E140=1,EOMONTH(EDATE(Bonds!$I140,6*(18-1)),0),EDATE(Bonds!$I140,6*(18-1))))</f>
        <v/>
      </c>
      <c r="X140" s="16" t="str">
        <f>IF(19&gt;$D140,"",IF($E140=1,EOMONTH(EDATE(Bonds!$I140,6*(19-1)),0),EDATE(Bonds!$I140,6*(19-1))))</f>
        <v/>
      </c>
      <c r="Y140" s="16" t="str">
        <f>IF(20&gt;$D140,"",IF($E140=1,EOMONTH(EDATE(Bonds!$I140,6*(20-1)),0),EDATE(Bonds!$I140,6*(20-1))))</f>
        <v/>
      </c>
      <c r="Z140" s="16" t="str">
        <f>IF(21&gt;$D140,"",IF($E140=1,EOMONTH(EDATE(Bonds!$I140,6*(21-1)),0),EDATE(Bonds!$I140,6*(21-1))))</f>
        <v/>
      </c>
      <c r="AA140" s="16" t="str">
        <f>IF(22&gt;$D140,"",IF($E140=1,EOMONTH(EDATE(Bonds!$I140,6*(22-1)),0),EDATE(Bonds!$I140,6*(22-1))))</f>
        <v/>
      </c>
      <c r="AB140" s="16" t="str">
        <f>IF(23&gt;$D140,"",IF($E140=1,EOMONTH(EDATE(Bonds!$I140,6*(23-1)),0),EDATE(Bonds!$I140,6*(23-1))))</f>
        <v/>
      </c>
      <c r="AC140" s="16" t="str">
        <f>IF(24&gt;$D140,"",IF($E140=1,EOMONTH(EDATE(Bonds!$I140,6*(24-1)),0),EDATE(Bonds!$I140,6*(24-1))))</f>
        <v/>
      </c>
      <c r="AD140" s="16" t="str">
        <f>IF(25&gt;$D140,"",IF($E140=1,EOMONTH(EDATE(Bonds!$I140,6*(25-1)),0),EDATE(Bonds!$I140,6*(25-1))))</f>
        <v/>
      </c>
      <c r="AE140" s="16" t="str">
        <f>IF(26&gt;$D140,"",IF($E140=1,EOMONTH(EDATE(Bonds!$I140,6*(26-1)),0),EDATE(Bonds!$I140,6*(26-1))))</f>
        <v/>
      </c>
      <c r="AF140" s="16" t="str">
        <f>IF(27&gt;$D140,"",IF($E140=1,EOMONTH(EDATE(Bonds!$I140,6*(27-1)),0),EDATE(Bonds!$I140,6*(27-1))))</f>
        <v/>
      </c>
      <c r="AG140" s="16" t="str">
        <f>IF(28&gt;$D140,"",IF($E140=1,EOMONTH(EDATE(Bonds!$I140,6*(28-1)),0),EDATE(Bonds!$I140,6*(28-1))))</f>
        <v/>
      </c>
      <c r="AH140" s="16" t="str">
        <f>IF(29&gt;$D140,"",IF($E140=1,EOMONTH(EDATE(Bonds!$I140,6*(29-1)),0),EDATE(Bonds!$I140,6*(29-1))))</f>
        <v/>
      </c>
      <c r="AI140" s="16" t="str">
        <f>IF(30&gt;$D140,"",IF($E140=1,EOMONTH(EDATE(Bonds!$I140,6*(30-1)),0),EDATE(Bonds!$I140,6*(30-1))))</f>
        <v/>
      </c>
      <c r="AJ140" s="16" t="str">
        <f>IF(31&gt;$D140,"",IF($E140=1,EOMONTH(EDATE(Bonds!$I140,6*(31-1)),0),EDATE(Bonds!$I140,6*(31-1))))</f>
        <v/>
      </c>
      <c r="AK140" s="16" t="str">
        <f>IF(32&gt;$D140,"",IF($E140=1,EOMONTH(EDATE(Bonds!$I140,6*(32-1)),0),EDATE(Bonds!$I140,6*(32-1))))</f>
        <v/>
      </c>
      <c r="AL140" s="16" t="str">
        <f>IF(33&gt;$D140,"",IF($E140=1,EOMONTH(EDATE(Bonds!$I140,6*(33-1)),0),EDATE(Bonds!$I140,6*(33-1))))</f>
        <v/>
      </c>
      <c r="AM140" s="16" t="str">
        <f>IF(34&gt;$D140,"",IF($E140=1,EOMONTH(EDATE(Bonds!$I140,6*(34-1)),0),EDATE(Bonds!$I140,6*(34-1))))</f>
        <v/>
      </c>
      <c r="AN140" s="16" t="str">
        <f>IF(35&gt;$D140,"",IF($E140=1,EOMONTH(EDATE(Bonds!$I140,6*(35-1)),0),EDATE(Bonds!$I140,6*(35-1))))</f>
        <v/>
      </c>
      <c r="AO140" s="16" t="str">
        <f>IF(36&gt;$D140,"",IF($E140=1,EOMONTH(EDATE(Bonds!$I140,6*(36-1)),0),EDATE(Bonds!$I140,6*(36-1))))</f>
        <v/>
      </c>
      <c r="AP140" s="16" t="str">
        <f>IF(37&gt;$D140,"",IF($E140=1,EOMONTH(EDATE(Bonds!$I140,6*(37-1)),0),EDATE(Bonds!$I140,6*(37-1))))</f>
        <v/>
      </c>
      <c r="AQ140" s="16" t="str">
        <f>IF(38&gt;$D140,"",IF($E140=1,EOMONTH(EDATE(Bonds!$I140,6*(38-1)),0),EDATE(Bonds!$I140,6*(38-1))))</f>
        <v/>
      </c>
      <c r="AR140" s="16" t="str">
        <f>IF(39&gt;$D140,"",IF($E140=1,EOMONTH(EDATE(Bonds!$I140,6*(39-1)),0),EDATE(Bonds!$I140,6*(39-1))))</f>
        <v/>
      </c>
      <c r="AS140" s="16" t="str">
        <f>IF(40&gt;$D140,"",IF($E140=1,EOMONTH(EDATE(Bonds!$I140,6*(40-1)),0),EDATE(Bonds!$I140,6*(40-1))))</f>
        <v/>
      </c>
      <c r="AT140" s="16" t="str">
        <f>IF(41&gt;$D140,"",IF($E140=1,EOMONTH(EDATE(Bonds!$I140,6*(41-1)),0),EDATE(Bonds!$I140,6*(41-1))))</f>
        <v/>
      </c>
      <c r="AU140" s="16" t="str">
        <f>IF(42&gt;$D140,"",IF($E140=1,EOMONTH(EDATE(Bonds!$I140,6*(42-1)),0),EDATE(Bonds!$I140,6*(42-1))))</f>
        <v/>
      </c>
      <c r="AV140" s="16" t="str">
        <f>IF(43&gt;$D140,"",IF($E140=1,EOMONTH(EDATE(Bonds!$I140,6*(43-1)),0),EDATE(Bonds!$I140,6*(43-1))))</f>
        <v/>
      </c>
      <c r="AW140" s="16" t="str">
        <f>IF(44&gt;$D140,"",IF($E140=1,EOMONTH(EDATE(Bonds!$I140,6*(44-1)),0),EDATE(Bonds!$I140,6*(44-1))))</f>
        <v/>
      </c>
      <c r="AX140" s="16" t="str">
        <f>IF(45&gt;$D140,"",IF($E140=1,EOMONTH(EDATE(Bonds!$I140,6*(45-1)),0),EDATE(Bonds!$I140,6*(45-1))))</f>
        <v/>
      </c>
      <c r="AY140" s="16" t="str">
        <f>IF(46&gt;$D140,"",IF($E140=1,EOMONTH(EDATE(Bonds!$I140,6*(46-1)),0),EDATE(Bonds!$I140,6*(46-1))))</f>
        <v/>
      </c>
      <c r="AZ140" s="16" t="str">
        <f>IF(47&gt;$D140,"",IF($E140=1,EOMONTH(EDATE(Bonds!$I140,6*(47-1)),0),EDATE(Bonds!$I140,6*(47-1))))</f>
        <v/>
      </c>
      <c r="BA140" s="16" t="str">
        <f>IF(48&gt;$D140,"",IF($E140=1,EOMONTH(EDATE(Bonds!$I140,6*(48-1)),0),EDATE(Bonds!$I140,6*(48-1))))</f>
        <v/>
      </c>
      <c r="BB140" s="16" t="str">
        <f>IF(49&gt;$D140,"",IF($E140=1,EOMONTH(EDATE(Bonds!$I140,6*(49-1)),0),EDATE(Bonds!$I140,6*(49-1))))</f>
        <v/>
      </c>
      <c r="BC140" s="16" t="str">
        <f>IF(50&gt;$D140,"",IF($E140=1,EOMONTH(EDATE(Bonds!$I140,6*(50-1)),0),EDATE(Bonds!$I140,6*(50-1))))</f>
        <v/>
      </c>
      <c r="BD140" s="16" t="str">
        <f>IF(51&gt;$D140,"",IF($E140=1,EOMONTH(EDATE(Bonds!$I140,6*(51-1)),0),EDATE(Bonds!$I140,6*(51-1))))</f>
        <v/>
      </c>
      <c r="BE140" s="16" t="str">
        <f>IF(52&gt;$D140,"",IF($E140=1,EOMONTH(EDATE(Bonds!$I140,6*(52-1)),0),EDATE(Bonds!$I140,6*(52-1))))</f>
        <v/>
      </c>
      <c r="BF140" s="16" t="str">
        <f>IF(53&gt;$D140,"",IF($E140=1,EOMONTH(EDATE(Bonds!$I140,6*(53-1)),0),EDATE(Bonds!$I140,6*(53-1))))</f>
        <v/>
      </c>
      <c r="BG140" s="16" t="str">
        <f>IF(54&gt;$D140,"",IF($E140=1,EOMONTH(EDATE(Bonds!$I140,6*(54-1)),0),EDATE(Bonds!$I140,6*(54-1))))</f>
        <v/>
      </c>
      <c r="BH140" s="16" t="str">
        <f>IF(55&gt;$D140,"",IF($E140=1,EOMONTH(EDATE(Bonds!$I140,6*(55-1)),0),EDATE(Bonds!$I140,6*(55-1))))</f>
        <v/>
      </c>
      <c r="BI140" s="16" t="str">
        <f>IF(56&gt;$D140,"",IF($E140=1,EOMONTH(EDATE(Bonds!$I140,6*(56-1)),0),EDATE(Bonds!$I140,6*(56-1))))</f>
        <v/>
      </c>
      <c r="BJ140" s="16" t="str">
        <f>IF(57&gt;$D140,"",IF($E140=1,EOMONTH(EDATE(Bonds!$I140,6*(57-1)),0),EDATE(Bonds!$I140,6*(57-1))))</f>
        <v/>
      </c>
      <c r="BK140" s="16" t="str">
        <f>IF(58&gt;$D140,"",IF($E140=1,EOMONTH(EDATE(Bonds!$I140,6*(58-1)),0),EDATE(Bonds!$I140,6*(58-1))))</f>
        <v/>
      </c>
      <c r="BL140" s="16" t="str">
        <f>IF(59&gt;$D140,"",IF($E140=1,EOMONTH(EDATE(Bonds!$I140,6*(59-1)),0),EDATE(Bonds!$I140,6*(59-1))))</f>
        <v/>
      </c>
      <c r="BM140" s="16" t="str">
        <f>IF(60&gt;$D140,"",IF($E140=1,EOMONTH(EDATE(Bonds!$I140,6*(60-1)),0),EDATE(Bonds!$I140,6*(60-1))))</f>
        <v/>
      </c>
      <c r="BO140" s="22">
        <f t="shared" si="243"/>
        <v>3.7565785405683505E-2</v>
      </c>
      <c r="BP140" s="22">
        <f t="shared" si="244"/>
        <v>4.0160676278393273E-2</v>
      </c>
      <c r="BQ140" s="22">
        <f t="shared" si="245"/>
        <v>4.1870554774944578E-2</v>
      </c>
      <c r="BR140" s="22">
        <f t="shared" si="246"/>
        <v>4.2944346408813706E-2</v>
      </c>
      <c r="BS140" s="22">
        <f t="shared" si="247"/>
        <v>4.3623509349526628E-2</v>
      </c>
      <c r="BT140" s="22">
        <f t="shared" si="248"/>
        <v>4.4041581237153717E-2</v>
      </c>
      <c r="BU140" s="22" t="str">
        <f t="shared" si="249"/>
        <v/>
      </c>
      <c r="BV140" s="22" t="str">
        <f t="shared" si="250"/>
        <v/>
      </c>
      <c r="BW140" s="22" t="str">
        <f t="shared" si="251"/>
        <v/>
      </c>
      <c r="BX140" s="22" t="str">
        <f t="shared" si="252"/>
        <v/>
      </c>
      <c r="BY140" s="22" t="str">
        <f t="shared" si="253"/>
        <v/>
      </c>
      <c r="BZ140" s="22" t="str">
        <f t="shared" si="254"/>
        <v/>
      </c>
      <c r="CA140" s="22" t="str">
        <f t="shared" si="255"/>
        <v/>
      </c>
      <c r="CB140" s="22" t="str">
        <f t="shared" si="256"/>
        <v/>
      </c>
      <c r="CC140" s="22" t="str">
        <f t="shared" si="257"/>
        <v/>
      </c>
      <c r="CD140" s="22" t="str">
        <f t="shared" si="258"/>
        <v/>
      </c>
      <c r="CE140" s="22" t="str">
        <f t="shared" si="259"/>
        <v/>
      </c>
      <c r="CF140" s="22" t="str">
        <f t="shared" si="260"/>
        <v/>
      </c>
      <c r="CG140" s="22" t="str">
        <f t="shared" si="261"/>
        <v/>
      </c>
      <c r="CH140" s="22" t="str">
        <f t="shared" si="262"/>
        <v/>
      </c>
      <c r="CI140" s="22" t="str">
        <f t="shared" si="263"/>
        <v/>
      </c>
      <c r="CJ140" s="22" t="str">
        <f t="shared" si="264"/>
        <v/>
      </c>
      <c r="CK140" s="22" t="str">
        <f t="shared" si="265"/>
        <v/>
      </c>
      <c r="CL140" s="22" t="str">
        <f t="shared" si="266"/>
        <v/>
      </c>
      <c r="CM140" s="22" t="str">
        <f t="shared" si="267"/>
        <v/>
      </c>
      <c r="CN140" s="22" t="str">
        <f t="shared" si="268"/>
        <v/>
      </c>
      <c r="CO140" s="22" t="str">
        <f t="shared" si="269"/>
        <v/>
      </c>
      <c r="CP140" s="22" t="str">
        <f t="shared" si="270"/>
        <v/>
      </c>
      <c r="CQ140" s="22" t="str">
        <f t="shared" si="271"/>
        <v/>
      </c>
      <c r="CR140" s="22" t="str">
        <f t="shared" si="272"/>
        <v/>
      </c>
      <c r="CS140" s="22" t="str">
        <f t="shared" si="273"/>
        <v/>
      </c>
      <c r="CT140" s="22" t="str">
        <f t="shared" si="274"/>
        <v/>
      </c>
      <c r="CU140" s="22" t="str">
        <f t="shared" si="275"/>
        <v/>
      </c>
      <c r="CV140" s="22" t="str">
        <f t="shared" si="276"/>
        <v/>
      </c>
      <c r="CW140" s="22" t="str">
        <f t="shared" si="277"/>
        <v/>
      </c>
      <c r="CX140" s="22" t="str">
        <f t="shared" si="278"/>
        <v/>
      </c>
      <c r="CY140" s="22" t="str">
        <f t="shared" si="279"/>
        <v/>
      </c>
      <c r="CZ140" s="22" t="str">
        <f t="shared" si="280"/>
        <v/>
      </c>
      <c r="DA140" s="22" t="str">
        <f t="shared" si="281"/>
        <v/>
      </c>
      <c r="DB140" s="22" t="str">
        <f t="shared" si="282"/>
        <v/>
      </c>
      <c r="DC140" s="22" t="str">
        <f t="shared" si="283"/>
        <v/>
      </c>
      <c r="DD140" s="22" t="str">
        <f t="shared" si="284"/>
        <v/>
      </c>
      <c r="DE140" s="22" t="str">
        <f t="shared" si="285"/>
        <v/>
      </c>
      <c r="DF140" s="22" t="str">
        <f t="shared" si="286"/>
        <v/>
      </c>
      <c r="DG140" s="22" t="str">
        <f t="shared" si="287"/>
        <v/>
      </c>
      <c r="DH140" s="22" t="str">
        <f t="shared" si="288"/>
        <v/>
      </c>
      <c r="DI140" s="22" t="str">
        <f t="shared" si="289"/>
        <v/>
      </c>
      <c r="DJ140" s="22" t="str">
        <f t="shared" si="290"/>
        <v/>
      </c>
      <c r="DK140" s="22" t="str">
        <f t="shared" si="291"/>
        <v/>
      </c>
      <c r="DL140" s="22" t="str">
        <f t="shared" si="292"/>
        <v/>
      </c>
      <c r="DM140" s="22" t="str">
        <f t="shared" si="293"/>
        <v/>
      </c>
      <c r="DN140" s="22" t="str">
        <f t="shared" si="294"/>
        <v/>
      </c>
      <c r="DO140" s="22" t="str">
        <f t="shared" si="295"/>
        <v/>
      </c>
      <c r="DP140" s="22" t="str">
        <f t="shared" si="296"/>
        <v/>
      </c>
      <c r="DQ140" s="22" t="str">
        <f t="shared" si="297"/>
        <v/>
      </c>
      <c r="DR140" s="22" t="str">
        <f t="shared" si="298"/>
        <v/>
      </c>
      <c r="DS140" s="22" t="str">
        <f t="shared" si="299"/>
        <v/>
      </c>
      <c r="DT140" s="22" t="str">
        <f t="shared" si="300"/>
        <v/>
      </c>
      <c r="DU140" s="22" t="str">
        <f t="shared" si="301"/>
        <v/>
      </c>
      <c r="DV140" s="22" t="str">
        <f t="shared" si="302"/>
        <v/>
      </c>
      <c r="DX140" s="18">
        <f t="shared" si="303"/>
        <v>1.9239876339545428</v>
      </c>
      <c r="DY140" s="18">
        <f t="shared" si="304"/>
        <v>1.8851383227481666</v>
      </c>
      <c r="DZ140" s="18">
        <f t="shared" si="305"/>
        <v>1.8436132811481212</v>
      </c>
      <c r="EA140" s="18">
        <f t="shared" si="306"/>
        <v>1.8022577778745623</v>
      </c>
      <c r="EB140" s="18">
        <f t="shared" si="307"/>
        <v>1.7610404999757978</v>
      </c>
      <c r="EC140" s="18">
        <f t="shared" si="308"/>
        <v>90.568932993804253</v>
      </c>
      <c r="ED140" s="18">
        <f t="shared" si="309"/>
        <v>0</v>
      </c>
      <c r="EE140" s="18">
        <f t="shared" si="310"/>
        <v>0</v>
      </c>
      <c r="EF140" s="18">
        <f t="shared" si="311"/>
        <v>0</v>
      </c>
      <c r="EG140" s="18">
        <f t="shared" si="312"/>
        <v>0</v>
      </c>
      <c r="EH140" s="18">
        <f t="shared" si="313"/>
        <v>0</v>
      </c>
      <c r="EI140" s="18">
        <f t="shared" si="314"/>
        <v>0</v>
      </c>
      <c r="EJ140" s="18">
        <f t="shared" si="315"/>
        <v>0</v>
      </c>
      <c r="EK140" s="18">
        <f t="shared" si="316"/>
        <v>0</v>
      </c>
      <c r="EL140" s="18">
        <f t="shared" si="317"/>
        <v>0</v>
      </c>
      <c r="EM140" s="18">
        <f t="shared" si="318"/>
        <v>0</v>
      </c>
      <c r="EN140" s="18">
        <f t="shared" si="319"/>
        <v>0</v>
      </c>
      <c r="EO140" s="18">
        <f t="shared" si="320"/>
        <v>0</v>
      </c>
      <c r="EP140" s="18">
        <f t="shared" si="321"/>
        <v>0</v>
      </c>
      <c r="EQ140" s="18">
        <f t="shared" si="322"/>
        <v>0</v>
      </c>
      <c r="ER140" s="18">
        <f t="shared" si="323"/>
        <v>0</v>
      </c>
      <c r="ES140" s="18">
        <f t="shared" si="324"/>
        <v>0</v>
      </c>
      <c r="ET140" s="18">
        <f t="shared" si="325"/>
        <v>0</v>
      </c>
      <c r="EU140" s="18">
        <f t="shared" si="326"/>
        <v>0</v>
      </c>
      <c r="EV140" s="18">
        <f t="shared" si="327"/>
        <v>0</v>
      </c>
      <c r="EW140" s="18">
        <f t="shared" si="328"/>
        <v>0</v>
      </c>
      <c r="EX140" s="18">
        <f t="shared" si="329"/>
        <v>0</v>
      </c>
      <c r="EY140" s="18">
        <f t="shared" si="330"/>
        <v>0</v>
      </c>
      <c r="EZ140" s="18">
        <f t="shared" si="331"/>
        <v>0</v>
      </c>
      <c r="FA140" s="18">
        <f t="shared" si="332"/>
        <v>0</v>
      </c>
      <c r="FB140" s="18">
        <f t="shared" si="333"/>
        <v>0</v>
      </c>
      <c r="FC140" s="18">
        <f t="shared" si="334"/>
        <v>0</v>
      </c>
      <c r="FD140" s="18">
        <f t="shared" si="335"/>
        <v>0</v>
      </c>
      <c r="FE140" s="18">
        <f t="shared" si="336"/>
        <v>0</v>
      </c>
      <c r="FF140" s="18">
        <f t="shared" si="337"/>
        <v>0</v>
      </c>
      <c r="FG140" s="18">
        <f t="shared" si="338"/>
        <v>0</v>
      </c>
      <c r="FH140" s="18">
        <f t="shared" si="339"/>
        <v>0</v>
      </c>
      <c r="FI140" s="18">
        <f t="shared" si="340"/>
        <v>0</v>
      </c>
      <c r="FJ140" s="18">
        <f t="shared" si="341"/>
        <v>0</v>
      </c>
      <c r="FK140" s="18">
        <f t="shared" si="342"/>
        <v>0</v>
      </c>
      <c r="FL140" s="18">
        <f t="shared" si="343"/>
        <v>0</v>
      </c>
      <c r="FM140" s="18">
        <f t="shared" si="344"/>
        <v>0</v>
      </c>
      <c r="FN140" s="18">
        <f t="shared" si="345"/>
        <v>0</v>
      </c>
      <c r="FO140" s="18">
        <f t="shared" si="346"/>
        <v>0</v>
      </c>
      <c r="FP140" s="18">
        <f t="shared" si="347"/>
        <v>0</v>
      </c>
      <c r="FQ140" s="18">
        <f t="shared" si="348"/>
        <v>0</v>
      </c>
      <c r="FR140" s="18">
        <f t="shared" si="349"/>
        <v>0</v>
      </c>
      <c r="FS140" s="18">
        <f t="shared" si="350"/>
        <v>0</v>
      </c>
      <c r="FT140" s="18">
        <f t="shared" si="351"/>
        <v>0</v>
      </c>
      <c r="FU140" s="18">
        <f t="shared" si="352"/>
        <v>0</v>
      </c>
      <c r="FV140" s="18">
        <f t="shared" si="353"/>
        <v>0</v>
      </c>
      <c r="FW140" s="18">
        <f t="shared" si="354"/>
        <v>0</v>
      </c>
      <c r="FX140" s="18">
        <f t="shared" si="355"/>
        <v>0</v>
      </c>
      <c r="FY140" s="18">
        <f t="shared" si="356"/>
        <v>0</v>
      </c>
      <c r="FZ140" s="18">
        <f t="shared" si="357"/>
        <v>0</v>
      </c>
      <c r="GA140" s="18">
        <f t="shared" si="358"/>
        <v>0</v>
      </c>
      <c r="GB140" s="18">
        <f t="shared" si="359"/>
        <v>0</v>
      </c>
      <c r="GC140" s="18">
        <f t="shared" si="360"/>
        <v>0</v>
      </c>
      <c r="GD140" s="18">
        <f t="shared" si="361"/>
        <v>0</v>
      </c>
      <c r="GE140" s="18">
        <f t="shared" si="362"/>
        <v>0</v>
      </c>
    </row>
    <row r="141" spans="1:187" x14ac:dyDescent="0.2">
      <c r="A141">
        <v>138</v>
      </c>
      <c r="B141" s="16">
        <f>Bonds!B141</f>
        <v>47269</v>
      </c>
      <c r="C141" s="17">
        <f>Bonds!C141</f>
        <v>2.75</v>
      </c>
      <c r="D141">
        <f>Bonds!Q141</f>
        <v>6</v>
      </c>
      <c r="E141">
        <f t="shared" si="242"/>
        <v>1</v>
      </c>
      <c r="F141" s="16">
        <f>IF(1&gt;$D141,"",IF($E141=1,EOMONTH(EDATE(Bonds!$I141,6*(1-1)),0),EDATE(Bonds!$I141,6*(1-1))))</f>
        <v>46356</v>
      </c>
      <c r="G141" s="16">
        <f>IF(2&gt;$D141,"",IF($E141=1,EOMONTH(EDATE(Bonds!$I141,6*(2-1)),0),EDATE(Bonds!$I141,6*(2-1))))</f>
        <v>46538</v>
      </c>
      <c r="H141" s="16">
        <f>IF(3&gt;$D141,"",IF($E141=1,EOMONTH(EDATE(Bonds!$I141,6*(3-1)),0),EDATE(Bonds!$I141,6*(3-1))))</f>
        <v>46721</v>
      </c>
      <c r="I141" s="16">
        <f>IF(4&gt;$D141,"",IF($E141=1,EOMONTH(EDATE(Bonds!$I141,6*(4-1)),0),EDATE(Bonds!$I141,6*(4-1))))</f>
        <v>46904</v>
      </c>
      <c r="J141" s="16">
        <f>IF(5&gt;$D141,"",IF($E141=1,EOMONTH(EDATE(Bonds!$I141,6*(5-1)),0),EDATE(Bonds!$I141,6*(5-1))))</f>
        <v>47087</v>
      </c>
      <c r="K141" s="16">
        <f>IF(6&gt;$D141,"",IF($E141=1,EOMONTH(EDATE(Bonds!$I141,6*(6-1)),0),EDATE(Bonds!$I141,6*(6-1))))</f>
        <v>47269</v>
      </c>
      <c r="L141" s="16" t="str">
        <f>IF(7&gt;$D141,"",IF($E141=1,EOMONTH(EDATE(Bonds!$I141,6*(7-1)),0),EDATE(Bonds!$I141,6*(7-1))))</f>
        <v/>
      </c>
      <c r="M141" s="16" t="str">
        <f>IF(8&gt;$D141,"",IF($E141=1,EOMONTH(EDATE(Bonds!$I141,6*(8-1)),0),EDATE(Bonds!$I141,6*(8-1))))</f>
        <v/>
      </c>
      <c r="N141" s="16" t="str">
        <f>IF(9&gt;$D141,"",IF($E141=1,EOMONTH(EDATE(Bonds!$I141,6*(9-1)),0),EDATE(Bonds!$I141,6*(9-1))))</f>
        <v/>
      </c>
      <c r="O141" s="16" t="str">
        <f>IF(10&gt;$D141,"",IF($E141=1,EOMONTH(EDATE(Bonds!$I141,6*(10-1)),0),EDATE(Bonds!$I141,6*(10-1))))</f>
        <v/>
      </c>
      <c r="P141" s="16" t="str">
        <f>IF(11&gt;$D141,"",IF($E141=1,EOMONTH(EDATE(Bonds!$I141,6*(11-1)),0),EDATE(Bonds!$I141,6*(11-1))))</f>
        <v/>
      </c>
      <c r="Q141" s="16" t="str">
        <f>IF(12&gt;$D141,"",IF($E141=1,EOMONTH(EDATE(Bonds!$I141,6*(12-1)),0),EDATE(Bonds!$I141,6*(12-1))))</f>
        <v/>
      </c>
      <c r="R141" s="16" t="str">
        <f>IF(13&gt;$D141,"",IF($E141=1,EOMONTH(EDATE(Bonds!$I141,6*(13-1)),0),EDATE(Bonds!$I141,6*(13-1))))</f>
        <v/>
      </c>
      <c r="S141" s="16" t="str">
        <f>IF(14&gt;$D141,"",IF($E141=1,EOMONTH(EDATE(Bonds!$I141,6*(14-1)),0),EDATE(Bonds!$I141,6*(14-1))))</f>
        <v/>
      </c>
      <c r="T141" s="16" t="str">
        <f>IF(15&gt;$D141,"",IF($E141=1,EOMONTH(EDATE(Bonds!$I141,6*(15-1)),0),EDATE(Bonds!$I141,6*(15-1))))</f>
        <v/>
      </c>
      <c r="U141" s="16" t="str">
        <f>IF(16&gt;$D141,"",IF($E141=1,EOMONTH(EDATE(Bonds!$I141,6*(16-1)),0),EDATE(Bonds!$I141,6*(16-1))))</f>
        <v/>
      </c>
      <c r="V141" s="16" t="str">
        <f>IF(17&gt;$D141,"",IF($E141=1,EOMONTH(EDATE(Bonds!$I141,6*(17-1)),0),EDATE(Bonds!$I141,6*(17-1))))</f>
        <v/>
      </c>
      <c r="W141" s="16" t="str">
        <f>IF(18&gt;$D141,"",IF($E141=1,EOMONTH(EDATE(Bonds!$I141,6*(18-1)),0),EDATE(Bonds!$I141,6*(18-1))))</f>
        <v/>
      </c>
      <c r="X141" s="16" t="str">
        <f>IF(19&gt;$D141,"",IF($E141=1,EOMONTH(EDATE(Bonds!$I141,6*(19-1)),0),EDATE(Bonds!$I141,6*(19-1))))</f>
        <v/>
      </c>
      <c r="Y141" s="16" t="str">
        <f>IF(20&gt;$D141,"",IF($E141=1,EOMONTH(EDATE(Bonds!$I141,6*(20-1)),0),EDATE(Bonds!$I141,6*(20-1))))</f>
        <v/>
      </c>
      <c r="Z141" s="16" t="str">
        <f>IF(21&gt;$D141,"",IF($E141=1,EOMONTH(EDATE(Bonds!$I141,6*(21-1)),0),EDATE(Bonds!$I141,6*(21-1))))</f>
        <v/>
      </c>
      <c r="AA141" s="16" t="str">
        <f>IF(22&gt;$D141,"",IF($E141=1,EOMONTH(EDATE(Bonds!$I141,6*(22-1)),0),EDATE(Bonds!$I141,6*(22-1))))</f>
        <v/>
      </c>
      <c r="AB141" s="16" t="str">
        <f>IF(23&gt;$D141,"",IF($E141=1,EOMONTH(EDATE(Bonds!$I141,6*(23-1)),0),EDATE(Bonds!$I141,6*(23-1))))</f>
        <v/>
      </c>
      <c r="AC141" s="16" t="str">
        <f>IF(24&gt;$D141,"",IF($E141=1,EOMONTH(EDATE(Bonds!$I141,6*(24-1)),0),EDATE(Bonds!$I141,6*(24-1))))</f>
        <v/>
      </c>
      <c r="AD141" s="16" t="str">
        <f>IF(25&gt;$D141,"",IF($E141=1,EOMONTH(EDATE(Bonds!$I141,6*(25-1)),0),EDATE(Bonds!$I141,6*(25-1))))</f>
        <v/>
      </c>
      <c r="AE141" s="16" t="str">
        <f>IF(26&gt;$D141,"",IF($E141=1,EOMONTH(EDATE(Bonds!$I141,6*(26-1)),0),EDATE(Bonds!$I141,6*(26-1))))</f>
        <v/>
      </c>
      <c r="AF141" s="16" t="str">
        <f>IF(27&gt;$D141,"",IF($E141=1,EOMONTH(EDATE(Bonds!$I141,6*(27-1)),0),EDATE(Bonds!$I141,6*(27-1))))</f>
        <v/>
      </c>
      <c r="AG141" s="16" t="str">
        <f>IF(28&gt;$D141,"",IF($E141=1,EOMONTH(EDATE(Bonds!$I141,6*(28-1)),0),EDATE(Bonds!$I141,6*(28-1))))</f>
        <v/>
      </c>
      <c r="AH141" s="16" t="str">
        <f>IF(29&gt;$D141,"",IF($E141=1,EOMONTH(EDATE(Bonds!$I141,6*(29-1)),0),EDATE(Bonds!$I141,6*(29-1))))</f>
        <v/>
      </c>
      <c r="AI141" s="16" t="str">
        <f>IF(30&gt;$D141,"",IF($E141=1,EOMONTH(EDATE(Bonds!$I141,6*(30-1)),0),EDATE(Bonds!$I141,6*(30-1))))</f>
        <v/>
      </c>
      <c r="AJ141" s="16" t="str">
        <f>IF(31&gt;$D141,"",IF($E141=1,EOMONTH(EDATE(Bonds!$I141,6*(31-1)),0),EDATE(Bonds!$I141,6*(31-1))))</f>
        <v/>
      </c>
      <c r="AK141" s="16" t="str">
        <f>IF(32&gt;$D141,"",IF($E141=1,EOMONTH(EDATE(Bonds!$I141,6*(32-1)),0),EDATE(Bonds!$I141,6*(32-1))))</f>
        <v/>
      </c>
      <c r="AL141" s="16" t="str">
        <f>IF(33&gt;$D141,"",IF($E141=1,EOMONTH(EDATE(Bonds!$I141,6*(33-1)),0),EDATE(Bonds!$I141,6*(33-1))))</f>
        <v/>
      </c>
      <c r="AM141" s="16" t="str">
        <f>IF(34&gt;$D141,"",IF($E141=1,EOMONTH(EDATE(Bonds!$I141,6*(34-1)),0),EDATE(Bonds!$I141,6*(34-1))))</f>
        <v/>
      </c>
      <c r="AN141" s="16" t="str">
        <f>IF(35&gt;$D141,"",IF($E141=1,EOMONTH(EDATE(Bonds!$I141,6*(35-1)),0),EDATE(Bonds!$I141,6*(35-1))))</f>
        <v/>
      </c>
      <c r="AO141" s="16" t="str">
        <f>IF(36&gt;$D141,"",IF($E141=1,EOMONTH(EDATE(Bonds!$I141,6*(36-1)),0),EDATE(Bonds!$I141,6*(36-1))))</f>
        <v/>
      </c>
      <c r="AP141" s="16" t="str">
        <f>IF(37&gt;$D141,"",IF($E141=1,EOMONTH(EDATE(Bonds!$I141,6*(37-1)),0),EDATE(Bonds!$I141,6*(37-1))))</f>
        <v/>
      </c>
      <c r="AQ141" s="16" t="str">
        <f>IF(38&gt;$D141,"",IF($E141=1,EOMONTH(EDATE(Bonds!$I141,6*(38-1)),0),EDATE(Bonds!$I141,6*(38-1))))</f>
        <v/>
      </c>
      <c r="AR141" s="16" t="str">
        <f>IF(39&gt;$D141,"",IF($E141=1,EOMONTH(EDATE(Bonds!$I141,6*(39-1)),0),EDATE(Bonds!$I141,6*(39-1))))</f>
        <v/>
      </c>
      <c r="AS141" s="16" t="str">
        <f>IF(40&gt;$D141,"",IF($E141=1,EOMONTH(EDATE(Bonds!$I141,6*(40-1)),0),EDATE(Bonds!$I141,6*(40-1))))</f>
        <v/>
      </c>
      <c r="AT141" s="16" t="str">
        <f>IF(41&gt;$D141,"",IF($E141=1,EOMONTH(EDATE(Bonds!$I141,6*(41-1)),0),EDATE(Bonds!$I141,6*(41-1))))</f>
        <v/>
      </c>
      <c r="AU141" s="16" t="str">
        <f>IF(42&gt;$D141,"",IF($E141=1,EOMONTH(EDATE(Bonds!$I141,6*(42-1)),0),EDATE(Bonds!$I141,6*(42-1))))</f>
        <v/>
      </c>
      <c r="AV141" s="16" t="str">
        <f>IF(43&gt;$D141,"",IF($E141=1,EOMONTH(EDATE(Bonds!$I141,6*(43-1)),0),EDATE(Bonds!$I141,6*(43-1))))</f>
        <v/>
      </c>
      <c r="AW141" s="16" t="str">
        <f>IF(44&gt;$D141,"",IF($E141=1,EOMONTH(EDATE(Bonds!$I141,6*(44-1)),0),EDATE(Bonds!$I141,6*(44-1))))</f>
        <v/>
      </c>
      <c r="AX141" s="16" t="str">
        <f>IF(45&gt;$D141,"",IF($E141=1,EOMONTH(EDATE(Bonds!$I141,6*(45-1)),0),EDATE(Bonds!$I141,6*(45-1))))</f>
        <v/>
      </c>
      <c r="AY141" s="16" t="str">
        <f>IF(46&gt;$D141,"",IF($E141=1,EOMONTH(EDATE(Bonds!$I141,6*(46-1)),0),EDATE(Bonds!$I141,6*(46-1))))</f>
        <v/>
      </c>
      <c r="AZ141" s="16" t="str">
        <f>IF(47&gt;$D141,"",IF($E141=1,EOMONTH(EDATE(Bonds!$I141,6*(47-1)),0),EDATE(Bonds!$I141,6*(47-1))))</f>
        <v/>
      </c>
      <c r="BA141" s="16" t="str">
        <f>IF(48&gt;$D141,"",IF($E141=1,EOMONTH(EDATE(Bonds!$I141,6*(48-1)),0),EDATE(Bonds!$I141,6*(48-1))))</f>
        <v/>
      </c>
      <c r="BB141" s="16" t="str">
        <f>IF(49&gt;$D141,"",IF($E141=1,EOMONTH(EDATE(Bonds!$I141,6*(49-1)),0),EDATE(Bonds!$I141,6*(49-1))))</f>
        <v/>
      </c>
      <c r="BC141" s="16" t="str">
        <f>IF(50&gt;$D141,"",IF($E141=1,EOMONTH(EDATE(Bonds!$I141,6*(50-1)),0),EDATE(Bonds!$I141,6*(50-1))))</f>
        <v/>
      </c>
      <c r="BD141" s="16" t="str">
        <f>IF(51&gt;$D141,"",IF($E141=1,EOMONTH(EDATE(Bonds!$I141,6*(51-1)),0),EDATE(Bonds!$I141,6*(51-1))))</f>
        <v/>
      </c>
      <c r="BE141" s="16" t="str">
        <f>IF(52&gt;$D141,"",IF($E141=1,EOMONTH(EDATE(Bonds!$I141,6*(52-1)),0),EDATE(Bonds!$I141,6*(52-1))))</f>
        <v/>
      </c>
      <c r="BF141" s="16" t="str">
        <f>IF(53&gt;$D141,"",IF($E141=1,EOMONTH(EDATE(Bonds!$I141,6*(53-1)),0),EDATE(Bonds!$I141,6*(53-1))))</f>
        <v/>
      </c>
      <c r="BG141" s="16" t="str">
        <f>IF(54&gt;$D141,"",IF($E141=1,EOMONTH(EDATE(Bonds!$I141,6*(54-1)),0),EDATE(Bonds!$I141,6*(54-1))))</f>
        <v/>
      </c>
      <c r="BH141" s="16" t="str">
        <f>IF(55&gt;$D141,"",IF($E141=1,EOMONTH(EDATE(Bonds!$I141,6*(55-1)),0),EDATE(Bonds!$I141,6*(55-1))))</f>
        <v/>
      </c>
      <c r="BI141" s="16" t="str">
        <f>IF(56&gt;$D141,"",IF($E141=1,EOMONTH(EDATE(Bonds!$I141,6*(56-1)),0),EDATE(Bonds!$I141,6*(56-1))))</f>
        <v/>
      </c>
      <c r="BJ141" s="16" t="str">
        <f>IF(57&gt;$D141,"",IF($E141=1,EOMONTH(EDATE(Bonds!$I141,6*(57-1)),0),EDATE(Bonds!$I141,6*(57-1))))</f>
        <v/>
      </c>
      <c r="BK141" s="16" t="str">
        <f>IF(58&gt;$D141,"",IF($E141=1,EOMONTH(EDATE(Bonds!$I141,6*(58-1)),0),EDATE(Bonds!$I141,6*(58-1))))</f>
        <v/>
      </c>
      <c r="BL141" s="16" t="str">
        <f>IF(59&gt;$D141,"",IF($E141=1,EOMONTH(EDATE(Bonds!$I141,6*(59-1)),0),EDATE(Bonds!$I141,6*(59-1))))</f>
        <v/>
      </c>
      <c r="BM141" s="16" t="str">
        <f>IF(60&gt;$D141,"",IF($E141=1,EOMONTH(EDATE(Bonds!$I141,6*(60-1)),0),EDATE(Bonds!$I141,6*(60-1))))</f>
        <v/>
      </c>
      <c r="BO141" s="22">
        <f t="shared" si="243"/>
        <v>3.7824450557891486E-2</v>
      </c>
      <c r="BP141" s="22">
        <f t="shared" si="244"/>
        <v>4.0341365208761304E-2</v>
      </c>
      <c r="BQ141" s="22">
        <f t="shared" si="245"/>
        <v>4.1978837763900843E-2</v>
      </c>
      <c r="BR141" s="22">
        <f t="shared" si="246"/>
        <v>4.3017047494765953E-2</v>
      </c>
      <c r="BS141" s="22">
        <f t="shared" si="247"/>
        <v>4.3665911187548631E-2</v>
      </c>
      <c r="BT141" s="22">
        <f t="shared" si="248"/>
        <v>4.4070303200002582E-2</v>
      </c>
      <c r="BU141" s="22" t="str">
        <f t="shared" si="249"/>
        <v/>
      </c>
      <c r="BV141" s="22" t="str">
        <f t="shared" si="250"/>
        <v/>
      </c>
      <c r="BW141" s="22" t="str">
        <f t="shared" si="251"/>
        <v/>
      </c>
      <c r="BX141" s="22" t="str">
        <f t="shared" si="252"/>
        <v/>
      </c>
      <c r="BY141" s="22" t="str">
        <f t="shared" si="253"/>
        <v/>
      </c>
      <c r="BZ141" s="22" t="str">
        <f t="shared" si="254"/>
        <v/>
      </c>
      <c r="CA141" s="22" t="str">
        <f t="shared" si="255"/>
        <v/>
      </c>
      <c r="CB141" s="22" t="str">
        <f t="shared" si="256"/>
        <v/>
      </c>
      <c r="CC141" s="22" t="str">
        <f t="shared" si="257"/>
        <v/>
      </c>
      <c r="CD141" s="22" t="str">
        <f t="shared" si="258"/>
        <v/>
      </c>
      <c r="CE141" s="22" t="str">
        <f t="shared" si="259"/>
        <v/>
      </c>
      <c r="CF141" s="22" t="str">
        <f t="shared" si="260"/>
        <v/>
      </c>
      <c r="CG141" s="22" t="str">
        <f t="shared" si="261"/>
        <v/>
      </c>
      <c r="CH141" s="22" t="str">
        <f t="shared" si="262"/>
        <v/>
      </c>
      <c r="CI141" s="22" t="str">
        <f t="shared" si="263"/>
        <v/>
      </c>
      <c r="CJ141" s="22" t="str">
        <f t="shared" si="264"/>
        <v/>
      </c>
      <c r="CK141" s="22" t="str">
        <f t="shared" si="265"/>
        <v/>
      </c>
      <c r="CL141" s="22" t="str">
        <f t="shared" si="266"/>
        <v/>
      </c>
      <c r="CM141" s="22" t="str">
        <f t="shared" si="267"/>
        <v/>
      </c>
      <c r="CN141" s="22" t="str">
        <f t="shared" si="268"/>
        <v/>
      </c>
      <c r="CO141" s="22" t="str">
        <f t="shared" si="269"/>
        <v/>
      </c>
      <c r="CP141" s="22" t="str">
        <f t="shared" si="270"/>
        <v/>
      </c>
      <c r="CQ141" s="22" t="str">
        <f t="shared" si="271"/>
        <v/>
      </c>
      <c r="CR141" s="22" t="str">
        <f t="shared" si="272"/>
        <v/>
      </c>
      <c r="CS141" s="22" t="str">
        <f t="shared" si="273"/>
        <v/>
      </c>
      <c r="CT141" s="22" t="str">
        <f t="shared" si="274"/>
        <v/>
      </c>
      <c r="CU141" s="22" t="str">
        <f t="shared" si="275"/>
        <v/>
      </c>
      <c r="CV141" s="22" t="str">
        <f t="shared" si="276"/>
        <v/>
      </c>
      <c r="CW141" s="22" t="str">
        <f t="shared" si="277"/>
        <v/>
      </c>
      <c r="CX141" s="22" t="str">
        <f t="shared" si="278"/>
        <v/>
      </c>
      <c r="CY141" s="22" t="str">
        <f t="shared" si="279"/>
        <v/>
      </c>
      <c r="CZ141" s="22" t="str">
        <f t="shared" si="280"/>
        <v/>
      </c>
      <c r="DA141" s="22" t="str">
        <f t="shared" si="281"/>
        <v/>
      </c>
      <c r="DB141" s="22" t="str">
        <f t="shared" si="282"/>
        <v/>
      </c>
      <c r="DC141" s="22" t="str">
        <f t="shared" si="283"/>
        <v/>
      </c>
      <c r="DD141" s="22" t="str">
        <f t="shared" si="284"/>
        <v/>
      </c>
      <c r="DE141" s="22" t="str">
        <f t="shared" si="285"/>
        <v/>
      </c>
      <c r="DF141" s="22" t="str">
        <f t="shared" si="286"/>
        <v/>
      </c>
      <c r="DG141" s="22" t="str">
        <f t="shared" si="287"/>
        <v/>
      </c>
      <c r="DH141" s="22" t="str">
        <f t="shared" si="288"/>
        <v/>
      </c>
      <c r="DI141" s="22" t="str">
        <f t="shared" si="289"/>
        <v/>
      </c>
      <c r="DJ141" s="22" t="str">
        <f t="shared" si="290"/>
        <v/>
      </c>
      <c r="DK141" s="22" t="str">
        <f t="shared" si="291"/>
        <v/>
      </c>
      <c r="DL141" s="22" t="str">
        <f t="shared" si="292"/>
        <v/>
      </c>
      <c r="DM141" s="22" t="str">
        <f t="shared" si="293"/>
        <v/>
      </c>
      <c r="DN141" s="22" t="str">
        <f t="shared" si="294"/>
        <v/>
      </c>
      <c r="DO141" s="22" t="str">
        <f t="shared" si="295"/>
        <v/>
      </c>
      <c r="DP141" s="22" t="str">
        <f t="shared" si="296"/>
        <v/>
      </c>
      <c r="DQ141" s="22" t="str">
        <f t="shared" si="297"/>
        <v/>
      </c>
      <c r="DR141" s="22" t="str">
        <f t="shared" si="298"/>
        <v/>
      </c>
      <c r="DS141" s="22" t="str">
        <f t="shared" si="299"/>
        <v/>
      </c>
      <c r="DT141" s="22" t="str">
        <f t="shared" si="300"/>
        <v/>
      </c>
      <c r="DU141" s="22" t="str">
        <f t="shared" si="301"/>
        <v/>
      </c>
      <c r="DV141" s="22" t="str">
        <f t="shared" si="302"/>
        <v/>
      </c>
      <c r="DX141" s="18">
        <f t="shared" si="303"/>
        <v>1.3632240983137582</v>
      </c>
      <c r="DY141" s="18">
        <f t="shared" si="304"/>
        <v>1.3353117627446411</v>
      </c>
      <c r="DZ141" s="18">
        <f t="shared" si="305"/>
        <v>1.3059477477285564</v>
      </c>
      <c r="EA141" s="18">
        <f t="shared" si="306"/>
        <v>1.2764557266025771</v>
      </c>
      <c r="EB141" s="18">
        <f t="shared" si="307"/>
        <v>1.247414198522425</v>
      </c>
      <c r="EC141" s="18">
        <f t="shared" si="308"/>
        <v>89.888401533132821</v>
      </c>
      <c r="ED141" s="18">
        <f t="shared" si="309"/>
        <v>0</v>
      </c>
      <c r="EE141" s="18">
        <f t="shared" si="310"/>
        <v>0</v>
      </c>
      <c r="EF141" s="18">
        <f t="shared" si="311"/>
        <v>0</v>
      </c>
      <c r="EG141" s="18">
        <f t="shared" si="312"/>
        <v>0</v>
      </c>
      <c r="EH141" s="18">
        <f t="shared" si="313"/>
        <v>0</v>
      </c>
      <c r="EI141" s="18">
        <f t="shared" si="314"/>
        <v>0</v>
      </c>
      <c r="EJ141" s="18">
        <f t="shared" si="315"/>
        <v>0</v>
      </c>
      <c r="EK141" s="18">
        <f t="shared" si="316"/>
        <v>0</v>
      </c>
      <c r="EL141" s="18">
        <f t="shared" si="317"/>
        <v>0</v>
      </c>
      <c r="EM141" s="18">
        <f t="shared" si="318"/>
        <v>0</v>
      </c>
      <c r="EN141" s="18">
        <f t="shared" si="319"/>
        <v>0</v>
      </c>
      <c r="EO141" s="18">
        <f t="shared" si="320"/>
        <v>0</v>
      </c>
      <c r="EP141" s="18">
        <f t="shared" si="321"/>
        <v>0</v>
      </c>
      <c r="EQ141" s="18">
        <f t="shared" si="322"/>
        <v>0</v>
      </c>
      <c r="ER141" s="18">
        <f t="shared" si="323"/>
        <v>0</v>
      </c>
      <c r="ES141" s="18">
        <f t="shared" si="324"/>
        <v>0</v>
      </c>
      <c r="ET141" s="18">
        <f t="shared" si="325"/>
        <v>0</v>
      </c>
      <c r="EU141" s="18">
        <f t="shared" si="326"/>
        <v>0</v>
      </c>
      <c r="EV141" s="18">
        <f t="shared" si="327"/>
        <v>0</v>
      </c>
      <c r="EW141" s="18">
        <f t="shared" si="328"/>
        <v>0</v>
      </c>
      <c r="EX141" s="18">
        <f t="shared" si="329"/>
        <v>0</v>
      </c>
      <c r="EY141" s="18">
        <f t="shared" si="330"/>
        <v>0</v>
      </c>
      <c r="EZ141" s="18">
        <f t="shared" si="331"/>
        <v>0</v>
      </c>
      <c r="FA141" s="18">
        <f t="shared" si="332"/>
        <v>0</v>
      </c>
      <c r="FB141" s="18">
        <f t="shared" si="333"/>
        <v>0</v>
      </c>
      <c r="FC141" s="18">
        <f t="shared" si="334"/>
        <v>0</v>
      </c>
      <c r="FD141" s="18">
        <f t="shared" si="335"/>
        <v>0</v>
      </c>
      <c r="FE141" s="18">
        <f t="shared" si="336"/>
        <v>0</v>
      </c>
      <c r="FF141" s="18">
        <f t="shared" si="337"/>
        <v>0</v>
      </c>
      <c r="FG141" s="18">
        <f t="shared" si="338"/>
        <v>0</v>
      </c>
      <c r="FH141" s="18">
        <f t="shared" si="339"/>
        <v>0</v>
      </c>
      <c r="FI141" s="18">
        <f t="shared" si="340"/>
        <v>0</v>
      </c>
      <c r="FJ141" s="18">
        <f t="shared" si="341"/>
        <v>0</v>
      </c>
      <c r="FK141" s="18">
        <f t="shared" si="342"/>
        <v>0</v>
      </c>
      <c r="FL141" s="18">
        <f t="shared" si="343"/>
        <v>0</v>
      </c>
      <c r="FM141" s="18">
        <f t="shared" si="344"/>
        <v>0</v>
      </c>
      <c r="FN141" s="18">
        <f t="shared" si="345"/>
        <v>0</v>
      </c>
      <c r="FO141" s="18">
        <f t="shared" si="346"/>
        <v>0</v>
      </c>
      <c r="FP141" s="18">
        <f t="shared" si="347"/>
        <v>0</v>
      </c>
      <c r="FQ141" s="18">
        <f t="shared" si="348"/>
        <v>0</v>
      </c>
      <c r="FR141" s="18">
        <f t="shared" si="349"/>
        <v>0</v>
      </c>
      <c r="FS141" s="18">
        <f t="shared" si="350"/>
        <v>0</v>
      </c>
      <c r="FT141" s="18">
        <f t="shared" si="351"/>
        <v>0</v>
      </c>
      <c r="FU141" s="18">
        <f t="shared" si="352"/>
        <v>0</v>
      </c>
      <c r="FV141" s="18">
        <f t="shared" si="353"/>
        <v>0</v>
      </c>
      <c r="FW141" s="18">
        <f t="shared" si="354"/>
        <v>0</v>
      </c>
      <c r="FX141" s="18">
        <f t="shared" si="355"/>
        <v>0</v>
      </c>
      <c r="FY141" s="18">
        <f t="shared" si="356"/>
        <v>0</v>
      </c>
      <c r="FZ141" s="18">
        <f t="shared" si="357"/>
        <v>0</v>
      </c>
      <c r="GA141" s="18">
        <f t="shared" si="358"/>
        <v>0</v>
      </c>
      <c r="GB141" s="18">
        <f t="shared" si="359"/>
        <v>0</v>
      </c>
      <c r="GC141" s="18">
        <f t="shared" si="360"/>
        <v>0</v>
      </c>
      <c r="GD141" s="18">
        <f t="shared" si="361"/>
        <v>0</v>
      </c>
      <c r="GE141" s="18">
        <f t="shared" si="362"/>
        <v>0</v>
      </c>
    </row>
    <row r="142" spans="1:187" x14ac:dyDescent="0.2">
      <c r="A142">
        <v>139</v>
      </c>
      <c r="B142" s="16">
        <f>Bonds!B142</f>
        <v>47269</v>
      </c>
      <c r="C142" s="17">
        <f>Bonds!C142</f>
        <v>4.5</v>
      </c>
      <c r="D142">
        <f>Bonds!Q142</f>
        <v>6</v>
      </c>
      <c r="E142">
        <f t="shared" si="242"/>
        <v>1</v>
      </c>
      <c r="F142" s="16">
        <f>IF(1&gt;$D142,"",IF($E142=1,EOMONTH(EDATE(Bonds!$I142,6*(1-1)),0),EDATE(Bonds!$I142,6*(1-1))))</f>
        <v>46356</v>
      </c>
      <c r="G142" s="16">
        <f>IF(2&gt;$D142,"",IF($E142=1,EOMONTH(EDATE(Bonds!$I142,6*(2-1)),0),EDATE(Bonds!$I142,6*(2-1))))</f>
        <v>46538</v>
      </c>
      <c r="H142" s="16">
        <f>IF(3&gt;$D142,"",IF($E142=1,EOMONTH(EDATE(Bonds!$I142,6*(3-1)),0),EDATE(Bonds!$I142,6*(3-1))))</f>
        <v>46721</v>
      </c>
      <c r="I142" s="16">
        <f>IF(4&gt;$D142,"",IF($E142=1,EOMONTH(EDATE(Bonds!$I142,6*(4-1)),0),EDATE(Bonds!$I142,6*(4-1))))</f>
        <v>46904</v>
      </c>
      <c r="J142" s="16">
        <f>IF(5&gt;$D142,"",IF($E142=1,EOMONTH(EDATE(Bonds!$I142,6*(5-1)),0),EDATE(Bonds!$I142,6*(5-1))))</f>
        <v>47087</v>
      </c>
      <c r="K142" s="16">
        <f>IF(6&gt;$D142,"",IF($E142=1,EOMONTH(EDATE(Bonds!$I142,6*(6-1)),0),EDATE(Bonds!$I142,6*(6-1))))</f>
        <v>47269</v>
      </c>
      <c r="L142" s="16" t="str">
        <f>IF(7&gt;$D142,"",IF($E142=1,EOMONTH(EDATE(Bonds!$I142,6*(7-1)),0),EDATE(Bonds!$I142,6*(7-1))))</f>
        <v/>
      </c>
      <c r="M142" s="16" t="str">
        <f>IF(8&gt;$D142,"",IF($E142=1,EOMONTH(EDATE(Bonds!$I142,6*(8-1)),0),EDATE(Bonds!$I142,6*(8-1))))</f>
        <v/>
      </c>
      <c r="N142" s="16" t="str">
        <f>IF(9&gt;$D142,"",IF($E142=1,EOMONTH(EDATE(Bonds!$I142,6*(9-1)),0),EDATE(Bonds!$I142,6*(9-1))))</f>
        <v/>
      </c>
      <c r="O142" s="16" t="str">
        <f>IF(10&gt;$D142,"",IF($E142=1,EOMONTH(EDATE(Bonds!$I142,6*(10-1)),0),EDATE(Bonds!$I142,6*(10-1))))</f>
        <v/>
      </c>
      <c r="P142" s="16" t="str">
        <f>IF(11&gt;$D142,"",IF($E142=1,EOMONTH(EDATE(Bonds!$I142,6*(11-1)),0),EDATE(Bonds!$I142,6*(11-1))))</f>
        <v/>
      </c>
      <c r="Q142" s="16" t="str">
        <f>IF(12&gt;$D142,"",IF($E142=1,EOMONTH(EDATE(Bonds!$I142,6*(12-1)),0),EDATE(Bonds!$I142,6*(12-1))))</f>
        <v/>
      </c>
      <c r="R142" s="16" t="str">
        <f>IF(13&gt;$D142,"",IF($E142=1,EOMONTH(EDATE(Bonds!$I142,6*(13-1)),0),EDATE(Bonds!$I142,6*(13-1))))</f>
        <v/>
      </c>
      <c r="S142" s="16" t="str">
        <f>IF(14&gt;$D142,"",IF($E142=1,EOMONTH(EDATE(Bonds!$I142,6*(14-1)),0),EDATE(Bonds!$I142,6*(14-1))))</f>
        <v/>
      </c>
      <c r="T142" s="16" t="str">
        <f>IF(15&gt;$D142,"",IF($E142=1,EOMONTH(EDATE(Bonds!$I142,6*(15-1)),0),EDATE(Bonds!$I142,6*(15-1))))</f>
        <v/>
      </c>
      <c r="U142" s="16" t="str">
        <f>IF(16&gt;$D142,"",IF($E142=1,EOMONTH(EDATE(Bonds!$I142,6*(16-1)),0),EDATE(Bonds!$I142,6*(16-1))))</f>
        <v/>
      </c>
      <c r="V142" s="16" t="str">
        <f>IF(17&gt;$D142,"",IF($E142=1,EOMONTH(EDATE(Bonds!$I142,6*(17-1)),0),EDATE(Bonds!$I142,6*(17-1))))</f>
        <v/>
      </c>
      <c r="W142" s="16" t="str">
        <f>IF(18&gt;$D142,"",IF($E142=1,EOMONTH(EDATE(Bonds!$I142,6*(18-1)),0),EDATE(Bonds!$I142,6*(18-1))))</f>
        <v/>
      </c>
      <c r="X142" s="16" t="str">
        <f>IF(19&gt;$D142,"",IF($E142=1,EOMONTH(EDATE(Bonds!$I142,6*(19-1)),0),EDATE(Bonds!$I142,6*(19-1))))</f>
        <v/>
      </c>
      <c r="Y142" s="16" t="str">
        <f>IF(20&gt;$D142,"",IF($E142=1,EOMONTH(EDATE(Bonds!$I142,6*(20-1)),0),EDATE(Bonds!$I142,6*(20-1))))</f>
        <v/>
      </c>
      <c r="Z142" s="16" t="str">
        <f>IF(21&gt;$D142,"",IF($E142=1,EOMONTH(EDATE(Bonds!$I142,6*(21-1)),0),EDATE(Bonds!$I142,6*(21-1))))</f>
        <v/>
      </c>
      <c r="AA142" s="16" t="str">
        <f>IF(22&gt;$D142,"",IF($E142=1,EOMONTH(EDATE(Bonds!$I142,6*(22-1)),0),EDATE(Bonds!$I142,6*(22-1))))</f>
        <v/>
      </c>
      <c r="AB142" s="16" t="str">
        <f>IF(23&gt;$D142,"",IF($E142=1,EOMONTH(EDATE(Bonds!$I142,6*(23-1)),0),EDATE(Bonds!$I142,6*(23-1))))</f>
        <v/>
      </c>
      <c r="AC142" s="16" t="str">
        <f>IF(24&gt;$D142,"",IF($E142=1,EOMONTH(EDATE(Bonds!$I142,6*(24-1)),0),EDATE(Bonds!$I142,6*(24-1))))</f>
        <v/>
      </c>
      <c r="AD142" s="16" t="str">
        <f>IF(25&gt;$D142,"",IF($E142=1,EOMONTH(EDATE(Bonds!$I142,6*(25-1)),0),EDATE(Bonds!$I142,6*(25-1))))</f>
        <v/>
      </c>
      <c r="AE142" s="16" t="str">
        <f>IF(26&gt;$D142,"",IF($E142=1,EOMONTH(EDATE(Bonds!$I142,6*(26-1)),0),EDATE(Bonds!$I142,6*(26-1))))</f>
        <v/>
      </c>
      <c r="AF142" s="16" t="str">
        <f>IF(27&gt;$D142,"",IF($E142=1,EOMONTH(EDATE(Bonds!$I142,6*(27-1)),0),EDATE(Bonds!$I142,6*(27-1))))</f>
        <v/>
      </c>
      <c r="AG142" s="16" t="str">
        <f>IF(28&gt;$D142,"",IF($E142=1,EOMONTH(EDATE(Bonds!$I142,6*(28-1)),0),EDATE(Bonds!$I142,6*(28-1))))</f>
        <v/>
      </c>
      <c r="AH142" s="16" t="str">
        <f>IF(29&gt;$D142,"",IF($E142=1,EOMONTH(EDATE(Bonds!$I142,6*(29-1)),0),EDATE(Bonds!$I142,6*(29-1))))</f>
        <v/>
      </c>
      <c r="AI142" s="16" t="str">
        <f>IF(30&gt;$D142,"",IF($E142=1,EOMONTH(EDATE(Bonds!$I142,6*(30-1)),0),EDATE(Bonds!$I142,6*(30-1))))</f>
        <v/>
      </c>
      <c r="AJ142" s="16" t="str">
        <f>IF(31&gt;$D142,"",IF($E142=1,EOMONTH(EDATE(Bonds!$I142,6*(31-1)),0),EDATE(Bonds!$I142,6*(31-1))))</f>
        <v/>
      </c>
      <c r="AK142" s="16" t="str">
        <f>IF(32&gt;$D142,"",IF($E142=1,EOMONTH(EDATE(Bonds!$I142,6*(32-1)),0),EDATE(Bonds!$I142,6*(32-1))))</f>
        <v/>
      </c>
      <c r="AL142" s="16" t="str">
        <f>IF(33&gt;$D142,"",IF($E142=1,EOMONTH(EDATE(Bonds!$I142,6*(33-1)),0),EDATE(Bonds!$I142,6*(33-1))))</f>
        <v/>
      </c>
      <c r="AM142" s="16" t="str">
        <f>IF(34&gt;$D142,"",IF($E142=1,EOMONTH(EDATE(Bonds!$I142,6*(34-1)),0),EDATE(Bonds!$I142,6*(34-1))))</f>
        <v/>
      </c>
      <c r="AN142" s="16" t="str">
        <f>IF(35&gt;$D142,"",IF($E142=1,EOMONTH(EDATE(Bonds!$I142,6*(35-1)),0),EDATE(Bonds!$I142,6*(35-1))))</f>
        <v/>
      </c>
      <c r="AO142" s="16" t="str">
        <f>IF(36&gt;$D142,"",IF($E142=1,EOMONTH(EDATE(Bonds!$I142,6*(36-1)),0),EDATE(Bonds!$I142,6*(36-1))))</f>
        <v/>
      </c>
      <c r="AP142" s="16" t="str">
        <f>IF(37&gt;$D142,"",IF($E142=1,EOMONTH(EDATE(Bonds!$I142,6*(37-1)),0),EDATE(Bonds!$I142,6*(37-1))))</f>
        <v/>
      </c>
      <c r="AQ142" s="16" t="str">
        <f>IF(38&gt;$D142,"",IF($E142=1,EOMONTH(EDATE(Bonds!$I142,6*(38-1)),0),EDATE(Bonds!$I142,6*(38-1))))</f>
        <v/>
      </c>
      <c r="AR142" s="16" t="str">
        <f>IF(39&gt;$D142,"",IF($E142=1,EOMONTH(EDATE(Bonds!$I142,6*(39-1)),0),EDATE(Bonds!$I142,6*(39-1))))</f>
        <v/>
      </c>
      <c r="AS142" s="16" t="str">
        <f>IF(40&gt;$D142,"",IF($E142=1,EOMONTH(EDATE(Bonds!$I142,6*(40-1)),0),EDATE(Bonds!$I142,6*(40-1))))</f>
        <v/>
      </c>
      <c r="AT142" s="16" t="str">
        <f>IF(41&gt;$D142,"",IF($E142=1,EOMONTH(EDATE(Bonds!$I142,6*(41-1)),0),EDATE(Bonds!$I142,6*(41-1))))</f>
        <v/>
      </c>
      <c r="AU142" s="16" t="str">
        <f>IF(42&gt;$D142,"",IF($E142=1,EOMONTH(EDATE(Bonds!$I142,6*(42-1)),0),EDATE(Bonds!$I142,6*(42-1))))</f>
        <v/>
      </c>
      <c r="AV142" s="16" t="str">
        <f>IF(43&gt;$D142,"",IF($E142=1,EOMONTH(EDATE(Bonds!$I142,6*(43-1)),0),EDATE(Bonds!$I142,6*(43-1))))</f>
        <v/>
      </c>
      <c r="AW142" s="16" t="str">
        <f>IF(44&gt;$D142,"",IF($E142=1,EOMONTH(EDATE(Bonds!$I142,6*(44-1)),0),EDATE(Bonds!$I142,6*(44-1))))</f>
        <v/>
      </c>
      <c r="AX142" s="16" t="str">
        <f>IF(45&gt;$D142,"",IF($E142=1,EOMONTH(EDATE(Bonds!$I142,6*(45-1)),0),EDATE(Bonds!$I142,6*(45-1))))</f>
        <v/>
      </c>
      <c r="AY142" s="16" t="str">
        <f>IF(46&gt;$D142,"",IF($E142=1,EOMONTH(EDATE(Bonds!$I142,6*(46-1)),0),EDATE(Bonds!$I142,6*(46-1))))</f>
        <v/>
      </c>
      <c r="AZ142" s="16" t="str">
        <f>IF(47&gt;$D142,"",IF($E142=1,EOMONTH(EDATE(Bonds!$I142,6*(47-1)),0),EDATE(Bonds!$I142,6*(47-1))))</f>
        <v/>
      </c>
      <c r="BA142" s="16" t="str">
        <f>IF(48&gt;$D142,"",IF($E142=1,EOMONTH(EDATE(Bonds!$I142,6*(48-1)),0),EDATE(Bonds!$I142,6*(48-1))))</f>
        <v/>
      </c>
      <c r="BB142" s="16" t="str">
        <f>IF(49&gt;$D142,"",IF($E142=1,EOMONTH(EDATE(Bonds!$I142,6*(49-1)),0),EDATE(Bonds!$I142,6*(49-1))))</f>
        <v/>
      </c>
      <c r="BC142" s="16" t="str">
        <f>IF(50&gt;$D142,"",IF($E142=1,EOMONTH(EDATE(Bonds!$I142,6*(50-1)),0),EDATE(Bonds!$I142,6*(50-1))))</f>
        <v/>
      </c>
      <c r="BD142" s="16" t="str">
        <f>IF(51&gt;$D142,"",IF($E142=1,EOMONTH(EDATE(Bonds!$I142,6*(51-1)),0),EDATE(Bonds!$I142,6*(51-1))))</f>
        <v/>
      </c>
      <c r="BE142" s="16" t="str">
        <f>IF(52&gt;$D142,"",IF($E142=1,EOMONTH(EDATE(Bonds!$I142,6*(52-1)),0),EDATE(Bonds!$I142,6*(52-1))))</f>
        <v/>
      </c>
      <c r="BF142" s="16" t="str">
        <f>IF(53&gt;$D142,"",IF($E142=1,EOMONTH(EDATE(Bonds!$I142,6*(53-1)),0),EDATE(Bonds!$I142,6*(53-1))))</f>
        <v/>
      </c>
      <c r="BG142" s="16" t="str">
        <f>IF(54&gt;$D142,"",IF($E142=1,EOMONTH(EDATE(Bonds!$I142,6*(54-1)),0),EDATE(Bonds!$I142,6*(54-1))))</f>
        <v/>
      </c>
      <c r="BH142" s="16" t="str">
        <f>IF(55&gt;$D142,"",IF($E142=1,EOMONTH(EDATE(Bonds!$I142,6*(55-1)),0),EDATE(Bonds!$I142,6*(55-1))))</f>
        <v/>
      </c>
      <c r="BI142" s="16" t="str">
        <f>IF(56&gt;$D142,"",IF($E142=1,EOMONTH(EDATE(Bonds!$I142,6*(56-1)),0),EDATE(Bonds!$I142,6*(56-1))))</f>
        <v/>
      </c>
      <c r="BJ142" s="16" t="str">
        <f>IF(57&gt;$D142,"",IF($E142=1,EOMONTH(EDATE(Bonds!$I142,6*(57-1)),0),EDATE(Bonds!$I142,6*(57-1))))</f>
        <v/>
      </c>
      <c r="BK142" s="16" t="str">
        <f>IF(58&gt;$D142,"",IF($E142=1,EOMONTH(EDATE(Bonds!$I142,6*(58-1)),0),EDATE(Bonds!$I142,6*(58-1))))</f>
        <v/>
      </c>
      <c r="BL142" s="16" t="str">
        <f>IF(59&gt;$D142,"",IF($E142=1,EOMONTH(EDATE(Bonds!$I142,6*(59-1)),0),EDATE(Bonds!$I142,6*(59-1))))</f>
        <v/>
      </c>
      <c r="BM142" s="16" t="str">
        <f>IF(60&gt;$D142,"",IF($E142=1,EOMONTH(EDATE(Bonds!$I142,6*(60-1)),0),EDATE(Bonds!$I142,6*(60-1))))</f>
        <v/>
      </c>
      <c r="BO142" s="22">
        <f t="shared" si="243"/>
        <v>3.7824450557891486E-2</v>
      </c>
      <c r="BP142" s="22">
        <f t="shared" si="244"/>
        <v>4.0341365208761304E-2</v>
      </c>
      <c r="BQ142" s="22">
        <f t="shared" si="245"/>
        <v>4.1978837763900843E-2</v>
      </c>
      <c r="BR142" s="22">
        <f t="shared" si="246"/>
        <v>4.3017047494765953E-2</v>
      </c>
      <c r="BS142" s="22">
        <f t="shared" si="247"/>
        <v>4.3665911187548631E-2</v>
      </c>
      <c r="BT142" s="22">
        <f t="shared" si="248"/>
        <v>4.4070303200002582E-2</v>
      </c>
      <c r="BU142" s="22" t="str">
        <f t="shared" si="249"/>
        <v/>
      </c>
      <c r="BV142" s="22" t="str">
        <f t="shared" si="250"/>
        <v/>
      </c>
      <c r="BW142" s="22" t="str">
        <f t="shared" si="251"/>
        <v/>
      </c>
      <c r="BX142" s="22" t="str">
        <f t="shared" si="252"/>
        <v/>
      </c>
      <c r="BY142" s="22" t="str">
        <f t="shared" si="253"/>
        <v/>
      </c>
      <c r="BZ142" s="22" t="str">
        <f t="shared" si="254"/>
        <v/>
      </c>
      <c r="CA142" s="22" t="str">
        <f t="shared" si="255"/>
        <v/>
      </c>
      <c r="CB142" s="22" t="str">
        <f t="shared" si="256"/>
        <v/>
      </c>
      <c r="CC142" s="22" t="str">
        <f t="shared" si="257"/>
        <v/>
      </c>
      <c r="CD142" s="22" t="str">
        <f t="shared" si="258"/>
        <v/>
      </c>
      <c r="CE142" s="22" t="str">
        <f t="shared" si="259"/>
        <v/>
      </c>
      <c r="CF142" s="22" t="str">
        <f t="shared" si="260"/>
        <v/>
      </c>
      <c r="CG142" s="22" t="str">
        <f t="shared" si="261"/>
        <v/>
      </c>
      <c r="CH142" s="22" t="str">
        <f t="shared" si="262"/>
        <v/>
      </c>
      <c r="CI142" s="22" t="str">
        <f t="shared" si="263"/>
        <v/>
      </c>
      <c r="CJ142" s="22" t="str">
        <f t="shared" si="264"/>
        <v/>
      </c>
      <c r="CK142" s="22" t="str">
        <f t="shared" si="265"/>
        <v/>
      </c>
      <c r="CL142" s="22" t="str">
        <f t="shared" si="266"/>
        <v/>
      </c>
      <c r="CM142" s="22" t="str">
        <f t="shared" si="267"/>
        <v/>
      </c>
      <c r="CN142" s="22" t="str">
        <f t="shared" si="268"/>
        <v/>
      </c>
      <c r="CO142" s="22" t="str">
        <f t="shared" si="269"/>
        <v/>
      </c>
      <c r="CP142" s="22" t="str">
        <f t="shared" si="270"/>
        <v/>
      </c>
      <c r="CQ142" s="22" t="str">
        <f t="shared" si="271"/>
        <v/>
      </c>
      <c r="CR142" s="22" t="str">
        <f t="shared" si="272"/>
        <v/>
      </c>
      <c r="CS142" s="22" t="str">
        <f t="shared" si="273"/>
        <v/>
      </c>
      <c r="CT142" s="22" t="str">
        <f t="shared" si="274"/>
        <v/>
      </c>
      <c r="CU142" s="22" t="str">
        <f t="shared" si="275"/>
        <v/>
      </c>
      <c r="CV142" s="22" t="str">
        <f t="shared" si="276"/>
        <v/>
      </c>
      <c r="CW142" s="22" t="str">
        <f t="shared" si="277"/>
        <v/>
      </c>
      <c r="CX142" s="22" t="str">
        <f t="shared" si="278"/>
        <v/>
      </c>
      <c r="CY142" s="22" t="str">
        <f t="shared" si="279"/>
        <v/>
      </c>
      <c r="CZ142" s="22" t="str">
        <f t="shared" si="280"/>
        <v/>
      </c>
      <c r="DA142" s="22" t="str">
        <f t="shared" si="281"/>
        <v/>
      </c>
      <c r="DB142" s="22" t="str">
        <f t="shared" si="282"/>
        <v/>
      </c>
      <c r="DC142" s="22" t="str">
        <f t="shared" si="283"/>
        <v/>
      </c>
      <c r="DD142" s="22" t="str">
        <f t="shared" si="284"/>
        <v/>
      </c>
      <c r="DE142" s="22" t="str">
        <f t="shared" si="285"/>
        <v/>
      </c>
      <c r="DF142" s="22" t="str">
        <f t="shared" si="286"/>
        <v/>
      </c>
      <c r="DG142" s="22" t="str">
        <f t="shared" si="287"/>
        <v/>
      </c>
      <c r="DH142" s="22" t="str">
        <f t="shared" si="288"/>
        <v/>
      </c>
      <c r="DI142" s="22" t="str">
        <f t="shared" si="289"/>
        <v/>
      </c>
      <c r="DJ142" s="22" t="str">
        <f t="shared" si="290"/>
        <v/>
      </c>
      <c r="DK142" s="22" t="str">
        <f t="shared" si="291"/>
        <v/>
      </c>
      <c r="DL142" s="22" t="str">
        <f t="shared" si="292"/>
        <v/>
      </c>
      <c r="DM142" s="22" t="str">
        <f t="shared" si="293"/>
        <v/>
      </c>
      <c r="DN142" s="22" t="str">
        <f t="shared" si="294"/>
        <v/>
      </c>
      <c r="DO142" s="22" t="str">
        <f t="shared" si="295"/>
        <v/>
      </c>
      <c r="DP142" s="22" t="str">
        <f t="shared" si="296"/>
        <v/>
      </c>
      <c r="DQ142" s="22" t="str">
        <f t="shared" si="297"/>
        <v/>
      </c>
      <c r="DR142" s="22" t="str">
        <f t="shared" si="298"/>
        <v/>
      </c>
      <c r="DS142" s="22" t="str">
        <f t="shared" si="299"/>
        <v/>
      </c>
      <c r="DT142" s="22" t="str">
        <f t="shared" si="300"/>
        <v/>
      </c>
      <c r="DU142" s="22" t="str">
        <f t="shared" si="301"/>
        <v/>
      </c>
      <c r="DV142" s="22" t="str">
        <f t="shared" si="302"/>
        <v/>
      </c>
      <c r="DX142" s="18">
        <f t="shared" si="303"/>
        <v>2.2307303426952405</v>
      </c>
      <c r="DY142" s="18">
        <f t="shared" si="304"/>
        <v>2.1850556117639583</v>
      </c>
      <c r="DZ142" s="18">
        <f t="shared" si="305"/>
        <v>2.1370054053740013</v>
      </c>
      <c r="EA142" s="18">
        <f t="shared" si="306"/>
        <v>2.0887457344405806</v>
      </c>
      <c r="EB142" s="18">
        <f t="shared" si="307"/>
        <v>2.0412232339457863</v>
      </c>
      <c r="EC142" s="18">
        <f t="shared" si="308"/>
        <v>90.664257033418806</v>
      </c>
      <c r="ED142" s="18">
        <f t="shared" si="309"/>
        <v>0</v>
      </c>
      <c r="EE142" s="18">
        <f t="shared" si="310"/>
        <v>0</v>
      </c>
      <c r="EF142" s="18">
        <f t="shared" si="311"/>
        <v>0</v>
      </c>
      <c r="EG142" s="18">
        <f t="shared" si="312"/>
        <v>0</v>
      </c>
      <c r="EH142" s="18">
        <f t="shared" si="313"/>
        <v>0</v>
      </c>
      <c r="EI142" s="18">
        <f t="shared" si="314"/>
        <v>0</v>
      </c>
      <c r="EJ142" s="18">
        <f t="shared" si="315"/>
        <v>0</v>
      </c>
      <c r="EK142" s="18">
        <f t="shared" si="316"/>
        <v>0</v>
      </c>
      <c r="EL142" s="18">
        <f t="shared" si="317"/>
        <v>0</v>
      </c>
      <c r="EM142" s="18">
        <f t="shared" si="318"/>
        <v>0</v>
      </c>
      <c r="EN142" s="18">
        <f t="shared" si="319"/>
        <v>0</v>
      </c>
      <c r="EO142" s="18">
        <f t="shared" si="320"/>
        <v>0</v>
      </c>
      <c r="EP142" s="18">
        <f t="shared" si="321"/>
        <v>0</v>
      </c>
      <c r="EQ142" s="18">
        <f t="shared" si="322"/>
        <v>0</v>
      </c>
      <c r="ER142" s="18">
        <f t="shared" si="323"/>
        <v>0</v>
      </c>
      <c r="ES142" s="18">
        <f t="shared" si="324"/>
        <v>0</v>
      </c>
      <c r="ET142" s="18">
        <f t="shared" si="325"/>
        <v>0</v>
      </c>
      <c r="EU142" s="18">
        <f t="shared" si="326"/>
        <v>0</v>
      </c>
      <c r="EV142" s="18">
        <f t="shared" si="327"/>
        <v>0</v>
      </c>
      <c r="EW142" s="18">
        <f t="shared" si="328"/>
        <v>0</v>
      </c>
      <c r="EX142" s="18">
        <f t="shared" si="329"/>
        <v>0</v>
      </c>
      <c r="EY142" s="18">
        <f t="shared" si="330"/>
        <v>0</v>
      </c>
      <c r="EZ142" s="18">
        <f t="shared" si="331"/>
        <v>0</v>
      </c>
      <c r="FA142" s="18">
        <f t="shared" si="332"/>
        <v>0</v>
      </c>
      <c r="FB142" s="18">
        <f t="shared" si="333"/>
        <v>0</v>
      </c>
      <c r="FC142" s="18">
        <f t="shared" si="334"/>
        <v>0</v>
      </c>
      <c r="FD142" s="18">
        <f t="shared" si="335"/>
        <v>0</v>
      </c>
      <c r="FE142" s="18">
        <f t="shared" si="336"/>
        <v>0</v>
      </c>
      <c r="FF142" s="18">
        <f t="shared" si="337"/>
        <v>0</v>
      </c>
      <c r="FG142" s="18">
        <f t="shared" si="338"/>
        <v>0</v>
      </c>
      <c r="FH142" s="18">
        <f t="shared" si="339"/>
        <v>0</v>
      </c>
      <c r="FI142" s="18">
        <f t="shared" si="340"/>
        <v>0</v>
      </c>
      <c r="FJ142" s="18">
        <f t="shared" si="341"/>
        <v>0</v>
      </c>
      <c r="FK142" s="18">
        <f t="shared" si="342"/>
        <v>0</v>
      </c>
      <c r="FL142" s="18">
        <f t="shared" si="343"/>
        <v>0</v>
      </c>
      <c r="FM142" s="18">
        <f t="shared" si="344"/>
        <v>0</v>
      </c>
      <c r="FN142" s="18">
        <f t="shared" si="345"/>
        <v>0</v>
      </c>
      <c r="FO142" s="18">
        <f t="shared" si="346"/>
        <v>0</v>
      </c>
      <c r="FP142" s="18">
        <f t="shared" si="347"/>
        <v>0</v>
      </c>
      <c r="FQ142" s="18">
        <f t="shared" si="348"/>
        <v>0</v>
      </c>
      <c r="FR142" s="18">
        <f t="shared" si="349"/>
        <v>0</v>
      </c>
      <c r="FS142" s="18">
        <f t="shared" si="350"/>
        <v>0</v>
      </c>
      <c r="FT142" s="18">
        <f t="shared" si="351"/>
        <v>0</v>
      </c>
      <c r="FU142" s="18">
        <f t="shared" si="352"/>
        <v>0</v>
      </c>
      <c r="FV142" s="18">
        <f t="shared" si="353"/>
        <v>0</v>
      </c>
      <c r="FW142" s="18">
        <f t="shared" si="354"/>
        <v>0</v>
      </c>
      <c r="FX142" s="18">
        <f t="shared" si="355"/>
        <v>0</v>
      </c>
      <c r="FY142" s="18">
        <f t="shared" si="356"/>
        <v>0</v>
      </c>
      <c r="FZ142" s="18">
        <f t="shared" si="357"/>
        <v>0</v>
      </c>
      <c r="GA142" s="18">
        <f t="shared" si="358"/>
        <v>0</v>
      </c>
      <c r="GB142" s="18">
        <f t="shared" si="359"/>
        <v>0</v>
      </c>
      <c r="GC142" s="18">
        <f t="shared" si="360"/>
        <v>0</v>
      </c>
      <c r="GD142" s="18">
        <f t="shared" si="361"/>
        <v>0</v>
      </c>
      <c r="GE142" s="18">
        <f t="shared" si="362"/>
        <v>0</v>
      </c>
    </row>
    <row r="143" spans="1:187" x14ac:dyDescent="0.2">
      <c r="A143">
        <v>140</v>
      </c>
      <c r="B143" s="16">
        <f>Bonds!B143</f>
        <v>47284</v>
      </c>
      <c r="C143" s="17">
        <f>Bonds!C143</f>
        <v>4.125</v>
      </c>
      <c r="D143">
        <f>Bonds!Q143</f>
        <v>6</v>
      </c>
      <c r="E143">
        <f t="shared" si="242"/>
        <v>0</v>
      </c>
      <c r="F143" s="16">
        <f>IF(1&gt;$D143,"",IF($E143=1,EOMONTH(EDATE(Bonds!$I143,6*(1-1)),0),EDATE(Bonds!$I143,6*(1-1))))</f>
        <v>46371</v>
      </c>
      <c r="G143" s="16">
        <f>IF(2&gt;$D143,"",IF($E143=1,EOMONTH(EDATE(Bonds!$I143,6*(2-1)),0),EDATE(Bonds!$I143,6*(2-1))))</f>
        <v>46553</v>
      </c>
      <c r="H143" s="16">
        <f>IF(3&gt;$D143,"",IF($E143=1,EOMONTH(EDATE(Bonds!$I143,6*(3-1)),0),EDATE(Bonds!$I143,6*(3-1))))</f>
        <v>46736</v>
      </c>
      <c r="I143" s="16">
        <f>IF(4&gt;$D143,"",IF($E143=1,EOMONTH(EDATE(Bonds!$I143,6*(4-1)),0),EDATE(Bonds!$I143,6*(4-1))))</f>
        <v>46919</v>
      </c>
      <c r="J143" s="16">
        <f>IF(5&gt;$D143,"",IF($E143=1,EOMONTH(EDATE(Bonds!$I143,6*(5-1)),0),EDATE(Bonds!$I143,6*(5-1))))</f>
        <v>47102</v>
      </c>
      <c r="K143" s="16">
        <f>IF(6&gt;$D143,"",IF($E143=1,EOMONTH(EDATE(Bonds!$I143,6*(6-1)),0),EDATE(Bonds!$I143,6*(6-1))))</f>
        <v>47284</v>
      </c>
      <c r="L143" s="16" t="str">
        <f>IF(7&gt;$D143,"",IF($E143=1,EOMONTH(EDATE(Bonds!$I143,6*(7-1)),0),EDATE(Bonds!$I143,6*(7-1))))</f>
        <v/>
      </c>
      <c r="M143" s="16" t="str">
        <f>IF(8&gt;$D143,"",IF($E143=1,EOMONTH(EDATE(Bonds!$I143,6*(8-1)),0),EDATE(Bonds!$I143,6*(8-1))))</f>
        <v/>
      </c>
      <c r="N143" s="16" t="str">
        <f>IF(9&gt;$D143,"",IF($E143=1,EOMONTH(EDATE(Bonds!$I143,6*(9-1)),0),EDATE(Bonds!$I143,6*(9-1))))</f>
        <v/>
      </c>
      <c r="O143" s="16" t="str">
        <f>IF(10&gt;$D143,"",IF($E143=1,EOMONTH(EDATE(Bonds!$I143,6*(10-1)),0),EDATE(Bonds!$I143,6*(10-1))))</f>
        <v/>
      </c>
      <c r="P143" s="16" t="str">
        <f>IF(11&gt;$D143,"",IF($E143=1,EOMONTH(EDATE(Bonds!$I143,6*(11-1)),0),EDATE(Bonds!$I143,6*(11-1))))</f>
        <v/>
      </c>
      <c r="Q143" s="16" t="str">
        <f>IF(12&gt;$D143,"",IF($E143=1,EOMONTH(EDATE(Bonds!$I143,6*(12-1)),0),EDATE(Bonds!$I143,6*(12-1))))</f>
        <v/>
      </c>
      <c r="R143" s="16" t="str">
        <f>IF(13&gt;$D143,"",IF($E143=1,EOMONTH(EDATE(Bonds!$I143,6*(13-1)),0),EDATE(Bonds!$I143,6*(13-1))))</f>
        <v/>
      </c>
      <c r="S143" s="16" t="str">
        <f>IF(14&gt;$D143,"",IF($E143=1,EOMONTH(EDATE(Bonds!$I143,6*(14-1)),0),EDATE(Bonds!$I143,6*(14-1))))</f>
        <v/>
      </c>
      <c r="T143" s="16" t="str">
        <f>IF(15&gt;$D143,"",IF($E143=1,EOMONTH(EDATE(Bonds!$I143,6*(15-1)),0),EDATE(Bonds!$I143,6*(15-1))))</f>
        <v/>
      </c>
      <c r="U143" s="16" t="str">
        <f>IF(16&gt;$D143,"",IF($E143=1,EOMONTH(EDATE(Bonds!$I143,6*(16-1)),0),EDATE(Bonds!$I143,6*(16-1))))</f>
        <v/>
      </c>
      <c r="V143" s="16" t="str">
        <f>IF(17&gt;$D143,"",IF($E143=1,EOMONTH(EDATE(Bonds!$I143,6*(17-1)),0),EDATE(Bonds!$I143,6*(17-1))))</f>
        <v/>
      </c>
      <c r="W143" s="16" t="str">
        <f>IF(18&gt;$D143,"",IF($E143=1,EOMONTH(EDATE(Bonds!$I143,6*(18-1)),0),EDATE(Bonds!$I143,6*(18-1))))</f>
        <v/>
      </c>
      <c r="X143" s="16" t="str">
        <f>IF(19&gt;$D143,"",IF($E143=1,EOMONTH(EDATE(Bonds!$I143,6*(19-1)),0),EDATE(Bonds!$I143,6*(19-1))))</f>
        <v/>
      </c>
      <c r="Y143" s="16" t="str">
        <f>IF(20&gt;$D143,"",IF($E143=1,EOMONTH(EDATE(Bonds!$I143,6*(20-1)),0),EDATE(Bonds!$I143,6*(20-1))))</f>
        <v/>
      </c>
      <c r="Z143" s="16" t="str">
        <f>IF(21&gt;$D143,"",IF($E143=1,EOMONTH(EDATE(Bonds!$I143,6*(21-1)),0),EDATE(Bonds!$I143,6*(21-1))))</f>
        <v/>
      </c>
      <c r="AA143" s="16" t="str">
        <f>IF(22&gt;$D143,"",IF($E143=1,EOMONTH(EDATE(Bonds!$I143,6*(22-1)),0),EDATE(Bonds!$I143,6*(22-1))))</f>
        <v/>
      </c>
      <c r="AB143" s="16" t="str">
        <f>IF(23&gt;$D143,"",IF($E143=1,EOMONTH(EDATE(Bonds!$I143,6*(23-1)),0),EDATE(Bonds!$I143,6*(23-1))))</f>
        <v/>
      </c>
      <c r="AC143" s="16" t="str">
        <f>IF(24&gt;$D143,"",IF($E143=1,EOMONTH(EDATE(Bonds!$I143,6*(24-1)),0),EDATE(Bonds!$I143,6*(24-1))))</f>
        <v/>
      </c>
      <c r="AD143" s="16" t="str">
        <f>IF(25&gt;$D143,"",IF($E143=1,EOMONTH(EDATE(Bonds!$I143,6*(25-1)),0),EDATE(Bonds!$I143,6*(25-1))))</f>
        <v/>
      </c>
      <c r="AE143" s="16" t="str">
        <f>IF(26&gt;$D143,"",IF($E143=1,EOMONTH(EDATE(Bonds!$I143,6*(26-1)),0),EDATE(Bonds!$I143,6*(26-1))))</f>
        <v/>
      </c>
      <c r="AF143" s="16" t="str">
        <f>IF(27&gt;$D143,"",IF($E143=1,EOMONTH(EDATE(Bonds!$I143,6*(27-1)),0),EDATE(Bonds!$I143,6*(27-1))))</f>
        <v/>
      </c>
      <c r="AG143" s="16" t="str">
        <f>IF(28&gt;$D143,"",IF($E143=1,EOMONTH(EDATE(Bonds!$I143,6*(28-1)),0),EDATE(Bonds!$I143,6*(28-1))))</f>
        <v/>
      </c>
      <c r="AH143" s="16" t="str">
        <f>IF(29&gt;$D143,"",IF($E143=1,EOMONTH(EDATE(Bonds!$I143,6*(29-1)),0),EDATE(Bonds!$I143,6*(29-1))))</f>
        <v/>
      </c>
      <c r="AI143" s="16" t="str">
        <f>IF(30&gt;$D143,"",IF($E143=1,EOMONTH(EDATE(Bonds!$I143,6*(30-1)),0),EDATE(Bonds!$I143,6*(30-1))))</f>
        <v/>
      </c>
      <c r="AJ143" s="16" t="str">
        <f>IF(31&gt;$D143,"",IF($E143=1,EOMONTH(EDATE(Bonds!$I143,6*(31-1)),0),EDATE(Bonds!$I143,6*(31-1))))</f>
        <v/>
      </c>
      <c r="AK143" s="16" t="str">
        <f>IF(32&gt;$D143,"",IF($E143=1,EOMONTH(EDATE(Bonds!$I143,6*(32-1)),0),EDATE(Bonds!$I143,6*(32-1))))</f>
        <v/>
      </c>
      <c r="AL143" s="16" t="str">
        <f>IF(33&gt;$D143,"",IF($E143=1,EOMONTH(EDATE(Bonds!$I143,6*(33-1)),0),EDATE(Bonds!$I143,6*(33-1))))</f>
        <v/>
      </c>
      <c r="AM143" s="16" t="str">
        <f>IF(34&gt;$D143,"",IF($E143=1,EOMONTH(EDATE(Bonds!$I143,6*(34-1)),0),EDATE(Bonds!$I143,6*(34-1))))</f>
        <v/>
      </c>
      <c r="AN143" s="16" t="str">
        <f>IF(35&gt;$D143,"",IF($E143=1,EOMONTH(EDATE(Bonds!$I143,6*(35-1)),0),EDATE(Bonds!$I143,6*(35-1))))</f>
        <v/>
      </c>
      <c r="AO143" s="16" t="str">
        <f>IF(36&gt;$D143,"",IF($E143=1,EOMONTH(EDATE(Bonds!$I143,6*(36-1)),0),EDATE(Bonds!$I143,6*(36-1))))</f>
        <v/>
      </c>
      <c r="AP143" s="16" t="str">
        <f>IF(37&gt;$D143,"",IF($E143=1,EOMONTH(EDATE(Bonds!$I143,6*(37-1)),0),EDATE(Bonds!$I143,6*(37-1))))</f>
        <v/>
      </c>
      <c r="AQ143" s="16" t="str">
        <f>IF(38&gt;$D143,"",IF($E143=1,EOMONTH(EDATE(Bonds!$I143,6*(38-1)),0),EDATE(Bonds!$I143,6*(38-1))))</f>
        <v/>
      </c>
      <c r="AR143" s="16" t="str">
        <f>IF(39&gt;$D143,"",IF($E143=1,EOMONTH(EDATE(Bonds!$I143,6*(39-1)),0),EDATE(Bonds!$I143,6*(39-1))))</f>
        <v/>
      </c>
      <c r="AS143" s="16" t="str">
        <f>IF(40&gt;$D143,"",IF($E143=1,EOMONTH(EDATE(Bonds!$I143,6*(40-1)),0),EDATE(Bonds!$I143,6*(40-1))))</f>
        <v/>
      </c>
      <c r="AT143" s="16" t="str">
        <f>IF(41&gt;$D143,"",IF($E143=1,EOMONTH(EDATE(Bonds!$I143,6*(41-1)),0),EDATE(Bonds!$I143,6*(41-1))))</f>
        <v/>
      </c>
      <c r="AU143" s="16" t="str">
        <f>IF(42&gt;$D143,"",IF($E143=1,EOMONTH(EDATE(Bonds!$I143,6*(42-1)),0),EDATE(Bonds!$I143,6*(42-1))))</f>
        <v/>
      </c>
      <c r="AV143" s="16" t="str">
        <f>IF(43&gt;$D143,"",IF($E143=1,EOMONTH(EDATE(Bonds!$I143,6*(43-1)),0),EDATE(Bonds!$I143,6*(43-1))))</f>
        <v/>
      </c>
      <c r="AW143" s="16" t="str">
        <f>IF(44&gt;$D143,"",IF($E143=1,EOMONTH(EDATE(Bonds!$I143,6*(44-1)),0),EDATE(Bonds!$I143,6*(44-1))))</f>
        <v/>
      </c>
      <c r="AX143" s="16" t="str">
        <f>IF(45&gt;$D143,"",IF($E143=1,EOMONTH(EDATE(Bonds!$I143,6*(45-1)),0),EDATE(Bonds!$I143,6*(45-1))))</f>
        <v/>
      </c>
      <c r="AY143" s="16" t="str">
        <f>IF(46&gt;$D143,"",IF($E143=1,EOMONTH(EDATE(Bonds!$I143,6*(46-1)),0),EDATE(Bonds!$I143,6*(46-1))))</f>
        <v/>
      </c>
      <c r="AZ143" s="16" t="str">
        <f>IF(47&gt;$D143,"",IF($E143=1,EOMONTH(EDATE(Bonds!$I143,6*(47-1)),0),EDATE(Bonds!$I143,6*(47-1))))</f>
        <v/>
      </c>
      <c r="BA143" s="16" t="str">
        <f>IF(48&gt;$D143,"",IF($E143=1,EOMONTH(EDATE(Bonds!$I143,6*(48-1)),0),EDATE(Bonds!$I143,6*(48-1))))</f>
        <v/>
      </c>
      <c r="BB143" s="16" t="str">
        <f>IF(49&gt;$D143,"",IF($E143=1,EOMONTH(EDATE(Bonds!$I143,6*(49-1)),0),EDATE(Bonds!$I143,6*(49-1))))</f>
        <v/>
      </c>
      <c r="BC143" s="16" t="str">
        <f>IF(50&gt;$D143,"",IF($E143=1,EOMONTH(EDATE(Bonds!$I143,6*(50-1)),0),EDATE(Bonds!$I143,6*(50-1))))</f>
        <v/>
      </c>
      <c r="BD143" s="16" t="str">
        <f>IF(51&gt;$D143,"",IF($E143=1,EOMONTH(EDATE(Bonds!$I143,6*(51-1)),0),EDATE(Bonds!$I143,6*(51-1))))</f>
        <v/>
      </c>
      <c r="BE143" s="16" t="str">
        <f>IF(52&gt;$D143,"",IF($E143=1,EOMONTH(EDATE(Bonds!$I143,6*(52-1)),0),EDATE(Bonds!$I143,6*(52-1))))</f>
        <v/>
      </c>
      <c r="BF143" s="16" t="str">
        <f>IF(53&gt;$D143,"",IF($E143=1,EOMONTH(EDATE(Bonds!$I143,6*(53-1)),0),EDATE(Bonds!$I143,6*(53-1))))</f>
        <v/>
      </c>
      <c r="BG143" s="16" t="str">
        <f>IF(54&gt;$D143,"",IF($E143=1,EOMONTH(EDATE(Bonds!$I143,6*(54-1)),0),EDATE(Bonds!$I143,6*(54-1))))</f>
        <v/>
      </c>
      <c r="BH143" s="16" t="str">
        <f>IF(55&gt;$D143,"",IF($E143=1,EOMONTH(EDATE(Bonds!$I143,6*(55-1)),0),EDATE(Bonds!$I143,6*(55-1))))</f>
        <v/>
      </c>
      <c r="BI143" s="16" t="str">
        <f>IF(56&gt;$D143,"",IF($E143=1,EOMONTH(EDATE(Bonds!$I143,6*(56-1)),0),EDATE(Bonds!$I143,6*(56-1))))</f>
        <v/>
      </c>
      <c r="BJ143" s="16" t="str">
        <f>IF(57&gt;$D143,"",IF($E143=1,EOMONTH(EDATE(Bonds!$I143,6*(57-1)),0),EDATE(Bonds!$I143,6*(57-1))))</f>
        <v/>
      </c>
      <c r="BK143" s="16" t="str">
        <f>IF(58&gt;$D143,"",IF($E143=1,EOMONTH(EDATE(Bonds!$I143,6*(58-1)),0),EDATE(Bonds!$I143,6*(58-1))))</f>
        <v/>
      </c>
      <c r="BL143" s="16" t="str">
        <f>IF(59&gt;$D143,"",IF($E143=1,EOMONTH(EDATE(Bonds!$I143,6*(59-1)),0),EDATE(Bonds!$I143,6*(59-1))))</f>
        <v/>
      </c>
      <c r="BM143" s="16" t="str">
        <f>IF(60&gt;$D143,"",IF($E143=1,EOMONTH(EDATE(Bonds!$I143,6*(60-1)),0),EDATE(Bonds!$I143,6*(60-1))))</f>
        <v/>
      </c>
      <c r="BO143" s="22">
        <f t="shared" si="243"/>
        <v>3.8074399886697537E-2</v>
      </c>
      <c r="BP143" s="22">
        <f t="shared" si="244"/>
        <v>4.0504601181369886E-2</v>
      </c>
      <c r="BQ143" s="22">
        <f t="shared" si="245"/>
        <v>4.2083142418494111E-2</v>
      </c>
      <c r="BR143" s="22">
        <f t="shared" si="246"/>
        <v>4.3082535377802371E-2</v>
      </c>
      <c r="BS143" s="22">
        <f t="shared" si="247"/>
        <v>4.3706707392623369E-2</v>
      </c>
      <c r="BT143" s="22">
        <f t="shared" si="248"/>
        <v>4.4096260280307248E-2</v>
      </c>
      <c r="BU143" s="22" t="str">
        <f t="shared" si="249"/>
        <v/>
      </c>
      <c r="BV143" s="22" t="str">
        <f t="shared" si="250"/>
        <v/>
      </c>
      <c r="BW143" s="22" t="str">
        <f t="shared" si="251"/>
        <v/>
      </c>
      <c r="BX143" s="22" t="str">
        <f t="shared" si="252"/>
        <v/>
      </c>
      <c r="BY143" s="22" t="str">
        <f t="shared" si="253"/>
        <v/>
      </c>
      <c r="BZ143" s="22" t="str">
        <f t="shared" si="254"/>
        <v/>
      </c>
      <c r="CA143" s="22" t="str">
        <f t="shared" si="255"/>
        <v/>
      </c>
      <c r="CB143" s="22" t="str">
        <f t="shared" si="256"/>
        <v/>
      </c>
      <c r="CC143" s="22" t="str">
        <f t="shared" si="257"/>
        <v/>
      </c>
      <c r="CD143" s="22" t="str">
        <f t="shared" si="258"/>
        <v/>
      </c>
      <c r="CE143" s="22" t="str">
        <f t="shared" si="259"/>
        <v/>
      </c>
      <c r="CF143" s="22" t="str">
        <f t="shared" si="260"/>
        <v/>
      </c>
      <c r="CG143" s="22" t="str">
        <f t="shared" si="261"/>
        <v/>
      </c>
      <c r="CH143" s="22" t="str">
        <f t="shared" si="262"/>
        <v/>
      </c>
      <c r="CI143" s="22" t="str">
        <f t="shared" si="263"/>
        <v/>
      </c>
      <c r="CJ143" s="22" t="str">
        <f t="shared" si="264"/>
        <v/>
      </c>
      <c r="CK143" s="22" t="str">
        <f t="shared" si="265"/>
        <v/>
      </c>
      <c r="CL143" s="22" t="str">
        <f t="shared" si="266"/>
        <v/>
      </c>
      <c r="CM143" s="22" t="str">
        <f t="shared" si="267"/>
        <v/>
      </c>
      <c r="CN143" s="22" t="str">
        <f t="shared" si="268"/>
        <v/>
      </c>
      <c r="CO143" s="22" t="str">
        <f t="shared" si="269"/>
        <v/>
      </c>
      <c r="CP143" s="22" t="str">
        <f t="shared" si="270"/>
        <v/>
      </c>
      <c r="CQ143" s="22" t="str">
        <f t="shared" si="271"/>
        <v/>
      </c>
      <c r="CR143" s="22" t="str">
        <f t="shared" si="272"/>
        <v/>
      </c>
      <c r="CS143" s="22" t="str">
        <f t="shared" si="273"/>
        <v/>
      </c>
      <c r="CT143" s="22" t="str">
        <f t="shared" si="274"/>
        <v/>
      </c>
      <c r="CU143" s="22" t="str">
        <f t="shared" si="275"/>
        <v/>
      </c>
      <c r="CV143" s="22" t="str">
        <f t="shared" si="276"/>
        <v/>
      </c>
      <c r="CW143" s="22" t="str">
        <f t="shared" si="277"/>
        <v/>
      </c>
      <c r="CX143" s="22" t="str">
        <f t="shared" si="278"/>
        <v/>
      </c>
      <c r="CY143" s="22" t="str">
        <f t="shared" si="279"/>
        <v/>
      </c>
      <c r="CZ143" s="22" t="str">
        <f t="shared" si="280"/>
        <v/>
      </c>
      <c r="DA143" s="22" t="str">
        <f t="shared" si="281"/>
        <v/>
      </c>
      <c r="DB143" s="22" t="str">
        <f t="shared" si="282"/>
        <v/>
      </c>
      <c r="DC143" s="22" t="str">
        <f t="shared" si="283"/>
        <v/>
      </c>
      <c r="DD143" s="22" t="str">
        <f t="shared" si="284"/>
        <v/>
      </c>
      <c r="DE143" s="22" t="str">
        <f t="shared" si="285"/>
        <v/>
      </c>
      <c r="DF143" s="22" t="str">
        <f t="shared" si="286"/>
        <v/>
      </c>
      <c r="DG143" s="22" t="str">
        <f t="shared" si="287"/>
        <v/>
      </c>
      <c r="DH143" s="22" t="str">
        <f t="shared" si="288"/>
        <v/>
      </c>
      <c r="DI143" s="22" t="str">
        <f t="shared" si="289"/>
        <v/>
      </c>
      <c r="DJ143" s="22" t="str">
        <f t="shared" si="290"/>
        <v/>
      </c>
      <c r="DK143" s="22" t="str">
        <f t="shared" si="291"/>
        <v/>
      </c>
      <c r="DL143" s="22" t="str">
        <f t="shared" si="292"/>
        <v/>
      </c>
      <c r="DM143" s="22" t="str">
        <f t="shared" si="293"/>
        <v/>
      </c>
      <c r="DN143" s="22" t="str">
        <f t="shared" si="294"/>
        <v/>
      </c>
      <c r="DO143" s="22" t="str">
        <f t="shared" si="295"/>
        <v/>
      </c>
      <c r="DP143" s="22" t="str">
        <f t="shared" si="296"/>
        <v/>
      </c>
      <c r="DQ143" s="22" t="str">
        <f t="shared" si="297"/>
        <v/>
      </c>
      <c r="DR143" s="22" t="str">
        <f t="shared" si="298"/>
        <v/>
      </c>
      <c r="DS143" s="22" t="str">
        <f t="shared" si="299"/>
        <v/>
      </c>
      <c r="DT143" s="22" t="str">
        <f t="shared" si="300"/>
        <v/>
      </c>
      <c r="DU143" s="22" t="str">
        <f t="shared" si="301"/>
        <v/>
      </c>
      <c r="DV143" s="22" t="str">
        <f t="shared" si="302"/>
        <v/>
      </c>
      <c r="DX143" s="18">
        <f t="shared" si="303"/>
        <v>2.0415230524688508</v>
      </c>
      <c r="DY143" s="18">
        <f t="shared" si="304"/>
        <v>1.9993993618949732</v>
      </c>
      <c r="DZ143" s="18">
        <f t="shared" si="305"/>
        <v>1.9552863656613462</v>
      </c>
      <c r="EA143" s="18">
        <f t="shared" si="306"/>
        <v>1.9110802408806582</v>
      </c>
      <c r="EB143" s="18">
        <f t="shared" si="307"/>
        <v>1.8675935462374968</v>
      </c>
      <c r="EC143" s="18">
        <f t="shared" si="308"/>
        <v>90.32775434968984</v>
      </c>
      <c r="ED143" s="18">
        <f t="shared" si="309"/>
        <v>0</v>
      </c>
      <c r="EE143" s="18">
        <f t="shared" si="310"/>
        <v>0</v>
      </c>
      <c r="EF143" s="18">
        <f t="shared" si="311"/>
        <v>0</v>
      </c>
      <c r="EG143" s="18">
        <f t="shared" si="312"/>
        <v>0</v>
      </c>
      <c r="EH143" s="18">
        <f t="shared" si="313"/>
        <v>0</v>
      </c>
      <c r="EI143" s="18">
        <f t="shared" si="314"/>
        <v>0</v>
      </c>
      <c r="EJ143" s="18">
        <f t="shared" si="315"/>
        <v>0</v>
      </c>
      <c r="EK143" s="18">
        <f t="shared" si="316"/>
        <v>0</v>
      </c>
      <c r="EL143" s="18">
        <f t="shared" si="317"/>
        <v>0</v>
      </c>
      <c r="EM143" s="18">
        <f t="shared" si="318"/>
        <v>0</v>
      </c>
      <c r="EN143" s="18">
        <f t="shared" si="319"/>
        <v>0</v>
      </c>
      <c r="EO143" s="18">
        <f t="shared" si="320"/>
        <v>0</v>
      </c>
      <c r="EP143" s="18">
        <f t="shared" si="321"/>
        <v>0</v>
      </c>
      <c r="EQ143" s="18">
        <f t="shared" si="322"/>
        <v>0</v>
      </c>
      <c r="ER143" s="18">
        <f t="shared" si="323"/>
        <v>0</v>
      </c>
      <c r="ES143" s="18">
        <f t="shared" si="324"/>
        <v>0</v>
      </c>
      <c r="ET143" s="18">
        <f t="shared" si="325"/>
        <v>0</v>
      </c>
      <c r="EU143" s="18">
        <f t="shared" si="326"/>
        <v>0</v>
      </c>
      <c r="EV143" s="18">
        <f t="shared" si="327"/>
        <v>0</v>
      </c>
      <c r="EW143" s="18">
        <f t="shared" si="328"/>
        <v>0</v>
      </c>
      <c r="EX143" s="18">
        <f t="shared" si="329"/>
        <v>0</v>
      </c>
      <c r="EY143" s="18">
        <f t="shared" si="330"/>
        <v>0</v>
      </c>
      <c r="EZ143" s="18">
        <f t="shared" si="331"/>
        <v>0</v>
      </c>
      <c r="FA143" s="18">
        <f t="shared" si="332"/>
        <v>0</v>
      </c>
      <c r="FB143" s="18">
        <f t="shared" si="333"/>
        <v>0</v>
      </c>
      <c r="FC143" s="18">
        <f t="shared" si="334"/>
        <v>0</v>
      </c>
      <c r="FD143" s="18">
        <f t="shared" si="335"/>
        <v>0</v>
      </c>
      <c r="FE143" s="18">
        <f t="shared" si="336"/>
        <v>0</v>
      </c>
      <c r="FF143" s="18">
        <f t="shared" si="337"/>
        <v>0</v>
      </c>
      <c r="FG143" s="18">
        <f t="shared" si="338"/>
        <v>0</v>
      </c>
      <c r="FH143" s="18">
        <f t="shared" si="339"/>
        <v>0</v>
      </c>
      <c r="FI143" s="18">
        <f t="shared" si="340"/>
        <v>0</v>
      </c>
      <c r="FJ143" s="18">
        <f t="shared" si="341"/>
        <v>0</v>
      </c>
      <c r="FK143" s="18">
        <f t="shared" si="342"/>
        <v>0</v>
      </c>
      <c r="FL143" s="18">
        <f t="shared" si="343"/>
        <v>0</v>
      </c>
      <c r="FM143" s="18">
        <f t="shared" si="344"/>
        <v>0</v>
      </c>
      <c r="FN143" s="18">
        <f t="shared" si="345"/>
        <v>0</v>
      </c>
      <c r="FO143" s="18">
        <f t="shared" si="346"/>
        <v>0</v>
      </c>
      <c r="FP143" s="18">
        <f t="shared" si="347"/>
        <v>0</v>
      </c>
      <c r="FQ143" s="18">
        <f t="shared" si="348"/>
        <v>0</v>
      </c>
      <c r="FR143" s="18">
        <f t="shared" si="349"/>
        <v>0</v>
      </c>
      <c r="FS143" s="18">
        <f t="shared" si="350"/>
        <v>0</v>
      </c>
      <c r="FT143" s="18">
        <f t="shared" si="351"/>
        <v>0</v>
      </c>
      <c r="FU143" s="18">
        <f t="shared" si="352"/>
        <v>0</v>
      </c>
      <c r="FV143" s="18">
        <f t="shared" si="353"/>
        <v>0</v>
      </c>
      <c r="FW143" s="18">
        <f t="shared" si="354"/>
        <v>0</v>
      </c>
      <c r="FX143" s="18">
        <f t="shared" si="355"/>
        <v>0</v>
      </c>
      <c r="FY143" s="18">
        <f t="shared" si="356"/>
        <v>0</v>
      </c>
      <c r="FZ143" s="18">
        <f t="shared" si="357"/>
        <v>0</v>
      </c>
      <c r="GA143" s="18">
        <f t="shared" si="358"/>
        <v>0</v>
      </c>
      <c r="GB143" s="18">
        <f t="shared" si="359"/>
        <v>0</v>
      </c>
      <c r="GC143" s="18">
        <f t="shared" si="360"/>
        <v>0</v>
      </c>
      <c r="GD143" s="18">
        <f t="shared" si="361"/>
        <v>0</v>
      </c>
      <c r="GE143" s="18">
        <f t="shared" si="362"/>
        <v>0</v>
      </c>
    </row>
    <row r="144" spans="1:187" x14ac:dyDescent="0.2">
      <c r="A144">
        <v>141</v>
      </c>
      <c r="B144" s="16">
        <f>Bonds!B144</f>
        <v>47299</v>
      </c>
      <c r="C144" s="17">
        <f>Bonds!C144</f>
        <v>3.25</v>
      </c>
      <c r="D144">
        <f>Bonds!Q144</f>
        <v>6</v>
      </c>
      <c r="E144">
        <f t="shared" si="242"/>
        <v>1</v>
      </c>
      <c r="F144" s="16">
        <f>IF(1&gt;$D144,"",IF($E144=1,EOMONTH(EDATE(Bonds!$I144,6*(1-1)),0),EDATE(Bonds!$I144,6*(1-1))))</f>
        <v>46387</v>
      </c>
      <c r="G144" s="16">
        <f>IF(2&gt;$D144,"",IF($E144=1,EOMONTH(EDATE(Bonds!$I144,6*(2-1)),0),EDATE(Bonds!$I144,6*(2-1))))</f>
        <v>46568</v>
      </c>
      <c r="H144" s="16">
        <f>IF(3&gt;$D144,"",IF($E144=1,EOMONTH(EDATE(Bonds!$I144,6*(3-1)),0),EDATE(Bonds!$I144,6*(3-1))))</f>
        <v>46752</v>
      </c>
      <c r="I144" s="16">
        <f>IF(4&gt;$D144,"",IF($E144=1,EOMONTH(EDATE(Bonds!$I144,6*(4-1)),0),EDATE(Bonds!$I144,6*(4-1))))</f>
        <v>46934</v>
      </c>
      <c r="J144" s="16">
        <f>IF(5&gt;$D144,"",IF($E144=1,EOMONTH(EDATE(Bonds!$I144,6*(5-1)),0),EDATE(Bonds!$I144,6*(5-1))))</f>
        <v>47118</v>
      </c>
      <c r="K144" s="16">
        <f>IF(6&gt;$D144,"",IF($E144=1,EOMONTH(EDATE(Bonds!$I144,6*(6-1)),0),EDATE(Bonds!$I144,6*(6-1))))</f>
        <v>47299</v>
      </c>
      <c r="L144" s="16" t="str">
        <f>IF(7&gt;$D144,"",IF($E144=1,EOMONTH(EDATE(Bonds!$I144,6*(7-1)),0),EDATE(Bonds!$I144,6*(7-1))))</f>
        <v/>
      </c>
      <c r="M144" s="16" t="str">
        <f>IF(8&gt;$D144,"",IF($E144=1,EOMONTH(EDATE(Bonds!$I144,6*(8-1)),0),EDATE(Bonds!$I144,6*(8-1))))</f>
        <v/>
      </c>
      <c r="N144" s="16" t="str">
        <f>IF(9&gt;$D144,"",IF($E144=1,EOMONTH(EDATE(Bonds!$I144,6*(9-1)),0),EDATE(Bonds!$I144,6*(9-1))))</f>
        <v/>
      </c>
      <c r="O144" s="16" t="str">
        <f>IF(10&gt;$D144,"",IF($E144=1,EOMONTH(EDATE(Bonds!$I144,6*(10-1)),0),EDATE(Bonds!$I144,6*(10-1))))</f>
        <v/>
      </c>
      <c r="P144" s="16" t="str">
        <f>IF(11&gt;$D144,"",IF($E144=1,EOMONTH(EDATE(Bonds!$I144,6*(11-1)),0),EDATE(Bonds!$I144,6*(11-1))))</f>
        <v/>
      </c>
      <c r="Q144" s="16" t="str">
        <f>IF(12&gt;$D144,"",IF($E144=1,EOMONTH(EDATE(Bonds!$I144,6*(12-1)),0),EDATE(Bonds!$I144,6*(12-1))))</f>
        <v/>
      </c>
      <c r="R144" s="16" t="str">
        <f>IF(13&gt;$D144,"",IF($E144=1,EOMONTH(EDATE(Bonds!$I144,6*(13-1)),0),EDATE(Bonds!$I144,6*(13-1))))</f>
        <v/>
      </c>
      <c r="S144" s="16" t="str">
        <f>IF(14&gt;$D144,"",IF($E144=1,EOMONTH(EDATE(Bonds!$I144,6*(14-1)),0),EDATE(Bonds!$I144,6*(14-1))))</f>
        <v/>
      </c>
      <c r="T144" s="16" t="str">
        <f>IF(15&gt;$D144,"",IF($E144=1,EOMONTH(EDATE(Bonds!$I144,6*(15-1)),0),EDATE(Bonds!$I144,6*(15-1))))</f>
        <v/>
      </c>
      <c r="U144" s="16" t="str">
        <f>IF(16&gt;$D144,"",IF($E144=1,EOMONTH(EDATE(Bonds!$I144,6*(16-1)),0),EDATE(Bonds!$I144,6*(16-1))))</f>
        <v/>
      </c>
      <c r="V144" s="16" t="str">
        <f>IF(17&gt;$D144,"",IF($E144=1,EOMONTH(EDATE(Bonds!$I144,6*(17-1)),0),EDATE(Bonds!$I144,6*(17-1))))</f>
        <v/>
      </c>
      <c r="W144" s="16" t="str">
        <f>IF(18&gt;$D144,"",IF($E144=1,EOMONTH(EDATE(Bonds!$I144,6*(18-1)),0),EDATE(Bonds!$I144,6*(18-1))))</f>
        <v/>
      </c>
      <c r="X144" s="16" t="str">
        <f>IF(19&gt;$D144,"",IF($E144=1,EOMONTH(EDATE(Bonds!$I144,6*(19-1)),0),EDATE(Bonds!$I144,6*(19-1))))</f>
        <v/>
      </c>
      <c r="Y144" s="16" t="str">
        <f>IF(20&gt;$D144,"",IF($E144=1,EOMONTH(EDATE(Bonds!$I144,6*(20-1)),0),EDATE(Bonds!$I144,6*(20-1))))</f>
        <v/>
      </c>
      <c r="Z144" s="16" t="str">
        <f>IF(21&gt;$D144,"",IF($E144=1,EOMONTH(EDATE(Bonds!$I144,6*(21-1)),0),EDATE(Bonds!$I144,6*(21-1))))</f>
        <v/>
      </c>
      <c r="AA144" s="16" t="str">
        <f>IF(22&gt;$D144,"",IF($E144=1,EOMONTH(EDATE(Bonds!$I144,6*(22-1)),0),EDATE(Bonds!$I144,6*(22-1))))</f>
        <v/>
      </c>
      <c r="AB144" s="16" t="str">
        <f>IF(23&gt;$D144,"",IF($E144=1,EOMONTH(EDATE(Bonds!$I144,6*(23-1)),0),EDATE(Bonds!$I144,6*(23-1))))</f>
        <v/>
      </c>
      <c r="AC144" s="16" t="str">
        <f>IF(24&gt;$D144,"",IF($E144=1,EOMONTH(EDATE(Bonds!$I144,6*(24-1)),0),EDATE(Bonds!$I144,6*(24-1))))</f>
        <v/>
      </c>
      <c r="AD144" s="16" t="str">
        <f>IF(25&gt;$D144,"",IF($E144=1,EOMONTH(EDATE(Bonds!$I144,6*(25-1)),0),EDATE(Bonds!$I144,6*(25-1))))</f>
        <v/>
      </c>
      <c r="AE144" s="16" t="str">
        <f>IF(26&gt;$D144,"",IF($E144=1,EOMONTH(EDATE(Bonds!$I144,6*(26-1)),0),EDATE(Bonds!$I144,6*(26-1))))</f>
        <v/>
      </c>
      <c r="AF144" s="16" t="str">
        <f>IF(27&gt;$D144,"",IF($E144=1,EOMONTH(EDATE(Bonds!$I144,6*(27-1)),0),EDATE(Bonds!$I144,6*(27-1))))</f>
        <v/>
      </c>
      <c r="AG144" s="16" t="str">
        <f>IF(28&gt;$D144,"",IF($E144=1,EOMONTH(EDATE(Bonds!$I144,6*(28-1)),0),EDATE(Bonds!$I144,6*(28-1))))</f>
        <v/>
      </c>
      <c r="AH144" s="16" t="str">
        <f>IF(29&gt;$D144,"",IF($E144=1,EOMONTH(EDATE(Bonds!$I144,6*(29-1)),0),EDATE(Bonds!$I144,6*(29-1))))</f>
        <v/>
      </c>
      <c r="AI144" s="16" t="str">
        <f>IF(30&gt;$D144,"",IF($E144=1,EOMONTH(EDATE(Bonds!$I144,6*(30-1)),0),EDATE(Bonds!$I144,6*(30-1))))</f>
        <v/>
      </c>
      <c r="AJ144" s="16" t="str">
        <f>IF(31&gt;$D144,"",IF($E144=1,EOMONTH(EDATE(Bonds!$I144,6*(31-1)),0),EDATE(Bonds!$I144,6*(31-1))))</f>
        <v/>
      </c>
      <c r="AK144" s="16" t="str">
        <f>IF(32&gt;$D144,"",IF($E144=1,EOMONTH(EDATE(Bonds!$I144,6*(32-1)),0),EDATE(Bonds!$I144,6*(32-1))))</f>
        <v/>
      </c>
      <c r="AL144" s="16" t="str">
        <f>IF(33&gt;$D144,"",IF($E144=1,EOMONTH(EDATE(Bonds!$I144,6*(33-1)),0),EDATE(Bonds!$I144,6*(33-1))))</f>
        <v/>
      </c>
      <c r="AM144" s="16" t="str">
        <f>IF(34&gt;$D144,"",IF($E144=1,EOMONTH(EDATE(Bonds!$I144,6*(34-1)),0),EDATE(Bonds!$I144,6*(34-1))))</f>
        <v/>
      </c>
      <c r="AN144" s="16" t="str">
        <f>IF(35&gt;$D144,"",IF($E144=1,EOMONTH(EDATE(Bonds!$I144,6*(35-1)),0),EDATE(Bonds!$I144,6*(35-1))))</f>
        <v/>
      </c>
      <c r="AO144" s="16" t="str">
        <f>IF(36&gt;$D144,"",IF($E144=1,EOMONTH(EDATE(Bonds!$I144,6*(36-1)),0),EDATE(Bonds!$I144,6*(36-1))))</f>
        <v/>
      </c>
      <c r="AP144" s="16" t="str">
        <f>IF(37&gt;$D144,"",IF($E144=1,EOMONTH(EDATE(Bonds!$I144,6*(37-1)),0),EDATE(Bonds!$I144,6*(37-1))))</f>
        <v/>
      </c>
      <c r="AQ144" s="16" t="str">
        <f>IF(38&gt;$D144,"",IF($E144=1,EOMONTH(EDATE(Bonds!$I144,6*(38-1)),0),EDATE(Bonds!$I144,6*(38-1))))</f>
        <v/>
      </c>
      <c r="AR144" s="16" t="str">
        <f>IF(39&gt;$D144,"",IF($E144=1,EOMONTH(EDATE(Bonds!$I144,6*(39-1)),0),EDATE(Bonds!$I144,6*(39-1))))</f>
        <v/>
      </c>
      <c r="AS144" s="16" t="str">
        <f>IF(40&gt;$D144,"",IF($E144=1,EOMONTH(EDATE(Bonds!$I144,6*(40-1)),0),EDATE(Bonds!$I144,6*(40-1))))</f>
        <v/>
      </c>
      <c r="AT144" s="16" t="str">
        <f>IF(41&gt;$D144,"",IF($E144=1,EOMONTH(EDATE(Bonds!$I144,6*(41-1)),0),EDATE(Bonds!$I144,6*(41-1))))</f>
        <v/>
      </c>
      <c r="AU144" s="16" t="str">
        <f>IF(42&gt;$D144,"",IF($E144=1,EOMONTH(EDATE(Bonds!$I144,6*(42-1)),0),EDATE(Bonds!$I144,6*(42-1))))</f>
        <v/>
      </c>
      <c r="AV144" s="16" t="str">
        <f>IF(43&gt;$D144,"",IF($E144=1,EOMONTH(EDATE(Bonds!$I144,6*(43-1)),0),EDATE(Bonds!$I144,6*(43-1))))</f>
        <v/>
      </c>
      <c r="AW144" s="16" t="str">
        <f>IF(44&gt;$D144,"",IF($E144=1,EOMONTH(EDATE(Bonds!$I144,6*(44-1)),0),EDATE(Bonds!$I144,6*(44-1))))</f>
        <v/>
      </c>
      <c r="AX144" s="16" t="str">
        <f>IF(45&gt;$D144,"",IF($E144=1,EOMONTH(EDATE(Bonds!$I144,6*(45-1)),0),EDATE(Bonds!$I144,6*(45-1))))</f>
        <v/>
      </c>
      <c r="AY144" s="16" t="str">
        <f>IF(46&gt;$D144,"",IF($E144=1,EOMONTH(EDATE(Bonds!$I144,6*(46-1)),0),EDATE(Bonds!$I144,6*(46-1))))</f>
        <v/>
      </c>
      <c r="AZ144" s="16" t="str">
        <f>IF(47&gt;$D144,"",IF($E144=1,EOMONTH(EDATE(Bonds!$I144,6*(47-1)),0),EDATE(Bonds!$I144,6*(47-1))))</f>
        <v/>
      </c>
      <c r="BA144" s="16" t="str">
        <f>IF(48&gt;$D144,"",IF($E144=1,EOMONTH(EDATE(Bonds!$I144,6*(48-1)),0),EDATE(Bonds!$I144,6*(48-1))))</f>
        <v/>
      </c>
      <c r="BB144" s="16" t="str">
        <f>IF(49&gt;$D144,"",IF($E144=1,EOMONTH(EDATE(Bonds!$I144,6*(49-1)),0),EDATE(Bonds!$I144,6*(49-1))))</f>
        <v/>
      </c>
      <c r="BC144" s="16" t="str">
        <f>IF(50&gt;$D144,"",IF($E144=1,EOMONTH(EDATE(Bonds!$I144,6*(50-1)),0),EDATE(Bonds!$I144,6*(50-1))))</f>
        <v/>
      </c>
      <c r="BD144" s="16" t="str">
        <f>IF(51&gt;$D144,"",IF($E144=1,EOMONTH(EDATE(Bonds!$I144,6*(51-1)),0),EDATE(Bonds!$I144,6*(51-1))))</f>
        <v/>
      </c>
      <c r="BE144" s="16" t="str">
        <f>IF(52&gt;$D144,"",IF($E144=1,EOMONTH(EDATE(Bonds!$I144,6*(52-1)),0),EDATE(Bonds!$I144,6*(52-1))))</f>
        <v/>
      </c>
      <c r="BF144" s="16" t="str">
        <f>IF(53&gt;$D144,"",IF($E144=1,EOMONTH(EDATE(Bonds!$I144,6*(53-1)),0),EDATE(Bonds!$I144,6*(53-1))))</f>
        <v/>
      </c>
      <c r="BG144" s="16" t="str">
        <f>IF(54&gt;$D144,"",IF($E144=1,EOMONTH(EDATE(Bonds!$I144,6*(54-1)),0),EDATE(Bonds!$I144,6*(54-1))))</f>
        <v/>
      </c>
      <c r="BH144" s="16" t="str">
        <f>IF(55&gt;$D144,"",IF($E144=1,EOMONTH(EDATE(Bonds!$I144,6*(55-1)),0),EDATE(Bonds!$I144,6*(55-1))))</f>
        <v/>
      </c>
      <c r="BI144" s="16" t="str">
        <f>IF(56&gt;$D144,"",IF($E144=1,EOMONTH(EDATE(Bonds!$I144,6*(56-1)),0),EDATE(Bonds!$I144,6*(56-1))))</f>
        <v/>
      </c>
      <c r="BJ144" s="16" t="str">
        <f>IF(57&gt;$D144,"",IF($E144=1,EOMONTH(EDATE(Bonds!$I144,6*(57-1)),0),EDATE(Bonds!$I144,6*(57-1))))</f>
        <v/>
      </c>
      <c r="BK144" s="16" t="str">
        <f>IF(58&gt;$D144,"",IF($E144=1,EOMONTH(EDATE(Bonds!$I144,6*(58-1)),0),EDATE(Bonds!$I144,6*(58-1))))</f>
        <v/>
      </c>
      <c r="BL144" s="16" t="str">
        <f>IF(59&gt;$D144,"",IF($E144=1,EOMONTH(EDATE(Bonds!$I144,6*(59-1)),0),EDATE(Bonds!$I144,6*(59-1))))</f>
        <v/>
      </c>
      <c r="BM144" s="16" t="str">
        <f>IF(60&gt;$D144,"",IF($E144=1,EOMONTH(EDATE(Bonds!$I144,6*(60-1)),0),EDATE(Bonds!$I144,6*(60-1))))</f>
        <v/>
      </c>
      <c r="BO144" s="22">
        <f t="shared" si="243"/>
        <v>3.8331702631407456E-2</v>
      </c>
      <c r="BP144" s="22">
        <f t="shared" si="244"/>
        <v>4.0662069075091872E-2</v>
      </c>
      <c r="BQ144" s="22">
        <f t="shared" si="245"/>
        <v>4.2190166510399571E-2</v>
      </c>
      <c r="BR144" s="22">
        <f t="shared" si="246"/>
        <v>4.3145536112828883E-2</v>
      </c>
      <c r="BS144" s="22">
        <f t="shared" si="247"/>
        <v>4.3748526913624804E-2</v>
      </c>
      <c r="BT144" s="22">
        <f t="shared" si="248"/>
        <v>4.4121324340516674E-2</v>
      </c>
      <c r="BU144" s="22" t="str">
        <f t="shared" si="249"/>
        <v/>
      </c>
      <c r="BV144" s="22" t="str">
        <f t="shared" si="250"/>
        <v/>
      </c>
      <c r="BW144" s="22" t="str">
        <f t="shared" si="251"/>
        <v/>
      </c>
      <c r="BX144" s="22" t="str">
        <f t="shared" si="252"/>
        <v/>
      </c>
      <c r="BY144" s="22" t="str">
        <f t="shared" si="253"/>
        <v/>
      </c>
      <c r="BZ144" s="22" t="str">
        <f t="shared" si="254"/>
        <v/>
      </c>
      <c r="CA144" s="22" t="str">
        <f t="shared" si="255"/>
        <v/>
      </c>
      <c r="CB144" s="22" t="str">
        <f t="shared" si="256"/>
        <v/>
      </c>
      <c r="CC144" s="22" t="str">
        <f t="shared" si="257"/>
        <v/>
      </c>
      <c r="CD144" s="22" t="str">
        <f t="shared" si="258"/>
        <v/>
      </c>
      <c r="CE144" s="22" t="str">
        <f t="shared" si="259"/>
        <v/>
      </c>
      <c r="CF144" s="22" t="str">
        <f t="shared" si="260"/>
        <v/>
      </c>
      <c r="CG144" s="22" t="str">
        <f t="shared" si="261"/>
        <v/>
      </c>
      <c r="CH144" s="22" t="str">
        <f t="shared" si="262"/>
        <v/>
      </c>
      <c r="CI144" s="22" t="str">
        <f t="shared" si="263"/>
        <v/>
      </c>
      <c r="CJ144" s="22" t="str">
        <f t="shared" si="264"/>
        <v/>
      </c>
      <c r="CK144" s="22" t="str">
        <f t="shared" si="265"/>
        <v/>
      </c>
      <c r="CL144" s="22" t="str">
        <f t="shared" si="266"/>
        <v/>
      </c>
      <c r="CM144" s="22" t="str">
        <f t="shared" si="267"/>
        <v/>
      </c>
      <c r="CN144" s="22" t="str">
        <f t="shared" si="268"/>
        <v/>
      </c>
      <c r="CO144" s="22" t="str">
        <f t="shared" si="269"/>
        <v/>
      </c>
      <c r="CP144" s="22" t="str">
        <f t="shared" si="270"/>
        <v/>
      </c>
      <c r="CQ144" s="22" t="str">
        <f t="shared" si="271"/>
        <v/>
      </c>
      <c r="CR144" s="22" t="str">
        <f t="shared" si="272"/>
        <v/>
      </c>
      <c r="CS144" s="22" t="str">
        <f t="shared" si="273"/>
        <v/>
      </c>
      <c r="CT144" s="22" t="str">
        <f t="shared" si="274"/>
        <v/>
      </c>
      <c r="CU144" s="22" t="str">
        <f t="shared" si="275"/>
        <v/>
      </c>
      <c r="CV144" s="22" t="str">
        <f t="shared" si="276"/>
        <v/>
      </c>
      <c r="CW144" s="22" t="str">
        <f t="shared" si="277"/>
        <v/>
      </c>
      <c r="CX144" s="22" t="str">
        <f t="shared" si="278"/>
        <v/>
      </c>
      <c r="CY144" s="22" t="str">
        <f t="shared" si="279"/>
        <v/>
      </c>
      <c r="CZ144" s="22" t="str">
        <f t="shared" si="280"/>
        <v/>
      </c>
      <c r="DA144" s="22" t="str">
        <f t="shared" si="281"/>
        <v/>
      </c>
      <c r="DB144" s="22" t="str">
        <f t="shared" si="282"/>
        <v/>
      </c>
      <c r="DC144" s="22" t="str">
        <f t="shared" si="283"/>
        <v/>
      </c>
      <c r="DD144" s="22" t="str">
        <f t="shared" si="284"/>
        <v/>
      </c>
      <c r="DE144" s="22" t="str">
        <f t="shared" si="285"/>
        <v/>
      </c>
      <c r="DF144" s="22" t="str">
        <f t="shared" si="286"/>
        <v/>
      </c>
      <c r="DG144" s="22" t="str">
        <f t="shared" si="287"/>
        <v/>
      </c>
      <c r="DH144" s="22" t="str">
        <f t="shared" si="288"/>
        <v/>
      </c>
      <c r="DI144" s="22" t="str">
        <f t="shared" si="289"/>
        <v/>
      </c>
      <c r="DJ144" s="22" t="str">
        <f t="shared" si="290"/>
        <v/>
      </c>
      <c r="DK144" s="22" t="str">
        <f t="shared" si="291"/>
        <v/>
      </c>
      <c r="DL144" s="22" t="str">
        <f t="shared" si="292"/>
        <v/>
      </c>
      <c r="DM144" s="22" t="str">
        <f t="shared" si="293"/>
        <v/>
      </c>
      <c r="DN144" s="22" t="str">
        <f t="shared" si="294"/>
        <v/>
      </c>
      <c r="DO144" s="22" t="str">
        <f t="shared" si="295"/>
        <v/>
      </c>
      <c r="DP144" s="22" t="str">
        <f t="shared" si="296"/>
        <v/>
      </c>
      <c r="DQ144" s="22" t="str">
        <f t="shared" si="297"/>
        <v/>
      </c>
      <c r="DR144" s="22" t="str">
        <f t="shared" si="298"/>
        <v/>
      </c>
      <c r="DS144" s="22" t="str">
        <f t="shared" si="299"/>
        <v/>
      </c>
      <c r="DT144" s="22" t="str">
        <f t="shared" si="300"/>
        <v/>
      </c>
      <c r="DU144" s="22" t="str">
        <f t="shared" si="301"/>
        <v/>
      </c>
      <c r="DV144" s="22" t="str">
        <f t="shared" si="302"/>
        <v/>
      </c>
      <c r="DX144" s="18">
        <f t="shared" si="303"/>
        <v>1.6056613412846978</v>
      </c>
      <c r="DY144" s="18">
        <f t="shared" si="304"/>
        <v>1.5724642136759002</v>
      </c>
      <c r="DZ144" s="18">
        <f t="shared" si="305"/>
        <v>1.5374734412727282</v>
      </c>
      <c r="EA144" s="18">
        <f t="shared" si="306"/>
        <v>1.5028646041576228</v>
      </c>
      <c r="EB144" s="18">
        <f t="shared" si="307"/>
        <v>1.468478718425583</v>
      </c>
      <c r="EC144" s="18">
        <f t="shared" si="308"/>
        <v>89.771390959518541</v>
      </c>
      <c r="ED144" s="18">
        <f t="shared" si="309"/>
        <v>0</v>
      </c>
      <c r="EE144" s="18">
        <f t="shared" si="310"/>
        <v>0</v>
      </c>
      <c r="EF144" s="18">
        <f t="shared" si="311"/>
        <v>0</v>
      </c>
      <c r="EG144" s="18">
        <f t="shared" si="312"/>
        <v>0</v>
      </c>
      <c r="EH144" s="18">
        <f t="shared" si="313"/>
        <v>0</v>
      </c>
      <c r="EI144" s="18">
        <f t="shared" si="314"/>
        <v>0</v>
      </c>
      <c r="EJ144" s="18">
        <f t="shared" si="315"/>
        <v>0</v>
      </c>
      <c r="EK144" s="18">
        <f t="shared" si="316"/>
        <v>0</v>
      </c>
      <c r="EL144" s="18">
        <f t="shared" si="317"/>
        <v>0</v>
      </c>
      <c r="EM144" s="18">
        <f t="shared" si="318"/>
        <v>0</v>
      </c>
      <c r="EN144" s="18">
        <f t="shared" si="319"/>
        <v>0</v>
      </c>
      <c r="EO144" s="18">
        <f t="shared" si="320"/>
        <v>0</v>
      </c>
      <c r="EP144" s="18">
        <f t="shared" si="321"/>
        <v>0</v>
      </c>
      <c r="EQ144" s="18">
        <f t="shared" si="322"/>
        <v>0</v>
      </c>
      <c r="ER144" s="18">
        <f t="shared" si="323"/>
        <v>0</v>
      </c>
      <c r="ES144" s="18">
        <f t="shared" si="324"/>
        <v>0</v>
      </c>
      <c r="ET144" s="18">
        <f t="shared" si="325"/>
        <v>0</v>
      </c>
      <c r="EU144" s="18">
        <f t="shared" si="326"/>
        <v>0</v>
      </c>
      <c r="EV144" s="18">
        <f t="shared" si="327"/>
        <v>0</v>
      </c>
      <c r="EW144" s="18">
        <f t="shared" si="328"/>
        <v>0</v>
      </c>
      <c r="EX144" s="18">
        <f t="shared" si="329"/>
        <v>0</v>
      </c>
      <c r="EY144" s="18">
        <f t="shared" si="330"/>
        <v>0</v>
      </c>
      <c r="EZ144" s="18">
        <f t="shared" si="331"/>
        <v>0</v>
      </c>
      <c r="FA144" s="18">
        <f t="shared" si="332"/>
        <v>0</v>
      </c>
      <c r="FB144" s="18">
        <f t="shared" si="333"/>
        <v>0</v>
      </c>
      <c r="FC144" s="18">
        <f t="shared" si="334"/>
        <v>0</v>
      </c>
      <c r="FD144" s="18">
        <f t="shared" si="335"/>
        <v>0</v>
      </c>
      <c r="FE144" s="18">
        <f t="shared" si="336"/>
        <v>0</v>
      </c>
      <c r="FF144" s="18">
        <f t="shared" si="337"/>
        <v>0</v>
      </c>
      <c r="FG144" s="18">
        <f t="shared" si="338"/>
        <v>0</v>
      </c>
      <c r="FH144" s="18">
        <f t="shared" si="339"/>
        <v>0</v>
      </c>
      <c r="FI144" s="18">
        <f t="shared" si="340"/>
        <v>0</v>
      </c>
      <c r="FJ144" s="18">
        <f t="shared" si="341"/>
        <v>0</v>
      </c>
      <c r="FK144" s="18">
        <f t="shared" si="342"/>
        <v>0</v>
      </c>
      <c r="FL144" s="18">
        <f t="shared" si="343"/>
        <v>0</v>
      </c>
      <c r="FM144" s="18">
        <f t="shared" si="344"/>
        <v>0</v>
      </c>
      <c r="FN144" s="18">
        <f t="shared" si="345"/>
        <v>0</v>
      </c>
      <c r="FO144" s="18">
        <f t="shared" si="346"/>
        <v>0</v>
      </c>
      <c r="FP144" s="18">
        <f t="shared" si="347"/>
        <v>0</v>
      </c>
      <c r="FQ144" s="18">
        <f t="shared" si="348"/>
        <v>0</v>
      </c>
      <c r="FR144" s="18">
        <f t="shared" si="349"/>
        <v>0</v>
      </c>
      <c r="FS144" s="18">
        <f t="shared" si="350"/>
        <v>0</v>
      </c>
      <c r="FT144" s="18">
        <f t="shared" si="351"/>
        <v>0</v>
      </c>
      <c r="FU144" s="18">
        <f t="shared" si="352"/>
        <v>0</v>
      </c>
      <c r="FV144" s="18">
        <f t="shared" si="353"/>
        <v>0</v>
      </c>
      <c r="FW144" s="18">
        <f t="shared" si="354"/>
        <v>0</v>
      </c>
      <c r="FX144" s="18">
        <f t="shared" si="355"/>
        <v>0</v>
      </c>
      <c r="FY144" s="18">
        <f t="shared" si="356"/>
        <v>0</v>
      </c>
      <c r="FZ144" s="18">
        <f t="shared" si="357"/>
        <v>0</v>
      </c>
      <c r="GA144" s="18">
        <f t="shared" si="358"/>
        <v>0</v>
      </c>
      <c r="GB144" s="18">
        <f t="shared" si="359"/>
        <v>0</v>
      </c>
      <c r="GC144" s="18">
        <f t="shared" si="360"/>
        <v>0</v>
      </c>
      <c r="GD144" s="18">
        <f t="shared" si="361"/>
        <v>0</v>
      </c>
      <c r="GE144" s="18">
        <f t="shared" si="362"/>
        <v>0</v>
      </c>
    </row>
    <row r="145" spans="1:187" x14ac:dyDescent="0.2">
      <c r="A145">
        <v>142</v>
      </c>
      <c r="B145" s="16">
        <f>Bonds!B145</f>
        <v>47299</v>
      </c>
      <c r="C145" s="17">
        <f>Bonds!C145</f>
        <v>4.25</v>
      </c>
      <c r="D145">
        <f>Bonds!Q145</f>
        <v>6</v>
      </c>
      <c r="E145">
        <f t="shared" si="242"/>
        <v>1</v>
      </c>
      <c r="F145" s="16">
        <f>IF(1&gt;$D145,"",IF($E145=1,EOMONTH(EDATE(Bonds!$I145,6*(1-1)),0),EDATE(Bonds!$I145,6*(1-1))))</f>
        <v>46387</v>
      </c>
      <c r="G145" s="16">
        <f>IF(2&gt;$D145,"",IF($E145=1,EOMONTH(EDATE(Bonds!$I145,6*(2-1)),0),EDATE(Bonds!$I145,6*(2-1))))</f>
        <v>46568</v>
      </c>
      <c r="H145" s="16">
        <f>IF(3&gt;$D145,"",IF($E145=1,EOMONTH(EDATE(Bonds!$I145,6*(3-1)),0),EDATE(Bonds!$I145,6*(3-1))))</f>
        <v>46752</v>
      </c>
      <c r="I145" s="16">
        <f>IF(4&gt;$D145,"",IF($E145=1,EOMONTH(EDATE(Bonds!$I145,6*(4-1)),0),EDATE(Bonds!$I145,6*(4-1))))</f>
        <v>46934</v>
      </c>
      <c r="J145" s="16">
        <f>IF(5&gt;$D145,"",IF($E145=1,EOMONTH(EDATE(Bonds!$I145,6*(5-1)),0),EDATE(Bonds!$I145,6*(5-1))))</f>
        <v>47118</v>
      </c>
      <c r="K145" s="16">
        <f>IF(6&gt;$D145,"",IF($E145=1,EOMONTH(EDATE(Bonds!$I145,6*(6-1)),0),EDATE(Bonds!$I145,6*(6-1))))</f>
        <v>47299</v>
      </c>
      <c r="L145" s="16" t="str">
        <f>IF(7&gt;$D145,"",IF($E145=1,EOMONTH(EDATE(Bonds!$I145,6*(7-1)),0),EDATE(Bonds!$I145,6*(7-1))))</f>
        <v/>
      </c>
      <c r="M145" s="16" t="str">
        <f>IF(8&gt;$D145,"",IF($E145=1,EOMONTH(EDATE(Bonds!$I145,6*(8-1)),0),EDATE(Bonds!$I145,6*(8-1))))</f>
        <v/>
      </c>
      <c r="N145" s="16" t="str">
        <f>IF(9&gt;$D145,"",IF($E145=1,EOMONTH(EDATE(Bonds!$I145,6*(9-1)),0),EDATE(Bonds!$I145,6*(9-1))))</f>
        <v/>
      </c>
      <c r="O145" s="16" t="str">
        <f>IF(10&gt;$D145,"",IF($E145=1,EOMONTH(EDATE(Bonds!$I145,6*(10-1)),0),EDATE(Bonds!$I145,6*(10-1))))</f>
        <v/>
      </c>
      <c r="P145" s="16" t="str">
        <f>IF(11&gt;$D145,"",IF($E145=1,EOMONTH(EDATE(Bonds!$I145,6*(11-1)),0),EDATE(Bonds!$I145,6*(11-1))))</f>
        <v/>
      </c>
      <c r="Q145" s="16" t="str">
        <f>IF(12&gt;$D145,"",IF($E145=1,EOMONTH(EDATE(Bonds!$I145,6*(12-1)),0),EDATE(Bonds!$I145,6*(12-1))))</f>
        <v/>
      </c>
      <c r="R145" s="16" t="str">
        <f>IF(13&gt;$D145,"",IF($E145=1,EOMONTH(EDATE(Bonds!$I145,6*(13-1)),0),EDATE(Bonds!$I145,6*(13-1))))</f>
        <v/>
      </c>
      <c r="S145" s="16" t="str">
        <f>IF(14&gt;$D145,"",IF($E145=1,EOMONTH(EDATE(Bonds!$I145,6*(14-1)),0),EDATE(Bonds!$I145,6*(14-1))))</f>
        <v/>
      </c>
      <c r="T145" s="16" t="str">
        <f>IF(15&gt;$D145,"",IF($E145=1,EOMONTH(EDATE(Bonds!$I145,6*(15-1)),0),EDATE(Bonds!$I145,6*(15-1))))</f>
        <v/>
      </c>
      <c r="U145" s="16" t="str">
        <f>IF(16&gt;$D145,"",IF($E145=1,EOMONTH(EDATE(Bonds!$I145,6*(16-1)),0),EDATE(Bonds!$I145,6*(16-1))))</f>
        <v/>
      </c>
      <c r="V145" s="16" t="str">
        <f>IF(17&gt;$D145,"",IF($E145=1,EOMONTH(EDATE(Bonds!$I145,6*(17-1)),0),EDATE(Bonds!$I145,6*(17-1))))</f>
        <v/>
      </c>
      <c r="W145" s="16" t="str">
        <f>IF(18&gt;$D145,"",IF($E145=1,EOMONTH(EDATE(Bonds!$I145,6*(18-1)),0),EDATE(Bonds!$I145,6*(18-1))))</f>
        <v/>
      </c>
      <c r="X145" s="16" t="str">
        <f>IF(19&gt;$D145,"",IF($E145=1,EOMONTH(EDATE(Bonds!$I145,6*(19-1)),0),EDATE(Bonds!$I145,6*(19-1))))</f>
        <v/>
      </c>
      <c r="Y145" s="16" t="str">
        <f>IF(20&gt;$D145,"",IF($E145=1,EOMONTH(EDATE(Bonds!$I145,6*(20-1)),0),EDATE(Bonds!$I145,6*(20-1))))</f>
        <v/>
      </c>
      <c r="Z145" s="16" t="str">
        <f>IF(21&gt;$D145,"",IF($E145=1,EOMONTH(EDATE(Bonds!$I145,6*(21-1)),0),EDATE(Bonds!$I145,6*(21-1))))</f>
        <v/>
      </c>
      <c r="AA145" s="16" t="str">
        <f>IF(22&gt;$D145,"",IF($E145=1,EOMONTH(EDATE(Bonds!$I145,6*(22-1)),0),EDATE(Bonds!$I145,6*(22-1))))</f>
        <v/>
      </c>
      <c r="AB145" s="16" t="str">
        <f>IF(23&gt;$D145,"",IF($E145=1,EOMONTH(EDATE(Bonds!$I145,6*(23-1)),0),EDATE(Bonds!$I145,6*(23-1))))</f>
        <v/>
      </c>
      <c r="AC145" s="16" t="str">
        <f>IF(24&gt;$D145,"",IF($E145=1,EOMONTH(EDATE(Bonds!$I145,6*(24-1)),0),EDATE(Bonds!$I145,6*(24-1))))</f>
        <v/>
      </c>
      <c r="AD145" s="16" t="str">
        <f>IF(25&gt;$D145,"",IF($E145=1,EOMONTH(EDATE(Bonds!$I145,6*(25-1)),0),EDATE(Bonds!$I145,6*(25-1))))</f>
        <v/>
      </c>
      <c r="AE145" s="16" t="str">
        <f>IF(26&gt;$D145,"",IF($E145=1,EOMONTH(EDATE(Bonds!$I145,6*(26-1)),0),EDATE(Bonds!$I145,6*(26-1))))</f>
        <v/>
      </c>
      <c r="AF145" s="16" t="str">
        <f>IF(27&gt;$D145,"",IF($E145=1,EOMONTH(EDATE(Bonds!$I145,6*(27-1)),0),EDATE(Bonds!$I145,6*(27-1))))</f>
        <v/>
      </c>
      <c r="AG145" s="16" t="str">
        <f>IF(28&gt;$D145,"",IF($E145=1,EOMONTH(EDATE(Bonds!$I145,6*(28-1)),0),EDATE(Bonds!$I145,6*(28-1))))</f>
        <v/>
      </c>
      <c r="AH145" s="16" t="str">
        <f>IF(29&gt;$D145,"",IF($E145=1,EOMONTH(EDATE(Bonds!$I145,6*(29-1)),0),EDATE(Bonds!$I145,6*(29-1))))</f>
        <v/>
      </c>
      <c r="AI145" s="16" t="str">
        <f>IF(30&gt;$D145,"",IF($E145=1,EOMONTH(EDATE(Bonds!$I145,6*(30-1)),0),EDATE(Bonds!$I145,6*(30-1))))</f>
        <v/>
      </c>
      <c r="AJ145" s="16" t="str">
        <f>IF(31&gt;$D145,"",IF($E145=1,EOMONTH(EDATE(Bonds!$I145,6*(31-1)),0),EDATE(Bonds!$I145,6*(31-1))))</f>
        <v/>
      </c>
      <c r="AK145" s="16" t="str">
        <f>IF(32&gt;$D145,"",IF($E145=1,EOMONTH(EDATE(Bonds!$I145,6*(32-1)),0),EDATE(Bonds!$I145,6*(32-1))))</f>
        <v/>
      </c>
      <c r="AL145" s="16" t="str">
        <f>IF(33&gt;$D145,"",IF($E145=1,EOMONTH(EDATE(Bonds!$I145,6*(33-1)),0),EDATE(Bonds!$I145,6*(33-1))))</f>
        <v/>
      </c>
      <c r="AM145" s="16" t="str">
        <f>IF(34&gt;$D145,"",IF($E145=1,EOMONTH(EDATE(Bonds!$I145,6*(34-1)),0),EDATE(Bonds!$I145,6*(34-1))))</f>
        <v/>
      </c>
      <c r="AN145" s="16" t="str">
        <f>IF(35&gt;$D145,"",IF($E145=1,EOMONTH(EDATE(Bonds!$I145,6*(35-1)),0),EDATE(Bonds!$I145,6*(35-1))))</f>
        <v/>
      </c>
      <c r="AO145" s="16" t="str">
        <f>IF(36&gt;$D145,"",IF($E145=1,EOMONTH(EDATE(Bonds!$I145,6*(36-1)),0),EDATE(Bonds!$I145,6*(36-1))))</f>
        <v/>
      </c>
      <c r="AP145" s="16" t="str">
        <f>IF(37&gt;$D145,"",IF($E145=1,EOMONTH(EDATE(Bonds!$I145,6*(37-1)),0),EDATE(Bonds!$I145,6*(37-1))))</f>
        <v/>
      </c>
      <c r="AQ145" s="16" t="str">
        <f>IF(38&gt;$D145,"",IF($E145=1,EOMONTH(EDATE(Bonds!$I145,6*(38-1)),0),EDATE(Bonds!$I145,6*(38-1))))</f>
        <v/>
      </c>
      <c r="AR145" s="16" t="str">
        <f>IF(39&gt;$D145,"",IF($E145=1,EOMONTH(EDATE(Bonds!$I145,6*(39-1)),0),EDATE(Bonds!$I145,6*(39-1))))</f>
        <v/>
      </c>
      <c r="AS145" s="16" t="str">
        <f>IF(40&gt;$D145,"",IF($E145=1,EOMONTH(EDATE(Bonds!$I145,6*(40-1)),0),EDATE(Bonds!$I145,6*(40-1))))</f>
        <v/>
      </c>
      <c r="AT145" s="16" t="str">
        <f>IF(41&gt;$D145,"",IF($E145=1,EOMONTH(EDATE(Bonds!$I145,6*(41-1)),0),EDATE(Bonds!$I145,6*(41-1))))</f>
        <v/>
      </c>
      <c r="AU145" s="16" t="str">
        <f>IF(42&gt;$D145,"",IF($E145=1,EOMONTH(EDATE(Bonds!$I145,6*(42-1)),0),EDATE(Bonds!$I145,6*(42-1))))</f>
        <v/>
      </c>
      <c r="AV145" s="16" t="str">
        <f>IF(43&gt;$D145,"",IF($E145=1,EOMONTH(EDATE(Bonds!$I145,6*(43-1)),0),EDATE(Bonds!$I145,6*(43-1))))</f>
        <v/>
      </c>
      <c r="AW145" s="16" t="str">
        <f>IF(44&gt;$D145,"",IF($E145=1,EOMONTH(EDATE(Bonds!$I145,6*(44-1)),0),EDATE(Bonds!$I145,6*(44-1))))</f>
        <v/>
      </c>
      <c r="AX145" s="16" t="str">
        <f>IF(45&gt;$D145,"",IF($E145=1,EOMONTH(EDATE(Bonds!$I145,6*(45-1)),0),EDATE(Bonds!$I145,6*(45-1))))</f>
        <v/>
      </c>
      <c r="AY145" s="16" t="str">
        <f>IF(46&gt;$D145,"",IF($E145=1,EOMONTH(EDATE(Bonds!$I145,6*(46-1)),0),EDATE(Bonds!$I145,6*(46-1))))</f>
        <v/>
      </c>
      <c r="AZ145" s="16" t="str">
        <f>IF(47&gt;$D145,"",IF($E145=1,EOMONTH(EDATE(Bonds!$I145,6*(47-1)),0),EDATE(Bonds!$I145,6*(47-1))))</f>
        <v/>
      </c>
      <c r="BA145" s="16" t="str">
        <f>IF(48&gt;$D145,"",IF($E145=1,EOMONTH(EDATE(Bonds!$I145,6*(48-1)),0),EDATE(Bonds!$I145,6*(48-1))))</f>
        <v/>
      </c>
      <c r="BB145" s="16" t="str">
        <f>IF(49&gt;$D145,"",IF($E145=1,EOMONTH(EDATE(Bonds!$I145,6*(49-1)),0),EDATE(Bonds!$I145,6*(49-1))))</f>
        <v/>
      </c>
      <c r="BC145" s="16" t="str">
        <f>IF(50&gt;$D145,"",IF($E145=1,EOMONTH(EDATE(Bonds!$I145,6*(50-1)),0),EDATE(Bonds!$I145,6*(50-1))))</f>
        <v/>
      </c>
      <c r="BD145" s="16" t="str">
        <f>IF(51&gt;$D145,"",IF($E145=1,EOMONTH(EDATE(Bonds!$I145,6*(51-1)),0),EDATE(Bonds!$I145,6*(51-1))))</f>
        <v/>
      </c>
      <c r="BE145" s="16" t="str">
        <f>IF(52&gt;$D145,"",IF($E145=1,EOMONTH(EDATE(Bonds!$I145,6*(52-1)),0),EDATE(Bonds!$I145,6*(52-1))))</f>
        <v/>
      </c>
      <c r="BF145" s="16" t="str">
        <f>IF(53&gt;$D145,"",IF($E145=1,EOMONTH(EDATE(Bonds!$I145,6*(53-1)),0),EDATE(Bonds!$I145,6*(53-1))))</f>
        <v/>
      </c>
      <c r="BG145" s="16" t="str">
        <f>IF(54&gt;$D145,"",IF($E145=1,EOMONTH(EDATE(Bonds!$I145,6*(54-1)),0),EDATE(Bonds!$I145,6*(54-1))))</f>
        <v/>
      </c>
      <c r="BH145" s="16" t="str">
        <f>IF(55&gt;$D145,"",IF($E145=1,EOMONTH(EDATE(Bonds!$I145,6*(55-1)),0),EDATE(Bonds!$I145,6*(55-1))))</f>
        <v/>
      </c>
      <c r="BI145" s="16" t="str">
        <f>IF(56&gt;$D145,"",IF($E145=1,EOMONTH(EDATE(Bonds!$I145,6*(56-1)),0),EDATE(Bonds!$I145,6*(56-1))))</f>
        <v/>
      </c>
      <c r="BJ145" s="16" t="str">
        <f>IF(57&gt;$D145,"",IF($E145=1,EOMONTH(EDATE(Bonds!$I145,6*(57-1)),0),EDATE(Bonds!$I145,6*(57-1))))</f>
        <v/>
      </c>
      <c r="BK145" s="16" t="str">
        <f>IF(58&gt;$D145,"",IF($E145=1,EOMONTH(EDATE(Bonds!$I145,6*(58-1)),0),EDATE(Bonds!$I145,6*(58-1))))</f>
        <v/>
      </c>
      <c r="BL145" s="16" t="str">
        <f>IF(59&gt;$D145,"",IF($E145=1,EOMONTH(EDATE(Bonds!$I145,6*(59-1)),0),EDATE(Bonds!$I145,6*(59-1))))</f>
        <v/>
      </c>
      <c r="BM145" s="16" t="str">
        <f>IF(60&gt;$D145,"",IF($E145=1,EOMONTH(EDATE(Bonds!$I145,6*(60-1)),0),EDATE(Bonds!$I145,6*(60-1))))</f>
        <v/>
      </c>
      <c r="BO145" s="22">
        <f t="shared" si="243"/>
        <v>3.8331702631407456E-2</v>
      </c>
      <c r="BP145" s="22">
        <f t="shared" si="244"/>
        <v>4.0662069075091872E-2</v>
      </c>
      <c r="BQ145" s="22">
        <f t="shared" si="245"/>
        <v>4.2190166510399571E-2</v>
      </c>
      <c r="BR145" s="22">
        <f t="shared" si="246"/>
        <v>4.3145536112828883E-2</v>
      </c>
      <c r="BS145" s="22">
        <f t="shared" si="247"/>
        <v>4.3748526913624804E-2</v>
      </c>
      <c r="BT145" s="22">
        <f t="shared" si="248"/>
        <v>4.4121324340516674E-2</v>
      </c>
      <c r="BU145" s="22" t="str">
        <f t="shared" si="249"/>
        <v/>
      </c>
      <c r="BV145" s="22" t="str">
        <f t="shared" si="250"/>
        <v/>
      </c>
      <c r="BW145" s="22" t="str">
        <f t="shared" si="251"/>
        <v/>
      </c>
      <c r="BX145" s="22" t="str">
        <f t="shared" si="252"/>
        <v/>
      </c>
      <c r="BY145" s="22" t="str">
        <f t="shared" si="253"/>
        <v/>
      </c>
      <c r="BZ145" s="22" t="str">
        <f t="shared" si="254"/>
        <v/>
      </c>
      <c r="CA145" s="22" t="str">
        <f t="shared" si="255"/>
        <v/>
      </c>
      <c r="CB145" s="22" t="str">
        <f t="shared" si="256"/>
        <v/>
      </c>
      <c r="CC145" s="22" t="str">
        <f t="shared" si="257"/>
        <v/>
      </c>
      <c r="CD145" s="22" t="str">
        <f t="shared" si="258"/>
        <v/>
      </c>
      <c r="CE145" s="22" t="str">
        <f t="shared" si="259"/>
        <v/>
      </c>
      <c r="CF145" s="22" t="str">
        <f t="shared" si="260"/>
        <v/>
      </c>
      <c r="CG145" s="22" t="str">
        <f t="shared" si="261"/>
        <v/>
      </c>
      <c r="CH145" s="22" t="str">
        <f t="shared" si="262"/>
        <v/>
      </c>
      <c r="CI145" s="22" t="str">
        <f t="shared" si="263"/>
        <v/>
      </c>
      <c r="CJ145" s="22" t="str">
        <f t="shared" si="264"/>
        <v/>
      </c>
      <c r="CK145" s="22" t="str">
        <f t="shared" si="265"/>
        <v/>
      </c>
      <c r="CL145" s="22" t="str">
        <f t="shared" si="266"/>
        <v/>
      </c>
      <c r="CM145" s="22" t="str">
        <f t="shared" si="267"/>
        <v/>
      </c>
      <c r="CN145" s="22" t="str">
        <f t="shared" si="268"/>
        <v/>
      </c>
      <c r="CO145" s="22" t="str">
        <f t="shared" si="269"/>
        <v/>
      </c>
      <c r="CP145" s="22" t="str">
        <f t="shared" si="270"/>
        <v/>
      </c>
      <c r="CQ145" s="22" t="str">
        <f t="shared" si="271"/>
        <v/>
      </c>
      <c r="CR145" s="22" t="str">
        <f t="shared" si="272"/>
        <v/>
      </c>
      <c r="CS145" s="22" t="str">
        <f t="shared" si="273"/>
        <v/>
      </c>
      <c r="CT145" s="22" t="str">
        <f t="shared" si="274"/>
        <v/>
      </c>
      <c r="CU145" s="22" t="str">
        <f t="shared" si="275"/>
        <v/>
      </c>
      <c r="CV145" s="22" t="str">
        <f t="shared" si="276"/>
        <v/>
      </c>
      <c r="CW145" s="22" t="str">
        <f t="shared" si="277"/>
        <v/>
      </c>
      <c r="CX145" s="22" t="str">
        <f t="shared" si="278"/>
        <v/>
      </c>
      <c r="CY145" s="22" t="str">
        <f t="shared" si="279"/>
        <v/>
      </c>
      <c r="CZ145" s="22" t="str">
        <f t="shared" si="280"/>
        <v/>
      </c>
      <c r="DA145" s="22" t="str">
        <f t="shared" si="281"/>
        <v/>
      </c>
      <c r="DB145" s="22" t="str">
        <f t="shared" si="282"/>
        <v/>
      </c>
      <c r="DC145" s="22" t="str">
        <f t="shared" si="283"/>
        <v/>
      </c>
      <c r="DD145" s="22" t="str">
        <f t="shared" si="284"/>
        <v/>
      </c>
      <c r="DE145" s="22" t="str">
        <f t="shared" si="285"/>
        <v/>
      </c>
      <c r="DF145" s="22" t="str">
        <f t="shared" si="286"/>
        <v/>
      </c>
      <c r="DG145" s="22" t="str">
        <f t="shared" si="287"/>
        <v/>
      </c>
      <c r="DH145" s="22" t="str">
        <f t="shared" si="288"/>
        <v/>
      </c>
      <c r="DI145" s="22" t="str">
        <f t="shared" si="289"/>
        <v/>
      </c>
      <c r="DJ145" s="22" t="str">
        <f t="shared" si="290"/>
        <v/>
      </c>
      <c r="DK145" s="22" t="str">
        <f t="shared" si="291"/>
        <v/>
      </c>
      <c r="DL145" s="22" t="str">
        <f t="shared" si="292"/>
        <v/>
      </c>
      <c r="DM145" s="22" t="str">
        <f t="shared" si="293"/>
        <v/>
      </c>
      <c r="DN145" s="22" t="str">
        <f t="shared" si="294"/>
        <v/>
      </c>
      <c r="DO145" s="22" t="str">
        <f t="shared" si="295"/>
        <v/>
      </c>
      <c r="DP145" s="22" t="str">
        <f t="shared" si="296"/>
        <v/>
      </c>
      <c r="DQ145" s="22" t="str">
        <f t="shared" si="297"/>
        <v/>
      </c>
      <c r="DR145" s="22" t="str">
        <f t="shared" si="298"/>
        <v/>
      </c>
      <c r="DS145" s="22" t="str">
        <f t="shared" si="299"/>
        <v/>
      </c>
      <c r="DT145" s="22" t="str">
        <f t="shared" si="300"/>
        <v/>
      </c>
      <c r="DU145" s="22" t="str">
        <f t="shared" si="301"/>
        <v/>
      </c>
      <c r="DV145" s="22" t="str">
        <f t="shared" si="302"/>
        <v/>
      </c>
      <c r="DX145" s="18">
        <f t="shared" si="303"/>
        <v>2.0997109847569129</v>
      </c>
      <c r="DY145" s="18">
        <f t="shared" si="304"/>
        <v>2.0562993563454079</v>
      </c>
      <c r="DZ145" s="18">
        <f t="shared" si="305"/>
        <v>2.0105421924335678</v>
      </c>
      <c r="EA145" s="18">
        <f t="shared" si="306"/>
        <v>1.9652844823599682</v>
      </c>
      <c r="EB145" s="18">
        <f t="shared" si="307"/>
        <v>1.920318324094993</v>
      </c>
      <c r="EC145" s="18">
        <f t="shared" si="308"/>
        <v>90.213070619835975</v>
      </c>
      <c r="ED145" s="18">
        <f t="shared" si="309"/>
        <v>0</v>
      </c>
      <c r="EE145" s="18">
        <f t="shared" si="310"/>
        <v>0</v>
      </c>
      <c r="EF145" s="18">
        <f t="shared" si="311"/>
        <v>0</v>
      </c>
      <c r="EG145" s="18">
        <f t="shared" si="312"/>
        <v>0</v>
      </c>
      <c r="EH145" s="18">
        <f t="shared" si="313"/>
        <v>0</v>
      </c>
      <c r="EI145" s="18">
        <f t="shared" si="314"/>
        <v>0</v>
      </c>
      <c r="EJ145" s="18">
        <f t="shared" si="315"/>
        <v>0</v>
      </c>
      <c r="EK145" s="18">
        <f t="shared" si="316"/>
        <v>0</v>
      </c>
      <c r="EL145" s="18">
        <f t="shared" si="317"/>
        <v>0</v>
      </c>
      <c r="EM145" s="18">
        <f t="shared" si="318"/>
        <v>0</v>
      </c>
      <c r="EN145" s="18">
        <f t="shared" si="319"/>
        <v>0</v>
      </c>
      <c r="EO145" s="18">
        <f t="shared" si="320"/>
        <v>0</v>
      </c>
      <c r="EP145" s="18">
        <f t="shared" si="321"/>
        <v>0</v>
      </c>
      <c r="EQ145" s="18">
        <f t="shared" si="322"/>
        <v>0</v>
      </c>
      <c r="ER145" s="18">
        <f t="shared" si="323"/>
        <v>0</v>
      </c>
      <c r="ES145" s="18">
        <f t="shared" si="324"/>
        <v>0</v>
      </c>
      <c r="ET145" s="18">
        <f t="shared" si="325"/>
        <v>0</v>
      </c>
      <c r="EU145" s="18">
        <f t="shared" si="326"/>
        <v>0</v>
      </c>
      <c r="EV145" s="18">
        <f t="shared" si="327"/>
        <v>0</v>
      </c>
      <c r="EW145" s="18">
        <f t="shared" si="328"/>
        <v>0</v>
      </c>
      <c r="EX145" s="18">
        <f t="shared" si="329"/>
        <v>0</v>
      </c>
      <c r="EY145" s="18">
        <f t="shared" si="330"/>
        <v>0</v>
      </c>
      <c r="EZ145" s="18">
        <f t="shared" si="331"/>
        <v>0</v>
      </c>
      <c r="FA145" s="18">
        <f t="shared" si="332"/>
        <v>0</v>
      </c>
      <c r="FB145" s="18">
        <f t="shared" si="333"/>
        <v>0</v>
      </c>
      <c r="FC145" s="18">
        <f t="shared" si="334"/>
        <v>0</v>
      </c>
      <c r="FD145" s="18">
        <f t="shared" si="335"/>
        <v>0</v>
      </c>
      <c r="FE145" s="18">
        <f t="shared" si="336"/>
        <v>0</v>
      </c>
      <c r="FF145" s="18">
        <f t="shared" si="337"/>
        <v>0</v>
      </c>
      <c r="FG145" s="18">
        <f t="shared" si="338"/>
        <v>0</v>
      </c>
      <c r="FH145" s="18">
        <f t="shared" si="339"/>
        <v>0</v>
      </c>
      <c r="FI145" s="18">
        <f t="shared" si="340"/>
        <v>0</v>
      </c>
      <c r="FJ145" s="18">
        <f t="shared" si="341"/>
        <v>0</v>
      </c>
      <c r="FK145" s="18">
        <f t="shared" si="342"/>
        <v>0</v>
      </c>
      <c r="FL145" s="18">
        <f t="shared" si="343"/>
        <v>0</v>
      </c>
      <c r="FM145" s="18">
        <f t="shared" si="344"/>
        <v>0</v>
      </c>
      <c r="FN145" s="18">
        <f t="shared" si="345"/>
        <v>0</v>
      </c>
      <c r="FO145" s="18">
        <f t="shared" si="346"/>
        <v>0</v>
      </c>
      <c r="FP145" s="18">
        <f t="shared" si="347"/>
        <v>0</v>
      </c>
      <c r="FQ145" s="18">
        <f t="shared" si="348"/>
        <v>0</v>
      </c>
      <c r="FR145" s="18">
        <f t="shared" si="349"/>
        <v>0</v>
      </c>
      <c r="FS145" s="18">
        <f t="shared" si="350"/>
        <v>0</v>
      </c>
      <c r="FT145" s="18">
        <f t="shared" si="351"/>
        <v>0</v>
      </c>
      <c r="FU145" s="18">
        <f t="shared" si="352"/>
        <v>0</v>
      </c>
      <c r="FV145" s="18">
        <f t="shared" si="353"/>
        <v>0</v>
      </c>
      <c r="FW145" s="18">
        <f t="shared" si="354"/>
        <v>0</v>
      </c>
      <c r="FX145" s="18">
        <f t="shared" si="355"/>
        <v>0</v>
      </c>
      <c r="FY145" s="18">
        <f t="shared" si="356"/>
        <v>0</v>
      </c>
      <c r="FZ145" s="18">
        <f t="shared" si="357"/>
        <v>0</v>
      </c>
      <c r="GA145" s="18">
        <f t="shared" si="358"/>
        <v>0</v>
      </c>
      <c r="GB145" s="18">
        <f t="shared" si="359"/>
        <v>0</v>
      </c>
      <c r="GC145" s="18">
        <f t="shared" si="360"/>
        <v>0</v>
      </c>
      <c r="GD145" s="18">
        <f t="shared" si="361"/>
        <v>0</v>
      </c>
      <c r="GE145" s="18">
        <f t="shared" si="362"/>
        <v>0</v>
      </c>
    </row>
    <row r="146" spans="1:187" x14ac:dyDescent="0.2">
      <c r="A146">
        <v>143</v>
      </c>
      <c r="B146" s="16">
        <f>Bonds!B146</f>
        <v>47314</v>
      </c>
      <c r="C146" s="17">
        <f>Bonds!C146</f>
        <v>4.125</v>
      </c>
      <c r="D146">
        <f>Bonds!Q146</f>
        <v>6</v>
      </c>
      <c r="E146">
        <f t="shared" si="242"/>
        <v>0</v>
      </c>
      <c r="F146" s="16">
        <f>IF(1&gt;$D146,"",IF($E146=1,EOMONTH(EDATE(Bonds!$I146,6*(1-1)),0),EDATE(Bonds!$I146,6*(1-1))))</f>
        <v>46402</v>
      </c>
      <c r="G146" s="16">
        <f>IF(2&gt;$D146,"",IF($E146=1,EOMONTH(EDATE(Bonds!$I146,6*(2-1)),0),EDATE(Bonds!$I146,6*(2-1))))</f>
        <v>46583</v>
      </c>
      <c r="H146" s="16">
        <f>IF(3&gt;$D146,"",IF($E146=1,EOMONTH(EDATE(Bonds!$I146,6*(3-1)),0),EDATE(Bonds!$I146,6*(3-1))))</f>
        <v>46767</v>
      </c>
      <c r="I146" s="16">
        <f>IF(4&gt;$D146,"",IF($E146=1,EOMONTH(EDATE(Bonds!$I146,6*(4-1)),0),EDATE(Bonds!$I146,6*(4-1))))</f>
        <v>46949</v>
      </c>
      <c r="J146" s="16">
        <f>IF(5&gt;$D146,"",IF($E146=1,EOMONTH(EDATE(Bonds!$I146,6*(5-1)),0),EDATE(Bonds!$I146,6*(5-1))))</f>
        <v>47133</v>
      </c>
      <c r="K146" s="16">
        <f>IF(6&gt;$D146,"",IF($E146=1,EOMONTH(EDATE(Bonds!$I146,6*(6-1)),0),EDATE(Bonds!$I146,6*(6-1))))</f>
        <v>47314</v>
      </c>
      <c r="L146" s="16" t="str">
        <f>IF(7&gt;$D146,"",IF($E146=1,EOMONTH(EDATE(Bonds!$I146,6*(7-1)),0),EDATE(Bonds!$I146,6*(7-1))))</f>
        <v/>
      </c>
      <c r="M146" s="16" t="str">
        <f>IF(8&gt;$D146,"",IF($E146=1,EOMONTH(EDATE(Bonds!$I146,6*(8-1)),0),EDATE(Bonds!$I146,6*(8-1))))</f>
        <v/>
      </c>
      <c r="N146" s="16" t="str">
        <f>IF(9&gt;$D146,"",IF($E146=1,EOMONTH(EDATE(Bonds!$I146,6*(9-1)),0),EDATE(Bonds!$I146,6*(9-1))))</f>
        <v/>
      </c>
      <c r="O146" s="16" t="str">
        <f>IF(10&gt;$D146,"",IF($E146=1,EOMONTH(EDATE(Bonds!$I146,6*(10-1)),0),EDATE(Bonds!$I146,6*(10-1))))</f>
        <v/>
      </c>
      <c r="P146" s="16" t="str">
        <f>IF(11&gt;$D146,"",IF($E146=1,EOMONTH(EDATE(Bonds!$I146,6*(11-1)),0),EDATE(Bonds!$I146,6*(11-1))))</f>
        <v/>
      </c>
      <c r="Q146" s="16" t="str">
        <f>IF(12&gt;$D146,"",IF($E146=1,EOMONTH(EDATE(Bonds!$I146,6*(12-1)),0),EDATE(Bonds!$I146,6*(12-1))))</f>
        <v/>
      </c>
      <c r="R146" s="16" t="str">
        <f>IF(13&gt;$D146,"",IF($E146=1,EOMONTH(EDATE(Bonds!$I146,6*(13-1)),0),EDATE(Bonds!$I146,6*(13-1))))</f>
        <v/>
      </c>
      <c r="S146" s="16" t="str">
        <f>IF(14&gt;$D146,"",IF($E146=1,EOMONTH(EDATE(Bonds!$I146,6*(14-1)),0),EDATE(Bonds!$I146,6*(14-1))))</f>
        <v/>
      </c>
      <c r="T146" s="16" t="str">
        <f>IF(15&gt;$D146,"",IF($E146=1,EOMONTH(EDATE(Bonds!$I146,6*(15-1)),0),EDATE(Bonds!$I146,6*(15-1))))</f>
        <v/>
      </c>
      <c r="U146" s="16" t="str">
        <f>IF(16&gt;$D146,"",IF($E146=1,EOMONTH(EDATE(Bonds!$I146,6*(16-1)),0),EDATE(Bonds!$I146,6*(16-1))))</f>
        <v/>
      </c>
      <c r="V146" s="16" t="str">
        <f>IF(17&gt;$D146,"",IF($E146=1,EOMONTH(EDATE(Bonds!$I146,6*(17-1)),0),EDATE(Bonds!$I146,6*(17-1))))</f>
        <v/>
      </c>
      <c r="W146" s="16" t="str">
        <f>IF(18&gt;$D146,"",IF($E146=1,EOMONTH(EDATE(Bonds!$I146,6*(18-1)),0),EDATE(Bonds!$I146,6*(18-1))))</f>
        <v/>
      </c>
      <c r="X146" s="16" t="str">
        <f>IF(19&gt;$D146,"",IF($E146=1,EOMONTH(EDATE(Bonds!$I146,6*(19-1)),0),EDATE(Bonds!$I146,6*(19-1))))</f>
        <v/>
      </c>
      <c r="Y146" s="16" t="str">
        <f>IF(20&gt;$D146,"",IF($E146=1,EOMONTH(EDATE(Bonds!$I146,6*(20-1)),0),EDATE(Bonds!$I146,6*(20-1))))</f>
        <v/>
      </c>
      <c r="Z146" s="16" t="str">
        <f>IF(21&gt;$D146,"",IF($E146=1,EOMONTH(EDATE(Bonds!$I146,6*(21-1)),0),EDATE(Bonds!$I146,6*(21-1))))</f>
        <v/>
      </c>
      <c r="AA146" s="16" t="str">
        <f>IF(22&gt;$D146,"",IF($E146=1,EOMONTH(EDATE(Bonds!$I146,6*(22-1)),0),EDATE(Bonds!$I146,6*(22-1))))</f>
        <v/>
      </c>
      <c r="AB146" s="16" t="str">
        <f>IF(23&gt;$D146,"",IF($E146=1,EOMONTH(EDATE(Bonds!$I146,6*(23-1)),0),EDATE(Bonds!$I146,6*(23-1))))</f>
        <v/>
      </c>
      <c r="AC146" s="16" t="str">
        <f>IF(24&gt;$D146,"",IF($E146=1,EOMONTH(EDATE(Bonds!$I146,6*(24-1)),0),EDATE(Bonds!$I146,6*(24-1))))</f>
        <v/>
      </c>
      <c r="AD146" s="16" t="str">
        <f>IF(25&gt;$D146,"",IF($E146=1,EOMONTH(EDATE(Bonds!$I146,6*(25-1)),0),EDATE(Bonds!$I146,6*(25-1))))</f>
        <v/>
      </c>
      <c r="AE146" s="16" t="str">
        <f>IF(26&gt;$D146,"",IF($E146=1,EOMONTH(EDATE(Bonds!$I146,6*(26-1)),0),EDATE(Bonds!$I146,6*(26-1))))</f>
        <v/>
      </c>
      <c r="AF146" s="16" t="str">
        <f>IF(27&gt;$D146,"",IF($E146=1,EOMONTH(EDATE(Bonds!$I146,6*(27-1)),0),EDATE(Bonds!$I146,6*(27-1))))</f>
        <v/>
      </c>
      <c r="AG146" s="16" t="str">
        <f>IF(28&gt;$D146,"",IF($E146=1,EOMONTH(EDATE(Bonds!$I146,6*(28-1)),0),EDATE(Bonds!$I146,6*(28-1))))</f>
        <v/>
      </c>
      <c r="AH146" s="16" t="str">
        <f>IF(29&gt;$D146,"",IF($E146=1,EOMONTH(EDATE(Bonds!$I146,6*(29-1)),0),EDATE(Bonds!$I146,6*(29-1))))</f>
        <v/>
      </c>
      <c r="AI146" s="16" t="str">
        <f>IF(30&gt;$D146,"",IF($E146=1,EOMONTH(EDATE(Bonds!$I146,6*(30-1)),0),EDATE(Bonds!$I146,6*(30-1))))</f>
        <v/>
      </c>
      <c r="AJ146" s="16" t="str">
        <f>IF(31&gt;$D146,"",IF($E146=1,EOMONTH(EDATE(Bonds!$I146,6*(31-1)),0),EDATE(Bonds!$I146,6*(31-1))))</f>
        <v/>
      </c>
      <c r="AK146" s="16" t="str">
        <f>IF(32&gt;$D146,"",IF($E146=1,EOMONTH(EDATE(Bonds!$I146,6*(32-1)),0),EDATE(Bonds!$I146,6*(32-1))))</f>
        <v/>
      </c>
      <c r="AL146" s="16" t="str">
        <f>IF(33&gt;$D146,"",IF($E146=1,EOMONTH(EDATE(Bonds!$I146,6*(33-1)),0),EDATE(Bonds!$I146,6*(33-1))))</f>
        <v/>
      </c>
      <c r="AM146" s="16" t="str">
        <f>IF(34&gt;$D146,"",IF($E146=1,EOMONTH(EDATE(Bonds!$I146,6*(34-1)),0),EDATE(Bonds!$I146,6*(34-1))))</f>
        <v/>
      </c>
      <c r="AN146" s="16" t="str">
        <f>IF(35&gt;$D146,"",IF($E146=1,EOMONTH(EDATE(Bonds!$I146,6*(35-1)),0),EDATE(Bonds!$I146,6*(35-1))))</f>
        <v/>
      </c>
      <c r="AO146" s="16" t="str">
        <f>IF(36&gt;$D146,"",IF($E146=1,EOMONTH(EDATE(Bonds!$I146,6*(36-1)),0),EDATE(Bonds!$I146,6*(36-1))))</f>
        <v/>
      </c>
      <c r="AP146" s="16" t="str">
        <f>IF(37&gt;$D146,"",IF($E146=1,EOMONTH(EDATE(Bonds!$I146,6*(37-1)),0),EDATE(Bonds!$I146,6*(37-1))))</f>
        <v/>
      </c>
      <c r="AQ146" s="16" t="str">
        <f>IF(38&gt;$D146,"",IF($E146=1,EOMONTH(EDATE(Bonds!$I146,6*(38-1)),0),EDATE(Bonds!$I146,6*(38-1))))</f>
        <v/>
      </c>
      <c r="AR146" s="16" t="str">
        <f>IF(39&gt;$D146,"",IF($E146=1,EOMONTH(EDATE(Bonds!$I146,6*(39-1)),0),EDATE(Bonds!$I146,6*(39-1))))</f>
        <v/>
      </c>
      <c r="AS146" s="16" t="str">
        <f>IF(40&gt;$D146,"",IF($E146=1,EOMONTH(EDATE(Bonds!$I146,6*(40-1)),0),EDATE(Bonds!$I146,6*(40-1))))</f>
        <v/>
      </c>
      <c r="AT146" s="16" t="str">
        <f>IF(41&gt;$D146,"",IF($E146=1,EOMONTH(EDATE(Bonds!$I146,6*(41-1)),0),EDATE(Bonds!$I146,6*(41-1))))</f>
        <v/>
      </c>
      <c r="AU146" s="16" t="str">
        <f>IF(42&gt;$D146,"",IF($E146=1,EOMONTH(EDATE(Bonds!$I146,6*(42-1)),0),EDATE(Bonds!$I146,6*(42-1))))</f>
        <v/>
      </c>
      <c r="AV146" s="16" t="str">
        <f>IF(43&gt;$D146,"",IF($E146=1,EOMONTH(EDATE(Bonds!$I146,6*(43-1)),0),EDATE(Bonds!$I146,6*(43-1))))</f>
        <v/>
      </c>
      <c r="AW146" s="16" t="str">
        <f>IF(44&gt;$D146,"",IF($E146=1,EOMONTH(EDATE(Bonds!$I146,6*(44-1)),0),EDATE(Bonds!$I146,6*(44-1))))</f>
        <v/>
      </c>
      <c r="AX146" s="16" t="str">
        <f>IF(45&gt;$D146,"",IF($E146=1,EOMONTH(EDATE(Bonds!$I146,6*(45-1)),0),EDATE(Bonds!$I146,6*(45-1))))</f>
        <v/>
      </c>
      <c r="AY146" s="16" t="str">
        <f>IF(46&gt;$D146,"",IF($E146=1,EOMONTH(EDATE(Bonds!$I146,6*(46-1)),0),EDATE(Bonds!$I146,6*(46-1))))</f>
        <v/>
      </c>
      <c r="AZ146" s="16" t="str">
        <f>IF(47&gt;$D146,"",IF($E146=1,EOMONTH(EDATE(Bonds!$I146,6*(47-1)),0),EDATE(Bonds!$I146,6*(47-1))))</f>
        <v/>
      </c>
      <c r="BA146" s="16" t="str">
        <f>IF(48&gt;$D146,"",IF($E146=1,EOMONTH(EDATE(Bonds!$I146,6*(48-1)),0),EDATE(Bonds!$I146,6*(48-1))))</f>
        <v/>
      </c>
      <c r="BB146" s="16" t="str">
        <f>IF(49&gt;$D146,"",IF($E146=1,EOMONTH(EDATE(Bonds!$I146,6*(49-1)),0),EDATE(Bonds!$I146,6*(49-1))))</f>
        <v/>
      </c>
      <c r="BC146" s="16" t="str">
        <f>IF(50&gt;$D146,"",IF($E146=1,EOMONTH(EDATE(Bonds!$I146,6*(50-1)),0),EDATE(Bonds!$I146,6*(50-1))))</f>
        <v/>
      </c>
      <c r="BD146" s="16" t="str">
        <f>IF(51&gt;$D146,"",IF($E146=1,EOMONTH(EDATE(Bonds!$I146,6*(51-1)),0),EDATE(Bonds!$I146,6*(51-1))))</f>
        <v/>
      </c>
      <c r="BE146" s="16" t="str">
        <f>IF(52&gt;$D146,"",IF($E146=1,EOMONTH(EDATE(Bonds!$I146,6*(52-1)),0),EDATE(Bonds!$I146,6*(52-1))))</f>
        <v/>
      </c>
      <c r="BF146" s="16" t="str">
        <f>IF(53&gt;$D146,"",IF($E146=1,EOMONTH(EDATE(Bonds!$I146,6*(53-1)),0),EDATE(Bonds!$I146,6*(53-1))))</f>
        <v/>
      </c>
      <c r="BG146" s="16" t="str">
        <f>IF(54&gt;$D146,"",IF($E146=1,EOMONTH(EDATE(Bonds!$I146,6*(54-1)),0),EDATE(Bonds!$I146,6*(54-1))))</f>
        <v/>
      </c>
      <c r="BH146" s="16" t="str">
        <f>IF(55&gt;$D146,"",IF($E146=1,EOMONTH(EDATE(Bonds!$I146,6*(55-1)),0),EDATE(Bonds!$I146,6*(55-1))))</f>
        <v/>
      </c>
      <c r="BI146" s="16" t="str">
        <f>IF(56&gt;$D146,"",IF($E146=1,EOMONTH(EDATE(Bonds!$I146,6*(56-1)),0),EDATE(Bonds!$I146,6*(56-1))))</f>
        <v/>
      </c>
      <c r="BJ146" s="16" t="str">
        <f>IF(57&gt;$D146,"",IF($E146=1,EOMONTH(EDATE(Bonds!$I146,6*(57-1)),0),EDATE(Bonds!$I146,6*(57-1))))</f>
        <v/>
      </c>
      <c r="BK146" s="16" t="str">
        <f>IF(58&gt;$D146,"",IF($E146=1,EOMONTH(EDATE(Bonds!$I146,6*(58-1)),0),EDATE(Bonds!$I146,6*(58-1))))</f>
        <v/>
      </c>
      <c r="BL146" s="16" t="str">
        <f>IF(59&gt;$D146,"",IF($E146=1,EOMONTH(EDATE(Bonds!$I146,6*(59-1)),0),EDATE(Bonds!$I146,6*(59-1))))</f>
        <v/>
      </c>
      <c r="BM146" s="16" t="str">
        <f>IF(60&gt;$D146,"",IF($E146=1,EOMONTH(EDATE(Bonds!$I146,6*(60-1)),0),EDATE(Bonds!$I146,6*(60-1))))</f>
        <v/>
      </c>
      <c r="BO146" s="22">
        <f t="shared" si="243"/>
        <v>3.856446669242905E-2</v>
      </c>
      <c r="BP146" s="22">
        <f t="shared" si="244"/>
        <v>4.0813952533244303E-2</v>
      </c>
      <c r="BQ146" s="22">
        <f t="shared" si="245"/>
        <v>4.2286669354478487E-2</v>
      </c>
      <c r="BR146" s="22">
        <f t="shared" si="246"/>
        <v>4.3206140955067716E-2</v>
      </c>
      <c r="BS146" s="22">
        <f t="shared" si="247"/>
        <v>4.3786208942570876E-2</v>
      </c>
      <c r="BT146" s="22">
        <f t="shared" si="248"/>
        <v>4.4145538408388751E-2</v>
      </c>
      <c r="BU146" s="22" t="str">
        <f t="shared" si="249"/>
        <v/>
      </c>
      <c r="BV146" s="22" t="str">
        <f t="shared" si="250"/>
        <v/>
      </c>
      <c r="BW146" s="22" t="str">
        <f t="shared" si="251"/>
        <v/>
      </c>
      <c r="BX146" s="22" t="str">
        <f t="shared" si="252"/>
        <v/>
      </c>
      <c r="BY146" s="22" t="str">
        <f t="shared" si="253"/>
        <v/>
      </c>
      <c r="BZ146" s="22" t="str">
        <f t="shared" si="254"/>
        <v/>
      </c>
      <c r="CA146" s="22" t="str">
        <f t="shared" si="255"/>
        <v/>
      </c>
      <c r="CB146" s="22" t="str">
        <f t="shared" si="256"/>
        <v/>
      </c>
      <c r="CC146" s="22" t="str">
        <f t="shared" si="257"/>
        <v/>
      </c>
      <c r="CD146" s="22" t="str">
        <f t="shared" si="258"/>
        <v/>
      </c>
      <c r="CE146" s="22" t="str">
        <f t="shared" si="259"/>
        <v/>
      </c>
      <c r="CF146" s="22" t="str">
        <f t="shared" si="260"/>
        <v/>
      </c>
      <c r="CG146" s="22" t="str">
        <f t="shared" si="261"/>
        <v/>
      </c>
      <c r="CH146" s="22" t="str">
        <f t="shared" si="262"/>
        <v/>
      </c>
      <c r="CI146" s="22" t="str">
        <f t="shared" si="263"/>
        <v/>
      </c>
      <c r="CJ146" s="22" t="str">
        <f t="shared" si="264"/>
        <v/>
      </c>
      <c r="CK146" s="22" t="str">
        <f t="shared" si="265"/>
        <v/>
      </c>
      <c r="CL146" s="22" t="str">
        <f t="shared" si="266"/>
        <v/>
      </c>
      <c r="CM146" s="22" t="str">
        <f t="shared" si="267"/>
        <v/>
      </c>
      <c r="CN146" s="22" t="str">
        <f t="shared" si="268"/>
        <v/>
      </c>
      <c r="CO146" s="22" t="str">
        <f t="shared" si="269"/>
        <v/>
      </c>
      <c r="CP146" s="22" t="str">
        <f t="shared" si="270"/>
        <v/>
      </c>
      <c r="CQ146" s="22" t="str">
        <f t="shared" si="271"/>
        <v/>
      </c>
      <c r="CR146" s="22" t="str">
        <f t="shared" si="272"/>
        <v/>
      </c>
      <c r="CS146" s="22" t="str">
        <f t="shared" si="273"/>
        <v/>
      </c>
      <c r="CT146" s="22" t="str">
        <f t="shared" si="274"/>
        <v/>
      </c>
      <c r="CU146" s="22" t="str">
        <f t="shared" si="275"/>
        <v/>
      </c>
      <c r="CV146" s="22" t="str">
        <f t="shared" si="276"/>
        <v/>
      </c>
      <c r="CW146" s="22" t="str">
        <f t="shared" si="277"/>
        <v/>
      </c>
      <c r="CX146" s="22" t="str">
        <f t="shared" si="278"/>
        <v/>
      </c>
      <c r="CY146" s="22" t="str">
        <f t="shared" si="279"/>
        <v/>
      </c>
      <c r="CZ146" s="22" t="str">
        <f t="shared" si="280"/>
        <v/>
      </c>
      <c r="DA146" s="22" t="str">
        <f t="shared" si="281"/>
        <v/>
      </c>
      <c r="DB146" s="22" t="str">
        <f t="shared" si="282"/>
        <v/>
      </c>
      <c r="DC146" s="22" t="str">
        <f t="shared" si="283"/>
        <v/>
      </c>
      <c r="DD146" s="22" t="str">
        <f t="shared" si="284"/>
        <v/>
      </c>
      <c r="DE146" s="22" t="str">
        <f t="shared" si="285"/>
        <v/>
      </c>
      <c r="DF146" s="22" t="str">
        <f t="shared" si="286"/>
        <v/>
      </c>
      <c r="DG146" s="22" t="str">
        <f t="shared" si="287"/>
        <v/>
      </c>
      <c r="DH146" s="22" t="str">
        <f t="shared" si="288"/>
        <v/>
      </c>
      <c r="DI146" s="22" t="str">
        <f t="shared" si="289"/>
        <v/>
      </c>
      <c r="DJ146" s="22" t="str">
        <f t="shared" si="290"/>
        <v/>
      </c>
      <c r="DK146" s="22" t="str">
        <f t="shared" si="291"/>
        <v/>
      </c>
      <c r="DL146" s="22" t="str">
        <f t="shared" si="292"/>
        <v/>
      </c>
      <c r="DM146" s="22" t="str">
        <f t="shared" si="293"/>
        <v/>
      </c>
      <c r="DN146" s="22" t="str">
        <f t="shared" si="294"/>
        <v/>
      </c>
      <c r="DO146" s="22" t="str">
        <f t="shared" si="295"/>
        <v/>
      </c>
      <c r="DP146" s="22" t="str">
        <f t="shared" si="296"/>
        <v/>
      </c>
      <c r="DQ146" s="22" t="str">
        <f t="shared" si="297"/>
        <v/>
      </c>
      <c r="DR146" s="22" t="str">
        <f t="shared" si="298"/>
        <v/>
      </c>
      <c r="DS146" s="22" t="str">
        <f t="shared" si="299"/>
        <v/>
      </c>
      <c r="DT146" s="22" t="str">
        <f t="shared" si="300"/>
        <v/>
      </c>
      <c r="DU146" s="22" t="str">
        <f t="shared" si="301"/>
        <v/>
      </c>
      <c r="DV146" s="22" t="str">
        <f t="shared" si="302"/>
        <v/>
      </c>
      <c r="DX146" s="18">
        <f t="shared" si="303"/>
        <v>2.034579585771239</v>
      </c>
      <c r="DY146" s="18">
        <f t="shared" si="304"/>
        <v>1.9922306374954939</v>
      </c>
      <c r="DZ146" s="18">
        <f t="shared" si="305"/>
        <v>1.9477736809050501</v>
      </c>
      <c r="EA146" s="18">
        <f t="shared" si="306"/>
        <v>1.9038891187411864</v>
      </c>
      <c r="EB146" s="18">
        <f t="shared" si="307"/>
        <v>1.8603252410624818</v>
      </c>
      <c r="EC146" s="18">
        <f t="shared" si="308"/>
        <v>89.988319291407223</v>
      </c>
      <c r="ED146" s="18">
        <f t="shared" si="309"/>
        <v>0</v>
      </c>
      <c r="EE146" s="18">
        <f t="shared" si="310"/>
        <v>0</v>
      </c>
      <c r="EF146" s="18">
        <f t="shared" si="311"/>
        <v>0</v>
      </c>
      <c r="EG146" s="18">
        <f t="shared" si="312"/>
        <v>0</v>
      </c>
      <c r="EH146" s="18">
        <f t="shared" si="313"/>
        <v>0</v>
      </c>
      <c r="EI146" s="18">
        <f t="shared" si="314"/>
        <v>0</v>
      </c>
      <c r="EJ146" s="18">
        <f t="shared" si="315"/>
        <v>0</v>
      </c>
      <c r="EK146" s="18">
        <f t="shared" si="316"/>
        <v>0</v>
      </c>
      <c r="EL146" s="18">
        <f t="shared" si="317"/>
        <v>0</v>
      </c>
      <c r="EM146" s="18">
        <f t="shared" si="318"/>
        <v>0</v>
      </c>
      <c r="EN146" s="18">
        <f t="shared" si="319"/>
        <v>0</v>
      </c>
      <c r="EO146" s="18">
        <f t="shared" si="320"/>
        <v>0</v>
      </c>
      <c r="EP146" s="18">
        <f t="shared" si="321"/>
        <v>0</v>
      </c>
      <c r="EQ146" s="18">
        <f t="shared" si="322"/>
        <v>0</v>
      </c>
      <c r="ER146" s="18">
        <f t="shared" si="323"/>
        <v>0</v>
      </c>
      <c r="ES146" s="18">
        <f t="shared" si="324"/>
        <v>0</v>
      </c>
      <c r="ET146" s="18">
        <f t="shared" si="325"/>
        <v>0</v>
      </c>
      <c r="EU146" s="18">
        <f t="shared" si="326"/>
        <v>0</v>
      </c>
      <c r="EV146" s="18">
        <f t="shared" si="327"/>
        <v>0</v>
      </c>
      <c r="EW146" s="18">
        <f t="shared" si="328"/>
        <v>0</v>
      </c>
      <c r="EX146" s="18">
        <f t="shared" si="329"/>
        <v>0</v>
      </c>
      <c r="EY146" s="18">
        <f t="shared" si="330"/>
        <v>0</v>
      </c>
      <c r="EZ146" s="18">
        <f t="shared" si="331"/>
        <v>0</v>
      </c>
      <c r="FA146" s="18">
        <f t="shared" si="332"/>
        <v>0</v>
      </c>
      <c r="FB146" s="18">
        <f t="shared" si="333"/>
        <v>0</v>
      </c>
      <c r="FC146" s="18">
        <f t="shared" si="334"/>
        <v>0</v>
      </c>
      <c r="FD146" s="18">
        <f t="shared" si="335"/>
        <v>0</v>
      </c>
      <c r="FE146" s="18">
        <f t="shared" si="336"/>
        <v>0</v>
      </c>
      <c r="FF146" s="18">
        <f t="shared" si="337"/>
        <v>0</v>
      </c>
      <c r="FG146" s="18">
        <f t="shared" si="338"/>
        <v>0</v>
      </c>
      <c r="FH146" s="18">
        <f t="shared" si="339"/>
        <v>0</v>
      </c>
      <c r="FI146" s="18">
        <f t="shared" si="340"/>
        <v>0</v>
      </c>
      <c r="FJ146" s="18">
        <f t="shared" si="341"/>
        <v>0</v>
      </c>
      <c r="FK146" s="18">
        <f t="shared" si="342"/>
        <v>0</v>
      </c>
      <c r="FL146" s="18">
        <f t="shared" si="343"/>
        <v>0</v>
      </c>
      <c r="FM146" s="18">
        <f t="shared" si="344"/>
        <v>0</v>
      </c>
      <c r="FN146" s="18">
        <f t="shared" si="345"/>
        <v>0</v>
      </c>
      <c r="FO146" s="18">
        <f t="shared" si="346"/>
        <v>0</v>
      </c>
      <c r="FP146" s="18">
        <f t="shared" si="347"/>
        <v>0</v>
      </c>
      <c r="FQ146" s="18">
        <f t="shared" si="348"/>
        <v>0</v>
      </c>
      <c r="FR146" s="18">
        <f t="shared" si="349"/>
        <v>0</v>
      </c>
      <c r="FS146" s="18">
        <f t="shared" si="350"/>
        <v>0</v>
      </c>
      <c r="FT146" s="18">
        <f t="shared" si="351"/>
        <v>0</v>
      </c>
      <c r="FU146" s="18">
        <f t="shared" si="352"/>
        <v>0</v>
      </c>
      <c r="FV146" s="18">
        <f t="shared" si="353"/>
        <v>0</v>
      </c>
      <c r="FW146" s="18">
        <f t="shared" si="354"/>
        <v>0</v>
      </c>
      <c r="FX146" s="18">
        <f t="shared" si="355"/>
        <v>0</v>
      </c>
      <c r="FY146" s="18">
        <f t="shared" si="356"/>
        <v>0</v>
      </c>
      <c r="FZ146" s="18">
        <f t="shared" si="357"/>
        <v>0</v>
      </c>
      <c r="GA146" s="18">
        <f t="shared" si="358"/>
        <v>0</v>
      </c>
      <c r="GB146" s="18">
        <f t="shared" si="359"/>
        <v>0</v>
      </c>
      <c r="GC146" s="18">
        <f t="shared" si="360"/>
        <v>0</v>
      </c>
      <c r="GD146" s="18">
        <f t="shared" si="361"/>
        <v>0</v>
      </c>
      <c r="GE146" s="18">
        <f t="shared" si="362"/>
        <v>0</v>
      </c>
    </row>
    <row r="147" spans="1:187" x14ac:dyDescent="0.2">
      <c r="A147">
        <v>144</v>
      </c>
      <c r="B147" s="16">
        <f>Bonds!B147</f>
        <v>47330</v>
      </c>
      <c r="C147" s="17">
        <f>Bonds!C147</f>
        <v>2.625</v>
      </c>
      <c r="D147">
        <f>Bonds!Q147</f>
        <v>6</v>
      </c>
      <c r="E147">
        <f t="shared" si="242"/>
        <v>1</v>
      </c>
      <c r="F147" s="16">
        <f>IF(1&gt;$D147,"",IF($E147=1,EOMONTH(EDATE(Bonds!$I147,6*(1-1)),0),EDATE(Bonds!$I147,6*(1-1))))</f>
        <v>46418</v>
      </c>
      <c r="G147" s="16">
        <f>IF(2&gt;$D147,"",IF($E147=1,EOMONTH(EDATE(Bonds!$I147,6*(2-1)),0),EDATE(Bonds!$I147,6*(2-1))))</f>
        <v>46599</v>
      </c>
      <c r="H147" s="16">
        <f>IF(3&gt;$D147,"",IF($E147=1,EOMONTH(EDATE(Bonds!$I147,6*(3-1)),0),EDATE(Bonds!$I147,6*(3-1))))</f>
        <v>46783</v>
      </c>
      <c r="I147" s="16">
        <f>IF(4&gt;$D147,"",IF($E147=1,EOMONTH(EDATE(Bonds!$I147,6*(4-1)),0),EDATE(Bonds!$I147,6*(4-1))))</f>
        <v>46965</v>
      </c>
      <c r="J147" s="16">
        <f>IF(5&gt;$D147,"",IF($E147=1,EOMONTH(EDATE(Bonds!$I147,6*(5-1)),0),EDATE(Bonds!$I147,6*(5-1))))</f>
        <v>47149</v>
      </c>
      <c r="K147" s="16">
        <f>IF(6&gt;$D147,"",IF($E147=1,EOMONTH(EDATE(Bonds!$I147,6*(6-1)),0),EDATE(Bonds!$I147,6*(6-1))))</f>
        <v>47330</v>
      </c>
      <c r="L147" s="16" t="str">
        <f>IF(7&gt;$D147,"",IF($E147=1,EOMONTH(EDATE(Bonds!$I147,6*(7-1)),0),EDATE(Bonds!$I147,6*(7-1))))</f>
        <v/>
      </c>
      <c r="M147" s="16" t="str">
        <f>IF(8&gt;$D147,"",IF($E147=1,EOMONTH(EDATE(Bonds!$I147,6*(8-1)),0),EDATE(Bonds!$I147,6*(8-1))))</f>
        <v/>
      </c>
      <c r="N147" s="16" t="str">
        <f>IF(9&gt;$D147,"",IF($E147=1,EOMONTH(EDATE(Bonds!$I147,6*(9-1)),0),EDATE(Bonds!$I147,6*(9-1))))</f>
        <v/>
      </c>
      <c r="O147" s="16" t="str">
        <f>IF(10&gt;$D147,"",IF($E147=1,EOMONTH(EDATE(Bonds!$I147,6*(10-1)),0),EDATE(Bonds!$I147,6*(10-1))))</f>
        <v/>
      </c>
      <c r="P147" s="16" t="str">
        <f>IF(11&gt;$D147,"",IF($E147=1,EOMONTH(EDATE(Bonds!$I147,6*(11-1)),0),EDATE(Bonds!$I147,6*(11-1))))</f>
        <v/>
      </c>
      <c r="Q147" s="16" t="str">
        <f>IF(12&gt;$D147,"",IF($E147=1,EOMONTH(EDATE(Bonds!$I147,6*(12-1)),0),EDATE(Bonds!$I147,6*(12-1))))</f>
        <v/>
      </c>
      <c r="R147" s="16" t="str">
        <f>IF(13&gt;$D147,"",IF($E147=1,EOMONTH(EDATE(Bonds!$I147,6*(13-1)),0),EDATE(Bonds!$I147,6*(13-1))))</f>
        <v/>
      </c>
      <c r="S147" s="16" t="str">
        <f>IF(14&gt;$D147,"",IF($E147=1,EOMONTH(EDATE(Bonds!$I147,6*(14-1)),0),EDATE(Bonds!$I147,6*(14-1))))</f>
        <v/>
      </c>
      <c r="T147" s="16" t="str">
        <f>IF(15&gt;$D147,"",IF($E147=1,EOMONTH(EDATE(Bonds!$I147,6*(15-1)),0),EDATE(Bonds!$I147,6*(15-1))))</f>
        <v/>
      </c>
      <c r="U147" s="16" t="str">
        <f>IF(16&gt;$D147,"",IF($E147=1,EOMONTH(EDATE(Bonds!$I147,6*(16-1)),0),EDATE(Bonds!$I147,6*(16-1))))</f>
        <v/>
      </c>
      <c r="V147" s="16" t="str">
        <f>IF(17&gt;$D147,"",IF($E147=1,EOMONTH(EDATE(Bonds!$I147,6*(17-1)),0),EDATE(Bonds!$I147,6*(17-1))))</f>
        <v/>
      </c>
      <c r="W147" s="16" t="str">
        <f>IF(18&gt;$D147,"",IF($E147=1,EOMONTH(EDATE(Bonds!$I147,6*(18-1)),0),EDATE(Bonds!$I147,6*(18-1))))</f>
        <v/>
      </c>
      <c r="X147" s="16" t="str">
        <f>IF(19&gt;$D147,"",IF($E147=1,EOMONTH(EDATE(Bonds!$I147,6*(19-1)),0),EDATE(Bonds!$I147,6*(19-1))))</f>
        <v/>
      </c>
      <c r="Y147" s="16" t="str">
        <f>IF(20&gt;$D147,"",IF($E147=1,EOMONTH(EDATE(Bonds!$I147,6*(20-1)),0),EDATE(Bonds!$I147,6*(20-1))))</f>
        <v/>
      </c>
      <c r="Z147" s="16" t="str">
        <f>IF(21&gt;$D147,"",IF($E147=1,EOMONTH(EDATE(Bonds!$I147,6*(21-1)),0),EDATE(Bonds!$I147,6*(21-1))))</f>
        <v/>
      </c>
      <c r="AA147" s="16" t="str">
        <f>IF(22&gt;$D147,"",IF($E147=1,EOMONTH(EDATE(Bonds!$I147,6*(22-1)),0),EDATE(Bonds!$I147,6*(22-1))))</f>
        <v/>
      </c>
      <c r="AB147" s="16" t="str">
        <f>IF(23&gt;$D147,"",IF($E147=1,EOMONTH(EDATE(Bonds!$I147,6*(23-1)),0),EDATE(Bonds!$I147,6*(23-1))))</f>
        <v/>
      </c>
      <c r="AC147" s="16" t="str">
        <f>IF(24&gt;$D147,"",IF($E147=1,EOMONTH(EDATE(Bonds!$I147,6*(24-1)),0),EDATE(Bonds!$I147,6*(24-1))))</f>
        <v/>
      </c>
      <c r="AD147" s="16" t="str">
        <f>IF(25&gt;$D147,"",IF($E147=1,EOMONTH(EDATE(Bonds!$I147,6*(25-1)),0),EDATE(Bonds!$I147,6*(25-1))))</f>
        <v/>
      </c>
      <c r="AE147" s="16" t="str">
        <f>IF(26&gt;$D147,"",IF($E147=1,EOMONTH(EDATE(Bonds!$I147,6*(26-1)),0),EDATE(Bonds!$I147,6*(26-1))))</f>
        <v/>
      </c>
      <c r="AF147" s="16" t="str">
        <f>IF(27&gt;$D147,"",IF($E147=1,EOMONTH(EDATE(Bonds!$I147,6*(27-1)),0),EDATE(Bonds!$I147,6*(27-1))))</f>
        <v/>
      </c>
      <c r="AG147" s="16" t="str">
        <f>IF(28&gt;$D147,"",IF($E147=1,EOMONTH(EDATE(Bonds!$I147,6*(28-1)),0),EDATE(Bonds!$I147,6*(28-1))))</f>
        <v/>
      </c>
      <c r="AH147" s="16" t="str">
        <f>IF(29&gt;$D147,"",IF($E147=1,EOMONTH(EDATE(Bonds!$I147,6*(29-1)),0),EDATE(Bonds!$I147,6*(29-1))))</f>
        <v/>
      </c>
      <c r="AI147" s="16" t="str">
        <f>IF(30&gt;$D147,"",IF($E147=1,EOMONTH(EDATE(Bonds!$I147,6*(30-1)),0),EDATE(Bonds!$I147,6*(30-1))))</f>
        <v/>
      </c>
      <c r="AJ147" s="16" t="str">
        <f>IF(31&gt;$D147,"",IF($E147=1,EOMONTH(EDATE(Bonds!$I147,6*(31-1)),0),EDATE(Bonds!$I147,6*(31-1))))</f>
        <v/>
      </c>
      <c r="AK147" s="16" t="str">
        <f>IF(32&gt;$D147,"",IF($E147=1,EOMONTH(EDATE(Bonds!$I147,6*(32-1)),0),EDATE(Bonds!$I147,6*(32-1))))</f>
        <v/>
      </c>
      <c r="AL147" s="16" t="str">
        <f>IF(33&gt;$D147,"",IF($E147=1,EOMONTH(EDATE(Bonds!$I147,6*(33-1)),0),EDATE(Bonds!$I147,6*(33-1))))</f>
        <v/>
      </c>
      <c r="AM147" s="16" t="str">
        <f>IF(34&gt;$D147,"",IF($E147=1,EOMONTH(EDATE(Bonds!$I147,6*(34-1)),0),EDATE(Bonds!$I147,6*(34-1))))</f>
        <v/>
      </c>
      <c r="AN147" s="16" t="str">
        <f>IF(35&gt;$D147,"",IF($E147=1,EOMONTH(EDATE(Bonds!$I147,6*(35-1)),0),EDATE(Bonds!$I147,6*(35-1))))</f>
        <v/>
      </c>
      <c r="AO147" s="16" t="str">
        <f>IF(36&gt;$D147,"",IF($E147=1,EOMONTH(EDATE(Bonds!$I147,6*(36-1)),0),EDATE(Bonds!$I147,6*(36-1))))</f>
        <v/>
      </c>
      <c r="AP147" s="16" t="str">
        <f>IF(37&gt;$D147,"",IF($E147=1,EOMONTH(EDATE(Bonds!$I147,6*(37-1)),0),EDATE(Bonds!$I147,6*(37-1))))</f>
        <v/>
      </c>
      <c r="AQ147" s="16" t="str">
        <f>IF(38&gt;$D147,"",IF($E147=1,EOMONTH(EDATE(Bonds!$I147,6*(38-1)),0),EDATE(Bonds!$I147,6*(38-1))))</f>
        <v/>
      </c>
      <c r="AR147" s="16" t="str">
        <f>IF(39&gt;$D147,"",IF($E147=1,EOMONTH(EDATE(Bonds!$I147,6*(39-1)),0),EDATE(Bonds!$I147,6*(39-1))))</f>
        <v/>
      </c>
      <c r="AS147" s="16" t="str">
        <f>IF(40&gt;$D147,"",IF($E147=1,EOMONTH(EDATE(Bonds!$I147,6*(40-1)),0),EDATE(Bonds!$I147,6*(40-1))))</f>
        <v/>
      </c>
      <c r="AT147" s="16" t="str">
        <f>IF(41&gt;$D147,"",IF($E147=1,EOMONTH(EDATE(Bonds!$I147,6*(41-1)),0),EDATE(Bonds!$I147,6*(41-1))))</f>
        <v/>
      </c>
      <c r="AU147" s="16" t="str">
        <f>IF(42&gt;$D147,"",IF($E147=1,EOMONTH(EDATE(Bonds!$I147,6*(42-1)),0),EDATE(Bonds!$I147,6*(42-1))))</f>
        <v/>
      </c>
      <c r="AV147" s="16" t="str">
        <f>IF(43&gt;$D147,"",IF($E147=1,EOMONTH(EDATE(Bonds!$I147,6*(43-1)),0),EDATE(Bonds!$I147,6*(43-1))))</f>
        <v/>
      </c>
      <c r="AW147" s="16" t="str">
        <f>IF(44&gt;$D147,"",IF($E147=1,EOMONTH(EDATE(Bonds!$I147,6*(44-1)),0),EDATE(Bonds!$I147,6*(44-1))))</f>
        <v/>
      </c>
      <c r="AX147" s="16" t="str">
        <f>IF(45&gt;$D147,"",IF($E147=1,EOMONTH(EDATE(Bonds!$I147,6*(45-1)),0),EDATE(Bonds!$I147,6*(45-1))))</f>
        <v/>
      </c>
      <c r="AY147" s="16" t="str">
        <f>IF(46&gt;$D147,"",IF($E147=1,EOMONTH(EDATE(Bonds!$I147,6*(46-1)),0),EDATE(Bonds!$I147,6*(46-1))))</f>
        <v/>
      </c>
      <c r="AZ147" s="16" t="str">
        <f>IF(47&gt;$D147,"",IF($E147=1,EOMONTH(EDATE(Bonds!$I147,6*(47-1)),0),EDATE(Bonds!$I147,6*(47-1))))</f>
        <v/>
      </c>
      <c r="BA147" s="16" t="str">
        <f>IF(48&gt;$D147,"",IF($E147=1,EOMONTH(EDATE(Bonds!$I147,6*(48-1)),0),EDATE(Bonds!$I147,6*(48-1))))</f>
        <v/>
      </c>
      <c r="BB147" s="16" t="str">
        <f>IF(49&gt;$D147,"",IF($E147=1,EOMONTH(EDATE(Bonds!$I147,6*(49-1)),0),EDATE(Bonds!$I147,6*(49-1))))</f>
        <v/>
      </c>
      <c r="BC147" s="16" t="str">
        <f>IF(50&gt;$D147,"",IF($E147=1,EOMONTH(EDATE(Bonds!$I147,6*(50-1)),0),EDATE(Bonds!$I147,6*(50-1))))</f>
        <v/>
      </c>
      <c r="BD147" s="16" t="str">
        <f>IF(51&gt;$D147,"",IF($E147=1,EOMONTH(EDATE(Bonds!$I147,6*(51-1)),0),EDATE(Bonds!$I147,6*(51-1))))</f>
        <v/>
      </c>
      <c r="BE147" s="16" t="str">
        <f>IF(52&gt;$D147,"",IF($E147=1,EOMONTH(EDATE(Bonds!$I147,6*(52-1)),0),EDATE(Bonds!$I147,6*(52-1))))</f>
        <v/>
      </c>
      <c r="BF147" s="16" t="str">
        <f>IF(53&gt;$D147,"",IF($E147=1,EOMONTH(EDATE(Bonds!$I147,6*(53-1)),0),EDATE(Bonds!$I147,6*(53-1))))</f>
        <v/>
      </c>
      <c r="BG147" s="16" t="str">
        <f>IF(54&gt;$D147,"",IF($E147=1,EOMONTH(EDATE(Bonds!$I147,6*(54-1)),0),EDATE(Bonds!$I147,6*(54-1))))</f>
        <v/>
      </c>
      <c r="BH147" s="16" t="str">
        <f>IF(55&gt;$D147,"",IF($E147=1,EOMONTH(EDATE(Bonds!$I147,6*(55-1)),0),EDATE(Bonds!$I147,6*(55-1))))</f>
        <v/>
      </c>
      <c r="BI147" s="16" t="str">
        <f>IF(56&gt;$D147,"",IF($E147=1,EOMONTH(EDATE(Bonds!$I147,6*(56-1)),0),EDATE(Bonds!$I147,6*(56-1))))</f>
        <v/>
      </c>
      <c r="BJ147" s="16" t="str">
        <f>IF(57&gt;$D147,"",IF($E147=1,EOMONTH(EDATE(Bonds!$I147,6*(57-1)),0),EDATE(Bonds!$I147,6*(57-1))))</f>
        <v/>
      </c>
      <c r="BK147" s="16" t="str">
        <f>IF(58&gt;$D147,"",IF($E147=1,EOMONTH(EDATE(Bonds!$I147,6*(58-1)),0),EDATE(Bonds!$I147,6*(58-1))))</f>
        <v/>
      </c>
      <c r="BL147" s="16" t="str">
        <f>IF(59&gt;$D147,"",IF($E147=1,EOMONTH(EDATE(Bonds!$I147,6*(59-1)),0),EDATE(Bonds!$I147,6*(59-1))))</f>
        <v/>
      </c>
      <c r="BM147" s="16" t="str">
        <f>IF(60&gt;$D147,"",IF($E147=1,EOMONTH(EDATE(Bonds!$I147,6*(60-1)),0),EDATE(Bonds!$I147,6*(60-1))))</f>
        <v/>
      </c>
      <c r="BO147" s="22">
        <f t="shared" si="243"/>
        <v>3.8804014146881394E-2</v>
      </c>
      <c r="BP147" s="22">
        <f t="shared" si="244"/>
        <v>4.0970007394902724E-2</v>
      </c>
      <c r="BQ147" s="22">
        <f t="shared" si="245"/>
        <v>4.2385663294413671E-2</v>
      </c>
      <c r="BR147" s="22">
        <f t="shared" si="246"/>
        <v>4.3268245081472673E-2</v>
      </c>
      <c r="BS147" s="22">
        <f t="shared" si="247"/>
        <v>4.3824848087713739E-2</v>
      </c>
      <c r="BT147" s="22">
        <f t="shared" si="248"/>
        <v>4.4170476768592037E-2</v>
      </c>
      <c r="BU147" s="22" t="str">
        <f t="shared" si="249"/>
        <v/>
      </c>
      <c r="BV147" s="22" t="str">
        <f t="shared" si="250"/>
        <v/>
      </c>
      <c r="BW147" s="22" t="str">
        <f t="shared" si="251"/>
        <v/>
      </c>
      <c r="BX147" s="22" t="str">
        <f t="shared" si="252"/>
        <v/>
      </c>
      <c r="BY147" s="22" t="str">
        <f t="shared" si="253"/>
        <v/>
      </c>
      <c r="BZ147" s="22" t="str">
        <f t="shared" si="254"/>
        <v/>
      </c>
      <c r="CA147" s="22" t="str">
        <f t="shared" si="255"/>
        <v/>
      </c>
      <c r="CB147" s="22" t="str">
        <f t="shared" si="256"/>
        <v/>
      </c>
      <c r="CC147" s="22" t="str">
        <f t="shared" si="257"/>
        <v/>
      </c>
      <c r="CD147" s="22" t="str">
        <f t="shared" si="258"/>
        <v/>
      </c>
      <c r="CE147" s="22" t="str">
        <f t="shared" si="259"/>
        <v/>
      </c>
      <c r="CF147" s="22" t="str">
        <f t="shared" si="260"/>
        <v/>
      </c>
      <c r="CG147" s="22" t="str">
        <f t="shared" si="261"/>
        <v/>
      </c>
      <c r="CH147" s="22" t="str">
        <f t="shared" si="262"/>
        <v/>
      </c>
      <c r="CI147" s="22" t="str">
        <f t="shared" si="263"/>
        <v/>
      </c>
      <c r="CJ147" s="22" t="str">
        <f t="shared" si="264"/>
        <v/>
      </c>
      <c r="CK147" s="22" t="str">
        <f t="shared" si="265"/>
        <v/>
      </c>
      <c r="CL147" s="22" t="str">
        <f t="shared" si="266"/>
        <v/>
      </c>
      <c r="CM147" s="22" t="str">
        <f t="shared" si="267"/>
        <v/>
      </c>
      <c r="CN147" s="22" t="str">
        <f t="shared" si="268"/>
        <v/>
      </c>
      <c r="CO147" s="22" t="str">
        <f t="shared" si="269"/>
        <v/>
      </c>
      <c r="CP147" s="22" t="str">
        <f t="shared" si="270"/>
        <v/>
      </c>
      <c r="CQ147" s="22" t="str">
        <f t="shared" si="271"/>
        <v/>
      </c>
      <c r="CR147" s="22" t="str">
        <f t="shared" si="272"/>
        <v/>
      </c>
      <c r="CS147" s="22" t="str">
        <f t="shared" si="273"/>
        <v/>
      </c>
      <c r="CT147" s="22" t="str">
        <f t="shared" si="274"/>
        <v/>
      </c>
      <c r="CU147" s="22" t="str">
        <f t="shared" si="275"/>
        <v/>
      </c>
      <c r="CV147" s="22" t="str">
        <f t="shared" si="276"/>
        <v/>
      </c>
      <c r="CW147" s="22" t="str">
        <f t="shared" si="277"/>
        <v/>
      </c>
      <c r="CX147" s="22" t="str">
        <f t="shared" si="278"/>
        <v/>
      </c>
      <c r="CY147" s="22" t="str">
        <f t="shared" si="279"/>
        <v/>
      </c>
      <c r="CZ147" s="22" t="str">
        <f t="shared" si="280"/>
        <v/>
      </c>
      <c r="DA147" s="22" t="str">
        <f t="shared" si="281"/>
        <v/>
      </c>
      <c r="DB147" s="22" t="str">
        <f t="shared" si="282"/>
        <v/>
      </c>
      <c r="DC147" s="22" t="str">
        <f t="shared" si="283"/>
        <v/>
      </c>
      <c r="DD147" s="22" t="str">
        <f t="shared" si="284"/>
        <v/>
      </c>
      <c r="DE147" s="22" t="str">
        <f t="shared" si="285"/>
        <v/>
      </c>
      <c r="DF147" s="22" t="str">
        <f t="shared" si="286"/>
        <v/>
      </c>
      <c r="DG147" s="22" t="str">
        <f t="shared" si="287"/>
        <v/>
      </c>
      <c r="DH147" s="22" t="str">
        <f t="shared" si="288"/>
        <v/>
      </c>
      <c r="DI147" s="22" t="str">
        <f t="shared" si="289"/>
        <v/>
      </c>
      <c r="DJ147" s="22" t="str">
        <f t="shared" si="290"/>
        <v/>
      </c>
      <c r="DK147" s="22" t="str">
        <f t="shared" si="291"/>
        <v/>
      </c>
      <c r="DL147" s="22" t="str">
        <f t="shared" si="292"/>
        <v/>
      </c>
      <c r="DM147" s="22" t="str">
        <f t="shared" si="293"/>
        <v/>
      </c>
      <c r="DN147" s="22" t="str">
        <f t="shared" si="294"/>
        <v/>
      </c>
      <c r="DO147" s="22" t="str">
        <f t="shared" si="295"/>
        <v/>
      </c>
      <c r="DP147" s="22" t="str">
        <f t="shared" si="296"/>
        <v/>
      </c>
      <c r="DQ147" s="22" t="str">
        <f t="shared" si="297"/>
        <v/>
      </c>
      <c r="DR147" s="22" t="str">
        <f t="shared" si="298"/>
        <v/>
      </c>
      <c r="DS147" s="22" t="str">
        <f t="shared" si="299"/>
        <v/>
      </c>
      <c r="DT147" s="22" t="str">
        <f t="shared" si="300"/>
        <v/>
      </c>
      <c r="DU147" s="22" t="str">
        <f t="shared" si="301"/>
        <v/>
      </c>
      <c r="DV147" s="22" t="str">
        <f t="shared" si="302"/>
        <v/>
      </c>
      <c r="DX147" s="18">
        <f t="shared" si="303"/>
        <v>1.2924225748377267</v>
      </c>
      <c r="DY147" s="18">
        <f t="shared" si="304"/>
        <v>1.265340587810853</v>
      </c>
      <c r="DZ147" s="18">
        <f t="shared" si="305"/>
        <v>1.2370257528342443</v>
      </c>
      <c r="EA147" s="18">
        <f t="shared" si="306"/>
        <v>1.2091309332079614</v>
      </c>
      <c r="EB147" s="18">
        <f t="shared" si="307"/>
        <v>1.1814636841171742</v>
      </c>
      <c r="EC147" s="18">
        <f t="shared" si="308"/>
        <v>89.147913474470954</v>
      </c>
      <c r="ED147" s="18">
        <f t="shared" si="309"/>
        <v>0</v>
      </c>
      <c r="EE147" s="18">
        <f t="shared" si="310"/>
        <v>0</v>
      </c>
      <c r="EF147" s="18">
        <f t="shared" si="311"/>
        <v>0</v>
      </c>
      <c r="EG147" s="18">
        <f t="shared" si="312"/>
        <v>0</v>
      </c>
      <c r="EH147" s="18">
        <f t="shared" si="313"/>
        <v>0</v>
      </c>
      <c r="EI147" s="18">
        <f t="shared" si="314"/>
        <v>0</v>
      </c>
      <c r="EJ147" s="18">
        <f t="shared" si="315"/>
        <v>0</v>
      </c>
      <c r="EK147" s="18">
        <f t="shared" si="316"/>
        <v>0</v>
      </c>
      <c r="EL147" s="18">
        <f t="shared" si="317"/>
        <v>0</v>
      </c>
      <c r="EM147" s="18">
        <f t="shared" si="318"/>
        <v>0</v>
      </c>
      <c r="EN147" s="18">
        <f t="shared" si="319"/>
        <v>0</v>
      </c>
      <c r="EO147" s="18">
        <f t="shared" si="320"/>
        <v>0</v>
      </c>
      <c r="EP147" s="18">
        <f t="shared" si="321"/>
        <v>0</v>
      </c>
      <c r="EQ147" s="18">
        <f t="shared" si="322"/>
        <v>0</v>
      </c>
      <c r="ER147" s="18">
        <f t="shared" si="323"/>
        <v>0</v>
      </c>
      <c r="ES147" s="18">
        <f t="shared" si="324"/>
        <v>0</v>
      </c>
      <c r="ET147" s="18">
        <f t="shared" si="325"/>
        <v>0</v>
      </c>
      <c r="EU147" s="18">
        <f t="shared" si="326"/>
        <v>0</v>
      </c>
      <c r="EV147" s="18">
        <f t="shared" si="327"/>
        <v>0</v>
      </c>
      <c r="EW147" s="18">
        <f t="shared" si="328"/>
        <v>0</v>
      </c>
      <c r="EX147" s="18">
        <f t="shared" si="329"/>
        <v>0</v>
      </c>
      <c r="EY147" s="18">
        <f t="shared" si="330"/>
        <v>0</v>
      </c>
      <c r="EZ147" s="18">
        <f t="shared" si="331"/>
        <v>0</v>
      </c>
      <c r="FA147" s="18">
        <f t="shared" si="332"/>
        <v>0</v>
      </c>
      <c r="FB147" s="18">
        <f t="shared" si="333"/>
        <v>0</v>
      </c>
      <c r="FC147" s="18">
        <f t="shared" si="334"/>
        <v>0</v>
      </c>
      <c r="FD147" s="18">
        <f t="shared" si="335"/>
        <v>0</v>
      </c>
      <c r="FE147" s="18">
        <f t="shared" si="336"/>
        <v>0</v>
      </c>
      <c r="FF147" s="18">
        <f t="shared" si="337"/>
        <v>0</v>
      </c>
      <c r="FG147" s="18">
        <f t="shared" si="338"/>
        <v>0</v>
      </c>
      <c r="FH147" s="18">
        <f t="shared" si="339"/>
        <v>0</v>
      </c>
      <c r="FI147" s="18">
        <f t="shared" si="340"/>
        <v>0</v>
      </c>
      <c r="FJ147" s="18">
        <f t="shared" si="341"/>
        <v>0</v>
      </c>
      <c r="FK147" s="18">
        <f t="shared" si="342"/>
        <v>0</v>
      </c>
      <c r="FL147" s="18">
        <f t="shared" si="343"/>
        <v>0</v>
      </c>
      <c r="FM147" s="18">
        <f t="shared" si="344"/>
        <v>0</v>
      </c>
      <c r="FN147" s="18">
        <f t="shared" si="345"/>
        <v>0</v>
      </c>
      <c r="FO147" s="18">
        <f t="shared" si="346"/>
        <v>0</v>
      </c>
      <c r="FP147" s="18">
        <f t="shared" si="347"/>
        <v>0</v>
      </c>
      <c r="FQ147" s="18">
        <f t="shared" si="348"/>
        <v>0</v>
      </c>
      <c r="FR147" s="18">
        <f t="shared" si="349"/>
        <v>0</v>
      </c>
      <c r="FS147" s="18">
        <f t="shared" si="350"/>
        <v>0</v>
      </c>
      <c r="FT147" s="18">
        <f t="shared" si="351"/>
        <v>0</v>
      </c>
      <c r="FU147" s="18">
        <f t="shared" si="352"/>
        <v>0</v>
      </c>
      <c r="FV147" s="18">
        <f t="shared" si="353"/>
        <v>0</v>
      </c>
      <c r="FW147" s="18">
        <f t="shared" si="354"/>
        <v>0</v>
      </c>
      <c r="FX147" s="18">
        <f t="shared" si="355"/>
        <v>0</v>
      </c>
      <c r="FY147" s="18">
        <f t="shared" si="356"/>
        <v>0</v>
      </c>
      <c r="FZ147" s="18">
        <f t="shared" si="357"/>
        <v>0</v>
      </c>
      <c r="GA147" s="18">
        <f t="shared" si="358"/>
        <v>0</v>
      </c>
      <c r="GB147" s="18">
        <f t="shared" si="359"/>
        <v>0</v>
      </c>
      <c r="GC147" s="18">
        <f t="shared" si="360"/>
        <v>0</v>
      </c>
      <c r="GD147" s="18">
        <f t="shared" si="361"/>
        <v>0</v>
      </c>
      <c r="GE147" s="18">
        <f t="shared" si="362"/>
        <v>0</v>
      </c>
    </row>
    <row r="148" spans="1:187" x14ac:dyDescent="0.2">
      <c r="A148">
        <v>145</v>
      </c>
      <c r="B148" s="16">
        <f>Bonds!B148</f>
        <v>47330</v>
      </c>
      <c r="C148" s="17">
        <f>Bonds!C148</f>
        <v>4</v>
      </c>
      <c r="D148">
        <f>Bonds!Q148</f>
        <v>6</v>
      </c>
      <c r="E148">
        <f t="shared" si="242"/>
        <v>1</v>
      </c>
      <c r="F148" s="16">
        <f>IF(1&gt;$D148,"",IF($E148=1,EOMONTH(EDATE(Bonds!$I148,6*(1-1)),0),EDATE(Bonds!$I148,6*(1-1))))</f>
        <v>46418</v>
      </c>
      <c r="G148" s="16">
        <f>IF(2&gt;$D148,"",IF($E148=1,EOMONTH(EDATE(Bonds!$I148,6*(2-1)),0),EDATE(Bonds!$I148,6*(2-1))))</f>
        <v>46599</v>
      </c>
      <c r="H148" s="16">
        <f>IF(3&gt;$D148,"",IF($E148=1,EOMONTH(EDATE(Bonds!$I148,6*(3-1)),0),EDATE(Bonds!$I148,6*(3-1))))</f>
        <v>46783</v>
      </c>
      <c r="I148" s="16">
        <f>IF(4&gt;$D148,"",IF($E148=1,EOMONTH(EDATE(Bonds!$I148,6*(4-1)),0),EDATE(Bonds!$I148,6*(4-1))))</f>
        <v>46965</v>
      </c>
      <c r="J148" s="16">
        <f>IF(5&gt;$D148,"",IF($E148=1,EOMONTH(EDATE(Bonds!$I148,6*(5-1)),0),EDATE(Bonds!$I148,6*(5-1))))</f>
        <v>47149</v>
      </c>
      <c r="K148" s="16">
        <f>IF(6&gt;$D148,"",IF($E148=1,EOMONTH(EDATE(Bonds!$I148,6*(6-1)),0),EDATE(Bonds!$I148,6*(6-1))))</f>
        <v>47330</v>
      </c>
      <c r="L148" s="16" t="str">
        <f>IF(7&gt;$D148,"",IF($E148=1,EOMONTH(EDATE(Bonds!$I148,6*(7-1)),0),EDATE(Bonds!$I148,6*(7-1))))</f>
        <v/>
      </c>
      <c r="M148" s="16" t="str">
        <f>IF(8&gt;$D148,"",IF($E148=1,EOMONTH(EDATE(Bonds!$I148,6*(8-1)),0),EDATE(Bonds!$I148,6*(8-1))))</f>
        <v/>
      </c>
      <c r="N148" s="16" t="str">
        <f>IF(9&gt;$D148,"",IF($E148=1,EOMONTH(EDATE(Bonds!$I148,6*(9-1)),0),EDATE(Bonds!$I148,6*(9-1))))</f>
        <v/>
      </c>
      <c r="O148" s="16" t="str">
        <f>IF(10&gt;$D148,"",IF($E148=1,EOMONTH(EDATE(Bonds!$I148,6*(10-1)),0),EDATE(Bonds!$I148,6*(10-1))))</f>
        <v/>
      </c>
      <c r="P148" s="16" t="str">
        <f>IF(11&gt;$D148,"",IF($E148=1,EOMONTH(EDATE(Bonds!$I148,6*(11-1)),0),EDATE(Bonds!$I148,6*(11-1))))</f>
        <v/>
      </c>
      <c r="Q148" s="16" t="str">
        <f>IF(12&gt;$D148,"",IF($E148=1,EOMONTH(EDATE(Bonds!$I148,6*(12-1)),0),EDATE(Bonds!$I148,6*(12-1))))</f>
        <v/>
      </c>
      <c r="R148" s="16" t="str">
        <f>IF(13&gt;$D148,"",IF($E148=1,EOMONTH(EDATE(Bonds!$I148,6*(13-1)),0),EDATE(Bonds!$I148,6*(13-1))))</f>
        <v/>
      </c>
      <c r="S148" s="16" t="str">
        <f>IF(14&gt;$D148,"",IF($E148=1,EOMONTH(EDATE(Bonds!$I148,6*(14-1)),0),EDATE(Bonds!$I148,6*(14-1))))</f>
        <v/>
      </c>
      <c r="T148" s="16" t="str">
        <f>IF(15&gt;$D148,"",IF($E148=1,EOMONTH(EDATE(Bonds!$I148,6*(15-1)),0),EDATE(Bonds!$I148,6*(15-1))))</f>
        <v/>
      </c>
      <c r="U148" s="16" t="str">
        <f>IF(16&gt;$D148,"",IF($E148=1,EOMONTH(EDATE(Bonds!$I148,6*(16-1)),0),EDATE(Bonds!$I148,6*(16-1))))</f>
        <v/>
      </c>
      <c r="V148" s="16" t="str">
        <f>IF(17&gt;$D148,"",IF($E148=1,EOMONTH(EDATE(Bonds!$I148,6*(17-1)),0),EDATE(Bonds!$I148,6*(17-1))))</f>
        <v/>
      </c>
      <c r="W148" s="16" t="str">
        <f>IF(18&gt;$D148,"",IF($E148=1,EOMONTH(EDATE(Bonds!$I148,6*(18-1)),0),EDATE(Bonds!$I148,6*(18-1))))</f>
        <v/>
      </c>
      <c r="X148" s="16" t="str">
        <f>IF(19&gt;$D148,"",IF($E148=1,EOMONTH(EDATE(Bonds!$I148,6*(19-1)),0),EDATE(Bonds!$I148,6*(19-1))))</f>
        <v/>
      </c>
      <c r="Y148" s="16" t="str">
        <f>IF(20&gt;$D148,"",IF($E148=1,EOMONTH(EDATE(Bonds!$I148,6*(20-1)),0),EDATE(Bonds!$I148,6*(20-1))))</f>
        <v/>
      </c>
      <c r="Z148" s="16" t="str">
        <f>IF(21&gt;$D148,"",IF($E148=1,EOMONTH(EDATE(Bonds!$I148,6*(21-1)),0),EDATE(Bonds!$I148,6*(21-1))))</f>
        <v/>
      </c>
      <c r="AA148" s="16" t="str">
        <f>IF(22&gt;$D148,"",IF($E148=1,EOMONTH(EDATE(Bonds!$I148,6*(22-1)),0),EDATE(Bonds!$I148,6*(22-1))))</f>
        <v/>
      </c>
      <c r="AB148" s="16" t="str">
        <f>IF(23&gt;$D148,"",IF($E148=1,EOMONTH(EDATE(Bonds!$I148,6*(23-1)),0),EDATE(Bonds!$I148,6*(23-1))))</f>
        <v/>
      </c>
      <c r="AC148" s="16" t="str">
        <f>IF(24&gt;$D148,"",IF($E148=1,EOMONTH(EDATE(Bonds!$I148,6*(24-1)),0),EDATE(Bonds!$I148,6*(24-1))))</f>
        <v/>
      </c>
      <c r="AD148" s="16" t="str">
        <f>IF(25&gt;$D148,"",IF($E148=1,EOMONTH(EDATE(Bonds!$I148,6*(25-1)),0),EDATE(Bonds!$I148,6*(25-1))))</f>
        <v/>
      </c>
      <c r="AE148" s="16" t="str">
        <f>IF(26&gt;$D148,"",IF($E148=1,EOMONTH(EDATE(Bonds!$I148,6*(26-1)),0),EDATE(Bonds!$I148,6*(26-1))))</f>
        <v/>
      </c>
      <c r="AF148" s="16" t="str">
        <f>IF(27&gt;$D148,"",IF($E148=1,EOMONTH(EDATE(Bonds!$I148,6*(27-1)),0),EDATE(Bonds!$I148,6*(27-1))))</f>
        <v/>
      </c>
      <c r="AG148" s="16" t="str">
        <f>IF(28&gt;$D148,"",IF($E148=1,EOMONTH(EDATE(Bonds!$I148,6*(28-1)),0),EDATE(Bonds!$I148,6*(28-1))))</f>
        <v/>
      </c>
      <c r="AH148" s="16" t="str">
        <f>IF(29&gt;$D148,"",IF($E148=1,EOMONTH(EDATE(Bonds!$I148,6*(29-1)),0),EDATE(Bonds!$I148,6*(29-1))))</f>
        <v/>
      </c>
      <c r="AI148" s="16" t="str">
        <f>IF(30&gt;$D148,"",IF($E148=1,EOMONTH(EDATE(Bonds!$I148,6*(30-1)),0),EDATE(Bonds!$I148,6*(30-1))))</f>
        <v/>
      </c>
      <c r="AJ148" s="16" t="str">
        <f>IF(31&gt;$D148,"",IF($E148=1,EOMONTH(EDATE(Bonds!$I148,6*(31-1)),0),EDATE(Bonds!$I148,6*(31-1))))</f>
        <v/>
      </c>
      <c r="AK148" s="16" t="str">
        <f>IF(32&gt;$D148,"",IF($E148=1,EOMONTH(EDATE(Bonds!$I148,6*(32-1)),0),EDATE(Bonds!$I148,6*(32-1))))</f>
        <v/>
      </c>
      <c r="AL148" s="16" t="str">
        <f>IF(33&gt;$D148,"",IF($E148=1,EOMONTH(EDATE(Bonds!$I148,6*(33-1)),0),EDATE(Bonds!$I148,6*(33-1))))</f>
        <v/>
      </c>
      <c r="AM148" s="16" t="str">
        <f>IF(34&gt;$D148,"",IF($E148=1,EOMONTH(EDATE(Bonds!$I148,6*(34-1)),0),EDATE(Bonds!$I148,6*(34-1))))</f>
        <v/>
      </c>
      <c r="AN148" s="16" t="str">
        <f>IF(35&gt;$D148,"",IF($E148=1,EOMONTH(EDATE(Bonds!$I148,6*(35-1)),0),EDATE(Bonds!$I148,6*(35-1))))</f>
        <v/>
      </c>
      <c r="AO148" s="16" t="str">
        <f>IF(36&gt;$D148,"",IF($E148=1,EOMONTH(EDATE(Bonds!$I148,6*(36-1)),0),EDATE(Bonds!$I148,6*(36-1))))</f>
        <v/>
      </c>
      <c r="AP148" s="16" t="str">
        <f>IF(37&gt;$D148,"",IF($E148=1,EOMONTH(EDATE(Bonds!$I148,6*(37-1)),0),EDATE(Bonds!$I148,6*(37-1))))</f>
        <v/>
      </c>
      <c r="AQ148" s="16" t="str">
        <f>IF(38&gt;$D148,"",IF($E148=1,EOMONTH(EDATE(Bonds!$I148,6*(38-1)),0),EDATE(Bonds!$I148,6*(38-1))))</f>
        <v/>
      </c>
      <c r="AR148" s="16" t="str">
        <f>IF(39&gt;$D148,"",IF($E148=1,EOMONTH(EDATE(Bonds!$I148,6*(39-1)),0),EDATE(Bonds!$I148,6*(39-1))))</f>
        <v/>
      </c>
      <c r="AS148" s="16" t="str">
        <f>IF(40&gt;$D148,"",IF($E148=1,EOMONTH(EDATE(Bonds!$I148,6*(40-1)),0),EDATE(Bonds!$I148,6*(40-1))))</f>
        <v/>
      </c>
      <c r="AT148" s="16" t="str">
        <f>IF(41&gt;$D148,"",IF($E148=1,EOMONTH(EDATE(Bonds!$I148,6*(41-1)),0),EDATE(Bonds!$I148,6*(41-1))))</f>
        <v/>
      </c>
      <c r="AU148" s="16" t="str">
        <f>IF(42&gt;$D148,"",IF($E148=1,EOMONTH(EDATE(Bonds!$I148,6*(42-1)),0),EDATE(Bonds!$I148,6*(42-1))))</f>
        <v/>
      </c>
      <c r="AV148" s="16" t="str">
        <f>IF(43&gt;$D148,"",IF($E148=1,EOMONTH(EDATE(Bonds!$I148,6*(43-1)),0),EDATE(Bonds!$I148,6*(43-1))))</f>
        <v/>
      </c>
      <c r="AW148" s="16" t="str">
        <f>IF(44&gt;$D148,"",IF($E148=1,EOMONTH(EDATE(Bonds!$I148,6*(44-1)),0),EDATE(Bonds!$I148,6*(44-1))))</f>
        <v/>
      </c>
      <c r="AX148" s="16" t="str">
        <f>IF(45&gt;$D148,"",IF($E148=1,EOMONTH(EDATE(Bonds!$I148,6*(45-1)),0),EDATE(Bonds!$I148,6*(45-1))))</f>
        <v/>
      </c>
      <c r="AY148" s="16" t="str">
        <f>IF(46&gt;$D148,"",IF($E148=1,EOMONTH(EDATE(Bonds!$I148,6*(46-1)),0),EDATE(Bonds!$I148,6*(46-1))))</f>
        <v/>
      </c>
      <c r="AZ148" s="16" t="str">
        <f>IF(47&gt;$D148,"",IF($E148=1,EOMONTH(EDATE(Bonds!$I148,6*(47-1)),0),EDATE(Bonds!$I148,6*(47-1))))</f>
        <v/>
      </c>
      <c r="BA148" s="16" t="str">
        <f>IF(48&gt;$D148,"",IF($E148=1,EOMONTH(EDATE(Bonds!$I148,6*(48-1)),0),EDATE(Bonds!$I148,6*(48-1))))</f>
        <v/>
      </c>
      <c r="BB148" s="16" t="str">
        <f>IF(49&gt;$D148,"",IF($E148=1,EOMONTH(EDATE(Bonds!$I148,6*(49-1)),0),EDATE(Bonds!$I148,6*(49-1))))</f>
        <v/>
      </c>
      <c r="BC148" s="16" t="str">
        <f>IF(50&gt;$D148,"",IF($E148=1,EOMONTH(EDATE(Bonds!$I148,6*(50-1)),0),EDATE(Bonds!$I148,6*(50-1))))</f>
        <v/>
      </c>
      <c r="BD148" s="16" t="str">
        <f>IF(51&gt;$D148,"",IF($E148=1,EOMONTH(EDATE(Bonds!$I148,6*(51-1)),0),EDATE(Bonds!$I148,6*(51-1))))</f>
        <v/>
      </c>
      <c r="BE148" s="16" t="str">
        <f>IF(52&gt;$D148,"",IF($E148=1,EOMONTH(EDATE(Bonds!$I148,6*(52-1)),0),EDATE(Bonds!$I148,6*(52-1))))</f>
        <v/>
      </c>
      <c r="BF148" s="16" t="str">
        <f>IF(53&gt;$D148,"",IF($E148=1,EOMONTH(EDATE(Bonds!$I148,6*(53-1)),0),EDATE(Bonds!$I148,6*(53-1))))</f>
        <v/>
      </c>
      <c r="BG148" s="16" t="str">
        <f>IF(54&gt;$D148,"",IF($E148=1,EOMONTH(EDATE(Bonds!$I148,6*(54-1)),0),EDATE(Bonds!$I148,6*(54-1))))</f>
        <v/>
      </c>
      <c r="BH148" s="16" t="str">
        <f>IF(55&gt;$D148,"",IF($E148=1,EOMONTH(EDATE(Bonds!$I148,6*(55-1)),0),EDATE(Bonds!$I148,6*(55-1))))</f>
        <v/>
      </c>
      <c r="BI148" s="16" t="str">
        <f>IF(56&gt;$D148,"",IF($E148=1,EOMONTH(EDATE(Bonds!$I148,6*(56-1)),0),EDATE(Bonds!$I148,6*(56-1))))</f>
        <v/>
      </c>
      <c r="BJ148" s="16" t="str">
        <f>IF(57&gt;$D148,"",IF($E148=1,EOMONTH(EDATE(Bonds!$I148,6*(57-1)),0),EDATE(Bonds!$I148,6*(57-1))))</f>
        <v/>
      </c>
      <c r="BK148" s="16" t="str">
        <f>IF(58&gt;$D148,"",IF($E148=1,EOMONTH(EDATE(Bonds!$I148,6*(58-1)),0),EDATE(Bonds!$I148,6*(58-1))))</f>
        <v/>
      </c>
      <c r="BL148" s="16" t="str">
        <f>IF(59&gt;$D148,"",IF($E148=1,EOMONTH(EDATE(Bonds!$I148,6*(59-1)),0),EDATE(Bonds!$I148,6*(59-1))))</f>
        <v/>
      </c>
      <c r="BM148" s="16" t="str">
        <f>IF(60&gt;$D148,"",IF($E148=1,EOMONTH(EDATE(Bonds!$I148,6*(60-1)),0),EDATE(Bonds!$I148,6*(60-1))))</f>
        <v/>
      </c>
      <c r="BO148" s="22">
        <f t="shared" si="243"/>
        <v>3.8804014146881394E-2</v>
      </c>
      <c r="BP148" s="22">
        <f t="shared" si="244"/>
        <v>4.0970007394902724E-2</v>
      </c>
      <c r="BQ148" s="22">
        <f t="shared" si="245"/>
        <v>4.2385663294413671E-2</v>
      </c>
      <c r="BR148" s="22">
        <f t="shared" si="246"/>
        <v>4.3268245081472673E-2</v>
      </c>
      <c r="BS148" s="22">
        <f t="shared" si="247"/>
        <v>4.3824848087713739E-2</v>
      </c>
      <c r="BT148" s="22">
        <f t="shared" si="248"/>
        <v>4.4170476768592037E-2</v>
      </c>
      <c r="BU148" s="22" t="str">
        <f t="shared" si="249"/>
        <v/>
      </c>
      <c r="BV148" s="22" t="str">
        <f t="shared" si="250"/>
        <v/>
      </c>
      <c r="BW148" s="22" t="str">
        <f t="shared" si="251"/>
        <v/>
      </c>
      <c r="BX148" s="22" t="str">
        <f t="shared" si="252"/>
        <v/>
      </c>
      <c r="BY148" s="22" t="str">
        <f t="shared" si="253"/>
        <v/>
      </c>
      <c r="BZ148" s="22" t="str">
        <f t="shared" si="254"/>
        <v/>
      </c>
      <c r="CA148" s="22" t="str">
        <f t="shared" si="255"/>
        <v/>
      </c>
      <c r="CB148" s="22" t="str">
        <f t="shared" si="256"/>
        <v/>
      </c>
      <c r="CC148" s="22" t="str">
        <f t="shared" si="257"/>
        <v/>
      </c>
      <c r="CD148" s="22" t="str">
        <f t="shared" si="258"/>
        <v/>
      </c>
      <c r="CE148" s="22" t="str">
        <f t="shared" si="259"/>
        <v/>
      </c>
      <c r="CF148" s="22" t="str">
        <f t="shared" si="260"/>
        <v/>
      </c>
      <c r="CG148" s="22" t="str">
        <f t="shared" si="261"/>
        <v/>
      </c>
      <c r="CH148" s="22" t="str">
        <f t="shared" si="262"/>
        <v/>
      </c>
      <c r="CI148" s="22" t="str">
        <f t="shared" si="263"/>
        <v/>
      </c>
      <c r="CJ148" s="22" t="str">
        <f t="shared" si="264"/>
        <v/>
      </c>
      <c r="CK148" s="22" t="str">
        <f t="shared" si="265"/>
        <v/>
      </c>
      <c r="CL148" s="22" t="str">
        <f t="shared" si="266"/>
        <v/>
      </c>
      <c r="CM148" s="22" t="str">
        <f t="shared" si="267"/>
        <v/>
      </c>
      <c r="CN148" s="22" t="str">
        <f t="shared" si="268"/>
        <v/>
      </c>
      <c r="CO148" s="22" t="str">
        <f t="shared" si="269"/>
        <v/>
      </c>
      <c r="CP148" s="22" t="str">
        <f t="shared" si="270"/>
        <v/>
      </c>
      <c r="CQ148" s="22" t="str">
        <f t="shared" si="271"/>
        <v/>
      </c>
      <c r="CR148" s="22" t="str">
        <f t="shared" si="272"/>
        <v/>
      </c>
      <c r="CS148" s="22" t="str">
        <f t="shared" si="273"/>
        <v/>
      </c>
      <c r="CT148" s="22" t="str">
        <f t="shared" si="274"/>
        <v/>
      </c>
      <c r="CU148" s="22" t="str">
        <f t="shared" si="275"/>
        <v/>
      </c>
      <c r="CV148" s="22" t="str">
        <f t="shared" si="276"/>
        <v/>
      </c>
      <c r="CW148" s="22" t="str">
        <f t="shared" si="277"/>
        <v/>
      </c>
      <c r="CX148" s="22" t="str">
        <f t="shared" si="278"/>
        <v/>
      </c>
      <c r="CY148" s="22" t="str">
        <f t="shared" si="279"/>
        <v/>
      </c>
      <c r="CZ148" s="22" t="str">
        <f t="shared" si="280"/>
        <v/>
      </c>
      <c r="DA148" s="22" t="str">
        <f t="shared" si="281"/>
        <v/>
      </c>
      <c r="DB148" s="22" t="str">
        <f t="shared" si="282"/>
        <v/>
      </c>
      <c r="DC148" s="22" t="str">
        <f t="shared" si="283"/>
        <v/>
      </c>
      <c r="DD148" s="22" t="str">
        <f t="shared" si="284"/>
        <v/>
      </c>
      <c r="DE148" s="22" t="str">
        <f t="shared" si="285"/>
        <v/>
      </c>
      <c r="DF148" s="22" t="str">
        <f t="shared" si="286"/>
        <v/>
      </c>
      <c r="DG148" s="22" t="str">
        <f t="shared" si="287"/>
        <v/>
      </c>
      <c r="DH148" s="22" t="str">
        <f t="shared" si="288"/>
        <v/>
      </c>
      <c r="DI148" s="22" t="str">
        <f t="shared" si="289"/>
        <v/>
      </c>
      <c r="DJ148" s="22" t="str">
        <f t="shared" si="290"/>
        <v/>
      </c>
      <c r="DK148" s="22" t="str">
        <f t="shared" si="291"/>
        <v/>
      </c>
      <c r="DL148" s="22" t="str">
        <f t="shared" si="292"/>
        <v/>
      </c>
      <c r="DM148" s="22" t="str">
        <f t="shared" si="293"/>
        <v/>
      </c>
      <c r="DN148" s="22" t="str">
        <f t="shared" si="294"/>
        <v/>
      </c>
      <c r="DO148" s="22" t="str">
        <f t="shared" si="295"/>
        <v/>
      </c>
      <c r="DP148" s="22" t="str">
        <f t="shared" si="296"/>
        <v/>
      </c>
      <c r="DQ148" s="22" t="str">
        <f t="shared" si="297"/>
        <v/>
      </c>
      <c r="DR148" s="22" t="str">
        <f t="shared" si="298"/>
        <v/>
      </c>
      <c r="DS148" s="22" t="str">
        <f t="shared" si="299"/>
        <v/>
      </c>
      <c r="DT148" s="22" t="str">
        <f t="shared" si="300"/>
        <v/>
      </c>
      <c r="DU148" s="22" t="str">
        <f t="shared" si="301"/>
        <v/>
      </c>
      <c r="DV148" s="22" t="str">
        <f t="shared" si="302"/>
        <v/>
      </c>
      <c r="DX148" s="18">
        <f t="shared" si="303"/>
        <v>1.9694058283241549</v>
      </c>
      <c r="DY148" s="18">
        <f t="shared" si="304"/>
        <v>1.9281380385689189</v>
      </c>
      <c r="DZ148" s="18">
        <f t="shared" si="305"/>
        <v>1.8849916233664674</v>
      </c>
      <c r="EA148" s="18">
        <f t="shared" si="306"/>
        <v>1.8424852315549887</v>
      </c>
      <c r="EB148" s="18">
        <f t="shared" si="307"/>
        <v>1.800325613892837</v>
      </c>
      <c r="EC148" s="18">
        <f t="shared" si="308"/>
        <v>89.752865385772125</v>
      </c>
      <c r="ED148" s="18">
        <f t="shared" si="309"/>
        <v>0</v>
      </c>
      <c r="EE148" s="18">
        <f t="shared" si="310"/>
        <v>0</v>
      </c>
      <c r="EF148" s="18">
        <f t="shared" si="311"/>
        <v>0</v>
      </c>
      <c r="EG148" s="18">
        <f t="shared" si="312"/>
        <v>0</v>
      </c>
      <c r="EH148" s="18">
        <f t="shared" si="313"/>
        <v>0</v>
      </c>
      <c r="EI148" s="18">
        <f t="shared" si="314"/>
        <v>0</v>
      </c>
      <c r="EJ148" s="18">
        <f t="shared" si="315"/>
        <v>0</v>
      </c>
      <c r="EK148" s="18">
        <f t="shared" si="316"/>
        <v>0</v>
      </c>
      <c r="EL148" s="18">
        <f t="shared" si="317"/>
        <v>0</v>
      </c>
      <c r="EM148" s="18">
        <f t="shared" si="318"/>
        <v>0</v>
      </c>
      <c r="EN148" s="18">
        <f t="shared" si="319"/>
        <v>0</v>
      </c>
      <c r="EO148" s="18">
        <f t="shared" si="320"/>
        <v>0</v>
      </c>
      <c r="EP148" s="18">
        <f t="shared" si="321"/>
        <v>0</v>
      </c>
      <c r="EQ148" s="18">
        <f t="shared" si="322"/>
        <v>0</v>
      </c>
      <c r="ER148" s="18">
        <f t="shared" si="323"/>
        <v>0</v>
      </c>
      <c r="ES148" s="18">
        <f t="shared" si="324"/>
        <v>0</v>
      </c>
      <c r="ET148" s="18">
        <f t="shared" si="325"/>
        <v>0</v>
      </c>
      <c r="EU148" s="18">
        <f t="shared" si="326"/>
        <v>0</v>
      </c>
      <c r="EV148" s="18">
        <f t="shared" si="327"/>
        <v>0</v>
      </c>
      <c r="EW148" s="18">
        <f t="shared" si="328"/>
        <v>0</v>
      </c>
      <c r="EX148" s="18">
        <f t="shared" si="329"/>
        <v>0</v>
      </c>
      <c r="EY148" s="18">
        <f t="shared" si="330"/>
        <v>0</v>
      </c>
      <c r="EZ148" s="18">
        <f t="shared" si="331"/>
        <v>0</v>
      </c>
      <c r="FA148" s="18">
        <f t="shared" si="332"/>
        <v>0</v>
      </c>
      <c r="FB148" s="18">
        <f t="shared" si="333"/>
        <v>0</v>
      </c>
      <c r="FC148" s="18">
        <f t="shared" si="334"/>
        <v>0</v>
      </c>
      <c r="FD148" s="18">
        <f t="shared" si="335"/>
        <v>0</v>
      </c>
      <c r="FE148" s="18">
        <f t="shared" si="336"/>
        <v>0</v>
      </c>
      <c r="FF148" s="18">
        <f t="shared" si="337"/>
        <v>0</v>
      </c>
      <c r="FG148" s="18">
        <f t="shared" si="338"/>
        <v>0</v>
      </c>
      <c r="FH148" s="18">
        <f t="shared" si="339"/>
        <v>0</v>
      </c>
      <c r="FI148" s="18">
        <f t="shared" si="340"/>
        <v>0</v>
      </c>
      <c r="FJ148" s="18">
        <f t="shared" si="341"/>
        <v>0</v>
      </c>
      <c r="FK148" s="18">
        <f t="shared" si="342"/>
        <v>0</v>
      </c>
      <c r="FL148" s="18">
        <f t="shared" si="343"/>
        <v>0</v>
      </c>
      <c r="FM148" s="18">
        <f t="shared" si="344"/>
        <v>0</v>
      </c>
      <c r="FN148" s="18">
        <f t="shared" si="345"/>
        <v>0</v>
      </c>
      <c r="FO148" s="18">
        <f t="shared" si="346"/>
        <v>0</v>
      </c>
      <c r="FP148" s="18">
        <f t="shared" si="347"/>
        <v>0</v>
      </c>
      <c r="FQ148" s="18">
        <f t="shared" si="348"/>
        <v>0</v>
      </c>
      <c r="FR148" s="18">
        <f t="shared" si="349"/>
        <v>0</v>
      </c>
      <c r="FS148" s="18">
        <f t="shared" si="350"/>
        <v>0</v>
      </c>
      <c r="FT148" s="18">
        <f t="shared" si="351"/>
        <v>0</v>
      </c>
      <c r="FU148" s="18">
        <f t="shared" si="352"/>
        <v>0</v>
      </c>
      <c r="FV148" s="18">
        <f t="shared" si="353"/>
        <v>0</v>
      </c>
      <c r="FW148" s="18">
        <f t="shared" si="354"/>
        <v>0</v>
      </c>
      <c r="FX148" s="18">
        <f t="shared" si="355"/>
        <v>0</v>
      </c>
      <c r="FY148" s="18">
        <f t="shared" si="356"/>
        <v>0</v>
      </c>
      <c r="FZ148" s="18">
        <f t="shared" si="357"/>
        <v>0</v>
      </c>
      <c r="GA148" s="18">
        <f t="shared" si="358"/>
        <v>0</v>
      </c>
      <c r="GB148" s="18">
        <f t="shared" si="359"/>
        <v>0</v>
      </c>
      <c r="GC148" s="18">
        <f t="shared" si="360"/>
        <v>0</v>
      </c>
      <c r="GD148" s="18">
        <f t="shared" si="361"/>
        <v>0</v>
      </c>
      <c r="GE148" s="18">
        <f t="shared" si="362"/>
        <v>0</v>
      </c>
    </row>
    <row r="149" spans="1:187" x14ac:dyDescent="0.2">
      <c r="A149">
        <v>146</v>
      </c>
      <c r="B149" s="16">
        <f>Bonds!B149</f>
        <v>47345</v>
      </c>
      <c r="C149" s="17">
        <f>Bonds!C149</f>
        <v>1.625</v>
      </c>
      <c r="D149">
        <f>Bonds!Q149</f>
        <v>6</v>
      </c>
      <c r="E149">
        <f t="shared" si="242"/>
        <v>0</v>
      </c>
      <c r="F149" s="16">
        <f>IF(1&gt;$D149,"",IF($E149=1,EOMONTH(EDATE(Bonds!$I149,6*(1-1)),0),EDATE(Bonds!$I149,6*(1-1))))</f>
        <v>46433</v>
      </c>
      <c r="G149" s="16">
        <f>IF(2&gt;$D149,"",IF($E149=1,EOMONTH(EDATE(Bonds!$I149,6*(2-1)),0),EDATE(Bonds!$I149,6*(2-1))))</f>
        <v>46614</v>
      </c>
      <c r="H149" s="16">
        <f>IF(3&gt;$D149,"",IF($E149=1,EOMONTH(EDATE(Bonds!$I149,6*(3-1)),0),EDATE(Bonds!$I149,6*(3-1))))</f>
        <v>46798</v>
      </c>
      <c r="I149" s="16">
        <f>IF(4&gt;$D149,"",IF($E149=1,EOMONTH(EDATE(Bonds!$I149,6*(4-1)),0),EDATE(Bonds!$I149,6*(4-1))))</f>
        <v>46980</v>
      </c>
      <c r="J149" s="16">
        <f>IF(5&gt;$D149,"",IF($E149=1,EOMONTH(EDATE(Bonds!$I149,6*(5-1)),0),EDATE(Bonds!$I149,6*(5-1))))</f>
        <v>47164</v>
      </c>
      <c r="K149" s="16">
        <f>IF(6&gt;$D149,"",IF($E149=1,EOMONTH(EDATE(Bonds!$I149,6*(6-1)),0),EDATE(Bonds!$I149,6*(6-1))))</f>
        <v>47345</v>
      </c>
      <c r="L149" s="16" t="str">
        <f>IF(7&gt;$D149,"",IF($E149=1,EOMONTH(EDATE(Bonds!$I149,6*(7-1)),0),EDATE(Bonds!$I149,6*(7-1))))</f>
        <v/>
      </c>
      <c r="M149" s="16" t="str">
        <f>IF(8&gt;$D149,"",IF($E149=1,EOMONTH(EDATE(Bonds!$I149,6*(8-1)),0),EDATE(Bonds!$I149,6*(8-1))))</f>
        <v/>
      </c>
      <c r="N149" s="16" t="str">
        <f>IF(9&gt;$D149,"",IF($E149=1,EOMONTH(EDATE(Bonds!$I149,6*(9-1)),0),EDATE(Bonds!$I149,6*(9-1))))</f>
        <v/>
      </c>
      <c r="O149" s="16" t="str">
        <f>IF(10&gt;$D149,"",IF($E149=1,EOMONTH(EDATE(Bonds!$I149,6*(10-1)),0),EDATE(Bonds!$I149,6*(10-1))))</f>
        <v/>
      </c>
      <c r="P149" s="16" t="str">
        <f>IF(11&gt;$D149,"",IF($E149=1,EOMONTH(EDATE(Bonds!$I149,6*(11-1)),0),EDATE(Bonds!$I149,6*(11-1))))</f>
        <v/>
      </c>
      <c r="Q149" s="16" t="str">
        <f>IF(12&gt;$D149,"",IF($E149=1,EOMONTH(EDATE(Bonds!$I149,6*(12-1)),0),EDATE(Bonds!$I149,6*(12-1))))</f>
        <v/>
      </c>
      <c r="R149" s="16" t="str">
        <f>IF(13&gt;$D149,"",IF($E149=1,EOMONTH(EDATE(Bonds!$I149,6*(13-1)),0),EDATE(Bonds!$I149,6*(13-1))))</f>
        <v/>
      </c>
      <c r="S149" s="16" t="str">
        <f>IF(14&gt;$D149,"",IF($E149=1,EOMONTH(EDATE(Bonds!$I149,6*(14-1)),0),EDATE(Bonds!$I149,6*(14-1))))</f>
        <v/>
      </c>
      <c r="T149" s="16" t="str">
        <f>IF(15&gt;$D149,"",IF($E149=1,EOMONTH(EDATE(Bonds!$I149,6*(15-1)),0),EDATE(Bonds!$I149,6*(15-1))))</f>
        <v/>
      </c>
      <c r="U149" s="16" t="str">
        <f>IF(16&gt;$D149,"",IF($E149=1,EOMONTH(EDATE(Bonds!$I149,6*(16-1)),0),EDATE(Bonds!$I149,6*(16-1))))</f>
        <v/>
      </c>
      <c r="V149" s="16" t="str">
        <f>IF(17&gt;$D149,"",IF($E149=1,EOMONTH(EDATE(Bonds!$I149,6*(17-1)),0),EDATE(Bonds!$I149,6*(17-1))))</f>
        <v/>
      </c>
      <c r="W149" s="16" t="str">
        <f>IF(18&gt;$D149,"",IF($E149=1,EOMONTH(EDATE(Bonds!$I149,6*(18-1)),0),EDATE(Bonds!$I149,6*(18-1))))</f>
        <v/>
      </c>
      <c r="X149" s="16" t="str">
        <f>IF(19&gt;$D149,"",IF($E149=1,EOMONTH(EDATE(Bonds!$I149,6*(19-1)),0),EDATE(Bonds!$I149,6*(19-1))))</f>
        <v/>
      </c>
      <c r="Y149" s="16" t="str">
        <f>IF(20&gt;$D149,"",IF($E149=1,EOMONTH(EDATE(Bonds!$I149,6*(20-1)),0),EDATE(Bonds!$I149,6*(20-1))))</f>
        <v/>
      </c>
      <c r="Z149" s="16" t="str">
        <f>IF(21&gt;$D149,"",IF($E149=1,EOMONTH(EDATE(Bonds!$I149,6*(21-1)),0),EDATE(Bonds!$I149,6*(21-1))))</f>
        <v/>
      </c>
      <c r="AA149" s="16" t="str">
        <f>IF(22&gt;$D149,"",IF($E149=1,EOMONTH(EDATE(Bonds!$I149,6*(22-1)),0),EDATE(Bonds!$I149,6*(22-1))))</f>
        <v/>
      </c>
      <c r="AB149" s="16" t="str">
        <f>IF(23&gt;$D149,"",IF($E149=1,EOMONTH(EDATE(Bonds!$I149,6*(23-1)),0),EDATE(Bonds!$I149,6*(23-1))))</f>
        <v/>
      </c>
      <c r="AC149" s="16" t="str">
        <f>IF(24&gt;$D149,"",IF($E149=1,EOMONTH(EDATE(Bonds!$I149,6*(24-1)),0),EDATE(Bonds!$I149,6*(24-1))))</f>
        <v/>
      </c>
      <c r="AD149" s="16" t="str">
        <f>IF(25&gt;$D149,"",IF($E149=1,EOMONTH(EDATE(Bonds!$I149,6*(25-1)),0),EDATE(Bonds!$I149,6*(25-1))))</f>
        <v/>
      </c>
      <c r="AE149" s="16" t="str">
        <f>IF(26&gt;$D149,"",IF($E149=1,EOMONTH(EDATE(Bonds!$I149,6*(26-1)),0),EDATE(Bonds!$I149,6*(26-1))))</f>
        <v/>
      </c>
      <c r="AF149" s="16" t="str">
        <f>IF(27&gt;$D149,"",IF($E149=1,EOMONTH(EDATE(Bonds!$I149,6*(27-1)),0),EDATE(Bonds!$I149,6*(27-1))))</f>
        <v/>
      </c>
      <c r="AG149" s="16" t="str">
        <f>IF(28&gt;$D149,"",IF($E149=1,EOMONTH(EDATE(Bonds!$I149,6*(28-1)),0),EDATE(Bonds!$I149,6*(28-1))))</f>
        <v/>
      </c>
      <c r="AH149" s="16" t="str">
        <f>IF(29&gt;$D149,"",IF($E149=1,EOMONTH(EDATE(Bonds!$I149,6*(29-1)),0),EDATE(Bonds!$I149,6*(29-1))))</f>
        <v/>
      </c>
      <c r="AI149" s="16" t="str">
        <f>IF(30&gt;$D149,"",IF($E149=1,EOMONTH(EDATE(Bonds!$I149,6*(30-1)),0),EDATE(Bonds!$I149,6*(30-1))))</f>
        <v/>
      </c>
      <c r="AJ149" s="16" t="str">
        <f>IF(31&gt;$D149,"",IF($E149=1,EOMONTH(EDATE(Bonds!$I149,6*(31-1)),0),EDATE(Bonds!$I149,6*(31-1))))</f>
        <v/>
      </c>
      <c r="AK149" s="16" t="str">
        <f>IF(32&gt;$D149,"",IF($E149=1,EOMONTH(EDATE(Bonds!$I149,6*(32-1)),0),EDATE(Bonds!$I149,6*(32-1))))</f>
        <v/>
      </c>
      <c r="AL149" s="16" t="str">
        <f>IF(33&gt;$D149,"",IF($E149=1,EOMONTH(EDATE(Bonds!$I149,6*(33-1)),0),EDATE(Bonds!$I149,6*(33-1))))</f>
        <v/>
      </c>
      <c r="AM149" s="16" t="str">
        <f>IF(34&gt;$D149,"",IF($E149=1,EOMONTH(EDATE(Bonds!$I149,6*(34-1)),0),EDATE(Bonds!$I149,6*(34-1))))</f>
        <v/>
      </c>
      <c r="AN149" s="16" t="str">
        <f>IF(35&gt;$D149,"",IF($E149=1,EOMONTH(EDATE(Bonds!$I149,6*(35-1)),0),EDATE(Bonds!$I149,6*(35-1))))</f>
        <v/>
      </c>
      <c r="AO149" s="16" t="str">
        <f>IF(36&gt;$D149,"",IF($E149=1,EOMONTH(EDATE(Bonds!$I149,6*(36-1)),0),EDATE(Bonds!$I149,6*(36-1))))</f>
        <v/>
      </c>
      <c r="AP149" s="16" t="str">
        <f>IF(37&gt;$D149,"",IF($E149=1,EOMONTH(EDATE(Bonds!$I149,6*(37-1)),0),EDATE(Bonds!$I149,6*(37-1))))</f>
        <v/>
      </c>
      <c r="AQ149" s="16" t="str">
        <f>IF(38&gt;$D149,"",IF($E149=1,EOMONTH(EDATE(Bonds!$I149,6*(38-1)),0),EDATE(Bonds!$I149,6*(38-1))))</f>
        <v/>
      </c>
      <c r="AR149" s="16" t="str">
        <f>IF(39&gt;$D149,"",IF($E149=1,EOMONTH(EDATE(Bonds!$I149,6*(39-1)),0),EDATE(Bonds!$I149,6*(39-1))))</f>
        <v/>
      </c>
      <c r="AS149" s="16" t="str">
        <f>IF(40&gt;$D149,"",IF($E149=1,EOMONTH(EDATE(Bonds!$I149,6*(40-1)),0),EDATE(Bonds!$I149,6*(40-1))))</f>
        <v/>
      </c>
      <c r="AT149" s="16" t="str">
        <f>IF(41&gt;$D149,"",IF($E149=1,EOMONTH(EDATE(Bonds!$I149,6*(41-1)),0),EDATE(Bonds!$I149,6*(41-1))))</f>
        <v/>
      </c>
      <c r="AU149" s="16" t="str">
        <f>IF(42&gt;$D149,"",IF($E149=1,EOMONTH(EDATE(Bonds!$I149,6*(42-1)),0),EDATE(Bonds!$I149,6*(42-1))))</f>
        <v/>
      </c>
      <c r="AV149" s="16" t="str">
        <f>IF(43&gt;$D149,"",IF($E149=1,EOMONTH(EDATE(Bonds!$I149,6*(43-1)),0),EDATE(Bonds!$I149,6*(43-1))))</f>
        <v/>
      </c>
      <c r="AW149" s="16" t="str">
        <f>IF(44&gt;$D149,"",IF($E149=1,EOMONTH(EDATE(Bonds!$I149,6*(44-1)),0),EDATE(Bonds!$I149,6*(44-1))))</f>
        <v/>
      </c>
      <c r="AX149" s="16" t="str">
        <f>IF(45&gt;$D149,"",IF($E149=1,EOMONTH(EDATE(Bonds!$I149,6*(45-1)),0),EDATE(Bonds!$I149,6*(45-1))))</f>
        <v/>
      </c>
      <c r="AY149" s="16" t="str">
        <f>IF(46&gt;$D149,"",IF($E149=1,EOMONTH(EDATE(Bonds!$I149,6*(46-1)),0),EDATE(Bonds!$I149,6*(46-1))))</f>
        <v/>
      </c>
      <c r="AZ149" s="16" t="str">
        <f>IF(47&gt;$D149,"",IF($E149=1,EOMONTH(EDATE(Bonds!$I149,6*(47-1)),0),EDATE(Bonds!$I149,6*(47-1))))</f>
        <v/>
      </c>
      <c r="BA149" s="16" t="str">
        <f>IF(48&gt;$D149,"",IF($E149=1,EOMONTH(EDATE(Bonds!$I149,6*(48-1)),0),EDATE(Bonds!$I149,6*(48-1))))</f>
        <v/>
      </c>
      <c r="BB149" s="16" t="str">
        <f>IF(49&gt;$D149,"",IF($E149=1,EOMONTH(EDATE(Bonds!$I149,6*(49-1)),0),EDATE(Bonds!$I149,6*(49-1))))</f>
        <v/>
      </c>
      <c r="BC149" s="16" t="str">
        <f>IF(50&gt;$D149,"",IF($E149=1,EOMONTH(EDATE(Bonds!$I149,6*(50-1)),0),EDATE(Bonds!$I149,6*(50-1))))</f>
        <v/>
      </c>
      <c r="BD149" s="16" t="str">
        <f>IF(51&gt;$D149,"",IF($E149=1,EOMONTH(EDATE(Bonds!$I149,6*(51-1)),0),EDATE(Bonds!$I149,6*(51-1))))</f>
        <v/>
      </c>
      <c r="BE149" s="16" t="str">
        <f>IF(52&gt;$D149,"",IF($E149=1,EOMONTH(EDATE(Bonds!$I149,6*(52-1)),0),EDATE(Bonds!$I149,6*(52-1))))</f>
        <v/>
      </c>
      <c r="BF149" s="16" t="str">
        <f>IF(53&gt;$D149,"",IF($E149=1,EOMONTH(EDATE(Bonds!$I149,6*(53-1)),0),EDATE(Bonds!$I149,6*(53-1))))</f>
        <v/>
      </c>
      <c r="BG149" s="16" t="str">
        <f>IF(54&gt;$D149,"",IF($E149=1,EOMONTH(EDATE(Bonds!$I149,6*(54-1)),0),EDATE(Bonds!$I149,6*(54-1))))</f>
        <v/>
      </c>
      <c r="BH149" s="16" t="str">
        <f>IF(55&gt;$D149,"",IF($E149=1,EOMONTH(EDATE(Bonds!$I149,6*(55-1)),0),EDATE(Bonds!$I149,6*(55-1))))</f>
        <v/>
      </c>
      <c r="BI149" s="16" t="str">
        <f>IF(56&gt;$D149,"",IF($E149=1,EOMONTH(EDATE(Bonds!$I149,6*(56-1)),0),EDATE(Bonds!$I149,6*(56-1))))</f>
        <v/>
      </c>
      <c r="BJ149" s="16" t="str">
        <f>IF(57&gt;$D149,"",IF($E149=1,EOMONTH(EDATE(Bonds!$I149,6*(57-1)),0),EDATE(Bonds!$I149,6*(57-1))))</f>
        <v/>
      </c>
      <c r="BK149" s="16" t="str">
        <f>IF(58&gt;$D149,"",IF($E149=1,EOMONTH(EDATE(Bonds!$I149,6*(58-1)),0),EDATE(Bonds!$I149,6*(58-1))))</f>
        <v/>
      </c>
      <c r="BL149" s="16" t="str">
        <f>IF(59&gt;$D149,"",IF($E149=1,EOMONTH(EDATE(Bonds!$I149,6*(59-1)),0),EDATE(Bonds!$I149,6*(59-1))))</f>
        <v/>
      </c>
      <c r="BM149" s="16" t="str">
        <f>IF(60&gt;$D149,"",IF($E149=1,EOMONTH(EDATE(Bonds!$I149,6*(60-1)),0),EDATE(Bonds!$I149,6*(60-1))))</f>
        <v/>
      </c>
      <c r="BO149" s="22">
        <f t="shared" si="243"/>
        <v>3.9020657449939315E-2</v>
      </c>
      <c r="BP149" s="22">
        <f t="shared" si="244"/>
        <v>4.1110910077221674E-2</v>
      </c>
      <c r="BQ149" s="22">
        <f t="shared" si="245"/>
        <v>4.2474903504774571E-2</v>
      </c>
      <c r="BR149" s="22">
        <f t="shared" si="246"/>
        <v>4.3324176224102208E-2</v>
      </c>
      <c r="BS149" s="22">
        <f t="shared" si="247"/>
        <v>4.3859676958404203E-2</v>
      </c>
      <c r="BT149" s="22">
        <f t="shared" si="248"/>
        <v>4.4193064657407355E-2</v>
      </c>
      <c r="BU149" s="22" t="str">
        <f t="shared" si="249"/>
        <v/>
      </c>
      <c r="BV149" s="22" t="str">
        <f t="shared" si="250"/>
        <v/>
      </c>
      <c r="BW149" s="22" t="str">
        <f t="shared" si="251"/>
        <v/>
      </c>
      <c r="BX149" s="22" t="str">
        <f t="shared" si="252"/>
        <v/>
      </c>
      <c r="BY149" s="22" t="str">
        <f t="shared" si="253"/>
        <v/>
      </c>
      <c r="BZ149" s="22" t="str">
        <f t="shared" si="254"/>
        <v/>
      </c>
      <c r="CA149" s="22" t="str">
        <f t="shared" si="255"/>
        <v/>
      </c>
      <c r="CB149" s="22" t="str">
        <f t="shared" si="256"/>
        <v/>
      </c>
      <c r="CC149" s="22" t="str">
        <f t="shared" si="257"/>
        <v/>
      </c>
      <c r="CD149" s="22" t="str">
        <f t="shared" si="258"/>
        <v/>
      </c>
      <c r="CE149" s="22" t="str">
        <f t="shared" si="259"/>
        <v/>
      </c>
      <c r="CF149" s="22" t="str">
        <f t="shared" si="260"/>
        <v/>
      </c>
      <c r="CG149" s="22" t="str">
        <f t="shared" si="261"/>
        <v/>
      </c>
      <c r="CH149" s="22" t="str">
        <f t="shared" si="262"/>
        <v/>
      </c>
      <c r="CI149" s="22" t="str">
        <f t="shared" si="263"/>
        <v/>
      </c>
      <c r="CJ149" s="22" t="str">
        <f t="shared" si="264"/>
        <v/>
      </c>
      <c r="CK149" s="22" t="str">
        <f t="shared" si="265"/>
        <v/>
      </c>
      <c r="CL149" s="22" t="str">
        <f t="shared" si="266"/>
        <v/>
      </c>
      <c r="CM149" s="22" t="str">
        <f t="shared" si="267"/>
        <v/>
      </c>
      <c r="CN149" s="22" t="str">
        <f t="shared" si="268"/>
        <v/>
      </c>
      <c r="CO149" s="22" t="str">
        <f t="shared" si="269"/>
        <v/>
      </c>
      <c r="CP149" s="22" t="str">
        <f t="shared" si="270"/>
        <v/>
      </c>
      <c r="CQ149" s="22" t="str">
        <f t="shared" si="271"/>
        <v/>
      </c>
      <c r="CR149" s="22" t="str">
        <f t="shared" si="272"/>
        <v/>
      </c>
      <c r="CS149" s="22" t="str">
        <f t="shared" si="273"/>
        <v/>
      </c>
      <c r="CT149" s="22" t="str">
        <f t="shared" si="274"/>
        <v/>
      </c>
      <c r="CU149" s="22" t="str">
        <f t="shared" si="275"/>
        <v/>
      </c>
      <c r="CV149" s="22" t="str">
        <f t="shared" si="276"/>
        <v/>
      </c>
      <c r="CW149" s="22" t="str">
        <f t="shared" si="277"/>
        <v/>
      </c>
      <c r="CX149" s="22" t="str">
        <f t="shared" si="278"/>
        <v/>
      </c>
      <c r="CY149" s="22" t="str">
        <f t="shared" si="279"/>
        <v/>
      </c>
      <c r="CZ149" s="22" t="str">
        <f t="shared" si="280"/>
        <v/>
      </c>
      <c r="DA149" s="22" t="str">
        <f t="shared" si="281"/>
        <v/>
      </c>
      <c r="DB149" s="22" t="str">
        <f t="shared" si="282"/>
        <v/>
      </c>
      <c r="DC149" s="22" t="str">
        <f t="shared" si="283"/>
        <v/>
      </c>
      <c r="DD149" s="22" t="str">
        <f t="shared" si="284"/>
        <v/>
      </c>
      <c r="DE149" s="22" t="str">
        <f t="shared" si="285"/>
        <v/>
      </c>
      <c r="DF149" s="22" t="str">
        <f t="shared" si="286"/>
        <v/>
      </c>
      <c r="DG149" s="22" t="str">
        <f t="shared" si="287"/>
        <v/>
      </c>
      <c r="DH149" s="22" t="str">
        <f t="shared" si="288"/>
        <v/>
      </c>
      <c r="DI149" s="22" t="str">
        <f t="shared" si="289"/>
        <v/>
      </c>
      <c r="DJ149" s="22" t="str">
        <f t="shared" si="290"/>
        <v/>
      </c>
      <c r="DK149" s="22" t="str">
        <f t="shared" si="291"/>
        <v/>
      </c>
      <c r="DL149" s="22" t="str">
        <f t="shared" si="292"/>
        <v/>
      </c>
      <c r="DM149" s="22" t="str">
        <f t="shared" si="293"/>
        <v/>
      </c>
      <c r="DN149" s="22" t="str">
        <f t="shared" si="294"/>
        <v/>
      </c>
      <c r="DO149" s="22" t="str">
        <f t="shared" si="295"/>
        <v/>
      </c>
      <c r="DP149" s="22" t="str">
        <f t="shared" si="296"/>
        <v/>
      </c>
      <c r="DQ149" s="22" t="str">
        <f t="shared" si="297"/>
        <v/>
      </c>
      <c r="DR149" s="22" t="str">
        <f t="shared" si="298"/>
        <v/>
      </c>
      <c r="DS149" s="22" t="str">
        <f t="shared" si="299"/>
        <v/>
      </c>
      <c r="DT149" s="22" t="str">
        <f t="shared" si="300"/>
        <v/>
      </c>
      <c r="DU149" s="22" t="str">
        <f t="shared" si="301"/>
        <v/>
      </c>
      <c r="DV149" s="22" t="str">
        <f t="shared" si="302"/>
        <v/>
      </c>
      <c r="DX149" s="18">
        <f t="shared" si="303"/>
        <v>0.79872041706889652</v>
      </c>
      <c r="DY149" s="18">
        <f t="shared" si="304"/>
        <v>0.78188540372444071</v>
      </c>
      <c r="DZ149" s="18">
        <f t="shared" si="305"/>
        <v>0.76434700029073865</v>
      </c>
      <c r="EA149" s="18">
        <f t="shared" si="306"/>
        <v>0.74709890427250336</v>
      </c>
      <c r="EB149" s="18">
        <f t="shared" si="307"/>
        <v>0.73000416311685723</v>
      </c>
      <c r="EC149" s="18">
        <f t="shared" si="308"/>
        <v>88.541195569630688</v>
      </c>
      <c r="ED149" s="18">
        <f t="shared" si="309"/>
        <v>0</v>
      </c>
      <c r="EE149" s="18">
        <f t="shared" si="310"/>
        <v>0</v>
      </c>
      <c r="EF149" s="18">
        <f t="shared" si="311"/>
        <v>0</v>
      </c>
      <c r="EG149" s="18">
        <f t="shared" si="312"/>
        <v>0</v>
      </c>
      <c r="EH149" s="18">
        <f t="shared" si="313"/>
        <v>0</v>
      </c>
      <c r="EI149" s="18">
        <f t="shared" si="314"/>
        <v>0</v>
      </c>
      <c r="EJ149" s="18">
        <f t="shared" si="315"/>
        <v>0</v>
      </c>
      <c r="EK149" s="18">
        <f t="shared" si="316"/>
        <v>0</v>
      </c>
      <c r="EL149" s="18">
        <f t="shared" si="317"/>
        <v>0</v>
      </c>
      <c r="EM149" s="18">
        <f t="shared" si="318"/>
        <v>0</v>
      </c>
      <c r="EN149" s="18">
        <f t="shared" si="319"/>
        <v>0</v>
      </c>
      <c r="EO149" s="18">
        <f t="shared" si="320"/>
        <v>0</v>
      </c>
      <c r="EP149" s="18">
        <f t="shared" si="321"/>
        <v>0</v>
      </c>
      <c r="EQ149" s="18">
        <f t="shared" si="322"/>
        <v>0</v>
      </c>
      <c r="ER149" s="18">
        <f t="shared" si="323"/>
        <v>0</v>
      </c>
      <c r="ES149" s="18">
        <f t="shared" si="324"/>
        <v>0</v>
      </c>
      <c r="ET149" s="18">
        <f t="shared" si="325"/>
        <v>0</v>
      </c>
      <c r="EU149" s="18">
        <f t="shared" si="326"/>
        <v>0</v>
      </c>
      <c r="EV149" s="18">
        <f t="shared" si="327"/>
        <v>0</v>
      </c>
      <c r="EW149" s="18">
        <f t="shared" si="328"/>
        <v>0</v>
      </c>
      <c r="EX149" s="18">
        <f t="shared" si="329"/>
        <v>0</v>
      </c>
      <c r="EY149" s="18">
        <f t="shared" si="330"/>
        <v>0</v>
      </c>
      <c r="EZ149" s="18">
        <f t="shared" si="331"/>
        <v>0</v>
      </c>
      <c r="FA149" s="18">
        <f t="shared" si="332"/>
        <v>0</v>
      </c>
      <c r="FB149" s="18">
        <f t="shared" si="333"/>
        <v>0</v>
      </c>
      <c r="FC149" s="18">
        <f t="shared" si="334"/>
        <v>0</v>
      </c>
      <c r="FD149" s="18">
        <f t="shared" si="335"/>
        <v>0</v>
      </c>
      <c r="FE149" s="18">
        <f t="shared" si="336"/>
        <v>0</v>
      </c>
      <c r="FF149" s="18">
        <f t="shared" si="337"/>
        <v>0</v>
      </c>
      <c r="FG149" s="18">
        <f t="shared" si="338"/>
        <v>0</v>
      </c>
      <c r="FH149" s="18">
        <f t="shared" si="339"/>
        <v>0</v>
      </c>
      <c r="FI149" s="18">
        <f t="shared" si="340"/>
        <v>0</v>
      </c>
      <c r="FJ149" s="18">
        <f t="shared" si="341"/>
        <v>0</v>
      </c>
      <c r="FK149" s="18">
        <f t="shared" si="342"/>
        <v>0</v>
      </c>
      <c r="FL149" s="18">
        <f t="shared" si="343"/>
        <v>0</v>
      </c>
      <c r="FM149" s="18">
        <f t="shared" si="344"/>
        <v>0</v>
      </c>
      <c r="FN149" s="18">
        <f t="shared" si="345"/>
        <v>0</v>
      </c>
      <c r="FO149" s="18">
        <f t="shared" si="346"/>
        <v>0</v>
      </c>
      <c r="FP149" s="18">
        <f t="shared" si="347"/>
        <v>0</v>
      </c>
      <c r="FQ149" s="18">
        <f t="shared" si="348"/>
        <v>0</v>
      </c>
      <c r="FR149" s="18">
        <f t="shared" si="349"/>
        <v>0</v>
      </c>
      <c r="FS149" s="18">
        <f t="shared" si="350"/>
        <v>0</v>
      </c>
      <c r="FT149" s="18">
        <f t="shared" si="351"/>
        <v>0</v>
      </c>
      <c r="FU149" s="18">
        <f t="shared" si="352"/>
        <v>0</v>
      </c>
      <c r="FV149" s="18">
        <f t="shared" si="353"/>
        <v>0</v>
      </c>
      <c r="FW149" s="18">
        <f t="shared" si="354"/>
        <v>0</v>
      </c>
      <c r="FX149" s="18">
        <f t="shared" si="355"/>
        <v>0</v>
      </c>
      <c r="FY149" s="18">
        <f t="shared" si="356"/>
        <v>0</v>
      </c>
      <c r="FZ149" s="18">
        <f t="shared" si="357"/>
        <v>0</v>
      </c>
      <c r="GA149" s="18">
        <f t="shared" si="358"/>
        <v>0</v>
      </c>
      <c r="GB149" s="18">
        <f t="shared" si="359"/>
        <v>0</v>
      </c>
      <c r="GC149" s="18">
        <f t="shared" si="360"/>
        <v>0</v>
      </c>
      <c r="GD149" s="18">
        <f t="shared" si="361"/>
        <v>0</v>
      </c>
      <c r="GE149" s="18">
        <f t="shared" si="362"/>
        <v>0</v>
      </c>
    </row>
    <row r="150" spans="1:187" x14ac:dyDescent="0.2">
      <c r="A150">
        <v>147</v>
      </c>
      <c r="B150" s="16">
        <f>Bonds!B150</f>
        <v>47345</v>
      </c>
      <c r="C150" s="17">
        <f>Bonds!C150</f>
        <v>4.25</v>
      </c>
      <c r="D150">
        <f>Bonds!Q150</f>
        <v>6</v>
      </c>
      <c r="E150">
        <f t="shared" si="242"/>
        <v>0</v>
      </c>
      <c r="F150" s="16">
        <f>IF(1&gt;$D150,"",IF($E150=1,EOMONTH(EDATE(Bonds!$I150,6*(1-1)),0),EDATE(Bonds!$I150,6*(1-1))))</f>
        <v>46433</v>
      </c>
      <c r="G150" s="16">
        <f>IF(2&gt;$D150,"",IF($E150=1,EOMONTH(EDATE(Bonds!$I150,6*(2-1)),0),EDATE(Bonds!$I150,6*(2-1))))</f>
        <v>46614</v>
      </c>
      <c r="H150" s="16">
        <f>IF(3&gt;$D150,"",IF($E150=1,EOMONTH(EDATE(Bonds!$I150,6*(3-1)),0),EDATE(Bonds!$I150,6*(3-1))))</f>
        <v>46798</v>
      </c>
      <c r="I150" s="16">
        <f>IF(4&gt;$D150,"",IF($E150=1,EOMONTH(EDATE(Bonds!$I150,6*(4-1)),0),EDATE(Bonds!$I150,6*(4-1))))</f>
        <v>46980</v>
      </c>
      <c r="J150" s="16">
        <f>IF(5&gt;$D150,"",IF($E150=1,EOMONTH(EDATE(Bonds!$I150,6*(5-1)),0),EDATE(Bonds!$I150,6*(5-1))))</f>
        <v>47164</v>
      </c>
      <c r="K150" s="16">
        <f>IF(6&gt;$D150,"",IF($E150=1,EOMONTH(EDATE(Bonds!$I150,6*(6-1)),0),EDATE(Bonds!$I150,6*(6-1))))</f>
        <v>47345</v>
      </c>
      <c r="L150" s="16" t="str">
        <f>IF(7&gt;$D150,"",IF($E150=1,EOMONTH(EDATE(Bonds!$I150,6*(7-1)),0),EDATE(Bonds!$I150,6*(7-1))))</f>
        <v/>
      </c>
      <c r="M150" s="16" t="str">
        <f>IF(8&gt;$D150,"",IF($E150=1,EOMONTH(EDATE(Bonds!$I150,6*(8-1)),0),EDATE(Bonds!$I150,6*(8-1))))</f>
        <v/>
      </c>
      <c r="N150" s="16" t="str">
        <f>IF(9&gt;$D150,"",IF($E150=1,EOMONTH(EDATE(Bonds!$I150,6*(9-1)),0),EDATE(Bonds!$I150,6*(9-1))))</f>
        <v/>
      </c>
      <c r="O150" s="16" t="str">
        <f>IF(10&gt;$D150,"",IF($E150=1,EOMONTH(EDATE(Bonds!$I150,6*(10-1)),0),EDATE(Bonds!$I150,6*(10-1))))</f>
        <v/>
      </c>
      <c r="P150" s="16" t="str">
        <f>IF(11&gt;$D150,"",IF($E150=1,EOMONTH(EDATE(Bonds!$I150,6*(11-1)),0),EDATE(Bonds!$I150,6*(11-1))))</f>
        <v/>
      </c>
      <c r="Q150" s="16" t="str">
        <f>IF(12&gt;$D150,"",IF($E150=1,EOMONTH(EDATE(Bonds!$I150,6*(12-1)),0),EDATE(Bonds!$I150,6*(12-1))))</f>
        <v/>
      </c>
      <c r="R150" s="16" t="str">
        <f>IF(13&gt;$D150,"",IF($E150=1,EOMONTH(EDATE(Bonds!$I150,6*(13-1)),0),EDATE(Bonds!$I150,6*(13-1))))</f>
        <v/>
      </c>
      <c r="S150" s="16" t="str">
        <f>IF(14&gt;$D150,"",IF($E150=1,EOMONTH(EDATE(Bonds!$I150,6*(14-1)),0),EDATE(Bonds!$I150,6*(14-1))))</f>
        <v/>
      </c>
      <c r="T150" s="16" t="str">
        <f>IF(15&gt;$D150,"",IF($E150=1,EOMONTH(EDATE(Bonds!$I150,6*(15-1)),0),EDATE(Bonds!$I150,6*(15-1))))</f>
        <v/>
      </c>
      <c r="U150" s="16" t="str">
        <f>IF(16&gt;$D150,"",IF($E150=1,EOMONTH(EDATE(Bonds!$I150,6*(16-1)),0),EDATE(Bonds!$I150,6*(16-1))))</f>
        <v/>
      </c>
      <c r="V150" s="16" t="str">
        <f>IF(17&gt;$D150,"",IF($E150=1,EOMONTH(EDATE(Bonds!$I150,6*(17-1)),0),EDATE(Bonds!$I150,6*(17-1))))</f>
        <v/>
      </c>
      <c r="W150" s="16" t="str">
        <f>IF(18&gt;$D150,"",IF($E150=1,EOMONTH(EDATE(Bonds!$I150,6*(18-1)),0),EDATE(Bonds!$I150,6*(18-1))))</f>
        <v/>
      </c>
      <c r="X150" s="16" t="str">
        <f>IF(19&gt;$D150,"",IF($E150=1,EOMONTH(EDATE(Bonds!$I150,6*(19-1)),0),EDATE(Bonds!$I150,6*(19-1))))</f>
        <v/>
      </c>
      <c r="Y150" s="16" t="str">
        <f>IF(20&gt;$D150,"",IF($E150=1,EOMONTH(EDATE(Bonds!$I150,6*(20-1)),0),EDATE(Bonds!$I150,6*(20-1))))</f>
        <v/>
      </c>
      <c r="Z150" s="16" t="str">
        <f>IF(21&gt;$D150,"",IF($E150=1,EOMONTH(EDATE(Bonds!$I150,6*(21-1)),0),EDATE(Bonds!$I150,6*(21-1))))</f>
        <v/>
      </c>
      <c r="AA150" s="16" t="str">
        <f>IF(22&gt;$D150,"",IF($E150=1,EOMONTH(EDATE(Bonds!$I150,6*(22-1)),0),EDATE(Bonds!$I150,6*(22-1))))</f>
        <v/>
      </c>
      <c r="AB150" s="16" t="str">
        <f>IF(23&gt;$D150,"",IF($E150=1,EOMONTH(EDATE(Bonds!$I150,6*(23-1)),0),EDATE(Bonds!$I150,6*(23-1))))</f>
        <v/>
      </c>
      <c r="AC150" s="16" t="str">
        <f>IF(24&gt;$D150,"",IF($E150=1,EOMONTH(EDATE(Bonds!$I150,6*(24-1)),0),EDATE(Bonds!$I150,6*(24-1))))</f>
        <v/>
      </c>
      <c r="AD150" s="16" t="str">
        <f>IF(25&gt;$D150,"",IF($E150=1,EOMONTH(EDATE(Bonds!$I150,6*(25-1)),0),EDATE(Bonds!$I150,6*(25-1))))</f>
        <v/>
      </c>
      <c r="AE150" s="16" t="str">
        <f>IF(26&gt;$D150,"",IF($E150=1,EOMONTH(EDATE(Bonds!$I150,6*(26-1)),0),EDATE(Bonds!$I150,6*(26-1))))</f>
        <v/>
      </c>
      <c r="AF150" s="16" t="str">
        <f>IF(27&gt;$D150,"",IF($E150=1,EOMONTH(EDATE(Bonds!$I150,6*(27-1)),0),EDATE(Bonds!$I150,6*(27-1))))</f>
        <v/>
      </c>
      <c r="AG150" s="16" t="str">
        <f>IF(28&gt;$D150,"",IF($E150=1,EOMONTH(EDATE(Bonds!$I150,6*(28-1)),0),EDATE(Bonds!$I150,6*(28-1))))</f>
        <v/>
      </c>
      <c r="AH150" s="16" t="str">
        <f>IF(29&gt;$D150,"",IF($E150=1,EOMONTH(EDATE(Bonds!$I150,6*(29-1)),0),EDATE(Bonds!$I150,6*(29-1))))</f>
        <v/>
      </c>
      <c r="AI150" s="16" t="str">
        <f>IF(30&gt;$D150,"",IF($E150=1,EOMONTH(EDATE(Bonds!$I150,6*(30-1)),0),EDATE(Bonds!$I150,6*(30-1))))</f>
        <v/>
      </c>
      <c r="AJ150" s="16" t="str">
        <f>IF(31&gt;$D150,"",IF($E150=1,EOMONTH(EDATE(Bonds!$I150,6*(31-1)),0),EDATE(Bonds!$I150,6*(31-1))))</f>
        <v/>
      </c>
      <c r="AK150" s="16" t="str">
        <f>IF(32&gt;$D150,"",IF($E150=1,EOMONTH(EDATE(Bonds!$I150,6*(32-1)),0),EDATE(Bonds!$I150,6*(32-1))))</f>
        <v/>
      </c>
      <c r="AL150" s="16" t="str">
        <f>IF(33&gt;$D150,"",IF($E150=1,EOMONTH(EDATE(Bonds!$I150,6*(33-1)),0),EDATE(Bonds!$I150,6*(33-1))))</f>
        <v/>
      </c>
      <c r="AM150" s="16" t="str">
        <f>IF(34&gt;$D150,"",IF($E150=1,EOMONTH(EDATE(Bonds!$I150,6*(34-1)),0),EDATE(Bonds!$I150,6*(34-1))))</f>
        <v/>
      </c>
      <c r="AN150" s="16" t="str">
        <f>IF(35&gt;$D150,"",IF($E150=1,EOMONTH(EDATE(Bonds!$I150,6*(35-1)),0),EDATE(Bonds!$I150,6*(35-1))))</f>
        <v/>
      </c>
      <c r="AO150" s="16" t="str">
        <f>IF(36&gt;$D150,"",IF($E150=1,EOMONTH(EDATE(Bonds!$I150,6*(36-1)),0),EDATE(Bonds!$I150,6*(36-1))))</f>
        <v/>
      </c>
      <c r="AP150" s="16" t="str">
        <f>IF(37&gt;$D150,"",IF($E150=1,EOMONTH(EDATE(Bonds!$I150,6*(37-1)),0),EDATE(Bonds!$I150,6*(37-1))))</f>
        <v/>
      </c>
      <c r="AQ150" s="16" t="str">
        <f>IF(38&gt;$D150,"",IF($E150=1,EOMONTH(EDATE(Bonds!$I150,6*(38-1)),0),EDATE(Bonds!$I150,6*(38-1))))</f>
        <v/>
      </c>
      <c r="AR150" s="16" t="str">
        <f>IF(39&gt;$D150,"",IF($E150=1,EOMONTH(EDATE(Bonds!$I150,6*(39-1)),0),EDATE(Bonds!$I150,6*(39-1))))</f>
        <v/>
      </c>
      <c r="AS150" s="16" t="str">
        <f>IF(40&gt;$D150,"",IF($E150=1,EOMONTH(EDATE(Bonds!$I150,6*(40-1)),0),EDATE(Bonds!$I150,6*(40-1))))</f>
        <v/>
      </c>
      <c r="AT150" s="16" t="str">
        <f>IF(41&gt;$D150,"",IF($E150=1,EOMONTH(EDATE(Bonds!$I150,6*(41-1)),0),EDATE(Bonds!$I150,6*(41-1))))</f>
        <v/>
      </c>
      <c r="AU150" s="16" t="str">
        <f>IF(42&gt;$D150,"",IF($E150=1,EOMONTH(EDATE(Bonds!$I150,6*(42-1)),0),EDATE(Bonds!$I150,6*(42-1))))</f>
        <v/>
      </c>
      <c r="AV150" s="16" t="str">
        <f>IF(43&gt;$D150,"",IF($E150=1,EOMONTH(EDATE(Bonds!$I150,6*(43-1)),0),EDATE(Bonds!$I150,6*(43-1))))</f>
        <v/>
      </c>
      <c r="AW150" s="16" t="str">
        <f>IF(44&gt;$D150,"",IF($E150=1,EOMONTH(EDATE(Bonds!$I150,6*(44-1)),0),EDATE(Bonds!$I150,6*(44-1))))</f>
        <v/>
      </c>
      <c r="AX150" s="16" t="str">
        <f>IF(45&gt;$D150,"",IF($E150=1,EOMONTH(EDATE(Bonds!$I150,6*(45-1)),0),EDATE(Bonds!$I150,6*(45-1))))</f>
        <v/>
      </c>
      <c r="AY150" s="16" t="str">
        <f>IF(46&gt;$D150,"",IF($E150=1,EOMONTH(EDATE(Bonds!$I150,6*(46-1)),0),EDATE(Bonds!$I150,6*(46-1))))</f>
        <v/>
      </c>
      <c r="AZ150" s="16" t="str">
        <f>IF(47&gt;$D150,"",IF($E150=1,EOMONTH(EDATE(Bonds!$I150,6*(47-1)),0),EDATE(Bonds!$I150,6*(47-1))))</f>
        <v/>
      </c>
      <c r="BA150" s="16" t="str">
        <f>IF(48&gt;$D150,"",IF($E150=1,EOMONTH(EDATE(Bonds!$I150,6*(48-1)),0),EDATE(Bonds!$I150,6*(48-1))))</f>
        <v/>
      </c>
      <c r="BB150" s="16" t="str">
        <f>IF(49&gt;$D150,"",IF($E150=1,EOMONTH(EDATE(Bonds!$I150,6*(49-1)),0),EDATE(Bonds!$I150,6*(49-1))))</f>
        <v/>
      </c>
      <c r="BC150" s="16" t="str">
        <f>IF(50&gt;$D150,"",IF($E150=1,EOMONTH(EDATE(Bonds!$I150,6*(50-1)),0),EDATE(Bonds!$I150,6*(50-1))))</f>
        <v/>
      </c>
      <c r="BD150" s="16" t="str">
        <f>IF(51&gt;$D150,"",IF($E150=1,EOMONTH(EDATE(Bonds!$I150,6*(51-1)),0),EDATE(Bonds!$I150,6*(51-1))))</f>
        <v/>
      </c>
      <c r="BE150" s="16" t="str">
        <f>IF(52&gt;$D150,"",IF($E150=1,EOMONTH(EDATE(Bonds!$I150,6*(52-1)),0),EDATE(Bonds!$I150,6*(52-1))))</f>
        <v/>
      </c>
      <c r="BF150" s="16" t="str">
        <f>IF(53&gt;$D150,"",IF($E150=1,EOMONTH(EDATE(Bonds!$I150,6*(53-1)),0),EDATE(Bonds!$I150,6*(53-1))))</f>
        <v/>
      </c>
      <c r="BG150" s="16" t="str">
        <f>IF(54&gt;$D150,"",IF($E150=1,EOMONTH(EDATE(Bonds!$I150,6*(54-1)),0),EDATE(Bonds!$I150,6*(54-1))))</f>
        <v/>
      </c>
      <c r="BH150" s="16" t="str">
        <f>IF(55&gt;$D150,"",IF($E150=1,EOMONTH(EDATE(Bonds!$I150,6*(55-1)),0),EDATE(Bonds!$I150,6*(55-1))))</f>
        <v/>
      </c>
      <c r="BI150" s="16" t="str">
        <f>IF(56&gt;$D150,"",IF($E150=1,EOMONTH(EDATE(Bonds!$I150,6*(56-1)),0),EDATE(Bonds!$I150,6*(56-1))))</f>
        <v/>
      </c>
      <c r="BJ150" s="16" t="str">
        <f>IF(57&gt;$D150,"",IF($E150=1,EOMONTH(EDATE(Bonds!$I150,6*(57-1)),0),EDATE(Bonds!$I150,6*(57-1))))</f>
        <v/>
      </c>
      <c r="BK150" s="16" t="str">
        <f>IF(58&gt;$D150,"",IF($E150=1,EOMONTH(EDATE(Bonds!$I150,6*(58-1)),0),EDATE(Bonds!$I150,6*(58-1))))</f>
        <v/>
      </c>
      <c r="BL150" s="16" t="str">
        <f>IF(59&gt;$D150,"",IF($E150=1,EOMONTH(EDATE(Bonds!$I150,6*(59-1)),0),EDATE(Bonds!$I150,6*(59-1))))</f>
        <v/>
      </c>
      <c r="BM150" s="16" t="str">
        <f>IF(60&gt;$D150,"",IF($E150=1,EOMONTH(EDATE(Bonds!$I150,6*(60-1)),0),EDATE(Bonds!$I150,6*(60-1))))</f>
        <v/>
      </c>
      <c r="BO150" s="22">
        <f t="shared" si="243"/>
        <v>3.9020657449939315E-2</v>
      </c>
      <c r="BP150" s="22">
        <f t="shared" si="244"/>
        <v>4.1110910077221674E-2</v>
      </c>
      <c r="BQ150" s="22">
        <f t="shared" si="245"/>
        <v>4.2474903504774571E-2</v>
      </c>
      <c r="BR150" s="22">
        <f t="shared" si="246"/>
        <v>4.3324176224102208E-2</v>
      </c>
      <c r="BS150" s="22">
        <f t="shared" si="247"/>
        <v>4.3859676958404203E-2</v>
      </c>
      <c r="BT150" s="22">
        <f t="shared" si="248"/>
        <v>4.4193064657407355E-2</v>
      </c>
      <c r="BU150" s="22" t="str">
        <f t="shared" si="249"/>
        <v/>
      </c>
      <c r="BV150" s="22" t="str">
        <f t="shared" si="250"/>
        <v/>
      </c>
      <c r="BW150" s="22" t="str">
        <f t="shared" si="251"/>
        <v/>
      </c>
      <c r="BX150" s="22" t="str">
        <f t="shared" si="252"/>
        <v/>
      </c>
      <c r="BY150" s="22" t="str">
        <f t="shared" si="253"/>
        <v/>
      </c>
      <c r="BZ150" s="22" t="str">
        <f t="shared" si="254"/>
        <v/>
      </c>
      <c r="CA150" s="22" t="str">
        <f t="shared" si="255"/>
        <v/>
      </c>
      <c r="CB150" s="22" t="str">
        <f t="shared" si="256"/>
        <v/>
      </c>
      <c r="CC150" s="22" t="str">
        <f t="shared" si="257"/>
        <v/>
      </c>
      <c r="CD150" s="22" t="str">
        <f t="shared" si="258"/>
        <v/>
      </c>
      <c r="CE150" s="22" t="str">
        <f t="shared" si="259"/>
        <v/>
      </c>
      <c r="CF150" s="22" t="str">
        <f t="shared" si="260"/>
        <v/>
      </c>
      <c r="CG150" s="22" t="str">
        <f t="shared" si="261"/>
        <v/>
      </c>
      <c r="CH150" s="22" t="str">
        <f t="shared" si="262"/>
        <v/>
      </c>
      <c r="CI150" s="22" t="str">
        <f t="shared" si="263"/>
        <v/>
      </c>
      <c r="CJ150" s="22" t="str">
        <f t="shared" si="264"/>
        <v/>
      </c>
      <c r="CK150" s="22" t="str">
        <f t="shared" si="265"/>
        <v/>
      </c>
      <c r="CL150" s="22" t="str">
        <f t="shared" si="266"/>
        <v/>
      </c>
      <c r="CM150" s="22" t="str">
        <f t="shared" si="267"/>
        <v/>
      </c>
      <c r="CN150" s="22" t="str">
        <f t="shared" si="268"/>
        <v/>
      </c>
      <c r="CO150" s="22" t="str">
        <f t="shared" si="269"/>
        <v/>
      </c>
      <c r="CP150" s="22" t="str">
        <f t="shared" si="270"/>
        <v/>
      </c>
      <c r="CQ150" s="22" t="str">
        <f t="shared" si="271"/>
        <v/>
      </c>
      <c r="CR150" s="22" t="str">
        <f t="shared" si="272"/>
        <v/>
      </c>
      <c r="CS150" s="22" t="str">
        <f t="shared" si="273"/>
        <v/>
      </c>
      <c r="CT150" s="22" t="str">
        <f t="shared" si="274"/>
        <v/>
      </c>
      <c r="CU150" s="22" t="str">
        <f t="shared" si="275"/>
        <v/>
      </c>
      <c r="CV150" s="22" t="str">
        <f t="shared" si="276"/>
        <v/>
      </c>
      <c r="CW150" s="22" t="str">
        <f t="shared" si="277"/>
        <v/>
      </c>
      <c r="CX150" s="22" t="str">
        <f t="shared" si="278"/>
        <v/>
      </c>
      <c r="CY150" s="22" t="str">
        <f t="shared" si="279"/>
        <v/>
      </c>
      <c r="CZ150" s="22" t="str">
        <f t="shared" si="280"/>
        <v/>
      </c>
      <c r="DA150" s="22" t="str">
        <f t="shared" si="281"/>
        <v/>
      </c>
      <c r="DB150" s="22" t="str">
        <f t="shared" si="282"/>
        <v/>
      </c>
      <c r="DC150" s="22" t="str">
        <f t="shared" si="283"/>
        <v/>
      </c>
      <c r="DD150" s="22" t="str">
        <f t="shared" si="284"/>
        <v/>
      </c>
      <c r="DE150" s="22" t="str">
        <f t="shared" si="285"/>
        <v/>
      </c>
      <c r="DF150" s="22" t="str">
        <f t="shared" si="286"/>
        <v/>
      </c>
      <c r="DG150" s="22" t="str">
        <f t="shared" si="287"/>
        <v/>
      </c>
      <c r="DH150" s="22" t="str">
        <f t="shared" si="288"/>
        <v/>
      </c>
      <c r="DI150" s="22" t="str">
        <f t="shared" si="289"/>
        <v/>
      </c>
      <c r="DJ150" s="22" t="str">
        <f t="shared" si="290"/>
        <v/>
      </c>
      <c r="DK150" s="22" t="str">
        <f t="shared" si="291"/>
        <v/>
      </c>
      <c r="DL150" s="22" t="str">
        <f t="shared" si="292"/>
        <v/>
      </c>
      <c r="DM150" s="22" t="str">
        <f t="shared" si="293"/>
        <v/>
      </c>
      <c r="DN150" s="22" t="str">
        <f t="shared" si="294"/>
        <v/>
      </c>
      <c r="DO150" s="22" t="str">
        <f t="shared" si="295"/>
        <v/>
      </c>
      <c r="DP150" s="22" t="str">
        <f t="shared" si="296"/>
        <v/>
      </c>
      <c r="DQ150" s="22" t="str">
        <f t="shared" si="297"/>
        <v/>
      </c>
      <c r="DR150" s="22" t="str">
        <f t="shared" si="298"/>
        <v/>
      </c>
      <c r="DS150" s="22" t="str">
        <f t="shared" si="299"/>
        <v/>
      </c>
      <c r="DT150" s="22" t="str">
        <f t="shared" si="300"/>
        <v/>
      </c>
      <c r="DU150" s="22" t="str">
        <f t="shared" si="301"/>
        <v/>
      </c>
      <c r="DV150" s="22" t="str">
        <f t="shared" si="302"/>
        <v/>
      </c>
      <c r="DX150" s="18">
        <f t="shared" si="303"/>
        <v>2.0889610907955753</v>
      </c>
      <c r="DY150" s="18">
        <f t="shared" si="304"/>
        <v>2.0449310558946912</v>
      </c>
      <c r="DZ150" s="18">
        <f t="shared" si="305"/>
        <v>1.9990613853757779</v>
      </c>
      <c r="EA150" s="18">
        <f t="shared" si="306"/>
        <v>1.9539509804050088</v>
      </c>
      <c r="EB150" s="18">
        <f t="shared" si="307"/>
        <v>1.9092416573825497</v>
      </c>
      <c r="EC150" s="18">
        <f t="shared" si="308"/>
        <v>89.693932771715154</v>
      </c>
      <c r="ED150" s="18">
        <f t="shared" si="309"/>
        <v>0</v>
      </c>
      <c r="EE150" s="18">
        <f t="shared" si="310"/>
        <v>0</v>
      </c>
      <c r="EF150" s="18">
        <f t="shared" si="311"/>
        <v>0</v>
      </c>
      <c r="EG150" s="18">
        <f t="shared" si="312"/>
        <v>0</v>
      </c>
      <c r="EH150" s="18">
        <f t="shared" si="313"/>
        <v>0</v>
      </c>
      <c r="EI150" s="18">
        <f t="shared" si="314"/>
        <v>0</v>
      </c>
      <c r="EJ150" s="18">
        <f t="shared" si="315"/>
        <v>0</v>
      </c>
      <c r="EK150" s="18">
        <f t="shared" si="316"/>
        <v>0</v>
      </c>
      <c r="EL150" s="18">
        <f t="shared" si="317"/>
        <v>0</v>
      </c>
      <c r="EM150" s="18">
        <f t="shared" si="318"/>
        <v>0</v>
      </c>
      <c r="EN150" s="18">
        <f t="shared" si="319"/>
        <v>0</v>
      </c>
      <c r="EO150" s="18">
        <f t="shared" si="320"/>
        <v>0</v>
      </c>
      <c r="EP150" s="18">
        <f t="shared" si="321"/>
        <v>0</v>
      </c>
      <c r="EQ150" s="18">
        <f t="shared" si="322"/>
        <v>0</v>
      </c>
      <c r="ER150" s="18">
        <f t="shared" si="323"/>
        <v>0</v>
      </c>
      <c r="ES150" s="18">
        <f t="shared" si="324"/>
        <v>0</v>
      </c>
      <c r="ET150" s="18">
        <f t="shared" si="325"/>
        <v>0</v>
      </c>
      <c r="EU150" s="18">
        <f t="shared" si="326"/>
        <v>0</v>
      </c>
      <c r="EV150" s="18">
        <f t="shared" si="327"/>
        <v>0</v>
      </c>
      <c r="EW150" s="18">
        <f t="shared" si="328"/>
        <v>0</v>
      </c>
      <c r="EX150" s="18">
        <f t="shared" si="329"/>
        <v>0</v>
      </c>
      <c r="EY150" s="18">
        <f t="shared" si="330"/>
        <v>0</v>
      </c>
      <c r="EZ150" s="18">
        <f t="shared" si="331"/>
        <v>0</v>
      </c>
      <c r="FA150" s="18">
        <f t="shared" si="332"/>
        <v>0</v>
      </c>
      <c r="FB150" s="18">
        <f t="shared" si="333"/>
        <v>0</v>
      </c>
      <c r="FC150" s="18">
        <f t="shared" si="334"/>
        <v>0</v>
      </c>
      <c r="FD150" s="18">
        <f t="shared" si="335"/>
        <v>0</v>
      </c>
      <c r="FE150" s="18">
        <f t="shared" si="336"/>
        <v>0</v>
      </c>
      <c r="FF150" s="18">
        <f t="shared" si="337"/>
        <v>0</v>
      </c>
      <c r="FG150" s="18">
        <f t="shared" si="338"/>
        <v>0</v>
      </c>
      <c r="FH150" s="18">
        <f t="shared" si="339"/>
        <v>0</v>
      </c>
      <c r="FI150" s="18">
        <f t="shared" si="340"/>
        <v>0</v>
      </c>
      <c r="FJ150" s="18">
        <f t="shared" si="341"/>
        <v>0</v>
      </c>
      <c r="FK150" s="18">
        <f t="shared" si="342"/>
        <v>0</v>
      </c>
      <c r="FL150" s="18">
        <f t="shared" si="343"/>
        <v>0</v>
      </c>
      <c r="FM150" s="18">
        <f t="shared" si="344"/>
        <v>0</v>
      </c>
      <c r="FN150" s="18">
        <f t="shared" si="345"/>
        <v>0</v>
      </c>
      <c r="FO150" s="18">
        <f t="shared" si="346"/>
        <v>0</v>
      </c>
      <c r="FP150" s="18">
        <f t="shared" si="347"/>
        <v>0</v>
      </c>
      <c r="FQ150" s="18">
        <f t="shared" si="348"/>
        <v>0</v>
      </c>
      <c r="FR150" s="18">
        <f t="shared" si="349"/>
        <v>0</v>
      </c>
      <c r="FS150" s="18">
        <f t="shared" si="350"/>
        <v>0</v>
      </c>
      <c r="FT150" s="18">
        <f t="shared" si="351"/>
        <v>0</v>
      </c>
      <c r="FU150" s="18">
        <f t="shared" si="352"/>
        <v>0</v>
      </c>
      <c r="FV150" s="18">
        <f t="shared" si="353"/>
        <v>0</v>
      </c>
      <c r="FW150" s="18">
        <f t="shared" si="354"/>
        <v>0</v>
      </c>
      <c r="FX150" s="18">
        <f t="shared" si="355"/>
        <v>0</v>
      </c>
      <c r="FY150" s="18">
        <f t="shared" si="356"/>
        <v>0</v>
      </c>
      <c r="FZ150" s="18">
        <f t="shared" si="357"/>
        <v>0</v>
      </c>
      <c r="GA150" s="18">
        <f t="shared" si="358"/>
        <v>0</v>
      </c>
      <c r="GB150" s="18">
        <f t="shared" si="359"/>
        <v>0</v>
      </c>
      <c r="GC150" s="18">
        <f t="shared" si="360"/>
        <v>0</v>
      </c>
      <c r="GD150" s="18">
        <f t="shared" si="361"/>
        <v>0</v>
      </c>
      <c r="GE150" s="18">
        <f t="shared" si="362"/>
        <v>0</v>
      </c>
    </row>
    <row r="151" spans="1:187" x14ac:dyDescent="0.2">
      <c r="A151">
        <v>148</v>
      </c>
      <c r="B151" s="16">
        <f>Bonds!B151</f>
        <v>47345</v>
      </c>
      <c r="C151" s="17">
        <f>Bonds!C151</f>
        <v>6.125</v>
      </c>
      <c r="D151">
        <f>Bonds!Q151</f>
        <v>6</v>
      </c>
      <c r="E151">
        <f t="shared" si="242"/>
        <v>0</v>
      </c>
      <c r="F151" s="16">
        <f>IF(1&gt;$D151,"",IF($E151=1,EOMONTH(EDATE(Bonds!$I151,6*(1-1)),0),EDATE(Bonds!$I151,6*(1-1))))</f>
        <v>46433</v>
      </c>
      <c r="G151" s="16">
        <f>IF(2&gt;$D151,"",IF($E151=1,EOMONTH(EDATE(Bonds!$I151,6*(2-1)),0),EDATE(Bonds!$I151,6*(2-1))))</f>
        <v>46614</v>
      </c>
      <c r="H151" s="16">
        <f>IF(3&gt;$D151,"",IF($E151=1,EOMONTH(EDATE(Bonds!$I151,6*(3-1)),0),EDATE(Bonds!$I151,6*(3-1))))</f>
        <v>46798</v>
      </c>
      <c r="I151" s="16">
        <f>IF(4&gt;$D151,"",IF($E151=1,EOMONTH(EDATE(Bonds!$I151,6*(4-1)),0),EDATE(Bonds!$I151,6*(4-1))))</f>
        <v>46980</v>
      </c>
      <c r="J151" s="16">
        <f>IF(5&gt;$D151,"",IF($E151=1,EOMONTH(EDATE(Bonds!$I151,6*(5-1)),0),EDATE(Bonds!$I151,6*(5-1))))</f>
        <v>47164</v>
      </c>
      <c r="K151" s="16">
        <f>IF(6&gt;$D151,"",IF($E151=1,EOMONTH(EDATE(Bonds!$I151,6*(6-1)),0),EDATE(Bonds!$I151,6*(6-1))))</f>
        <v>47345</v>
      </c>
      <c r="L151" s="16" t="str">
        <f>IF(7&gt;$D151,"",IF($E151=1,EOMONTH(EDATE(Bonds!$I151,6*(7-1)),0),EDATE(Bonds!$I151,6*(7-1))))</f>
        <v/>
      </c>
      <c r="M151" s="16" t="str">
        <f>IF(8&gt;$D151,"",IF($E151=1,EOMONTH(EDATE(Bonds!$I151,6*(8-1)),0),EDATE(Bonds!$I151,6*(8-1))))</f>
        <v/>
      </c>
      <c r="N151" s="16" t="str">
        <f>IF(9&gt;$D151,"",IF($E151=1,EOMONTH(EDATE(Bonds!$I151,6*(9-1)),0),EDATE(Bonds!$I151,6*(9-1))))</f>
        <v/>
      </c>
      <c r="O151" s="16" t="str">
        <f>IF(10&gt;$D151,"",IF($E151=1,EOMONTH(EDATE(Bonds!$I151,6*(10-1)),0),EDATE(Bonds!$I151,6*(10-1))))</f>
        <v/>
      </c>
      <c r="P151" s="16" t="str">
        <f>IF(11&gt;$D151,"",IF($E151=1,EOMONTH(EDATE(Bonds!$I151,6*(11-1)),0),EDATE(Bonds!$I151,6*(11-1))))</f>
        <v/>
      </c>
      <c r="Q151" s="16" t="str">
        <f>IF(12&gt;$D151,"",IF($E151=1,EOMONTH(EDATE(Bonds!$I151,6*(12-1)),0),EDATE(Bonds!$I151,6*(12-1))))</f>
        <v/>
      </c>
      <c r="R151" s="16" t="str">
        <f>IF(13&gt;$D151,"",IF($E151=1,EOMONTH(EDATE(Bonds!$I151,6*(13-1)),0),EDATE(Bonds!$I151,6*(13-1))))</f>
        <v/>
      </c>
      <c r="S151" s="16" t="str">
        <f>IF(14&gt;$D151,"",IF($E151=1,EOMONTH(EDATE(Bonds!$I151,6*(14-1)),0),EDATE(Bonds!$I151,6*(14-1))))</f>
        <v/>
      </c>
      <c r="T151" s="16" t="str">
        <f>IF(15&gt;$D151,"",IF($E151=1,EOMONTH(EDATE(Bonds!$I151,6*(15-1)),0),EDATE(Bonds!$I151,6*(15-1))))</f>
        <v/>
      </c>
      <c r="U151" s="16" t="str">
        <f>IF(16&gt;$D151,"",IF($E151=1,EOMONTH(EDATE(Bonds!$I151,6*(16-1)),0),EDATE(Bonds!$I151,6*(16-1))))</f>
        <v/>
      </c>
      <c r="V151" s="16" t="str">
        <f>IF(17&gt;$D151,"",IF($E151=1,EOMONTH(EDATE(Bonds!$I151,6*(17-1)),0),EDATE(Bonds!$I151,6*(17-1))))</f>
        <v/>
      </c>
      <c r="W151" s="16" t="str">
        <f>IF(18&gt;$D151,"",IF($E151=1,EOMONTH(EDATE(Bonds!$I151,6*(18-1)),0),EDATE(Bonds!$I151,6*(18-1))))</f>
        <v/>
      </c>
      <c r="X151" s="16" t="str">
        <f>IF(19&gt;$D151,"",IF($E151=1,EOMONTH(EDATE(Bonds!$I151,6*(19-1)),0),EDATE(Bonds!$I151,6*(19-1))))</f>
        <v/>
      </c>
      <c r="Y151" s="16" t="str">
        <f>IF(20&gt;$D151,"",IF($E151=1,EOMONTH(EDATE(Bonds!$I151,6*(20-1)),0),EDATE(Bonds!$I151,6*(20-1))))</f>
        <v/>
      </c>
      <c r="Z151" s="16" t="str">
        <f>IF(21&gt;$D151,"",IF($E151=1,EOMONTH(EDATE(Bonds!$I151,6*(21-1)),0),EDATE(Bonds!$I151,6*(21-1))))</f>
        <v/>
      </c>
      <c r="AA151" s="16" t="str">
        <f>IF(22&gt;$D151,"",IF($E151=1,EOMONTH(EDATE(Bonds!$I151,6*(22-1)),0),EDATE(Bonds!$I151,6*(22-1))))</f>
        <v/>
      </c>
      <c r="AB151" s="16" t="str">
        <f>IF(23&gt;$D151,"",IF($E151=1,EOMONTH(EDATE(Bonds!$I151,6*(23-1)),0),EDATE(Bonds!$I151,6*(23-1))))</f>
        <v/>
      </c>
      <c r="AC151" s="16" t="str">
        <f>IF(24&gt;$D151,"",IF($E151=1,EOMONTH(EDATE(Bonds!$I151,6*(24-1)),0),EDATE(Bonds!$I151,6*(24-1))))</f>
        <v/>
      </c>
      <c r="AD151" s="16" t="str">
        <f>IF(25&gt;$D151,"",IF($E151=1,EOMONTH(EDATE(Bonds!$I151,6*(25-1)),0),EDATE(Bonds!$I151,6*(25-1))))</f>
        <v/>
      </c>
      <c r="AE151" s="16" t="str">
        <f>IF(26&gt;$D151,"",IF($E151=1,EOMONTH(EDATE(Bonds!$I151,6*(26-1)),0),EDATE(Bonds!$I151,6*(26-1))))</f>
        <v/>
      </c>
      <c r="AF151" s="16" t="str">
        <f>IF(27&gt;$D151,"",IF($E151=1,EOMONTH(EDATE(Bonds!$I151,6*(27-1)),0),EDATE(Bonds!$I151,6*(27-1))))</f>
        <v/>
      </c>
      <c r="AG151" s="16" t="str">
        <f>IF(28&gt;$D151,"",IF($E151=1,EOMONTH(EDATE(Bonds!$I151,6*(28-1)),0),EDATE(Bonds!$I151,6*(28-1))))</f>
        <v/>
      </c>
      <c r="AH151" s="16" t="str">
        <f>IF(29&gt;$D151,"",IF($E151=1,EOMONTH(EDATE(Bonds!$I151,6*(29-1)),0),EDATE(Bonds!$I151,6*(29-1))))</f>
        <v/>
      </c>
      <c r="AI151" s="16" t="str">
        <f>IF(30&gt;$D151,"",IF($E151=1,EOMONTH(EDATE(Bonds!$I151,6*(30-1)),0),EDATE(Bonds!$I151,6*(30-1))))</f>
        <v/>
      </c>
      <c r="AJ151" s="16" t="str">
        <f>IF(31&gt;$D151,"",IF($E151=1,EOMONTH(EDATE(Bonds!$I151,6*(31-1)),0),EDATE(Bonds!$I151,6*(31-1))))</f>
        <v/>
      </c>
      <c r="AK151" s="16" t="str">
        <f>IF(32&gt;$D151,"",IF($E151=1,EOMONTH(EDATE(Bonds!$I151,6*(32-1)),0),EDATE(Bonds!$I151,6*(32-1))))</f>
        <v/>
      </c>
      <c r="AL151" s="16" t="str">
        <f>IF(33&gt;$D151,"",IF($E151=1,EOMONTH(EDATE(Bonds!$I151,6*(33-1)),0),EDATE(Bonds!$I151,6*(33-1))))</f>
        <v/>
      </c>
      <c r="AM151" s="16" t="str">
        <f>IF(34&gt;$D151,"",IF($E151=1,EOMONTH(EDATE(Bonds!$I151,6*(34-1)),0),EDATE(Bonds!$I151,6*(34-1))))</f>
        <v/>
      </c>
      <c r="AN151" s="16" t="str">
        <f>IF(35&gt;$D151,"",IF($E151=1,EOMONTH(EDATE(Bonds!$I151,6*(35-1)),0),EDATE(Bonds!$I151,6*(35-1))))</f>
        <v/>
      </c>
      <c r="AO151" s="16" t="str">
        <f>IF(36&gt;$D151,"",IF($E151=1,EOMONTH(EDATE(Bonds!$I151,6*(36-1)),0),EDATE(Bonds!$I151,6*(36-1))))</f>
        <v/>
      </c>
      <c r="AP151" s="16" t="str">
        <f>IF(37&gt;$D151,"",IF($E151=1,EOMONTH(EDATE(Bonds!$I151,6*(37-1)),0),EDATE(Bonds!$I151,6*(37-1))))</f>
        <v/>
      </c>
      <c r="AQ151" s="16" t="str">
        <f>IF(38&gt;$D151,"",IF($E151=1,EOMONTH(EDATE(Bonds!$I151,6*(38-1)),0),EDATE(Bonds!$I151,6*(38-1))))</f>
        <v/>
      </c>
      <c r="AR151" s="16" t="str">
        <f>IF(39&gt;$D151,"",IF($E151=1,EOMONTH(EDATE(Bonds!$I151,6*(39-1)),0),EDATE(Bonds!$I151,6*(39-1))))</f>
        <v/>
      </c>
      <c r="AS151" s="16" t="str">
        <f>IF(40&gt;$D151,"",IF($E151=1,EOMONTH(EDATE(Bonds!$I151,6*(40-1)),0),EDATE(Bonds!$I151,6*(40-1))))</f>
        <v/>
      </c>
      <c r="AT151" s="16" t="str">
        <f>IF(41&gt;$D151,"",IF($E151=1,EOMONTH(EDATE(Bonds!$I151,6*(41-1)),0),EDATE(Bonds!$I151,6*(41-1))))</f>
        <v/>
      </c>
      <c r="AU151" s="16" t="str">
        <f>IF(42&gt;$D151,"",IF($E151=1,EOMONTH(EDATE(Bonds!$I151,6*(42-1)),0),EDATE(Bonds!$I151,6*(42-1))))</f>
        <v/>
      </c>
      <c r="AV151" s="16" t="str">
        <f>IF(43&gt;$D151,"",IF($E151=1,EOMONTH(EDATE(Bonds!$I151,6*(43-1)),0),EDATE(Bonds!$I151,6*(43-1))))</f>
        <v/>
      </c>
      <c r="AW151" s="16" t="str">
        <f>IF(44&gt;$D151,"",IF($E151=1,EOMONTH(EDATE(Bonds!$I151,6*(44-1)),0),EDATE(Bonds!$I151,6*(44-1))))</f>
        <v/>
      </c>
      <c r="AX151" s="16" t="str">
        <f>IF(45&gt;$D151,"",IF($E151=1,EOMONTH(EDATE(Bonds!$I151,6*(45-1)),0),EDATE(Bonds!$I151,6*(45-1))))</f>
        <v/>
      </c>
      <c r="AY151" s="16" t="str">
        <f>IF(46&gt;$D151,"",IF($E151=1,EOMONTH(EDATE(Bonds!$I151,6*(46-1)),0),EDATE(Bonds!$I151,6*(46-1))))</f>
        <v/>
      </c>
      <c r="AZ151" s="16" t="str">
        <f>IF(47&gt;$D151,"",IF($E151=1,EOMONTH(EDATE(Bonds!$I151,6*(47-1)),0),EDATE(Bonds!$I151,6*(47-1))))</f>
        <v/>
      </c>
      <c r="BA151" s="16" t="str">
        <f>IF(48&gt;$D151,"",IF($E151=1,EOMONTH(EDATE(Bonds!$I151,6*(48-1)),0),EDATE(Bonds!$I151,6*(48-1))))</f>
        <v/>
      </c>
      <c r="BB151" s="16" t="str">
        <f>IF(49&gt;$D151,"",IF($E151=1,EOMONTH(EDATE(Bonds!$I151,6*(49-1)),0),EDATE(Bonds!$I151,6*(49-1))))</f>
        <v/>
      </c>
      <c r="BC151" s="16" t="str">
        <f>IF(50&gt;$D151,"",IF($E151=1,EOMONTH(EDATE(Bonds!$I151,6*(50-1)),0),EDATE(Bonds!$I151,6*(50-1))))</f>
        <v/>
      </c>
      <c r="BD151" s="16" t="str">
        <f>IF(51&gt;$D151,"",IF($E151=1,EOMONTH(EDATE(Bonds!$I151,6*(51-1)),0),EDATE(Bonds!$I151,6*(51-1))))</f>
        <v/>
      </c>
      <c r="BE151" s="16" t="str">
        <f>IF(52&gt;$D151,"",IF($E151=1,EOMONTH(EDATE(Bonds!$I151,6*(52-1)),0),EDATE(Bonds!$I151,6*(52-1))))</f>
        <v/>
      </c>
      <c r="BF151" s="16" t="str">
        <f>IF(53&gt;$D151,"",IF($E151=1,EOMONTH(EDATE(Bonds!$I151,6*(53-1)),0),EDATE(Bonds!$I151,6*(53-1))))</f>
        <v/>
      </c>
      <c r="BG151" s="16" t="str">
        <f>IF(54&gt;$D151,"",IF($E151=1,EOMONTH(EDATE(Bonds!$I151,6*(54-1)),0),EDATE(Bonds!$I151,6*(54-1))))</f>
        <v/>
      </c>
      <c r="BH151" s="16" t="str">
        <f>IF(55&gt;$D151,"",IF($E151=1,EOMONTH(EDATE(Bonds!$I151,6*(55-1)),0),EDATE(Bonds!$I151,6*(55-1))))</f>
        <v/>
      </c>
      <c r="BI151" s="16" t="str">
        <f>IF(56&gt;$D151,"",IF($E151=1,EOMONTH(EDATE(Bonds!$I151,6*(56-1)),0),EDATE(Bonds!$I151,6*(56-1))))</f>
        <v/>
      </c>
      <c r="BJ151" s="16" t="str">
        <f>IF(57&gt;$D151,"",IF($E151=1,EOMONTH(EDATE(Bonds!$I151,6*(57-1)),0),EDATE(Bonds!$I151,6*(57-1))))</f>
        <v/>
      </c>
      <c r="BK151" s="16" t="str">
        <f>IF(58&gt;$D151,"",IF($E151=1,EOMONTH(EDATE(Bonds!$I151,6*(58-1)),0),EDATE(Bonds!$I151,6*(58-1))))</f>
        <v/>
      </c>
      <c r="BL151" s="16" t="str">
        <f>IF(59&gt;$D151,"",IF($E151=1,EOMONTH(EDATE(Bonds!$I151,6*(59-1)),0),EDATE(Bonds!$I151,6*(59-1))))</f>
        <v/>
      </c>
      <c r="BM151" s="16" t="str">
        <f>IF(60&gt;$D151,"",IF($E151=1,EOMONTH(EDATE(Bonds!$I151,6*(60-1)),0),EDATE(Bonds!$I151,6*(60-1))))</f>
        <v/>
      </c>
      <c r="BO151" s="22">
        <f t="shared" si="243"/>
        <v>3.9020657449939315E-2</v>
      </c>
      <c r="BP151" s="22">
        <f t="shared" si="244"/>
        <v>4.1110910077221674E-2</v>
      </c>
      <c r="BQ151" s="22">
        <f t="shared" si="245"/>
        <v>4.2474903504774571E-2</v>
      </c>
      <c r="BR151" s="22">
        <f t="shared" si="246"/>
        <v>4.3324176224102208E-2</v>
      </c>
      <c r="BS151" s="22">
        <f t="shared" si="247"/>
        <v>4.3859676958404203E-2</v>
      </c>
      <c r="BT151" s="22">
        <f t="shared" si="248"/>
        <v>4.4193064657407355E-2</v>
      </c>
      <c r="BU151" s="22" t="str">
        <f t="shared" si="249"/>
        <v/>
      </c>
      <c r="BV151" s="22" t="str">
        <f t="shared" si="250"/>
        <v/>
      </c>
      <c r="BW151" s="22" t="str">
        <f t="shared" si="251"/>
        <v/>
      </c>
      <c r="BX151" s="22" t="str">
        <f t="shared" si="252"/>
        <v/>
      </c>
      <c r="BY151" s="22" t="str">
        <f t="shared" si="253"/>
        <v/>
      </c>
      <c r="BZ151" s="22" t="str">
        <f t="shared" si="254"/>
        <v/>
      </c>
      <c r="CA151" s="22" t="str">
        <f t="shared" si="255"/>
        <v/>
      </c>
      <c r="CB151" s="22" t="str">
        <f t="shared" si="256"/>
        <v/>
      </c>
      <c r="CC151" s="22" t="str">
        <f t="shared" si="257"/>
        <v/>
      </c>
      <c r="CD151" s="22" t="str">
        <f t="shared" si="258"/>
        <v/>
      </c>
      <c r="CE151" s="22" t="str">
        <f t="shared" si="259"/>
        <v/>
      </c>
      <c r="CF151" s="22" t="str">
        <f t="shared" si="260"/>
        <v/>
      </c>
      <c r="CG151" s="22" t="str">
        <f t="shared" si="261"/>
        <v/>
      </c>
      <c r="CH151" s="22" t="str">
        <f t="shared" si="262"/>
        <v/>
      </c>
      <c r="CI151" s="22" t="str">
        <f t="shared" si="263"/>
        <v/>
      </c>
      <c r="CJ151" s="22" t="str">
        <f t="shared" si="264"/>
        <v/>
      </c>
      <c r="CK151" s="22" t="str">
        <f t="shared" si="265"/>
        <v/>
      </c>
      <c r="CL151" s="22" t="str">
        <f t="shared" si="266"/>
        <v/>
      </c>
      <c r="CM151" s="22" t="str">
        <f t="shared" si="267"/>
        <v/>
      </c>
      <c r="CN151" s="22" t="str">
        <f t="shared" si="268"/>
        <v/>
      </c>
      <c r="CO151" s="22" t="str">
        <f t="shared" si="269"/>
        <v/>
      </c>
      <c r="CP151" s="22" t="str">
        <f t="shared" si="270"/>
        <v/>
      </c>
      <c r="CQ151" s="22" t="str">
        <f t="shared" si="271"/>
        <v/>
      </c>
      <c r="CR151" s="22" t="str">
        <f t="shared" si="272"/>
        <v/>
      </c>
      <c r="CS151" s="22" t="str">
        <f t="shared" si="273"/>
        <v/>
      </c>
      <c r="CT151" s="22" t="str">
        <f t="shared" si="274"/>
        <v/>
      </c>
      <c r="CU151" s="22" t="str">
        <f t="shared" si="275"/>
        <v/>
      </c>
      <c r="CV151" s="22" t="str">
        <f t="shared" si="276"/>
        <v/>
      </c>
      <c r="CW151" s="22" t="str">
        <f t="shared" si="277"/>
        <v/>
      </c>
      <c r="CX151" s="22" t="str">
        <f t="shared" si="278"/>
        <v/>
      </c>
      <c r="CY151" s="22" t="str">
        <f t="shared" si="279"/>
        <v/>
      </c>
      <c r="CZ151" s="22" t="str">
        <f t="shared" si="280"/>
        <v/>
      </c>
      <c r="DA151" s="22" t="str">
        <f t="shared" si="281"/>
        <v/>
      </c>
      <c r="DB151" s="22" t="str">
        <f t="shared" si="282"/>
        <v/>
      </c>
      <c r="DC151" s="22" t="str">
        <f t="shared" si="283"/>
        <v/>
      </c>
      <c r="DD151" s="22" t="str">
        <f t="shared" si="284"/>
        <v/>
      </c>
      <c r="DE151" s="22" t="str">
        <f t="shared" si="285"/>
        <v/>
      </c>
      <c r="DF151" s="22" t="str">
        <f t="shared" si="286"/>
        <v/>
      </c>
      <c r="DG151" s="22" t="str">
        <f t="shared" si="287"/>
        <v/>
      </c>
      <c r="DH151" s="22" t="str">
        <f t="shared" si="288"/>
        <v/>
      </c>
      <c r="DI151" s="22" t="str">
        <f t="shared" si="289"/>
        <v/>
      </c>
      <c r="DJ151" s="22" t="str">
        <f t="shared" si="290"/>
        <v/>
      </c>
      <c r="DK151" s="22" t="str">
        <f t="shared" si="291"/>
        <v/>
      </c>
      <c r="DL151" s="22" t="str">
        <f t="shared" si="292"/>
        <v/>
      </c>
      <c r="DM151" s="22" t="str">
        <f t="shared" si="293"/>
        <v/>
      </c>
      <c r="DN151" s="22" t="str">
        <f t="shared" si="294"/>
        <v/>
      </c>
      <c r="DO151" s="22" t="str">
        <f t="shared" si="295"/>
        <v/>
      </c>
      <c r="DP151" s="22" t="str">
        <f t="shared" si="296"/>
        <v/>
      </c>
      <c r="DQ151" s="22" t="str">
        <f t="shared" si="297"/>
        <v/>
      </c>
      <c r="DR151" s="22" t="str">
        <f t="shared" si="298"/>
        <v/>
      </c>
      <c r="DS151" s="22" t="str">
        <f t="shared" si="299"/>
        <v/>
      </c>
      <c r="DT151" s="22" t="str">
        <f t="shared" si="300"/>
        <v/>
      </c>
      <c r="DU151" s="22" t="str">
        <f t="shared" si="301"/>
        <v/>
      </c>
      <c r="DV151" s="22" t="str">
        <f t="shared" si="302"/>
        <v/>
      </c>
      <c r="DX151" s="18">
        <f t="shared" si="303"/>
        <v>3.0105615720289176</v>
      </c>
      <c r="DY151" s="18">
        <f t="shared" si="304"/>
        <v>2.9471065217305843</v>
      </c>
      <c r="DZ151" s="18">
        <f t="shared" si="305"/>
        <v>2.8810002318650918</v>
      </c>
      <c r="EA151" s="18">
        <f t="shared" si="306"/>
        <v>2.8159881776425126</v>
      </c>
      <c r="EB151" s="18">
        <f t="shared" si="307"/>
        <v>2.7515541532866159</v>
      </c>
      <c r="EC151" s="18">
        <f t="shared" si="308"/>
        <v>90.517316487489779</v>
      </c>
      <c r="ED151" s="18">
        <f t="shared" si="309"/>
        <v>0</v>
      </c>
      <c r="EE151" s="18">
        <f t="shared" si="310"/>
        <v>0</v>
      </c>
      <c r="EF151" s="18">
        <f t="shared" si="311"/>
        <v>0</v>
      </c>
      <c r="EG151" s="18">
        <f t="shared" si="312"/>
        <v>0</v>
      </c>
      <c r="EH151" s="18">
        <f t="shared" si="313"/>
        <v>0</v>
      </c>
      <c r="EI151" s="18">
        <f t="shared" si="314"/>
        <v>0</v>
      </c>
      <c r="EJ151" s="18">
        <f t="shared" si="315"/>
        <v>0</v>
      </c>
      <c r="EK151" s="18">
        <f t="shared" si="316"/>
        <v>0</v>
      </c>
      <c r="EL151" s="18">
        <f t="shared" si="317"/>
        <v>0</v>
      </c>
      <c r="EM151" s="18">
        <f t="shared" si="318"/>
        <v>0</v>
      </c>
      <c r="EN151" s="18">
        <f t="shared" si="319"/>
        <v>0</v>
      </c>
      <c r="EO151" s="18">
        <f t="shared" si="320"/>
        <v>0</v>
      </c>
      <c r="EP151" s="18">
        <f t="shared" si="321"/>
        <v>0</v>
      </c>
      <c r="EQ151" s="18">
        <f t="shared" si="322"/>
        <v>0</v>
      </c>
      <c r="ER151" s="18">
        <f t="shared" si="323"/>
        <v>0</v>
      </c>
      <c r="ES151" s="18">
        <f t="shared" si="324"/>
        <v>0</v>
      </c>
      <c r="ET151" s="18">
        <f t="shared" si="325"/>
        <v>0</v>
      </c>
      <c r="EU151" s="18">
        <f t="shared" si="326"/>
        <v>0</v>
      </c>
      <c r="EV151" s="18">
        <f t="shared" si="327"/>
        <v>0</v>
      </c>
      <c r="EW151" s="18">
        <f t="shared" si="328"/>
        <v>0</v>
      </c>
      <c r="EX151" s="18">
        <f t="shared" si="329"/>
        <v>0</v>
      </c>
      <c r="EY151" s="18">
        <f t="shared" si="330"/>
        <v>0</v>
      </c>
      <c r="EZ151" s="18">
        <f t="shared" si="331"/>
        <v>0</v>
      </c>
      <c r="FA151" s="18">
        <f t="shared" si="332"/>
        <v>0</v>
      </c>
      <c r="FB151" s="18">
        <f t="shared" si="333"/>
        <v>0</v>
      </c>
      <c r="FC151" s="18">
        <f t="shared" si="334"/>
        <v>0</v>
      </c>
      <c r="FD151" s="18">
        <f t="shared" si="335"/>
        <v>0</v>
      </c>
      <c r="FE151" s="18">
        <f t="shared" si="336"/>
        <v>0</v>
      </c>
      <c r="FF151" s="18">
        <f t="shared" si="337"/>
        <v>0</v>
      </c>
      <c r="FG151" s="18">
        <f t="shared" si="338"/>
        <v>0</v>
      </c>
      <c r="FH151" s="18">
        <f t="shared" si="339"/>
        <v>0</v>
      </c>
      <c r="FI151" s="18">
        <f t="shared" si="340"/>
        <v>0</v>
      </c>
      <c r="FJ151" s="18">
        <f t="shared" si="341"/>
        <v>0</v>
      </c>
      <c r="FK151" s="18">
        <f t="shared" si="342"/>
        <v>0</v>
      </c>
      <c r="FL151" s="18">
        <f t="shared" si="343"/>
        <v>0</v>
      </c>
      <c r="FM151" s="18">
        <f t="shared" si="344"/>
        <v>0</v>
      </c>
      <c r="FN151" s="18">
        <f t="shared" si="345"/>
        <v>0</v>
      </c>
      <c r="FO151" s="18">
        <f t="shared" si="346"/>
        <v>0</v>
      </c>
      <c r="FP151" s="18">
        <f t="shared" si="347"/>
        <v>0</v>
      </c>
      <c r="FQ151" s="18">
        <f t="shared" si="348"/>
        <v>0</v>
      </c>
      <c r="FR151" s="18">
        <f t="shared" si="349"/>
        <v>0</v>
      </c>
      <c r="FS151" s="18">
        <f t="shared" si="350"/>
        <v>0</v>
      </c>
      <c r="FT151" s="18">
        <f t="shared" si="351"/>
        <v>0</v>
      </c>
      <c r="FU151" s="18">
        <f t="shared" si="352"/>
        <v>0</v>
      </c>
      <c r="FV151" s="18">
        <f t="shared" si="353"/>
        <v>0</v>
      </c>
      <c r="FW151" s="18">
        <f t="shared" si="354"/>
        <v>0</v>
      </c>
      <c r="FX151" s="18">
        <f t="shared" si="355"/>
        <v>0</v>
      </c>
      <c r="FY151" s="18">
        <f t="shared" si="356"/>
        <v>0</v>
      </c>
      <c r="FZ151" s="18">
        <f t="shared" si="357"/>
        <v>0</v>
      </c>
      <c r="GA151" s="18">
        <f t="shared" si="358"/>
        <v>0</v>
      </c>
      <c r="GB151" s="18">
        <f t="shared" si="359"/>
        <v>0</v>
      </c>
      <c r="GC151" s="18">
        <f t="shared" si="360"/>
        <v>0</v>
      </c>
      <c r="GD151" s="18">
        <f t="shared" si="361"/>
        <v>0</v>
      </c>
      <c r="GE151" s="18">
        <f t="shared" si="362"/>
        <v>0</v>
      </c>
    </row>
    <row r="152" spans="1:187" x14ac:dyDescent="0.2">
      <c r="A152">
        <v>149</v>
      </c>
      <c r="B152" s="16">
        <f>Bonds!B152</f>
        <v>47361</v>
      </c>
      <c r="C152" s="17">
        <f>Bonds!C152</f>
        <v>3.125</v>
      </c>
      <c r="D152">
        <f>Bonds!Q152</f>
        <v>6</v>
      </c>
      <c r="E152">
        <f t="shared" si="242"/>
        <v>1</v>
      </c>
      <c r="F152" s="16">
        <f>IF(1&gt;$D152,"",IF($E152=1,EOMONTH(EDATE(Bonds!$I152,6*(1-1)),0),EDATE(Bonds!$I152,6*(1-1))))</f>
        <v>46446</v>
      </c>
      <c r="G152" s="16">
        <f>IF(2&gt;$D152,"",IF($E152=1,EOMONTH(EDATE(Bonds!$I152,6*(2-1)),0),EDATE(Bonds!$I152,6*(2-1))))</f>
        <v>46630</v>
      </c>
      <c r="H152" s="16">
        <f>IF(3&gt;$D152,"",IF($E152=1,EOMONTH(EDATE(Bonds!$I152,6*(3-1)),0),EDATE(Bonds!$I152,6*(3-1))))</f>
        <v>46812</v>
      </c>
      <c r="I152" s="16">
        <f>IF(4&gt;$D152,"",IF($E152=1,EOMONTH(EDATE(Bonds!$I152,6*(4-1)),0),EDATE(Bonds!$I152,6*(4-1))))</f>
        <v>46996</v>
      </c>
      <c r="J152" s="16">
        <f>IF(5&gt;$D152,"",IF($E152=1,EOMONTH(EDATE(Bonds!$I152,6*(5-1)),0),EDATE(Bonds!$I152,6*(5-1))))</f>
        <v>47177</v>
      </c>
      <c r="K152" s="16">
        <f>IF(6&gt;$D152,"",IF($E152=1,EOMONTH(EDATE(Bonds!$I152,6*(6-1)),0),EDATE(Bonds!$I152,6*(6-1))))</f>
        <v>47361</v>
      </c>
      <c r="L152" s="16" t="str">
        <f>IF(7&gt;$D152,"",IF($E152=1,EOMONTH(EDATE(Bonds!$I152,6*(7-1)),0),EDATE(Bonds!$I152,6*(7-1))))</f>
        <v/>
      </c>
      <c r="M152" s="16" t="str">
        <f>IF(8&gt;$D152,"",IF($E152=1,EOMONTH(EDATE(Bonds!$I152,6*(8-1)),0),EDATE(Bonds!$I152,6*(8-1))))</f>
        <v/>
      </c>
      <c r="N152" s="16" t="str">
        <f>IF(9&gt;$D152,"",IF($E152=1,EOMONTH(EDATE(Bonds!$I152,6*(9-1)),0),EDATE(Bonds!$I152,6*(9-1))))</f>
        <v/>
      </c>
      <c r="O152" s="16" t="str">
        <f>IF(10&gt;$D152,"",IF($E152=1,EOMONTH(EDATE(Bonds!$I152,6*(10-1)),0),EDATE(Bonds!$I152,6*(10-1))))</f>
        <v/>
      </c>
      <c r="P152" s="16" t="str">
        <f>IF(11&gt;$D152,"",IF($E152=1,EOMONTH(EDATE(Bonds!$I152,6*(11-1)),0),EDATE(Bonds!$I152,6*(11-1))))</f>
        <v/>
      </c>
      <c r="Q152" s="16" t="str">
        <f>IF(12&gt;$D152,"",IF($E152=1,EOMONTH(EDATE(Bonds!$I152,6*(12-1)),0),EDATE(Bonds!$I152,6*(12-1))))</f>
        <v/>
      </c>
      <c r="R152" s="16" t="str">
        <f>IF(13&gt;$D152,"",IF($E152=1,EOMONTH(EDATE(Bonds!$I152,6*(13-1)),0),EDATE(Bonds!$I152,6*(13-1))))</f>
        <v/>
      </c>
      <c r="S152" s="16" t="str">
        <f>IF(14&gt;$D152,"",IF($E152=1,EOMONTH(EDATE(Bonds!$I152,6*(14-1)),0),EDATE(Bonds!$I152,6*(14-1))))</f>
        <v/>
      </c>
      <c r="T152" s="16" t="str">
        <f>IF(15&gt;$D152,"",IF($E152=1,EOMONTH(EDATE(Bonds!$I152,6*(15-1)),0),EDATE(Bonds!$I152,6*(15-1))))</f>
        <v/>
      </c>
      <c r="U152" s="16" t="str">
        <f>IF(16&gt;$D152,"",IF($E152=1,EOMONTH(EDATE(Bonds!$I152,6*(16-1)),0),EDATE(Bonds!$I152,6*(16-1))))</f>
        <v/>
      </c>
      <c r="V152" s="16" t="str">
        <f>IF(17&gt;$D152,"",IF($E152=1,EOMONTH(EDATE(Bonds!$I152,6*(17-1)),0),EDATE(Bonds!$I152,6*(17-1))))</f>
        <v/>
      </c>
      <c r="W152" s="16" t="str">
        <f>IF(18&gt;$D152,"",IF($E152=1,EOMONTH(EDATE(Bonds!$I152,6*(18-1)),0),EDATE(Bonds!$I152,6*(18-1))))</f>
        <v/>
      </c>
      <c r="X152" s="16" t="str">
        <f>IF(19&gt;$D152,"",IF($E152=1,EOMONTH(EDATE(Bonds!$I152,6*(19-1)),0),EDATE(Bonds!$I152,6*(19-1))))</f>
        <v/>
      </c>
      <c r="Y152" s="16" t="str">
        <f>IF(20&gt;$D152,"",IF($E152=1,EOMONTH(EDATE(Bonds!$I152,6*(20-1)),0),EDATE(Bonds!$I152,6*(20-1))))</f>
        <v/>
      </c>
      <c r="Z152" s="16" t="str">
        <f>IF(21&gt;$D152,"",IF($E152=1,EOMONTH(EDATE(Bonds!$I152,6*(21-1)),0),EDATE(Bonds!$I152,6*(21-1))))</f>
        <v/>
      </c>
      <c r="AA152" s="16" t="str">
        <f>IF(22&gt;$D152,"",IF($E152=1,EOMONTH(EDATE(Bonds!$I152,6*(22-1)),0),EDATE(Bonds!$I152,6*(22-1))))</f>
        <v/>
      </c>
      <c r="AB152" s="16" t="str">
        <f>IF(23&gt;$D152,"",IF($E152=1,EOMONTH(EDATE(Bonds!$I152,6*(23-1)),0),EDATE(Bonds!$I152,6*(23-1))))</f>
        <v/>
      </c>
      <c r="AC152" s="16" t="str">
        <f>IF(24&gt;$D152,"",IF($E152=1,EOMONTH(EDATE(Bonds!$I152,6*(24-1)),0),EDATE(Bonds!$I152,6*(24-1))))</f>
        <v/>
      </c>
      <c r="AD152" s="16" t="str">
        <f>IF(25&gt;$D152,"",IF($E152=1,EOMONTH(EDATE(Bonds!$I152,6*(25-1)),0),EDATE(Bonds!$I152,6*(25-1))))</f>
        <v/>
      </c>
      <c r="AE152" s="16" t="str">
        <f>IF(26&gt;$D152,"",IF($E152=1,EOMONTH(EDATE(Bonds!$I152,6*(26-1)),0),EDATE(Bonds!$I152,6*(26-1))))</f>
        <v/>
      </c>
      <c r="AF152" s="16" t="str">
        <f>IF(27&gt;$D152,"",IF($E152=1,EOMONTH(EDATE(Bonds!$I152,6*(27-1)),0),EDATE(Bonds!$I152,6*(27-1))))</f>
        <v/>
      </c>
      <c r="AG152" s="16" t="str">
        <f>IF(28&gt;$D152,"",IF($E152=1,EOMONTH(EDATE(Bonds!$I152,6*(28-1)),0),EDATE(Bonds!$I152,6*(28-1))))</f>
        <v/>
      </c>
      <c r="AH152" s="16" t="str">
        <f>IF(29&gt;$D152,"",IF($E152=1,EOMONTH(EDATE(Bonds!$I152,6*(29-1)),0),EDATE(Bonds!$I152,6*(29-1))))</f>
        <v/>
      </c>
      <c r="AI152" s="16" t="str">
        <f>IF(30&gt;$D152,"",IF($E152=1,EOMONTH(EDATE(Bonds!$I152,6*(30-1)),0),EDATE(Bonds!$I152,6*(30-1))))</f>
        <v/>
      </c>
      <c r="AJ152" s="16" t="str">
        <f>IF(31&gt;$D152,"",IF($E152=1,EOMONTH(EDATE(Bonds!$I152,6*(31-1)),0),EDATE(Bonds!$I152,6*(31-1))))</f>
        <v/>
      </c>
      <c r="AK152" s="16" t="str">
        <f>IF(32&gt;$D152,"",IF($E152=1,EOMONTH(EDATE(Bonds!$I152,6*(32-1)),0),EDATE(Bonds!$I152,6*(32-1))))</f>
        <v/>
      </c>
      <c r="AL152" s="16" t="str">
        <f>IF(33&gt;$D152,"",IF($E152=1,EOMONTH(EDATE(Bonds!$I152,6*(33-1)),0),EDATE(Bonds!$I152,6*(33-1))))</f>
        <v/>
      </c>
      <c r="AM152" s="16" t="str">
        <f>IF(34&gt;$D152,"",IF($E152=1,EOMONTH(EDATE(Bonds!$I152,6*(34-1)),0),EDATE(Bonds!$I152,6*(34-1))))</f>
        <v/>
      </c>
      <c r="AN152" s="16" t="str">
        <f>IF(35&gt;$D152,"",IF($E152=1,EOMONTH(EDATE(Bonds!$I152,6*(35-1)),0),EDATE(Bonds!$I152,6*(35-1))))</f>
        <v/>
      </c>
      <c r="AO152" s="16" t="str">
        <f>IF(36&gt;$D152,"",IF($E152=1,EOMONTH(EDATE(Bonds!$I152,6*(36-1)),0),EDATE(Bonds!$I152,6*(36-1))))</f>
        <v/>
      </c>
      <c r="AP152" s="16" t="str">
        <f>IF(37&gt;$D152,"",IF($E152=1,EOMONTH(EDATE(Bonds!$I152,6*(37-1)),0),EDATE(Bonds!$I152,6*(37-1))))</f>
        <v/>
      </c>
      <c r="AQ152" s="16" t="str">
        <f>IF(38&gt;$D152,"",IF($E152=1,EOMONTH(EDATE(Bonds!$I152,6*(38-1)),0),EDATE(Bonds!$I152,6*(38-1))))</f>
        <v/>
      </c>
      <c r="AR152" s="16" t="str">
        <f>IF(39&gt;$D152,"",IF($E152=1,EOMONTH(EDATE(Bonds!$I152,6*(39-1)),0),EDATE(Bonds!$I152,6*(39-1))))</f>
        <v/>
      </c>
      <c r="AS152" s="16" t="str">
        <f>IF(40&gt;$D152,"",IF($E152=1,EOMONTH(EDATE(Bonds!$I152,6*(40-1)),0),EDATE(Bonds!$I152,6*(40-1))))</f>
        <v/>
      </c>
      <c r="AT152" s="16" t="str">
        <f>IF(41&gt;$D152,"",IF($E152=1,EOMONTH(EDATE(Bonds!$I152,6*(41-1)),0),EDATE(Bonds!$I152,6*(41-1))))</f>
        <v/>
      </c>
      <c r="AU152" s="16" t="str">
        <f>IF(42&gt;$D152,"",IF($E152=1,EOMONTH(EDATE(Bonds!$I152,6*(42-1)),0),EDATE(Bonds!$I152,6*(42-1))))</f>
        <v/>
      </c>
      <c r="AV152" s="16" t="str">
        <f>IF(43&gt;$D152,"",IF($E152=1,EOMONTH(EDATE(Bonds!$I152,6*(43-1)),0),EDATE(Bonds!$I152,6*(43-1))))</f>
        <v/>
      </c>
      <c r="AW152" s="16" t="str">
        <f>IF(44&gt;$D152,"",IF($E152=1,EOMONTH(EDATE(Bonds!$I152,6*(44-1)),0),EDATE(Bonds!$I152,6*(44-1))))</f>
        <v/>
      </c>
      <c r="AX152" s="16" t="str">
        <f>IF(45&gt;$D152,"",IF($E152=1,EOMONTH(EDATE(Bonds!$I152,6*(45-1)),0),EDATE(Bonds!$I152,6*(45-1))))</f>
        <v/>
      </c>
      <c r="AY152" s="16" t="str">
        <f>IF(46&gt;$D152,"",IF($E152=1,EOMONTH(EDATE(Bonds!$I152,6*(46-1)),0),EDATE(Bonds!$I152,6*(46-1))))</f>
        <v/>
      </c>
      <c r="AZ152" s="16" t="str">
        <f>IF(47&gt;$D152,"",IF($E152=1,EOMONTH(EDATE(Bonds!$I152,6*(47-1)),0),EDATE(Bonds!$I152,6*(47-1))))</f>
        <v/>
      </c>
      <c r="BA152" s="16" t="str">
        <f>IF(48&gt;$D152,"",IF($E152=1,EOMONTH(EDATE(Bonds!$I152,6*(48-1)),0),EDATE(Bonds!$I152,6*(48-1))))</f>
        <v/>
      </c>
      <c r="BB152" s="16" t="str">
        <f>IF(49&gt;$D152,"",IF($E152=1,EOMONTH(EDATE(Bonds!$I152,6*(49-1)),0),EDATE(Bonds!$I152,6*(49-1))))</f>
        <v/>
      </c>
      <c r="BC152" s="16" t="str">
        <f>IF(50&gt;$D152,"",IF($E152=1,EOMONTH(EDATE(Bonds!$I152,6*(50-1)),0),EDATE(Bonds!$I152,6*(50-1))))</f>
        <v/>
      </c>
      <c r="BD152" s="16" t="str">
        <f>IF(51&gt;$D152,"",IF($E152=1,EOMONTH(EDATE(Bonds!$I152,6*(51-1)),0),EDATE(Bonds!$I152,6*(51-1))))</f>
        <v/>
      </c>
      <c r="BE152" s="16" t="str">
        <f>IF(52&gt;$D152,"",IF($E152=1,EOMONTH(EDATE(Bonds!$I152,6*(52-1)),0),EDATE(Bonds!$I152,6*(52-1))))</f>
        <v/>
      </c>
      <c r="BF152" s="16" t="str">
        <f>IF(53&gt;$D152,"",IF($E152=1,EOMONTH(EDATE(Bonds!$I152,6*(53-1)),0),EDATE(Bonds!$I152,6*(53-1))))</f>
        <v/>
      </c>
      <c r="BG152" s="16" t="str">
        <f>IF(54&gt;$D152,"",IF($E152=1,EOMONTH(EDATE(Bonds!$I152,6*(54-1)),0),EDATE(Bonds!$I152,6*(54-1))))</f>
        <v/>
      </c>
      <c r="BH152" s="16" t="str">
        <f>IF(55&gt;$D152,"",IF($E152=1,EOMONTH(EDATE(Bonds!$I152,6*(55-1)),0),EDATE(Bonds!$I152,6*(55-1))))</f>
        <v/>
      </c>
      <c r="BI152" s="16" t="str">
        <f>IF(56&gt;$D152,"",IF($E152=1,EOMONTH(EDATE(Bonds!$I152,6*(56-1)),0),EDATE(Bonds!$I152,6*(56-1))))</f>
        <v/>
      </c>
      <c r="BJ152" s="16" t="str">
        <f>IF(57&gt;$D152,"",IF($E152=1,EOMONTH(EDATE(Bonds!$I152,6*(57-1)),0),EDATE(Bonds!$I152,6*(57-1))))</f>
        <v/>
      </c>
      <c r="BK152" s="16" t="str">
        <f>IF(58&gt;$D152,"",IF($E152=1,EOMONTH(EDATE(Bonds!$I152,6*(58-1)),0),EDATE(Bonds!$I152,6*(58-1))))</f>
        <v/>
      </c>
      <c r="BL152" s="16" t="str">
        <f>IF(59&gt;$D152,"",IF($E152=1,EOMONTH(EDATE(Bonds!$I152,6*(59-1)),0),EDATE(Bonds!$I152,6*(59-1))))</f>
        <v/>
      </c>
      <c r="BM152" s="16" t="str">
        <f>IF(60&gt;$D152,"",IF($E152=1,EOMONTH(EDATE(Bonds!$I152,6*(60-1)),0),EDATE(Bonds!$I152,6*(60-1))))</f>
        <v/>
      </c>
      <c r="BO152" s="22">
        <f t="shared" si="243"/>
        <v>3.9202392010101589E-2</v>
      </c>
      <c r="BP152" s="22">
        <f t="shared" si="244"/>
        <v>4.1255641648900956E-2</v>
      </c>
      <c r="BQ152" s="22">
        <f t="shared" si="245"/>
        <v>4.2555187696662007E-2</v>
      </c>
      <c r="BR152" s="22">
        <f t="shared" si="246"/>
        <v>4.3381487769686353E-2</v>
      </c>
      <c r="BS152" s="22">
        <f t="shared" si="247"/>
        <v>4.3888815110501606E-2</v>
      </c>
      <c r="BT152" s="22">
        <f t="shared" si="248"/>
        <v>4.4216358597080604E-2</v>
      </c>
      <c r="BU152" s="22" t="str">
        <f t="shared" si="249"/>
        <v/>
      </c>
      <c r="BV152" s="22" t="str">
        <f t="shared" si="250"/>
        <v/>
      </c>
      <c r="BW152" s="22" t="str">
        <f t="shared" si="251"/>
        <v/>
      </c>
      <c r="BX152" s="22" t="str">
        <f t="shared" si="252"/>
        <v/>
      </c>
      <c r="BY152" s="22" t="str">
        <f t="shared" si="253"/>
        <v/>
      </c>
      <c r="BZ152" s="22" t="str">
        <f t="shared" si="254"/>
        <v/>
      </c>
      <c r="CA152" s="22" t="str">
        <f t="shared" si="255"/>
        <v/>
      </c>
      <c r="CB152" s="22" t="str">
        <f t="shared" si="256"/>
        <v/>
      </c>
      <c r="CC152" s="22" t="str">
        <f t="shared" si="257"/>
        <v/>
      </c>
      <c r="CD152" s="22" t="str">
        <f t="shared" si="258"/>
        <v/>
      </c>
      <c r="CE152" s="22" t="str">
        <f t="shared" si="259"/>
        <v/>
      </c>
      <c r="CF152" s="22" t="str">
        <f t="shared" si="260"/>
        <v/>
      </c>
      <c r="CG152" s="22" t="str">
        <f t="shared" si="261"/>
        <v/>
      </c>
      <c r="CH152" s="22" t="str">
        <f t="shared" si="262"/>
        <v/>
      </c>
      <c r="CI152" s="22" t="str">
        <f t="shared" si="263"/>
        <v/>
      </c>
      <c r="CJ152" s="22" t="str">
        <f t="shared" si="264"/>
        <v/>
      </c>
      <c r="CK152" s="22" t="str">
        <f t="shared" si="265"/>
        <v/>
      </c>
      <c r="CL152" s="22" t="str">
        <f t="shared" si="266"/>
        <v/>
      </c>
      <c r="CM152" s="22" t="str">
        <f t="shared" si="267"/>
        <v/>
      </c>
      <c r="CN152" s="22" t="str">
        <f t="shared" si="268"/>
        <v/>
      </c>
      <c r="CO152" s="22" t="str">
        <f t="shared" si="269"/>
        <v/>
      </c>
      <c r="CP152" s="22" t="str">
        <f t="shared" si="270"/>
        <v/>
      </c>
      <c r="CQ152" s="22" t="str">
        <f t="shared" si="271"/>
        <v/>
      </c>
      <c r="CR152" s="22" t="str">
        <f t="shared" si="272"/>
        <v/>
      </c>
      <c r="CS152" s="22" t="str">
        <f t="shared" si="273"/>
        <v/>
      </c>
      <c r="CT152" s="22" t="str">
        <f t="shared" si="274"/>
        <v/>
      </c>
      <c r="CU152" s="22" t="str">
        <f t="shared" si="275"/>
        <v/>
      </c>
      <c r="CV152" s="22" t="str">
        <f t="shared" si="276"/>
        <v/>
      </c>
      <c r="CW152" s="22" t="str">
        <f t="shared" si="277"/>
        <v/>
      </c>
      <c r="CX152" s="22" t="str">
        <f t="shared" si="278"/>
        <v/>
      </c>
      <c r="CY152" s="22" t="str">
        <f t="shared" si="279"/>
        <v/>
      </c>
      <c r="CZ152" s="22" t="str">
        <f t="shared" si="280"/>
        <v/>
      </c>
      <c r="DA152" s="22" t="str">
        <f t="shared" si="281"/>
        <v/>
      </c>
      <c r="DB152" s="22" t="str">
        <f t="shared" si="282"/>
        <v/>
      </c>
      <c r="DC152" s="22" t="str">
        <f t="shared" si="283"/>
        <v/>
      </c>
      <c r="DD152" s="22" t="str">
        <f t="shared" si="284"/>
        <v/>
      </c>
      <c r="DE152" s="22" t="str">
        <f t="shared" si="285"/>
        <v/>
      </c>
      <c r="DF152" s="22" t="str">
        <f t="shared" si="286"/>
        <v/>
      </c>
      <c r="DG152" s="22" t="str">
        <f t="shared" si="287"/>
        <v/>
      </c>
      <c r="DH152" s="22" t="str">
        <f t="shared" si="288"/>
        <v/>
      </c>
      <c r="DI152" s="22" t="str">
        <f t="shared" si="289"/>
        <v/>
      </c>
      <c r="DJ152" s="22" t="str">
        <f t="shared" si="290"/>
        <v/>
      </c>
      <c r="DK152" s="22" t="str">
        <f t="shared" si="291"/>
        <v/>
      </c>
      <c r="DL152" s="22" t="str">
        <f t="shared" si="292"/>
        <v/>
      </c>
      <c r="DM152" s="22" t="str">
        <f t="shared" si="293"/>
        <v/>
      </c>
      <c r="DN152" s="22" t="str">
        <f t="shared" si="294"/>
        <v/>
      </c>
      <c r="DO152" s="22" t="str">
        <f t="shared" si="295"/>
        <v/>
      </c>
      <c r="DP152" s="22" t="str">
        <f t="shared" si="296"/>
        <v/>
      </c>
      <c r="DQ152" s="22" t="str">
        <f t="shared" si="297"/>
        <v/>
      </c>
      <c r="DR152" s="22" t="str">
        <f t="shared" si="298"/>
        <v/>
      </c>
      <c r="DS152" s="22" t="str">
        <f t="shared" si="299"/>
        <v/>
      </c>
      <c r="DT152" s="22" t="str">
        <f t="shared" si="300"/>
        <v/>
      </c>
      <c r="DU152" s="22" t="str">
        <f t="shared" si="301"/>
        <v/>
      </c>
      <c r="DV152" s="22" t="str">
        <f t="shared" si="302"/>
        <v/>
      </c>
      <c r="DX152" s="18">
        <f t="shared" si="303"/>
        <v>1.5337354690311253</v>
      </c>
      <c r="DY152" s="18">
        <f t="shared" si="304"/>
        <v>1.5007060452839842</v>
      </c>
      <c r="DZ152" s="18">
        <f t="shared" si="305"/>
        <v>1.4673313346324188</v>
      </c>
      <c r="EA152" s="18">
        <f t="shared" si="306"/>
        <v>1.4338399152398282</v>
      </c>
      <c r="EB152" s="18">
        <f t="shared" si="307"/>
        <v>1.4015617255586987</v>
      </c>
      <c r="EC152" s="18">
        <f t="shared" si="308"/>
        <v>89.021087662307394</v>
      </c>
      <c r="ED152" s="18">
        <f t="shared" si="309"/>
        <v>0</v>
      </c>
      <c r="EE152" s="18">
        <f t="shared" si="310"/>
        <v>0</v>
      </c>
      <c r="EF152" s="18">
        <f t="shared" si="311"/>
        <v>0</v>
      </c>
      <c r="EG152" s="18">
        <f t="shared" si="312"/>
        <v>0</v>
      </c>
      <c r="EH152" s="18">
        <f t="shared" si="313"/>
        <v>0</v>
      </c>
      <c r="EI152" s="18">
        <f t="shared" si="314"/>
        <v>0</v>
      </c>
      <c r="EJ152" s="18">
        <f t="shared" si="315"/>
        <v>0</v>
      </c>
      <c r="EK152" s="18">
        <f t="shared" si="316"/>
        <v>0</v>
      </c>
      <c r="EL152" s="18">
        <f t="shared" si="317"/>
        <v>0</v>
      </c>
      <c r="EM152" s="18">
        <f t="shared" si="318"/>
        <v>0</v>
      </c>
      <c r="EN152" s="18">
        <f t="shared" si="319"/>
        <v>0</v>
      </c>
      <c r="EO152" s="18">
        <f t="shared" si="320"/>
        <v>0</v>
      </c>
      <c r="EP152" s="18">
        <f t="shared" si="321"/>
        <v>0</v>
      </c>
      <c r="EQ152" s="18">
        <f t="shared" si="322"/>
        <v>0</v>
      </c>
      <c r="ER152" s="18">
        <f t="shared" si="323"/>
        <v>0</v>
      </c>
      <c r="ES152" s="18">
        <f t="shared" si="324"/>
        <v>0</v>
      </c>
      <c r="ET152" s="18">
        <f t="shared" si="325"/>
        <v>0</v>
      </c>
      <c r="EU152" s="18">
        <f t="shared" si="326"/>
        <v>0</v>
      </c>
      <c r="EV152" s="18">
        <f t="shared" si="327"/>
        <v>0</v>
      </c>
      <c r="EW152" s="18">
        <f t="shared" si="328"/>
        <v>0</v>
      </c>
      <c r="EX152" s="18">
        <f t="shared" si="329"/>
        <v>0</v>
      </c>
      <c r="EY152" s="18">
        <f t="shared" si="330"/>
        <v>0</v>
      </c>
      <c r="EZ152" s="18">
        <f t="shared" si="331"/>
        <v>0</v>
      </c>
      <c r="FA152" s="18">
        <f t="shared" si="332"/>
        <v>0</v>
      </c>
      <c r="FB152" s="18">
        <f t="shared" si="333"/>
        <v>0</v>
      </c>
      <c r="FC152" s="18">
        <f t="shared" si="334"/>
        <v>0</v>
      </c>
      <c r="FD152" s="18">
        <f t="shared" si="335"/>
        <v>0</v>
      </c>
      <c r="FE152" s="18">
        <f t="shared" si="336"/>
        <v>0</v>
      </c>
      <c r="FF152" s="18">
        <f t="shared" si="337"/>
        <v>0</v>
      </c>
      <c r="FG152" s="18">
        <f t="shared" si="338"/>
        <v>0</v>
      </c>
      <c r="FH152" s="18">
        <f t="shared" si="339"/>
        <v>0</v>
      </c>
      <c r="FI152" s="18">
        <f t="shared" si="340"/>
        <v>0</v>
      </c>
      <c r="FJ152" s="18">
        <f t="shared" si="341"/>
        <v>0</v>
      </c>
      <c r="FK152" s="18">
        <f t="shared" si="342"/>
        <v>0</v>
      </c>
      <c r="FL152" s="18">
        <f t="shared" si="343"/>
        <v>0</v>
      </c>
      <c r="FM152" s="18">
        <f t="shared" si="344"/>
        <v>0</v>
      </c>
      <c r="FN152" s="18">
        <f t="shared" si="345"/>
        <v>0</v>
      </c>
      <c r="FO152" s="18">
        <f t="shared" si="346"/>
        <v>0</v>
      </c>
      <c r="FP152" s="18">
        <f t="shared" si="347"/>
        <v>0</v>
      </c>
      <c r="FQ152" s="18">
        <f t="shared" si="348"/>
        <v>0</v>
      </c>
      <c r="FR152" s="18">
        <f t="shared" si="349"/>
        <v>0</v>
      </c>
      <c r="FS152" s="18">
        <f t="shared" si="350"/>
        <v>0</v>
      </c>
      <c r="FT152" s="18">
        <f t="shared" si="351"/>
        <v>0</v>
      </c>
      <c r="FU152" s="18">
        <f t="shared" si="352"/>
        <v>0</v>
      </c>
      <c r="FV152" s="18">
        <f t="shared" si="353"/>
        <v>0</v>
      </c>
      <c r="FW152" s="18">
        <f t="shared" si="354"/>
        <v>0</v>
      </c>
      <c r="FX152" s="18">
        <f t="shared" si="355"/>
        <v>0</v>
      </c>
      <c r="FY152" s="18">
        <f t="shared" si="356"/>
        <v>0</v>
      </c>
      <c r="FZ152" s="18">
        <f t="shared" si="357"/>
        <v>0</v>
      </c>
      <c r="GA152" s="18">
        <f t="shared" si="358"/>
        <v>0</v>
      </c>
      <c r="GB152" s="18">
        <f t="shared" si="359"/>
        <v>0</v>
      </c>
      <c r="GC152" s="18">
        <f t="shared" si="360"/>
        <v>0</v>
      </c>
      <c r="GD152" s="18">
        <f t="shared" si="361"/>
        <v>0</v>
      </c>
      <c r="GE152" s="18">
        <f t="shared" si="362"/>
        <v>0</v>
      </c>
    </row>
    <row r="153" spans="1:187" x14ac:dyDescent="0.2">
      <c r="A153">
        <v>150</v>
      </c>
      <c r="B153" s="16">
        <f>Bonds!B153</f>
        <v>47361</v>
      </c>
      <c r="C153" s="17">
        <f>Bonds!C153</f>
        <v>3.625</v>
      </c>
      <c r="D153">
        <f>Bonds!Q153</f>
        <v>6</v>
      </c>
      <c r="E153">
        <f t="shared" si="242"/>
        <v>1</v>
      </c>
      <c r="F153" s="16">
        <f>IF(1&gt;$D153,"",IF($E153=1,EOMONTH(EDATE(Bonds!$I153,6*(1-1)),0),EDATE(Bonds!$I153,6*(1-1))))</f>
        <v>46446</v>
      </c>
      <c r="G153" s="16">
        <f>IF(2&gt;$D153,"",IF($E153=1,EOMONTH(EDATE(Bonds!$I153,6*(2-1)),0),EDATE(Bonds!$I153,6*(2-1))))</f>
        <v>46630</v>
      </c>
      <c r="H153" s="16">
        <f>IF(3&gt;$D153,"",IF($E153=1,EOMONTH(EDATE(Bonds!$I153,6*(3-1)),0),EDATE(Bonds!$I153,6*(3-1))))</f>
        <v>46812</v>
      </c>
      <c r="I153" s="16">
        <f>IF(4&gt;$D153,"",IF($E153=1,EOMONTH(EDATE(Bonds!$I153,6*(4-1)),0),EDATE(Bonds!$I153,6*(4-1))))</f>
        <v>46996</v>
      </c>
      <c r="J153" s="16">
        <f>IF(5&gt;$D153,"",IF($E153=1,EOMONTH(EDATE(Bonds!$I153,6*(5-1)),0),EDATE(Bonds!$I153,6*(5-1))))</f>
        <v>47177</v>
      </c>
      <c r="K153" s="16">
        <f>IF(6&gt;$D153,"",IF($E153=1,EOMONTH(EDATE(Bonds!$I153,6*(6-1)),0),EDATE(Bonds!$I153,6*(6-1))))</f>
        <v>47361</v>
      </c>
      <c r="L153" s="16" t="str">
        <f>IF(7&gt;$D153,"",IF($E153=1,EOMONTH(EDATE(Bonds!$I153,6*(7-1)),0),EDATE(Bonds!$I153,6*(7-1))))</f>
        <v/>
      </c>
      <c r="M153" s="16" t="str">
        <f>IF(8&gt;$D153,"",IF($E153=1,EOMONTH(EDATE(Bonds!$I153,6*(8-1)),0),EDATE(Bonds!$I153,6*(8-1))))</f>
        <v/>
      </c>
      <c r="N153" s="16" t="str">
        <f>IF(9&gt;$D153,"",IF($E153=1,EOMONTH(EDATE(Bonds!$I153,6*(9-1)),0),EDATE(Bonds!$I153,6*(9-1))))</f>
        <v/>
      </c>
      <c r="O153" s="16" t="str">
        <f>IF(10&gt;$D153,"",IF($E153=1,EOMONTH(EDATE(Bonds!$I153,6*(10-1)),0),EDATE(Bonds!$I153,6*(10-1))))</f>
        <v/>
      </c>
      <c r="P153" s="16" t="str">
        <f>IF(11&gt;$D153,"",IF($E153=1,EOMONTH(EDATE(Bonds!$I153,6*(11-1)),0),EDATE(Bonds!$I153,6*(11-1))))</f>
        <v/>
      </c>
      <c r="Q153" s="16" t="str">
        <f>IF(12&gt;$D153,"",IF($E153=1,EOMONTH(EDATE(Bonds!$I153,6*(12-1)),0),EDATE(Bonds!$I153,6*(12-1))))</f>
        <v/>
      </c>
      <c r="R153" s="16" t="str">
        <f>IF(13&gt;$D153,"",IF($E153=1,EOMONTH(EDATE(Bonds!$I153,6*(13-1)),0),EDATE(Bonds!$I153,6*(13-1))))</f>
        <v/>
      </c>
      <c r="S153" s="16" t="str">
        <f>IF(14&gt;$D153,"",IF($E153=1,EOMONTH(EDATE(Bonds!$I153,6*(14-1)),0),EDATE(Bonds!$I153,6*(14-1))))</f>
        <v/>
      </c>
      <c r="T153" s="16" t="str">
        <f>IF(15&gt;$D153,"",IF($E153=1,EOMONTH(EDATE(Bonds!$I153,6*(15-1)),0),EDATE(Bonds!$I153,6*(15-1))))</f>
        <v/>
      </c>
      <c r="U153" s="16" t="str">
        <f>IF(16&gt;$D153,"",IF($E153=1,EOMONTH(EDATE(Bonds!$I153,6*(16-1)),0),EDATE(Bonds!$I153,6*(16-1))))</f>
        <v/>
      </c>
      <c r="V153" s="16" t="str">
        <f>IF(17&gt;$D153,"",IF($E153=1,EOMONTH(EDATE(Bonds!$I153,6*(17-1)),0),EDATE(Bonds!$I153,6*(17-1))))</f>
        <v/>
      </c>
      <c r="W153" s="16" t="str">
        <f>IF(18&gt;$D153,"",IF($E153=1,EOMONTH(EDATE(Bonds!$I153,6*(18-1)),0),EDATE(Bonds!$I153,6*(18-1))))</f>
        <v/>
      </c>
      <c r="X153" s="16" t="str">
        <f>IF(19&gt;$D153,"",IF($E153=1,EOMONTH(EDATE(Bonds!$I153,6*(19-1)),0),EDATE(Bonds!$I153,6*(19-1))))</f>
        <v/>
      </c>
      <c r="Y153" s="16" t="str">
        <f>IF(20&gt;$D153,"",IF($E153=1,EOMONTH(EDATE(Bonds!$I153,6*(20-1)),0),EDATE(Bonds!$I153,6*(20-1))))</f>
        <v/>
      </c>
      <c r="Z153" s="16" t="str">
        <f>IF(21&gt;$D153,"",IF($E153=1,EOMONTH(EDATE(Bonds!$I153,6*(21-1)),0),EDATE(Bonds!$I153,6*(21-1))))</f>
        <v/>
      </c>
      <c r="AA153" s="16" t="str">
        <f>IF(22&gt;$D153,"",IF($E153=1,EOMONTH(EDATE(Bonds!$I153,6*(22-1)),0),EDATE(Bonds!$I153,6*(22-1))))</f>
        <v/>
      </c>
      <c r="AB153" s="16" t="str">
        <f>IF(23&gt;$D153,"",IF($E153=1,EOMONTH(EDATE(Bonds!$I153,6*(23-1)),0),EDATE(Bonds!$I153,6*(23-1))))</f>
        <v/>
      </c>
      <c r="AC153" s="16" t="str">
        <f>IF(24&gt;$D153,"",IF($E153=1,EOMONTH(EDATE(Bonds!$I153,6*(24-1)),0),EDATE(Bonds!$I153,6*(24-1))))</f>
        <v/>
      </c>
      <c r="AD153" s="16" t="str">
        <f>IF(25&gt;$D153,"",IF($E153=1,EOMONTH(EDATE(Bonds!$I153,6*(25-1)),0),EDATE(Bonds!$I153,6*(25-1))))</f>
        <v/>
      </c>
      <c r="AE153" s="16" t="str">
        <f>IF(26&gt;$D153,"",IF($E153=1,EOMONTH(EDATE(Bonds!$I153,6*(26-1)),0),EDATE(Bonds!$I153,6*(26-1))))</f>
        <v/>
      </c>
      <c r="AF153" s="16" t="str">
        <f>IF(27&gt;$D153,"",IF($E153=1,EOMONTH(EDATE(Bonds!$I153,6*(27-1)),0),EDATE(Bonds!$I153,6*(27-1))))</f>
        <v/>
      </c>
      <c r="AG153" s="16" t="str">
        <f>IF(28&gt;$D153,"",IF($E153=1,EOMONTH(EDATE(Bonds!$I153,6*(28-1)),0),EDATE(Bonds!$I153,6*(28-1))))</f>
        <v/>
      </c>
      <c r="AH153" s="16" t="str">
        <f>IF(29&gt;$D153,"",IF($E153=1,EOMONTH(EDATE(Bonds!$I153,6*(29-1)),0),EDATE(Bonds!$I153,6*(29-1))))</f>
        <v/>
      </c>
      <c r="AI153" s="16" t="str">
        <f>IF(30&gt;$D153,"",IF($E153=1,EOMONTH(EDATE(Bonds!$I153,6*(30-1)),0),EDATE(Bonds!$I153,6*(30-1))))</f>
        <v/>
      </c>
      <c r="AJ153" s="16" t="str">
        <f>IF(31&gt;$D153,"",IF($E153=1,EOMONTH(EDATE(Bonds!$I153,6*(31-1)),0),EDATE(Bonds!$I153,6*(31-1))))</f>
        <v/>
      </c>
      <c r="AK153" s="16" t="str">
        <f>IF(32&gt;$D153,"",IF($E153=1,EOMONTH(EDATE(Bonds!$I153,6*(32-1)),0),EDATE(Bonds!$I153,6*(32-1))))</f>
        <v/>
      </c>
      <c r="AL153" s="16" t="str">
        <f>IF(33&gt;$D153,"",IF($E153=1,EOMONTH(EDATE(Bonds!$I153,6*(33-1)),0),EDATE(Bonds!$I153,6*(33-1))))</f>
        <v/>
      </c>
      <c r="AM153" s="16" t="str">
        <f>IF(34&gt;$D153,"",IF($E153=1,EOMONTH(EDATE(Bonds!$I153,6*(34-1)),0),EDATE(Bonds!$I153,6*(34-1))))</f>
        <v/>
      </c>
      <c r="AN153" s="16" t="str">
        <f>IF(35&gt;$D153,"",IF($E153=1,EOMONTH(EDATE(Bonds!$I153,6*(35-1)),0),EDATE(Bonds!$I153,6*(35-1))))</f>
        <v/>
      </c>
      <c r="AO153" s="16" t="str">
        <f>IF(36&gt;$D153,"",IF($E153=1,EOMONTH(EDATE(Bonds!$I153,6*(36-1)),0),EDATE(Bonds!$I153,6*(36-1))))</f>
        <v/>
      </c>
      <c r="AP153" s="16" t="str">
        <f>IF(37&gt;$D153,"",IF($E153=1,EOMONTH(EDATE(Bonds!$I153,6*(37-1)),0),EDATE(Bonds!$I153,6*(37-1))))</f>
        <v/>
      </c>
      <c r="AQ153" s="16" t="str">
        <f>IF(38&gt;$D153,"",IF($E153=1,EOMONTH(EDATE(Bonds!$I153,6*(38-1)),0),EDATE(Bonds!$I153,6*(38-1))))</f>
        <v/>
      </c>
      <c r="AR153" s="16" t="str">
        <f>IF(39&gt;$D153,"",IF($E153=1,EOMONTH(EDATE(Bonds!$I153,6*(39-1)),0),EDATE(Bonds!$I153,6*(39-1))))</f>
        <v/>
      </c>
      <c r="AS153" s="16" t="str">
        <f>IF(40&gt;$D153,"",IF($E153=1,EOMONTH(EDATE(Bonds!$I153,6*(40-1)),0),EDATE(Bonds!$I153,6*(40-1))))</f>
        <v/>
      </c>
      <c r="AT153" s="16" t="str">
        <f>IF(41&gt;$D153,"",IF($E153=1,EOMONTH(EDATE(Bonds!$I153,6*(41-1)),0),EDATE(Bonds!$I153,6*(41-1))))</f>
        <v/>
      </c>
      <c r="AU153" s="16" t="str">
        <f>IF(42&gt;$D153,"",IF($E153=1,EOMONTH(EDATE(Bonds!$I153,6*(42-1)),0),EDATE(Bonds!$I153,6*(42-1))))</f>
        <v/>
      </c>
      <c r="AV153" s="16" t="str">
        <f>IF(43&gt;$D153,"",IF($E153=1,EOMONTH(EDATE(Bonds!$I153,6*(43-1)),0),EDATE(Bonds!$I153,6*(43-1))))</f>
        <v/>
      </c>
      <c r="AW153" s="16" t="str">
        <f>IF(44&gt;$D153,"",IF($E153=1,EOMONTH(EDATE(Bonds!$I153,6*(44-1)),0),EDATE(Bonds!$I153,6*(44-1))))</f>
        <v/>
      </c>
      <c r="AX153" s="16" t="str">
        <f>IF(45&gt;$D153,"",IF($E153=1,EOMONTH(EDATE(Bonds!$I153,6*(45-1)),0),EDATE(Bonds!$I153,6*(45-1))))</f>
        <v/>
      </c>
      <c r="AY153" s="16" t="str">
        <f>IF(46&gt;$D153,"",IF($E153=1,EOMONTH(EDATE(Bonds!$I153,6*(46-1)),0),EDATE(Bonds!$I153,6*(46-1))))</f>
        <v/>
      </c>
      <c r="AZ153" s="16" t="str">
        <f>IF(47&gt;$D153,"",IF($E153=1,EOMONTH(EDATE(Bonds!$I153,6*(47-1)),0),EDATE(Bonds!$I153,6*(47-1))))</f>
        <v/>
      </c>
      <c r="BA153" s="16" t="str">
        <f>IF(48&gt;$D153,"",IF($E153=1,EOMONTH(EDATE(Bonds!$I153,6*(48-1)),0),EDATE(Bonds!$I153,6*(48-1))))</f>
        <v/>
      </c>
      <c r="BB153" s="16" t="str">
        <f>IF(49&gt;$D153,"",IF($E153=1,EOMONTH(EDATE(Bonds!$I153,6*(49-1)),0),EDATE(Bonds!$I153,6*(49-1))))</f>
        <v/>
      </c>
      <c r="BC153" s="16" t="str">
        <f>IF(50&gt;$D153,"",IF($E153=1,EOMONTH(EDATE(Bonds!$I153,6*(50-1)),0),EDATE(Bonds!$I153,6*(50-1))))</f>
        <v/>
      </c>
      <c r="BD153" s="16" t="str">
        <f>IF(51&gt;$D153,"",IF($E153=1,EOMONTH(EDATE(Bonds!$I153,6*(51-1)),0),EDATE(Bonds!$I153,6*(51-1))))</f>
        <v/>
      </c>
      <c r="BE153" s="16" t="str">
        <f>IF(52&gt;$D153,"",IF($E153=1,EOMONTH(EDATE(Bonds!$I153,6*(52-1)),0),EDATE(Bonds!$I153,6*(52-1))))</f>
        <v/>
      </c>
      <c r="BF153" s="16" t="str">
        <f>IF(53&gt;$D153,"",IF($E153=1,EOMONTH(EDATE(Bonds!$I153,6*(53-1)),0),EDATE(Bonds!$I153,6*(53-1))))</f>
        <v/>
      </c>
      <c r="BG153" s="16" t="str">
        <f>IF(54&gt;$D153,"",IF($E153=1,EOMONTH(EDATE(Bonds!$I153,6*(54-1)),0),EDATE(Bonds!$I153,6*(54-1))))</f>
        <v/>
      </c>
      <c r="BH153" s="16" t="str">
        <f>IF(55&gt;$D153,"",IF($E153=1,EOMONTH(EDATE(Bonds!$I153,6*(55-1)),0),EDATE(Bonds!$I153,6*(55-1))))</f>
        <v/>
      </c>
      <c r="BI153" s="16" t="str">
        <f>IF(56&gt;$D153,"",IF($E153=1,EOMONTH(EDATE(Bonds!$I153,6*(56-1)),0),EDATE(Bonds!$I153,6*(56-1))))</f>
        <v/>
      </c>
      <c r="BJ153" s="16" t="str">
        <f>IF(57&gt;$D153,"",IF($E153=1,EOMONTH(EDATE(Bonds!$I153,6*(57-1)),0),EDATE(Bonds!$I153,6*(57-1))))</f>
        <v/>
      </c>
      <c r="BK153" s="16" t="str">
        <f>IF(58&gt;$D153,"",IF($E153=1,EOMONTH(EDATE(Bonds!$I153,6*(58-1)),0),EDATE(Bonds!$I153,6*(58-1))))</f>
        <v/>
      </c>
      <c r="BL153" s="16" t="str">
        <f>IF(59&gt;$D153,"",IF($E153=1,EOMONTH(EDATE(Bonds!$I153,6*(59-1)),0),EDATE(Bonds!$I153,6*(59-1))))</f>
        <v/>
      </c>
      <c r="BM153" s="16" t="str">
        <f>IF(60&gt;$D153,"",IF($E153=1,EOMONTH(EDATE(Bonds!$I153,6*(60-1)),0),EDATE(Bonds!$I153,6*(60-1))))</f>
        <v/>
      </c>
      <c r="BO153" s="22">
        <f t="shared" si="243"/>
        <v>3.9202392010101589E-2</v>
      </c>
      <c r="BP153" s="22">
        <f t="shared" si="244"/>
        <v>4.1255641648900956E-2</v>
      </c>
      <c r="BQ153" s="22">
        <f t="shared" si="245"/>
        <v>4.2555187696662007E-2</v>
      </c>
      <c r="BR153" s="22">
        <f t="shared" si="246"/>
        <v>4.3381487769686353E-2</v>
      </c>
      <c r="BS153" s="22">
        <f t="shared" si="247"/>
        <v>4.3888815110501606E-2</v>
      </c>
      <c r="BT153" s="22">
        <f t="shared" si="248"/>
        <v>4.4216358597080604E-2</v>
      </c>
      <c r="BU153" s="22" t="str">
        <f t="shared" si="249"/>
        <v/>
      </c>
      <c r="BV153" s="22" t="str">
        <f t="shared" si="250"/>
        <v/>
      </c>
      <c r="BW153" s="22" t="str">
        <f t="shared" si="251"/>
        <v/>
      </c>
      <c r="BX153" s="22" t="str">
        <f t="shared" si="252"/>
        <v/>
      </c>
      <c r="BY153" s="22" t="str">
        <f t="shared" si="253"/>
        <v/>
      </c>
      <c r="BZ153" s="22" t="str">
        <f t="shared" si="254"/>
        <v/>
      </c>
      <c r="CA153" s="22" t="str">
        <f t="shared" si="255"/>
        <v/>
      </c>
      <c r="CB153" s="22" t="str">
        <f t="shared" si="256"/>
        <v/>
      </c>
      <c r="CC153" s="22" t="str">
        <f t="shared" si="257"/>
        <v/>
      </c>
      <c r="CD153" s="22" t="str">
        <f t="shared" si="258"/>
        <v/>
      </c>
      <c r="CE153" s="22" t="str">
        <f t="shared" si="259"/>
        <v/>
      </c>
      <c r="CF153" s="22" t="str">
        <f t="shared" si="260"/>
        <v/>
      </c>
      <c r="CG153" s="22" t="str">
        <f t="shared" si="261"/>
        <v/>
      </c>
      <c r="CH153" s="22" t="str">
        <f t="shared" si="262"/>
        <v/>
      </c>
      <c r="CI153" s="22" t="str">
        <f t="shared" si="263"/>
        <v/>
      </c>
      <c r="CJ153" s="22" t="str">
        <f t="shared" si="264"/>
        <v/>
      </c>
      <c r="CK153" s="22" t="str">
        <f t="shared" si="265"/>
        <v/>
      </c>
      <c r="CL153" s="22" t="str">
        <f t="shared" si="266"/>
        <v/>
      </c>
      <c r="CM153" s="22" t="str">
        <f t="shared" si="267"/>
        <v/>
      </c>
      <c r="CN153" s="22" t="str">
        <f t="shared" si="268"/>
        <v/>
      </c>
      <c r="CO153" s="22" t="str">
        <f t="shared" si="269"/>
        <v/>
      </c>
      <c r="CP153" s="22" t="str">
        <f t="shared" si="270"/>
        <v/>
      </c>
      <c r="CQ153" s="22" t="str">
        <f t="shared" si="271"/>
        <v/>
      </c>
      <c r="CR153" s="22" t="str">
        <f t="shared" si="272"/>
        <v/>
      </c>
      <c r="CS153" s="22" t="str">
        <f t="shared" si="273"/>
        <v/>
      </c>
      <c r="CT153" s="22" t="str">
        <f t="shared" si="274"/>
        <v/>
      </c>
      <c r="CU153" s="22" t="str">
        <f t="shared" si="275"/>
        <v/>
      </c>
      <c r="CV153" s="22" t="str">
        <f t="shared" si="276"/>
        <v/>
      </c>
      <c r="CW153" s="22" t="str">
        <f t="shared" si="277"/>
        <v/>
      </c>
      <c r="CX153" s="22" t="str">
        <f t="shared" si="278"/>
        <v/>
      </c>
      <c r="CY153" s="22" t="str">
        <f t="shared" si="279"/>
        <v/>
      </c>
      <c r="CZ153" s="22" t="str">
        <f t="shared" si="280"/>
        <v/>
      </c>
      <c r="DA153" s="22" t="str">
        <f t="shared" si="281"/>
        <v/>
      </c>
      <c r="DB153" s="22" t="str">
        <f t="shared" si="282"/>
        <v/>
      </c>
      <c r="DC153" s="22" t="str">
        <f t="shared" si="283"/>
        <v/>
      </c>
      <c r="DD153" s="22" t="str">
        <f t="shared" si="284"/>
        <v/>
      </c>
      <c r="DE153" s="22" t="str">
        <f t="shared" si="285"/>
        <v/>
      </c>
      <c r="DF153" s="22" t="str">
        <f t="shared" si="286"/>
        <v/>
      </c>
      <c r="DG153" s="22" t="str">
        <f t="shared" si="287"/>
        <v/>
      </c>
      <c r="DH153" s="22" t="str">
        <f t="shared" si="288"/>
        <v/>
      </c>
      <c r="DI153" s="22" t="str">
        <f t="shared" si="289"/>
        <v/>
      </c>
      <c r="DJ153" s="22" t="str">
        <f t="shared" si="290"/>
        <v/>
      </c>
      <c r="DK153" s="22" t="str">
        <f t="shared" si="291"/>
        <v/>
      </c>
      <c r="DL153" s="22" t="str">
        <f t="shared" si="292"/>
        <v/>
      </c>
      <c r="DM153" s="22" t="str">
        <f t="shared" si="293"/>
        <v/>
      </c>
      <c r="DN153" s="22" t="str">
        <f t="shared" si="294"/>
        <v/>
      </c>
      <c r="DO153" s="22" t="str">
        <f t="shared" si="295"/>
        <v/>
      </c>
      <c r="DP153" s="22" t="str">
        <f t="shared" si="296"/>
        <v/>
      </c>
      <c r="DQ153" s="22" t="str">
        <f t="shared" si="297"/>
        <v/>
      </c>
      <c r="DR153" s="22" t="str">
        <f t="shared" si="298"/>
        <v/>
      </c>
      <c r="DS153" s="22" t="str">
        <f t="shared" si="299"/>
        <v/>
      </c>
      <c r="DT153" s="22" t="str">
        <f t="shared" si="300"/>
        <v/>
      </c>
      <c r="DU153" s="22" t="str">
        <f t="shared" si="301"/>
        <v/>
      </c>
      <c r="DV153" s="22" t="str">
        <f t="shared" si="302"/>
        <v/>
      </c>
      <c r="DX153" s="18">
        <f t="shared" si="303"/>
        <v>1.7791331440761053</v>
      </c>
      <c r="DY153" s="18">
        <f t="shared" si="304"/>
        <v>1.7408190125294218</v>
      </c>
      <c r="DZ153" s="18">
        <f t="shared" si="305"/>
        <v>1.7021043481736058</v>
      </c>
      <c r="EA153" s="18">
        <f t="shared" si="306"/>
        <v>1.6632543016782007</v>
      </c>
      <c r="EB153" s="18">
        <f t="shared" si="307"/>
        <v>1.6258116016480904</v>
      </c>
      <c r="EC153" s="18">
        <f t="shared" si="308"/>
        <v>89.240216493476154</v>
      </c>
      <c r="ED153" s="18">
        <f t="shared" si="309"/>
        <v>0</v>
      </c>
      <c r="EE153" s="18">
        <f t="shared" si="310"/>
        <v>0</v>
      </c>
      <c r="EF153" s="18">
        <f t="shared" si="311"/>
        <v>0</v>
      </c>
      <c r="EG153" s="18">
        <f t="shared" si="312"/>
        <v>0</v>
      </c>
      <c r="EH153" s="18">
        <f t="shared" si="313"/>
        <v>0</v>
      </c>
      <c r="EI153" s="18">
        <f t="shared" si="314"/>
        <v>0</v>
      </c>
      <c r="EJ153" s="18">
        <f t="shared" si="315"/>
        <v>0</v>
      </c>
      <c r="EK153" s="18">
        <f t="shared" si="316"/>
        <v>0</v>
      </c>
      <c r="EL153" s="18">
        <f t="shared" si="317"/>
        <v>0</v>
      </c>
      <c r="EM153" s="18">
        <f t="shared" si="318"/>
        <v>0</v>
      </c>
      <c r="EN153" s="18">
        <f t="shared" si="319"/>
        <v>0</v>
      </c>
      <c r="EO153" s="18">
        <f t="shared" si="320"/>
        <v>0</v>
      </c>
      <c r="EP153" s="18">
        <f t="shared" si="321"/>
        <v>0</v>
      </c>
      <c r="EQ153" s="18">
        <f t="shared" si="322"/>
        <v>0</v>
      </c>
      <c r="ER153" s="18">
        <f t="shared" si="323"/>
        <v>0</v>
      </c>
      <c r="ES153" s="18">
        <f t="shared" si="324"/>
        <v>0</v>
      </c>
      <c r="ET153" s="18">
        <f t="shared" si="325"/>
        <v>0</v>
      </c>
      <c r="EU153" s="18">
        <f t="shared" si="326"/>
        <v>0</v>
      </c>
      <c r="EV153" s="18">
        <f t="shared" si="327"/>
        <v>0</v>
      </c>
      <c r="EW153" s="18">
        <f t="shared" si="328"/>
        <v>0</v>
      </c>
      <c r="EX153" s="18">
        <f t="shared" si="329"/>
        <v>0</v>
      </c>
      <c r="EY153" s="18">
        <f t="shared" si="330"/>
        <v>0</v>
      </c>
      <c r="EZ153" s="18">
        <f t="shared" si="331"/>
        <v>0</v>
      </c>
      <c r="FA153" s="18">
        <f t="shared" si="332"/>
        <v>0</v>
      </c>
      <c r="FB153" s="18">
        <f t="shared" si="333"/>
        <v>0</v>
      </c>
      <c r="FC153" s="18">
        <f t="shared" si="334"/>
        <v>0</v>
      </c>
      <c r="FD153" s="18">
        <f t="shared" si="335"/>
        <v>0</v>
      </c>
      <c r="FE153" s="18">
        <f t="shared" si="336"/>
        <v>0</v>
      </c>
      <c r="FF153" s="18">
        <f t="shared" si="337"/>
        <v>0</v>
      </c>
      <c r="FG153" s="18">
        <f t="shared" si="338"/>
        <v>0</v>
      </c>
      <c r="FH153" s="18">
        <f t="shared" si="339"/>
        <v>0</v>
      </c>
      <c r="FI153" s="18">
        <f t="shared" si="340"/>
        <v>0</v>
      </c>
      <c r="FJ153" s="18">
        <f t="shared" si="341"/>
        <v>0</v>
      </c>
      <c r="FK153" s="18">
        <f t="shared" si="342"/>
        <v>0</v>
      </c>
      <c r="FL153" s="18">
        <f t="shared" si="343"/>
        <v>0</v>
      </c>
      <c r="FM153" s="18">
        <f t="shared" si="344"/>
        <v>0</v>
      </c>
      <c r="FN153" s="18">
        <f t="shared" si="345"/>
        <v>0</v>
      </c>
      <c r="FO153" s="18">
        <f t="shared" si="346"/>
        <v>0</v>
      </c>
      <c r="FP153" s="18">
        <f t="shared" si="347"/>
        <v>0</v>
      </c>
      <c r="FQ153" s="18">
        <f t="shared" si="348"/>
        <v>0</v>
      </c>
      <c r="FR153" s="18">
        <f t="shared" si="349"/>
        <v>0</v>
      </c>
      <c r="FS153" s="18">
        <f t="shared" si="350"/>
        <v>0</v>
      </c>
      <c r="FT153" s="18">
        <f t="shared" si="351"/>
        <v>0</v>
      </c>
      <c r="FU153" s="18">
        <f t="shared" si="352"/>
        <v>0</v>
      </c>
      <c r="FV153" s="18">
        <f t="shared" si="353"/>
        <v>0</v>
      </c>
      <c r="FW153" s="18">
        <f t="shared" si="354"/>
        <v>0</v>
      </c>
      <c r="FX153" s="18">
        <f t="shared" si="355"/>
        <v>0</v>
      </c>
      <c r="FY153" s="18">
        <f t="shared" si="356"/>
        <v>0</v>
      </c>
      <c r="FZ153" s="18">
        <f t="shared" si="357"/>
        <v>0</v>
      </c>
      <c r="GA153" s="18">
        <f t="shared" si="358"/>
        <v>0</v>
      </c>
      <c r="GB153" s="18">
        <f t="shared" si="359"/>
        <v>0</v>
      </c>
      <c r="GC153" s="18">
        <f t="shared" si="360"/>
        <v>0</v>
      </c>
      <c r="GD153" s="18">
        <f t="shared" si="361"/>
        <v>0</v>
      </c>
      <c r="GE153" s="18">
        <f t="shared" si="362"/>
        <v>0</v>
      </c>
    </row>
    <row r="154" spans="1:187" x14ac:dyDescent="0.2">
      <c r="A154">
        <v>151</v>
      </c>
      <c r="B154" s="16">
        <f>Bonds!B154</f>
        <v>47391</v>
      </c>
      <c r="C154" s="17">
        <f>Bonds!C154</f>
        <v>3.5</v>
      </c>
      <c r="D154">
        <f>Bonds!Q154</f>
        <v>7</v>
      </c>
      <c r="E154">
        <f t="shared" si="242"/>
        <v>1</v>
      </c>
      <c r="F154" s="16">
        <f>IF(1&gt;$D154,"",IF($E154=1,EOMONTH(EDATE(Bonds!$I154,6*(1-1)),0),EDATE(Bonds!$I154,6*(1-1))))</f>
        <v>46295</v>
      </c>
      <c r="G154" s="16">
        <f>IF(2&gt;$D154,"",IF($E154=1,EOMONTH(EDATE(Bonds!$I154,6*(2-1)),0),EDATE(Bonds!$I154,6*(2-1))))</f>
        <v>46477</v>
      </c>
      <c r="H154" s="16">
        <f>IF(3&gt;$D154,"",IF($E154=1,EOMONTH(EDATE(Bonds!$I154,6*(3-1)),0),EDATE(Bonds!$I154,6*(3-1))))</f>
        <v>46660</v>
      </c>
      <c r="I154" s="16">
        <f>IF(4&gt;$D154,"",IF($E154=1,EOMONTH(EDATE(Bonds!$I154,6*(4-1)),0),EDATE(Bonds!$I154,6*(4-1))))</f>
        <v>46843</v>
      </c>
      <c r="J154" s="16">
        <f>IF(5&gt;$D154,"",IF($E154=1,EOMONTH(EDATE(Bonds!$I154,6*(5-1)),0),EDATE(Bonds!$I154,6*(5-1))))</f>
        <v>47026</v>
      </c>
      <c r="K154" s="16">
        <f>IF(6&gt;$D154,"",IF($E154=1,EOMONTH(EDATE(Bonds!$I154,6*(6-1)),0),EDATE(Bonds!$I154,6*(6-1))))</f>
        <v>47208</v>
      </c>
      <c r="L154" s="16">
        <f>IF(7&gt;$D154,"",IF($E154=1,EOMONTH(EDATE(Bonds!$I154,6*(7-1)),0),EDATE(Bonds!$I154,6*(7-1))))</f>
        <v>47391</v>
      </c>
      <c r="M154" s="16" t="str">
        <f>IF(8&gt;$D154,"",IF($E154=1,EOMONTH(EDATE(Bonds!$I154,6*(8-1)),0),EDATE(Bonds!$I154,6*(8-1))))</f>
        <v/>
      </c>
      <c r="N154" s="16" t="str">
        <f>IF(9&gt;$D154,"",IF($E154=1,EOMONTH(EDATE(Bonds!$I154,6*(9-1)),0),EDATE(Bonds!$I154,6*(9-1))))</f>
        <v/>
      </c>
      <c r="O154" s="16" t="str">
        <f>IF(10&gt;$D154,"",IF($E154=1,EOMONTH(EDATE(Bonds!$I154,6*(10-1)),0),EDATE(Bonds!$I154,6*(10-1))))</f>
        <v/>
      </c>
      <c r="P154" s="16" t="str">
        <f>IF(11&gt;$D154,"",IF($E154=1,EOMONTH(EDATE(Bonds!$I154,6*(11-1)),0),EDATE(Bonds!$I154,6*(11-1))))</f>
        <v/>
      </c>
      <c r="Q154" s="16" t="str">
        <f>IF(12&gt;$D154,"",IF($E154=1,EOMONTH(EDATE(Bonds!$I154,6*(12-1)),0),EDATE(Bonds!$I154,6*(12-1))))</f>
        <v/>
      </c>
      <c r="R154" s="16" t="str">
        <f>IF(13&gt;$D154,"",IF($E154=1,EOMONTH(EDATE(Bonds!$I154,6*(13-1)),0),EDATE(Bonds!$I154,6*(13-1))))</f>
        <v/>
      </c>
      <c r="S154" s="16" t="str">
        <f>IF(14&gt;$D154,"",IF($E154=1,EOMONTH(EDATE(Bonds!$I154,6*(14-1)),0),EDATE(Bonds!$I154,6*(14-1))))</f>
        <v/>
      </c>
      <c r="T154" s="16" t="str">
        <f>IF(15&gt;$D154,"",IF($E154=1,EOMONTH(EDATE(Bonds!$I154,6*(15-1)),0),EDATE(Bonds!$I154,6*(15-1))))</f>
        <v/>
      </c>
      <c r="U154" s="16" t="str">
        <f>IF(16&gt;$D154,"",IF($E154=1,EOMONTH(EDATE(Bonds!$I154,6*(16-1)),0),EDATE(Bonds!$I154,6*(16-1))))</f>
        <v/>
      </c>
      <c r="V154" s="16" t="str">
        <f>IF(17&gt;$D154,"",IF($E154=1,EOMONTH(EDATE(Bonds!$I154,6*(17-1)),0),EDATE(Bonds!$I154,6*(17-1))))</f>
        <v/>
      </c>
      <c r="W154" s="16" t="str">
        <f>IF(18&gt;$D154,"",IF($E154=1,EOMONTH(EDATE(Bonds!$I154,6*(18-1)),0),EDATE(Bonds!$I154,6*(18-1))))</f>
        <v/>
      </c>
      <c r="X154" s="16" t="str">
        <f>IF(19&gt;$D154,"",IF($E154=1,EOMONTH(EDATE(Bonds!$I154,6*(19-1)),0),EDATE(Bonds!$I154,6*(19-1))))</f>
        <v/>
      </c>
      <c r="Y154" s="16" t="str">
        <f>IF(20&gt;$D154,"",IF($E154=1,EOMONTH(EDATE(Bonds!$I154,6*(20-1)),0),EDATE(Bonds!$I154,6*(20-1))))</f>
        <v/>
      </c>
      <c r="Z154" s="16" t="str">
        <f>IF(21&gt;$D154,"",IF($E154=1,EOMONTH(EDATE(Bonds!$I154,6*(21-1)),0),EDATE(Bonds!$I154,6*(21-1))))</f>
        <v/>
      </c>
      <c r="AA154" s="16" t="str">
        <f>IF(22&gt;$D154,"",IF($E154=1,EOMONTH(EDATE(Bonds!$I154,6*(22-1)),0),EDATE(Bonds!$I154,6*(22-1))))</f>
        <v/>
      </c>
      <c r="AB154" s="16" t="str">
        <f>IF(23&gt;$D154,"",IF($E154=1,EOMONTH(EDATE(Bonds!$I154,6*(23-1)),0),EDATE(Bonds!$I154,6*(23-1))))</f>
        <v/>
      </c>
      <c r="AC154" s="16" t="str">
        <f>IF(24&gt;$D154,"",IF($E154=1,EOMONTH(EDATE(Bonds!$I154,6*(24-1)),0),EDATE(Bonds!$I154,6*(24-1))))</f>
        <v/>
      </c>
      <c r="AD154" s="16" t="str">
        <f>IF(25&gt;$D154,"",IF($E154=1,EOMONTH(EDATE(Bonds!$I154,6*(25-1)),0),EDATE(Bonds!$I154,6*(25-1))))</f>
        <v/>
      </c>
      <c r="AE154" s="16" t="str">
        <f>IF(26&gt;$D154,"",IF($E154=1,EOMONTH(EDATE(Bonds!$I154,6*(26-1)),0),EDATE(Bonds!$I154,6*(26-1))))</f>
        <v/>
      </c>
      <c r="AF154" s="16" t="str">
        <f>IF(27&gt;$D154,"",IF($E154=1,EOMONTH(EDATE(Bonds!$I154,6*(27-1)),0),EDATE(Bonds!$I154,6*(27-1))))</f>
        <v/>
      </c>
      <c r="AG154" s="16" t="str">
        <f>IF(28&gt;$D154,"",IF($E154=1,EOMONTH(EDATE(Bonds!$I154,6*(28-1)),0),EDATE(Bonds!$I154,6*(28-1))))</f>
        <v/>
      </c>
      <c r="AH154" s="16" t="str">
        <f>IF(29&gt;$D154,"",IF($E154=1,EOMONTH(EDATE(Bonds!$I154,6*(29-1)),0),EDATE(Bonds!$I154,6*(29-1))))</f>
        <v/>
      </c>
      <c r="AI154" s="16" t="str">
        <f>IF(30&gt;$D154,"",IF($E154=1,EOMONTH(EDATE(Bonds!$I154,6*(30-1)),0),EDATE(Bonds!$I154,6*(30-1))))</f>
        <v/>
      </c>
      <c r="AJ154" s="16" t="str">
        <f>IF(31&gt;$D154,"",IF($E154=1,EOMONTH(EDATE(Bonds!$I154,6*(31-1)),0),EDATE(Bonds!$I154,6*(31-1))))</f>
        <v/>
      </c>
      <c r="AK154" s="16" t="str">
        <f>IF(32&gt;$D154,"",IF($E154=1,EOMONTH(EDATE(Bonds!$I154,6*(32-1)),0),EDATE(Bonds!$I154,6*(32-1))))</f>
        <v/>
      </c>
      <c r="AL154" s="16" t="str">
        <f>IF(33&gt;$D154,"",IF($E154=1,EOMONTH(EDATE(Bonds!$I154,6*(33-1)),0),EDATE(Bonds!$I154,6*(33-1))))</f>
        <v/>
      </c>
      <c r="AM154" s="16" t="str">
        <f>IF(34&gt;$D154,"",IF($E154=1,EOMONTH(EDATE(Bonds!$I154,6*(34-1)),0),EDATE(Bonds!$I154,6*(34-1))))</f>
        <v/>
      </c>
      <c r="AN154" s="16" t="str">
        <f>IF(35&gt;$D154,"",IF($E154=1,EOMONTH(EDATE(Bonds!$I154,6*(35-1)),0),EDATE(Bonds!$I154,6*(35-1))))</f>
        <v/>
      </c>
      <c r="AO154" s="16" t="str">
        <f>IF(36&gt;$D154,"",IF($E154=1,EOMONTH(EDATE(Bonds!$I154,6*(36-1)),0),EDATE(Bonds!$I154,6*(36-1))))</f>
        <v/>
      </c>
      <c r="AP154" s="16" t="str">
        <f>IF(37&gt;$D154,"",IF($E154=1,EOMONTH(EDATE(Bonds!$I154,6*(37-1)),0),EDATE(Bonds!$I154,6*(37-1))))</f>
        <v/>
      </c>
      <c r="AQ154" s="16" t="str">
        <f>IF(38&gt;$D154,"",IF($E154=1,EOMONTH(EDATE(Bonds!$I154,6*(38-1)),0),EDATE(Bonds!$I154,6*(38-1))))</f>
        <v/>
      </c>
      <c r="AR154" s="16" t="str">
        <f>IF(39&gt;$D154,"",IF($E154=1,EOMONTH(EDATE(Bonds!$I154,6*(39-1)),0),EDATE(Bonds!$I154,6*(39-1))))</f>
        <v/>
      </c>
      <c r="AS154" s="16" t="str">
        <f>IF(40&gt;$D154,"",IF($E154=1,EOMONTH(EDATE(Bonds!$I154,6*(40-1)),0),EDATE(Bonds!$I154,6*(40-1))))</f>
        <v/>
      </c>
      <c r="AT154" s="16" t="str">
        <f>IF(41&gt;$D154,"",IF($E154=1,EOMONTH(EDATE(Bonds!$I154,6*(41-1)),0),EDATE(Bonds!$I154,6*(41-1))))</f>
        <v/>
      </c>
      <c r="AU154" s="16" t="str">
        <f>IF(42&gt;$D154,"",IF($E154=1,EOMONTH(EDATE(Bonds!$I154,6*(42-1)),0),EDATE(Bonds!$I154,6*(42-1))))</f>
        <v/>
      </c>
      <c r="AV154" s="16" t="str">
        <f>IF(43&gt;$D154,"",IF($E154=1,EOMONTH(EDATE(Bonds!$I154,6*(43-1)),0),EDATE(Bonds!$I154,6*(43-1))))</f>
        <v/>
      </c>
      <c r="AW154" s="16" t="str">
        <f>IF(44&gt;$D154,"",IF($E154=1,EOMONTH(EDATE(Bonds!$I154,6*(44-1)),0),EDATE(Bonds!$I154,6*(44-1))))</f>
        <v/>
      </c>
      <c r="AX154" s="16" t="str">
        <f>IF(45&gt;$D154,"",IF($E154=1,EOMONTH(EDATE(Bonds!$I154,6*(45-1)),0),EDATE(Bonds!$I154,6*(45-1))))</f>
        <v/>
      </c>
      <c r="AY154" s="16" t="str">
        <f>IF(46&gt;$D154,"",IF($E154=1,EOMONTH(EDATE(Bonds!$I154,6*(46-1)),0),EDATE(Bonds!$I154,6*(46-1))))</f>
        <v/>
      </c>
      <c r="AZ154" s="16" t="str">
        <f>IF(47&gt;$D154,"",IF($E154=1,EOMONTH(EDATE(Bonds!$I154,6*(47-1)),0),EDATE(Bonds!$I154,6*(47-1))))</f>
        <v/>
      </c>
      <c r="BA154" s="16" t="str">
        <f>IF(48&gt;$D154,"",IF($E154=1,EOMONTH(EDATE(Bonds!$I154,6*(48-1)),0),EDATE(Bonds!$I154,6*(48-1))))</f>
        <v/>
      </c>
      <c r="BB154" s="16" t="str">
        <f>IF(49&gt;$D154,"",IF($E154=1,EOMONTH(EDATE(Bonds!$I154,6*(49-1)),0),EDATE(Bonds!$I154,6*(49-1))))</f>
        <v/>
      </c>
      <c r="BC154" s="16" t="str">
        <f>IF(50&gt;$D154,"",IF($E154=1,EOMONTH(EDATE(Bonds!$I154,6*(50-1)),0),EDATE(Bonds!$I154,6*(50-1))))</f>
        <v/>
      </c>
      <c r="BD154" s="16" t="str">
        <f>IF(51&gt;$D154,"",IF($E154=1,EOMONTH(EDATE(Bonds!$I154,6*(51-1)),0),EDATE(Bonds!$I154,6*(51-1))))</f>
        <v/>
      </c>
      <c r="BE154" s="16" t="str">
        <f>IF(52&gt;$D154,"",IF($E154=1,EOMONTH(EDATE(Bonds!$I154,6*(52-1)),0),EDATE(Bonds!$I154,6*(52-1))))</f>
        <v/>
      </c>
      <c r="BF154" s="16" t="str">
        <f>IF(53&gt;$D154,"",IF($E154=1,EOMONTH(EDATE(Bonds!$I154,6*(53-1)),0),EDATE(Bonds!$I154,6*(53-1))))</f>
        <v/>
      </c>
      <c r="BG154" s="16" t="str">
        <f>IF(54&gt;$D154,"",IF($E154=1,EOMONTH(EDATE(Bonds!$I154,6*(54-1)),0),EDATE(Bonds!$I154,6*(54-1))))</f>
        <v/>
      </c>
      <c r="BH154" s="16" t="str">
        <f>IF(55&gt;$D154,"",IF($E154=1,EOMONTH(EDATE(Bonds!$I154,6*(55-1)),0),EDATE(Bonds!$I154,6*(55-1))))</f>
        <v/>
      </c>
      <c r="BI154" s="16" t="str">
        <f>IF(56&gt;$D154,"",IF($E154=1,EOMONTH(EDATE(Bonds!$I154,6*(56-1)),0),EDATE(Bonds!$I154,6*(56-1))))</f>
        <v/>
      </c>
      <c r="BJ154" s="16" t="str">
        <f>IF(57&gt;$D154,"",IF($E154=1,EOMONTH(EDATE(Bonds!$I154,6*(57-1)),0),EDATE(Bonds!$I154,6*(57-1))))</f>
        <v/>
      </c>
      <c r="BK154" s="16" t="str">
        <f>IF(58&gt;$D154,"",IF($E154=1,EOMONTH(EDATE(Bonds!$I154,6*(58-1)),0),EDATE(Bonds!$I154,6*(58-1))))</f>
        <v/>
      </c>
      <c r="BL154" s="16" t="str">
        <f>IF(59&gt;$D154,"",IF($E154=1,EOMONTH(EDATE(Bonds!$I154,6*(59-1)),0),EDATE(Bonds!$I154,6*(59-1))))</f>
        <v/>
      </c>
      <c r="BM154" s="16" t="str">
        <f>IF(60&gt;$D154,"",IF($E154=1,EOMONTH(EDATE(Bonds!$I154,6*(60-1)),0),EDATE(Bonds!$I154,6*(60-1))))</f>
        <v/>
      </c>
      <c r="BO154" s="22">
        <f t="shared" si="243"/>
        <v>3.6715303967375594E-2</v>
      </c>
      <c r="BP154" s="22">
        <f t="shared" si="244"/>
        <v>3.9614095064760248E-2</v>
      </c>
      <c r="BQ154" s="22">
        <f t="shared" si="245"/>
        <v>4.151220706950013E-2</v>
      </c>
      <c r="BR154" s="22">
        <f t="shared" si="246"/>
        <v>4.2723103410114802E-2</v>
      </c>
      <c r="BS154" s="22">
        <f t="shared" si="247"/>
        <v>4.3482746504814693E-2</v>
      </c>
      <c r="BT154" s="22">
        <f t="shared" si="248"/>
        <v>4.3954594843003375E-2</v>
      </c>
      <c r="BU154" s="22">
        <f t="shared" si="249"/>
        <v>4.4257964532220216E-2</v>
      </c>
      <c r="BV154" s="22" t="str">
        <f t="shared" si="250"/>
        <v/>
      </c>
      <c r="BW154" s="22" t="str">
        <f t="shared" si="251"/>
        <v/>
      </c>
      <c r="BX154" s="22" t="str">
        <f t="shared" si="252"/>
        <v/>
      </c>
      <c r="BY154" s="22" t="str">
        <f t="shared" si="253"/>
        <v/>
      </c>
      <c r="BZ154" s="22" t="str">
        <f t="shared" si="254"/>
        <v/>
      </c>
      <c r="CA154" s="22" t="str">
        <f t="shared" si="255"/>
        <v/>
      </c>
      <c r="CB154" s="22" t="str">
        <f t="shared" si="256"/>
        <v/>
      </c>
      <c r="CC154" s="22" t="str">
        <f t="shared" si="257"/>
        <v/>
      </c>
      <c r="CD154" s="22" t="str">
        <f t="shared" si="258"/>
        <v/>
      </c>
      <c r="CE154" s="22" t="str">
        <f t="shared" si="259"/>
        <v/>
      </c>
      <c r="CF154" s="22" t="str">
        <f t="shared" si="260"/>
        <v/>
      </c>
      <c r="CG154" s="22" t="str">
        <f t="shared" si="261"/>
        <v/>
      </c>
      <c r="CH154" s="22" t="str">
        <f t="shared" si="262"/>
        <v/>
      </c>
      <c r="CI154" s="22" t="str">
        <f t="shared" si="263"/>
        <v/>
      </c>
      <c r="CJ154" s="22" t="str">
        <f t="shared" si="264"/>
        <v/>
      </c>
      <c r="CK154" s="22" t="str">
        <f t="shared" si="265"/>
        <v/>
      </c>
      <c r="CL154" s="22" t="str">
        <f t="shared" si="266"/>
        <v/>
      </c>
      <c r="CM154" s="22" t="str">
        <f t="shared" si="267"/>
        <v/>
      </c>
      <c r="CN154" s="22" t="str">
        <f t="shared" si="268"/>
        <v/>
      </c>
      <c r="CO154" s="22" t="str">
        <f t="shared" si="269"/>
        <v/>
      </c>
      <c r="CP154" s="22" t="str">
        <f t="shared" si="270"/>
        <v/>
      </c>
      <c r="CQ154" s="22" t="str">
        <f t="shared" si="271"/>
        <v/>
      </c>
      <c r="CR154" s="22" t="str">
        <f t="shared" si="272"/>
        <v/>
      </c>
      <c r="CS154" s="22" t="str">
        <f t="shared" si="273"/>
        <v/>
      </c>
      <c r="CT154" s="22" t="str">
        <f t="shared" si="274"/>
        <v/>
      </c>
      <c r="CU154" s="22" t="str">
        <f t="shared" si="275"/>
        <v/>
      </c>
      <c r="CV154" s="22" t="str">
        <f t="shared" si="276"/>
        <v/>
      </c>
      <c r="CW154" s="22" t="str">
        <f t="shared" si="277"/>
        <v/>
      </c>
      <c r="CX154" s="22" t="str">
        <f t="shared" si="278"/>
        <v/>
      </c>
      <c r="CY154" s="22" t="str">
        <f t="shared" si="279"/>
        <v/>
      </c>
      <c r="CZ154" s="22" t="str">
        <f t="shared" si="280"/>
        <v/>
      </c>
      <c r="DA154" s="22" t="str">
        <f t="shared" si="281"/>
        <v/>
      </c>
      <c r="DB154" s="22" t="str">
        <f t="shared" si="282"/>
        <v/>
      </c>
      <c r="DC154" s="22" t="str">
        <f t="shared" si="283"/>
        <v/>
      </c>
      <c r="DD154" s="22" t="str">
        <f t="shared" si="284"/>
        <v/>
      </c>
      <c r="DE154" s="22" t="str">
        <f t="shared" si="285"/>
        <v/>
      </c>
      <c r="DF154" s="22" t="str">
        <f t="shared" si="286"/>
        <v/>
      </c>
      <c r="DG154" s="22" t="str">
        <f t="shared" si="287"/>
        <v/>
      </c>
      <c r="DH154" s="22" t="str">
        <f t="shared" si="288"/>
        <v/>
      </c>
      <c r="DI154" s="22" t="str">
        <f t="shared" si="289"/>
        <v/>
      </c>
      <c r="DJ154" s="22" t="str">
        <f t="shared" si="290"/>
        <v/>
      </c>
      <c r="DK154" s="22" t="str">
        <f t="shared" si="291"/>
        <v/>
      </c>
      <c r="DL154" s="22" t="str">
        <f t="shared" si="292"/>
        <v/>
      </c>
      <c r="DM154" s="22" t="str">
        <f t="shared" si="293"/>
        <v/>
      </c>
      <c r="DN154" s="22" t="str">
        <f t="shared" si="294"/>
        <v/>
      </c>
      <c r="DO154" s="22" t="str">
        <f t="shared" si="295"/>
        <v/>
      </c>
      <c r="DP154" s="22" t="str">
        <f t="shared" si="296"/>
        <v/>
      </c>
      <c r="DQ154" s="22" t="str">
        <f t="shared" si="297"/>
        <v/>
      </c>
      <c r="DR154" s="22" t="str">
        <f t="shared" si="298"/>
        <v/>
      </c>
      <c r="DS154" s="22" t="str">
        <f t="shared" si="299"/>
        <v/>
      </c>
      <c r="DT154" s="22" t="str">
        <f t="shared" si="300"/>
        <v/>
      </c>
      <c r="DU154" s="22" t="str">
        <f t="shared" si="301"/>
        <v/>
      </c>
      <c r="DV154" s="22" t="str">
        <f t="shared" si="302"/>
        <v/>
      </c>
      <c r="DX154" s="18">
        <f t="shared" si="303"/>
        <v>1.7461315718059691</v>
      </c>
      <c r="DY154" s="18">
        <f t="shared" si="304"/>
        <v>1.7116799367454298</v>
      </c>
      <c r="DZ154" s="18">
        <f t="shared" si="305"/>
        <v>1.6746454567064548</v>
      </c>
      <c r="EA154" s="18">
        <f t="shared" si="306"/>
        <v>1.637052742481123</v>
      </c>
      <c r="EB154" s="18">
        <f t="shared" si="307"/>
        <v>1.5998506581640246</v>
      </c>
      <c r="EC154" s="18">
        <f t="shared" si="308"/>
        <v>1.5636452138241328</v>
      </c>
      <c r="ED154" s="18">
        <f t="shared" si="309"/>
        <v>88.850579133861103</v>
      </c>
      <c r="EE154" s="18">
        <f t="shared" si="310"/>
        <v>0</v>
      </c>
      <c r="EF154" s="18">
        <f t="shared" si="311"/>
        <v>0</v>
      </c>
      <c r="EG154" s="18">
        <f t="shared" si="312"/>
        <v>0</v>
      </c>
      <c r="EH154" s="18">
        <f t="shared" si="313"/>
        <v>0</v>
      </c>
      <c r="EI154" s="18">
        <f t="shared" si="314"/>
        <v>0</v>
      </c>
      <c r="EJ154" s="18">
        <f t="shared" si="315"/>
        <v>0</v>
      </c>
      <c r="EK154" s="18">
        <f t="shared" si="316"/>
        <v>0</v>
      </c>
      <c r="EL154" s="18">
        <f t="shared" si="317"/>
        <v>0</v>
      </c>
      <c r="EM154" s="18">
        <f t="shared" si="318"/>
        <v>0</v>
      </c>
      <c r="EN154" s="18">
        <f t="shared" si="319"/>
        <v>0</v>
      </c>
      <c r="EO154" s="18">
        <f t="shared" si="320"/>
        <v>0</v>
      </c>
      <c r="EP154" s="18">
        <f t="shared" si="321"/>
        <v>0</v>
      </c>
      <c r="EQ154" s="18">
        <f t="shared" si="322"/>
        <v>0</v>
      </c>
      <c r="ER154" s="18">
        <f t="shared" si="323"/>
        <v>0</v>
      </c>
      <c r="ES154" s="18">
        <f t="shared" si="324"/>
        <v>0</v>
      </c>
      <c r="ET154" s="18">
        <f t="shared" si="325"/>
        <v>0</v>
      </c>
      <c r="EU154" s="18">
        <f t="shared" si="326"/>
        <v>0</v>
      </c>
      <c r="EV154" s="18">
        <f t="shared" si="327"/>
        <v>0</v>
      </c>
      <c r="EW154" s="18">
        <f t="shared" si="328"/>
        <v>0</v>
      </c>
      <c r="EX154" s="18">
        <f t="shared" si="329"/>
        <v>0</v>
      </c>
      <c r="EY154" s="18">
        <f t="shared" si="330"/>
        <v>0</v>
      </c>
      <c r="EZ154" s="18">
        <f t="shared" si="331"/>
        <v>0</v>
      </c>
      <c r="FA154" s="18">
        <f t="shared" si="332"/>
        <v>0</v>
      </c>
      <c r="FB154" s="18">
        <f t="shared" si="333"/>
        <v>0</v>
      </c>
      <c r="FC154" s="18">
        <f t="shared" si="334"/>
        <v>0</v>
      </c>
      <c r="FD154" s="18">
        <f t="shared" si="335"/>
        <v>0</v>
      </c>
      <c r="FE154" s="18">
        <f t="shared" si="336"/>
        <v>0</v>
      </c>
      <c r="FF154" s="18">
        <f t="shared" si="337"/>
        <v>0</v>
      </c>
      <c r="FG154" s="18">
        <f t="shared" si="338"/>
        <v>0</v>
      </c>
      <c r="FH154" s="18">
        <f t="shared" si="339"/>
        <v>0</v>
      </c>
      <c r="FI154" s="18">
        <f t="shared" si="340"/>
        <v>0</v>
      </c>
      <c r="FJ154" s="18">
        <f t="shared" si="341"/>
        <v>0</v>
      </c>
      <c r="FK154" s="18">
        <f t="shared" si="342"/>
        <v>0</v>
      </c>
      <c r="FL154" s="18">
        <f t="shared" si="343"/>
        <v>0</v>
      </c>
      <c r="FM154" s="18">
        <f t="shared" si="344"/>
        <v>0</v>
      </c>
      <c r="FN154" s="18">
        <f t="shared" si="345"/>
        <v>0</v>
      </c>
      <c r="FO154" s="18">
        <f t="shared" si="346"/>
        <v>0</v>
      </c>
      <c r="FP154" s="18">
        <f t="shared" si="347"/>
        <v>0</v>
      </c>
      <c r="FQ154" s="18">
        <f t="shared" si="348"/>
        <v>0</v>
      </c>
      <c r="FR154" s="18">
        <f t="shared" si="349"/>
        <v>0</v>
      </c>
      <c r="FS154" s="18">
        <f t="shared" si="350"/>
        <v>0</v>
      </c>
      <c r="FT154" s="18">
        <f t="shared" si="351"/>
        <v>0</v>
      </c>
      <c r="FU154" s="18">
        <f t="shared" si="352"/>
        <v>0</v>
      </c>
      <c r="FV154" s="18">
        <f t="shared" si="353"/>
        <v>0</v>
      </c>
      <c r="FW154" s="18">
        <f t="shared" si="354"/>
        <v>0</v>
      </c>
      <c r="FX154" s="18">
        <f t="shared" si="355"/>
        <v>0</v>
      </c>
      <c r="FY154" s="18">
        <f t="shared" si="356"/>
        <v>0</v>
      </c>
      <c r="FZ154" s="18">
        <f t="shared" si="357"/>
        <v>0</v>
      </c>
      <c r="GA154" s="18">
        <f t="shared" si="358"/>
        <v>0</v>
      </c>
      <c r="GB154" s="18">
        <f t="shared" si="359"/>
        <v>0</v>
      </c>
      <c r="GC154" s="18">
        <f t="shared" si="360"/>
        <v>0</v>
      </c>
      <c r="GD154" s="18">
        <f t="shared" si="361"/>
        <v>0</v>
      </c>
      <c r="GE154" s="18">
        <f t="shared" si="362"/>
        <v>0</v>
      </c>
    </row>
    <row r="155" spans="1:187" x14ac:dyDescent="0.2">
      <c r="A155">
        <v>152</v>
      </c>
      <c r="B155" s="16">
        <f>Bonds!B155</f>
        <v>47391</v>
      </c>
      <c r="C155" s="17">
        <f>Bonds!C155</f>
        <v>3.875</v>
      </c>
      <c r="D155">
        <f>Bonds!Q155</f>
        <v>7</v>
      </c>
      <c r="E155">
        <f t="shared" si="242"/>
        <v>1</v>
      </c>
      <c r="F155" s="16">
        <f>IF(1&gt;$D155,"",IF($E155=1,EOMONTH(EDATE(Bonds!$I155,6*(1-1)),0),EDATE(Bonds!$I155,6*(1-1))))</f>
        <v>46295</v>
      </c>
      <c r="G155" s="16">
        <f>IF(2&gt;$D155,"",IF($E155=1,EOMONTH(EDATE(Bonds!$I155,6*(2-1)),0),EDATE(Bonds!$I155,6*(2-1))))</f>
        <v>46477</v>
      </c>
      <c r="H155" s="16">
        <f>IF(3&gt;$D155,"",IF($E155=1,EOMONTH(EDATE(Bonds!$I155,6*(3-1)),0),EDATE(Bonds!$I155,6*(3-1))))</f>
        <v>46660</v>
      </c>
      <c r="I155" s="16">
        <f>IF(4&gt;$D155,"",IF($E155=1,EOMONTH(EDATE(Bonds!$I155,6*(4-1)),0),EDATE(Bonds!$I155,6*(4-1))))</f>
        <v>46843</v>
      </c>
      <c r="J155" s="16">
        <f>IF(5&gt;$D155,"",IF($E155=1,EOMONTH(EDATE(Bonds!$I155,6*(5-1)),0),EDATE(Bonds!$I155,6*(5-1))))</f>
        <v>47026</v>
      </c>
      <c r="K155" s="16">
        <f>IF(6&gt;$D155,"",IF($E155=1,EOMONTH(EDATE(Bonds!$I155,6*(6-1)),0),EDATE(Bonds!$I155,6*(6-1))))</f>
        <v>47208</v>
      </c>
      <c r="L155" s="16">
        <f>IF(7&gt;$D155,"",IF($E155=1,EOMONTH(EDATE(Bonds!$I155,6*(7-1)),0),EDATE(Bonds!$I155,6*(7-1))))</f>
        <v>47391</v>
      </c>
      <c r="M155" s="16" t="str">
        <f>IF(8&gt;$D155,"",IF($E155=1,EOMONTH(EDATE(Bonds!$I155,6*(8-1)),0),EDATE(Bonds!$I155,6*(8-1))))</f>
        <v/>
      </c>
      <c r="N155" s="16" t="str">
        <f>IF(9&gt;$D155,"",IF($E155=1,EOMONTH(EDATE(Bonds!$I155,6*(9-1)),0),EDATE(Bonds!$I155,6*(9-1))))</f>
        <v/>
      </c>
      <c r="O155" s="16" t="str">
        <f>IF(10&gt;$D155,"",IF($E155=1,EOMONTH(EDATE(Bonds!$I155,6*(10-1)),0),EDATE(Bonds!$I155,6*(10-1))))</f>
        <v/>
      </c>
      <c r="P155" s="16" t="str">
        <f>IF(11&gt;$D155,"",IF($E155=1,EOMONTH(EDATE(Bonds!$I155,6*(11-1)),0),EDATE(Bonds!$I155,6*(11-1))))</f>
        <v/>
      </c>
      <c r="Q155" s="16" t="str">
        <f>IF(12&gt;$D155,"",IF($E155=1,EOMONTH(EDATE(Bonds!$I155,6*(12-1)),0),EDATE(Bonds!$I155,6*(12-1))))</f>
        <v/>
      </c>
      <c r="R155" s="16" t="str">
        <f>IF(13&gt;$D155,"",IF($E155=1,EOMONTH(EDATE(Bonds!$I155,6*(13-1)),0),EDATE(Bonds!$I155,6*(13-1))))</f>
        <v/>
      </c>
      <c r="S155" s="16" t="str">
        <f>IF(14&gt;$D155,"",IF($E155=1,EOMONTH(EDATE(Bonds!$I155,6*(14-1)),0),EDATE(Bonds!$I155,6*(14-1))))</f>
        <v/>
      </c>
      <c r="T155" s="16" t="str">
        <f>IF(15&gt;$D155,"",IF($E155=1,EOMONTH(EDATE(Bonds!$I155,6*(15-1)),0),EDATE(Bonds!$I155,6*(15-1))))</f>
        <v/>
      </c>
      <c r="U155" s="16" t="str">
        <f>IF(16&gt;$D155,"",IF($E155=1,EOMONTH(EDATE(Bonds!$I155,6*(16-1)),0),EDATE(Bonds!$I155,6*(16-1))))</f>
        <v/>
      </c>
      <c r="V155" s="16" t="str">
        <f>IF(17&gt;$D155,"",IF($E155=1,EOMONTH(EDATE(Bonds!$I155,6*(17-1)),0),EDATE(Bonds!$I155,6*(17-1))))</f>
        <v/>
      </c>
      <c r="W155" s="16" t="str">
        <f>IF(18&gt;$D155,"",IF($E155=1,EOMONTH(EDATE(Bonds!$I155,6*(18-1)),0),EDATE(Bonds!$I155,6*(18-1))))</f>
        <v/>
      </c>
      <c r="X155" s="16" t="str">
        <f>IF(19&gt;$D155,"",IF($E155=1,EOMONTH(EDATE(Bonds!$I155,6*(19-1)),0),EDATE(Bonds!$I155,6*(19-1))))</f>
        <v/>
      </c>
      <c r="Y155" s="16" t="str">
        <f>IF(20&gt;$D155,"",IF($E155=1,EOMONTH(EDATE(Bonds!$I155,6*(20-1)),0),EDATE(Bonds!$I155,6*(20-1))))</f>
        <v/>
      </c>
      <c r="Z155" s="16" t="str">
        <f>IF(21&gt;$D155,"",IF($E155=1,EOMONTH(EDATE(Bonds!$I155,6*(21-1)),0),EDATE(Bonds!$I155,6*(21-1))))</f>
        <v/>
      </c>
      <c r="AA155" s="16" t="str">
        <f>IF(22&gt;$D155,"",IF($E155=1,EOMONTH(EDATE(Bonds!$I155,6*(22-1)),0),EDATE(Bonds!$I155,6*(22-1))))</f>
        <v/>
      </c>
      <c r="AB155" s="16" t="str">
        <f>IF(23&gt;$D155,"",IF($E155=1,EOMONTH(EDATE(Bonds!$I155,6*(23-1)),0),EDATE(Bonds!$I155,6*(23-1))))</f>
        <v/>
      </c>
      <c r="AC155" s="16" t="str">
        <f>IF(24&gt;$D155,"",IF($E155=1,EOMONTH(EDATE(Bonds!$I155,6*(24-1)),0),EDATE(Bonds!$I155,6*(24-1))))</f>
        <v/>
      </c>
      <c r="AD155" s="16" t="str">
        <f>IF(25&gt;$D155,"",IF($E155=1,EOMONTH(EDATE(Bonds!$I155,6*(25-1)),0),EDATE(Bonds!$I155,6*(25-1))))</f>
        <v/>
      </c>
      <c r="AE155" s="16" t="str">
        <f>IF(26&gt;$D155,"",IF($E155=1,EOMONTH(EDATE(Bonds!$I155,6*(26-1)),0),EDATE(Bonds!$I155,6*(26-1))))</f>
        <v/>
      </c>
      <c r="AF155" s="16" t="str">
        <f>IF(27&gt;$D155,"",IF($E155=1,EOMONTH(EDATE(Bonds!$I155,6*(27-1)),0),EDATE(Bonds!$I155,6*(27-1))))</f>
        <v/>
      </c>
      <c r="AG155" s="16" t="str">
        <f>IF(28&gt;$D155,"",IF($E155=1,EOMONTH(EDATE(Bonds!$I155,6*(28-1)),0),EDATE(Bonds!$I155,6*(28-1))))</f>
        <v/>
      </c>
      <c r="AH155" s="16" t="str">
        <f>IF(29&gt;$D155,"",IF($E155=1,EOMONTH(EDATE(Bonds!$I155,6*(29-1)),0),EDATE(Bonds!$I155,6*(29-1))))</f>
        <v/>
      </c>
      <c r="AI155" s="16" t="str">
        <f>IF(30&gt;$D155,"",IF($E155=1,EOMONTH(EDATE(Bonds!$I155,6*(30-1)),0),EDATE(Bonds!$I155,6*(30-1))))</f>
        <v/>
      </c>
      <c r="AJ155" s="16" t="str">
        <f>IF(31&gt;$D155,"",IF($E155=1,EOMONTH(EDATE(Bonds!$I155,6*(31-1)),0),EDATE(Bonds!$I155,6*(31-1))))</f>
        <v/>
      </c>
      <c r="AK155" s="16" t="str">
        <f>IF(32&gt;$D155,"",IF($E155=1,EOMONTH(EDATE(Bonds!$I155,6*(32-1)),0),EDATE(Bonds!$I155,6*(32-1))))</f>
        <v/>
      </c>
      <c r="AL155" s="16" t="str">
        <f>IF(33&gt;$D155,"",IF($E155=1,EOMONTH(EDATE(Bonds!$I155,6*(33-1)),0),EDATE(Bonds!$I155,6*(33-1))))</f>
        <v/>
      </c>
      <c r="AM155" s="16" t="str">
        <f>IF(34&gt;$D155,"",IF($E155=1,EOMONTH(EDATE(Bonds!$I155,6*(34-1)),0),EDATE(Bonds!$I155,6*(34-1))))</f>
        <v/>
      </c>
      <c r="AN155" s="16" t="str">
        <f>IF(35&gt;$D155,"",IF($E155=1,EOMONTH(EDATE(Bonds!$I155,6*(35-1)),0),EDATE(Bonds!$I155,6*(35-1))))</f>
        <v/>
      </c>
      <c r="AO155" s="16" t="str">
        <f>IF(36&gt;$D155,"",IF($E155=1,EOMONTH(EDATE(Bonds!$I155,6*(36-1)),0),EDATE(Bonds!$I155,6*(36-1))))</f>
        <v/>
      </c>
      <c r="AP155" s="16" t="str">
        <f>IF(37&gt;$D155,"",IF($E155=1,EOMONTH(EDATE(Bonds!$I155,6*(37-1)),0),EDATE(Bonds!$I155,6*(37-1))))</f>
        <v/>
      </c>
      <c r="AQ155" s="16" t="str">
        <f>IF(38&gt;$D155,"",IF($E155=1,EOMONTH(EDATE(Bonds!$I155,6*(38-1)),0),EDATE(Bonds!$I155,6*(38-1))))</f>
        <v/>
      </c>
      <c r="AR155" s="16" t="str">
        <f>IF(39&gt;$D155,"",IF($E155=1,EOMONTH(EDATE(Bonds!$I155,6*(39-1)),0),EDATE(Bonds!$I155,6*(39-1))))</f>
        <v/>
      </c>
      <c r="AS155" s="16" t="str">
        <f>IF(40&gt;$D155,"",IF($E155=1,EOMONTH(EDATE(Bonds!$I155,6*(40-1)),0),EDATE(Bonds!$I155,6*(40-1))))</f>
        <v/>
      </c>
      <c r="AT155" s="16" t="str">
        <f>IF(41&gt;$D155,"",IF($E155=1,EOMONTH(EDATE(Bonds!$I155,6*(41-1)),0),EDATE(Bonds!$I155,6*(41-1))))</f>
        <v/>
      </c>
      <c r="AU155" s="16" t="str">
        <f>IF(42&gt;$D155,"",IF($E155=1,EOMONTH(EDATE(Bonds!$I155,6*(42-1)),0),EDATE(Bonds!$I155,6*(42-1))))</f>
        <v/>
      </c>
      <c r="AV155" s="16" t="str">
        <f>IF(43&gt;$D155,"",IF($E155=1,EOMONTH(EDATE(Bonds!$I155,6*(43-1)),0),EDATE(Bonds!$I155,6*(43-1))))</f>
        <v/>
      </c>
      <c r="AW155" s="16" t="str">
        <f>IF(44&gt;$D155,"",IF($E155=1,EOMONTH(EDATE(Bonds!$I155,6*(44-1)),0),EDATE(Bonds!$I155,6*(44-1))))</f>
        <v/>
      </c>
      <c r="AX155" s="16" t="str">
        <f>IF(45&gt;$D155,"",IF($E155=1,EOMONTH(EDATE(Bonds!$I155,6*(45-1)),0),EDATE(Bonds!$I155,6*(45-1))))</f>
        <v/>
      </c>
      <c r="AY155" s="16" t="str">
        <f>IF(46&gt;$D155,"",IF($E155=1,EOMONTH(EDATE(Bonds!$I155,6*(46-1)),0),EDATE(Bonds!$I155,6*(46-1))))</f>
        <v/>
      </c>
      <c r="AZ155" s="16" t="str">
        <f>IF(47&gt;$D155,"",IF($E155=1,EOMONTH(EDATE(Bonds!$I155,6*(47-1)),0),EDATE(Bonds!$I155,6*(47-1))))</f>
        <v/>
      </c>
      <c r="BA155" s="16" t="str">
        <f>IF(48&gt;$D155,"",IF($E155=1,EOMONTH(EDATE(Bonds!$I155,6*(48-1)),0),EDATE(Bonds!$I155,6*(48-1))))</f>
        <v/>
      </c>
      <c r="BB155" s="16" t="str">
        <f>IF(49&gt;$D155,"",IF($E155=1,EOMONTH(EDATE(Bonds!$I155,6*(49-1)),0),EDATE(Bonds!$I155,6*(49-1))))</f>
        <v/>
      </c>
      <c r="BC155" s="16" t="str">
        <f>IF(50&gt;$D155,"",IF($E155=1,EOMONTH(EDATE(Bonds!$I155,6*(50-1)),0),EDATE(Bonds!$I155,6*(50-1))))</f>
        <v/>
      </c>
      <c r="BD155" s="16" t="str">
        <f>IF(51&gt;$D155,"",IF($E155=1,EOMONTH(EDATE(Bonds!$I155,6*(51-1)),0),EDATE(Bonds!$I155,6*(51-1))))</f>
        <v/>
      </c>
      <c r="BE155" s="16" t="str">
        <f>IF(52&gt;$D155,"",IF($E155=1,EOMONTH(EDATE(Bonds!$I155,6*(52-1)),0),EDATE(Bonds!$I155,6*(52-1))))</f>
        <v/>
      </c>
      <c r="BF155" s="16" t="str">
        <f>IF(53&gt;$D155,"",IF($E155=1,EOMONTH(EDATE(Bonds!$I155,6*(53-1)),0),EDATE(Bonds!$I155,6*(53-1))))</f>
        <v/>
      </c>
      <c r="BG155" s="16" t="str">
        <f>IF(54&gt;$D155,"",IF($E155=1,EOMONTH(EDATE(Bonds!$I155,6*(54-1)),0),EDATE(Bonds!$I155,6*(54-1))))</f>
        <v/>
      </c>
      <c r="BH155" s="16" t="str">
        <f>IF(55&gt;$D155,"",IF($E155=1,EOMONTH(EDATE(Bonds!$I155,6*(55-1)),0),EDATE(Bonds!$I155,6*(55-1))))</f>
        <v/>
      </c>
      <c r="BI155" s="16" t="str">
        <f>IF(56&gt;$D155,"",IF($E155=1,EOMONTH(EDATE(Bonds!$I155,6*(56-1)),0),EDATE(Bonds!$I155,6*(56-1))))</f>
        <v/>
      </c>
      <c r="BJ155" s="16" t="str">
        <f>IF(57&gt;$D155,"",IF($E155=1,EOMONTH(EDATE(Bonds!$I155,6*(57-1)),0),EDATE(Bonds!$I155,6*(57-1))))</f>
        <v/>
      </c>
      <c r="BK155" s="16" t="str">
        <f>IF(58&gt;$D155,"",IF($E155=1,EOMONTH(EDATE(Bonds!$I155,6*(58-1)),0),EDATE(Bonds!$I155,6*(58-1))))</f>
        <v/>
      </c>
      <c r="BL155" s="16" t="str">
        <f>IF(59&gt;$D155,"",IF($E155=1,EOMONTH(EDATE(Bonds!$I155,6*(59-1)),0),EDATE(Bonds!$I155,6*(59-1))))</f>
        <v/>
      </c>
      <c r="BM155" s="16" t="str">
        <f>IF(60&gt;$D155,"",IF($E155=1,EOMONTH(EDATE(Bonds!$I155,6*(60-1)),0),EDATE(Bonds!$I155,6*(60-1))))</f>
        <v/>
      </c>
      <c r="BO155" s="22">
        <f t="shared" si="243"/>
        <v>3.6715303967375594E-2</v>
      </c>
      <c r="BP155" s="22">
        <f t="shared" si="244"/>
        <v>3.9614095064760248E-2</v>
      </c>
      <c r="BQ155" s="22">
        <f t="shared" si="245"/>
        <v>4.151220706950013E-2</v>
      </c>
      <c r="BR155" s="22">
        <f t="shared" si="246"/>
        <v>4.2723103410114802E-2</v>
      </c>
      <c r="BS155" s="22">
        <f t="shared" si="247"/>
        <v>4.3482746504814693E-2</v>
      </c>
      <c r="BT155" s="22">
        <f t="shared" si="248"/>
        <v>4.3954594843003375E-2</v>
      </c>
      <c r="BU155" s="22">
        <f t="shared" si="249"/>
        <v>4.4257964532220216E-2</v>
      </c>
      <c r="BV155" s="22" t="str">
        <f t="shared" si="250"/>
        <v/>
      </c>
      <c r="BW155" s="22" t="str">
        <f t="shared" si="251"/>
        <v/>
      </c>
      <c r="BX155" s="22" t="str">
        <f t="shared" si="252"/>
        <v/>
      </c>
      <c r="BY155" s="22" t="str">
        <f t="shared" si="253"/>
        <v/>
      </c>
      <c r="BZ155" s="22" t="str">
        <f t="shared" si="254"/>
        <v/>
      </c>
      <c r="CA155" s="22" t="str">
        <f t="shared" si="255"/>
        <v/>
      </c>
      <c r="CB155" s="22" t="str">
        <f t="shared" si="256"/>
        <v/>
      </c>
      <c r="CC155" s="22" t="str">
        <f t="shared" si="257"/>
        <v/>
      </c>
      <c r="CD155" s="22" t="str">
        <f t="shared" si="258"/>
        <v/>
      </c>
      <c r="CE155" s="22" t="str">
        <f t="shared" si="259"/>
        <v/>
      </c>
      <c r="CF155" s="22" t="str">
        <f t="shared" si="260"/>
        <v/>
      </c>
      <c r="CG155" s="22" t="str">
        <f t="shared" si="261"/>
        <v/>
      </c>
      <c r="CH155" s="22" t="str">
        <f t="shared" si="262"/>
        <v/>
      </c>
      <c r="CI155" s="22" t="str">
        <f t="shared" si="263"/>
        <v/>
      </c>
      <c r="CJ155" s="22" t="str">
        <f t="shared" si="264"/>
        <v/>
      </c>
      <c r="CK155" s="22" t="str">
        <f t="shared" si="265"/>
        <v/>
      </c>
      <c r="CL155" s="22" t="str">
        <f t="shared" si="266"/>
        <v/>
      </c>
      <c r="CM155" s="22" t="str">
        <f t="shared" si="267"/>
        <v/>
      </c>
      <c r="CN155" s="22" t="str">
        <f t="shared" si="268"/>
        <v/>
      </c>
      <c r="CO155" s="22" t="str">
        <f t="shared" si="269"/>
        <v/>
      </c>
      <c r="CP155" s="22" t="str">
        <f t="shared" si="270"/>
        <v/>
      </c>
      <c r="CQ155" s="22" t="str">
        <f t="shared" si="271"/>
        <v/>
      </c>
      <c r="CR155" s="22" t="str">
        <f t="shared" si="272"/>
        <v/>
      </c>
      <c r="CS155" s="22" t="str">
        <f t="shared" si="273"/>
        <v/>
      </c>
      <c r="CT155" s="22" t="str">
        <f t="shared" si="274"/>
        <v/>
      </c>
      <c r="CU155" s="22" t="str">
        <f t="shared" si="275"/>
        <v/>
      </c>
      <c r="CV155" s="22" t="str">
        <f t="shared" si="276"/>
        <v/>
      </c>
      <c r="CW155" s="22" t="str">
        <f t="shared" si="277"/>
        <v/>
      </c>
      <c r="CX155" s="22" t="str">
        <f t="shared" si="278"/>
        <v/>
      </c>
      <c r="CY155" s="22" t="str">
        <f t="shared" si="279"/>
        <v/>
      </c>
      <c r="CZ155" s="22" t="str">
        <f t="shared" si="280"/>
        <v/>
      </c>
      <c r="DA155" s="22" t="str">
        <f t="shared" si="281"/>
        <v/>
      </c>
      <c r="DB155" s="22" t="str">
        <f t="shared" si="282"/>
        <v/>
      </c>
      <c r="DC155" s="22" t="str">
        <f t="shared" si="283"/>
        <v/>
      </c>
      <c r="DD155" s="22" t="str">
        <f t="shared" si="284"/>
        <v/>
      </c>
      <c r="DE155" s="22" t="str">
        <f t="shared" si="285"/>
        <v/>
      </c>
      <c r="DF155" s="22" t="str">
        <f t="shared" si="286"/>
        <v/>
      </c>
      <c r="DG155" s="22" t="str">
        <f t="shared" si="287"/>
        <v/>
      </c>
      <c r="DH155" s="22" t="str">
        <f t="shared" si="288"/>
        <v/>
      </c>
      <c r="DI155" s="22" t="str">
        <f t="shared" si="289"/>
        <v/>
      </c>
      <c r="DJ155" s="22" t="str">
        <f t="shared" si="290"/>
        <v/>
      </c>
      <c r="DK155" s="22" t="str">
        <f t="shared" si="291"/>
        <v/>
      </c>
      <c r="DL155" s="22" t="str">
        <f t="shared" si="292"/>
        <v/>
      </c>
      <c r="DM155" s="22" t="str">
        <f t="shared" si="293"/>
        <v/>
      </c>
      <c r="DN155" s="22" t="str">
        <f t="shared" si="294"/>
        <v/>
      </c>
      <c r="DO155" s="22" t="str">
        <f t="shared" si="295"/>
        <v/>
      </c>
      <c r="DP155" s="22" t="str">
        <f t="shared" si="296"/>
        <v/>
      </c>
      <c r="DQ155" s="22" t="str">
        <f t="shared" si="297"/>
        <v/>
      </c>
      <c r="DR155" s="22" t="str">
        <f t="shared" si="298"/>
        <v/>
      </c>
      <c r="DS155" s="22" t="str">
        <f t="shared" si="299"/>
        <v/>
      </c>
      <c r="DT155" s="22" t="str">
        <f t="shared" si="300"/>
        <v/>
      </c>
      <c r="DU155" s="22" t="str">
        <f t="shared" si="301"/>
        <v/>
      </c>
      <c r="DV155" s="22" t="str">
        <f t="shared" si="302"/>
        <v/>
      </c>
      <c r="DX155" s="18">
        <f t="shared" si="303"/>
        <v>1.9332170973566087</v>
      </c>
      <c r="DY155" s="18">
        <f t="shared" si="304"/>
        <v>1.8950742156824403</v>
      </c>
      <c r="DZ155" s="18">
        <f t="shared" si="305"/>
        <v>1.8540717556392894</v>
      </c>
      <c r="EA155" s="18">
        <f t="shared" si="306"/>
        <v>1.8124512506041004</v>
      </c>
      <c r="EB155" s="18">
        <f t="shared" si="307"/>
        <v>1.7712632286815986</v>
      </c>
      <c r="EC155" s="18">
        <f t="shared" si="308"/>
        <v>1.7311786295910043</v>
      </c>
      <c r="ED155" s="18">
        <f t="shared" si="309"/>
        <v>89.014308702289597</v>
      </c>
      <c r="EE155" s="18">
        <f t="shared" si="310"/>
        <v>0</v>
      </c>
      <c r="EF155" s="18">
        <f t="shared" si="311"/>
        <v>0</v>
      </c>
      <c r="EG155" s="18">
        <f t="shared" si="312"/>
        <v>0</v>
      </c>
      <c r="EH155" s="18">
        <f t="shared" si="313"/>
        <v>0</v>
      </c>
      <c r="EI155" s="18">
        <f t="shared" si="314"/>
        <v>0</v>
      </c>
      <c r="EJ155" s="18">
        <f t="shared" si="315"/>
        <v>0</v>
      </c>
      <c r="EK155" s="18">
        <f t="shared" si="316"/>
        <v>0</v>
      </c>
      <c r="EL155" s="18">
        <f t="shared" si="317"/>
        <v>0</v>
      </c>
      <c r="EM155" s="18">
        <f t="shared" si="318"/>
        <v>0</v>
      </c>
      <c r="EN155" s="18">
        <f t="shared" si="319"/>
        <v>0</v>
      </c>
      <c r="EO155" s="18">
        <f t="shared" si="320"/>
        <v>0</v>
      </c>
      <c r="EP155" s="18">
        <f t="shared" si="321"/>
        <v>0</v>
      </c>
      <c r="EQ155" s="18">
        <f t="shared" si="322"/>
        <v>0</v>
      </c>
      <c r="ER155" s="18">
        <f t="shared" si="323"/>
        <v>0</v>
      </c>
      <c r="ES155" s="18">
        <f t="shared" si="324"/>
        <v>0</v>
      </c>
      <c r="ET155" s="18">
        <f t="shared" si="325"/>
        <v>0</v>
      </c>
      <c r="EU155" s="18">
        <f t="shared" si="326"/>
        <v>0</v>
      </c>
      <c r="EV155" s="18">
        <f t="shared" si="327"/>
        <v>0</v>
      </c>
      <c r="EW155" s="18">
        <f t="shared" si="328"/>
        <v>0</v>
      </c>
      <c r="EX155" s="18">
        <f t="shared" si="329"/>
        <v>0</v>
      </c>
      <c r="EY155" s="18">
        <f t="shared" si="330"/>
        <v>0</v>
      </c>
      <c r="EZ155" s="18">
        <f t="shared" si="331"/>
        <v>0</v>
      </c>
      <c r="FA155" s="18">
        <f t="shared" si="332"/>
        <v>0</v>
      </c>
      <c r="FB155" s="18">
        <f t="shared" si="333"/>
        <v>0</v>
      </c>
      <c r="FC155" s="18">
        <f t="shared" si="334"/>
        <v>0</v>
      </c>
      <c r="FD155" s="18">
        <f t="shared" si="335"/>
        <v>0</v>
      </c>
      <c r="FE155" s="18">
        <f t="shared" si="336"/>
        <v>0</v>
      </c>
      <c r="FF155" s="18">
        <f t="shared" si="337"/>
        <v>0</v>
      </c>
      <c r="FG155" s="18">
        <f t="shared" si="338"/>
        <v>0</v>
      </c>
      <c r="FH155" s="18">
        <f t="shared" si="339"/>
        <v>0</v>
      </c>
      <c r="FI155" s="18">
        <f t="shared" si="340"/>
        <v>0</v>
      </c>
      <c r="FJ155" s="18">
        <f t="shared" si="341"/>
        <v>0</v>
      </c>
      <c r="FK155" s="18">
        <f t="shared" si="342"/>
        <v>0</v>
      </c>
      <c r="FL155" s="18">
        <f t="shared" si="343"/>
        <v>0</v>
      </c>
      <c r="FM155" s="18">
        <f t="shared" si="344"/>
        <v>0</v>
      </c>
      <c r="FN155" s="18">
        <f t="shared" si="345"/>
        <v>0</v>
      </c>
      <c r="FO155" s="18">
        <f t="shared" si="346"/>
        <v>0</v>
      </c>
      <c r="FP155" s="18">
        <f t="shared" si="347"/>
        <v>0</v>
      </c>
      <c r="FQ155" s="18">
        <f t="shared" si="348"/>
        <v>0</v>
      </c>
      <c r="FR155" s="18">
        <f t="shared" si="349"/>
        <v>0</v>
      </c>
      <c r="FS155" s="18">
        <f t="shared" si="350"/>
        <v>0</v>
      </c>
      <c r="FT155" s="18">
        <f t="shared" si="351"/>
        <v>0</v>
      </c>
      <c r="FU155" s="18">
        <f t="shared" si="352"/>
        <v>0</v>
      </c>
      <c r="FV155" s="18">
        <f t="shared" si="353"/>
        <v>0</v>
      </c>
      <c r="FW155" s="18">
        <f t="shared" si="354"/>
        <v>0</v>
      </c>
      <c r="FX155" s="18">
        <f t="shared" si="355"/>
        <v>0</v>
      </c>
      <c r="FY155" s="18">
        <f t="shared" si="356"/>
        <v>0</v>
      </c>
      <c r="FZ155" s="18">
        <f t="shared" si="357"/>
        <v>0</v>
      </c>
      <c r="GA155" s="18">
        <f t="shared" si="358"/>
        <v>0</v>
      </c>
      <c r="GB155" s="18">
        <f t="shared" si="359"/>
        <v>0</v>
      </c>
      <c r="GC155" s="18">
        <f t="shared" si="360"/>
        <v>0</v>
      </c>
      <c r="GD155" s="18">
        <f t="shared" si="361"/>
        <v>0</v>
      </c>
      <c r="GE155" s="18">
        <f t="shared" si="362"/>
        <v>0</v>
      </c>
    </row>
    <row r="156" spans="1:187" x14ac:dyDescent="0.2">
      <c r="A156">
        <v>153</v>
      </c>
      <c r="B156" s="16">
        <f>Bonds!B156</f>
        <v>47422</v>
      </c>
      <c r="C156" s="17">
        <f>Bonds!C156</f>
        <v>4</v>
      </c>
      <c r="D156">
        <f>Bonds!Q156</f>
        <v>7</v>
      </c>
      <c r="E156">
        <f t="shared" si="242"/>
        <v>1</v>
      </c>
      <c r="F156" s="16">
        <f>IF(1&gt;$D156,"",IF($E156=1,EOMONTH(EDATE(Bonds!$I156,6*(1-1)),0),EDATE(Bonds!$I156,6*(1-1))))</f>
        <v>46326</v>
      </c>
      <c r="G156" s="16">
        <f>IF(2&gt;$D156,"",IF($E156=1,EOMONTH(EDATE(Bonds!$I156,6*(2-1)),0),EDATE(Bonds!$I156,6*(2-1))))</f>
        <v>46507</v>
      </c>
      <c r="H156" s="16">
        <f>IF(3&gt;$D156,"",IF($E156=1,EOMONTH(EDATE(Bonds!$I156,6*(3-1)),0),EDATE(Bonds!$I156,6*(3-1))))</f>
        <v>46691</v>
      </c>
      <c r="I156" s="16">
        <f>IF(4&gt;$D156,"",IF($E156=1,EOMONTH(EDATE(Bonds!$I156,6*(4-1)),0),EDATE(Bonds!$I156,6*(4-1))))</f>
        <v>46873</v>
      </c>
      <c r="J156" s="16">
        <f>IF(5&gt;$D156,"",IF($E156=1,EOMONTH(EDATE(Bonds!$I156,6*(5-1)),0),EDATE(Bonds!$I156,6*(5-1))))</f>
        <v>47057</v>
      </c>
      <c r="K156" s="16">
        <f>IF(6&gt;$D156,"",IF($E156=1,EOMONTH(EDATE(Bonds!$I156,6*(6-1)),0),EDATE(Bonds!$I156,6*(6-1))))</f>
        <v>47238</v>
      </c>
      <c r="L156" s="16">
        <f>IF(7&gt;$D156,"",IF($E156=1,EOMONTH(EDATE(Bonds!$I156,6*(7-1)),0),EDATE(Bonds!$I156,6*(7-1))))</f>
        <v>47422</v>
      </c>
      <c r="M156" s="16" t="str">
        <f>IF(8&gt;$D156,"",IF($E156=1,EOMONTH(EDATE(Bonds!$I156,6*(8-1)),0),EDATE(Bonds!$I156,6*(8-1))))</f>
        <v/>
      </c>
      <c r="N156" s="16" t="str">
        <f>IF(9&gt;$D156,"",IF($E156=1,EOMONTH(EDATE(Bonds!$I156,6*(9-1)),0),EDATE(Bonds!$I156,6*(9-1))))</f>
        <v/>
      </c>
      <c r="O156" s="16" t="str">
        <f>IF(10&gt;$D156,"",IF($E156=1,EOMONTH(EDATE(Bonds!$I156,6*(10-1)),0),EDATE(Bonds!$I156,6*(10-1))))</f>
        <v/>
      </c>
      <c r="P156" s="16" t="str">
        <f>IF(11&gt;$D156,"",IF($E156=1,EOMONTH(EDATE(Bonds!$I156,6*(11-1)),0),EDATE(Bonds!$I156,6*(11-1))))</f>
        <v/>
      </c>
      <c r="Q156" s="16" t="str">
        <f>IF(12&gt;$D156,"",IF($E156=1,EOMONTH(EDATE(Bonds!$I156,6*(12-1)),0),EDATE(Bonds!$I156,6*(12-1))))</f>
        <v/>
      </c>
      <c r="R156" s="16" t="str">
        <f>IF(13&gt;$D156,"",IF($E156=1,EOMONTH(EDATE(Bonds!$I156,6*(13-1)),0),EDATE(Bonds!$I156,6*(13-1))))</f>
        <v/>
      </c>
      <c r="S156" s="16" t="str">
        <f>IF(14&gt;$D156,"",IF($E156=1,EOMONTH(EDATE(Bonds!$I156,6*(14-1)),0),EDATE(Bonds!$I156,6*(14-1))))</f>
        <v/>
      </c>
      <c r="T156" s="16" t="str">
        <f>IF(15&gt;$D156,"",IF($E156=1,EOMONTH(EDATE(Bonds!$I156,6*(15-1)),0),EDATE(Bonds!$I156,6*(15-1))))</f>
        <v/>
      </c>
      <c r="U156" s="16" t="str">
        <f>IF(16&gt;$D156,"",IF($E156=1,EOMONTH(EDATE(Bonds!$I156,6*(16-1)),0),EDATE(Bonds!$I156,6*(16-1))))</f>
        <v/>
      </c>
      <c r="V156" s="16" t="str">
        <f>IF(17&gt;$D156,"",IF($E156=1,EOMONTH(EDATE(Bonds!$I156,6*(17-1)),0),EDATE(Bonds!$I156,6*(17-1))))</f>
        <v/>
      </c>
      <c r="W156" s="16" t="str">
        <f>IF(18&gt;$D156,"",IF($E156=1,EOMONTH(EDATE(Bonds!$I156,6*(18-1)),0),EDATE(Bonds!$I156,6*(18-1))))</f>
        <v/>
      </c>
      <c r="X156" s="16" t="str">
        <f>IF(19&gt;$D156,"",IF($E156=1,EOMONTH(EDATE(Bonds!$I156,6*(19-1)),0),EDATE(Bonds!$I156,6*(19-1))))</f>
        <v/>
      </c>
      <c r="Y156" s="16" t="str">
        <f>IF(20&gt;$D156,"",IF($E156=1,EOMONTH(EDATE(Bonds!$I156,6*(20-1)),0),EDATE(Bonds!$I156,6*(20-1))))</f>
        <v/>
      </c>
      <c r="Z156" s="16" t="str">
        <f>IF(21&gt;$D156,"",IF($E156=1,EOMONTH(EDATE(Bonds!$I156,6*(21-1)),0),EDATE(Bonds!$I156,6*(21-1))))</f>
        <v/>
      </c>
      <c r="AA156" s="16" t="str">
        <f>IF(22&gt;$D156,"",IF($E156=1,EOMONTH(EDATE(Bonds!$I156,6*(22-1)),0),EDATE(Bonds!$I156,6*(22-1))))</f>
        <v/>
      </c>
      <c r="AB156" s="16" t="str">
        <f>IF(23&gt;$D156,"",IF($E156=1,EOMONTH(EDATE(Bonds!$I156,6*(23-1)),0),EDATE(Bonds!$I156,6*(23-1))))</f>
        <v/>
      </c>
      <c r="AC156" s="16" t="str">
        <f>IF(24&gt;$D156,"",IF($E156=1,EOMONTH(EDATE(Bonds!$I156,6*(24-1)),0),EDATE(Bonds!$I156,6*(24-1))))</f>
        <v/>
      </c>
      <c r="AD156" s="16" t="str">
        <f>IF(25&gt;$D156,"",IF($E156=1,EOMONTH(EDATE(Bonds!$I156,6*(25-1)),0),EDATE(Bonds!$I156,6*(25-1))))</f>
        <v/>
      </c>
      <c r="AE156" s="16" t="str">
        <f>IF(26&gt;$D156,"",IF($E156=1,EOMONTH(EDATE(Bonds!$I156,6*(26-1)),0),EDATE(Bonds!$I156,6*(26-1))))</f>
        <v/>
      </c>
      <c r="AF156" s="16" t="str">
        <f>IF(27&gt;$D156,"",IF($E156=1,EOMONTH(EDATE(Bonds!$I156,6*(27-1)),0),EDATE(Bonds!$I156,6*(27-1))))</f>
        <v/>
      </c>
      <c r="AG156" s="16" t="str">
        <f>IF(28&gt;$D156,"",IF($E156=1,EOMONTH(EDATE(Bonds!$I156,6*(28-1)),0),EDATE(Bonds!$I156,6*(28-1))))</f>
        <v/>
      </c>
      <c r="AH156" s="16" t="str">
        <f>IF(29&gt;$D156,"",IF($E156=1,EOMONTH(EDATE(Bonds!$I156,6*(29-1)),0),EDATE(Bonds!$I156,6*(29-1))))</f>
        <v/>
      </c>
      <c r="AI156" s="16" t="str">
        <f>IF(30&gt;$D156,"",IF($E156=1,EOMONTH(EDATE(Bonds!$I156,6*(30-1)),0),EDATE(Bonds!$I156,6*(30-1))))</f>
        <v/>
      </c>
      <c r="AJ156" s="16" t="str">
        <f>IF(31&gt;$D156,"",IF($E156=1,EOMONTH(EDATE(Bonds!$I156,6*(31-1)),0),EDATE(Bonds!$I156,6*(31-1))))</f>
        <v/>
      </c>
      <c r="AK156" s="16" t="str">
        <f>IF(32&gt;$D156,"",IF($E156=1,EOMONTH(EDATE(Bonds!$I156,6*(32-1)),0),EDATE(Bonds!$I156,6*(32-1))))</f>
        <v/>
      </c>
      <c r="AL156" s="16" t="str">
        <f>IF(33&gt;$D156,"",IF($E156=1,EOMONTH(EDATE(Bonds!$I156,6*(33-1)),0),EDATE(Bonds!$I156,6*(33-1))))</f>
        <v/>
      </c>
      <c r="AM156" s="16" t="str">
        <f>IF(34&gt;$D156,"",IF($E156=1,EOMONTH(EDATE(Bonds!$I156,6*(34-1)),0),EDATE(Bonds!$I156,6*(34-1))))</f>
        <v/>
      </c>
      <c r="AN156" s="16" t="str">
        <f>IF(35&gt;$D156,"",IF($E156=1,EOMONTH(EDATE(Bonds!$I156,6*(35-1)),0),EDATE(Bonds!$I156,6*(35-1))))</f>
        <v/>
      </c>
      <c r="AO156" s="16" t="str">
        <f>IF(36&gt;$D156,"",IF($E156=1,EOMONTH(EDATE(Bonds!$I156,6*(36-1)),0),EDATE(Bonds!$I156,6*(36-1))))</f>
        <v/>
      </c>
      <c r="AP156" s="16" t="str">
        <f>IF(37&gt;$D156,"",IF($E156=1,EOMONTH(EDATE(Bonds!$I156,6*(37-1)),0),EDATE(Bonds!$I156,6*(37-1))))</f>
        <v/>
      </c>
      <c r="AQ156" s="16" t="str">
        <f>IF(38&gt;$D156,"",IF($E156=1,EOMONTH(EDATE(Bonds!$I156,6*(38-1)),0),EDATE(Bonds!$I156,6*(38-1))))</f>
        <v/>
      </c>
      <c r="AR156" s="16" t="str">
        <f>IF(39&gt;$D156,"",IF($E156=1,EOMONTH(EDATE(Bonds!$I156,6*(39-1)),0),EDATE(Bonds!$I156,6*(39-1))))</f>
        <v/>
      </c>
      <c r="AS156" s="16" t="str">
        <f>IF(40&gt;$D156,"",IF($E156=1,EOMONTH(EDATE(Bonds!$I156,6*(40-1)),0),EDATE(Bonds!$I156,6*(40-1))))</f>
        <v/>
      </c>
      <c r="AT156" s="16" t="str">
        <f>IF(41&gt;$D156,"",IF($E156=1,EOMONTH(EDATE(Bonds!$I156,6*(41-1)),0),EDATE(Bonds!$I156,6*(41-1))))</f>
        <v/>
      </c>
      <c r="AU156" s="16" t="str">
        <f>IF(42&gt;$D156,"",IF($E156=1,EOMONTH(EDATE(Bonds!$I156,6*(42-1)),0),EDATE(Bonds!$I156,6*(42-1))))</f>
        <v/>
      </c>
      <c r="AV156" s="16" t="str">
        <f>IF(43&gt;$D156,"",IF($E156=1,EOMONTH(EDATE(Bonds!$I156,6*(43-1)),0),EDATE(Bonds!$I156,6*(43-1))))</f>
        <v/>
      </c>
      <c r="AW156" s="16" t="str">
        <f>IF(44&gt;$D156,"",IF($E156=1,EOMONTH(EDATE(Bonds!$I156,6*(44-1)),0),EDATE(Bonds!$I156,6*(44-1))))</f>
        <v/>
      </c>
      <c r="AX156" s="16" t="str">
        <f>IF(45&gt;$D156,"",IF($E156=1,EOMONTH(EDATE(Bonds!$I156,6*(45-1)),0),EDATE(Bonds!$I156,6*(45-1))))</f>
        <v/>
      </c>
      <c r="AY156" s="16" t="str">
        <f>IF(46&gt;$D156,"",IF($E156=1,EOMONTH(EDATE(Bonds!$I156,6*(46-1)),0),EDATE(Bonds!$I156,6*(46-1))))</f>
        <v/>
      </c>
      <c r="AZ156" s="16" t="str">
        <f>IF(47&gt;$D156,"",IF($E156=1,EOMONTH(EDATE(Bonds!$I156,6*(47-1)),0),EDATE(Bonds!$I156,6*(47-1))))</f>
        <v/>
      </c>
      <c r="BA156" s="16" t="str">
        <f>IF(48&gt;$D156,"",IF($E156=1,EOMONTH(EDATE(Bonds!$I156,6*(48-1)),0),EDATE(Bonds!$I156,6*(48-1))))</f>
        <v/>
      </c>
      <c r="BB156" s="16" t="str">
        <f>IF(49&gt;$D156,"",IF($E156=1,EOMONTH(EDATE(Bonds!$I156,6*(49-1)),0),EDATE(Bonds!$I156,6*(49-1))))</f>
        <v/>
      </c>
      <c r="BC156" s="16" t="str">
        <f>IF(50&gt;$D156,"",IF($E156=1,EOMONTH(EDATE(Bonds!$I156,6*(50-1)),0),EDATE(Bonds!$I156,6*(50-1))))</f>
        <v/>
      </c>
      <c r="BD156" s="16" t="str">
        <f>IF(51&gt;$D156,"",IF($E156=1,EOMONTH(EDATE(Bonds!$I156,6*(51-1)),0),EDATE(Bonds!$I156,6*(51-1))))</f>
        <v/>
      </c>
      <c r="BE156" s="16" t="str">
        <f>IF(52&gt;$D156,"",IF($E156=1,EOMONTH(EDATE(Bonds!$I156,6*(52-1)),0),EDATE(Bonds!$I156,6*(52-1))))</f>
        <v/>
      </c>
      <c r="BF156" s="16" t="str">
        <f>IF(53&gt;$D156,"",IF($E156=1,EOMONTH(EDATE(Bonds!$I156,6*(53-1)),0),EDATE(Bonds!$I156,6*(53-1))))</f>
        <v/>
      </c>
      <c r="BG156" s="16" t="str">
        <f>IF(54&gt;$D156,"",IF($E156=1,EOMONTH(EDATE(Bonds!$I156,6*(54-1)),0),EDATE(Bonds!$I156,6*(54-1))))</f>
        <v/>
      </c>
      <c r="BH156" s="16" t="str">
        <f>IF(55&gt;$D156,"",IF($E156=1,EOMONTH(EDATE(Bonds!$I156,6*(55-1)),0),EDATE(Bonds!$I156,6*(55-1))))</f>
        <v/>
      </c>
      <c r="BI156" s="16" t="str">
        <f>IF(56&gt;$D156,"",IF($E156=1,EOMONTH(EDATE(Bonds!$I156,6*(56-1)),0),EDATE(Bonds!$I156,6*(56-1))))</f>
        <v/>
      </c>
      <c r="BJ156" s="16" t="str">
        <f>IF(57&gt;$D156,"",IF($E156=1,EOMONTH(EDATE(Bonds!$I156,6*(57-1)),0),EDATE(Bonds!$I156,6*(57-1))))</f>
        <v/>
      </c>
      <c r="BK156" s="16" t="str">
        <f>IF(58&gt;$D156,"",IF($E156=1,EOMONTH(EDATE(Bonds!$I156,6*(58-1)),0),EDATE(Bonds!$I156,6*(58-1))))</f>
        <v/>
      </c>
      <c r="BL156" s="16" t="str">
        <f>IF(59&gt;$D156,"",IF($E156=1,EOMONTH(EDATE(Bonds!$I156,6*(59-1)),0),EDATE(Bonds!$I156,6*(59-1))))</f>
        <v/>
      </c>
      <c r="BM156" s="16" t="str">
        <f>IF(60&gt;$D156,"",IF($E156=1,EOMONTH(EDATE(Bonds!$I156,6*(60-1)),0),EDATE(Bonds!$I156,6*(60-1))))</f>
        <v/>
      </c>
      <c r="BO156" s="22">
        <f t="shared" si="243"/>
        <v>3.7298133534015822E-2</v>
      </c>
      <c r="BP156" s="22">
        <f t="shared" si="244"/>
        <v>3.9984915237647078E-2</v>
      </c>
      <c r="BQ156" s="22">
        <f t="shared" si="245"/>
        <v>4.1758155671488606E-2</v>
      </c>
      <c r="BR156" s="22">
        <f t="shared" si="246"/>
        <v>4.2873417403885665E-2</v>
      </c>
      <c r="BS156" s="22">
        <f t="shared" si="247"/>
        <v>4.3579434732219563E-2</v>
      </c>
      <c r="BT156" s="22">
        <f t="shared" si="248"/>
        <v>4.4013636099197735E-2</v>
      </c>
      <c r="BU156" s="22">
        <f t="shared" si="249"/>
        <v>4.429837545001894E-2</v>
      </c>
      <c r="BV156" s="22" t="str">
        <f t="shared" si="250"/>
        <v/>
      </c>
      <c r="BW156" s="22" t="str">
        <f t="shared" si="251"/>
        <v/>
      </c>
      <c r="BX156" s="22" t="str">
        <f t="shared" si="252"/>
        <v/>
      </c>
      <c r="BY156" s="22" t="str">
        <f t="shared" si="253"/>
        <v/>
      </c>
      <c r="BZ156" s="22" t="str">
        <f t="shared" si="254"/>
        <v/>
      </c>
      <c r="CA156" s="22" t="str">
        <f t="shared" si="255"/>
        <v/>
      </c>
      <c r="CB156" s="22" t="str">
        <f t="shared" si="256"/>
        <v/>
      </c>
      <c r="CC156" s="22" t="str">
        <f t="shared" si="257"/>
        <v/>
      </c>
      <c r="CD156" s="22" t="str">
        <f t="shared" si="258"/>
        <v/>
      </c>
      <c r="CE156" s="22" t="str">
        <f t="shared" si="259"/>
        <v/>
      </c>
      <c r="CF156" s="22" t="str">
        <f t="shared" si="260"/>
        <v/>
      </c>
      <c r="CG156" s="22" t="str">
        <f t="shared" si="261"/>
        <v/>
      </c>
      <c r="CH156" s="22" t="str">
        <f t="shared" si="262"/>
        <v/>
      </c>
      <c r="CI156" s="22" t="str">
        <f t="shared" si="263"/>
        <v/>
      </c>
      <c r="CJ156" s="22" t="str">
        <f t="shared" si="264"/>
        <v/>
      </c>
      <c r="CK156" s="22" t="str">
        <f t="shared" si="265"/>
        <v/>
      </c>
      <c r="CL156" s="22" t="str">
        <f t="shared" si="266"/>
        <v/>
      </c>
      <c r="CM156" s="22" t="str">
        <f t="shared" si="267"/>
        <v/>
      </c>
      <c r="CN156" s="22" t="str">
        <f t="shared" si="268"/>
        <v/>
      </c>
      <c r="CO156" s="22" t="str">
        <f t="shared" si="269"/>
        <v/>
      </c>
      <c r="CP156" s="22" t="str">
        <f t="shared" si="270"/>
        <v/>
      </c>
      <c r="CQ156" s="22" t="str">
        <f t="shared" si="271"/>
        <v/>
      </c>
      <c r="CR156" s="22" t="str">
        <f t="shared" si="272"/>
        <v/>
      </c>
      <c r="CS156" s="22" t="str">
        <f t="shared" si="273"/>
        <v/>
      </c>
      <c r="CT156" s="22" t="str">
        <f t="shared" si="274"/>
        <v/>
      </c>
      <c r="CU156" s="22" t="str">
        <f t="shared" si="275"/>
        <v/>
      </c>
      <c r="CV156" s="22" t="str">
        <f t="shared" si="276"/>
        <v/>
      </c>
      <c r="CW156" s="22" t="str">
        <f t="shared" si="277"/>
        <v/>
      </c>
      <c r="CX156" s="22" t="str">
        <f t="shared" si="278"/>
        <v/>
      </c>
      <c r="CY156" s="22" t="str">
        <f t="shared" si="279"/>
        <v/>
      </c>
      <c r="CZ156" s="22" t="str">
        <f t="shared" si="280"/>
        <v/>
      </c>
      <c r="DA156" s="22" t="str">
        <f t="shared" si="281"/>
        <v/>
      </c>
      <c r="DB156" s="22" t="str">
        <f t="shared" si="282"/>
        <v/>
      </c>
      <c r="DC156" s="22" t="str">
        <f t="shared" si="283"/>
        <v/>
      </c>
      <c r="DD156" s="22" t="str">
        <f t="shared" si="284"/>
        <v/>
      </c>
      <c r="DE156" s="22" t="str">
        <f t="shared" si="285"/>
        <v/>
      </c>
      <c r="DF156" s="22" t="str">
        <f t="shared" si="286"/>
        <v/>
      </c>
      <c r="DG156" s="22" t="str">
        <f t="shared" si="287"/>
        <v/>
      </c>
      <c r="DH156" s="22" t="str">
        <f t="shared" si="288"/>
        <v/>
      </c>
      <c r="DI156" s="22" t="str">
        <f t="shared" si="289"/>
        <v/>
      </c>
      <c r="DJ156" s="22" t="str">
        <f t="shared" si="290"/>
        <v/>
      </c>
      <c r="DK156" s="22" t="str">
        <f t="shared" si="291"/>
        <v/>
      </c>
      <c r="DL156" s="22" t="str">
        <f t="shared" si="292"/>
        <v/>
      </c>
      <c r="DM156" s="22" t="str">
        <f t="shared" si="293"/>
        <v/>
      </c>
      <c r="DN156" s="22" t="str">
        <f t="shared" si="294"/>
        <v/>
      </c>
      <c r="DO156" s="22" t="str">
        <f t="shared" si="295"/>
        <v/>
      </c>
      <c r="DP156" s="22" t="str">
        <f t="shared" si="296"/>
        <v/>
      </c>
      <c r="DQ156" s="22" t="str">
        <f t="shared" si="297"/>
        <v/>
      </c>
      <c r="DR156" s="22" t="str">
        <f t="shared" si="298"/>
        <v/>
      </c>
      <c r="DS156" s="22" t="str">
        <f t="shared" si="299"/>
        <v/>
      </c>
      <c r="DT156" s="22" t="str">
        <f t="shared" si="300"/>
        <v/>
      </c>
      <c r="DU156" s="22" t="str">
        <f t="shared" si="301"/>
        <v/>
      </c>
      <c r="DV156" s="22" t="str">
        <f t="shared" si="302"/>
        <v/>
      </c>
      <c r="DX156" s="18">
        <f t="shared" si="303"/>
        <v>1.9891974922947699</v>
      </c>
      <c r="DY156" s="18">
        <f t="shared" si="304"/>
        <v>1.9493832017059851</v>
      </c>
      <c r="DZ156" s="18">
        <f t="shared" si="305"/>
        <v>1.906607551668235</v>
      </c>
      <c r="EA156" s="18">
        <f t="shared" si="306"/>
        <v>1.8638986268232316</v>
      </c>
      <c r="EB156" s="18">
        <f t="shared" si="307"/>
        <v>1.8212825353593924</v>
      </c>
      <c r="EC156" s="18">
        <f t="shared" si="308"/>
        <v>1.7803008410197037</v>
      </c>
      <c r="ED156" s="18">
        <f t="shared" si="309"/>
        <v>88.723425690281061</v>
      </c>
      <c r="EE156" s="18">
        <f t="shared" si="310"/>
        <v>0</v>
      </c>
      <c r="EF156" s="18">
        <f t="shared" si="311"/>
        <v>0</v>
      </c>
      <c r="EG156" s="18">
        <f t="shared" si="312"/>
        <v>0</v>
      </c>
      <c r="EH156" s="18">
        <f t="shared" si="313"/>
        <v>0</v>
      </c>
      <c r="EI156" s="18">
        <f t="shared" si="314"/>
        <v>0</v>
      </c>
      <c r="EJ156" s="18">
        <f t="shared" si="315"/>
        <v>0</v>
      </c>
      <c r="EK156" s="18">
        <f t="shared" si="316"/>
        <v>0</v>
      </c>
      <c r="EL156" s="18">
        <f t="shared" si="317"/>
        <v>0</v>
      </c>
      <c r="EM156" s="18">
        <f t="shared" si="318"/>
        <v>0</v>
      </c>
      <c r="EN156" s="18">
        <f t="shared" si="319"/>
        <v>0</v>
      </c>
      <c r="EO156" s="18">
        <f t="shared" si="320"/>
        <v>0</v>
      </c>
      <c r="EP156" s="18">
        <f t="shared" si="321"/>
        <v>0</v>
      </c>
      <c r="EQ156" s="18">
        <f t="shared" si="322"/>
        <v>0</v>
      </c>
      <c r="ER156" s="18">
        <f t="shared" si="323"/>
        <v>0</v>
      </c>
      <c r="ES156" s="18">
        <f t="shared" si="324"/>
        <v>0</v>
      </c>
      <c r="ET156" s="18">
        <f t="shared" si="325"/>
        <v>0</v>
      </c>
      <c r="EU156" s="18">
        <f t="shared" si="326"/>
        <v>0</v>
      </c>
      <c r="EV156" s="18">
        <f t="shared" si="327"/>
        <v>0</v>
      </c>
      <c r="EW156" s="18">
        <f t="shared" si="328"/>
        <v>0</v>
      </c>
      <c r="EX156" s="18">
        <f t="shared" si="329"/>
        <v>0</v>
      </c>
      <c r="EY156" s="18">
        <f t="shared" si="330"/>
        <v>0</v>
      </c>
      <c r="EZ156" s="18">
        <f t="shared" si="331"/>
        <v>0</v>
      </c>
      <c r="FA156" s="18">
        <f t="shared" si="332"/>
        <v>0</v>
      </c>
      <c r="FB156" s="18">
        <f t="shared" si="333"/>
        <v>0</v>
      </c>
      <c r="FC156" s="18">
        <f t="shared" si="334"/>
        <v>0</v>
      </c>
      <c r="FD156" s="18">
        <f t="shared" si="335"/>
        <v>0</v>
      </c>
      <c r="FE156" s="18">
        <f t="shared" si="336"/>
        <v>0</v>
      </c>
      <c r="FF156" s="18">
        <f t="shared" si="337"/>
        <v>0</v>
      </c>
      <c r="FG156" s="18">
        <f t="shared" si="338"/>
        <v>0</v>
      </c>
      <c r="FH156" s="18">
        <f t="shared" si="339"/>
        <v>0</v>
      </c>
      <c r="FI156" s="18">
        <f t="shared" si="340"/>
        <v>0</v>
      </c>
      <c r="FJ156" s="18">
        <f t="shared" si="341"/>
        <v>0</v>
      </c>
      <c r="FK156" s="18">
        <f t="shared" si="342"/>
        <v>0</v>
      </c>
      <c r="FL156" s="18">
        <f t="shared" si="343"/>
        <v>0</v>
      </c>
      <c r="FM156" s="18">
        <f t="shared" si="344"/>
        <v>0</v>
      </c>
      <c r="FN156" s="18">
        <f t="shared" si="345"/>
        <v>0</v>
      </c>
      <c r="FO156" s="18">
        <f t="shared" si="346"/>
        <v>0</v>
      </c>
      <c r="FP156" s="18">
        <f t="shared" si="347"/>
        <v>0</v>
      </c>
      <c r="FQ156" s="18">
        <f t="shared" si="348"/>
        <v>0</v>
      </c>
      <c r="FR156" s="18">
        <f t="shared" si="349"/>
        <v>0</v>
      </c>
      <c r="FS156" s="18">
        <f t="shared" si="350"/>
        <v>0</v>
      </c>
      <c r="FT156" s="18">
        <f t="shared" si="351"/>
        <v>0</v>
      </c>
      <c r="FU156" s="18">
        <f t="shared" si="352"/>
        <v>0</v>
      </c>
      <c r="FV156" s="18">
        <f t="shared" si="353"/>
        <v>0</v>
      </c>
      <c r="FW156" s="18">
        <f t="shared" si="354"/>
        <v>0</v>
      </c>
      <c r="FX156" s="18">
        <f t="shared" si="355"/>
        <v>0</v>
      </c>
      <c r="FY156" s="18">
        <f t="shared" si="356"/>
        <v>0</v>
      </c>
      <c r="FZ156" s="18">
        <f t="shared" si="357"/>
        <v>0</v>
      </c>
      <c r="GA156" s="18">
        <f t="shared" si="358"/>
        <v>0</v>
      </c>
      <c r="GB156" s="18">
        <f t="shared" si="359"/>
        <v>0</v>
      </c>
      <c r="GC156" s="18">
        <f t="shared" si="360"/>
        <v>0</v>
      </c>
      <c r="GD156" s="18">
        <f t="shared" si="361"/>
        <v>0</v>
      </c>
      <c r="GE156" s="18">
        <f t="shared" si="362"/>
        <v>0</v>
      </c>
    </row>
    <row r="157" spans="1:187" x14ac:dyDescent="0.2">
      <c r="A157">
        <v>154</v>
      </c>
      <c r="B157" s="16">
        <f>Bonds!B157</f>
        <v>47422</v>
      </c>
      <c r="C157" s="17">
        <f>Bonds!C157</f>
        <v>4.125</v>
      </c>
      <c r="D157">
        <f>Bonds!Q157</f>
        <v>7</v>
      </c>
      <c r="E157">
        <f t="shared" si="242"/>
        <v>1</v>
      </c>
      <c r="F157" s="16">
        <f>IF(1&gt;$D157,"",IF($E157=1,EOMONTH(EDATE(Bonds!$I157,6*(1-1)),0),EDATE(Bonds!$I157,6*(1-1))))</f>
        <v>46326</v>
      </c>
      <c r="G157" s="16">
        <f>IF(2&gt;$D157,"",IF($E157=1,EOMONTH(EDATE(Bonds!$I157,6*(2-1)),0),EDATE(Bonds!$I157,6*(2-1))))</f>
        <v>46507</v>
      </c>
      <c r="H157" s="16">
        <f>IF(3&gt;$D157,"",IF($E157=1,EOMONTH(EDATE(Bonds!$I157,6*(3-1)),0),EDATE(Bonds!$I157,6*(3-1))))</f>
        <v>46691</v>
      </c>
      <c r="I157" s="16">
        <f>IF(4&gt;$D157,"",IF($E157=1,EOMONTH(EDATE(Bonds!$I157,6*(4-1)),0),EDATE(Bonds!$I157,6*(4-1))))</f>
        <v>46873</v>
      </c>
      <c r="J157" s="16">
        <f>IF(5&gt;$D157,"",IF($E157=1,EOMONTH(EDATE(Bonds!$I157,6*(5-1)),0),EDATE(Bonds!$I157,6*(5-1))))</f>
        <v>47057</v>
      </c>
      <c r="K157" s="16">
        <f>IF(6&gt;$D157,"",IF($E157=1,EOMONTH(EDATE(Bonds!$I157,6*(6-1)),0),EDATE(Bonds!$I157,6*(6-1))))</f>
        <v>47238</v>
      </c>
      <c r="L157" s="16">
        <f>IF(7&gt;$D157,"",IF($E157=1,EOMONTH(EDATE(Bonds!$I157,6*(7-1)),0),EDATE(Bonds!$I157,6*(7-1))))</f>
        <v>47422</v>
      </c>
      <c r="M157" s="16" t="str">
        <f>IF(8&gt;$D157,"",IF($E157=1,EOMONTH(EDATE(Bonds!$I157,6*(8-1)),0),EDATE(Bonds!$I157,6*(8-1))))</f>
        <v/>
      </c>
      <c r="N157" s="16" t="str">
        <f>IF(9&gt;$D157,"",IF($E157=1,EOMONTH(EDATE(Bonds!$I157,6*(9-1)),0),EDATE(Bonds!$I157,6*(9-1))))</f>
        <v/>
      </c>
      <c r="O157" s="16" t="str">
        <f>IF(10&gt;$D157,"",IF($E157=1,EOMONTH(EDATE(Bonds!$I157,6*(10-1)),0),EDATE(Bonds!$I157,6*(10-1))))</f>
        <v/>
      </c>
      <c r="P157" s="16" t="str">
        <f>IF(11&gt;$D157,"",IF($E157=1,EOMONTH(EDATE(Bonds!$I157,6*(11-1)),0),EDATE(Bonds!$I157,6*(11-1))))</f>
        <v/>
      </c>
      <c r="Q157" s="16" t="str">
        <f>IF(12&gt;$D157,"",IF($E157=1,EOMONTH(EDATE(Bonds!$I157,6*(12-1)),0),EDATE(Bonds!$I157,6*(12-1))))</f>
        <v/>
      </c>
      <c r="R157" s="16" t="str">
        <f>IF(13&gt;$D157,"",IF($E157=1,EOMONTH(EDATE(Bonds!$I157,6*(13-1)),0),EDATE(Bonds!$I157,6*(13-1))))</f>
        <v/>
      </c>
      <c r="S157" s="16" t="str">
        <f>IF(14&gt;$D157,"",IF($E157=1,EOMONTH(EDATE(Bonds!$I157,6*(14-1)),0),EDATE(Bonds!$I157,6*(14-1))))</f>
        <v/>
      </c>
      <c r="T157" s="16" t="str">
        <f>IF(15&gt;$D157,"",IF($E157=1,EOMONTH(EDATE(Bonds!$I157,6*(15-1)),0),EDATE(Bonds!$I157,6*(15-1))))</f>
        <v/>
      </c>
      <c r="U157" s="16" t="str">
        <f>IF(16&gt;$D157,"",IF($E157=1,EOMONTH(EDATE(Bonds!$I157,6*(16-1)),0),EDATE(Bonds!$I157,6*(16-1))))</f>
        <v/>
      </c>
      <c r="V157" s="16" t="str">
        <f>IF(17&gt;$D157,"",IF($E157=1,EOMONTH(EDATE(Bonds!$I157,6*(17-1)),0),EDATE(Bonds!$I157,6*(17-1))))</f>
        <v/>
      </c>
      <c r="W157" s="16" t="str">
        <f>IF(18&gt;$D157,"",IF($E157=1,EOMONTH(EDATE(Bonds!$I157,6*(18-1)),0),EDATE(Bonds!$I157,6*(18-1))))</f>
        <v/>
      </c>
      <c r="X157" s="16" t="str">
        <f>IF(19&gt;$D157,"",IF($E157=1,EOMONTH(EDATE(Bonds!$I157,6*(19-1)),0),EDATE(Bonds!$I157,6*(19-1))))</f>
        <v/>
      </c>
      <c r="Y157" s="16" t="str">
        <f>IF(20&gt;$D157,"",IF($E157=1,EOMONTH(EDATE(Bonds!$I157,6*(20-1)),0),EDATE(Bonds!$I157,6*(20-1))))</f>
        <v/>
      </c>
      <c r="Z157" s="16" t="str">
        <f>IF(21&gt;$D157,"",IF($E157=1,EOMONTH(EDATE(Bonds!$I157,6*(21-1)),0),EDATE(Bonds!$I157,6*(21-1))))</f>
        <v/>
      </c>
      <c r="AA157" s="16" t="str">
        <f>IF(22&gt;$D157,"",IF($E157=1,EOMONTH(EDATE(Bonds!$I157,6*(22-1)),0),EDATE(Bonds!$I157,6*(22-1))))</f>
        <v/>
      </c>
      <c r="AB157" s="16" t="str">
        <f>IF(23&gt;$D157,"",IF($E157=1,EOMONTH(EDATE(Bonds!$I157,6*(23-1)),0),EDATE(Bonds!$I157,6*(23-1))))</f>
        <v/>
      </c>
      <c r="AC157" s="16" t="str">
        <f>IF(24&gt;$D157,"",IF($E157=1,EOMONTH(EDATE(Bonds!$I157,6*(24-1)),0),EDATE(Bonds!$I157,6*(24-1))))</f>
        <v/>
      </c>
      <c r="AD157" s="16" t="str">
        <f>IF(25&gt;$D157,"",IF($E157=1,EOMONTH(EDATE(Bonds!$I157,6*(25-1)),0),EDATE(Bonds!$I157,6*(25-1))))</f>
        <v/>
      </c>
      <c r="AE157" s="16" t="str">
        <f>IF(26&gt;$D157,"",IF($E157=1,EOMONTH(EDATE(Bonds!$I157,6*(26-1)),0),EDATE(Bonds!$I157,6*(26-1))))</f>
        <v/>
      </c>
      <c r="AF157" s="16" t="str">
        <f>IF(27&gt;$D157,"",IF($E157=1,EOMONTH(EDATE(Bonds!$I157,6*(27-1)),0),EDATE(Bonds!$I157,6*(27-1))))</f>
        <v/>
      </c>
      <c r="AG157" s="16" t="str">
        <f>IF(28&gt;$D157,"",IF($E157=1,EOMONTH(EDATE(Bonds!$I157,6*(28-1)),0),EDATE(Bonds!$I157,6*(28-1))))</f>
        <v/>
      </c>
      <c r="AH157" s="16" t="str">
        <f>IF(29&gt;$D157,"",IF($E157=1,EOMONTH(EDATE(Bonds!$I157,6*(29-1)),0),EDATE(Bonds!$I157,6*(29-1))))</f>
        <v/>
      </c>
      <c r="AI157" s="16" t="str">
        <f>IF(30&gt;$D157,"",IF($E157=1,EOMONTH(EDATE(Bonds!$I157,6*(30-1)),0),EDATE(Bonds!$I157,6*(30-1))))</f>
        <v/>
      </c>
      <c r="AJ157" s="16" t="str">
        <f>IF(31&gt;$D157,"",IF($E157=1,EOMONTH(EDATE(Bonds!$I157,6*(31-1)),0),EDATE(Bonds!$I157,6*(31-1))))</f>
        <v/>
      </c>
      <c r="AK157" s="16" t="str">
        <f>IF(32&gt;$D157,"",IF($E157=1,EOMONTH(EDATE(Bonds!$I157,6*(32-1)),0),EDATE(Bonds!$I157,6*(32-1))))</f>
        <v/>
      </c>
      <c r="AL157" s="16" t="str">
        <f>IF(33&gt;$D157,"",IF($E157=1,EOMONTH(EDATE(Bonds!$I157,6*(33-1)),0),EDATE(Bonds!$I157,6*(33-1))))</f>
        <v/>
      </c>
      <c r="AM157" s="16" t="str">
        <f>IF(34&gt;$D157,"",IF($E157=1,EOMONTH(EDATE(Bonds!$I157,6*(34-1)),0),EDATE(Bonds!$I157,6*(34-1))))</f>
        <v/>
      </c>
      <c r="AN157" s="16" t="str">
        <f>IF(35&gt;$D157,"",IF($E157=1,EOMONTH(EDATE(Bonds!$I157,6*(35-1)),0),EDATE(Bonds!$I157,6*(35-1))))</f>
        <v/>
      </c>
      <c r="AO157" s="16" t="str">
        <f>IF(36&gt;$D157,"",IF($E157=1,EOMONTH(EDATE(Bonds!$I157,6*(36-1)),0),EDATE(Bonds!$I157,6*(36-1))))</f>
        <v/>
      </c>
      <c r="AP157" s="16" t="str">
        <f>IF(37&gt;$D157,"",IF($E157=1,EOMONTH(EDATE(Bonds!$I157,6*(37-1)),0),EDATE(Bonds!$I157,6*(37-1))))</f>
        <v/>
      </c>
      <c r="AQ157" s="16" t="str">
        <f>IF(38&gt;$D157,"",IF($E157=1,EOMONTH(EDATE(Bonds!$I157,6*(38-1)),0),EDATE(Bonds!$I157,6*(38-1))))</f>
        <v/>
      </c>
      <c r="AR157" s="16" t="str">
        <f>IF(39&gt;$D157,"",IF($E157=1,EOMONTH(EDATE(Bonds!$I157,6*(39-1)),0),EDATE(Bonds!$I157,6*(39-1))))</f>
        <v/>
      </c>
      <c r="AS157" s="16" t="str">
        <f>IF(40&gt;$D157,"",IF($E157=1,EOMONTH(EDATE(Bonds!$I157,6*(40-1)),0),EDATE(Bonds!$I157,6*(40-1))))</f>
        <v/>
      </c>
      <c r="AT157" s="16" t="str">
        <f>IF(41&gt;$D157,"",IF($E157=1,EOMONTH(EDATE(Bonds!$I157,6*(41-1)),0),EDATE(Bonds!$I157,6*(41-1))))</f>
        <v/>
      </c>
      <c r="AU157" s="16" t="str">
        <f>IF(42&gt;$D157,"",IF($E157=1,EOMONTH(EDATE(Bonds!$I157,6*(42-1)),0),EDATE(Bonds!$I157,6*(42-1))))</f>
        <v/>
      </c>
      <c r="AV157" s="16" t="str">
        <f>IF(43&gt;$D157,"",IF($E157=1,EOMONTH(EDATE(Bonds!$I157,6*(43-1)),0),EDATE(Bonds!$I157,6*(43-1))))</f>
        <v/>
      </c>
      <c r="AW157" s="16" t="str">
        <f>IF(44&gt;$D157,"",IF($E157=1,EOMONTH(EDATE(Bonds!$I157,6*(44-1)),0),EDATE(Bonds!$I157,6*(44-1))))</f>
        <v/>
      </c>
      <c r="AX157" s="16" t="str">
        <f>IF(45&gt;$D157,"",IF($E157=1,EOMONTH(EDATE(Bonds!$I157,6*(45-1)),0),EDATE(Bonds!$I157,6*(45-1))))</f>
        <v/>
      </c>
      <c r="AY157" s="16" t="str">
        <f>IF(46&gt;$D157,"",IF($E157=1,EOMONTH(EDATE(Bonds!$I157,6*(46-1)),0),EDATE(Bonds!$I157,6*(46-1))))</f>
        <v/>
      </c>
      <c r="AZ157" s="16" t="str">
        <f>IF(47&gt;$D157,"",IF($E157=1,EOMONTH(EDATE(Bonds!$I157,6*(47-1)),0),EDATE(Bonds!$I157,6*(47-1))))</f>
        <v/>
      </c>
      <c r="BA157" s="16" t="str">
        <f>IF(48&gt;$D157,"",IF($E157=1,EOMONTH(EDATE(Bonds!$I157,6*(48-1)),0),EDATE(Bonds!$I157,6*(48-1))))</f>
        <v/>
      </c>
      <c r="BB157" s="16" t="str">
        <f>IF(49&gt;$D157,"",IF($E157=1,EOMONTH(EDATE(Bonds!$I157,6*(49-1)),0),EDATE(Bonds!$I157,6*(49-1))))</f>
        <v/>
      </c>
      <c r="BC157" s="16" t="str">
        <f>IF(50&gt;$D157,"",IF($E157=1,EOMONTH(EDATE(Bonds!$I157,6*(50-1)),0),EDATE(Bonds!$I157,6*(50-1))))</f>
        <v/>
      </c>
      <c r="BD157" s="16" t="str">
        <f>IF(51&gt;$D157,"",IF($E157=1,EOMONTH(EDATE(Bonds!$I157,6*(51-1)),0),EDATE(Bonds!$I157,6*(51-1))))</f>
        <v/>
      </c>
      <c r="BE157" s="16" t="str">
        <f>IF(52&gt;$D157,"",IF($E157=1,EOMONTH(EDATE(Bonds!$I157,6*(52-1)),0),EDATE(Bonds!$I157,6*(52-1))))</f>
        <v/>
      </c>
      <c r="BF157" s="16" t="str">
        <f>IF(53&gt;$D157,"",IF($E157=1,EOMONTH(EDATE(Bonds!$I157,6*(53-1)),0),EDATE(Bonds!$I157,6*(53-1))))</f>
        <v/>
      </c>
      <c r="BG157" s="16" t="str">
        <f>IF(54&gt;$D157,"",IF($E157=1,EOMONTH(EDATE(Bonds!$I157,6*(54-1)),0),EDATE(Bonds!$I157,6*(54-1))))</f>
        <v/>
      </c>
      <c r="BH157" s="16" t="str">
        <f>IF(55&gt;$D157,"",IF($E157=1,EOMONTH(EDATE(Bonds!$I157,6*(55-1)),0),EDATE(Bonds!$I157,6*(55-1))))</f>
        <v/>
      </c>
      <c r="BI157" s="16" t="str">
        <f>IF(56&gt;$D157,"",IF($E157=1,EOMONTH(EDATE(Bonds!$I157,6*(56-1)),0),EDATE(Bonds!$I157,6*(56-1))))</f>
        <v/>
      </c>
      <c r="BJ157" s="16" t="str">
        <f>IF(57&gt;$D157,"",IF($E157=1,EOMONTH(EDATE(Bonds!$I157,6*(57-1)),0),EDATE(Bonds!$I157,6*(57-1))))</f>
        <v/>
      </c>
      <c r="BK157" s="16" t="str">
        <f>IF(58&gt;$D157,"",IF($E157=1,EOMONTH(EDATE(Bonds!$I157,6*(58-1)),0),EDATE(Bonds!$I157,6*(58-1))))</f>
        <v/>
      </c>
      <c r="BL157" s="16" t="str">
        <f>IF(59&gt;$D157,"",IF($E157=1,EOMONTH(EDATE(Bonds!$I157,6*(59-1)),0),EDATE(Bonds!$I157,6*(59-1))))</f>
        <v/>
      </c>
      <c r="BM157" s="16" t="str">
        <f>IF(60&gt;$D157,"",IF($E157=1,EOMONTH(EDATE(Bonds!$I157,6*(60-1)),0),EDATE(Bonds!$I157,6*(60-1))))</f>
        <v/>
      </c>
      <c r="BO157" s="22">
        <f t="shared" si="243"/>
        <v>3.7298133534015822E-2</v>
      </c>
      <c r="BP157" s="22">
        <f t="shared" si="244"/>
        <v>3.9984915237647078E-2</v>
      </c>
      <c r="BQ157" s="22">
        <f t="shared" si="245"/>
        <v>4.1758155671488606E-2</v>
      </c>
      <c r="BR157" s="22">
        <f t="shared" si="246"/>
        <v>4.2873417403885665E-2</v>
      </c>
      <c r="BS157" s="22">
        <f t="shared" si="247"/>
        <v>4.3579434732219563E-2</v>
      </c>
      <c r="BT157" s="22">
        <f t="shared" si="248"/>
        <v>4.4013636099197735E-2</v>
      </c>
      <c r="BU157" s="22">
        <f t="shared" si="249"/>
        <v>4.429837545001894E-2</v>
      </c>
      <c r="BV157" s="22" t="str">
        <f t="shared" si="250"/>
        <v/>
      </c>
      <c r="BW157" s="22" t="str">
        <f t="shared" si="251"/>
        <v/>
      </c>
      <c r="BX157" s="22" t="str">
        <f t="shared" si="252"/>
        <v/>
      </c>
      <c r="BY157" s="22" t="str">
        <f t="shared" si="253"/>
        <v/>
      </c>
      <c r="BZ157" s="22" t="str">
        <f t="shared" si="254"/>
        <v/>
      </c>
      <c r="CA157" s="22" t="str">
        <f t="shared" si="255"/>
        <v/>
      </c>
      <c r="CB157" s="22" t="str">
        <f t="shared" si="256"/>
        <v/>
      </c>
      <c r="CC157" s="22" t="str">
        <f t="shared" si="257"/>
        <v/>
      </c>
      <c r="CD157" s="22" t="str">
        <f t="shared" si="258"/>
        <v/>
      </c>
      <c r="CE157" s="22" t="str">
        <f t="shared" si="259"/>
        <v/>
      </c>
      <c r="CF157" s="22" t="str">
        <f t="shared" si="260"/>
        <v/>
      </c>
      <c r="CG157" s="22" t="str">
        <f t="shared" si="261"/>
        <v/>
      </c>
      <c r="CH157" s="22" t="str">
        <f t="shared" si="262"/>
        <v/>
      </c>
      <c r="CI157" s="22" t="str">
        <f t="shared" si="263"/>
        <v/>
      </c>
      <c r="CJ157" s="22" t="str">
        <f t="shared" si="264"/>
        <v/>
      </c>
      <c r="CK157" s="22" t="str">
        <f t="shared" si="265"/>
        <v/>
      </c>
      <c r="CL157" s="22" t="str">
        <f t="shared" si="266"/>
        <v/>
      </c>
      <c r="CM157" s="22" t="str">
        <f t="shared" si="267"/>
        <v/>
      </c>
      <c r="CN157" s="22" t="str">
        <f t="shared" si="268"/>
        <v/>
      </c>
      <c r="CO157" s="22" t="str">
        <f t="shared" si="269"/>
        <v/>
      </c>
      <c r="CP157" s="22" t="str">
        <f t="shared" si="270"/>
        <v/>
      </c>
      <c r="CQ157" s="22" t="str">
        <f t="shared" si="271"/>
        <v/>
      </c>
      <c r="CR157" s="22" t="str">
        <f t="shared" si="272"/>
        <v/>
      </c>
      <c r="CS157" s="22" t="str">
        <f t="shared" si="273"/>
        <v/>
      </c>
      <c r="CT157" s="22" t="str">
        <f t="shared" si="274"/>
        <v/>
      </c>
      <c r="CU157" s="22" t="str">
        <f t="shared" si="275"/>
        <v/>
      </c>
      <c r="CV157" s="22" t="str">
        <f t="shared" si="276"/>
        <v/>
      </c>
      <c r="CW157" s="22" t="str">
        <f t="shared" si="277"/>
        <v/>
      </c>
      <c r="CX157" s="22" t="str">
        <f t="shared" si="278"/>
        <v/>
      </c>
      <c r="CY157" s="22" t="str">
        <f t="shared" si="279"/>
        <v/>
      </c>
      <c r="CZ157" s="22" t="str">
        <f t="shared" si="280"/>
        <v/>
      </c>
      <c r="DA157" s="22" t="str">
        <f t="shared" si="281"/>
        <v/>
      </c>
      <c r="DB157" s="22" t="str">
        <f t="shared" si="282"/>
        <v/>
      </c>
      <c r="DC157" s="22" t="str">
        <f t="shared" si="283"/>
        <v/>
      </c>
      <c r="DD157" s="22" t="str">
        <f t="shared" si="284"/>
        <v/>
      </c>
      <c r="DE157" s="22" t="str">
        <f t="shared" si="285"/>
        <v/>
      </c>
      <c r="DF157" s="22" t="str">
        <f t="shared" si="286"/>
        <v/>
      </c>
      <c r="DG157" s="22" t="str">
        <f t="shared" si="287"/>
        <v/>
      </c>
      <c r="DH157" s="22" t="str">
        <f t="shared" si="288"/>
        <v/>
      </c>
      <c r="DI157" s="22" t="str">
        <f t="shared" si="289"/>
        <v/>
      </c>
      <c r="DJ157" s="22" t="str">
        <f t="shared" si="290"/>
        <v/>
      </c>
      <c r="DK157" s="22" t="str">
        <f t="shared" si="291"/>
        <v/>
      </c>
      <c r="DL157" s="22" t="str">
        <f t="shared" si="292"/>
        <v/>
      </c>
      <c r="DM157" s="22" t="str">
        <f t="shared" si="293"/>
        <v/>
      </c>
      <c r="DN157" s="22" t="str">
        <f t="shared" si="294"/>
        <v/>
      </c>
      <c r="DO157" s="22" t="str">
        <f t="shared" si="295"/>
        <v/>
      </c>
      <c r="DP157" s="22" t="str">
        <f t="shared" si="296"/>
        <v/>
      </c>
      <c r="DQ157" s="22" t="str">
        <f t="shared" si="297"/>
        <v/>
      </c>
      <c r="DR157" s="22" t="str">
        <f t="shared" si="298"/>
        <v/>
      </c>
      <c r="DS157" s="22" t="str">
        <f t="shared" si="299"/>
        <v/>
      </c>
      <c r="DT157" s="22" t="str">
        <f t="shared" si="300"/>
        <v/>
      </c>
      <c r="DU157" s="22" t="str">
        <f t="shared" si="301"/>
        <v/>
      </c>
      <c r="DV157" s="22" t="str">
        <f t="shared" si="302"/>
        <v/>
      </c>
      <c r="DX157" s="18">
        <f t="shared" si="303"/>
        <v>2.0513599139289815</v>
      </c>
      <c r="DY157" s="18">
        <f t="shared" si="304"/>
        <v>2.0103014267592973</v>
      </c>
      <c r="DZ157" s="18">
        <f t="shared" si="305"/>
        <v>1.9661890376578675</v>
      </c>
      <c r="EA157" s="18">
        <f t="shared" si="306"/>
        <v>1.9221454589114575</v>
      </c>
      <c r="EB157" s="18">
        <f t="shared" si="307"/>
        <v>1.8781976145893735</v>
      </c>
      <c r="EC157" s="18">
        <f t="shared" si="308"/>
        <v>1.8359352423015693</v>
      </c>
      <c r="ED157" s="18">
        <f t="shared" si="309"/>
        <v>88.777790534454027</v>
      </c>
      <c r="EE157" s="18">
        <f t="shared" si="310"/>
        <v>0</v>
      </c>
      <c r="EF157" s="18">
        <f t="shared" si="311"/>
        <v>0</v>
      </c>
      <c r="EG157" s="18">
        <f t="shared" si="312"/>
        <v>0</v>
      </c>
      <c r="EH157" s="18">
        <f t="shared" si="313"/>
        <v>0</v>
      </c>
      <c r="EI157" s="18">
        <f t="shared" si="314"/>
        <v>0</v>
      </c>
      <c r="EJ157" s="18">
        <f t="shared" si="315"/>
        <v>0</v>
      </c>
      <c r="EK157" s="18">
        <f t="shared" si="316"/>
        <v>0</v>
      </c>
      <c r="EL157" s="18">
        <f t="shared" si="317"/>
        <v>0</v>
      </c>
      <c r="EM157" s="18">
        <f t="shared" si="318"/>
        <v>0</v>
      </c>
      <c r="EN157" s="18">
        <f t="shared" si="319"/>
        <v>0</v>
      </c>
      <c r="EO157" s="18">
        <f t="shared" si="320"/>
        <v>0</v>
      </c>
      <c r="EP157" s="18">
        <f t="shared" si="321"/>
        <v>0</v>
      </c>
      <c r="EQ157" s="18">
        <f t="shared" si="322"/>
        <v>0</v>
      </c>
      <c r="ER157" s="18">
        <f t="shared" si="323"/>
        <v>0</v>
      </c>
      <c r="ES157" s="18">
        <f t="shared" si="324"/>
        <v>0</v>
      </c>
      <c r="ET157" s="18">
        <f t="shared" si="325"/>
        <v>0</v>
      </c>
      <c r="EU157" s="18">
        <f t="shared" si="326"/>
        <v>0</v>
      </c>
      <c r="EV157" s="18">
        <f t="shared" si="327"/>
        <v>0</v>
      </c>
      <c r="EW157" s="18">
        <f t="shared" si="328"/>
        <v>0</v>
      </c>
      <c r="EX157" s="18">
        <f t="shared" si="329"/>
        <v>0</v>
      </c>
      <c r="EY157" s="18">
        <f t="shared" si="330"/>
        <v>0</v>
      </c>
      <c r="EZ157" s="18">
        <f t="shared" si="331"/>
        <v>0</v>
      </c>
      <c r="FA157" s="18">
        <f t="shared" si="332"/>
        <v>0</v>
      </c>
      <c r="FB157" s="18">
        <f t="shared" si="333"/>
        <v>0</v>
      </c>
      <c r="FC157" s="18">
        <f t="shared" si="334"/>
        <v>0</v>
      </c>
      <c r="FD157" s="18">
        <f t="shared" si="335"/>
        <v>0</v>
      </c>
      <c r="FE157" s="18">
        <f t="shared" si="336"/>
        <v>0</v>
      </c>
      <c r="FF157" s="18">
        <f t="shared" si="337"/>
        <v>0</v>
      </c>
      <c r="FG157" s="18">
        <f t="shared" si="338"/>
        <v>0</v>
      </c>
      <c r="FH157" s="18">
        <f t="shared" si="339"/>
        <v>0</v>
      </c>
      <c r="FI157" s="18">
        <f t="shared" si="340"/>
        <v>0</v>
      </c>
      <c r="FJ157" s="18">
        <f t="shared" si="341"/>
        <v>0</v>
      </c>
      <c r="FK157" s="18">
        <f t="shared" si="342"/>
        <v>0</v>
      </c>
      <c r="FL157" s="18">
        <f t="shared" si="343"/>
        <v>0</v>
      </c>
      <c r="FM157" s="18">
        <f t="shared" si="344"/>
        <v>0</v>
      </c>
      <c r="FN157" s="18">
        <f t="shared" si="345"/>
        <v>0</v>
      </c>
      <c r="FO157" s="18">
        <f t="shared" si="346"/>
        <v>0</v>
      </c>
      <c r="FP157" s="18">
        <f t="shared" si="347"/>
        <v>0</v>
      </c>
      <c r="FQ157" s="18">
        <f t="shared" si="348"/>
        <v>0</v>
      </c>
      <c r="FR157" s="18">
        <f t="shared" si="349"/>
        <v>0</v>
      </c>
      <c r="FS157" s="18">
        <f t="shared" si="350"/>
        <v>0</v>
      </c>
      <c r="FT157" s="18">
        <f t="shared" si="351"/>
        <v>0</v>
      </c>
      <c r="FU157" s="18">
        <f t="shared" si="352"/>
        <v>0</v>
      </c>
      <c r="FV157" s="18">
        <f t="shared" si="353"/>
        <v>0</v>
      </c>
      <c r="FW157" s="18">
        <f t="shared" si="354"/>
        <v>0</v>
      </c>
      <c r="FX157" s="18">
        <f t="shared" si="355"/>
        <v>0</v>
      </c>
      <c r="FY157" s="18">
        <f t="shared" si="356"/>
        <v>0</v>
      </c>
      <c r="FZ157" s="18">
        <f t="shared" si="357"/>
        <v>0</v>
      </c>
      <c r="GA157" s="18">
        <f t="shared" si="358"/>
        <v>0</v>
      </c>
      <c r="GB157" s="18">
        <f t="shared" si="359"/>
        <v>0</v>
      </c>
      <c r="GC157" s="18">
        <f t="shared" si="360"/>
        <v>0</v>
      </c>
      <c r="GD157" s="18">
        <f t="shared" si="361"/>
        <v>0</v>
      </c>
      <c r="GE157" s="18">
        <f t="shared" si="362"/>
        <v>0</v>
      </c>
    </row>
    <row r="158" spans="1:187" x14ac:dyDescent="0.2">
      <c r="A158">
        <v>155</v>
      </c>
      <c r="B158" s="16">
        <f>Bonds!B158</f>
        <v>47437</v>
      </c>
      <c r="C158" s="17">
        <f>Bonds!C158</f>
        <v>1.75</v>
      </c>
      <c r="D158">
        <f>Bonds!Q158</f>
        <v>7</v>
      </c>
      <c r="E158">
        <f t="shared" si="242"/>
        <v>0</v>
      </c>
      <c r="F158" s="16">
        <f>IF(1&gt;$D158,"",IF($E158=1,EOMONTH(EDATE(Bonds!$I158,6*(1-1)),0),EDATE(Bonds!$I158,6*(1-1))))</f>
        <v>46341</v>
      </c>
      <c r="G158" s="16">
        <f>IF(2&gt;$D158,"",IF($E158=1,EOMONTH(EDATE(Bonds!$I158,6*(2-1)),0),EDATE(Bonds!$I158,6*(2-1))))</f>
        <v>46522</v>
      </c>
      <c r="H158" s="16">
        <f>IF(3&gt;$D158,"",IF($E158=1,EOMONTH(EDATE(Bonds!$I158,6*(3-1)),0),EDATE(Bonds!$I158,6*(3-1))))</f>
        <v>46706</v>
      </c>
      <c r="I158" s="16">
        <f>IF(4&gt;$D158,"",IF($E158=1,EOMONTH(EDATE(Bonds!$I158,6*(4-1)),0),EDATE(Bonds!$I158,6*(4-1))))</f>
        <v>46888</v>
      </c>
      <c r="J158" s="16">
        <f>IF(5&gt;$D158,"",IF($E158=1,EOMONTH(EDATE(Bonds!$I158,6*(5-1)),0),EDATE(Bonds!$I158,6*(5-1))))</f>
        <v>47072</v>
      </c>
      <c r="K158" s="16">
        <f>IF(6&gt;$D158,"",IF($E158=1,EOMONTH(EDATE(Bonds!$I158,6*(6-1)),0),EDATE(Bonds!$I158,6*(6-1))))</f>
        <v>47253</v>
      </c>
      <c r="L158" s="16">
        <f>IF(7&gt;$D158,"",IF($E158=1,EOMONTH(EDATE(Bonds!$I158,6*(7-1)),0),EDATE(Bonds!$I158,6*(7-1))))</f>
        <v>47437</v>
      </c>
      <c r="M158" s="16" t="str">
        <f>IF(8&gt;$D158,"",IF($E158=1,EOMONTH(EDATE(Bonds!$I158,6*(8-1)),0),EDATE(Bonds!$I158,6*(8-1))))</f>
        <v/>
      </c>
      <c r="N158" s="16" t="str">
        <f>IF(9&gt;$D158,"",IF($E158=1,EOMONTH(EDATE(Bonds!$I158,6*(9-1)),0),EDATE(Bonds!$I158,6*(9-1))))</f>
        <v/>
      </c>
      <c r="O158" s="16" t="str">
        <f>IF(10&gt;$D158,"",IF($E158=1,EOMONTH(EDATE(Bonds!$I158,6*(10-1)),0),EDATE(Bonds!$I158,6*(10-1))))</f>
        <v/>
      </c>
      <c r="P158" s="16" t="str">
        <f>IF(11&gt;$D158,"",IF($E158=1,EOMONTH(EDATE(Bonds!$I158,6*(11-1)),0),EDATE(Bonds!$I158,6*(11-1))))</f>
        <v/>
      </c>
      <c r="Q158" s="16" t="str">
        <f>IF(12&gt;$D158,"",IF($E158=1,EOMONTH(EDATE(Bonds!$I158,6*(12-1)),0),EDATE(Bonds!$I158,6*(12-1))))</f>
        <v/>
      </c>
      <c r="R158" s="16" t="str">
        <f>IF(13&gt;$D158,"",IF($E158=1,EOMONTH(EDATE(Bonds!$I158,6*(13-1)),0),EDATE(Bonds!$I158,6*(13-1))))</f>
        <v/>
      </c>
      <c r="S158" s="16" t="str">
        <f>IF(14&gt;$D158,"",IF($E158=1,EOMONTH(EDATE(Bonds!$I158,6*(14-1)),0),EDATE(Bonds!$I158,6*(14-1))))</f>
        <v/>
      </c>
      <c r="T158" s="16" t="str">
        <f>IF(15&gt;$D158,"",IF($E158=1,EOMONTH(EDATE(Bonds!$I158,6*(15-1)),0),EDATE(Bonds!$I158,6*(15-1))))</f>
        <v/>
      </c>
      <c r="U158" s="16" t="str">
        <f>IF(16&gt;$D158,"",IF($E158=1,EOMONTH(EDATE(Bonds!$I158,6*(16-1)),0),EDATE(Bonds!$I158,6*(16-1))))</f>
        <v/>
      </c>
      <c r="V158" s="16" t="str">
        <f>IF(17&gt;$D158,"",IF($E158=1,EOMONTH(EDATE(Bonds!$I158,6*(17-1)),0),EDATE(Bonds!$I158,6*(17-1))))</f>
        <v/>
      </c>
      <c r="W158" s="16" t="str">
        <f>IF(18&gt;$D158,"",IF($E158=1,EOMONTH(EDATE(Bonds!$I158,6*(18-1)),0),EDATE(Bonds!$I158,6*(18-1))))</f>
        <v/>
      </c>
      <c r="X158" s="16" t="str">
        <f>IF(19&gt;$D158,"",IF($E158=1,EOMONTH(EDATE(Bonds!$I158,6*(19-1)),0),EDATE(Bonds!$I158,6*(19-1))))</f>
        <v/>
      </c>
      <c r="Y158" s="16" t="str">
        <f>IF(20&gt;$D158,"",IF($E158=1,EOMONTH(EDATE(Bonds!$I158,6*(20-1)),0),EDATE(Bonds!$I158,6*(20-1))))</f>
        <v/>
      </c>
      <c r="Z158" s="16" t="str">
        <f>IF(21&gt;$D158,"",IF($E158=1,EOMONTH(EDATE(Bonds!$I158,6*(21-1)),0),EDATE(Bonds!$I158,6*(21-1))))</f>
        <v/>
      </c>
      <c r="AA158" s="16" t="str">
        <f>IF(22&gt;$D158,"",IF($E158=1,EOMONTH(EDATE(Bonds!$I158,6*(22-1)),0),EDATE(Bonds!$I158,6*(22-1))))</f>
        <v/>
      </c>
      <c r="AB158" s="16" t="str">
        <f>IF(23&gt;$D158,"",IF($E158=1,EOMONTH(EDATE(Bonds!$I158,6*(23-1)),0),EDATE(Bonds!$I158,6*(23-1))))</f>
        <v/>
      </c>
      <c r="AC158" s="16" t="str">
        <f>IF(24&gt;$D158,"",IF($E158=1,EOMONTH(EDATE(Bonds!$I158,6*(24-1)),0),EDATE(Bonds!$I158,6*(24-1))))</f>
        <v/>
      </c>
      <c r="AD158" s="16" t="str">
        <f>IF(25&gt;$D158,"",IF($E158=1,EOMONTH(EDATE(Bonds!$I158,6*(25-1)),0),EDATE(Bonds!$I158,6*(25-1))))</f>
        <v/>
      </c>
      <c r="AE158" s="16" t="str">
        <f>IF(26&gt;$D158,"",IF($E158=1,EOMONTH(EDATE(Bonds!$I158,6*(26-1)),0),EDATE(Bonds!$I158,6*(26-1))))</f>
        <v/>
      </c>
      <c r="AF158" s="16" t="str">
        <f>IF(27&gt;$D158,"",IF($E158=1,EOMONTH(EDATE(Bonds!$I158,6*(27-1)),0),EDATE(Bonds!$I158,6*(27-1))))</f>
        <v/>
      </c>
      <c r="AG158" s="16" t="str">
        <f>IF(28&gt;$D158,"",IF($E158=1,EOMONTH(EDATE(Bonds!$I158,6*(28-1)),0),EDATE(Bonds!$I158,6*(28-1))))</f>
        <v/>
      </c>
      <c r="AH158" s="16" t="str">
        <f>IF(29&gt;$D158,"",IF($E158=1,EOMONTH(EDATE(Bonds!$I158,6*(29-1)),0),EDATE(Bonds!$I158,6*(29-1))))</f>
        <v/>
      </c>
      <c r="AI158" s="16" t="str">
        <f>IF(30&gt;$D158,"",IF($E158=1,EOMONTH(EDATE(Bonds!$I158,6*(30-1)),0),EDATE(Bonds!$I158,6*(30-1))))</f>
        <v/>
      </c>
      <c r="AJ158" s="16" t="str">
        <f>IF(31&gt;$D158,"",IF($E158=1,EOMONTH(EDATE(Bonds!$I158,6*(31-1)),0),EDATE(Bonds!$I158,6*(31-1))))</f>
        <v/>
      </c>
      <c r="AK158" s="16" t="str">
        <f>IF(32&gt;$D158,"",IF($E158=1,EOMONTH(EDATE(Bonds!$I158,6*(32-1)),0),EDATE(Bonds!$I158,6*(32-1))))</f>
        <v/>
      </c>
      <c r="AL158" s="16" t="str">
        <f>IF(33&gt;$D158,"",IF($E158=1,EOMONTH(EDATE(Bonds!$I158,6*(33-1)),0),EDATE(Bonds!$I158,6*(33-1))))</f>
        <v/>
      </c>
      <c r="AM158" s="16" t="str">
        <f>IF(34&gt;$D158,"",IF($E158=1,EOMONTH(EDATE(Bonds!$I158,6*(34-1)),0),EDATE(Bonds!$I158,6*(34-1))))</f>
        <v/>
      </c>
      <c r="AN158" s="16" t="str">
        <f>IF(35&gt;$D158,"",IF($E158=1,EOMONTH(EDATE(Bonds!$I158,6*(35-1)),0),EDATE(Bonds!$I158,6*(35-1))))</f>
        <v/>
      </c>
      <c r="AO158" s="16" t="str">
        <f>IF(36&gt;$D158,"",IF($E158=1,EOMONTH(EDATE(Bonds!$I158,6*(36-1)),0),EDATE(Bonds!$I158,6*(36-1))))</f>
        <v/>
      </c>
      <c r="AP158" s="16" t="str">
        <f>IF(37&gt;$D158,"",IF($E158=1,EOMONTH(EDATE(Bonds!$I158,6*(37-1)),0),EDATE(Bonds!$I158,6*(37-1))))</f>
        <v/>
      </c>
      <c r="AQ158" s="16" t="str">
        <f>IF(38&gt;$D158,"",IF($E158=1,EOMONTH(EDATE(Bonds!$I158,6*(38-1)),0),EDATE(Bonds!$I158,6*(38-1))))</f>
        <v/>
      </c>
      <c r="AR158" s="16" t="str">
        <f>IF(39&gt;$D158,"",IF($E158=1,EOMONTH(EDATE(Bonds!$I158,6*(39-1)),0),EDATE(Bonds!$I158,6*(39-1))))</f>
        <v/>
      </c>
      <c r="AS158" s="16" t="str">
        <f>IF(40&gt;$D158,"",IF($E158=1,EOMONTH(EDATE(Bonds!$I158,6*(40-1)),0),EDATE(Bonds!$I158,6*(40-1))))</f>
        <v/>
      </c>
      <c r="AT158" s="16" t="str">
        <f>IF(41&gt;$D158,"",IF($E158=1,EOMONTH(EDATE(Bonds!$I158,6*(41-1)),0),EDATE(Bonds!$I158,6*(41-1))))</f>
        <v/>
      </c>
      <c r="AU158" s="16" t="str">
        <f>IF(42&gt;$D158,"",IF($E158=1,EOMONTH(EDATE(Bonds!$I158,6*(42-1)),0),EDATE(Bonds!$I158,6*(42-1))))</f>
        <v/>
      </c>
      <c r="AV158" s="16" t="str">
        <f>IF(43&gt;$D158,"",IF($E158=1,EOMONTH(EDATE(Bonds!$I158,6*(43-1)),0),EDATE(Bonds!$I158,6*(43-1))))</f>
        <v/>
      </c>
      <c r="AW158" s="16" t="str">
        <f>IF(44&gt;$D158,"",IF($E158=1,EOMONTH(EDATE(Bonds!$I158,6*(44-1)),0),EDATE(Bonds!$I158,6*(44-1))))</f>
        <v/>
      </c>
      <c r="AX158" s="16" t="str">
        <f>IF(45&gt;$D158,"",IF($E158=1,EOMONTH(EDATE(Bonds!$I158,6*(45-1)),0),EDATE(Bonds!$I158,6*(45-1))))</f>
        <v/>
      </c>
      <c r="AY158" s="16" t="str">
        <f>IF(46&gt;$D158,"",IF($E158=1,EOMONTH(EDATE(Bonds!$I158,6*(46-1)),0),EDATE(Bonds!$I158,6*(46-1))))</f>
        <v/>
      </c>
      <c r="AZ158" s="16" t="str">
        <f>IF(47&gt;$D158,"",IF($E158=1,EOMONTH(EDATE(Bonds!$I158,6*(47-1)),0),EDATE(Bonds!$I158,6*(47-1))))</f>
        <v/>
      </c>
      <c r="BA158" s="16" t="str">
        <f>IF(48&gt;$D158,"",IF($E158=1,EOMONTH(EDATE(Bonds!$I158,6*(48-1)),0),EDATE(Bonds!$I158,6*(48-1))))</f>
        <v/>
      </c>
      <c r="BB158" s="16" t="str">
        <f>IF(49&gt;$D158,"",IF($E158=1,EOMONTH(EDATE(Bonds!$I158,6*(49-1)),0),EDATE(Bonds!$I158,6*(49-1))))</f>
        <v/>
      </c>
      <c r="BC158" s="16" t="str">
        <f>IF(50&gt;$D158,"",IF($E158=1,EOMONTH(EDATE(Bonds!$I158,6*(50-1)),0),EDATE(Bonds!$I158,6*(50-1))))</f>
        <v/>
      </c>
      <c r="BD158" s="16" t="str">
        <f>IF(51&gt;$D158,"",IF($E158=1,EOMONTH(EDATE(Bonds!$I158,6*(51-1)),0),EDATE(Bonds!$I158,6*(51-1))))</f>
        <v/>
      </c>
      <c r="BE158" s="16" t="str">
        <f>IF(52&gt;$D158,"",IF($E158=1,EOMONTH(EDATE(Bonds!$I158,6*(52-1)),0),EDATE(Bonds!$I158,6*(52-1))))</f>
        <v/>
      </c>
      <c r="BF158" s="16" t="str">
        <f>IF(53&gt;$D158,"",IF($E158=1,EOMONTH(EDATE(Bonds!$I158,6*(53-1)),0),EDATE(Bonds!$I158,6*(53-1))))</f>
        <v/>
      </c>
      <c r="BG158" s="16" t="str">
        <f>IF(54&gt;$D158,"",IF($E158=1,EOMONTH(EDATE(Bonds!$I158,6*(54-1)),0),EDATE(Bonds!$I158,6*(54-1))))</f>
        <v/>
      </c>
      <c r="BH158" s="16" t="str">
        <f>IF(55&gt;$D158,"",IF($E158=1,EOMONTH(EDATE(Bonds!$I158,6*(55-1)),0),EDATE(Bonds!$I158,6*(55-1))))</f>
        <v/>
      </c>
      <c r="BI158" s="16" t="str">
        <f>IF(56&gt;$D158,"",IF($E158=1,EOMONTH(EDATE(Bonds!$I158,6*(56-1)),0),EDATE(Bonds!$I158,6*(56-1))))</f>
        <v/>
      </c>
      <c r="BJ158" s="16" t="str">
        <f>IF(57&gt;$D158,"",IF($E158=1,EOMONTH(EDATE(Bonds!$I158,6*(57-1)),0),EDATE(Bonds!$I158,6*(57-1))))</f>
        <v/>
      </c>
      <c r="BK158" s="16" t="str">
        <f>IF(58&gt;$D158,"",IF($E158=1,EOMONTH(EDATE(Bonds!$I158,6*(58-1)),0),EDATE(Bonds!$I158,6*(58-1))))</f>
        <v/>
      </c>
      <c r="BL158" s="16" t="str">
        <f>IF(59&gt;$D158,"",IF($E158=1,EOMONTH(EDATE(Bonds!$I158,6*(59-1)),0),EDATE(Bonds!$I158,6*(59-1))))</f>
        <v/>
      </c>
      <c r="BM158" s="16" t="str">
        <f>IF(60&gt;$D158,"",IF($E158=1,EOMONTH(EDATE(Bonds!$I158,6*(60-1)),0),EDATE(Bonds!$I158,6*(60-1))))</f>
        <v/>
      </c>
      <c r="BO158" s="22">
        <f t="shared" si="243"/>
        <v>3.7565785405683505E-2</v>
      </c>
      <c r="BP158" s="22">
        <f t="shared" si="244"/>
        <v>4.0160676278393273E-2</v>
      </c>
      <c r="BQ158" s="22">
        <f t="shared" si="245"/>
        <v>4.1870554774944578E-2</v>
      </c>
      <c r="BR158" s="22">
        <f t="shared" si="246"/>
        <v>4.2944346408813706E-2</v>
      </c>
      <c r="BS158" s="22">
        <f t="shared" si="247"/>
        <v>4.3623509349526628E-2</v>
      </c>
      <c r="BT158" s="22">
        <f t="shared" si="248"/>
        <v>4.4041581237153717E-2</v>
      </c>
      <c r="BU158" s="22">
        <f t="shared" si="249"/>
        <v>4.4317074211346924E-2</v>
      </c>
      <c r="BV158" s="22" t="str">
        <f t="shared" si="250"/>
        <v/>
      </c>
      <c r="BW158" s="22" t="str">
        <f t="shared" si="251"/>
        <v/>
      </c>
      <c r="BX158" s="22" t="str">
        <f t="shared" si="252"/>
        <v/>
      </c>
      <c r="BY158" s="22" t="str">
        <f t="shared" si="253"/>
        <v/>
      </c>
      <c r="BZ158" s="22" t="str">
        <f t="shared" si="254"/>
        <v/>
      </c>
      <c r="CA158" s="22" t="str">
        <f t="shared" si="255"/>
        <v/>
      </c>
      <c r="CB158" s="22" t="str">
        <f t="shared" si="256"/>
        <v/>
      </c>
      <c r="CC158" s="22" t="str">
        <f t="shared" si="257"/>
        <v/>
      </c>
      <c r="CD158" s="22" t="str">
        <f t="shared" si="258"/>
        <v/>
      </c>
      <c r="CE158" s="22" t="str">
        <f t="shared" si="259"/>
        <v/>
      </c>
      <c r="CF158" s="22" t="str">
        <f t="shared" si="260"/>
        <v/>
      </c>
      <c r="CG158" s="22" t="str">
        <f t="shared" si="261"/>
        <v/>
      </c>
      <c r="CH158" s="22" t="str">
        <f t="shared" si="262"/>
        <v/>
      </c>
      <c r="CI158" s="22" t="str">
        <f t="shared" si="263"/>
        <v/>
      </c>
      <c r="CJ158" s="22" t="str">
        <f t="shared" si="264"/>
        <v/>
      </c>
      <c r="CK158" s="22" t="str">
        <f t="shared" si="265"/>
        <v/>
      </c>
      <c r="CL158" s="22" t="str">
        <f t="shared" si="266"/>
        <v/>
      </c>
      <c r="CM158" s="22" t="str">
        <f t="shared" si="267"/>
        <v/>
      </c>
      <c r="CN158" s="22" t="str">
        <f t="shared" si="268"/>
        <v/>
      </c>
      <c r="CO158" s="22" t="str">
        <f t="shared" si="269"/>
        <v/>
      </c>
      <c r="CP158" s="22" t="str">
        <f t="shared" si="270"/>
        <v/>
      </c>
      <c r="CQ158" s="22" t="str">
        <f t="shared" si="271"/>
        <v/>
      </c>
      <c r="CR158" s="22" t="str">
        <f t="shared" si="272"/>
        <v/>
      </c>
      <c r="CS158" s="22" t="str">
        <f t="shared" si="273"/>
        <v/>
      </c>
      <c r="CT158" s="22" t="str">
        <f t="shared" si="274"/>
        <v/>
      </c>
      <c r="CU158" s="22" t="str">
        <f t="shared" si="275"/>
        <v/>
      </c>
      <c r="CV158" s="22" t="str">
        <f t="shared" si="276"/>
        <v/>
      </c>
      <c r="CW158" s="22" t="str">
        <f t="shared" si="277"/>
        <v/>
      </c>
      <c r="CX158" s="22" t="str">
        <f t="shared" si="278"/>
        <v/>
      </c>
      <c r="CY158" s="22" t="str">
        <f t="shared" si="279"/>
        <v/>
      </c>
      <c r="CZ158" s="22" t="str">
        <f t="shared" si="280"/>
        <v/>
      </c>
      <c r="DA158" s="22" t="str">
        <f t="shared" si="281"/>
        <v/>
      </c>
      <c r="DB158" s="22" t="str">
        <f t="shared" si="282"/>
        <v/>
      </c>
      <c r="DC158" s="22" t="str">
        <f t="shared" si="283"/>
        <v/>
      </c>
      <c r="DD158" s="22" t="str">
        <f t="shared" si="284"/>
        <v/>
      </c>
      <c r="DE158" s="22" t="str">
        <f t="shared" si="285"/>
        <v/>
      </c>
      <c r="DF158" s="22" t="str">
        <f t="shared" si="286"/>
        <v/>
      </c>
      <c r="DG158" s="22" t="str">
        <f t="shared" si="287"/>
        <v/>
      </c>
      <c r="DH158" s="22" t="str">
        <f t="shared" si="288"/>
        <v/>
      </c>
      <c r="DI158" s="22" t="str">
        <f t="shared" si="289"/>
        <v/>
      </c>
      <c r="DJ158" s="22" t="str">
        <f t="shared" si="290"/>
        <v/>
      </c>
      <c r="DK158" s="22" t="str">
        <f t="shared" si="291"/>
        <v/>
      </c>
      <c r="DL158" s="22" t="str">
        <f t="shared" si="292"/>
        <v/>
      </c>
      <c r="DM158" s="22" t="str">
        <f t="shared" si="293"/>
        <v/>
      </c>
      <c r="DN158" s="22" t="str">
        <f t="shared" si="294"/>
        <v/>
      </c>
      <c r="DO158" s="22" t="str">
        <f t="shared" si="295"/>
        <v/>
      </c>
      <c r="DP158" s="22" t="str">
        <f t="shared" si="296"/>
        <v/>
      </c>
      <c r="DQ158" s="22" t="str">
        <f t="shared" si="297"/>
        <v/>
      </c>
      <c r="DR158" s="22" t="str">
        <f t="shared" si="298"/>
        <v/>
      </c>
      <c r="DS158" s="22" t="str">
        <f t="shared" si="299"/>
        <v/>
      </c>
      <c r="DT158" s="22" t="str">
        <f t="shared" si="300"/>
        <v/>
      </c>
      <c r="DU158" s="22" t="str">
        <f t="shared" si="301"/>
        <v/>
      </c>
      <c r="DV158" s="22" t="str">
        <f t="shared" si="302"/>
        <v/>
      </c>
      <c r="DX158" s="18">
        <f t="shared" si="303"/>
        <v>0.86889764114076129</v>
      </c>
      <c r="DY158" s="18">
        <f t="shared" si="304"/>
        <v>0.85135279091852689</v>
      </c>
      <c r="DZ158" s="18">
        <f t="shared" si="305"/>
        <v>0.83259954632495792</v>
      </c>
      <c r="EA158" s="18">
        <f t="shared" si="306"/>
        <v>0.81392286742722175</v>
      </c>
      <c r="EB158" s="18">
        <f t="shared" si="307"/>
        <v>0.79530861289229582</v>
      </c>
      <c r="EC158" s="18">
        <f t="shared" si="308"/>
        <v>0.77741573385239704</v>
      </c>
      <c r="ED158" s="18">
        <f t="shared" si="309"/>
        <v>87.580043291439665</v>
      </c>
      <c r="EE158" s="18">
        <f t="shared" si="310"/>
        <v>0</v>
      </c>
      <c r="EF158" s="18">
        <f t="shared" si="311"/>
        <v>0</v>
      </c>
      <c r="EG158" s="18">
        <f t="shared" si="312"/>
        <v>0</v>
      </c>
      <c r="EH158" s="18">
        <f t="shared" si="313"/>
        <v>0</v>
      </c>
      <c r="EI158" s="18">
        <f t="shared" si="314"/>
        <v>0</v>
      </c>
      <c r="EJ158" s="18">
        <f t="shared" si="315"/>
        <v>0</v>
      </c>
      <c r="EK158" s="18">
        <f t="shared" si="316"/>
        <v>0</v>
      </c>
      <c r="EL158" s="18">
        <f t="shared" si="317"/>
        <v>0</v>
      </c>
      <c r="EM158" s="18">
        <f t="shared" si="318"/>
        <v>0</v>
      </c>
      <c r="EN158" s="18">
        <f t="shared" si="319"/>
        <v>0</v>
      </c>
      <c r="EO158" s="18">
        <f t="shared" si="320"/>
        <v>0</v>
      </c>
      <c r="EP158" s="18">
        <f t="shared" si="321"/>
        <v>0</v>
      </c>
      <c r="EQ158" s="18">
        <f t="shared" si="322"/>
        <v>0</v>
      </c>
      <c r="ER158" s="18">
        <f t="shared" si="323"/>
        <v>0</v>
      </c>
      <c r="ES158" s="18">
        <f t="shared" si="324"/>
        <v>0</v>
      </c>
      <c r="ET158" s="18">
        <f t="shared" si="325"/>
        <v>0</v>
      </c>
      <c r="EU158" s="18">
        <f t="shared" si="326"/>
        <v>0</v>
      </c>
      <c r="EV158" s="18">
        <f t="shared" si="327"/>
        <v>0</v>
      </c>
      <c r="EW158" s="18">
        <f t="shared" si="328"/>
        <v>0</v>
      </c>
      <c r="EX158" s="18">
        <f t="shared" si="329"/>
        <v>0</v>
      </c>
      <c r="EY158" s="18">
        <f t="shared" si="330"/>
        <v>0</v>
      </c>
      <c r="EZ158" s="18">
        <f t="shared" si="331"/>
        <v>0</v>
      </c>
      <c r="FA158" s="18">
        <f t="shared" si="332"/>
        <v>0</v>
      </c>
      <c r="FB158" s="18">
        <f t="shared" si="333"/>
        <v>0</v>
      </c>
      <c r="FC158" s="18">
        <f t="shared" si="334"/>
        <v>0</v>
      </c>
      <c r="FD158" s="18">
        <f t="shared" si="335"/>
        <v>0</v>
      </c>
      <c r="FE158" s="18">
        <f t="shared" si="336"/>
        <v>0</v>
      </c>
      <c r="FF158" s="18">
        <f t="shared" si="337"/>
        <v>0</v>
      </c>
      <c r="FG158" s="18">
        <f t="shared" si="338"/>
        <v>0</v>
      </c>
      <c r="FH158" s="18">
        <f t="shared" si="339"/>
        <v>0</v>
      </c>
      <c r="FI158" s="18">
        <f t="shared" si="340"/>
        <v>0</v>
      </c>
      <c r="FJ158" s="18">
        <f t="shared" si="341"/>
        <v>0</v>
      </c>
      <c r="FK158" s="18">
        <f t="shared" si="342"/>
        <v>0</v>
      </c>
      <c r="FL158" s="18">
        <f t="shared" si="343"/>
        <v>0</v>
      </c>
      <c r="FM158" s="18">
        <f t="shared" si="344"/>
        <v>0</v>
      </c>
      <c r="FN158" s="18">
        <f t="shared" si="345"/>
        <v>0</v>
      </c>
      <c r="FO158" s="18">
        <f t="shared" si="346"/>
        <v>0</v>
      </c>
      <c r="FP158" s="18">
        <f t="shared" si="347"/>
        <v>0</v>
      </c>
      <c r="FQ158" s="18">
        <f t="shared" si="348"/>
        <v>0</v>
      </c>
      <c r="FR158" s="18">
        <f t="shared" si="349"/>
        <v>0</v>
      </c>
      <c r="FS158" s="18">
        <f t="shared" si="350"/>
        <v>0</v>
      </c>
      <c r="FT158" s="18">
        <f t="shared" si="351"/>
        <v>0</v>
      </c>
      <c r="FU158" s="18">
        <f t="shared" si="352"/>
        <v>0</v>
      </c>
      <c r="FV158" s="18">
        <f t="shared" si="353"/>
        <v>0</v>
      </c>
      <c r="FW158" s="18">
        <f t="shared" si="354"/>
        <v>0</v>
      </c>
      <c r="FX158" s="18">
        <f t="shared" si="355"/>
        <v>0</v>
      </c>
      <c r="FY158" s="18">
        <f t="shared" si="356"/>
        <v>0</v>
      </c>
      <c r="FZ158" s="18">
        <f t="shared" si="357"/>
        <v>0</v>
      </c>
      <c r="GA158" s="18">
        <f t="shared" si="358"/>
        <v>0</v>
      </c>
      <c r="GB158" s="18">
        <f t="shared" si="359"/>
        <v>0</v>
      </c>
      <c r="GC158" s="18">
        <f t="shared" si="360"/>
        <v>0</v>
      </c>
      <c r="GD158" s="18">
        <f t="shared" si="361"/>
        <v>0</v>
      </c>
      <c r="GE158" s="18">
        <f t="shared" si="362"/>
        <v>0</v>
      </c>
    </row>
    <row r="159" spans="1:187" x14ac:dyDescent="0.2">
      <c r="A159">
        <v>156</v>
      </c>
      <c r="B159" s="16">
        <f>Bonds!B159</f>
        <v>47452</v>
      </c>
      <c r="C159" s="17">
        <f>Bonds!C159</f>
        <v>3.875</v>
      </c>
      <c r="D159">
        <f>Bonds!Q159</f>
        <v>7</v>
      </c>
      <c r="E159">
        <f t="shared" si="242"/>
        <v>1</v>
      </c>
      <c r="F159" s="16">
        <f>IF(1&gt;$D159,"",IF($E159=1,EOMONTH(EDATE(Bonds!$I159,6*(1-1)),0),EDATE(Bonds!$I159,6*(1-1))))</f>
        <v>46356</v>
      </c>
      <c r="G159" s="16">
        <f>IF(2&gt;$D159,"",IF($E159=1,EOMONTH(EDATE(Bonds!$I159,6*(2-1)),0),EDATE(Bonds!$I159,6*(2-1))))</f>
        <v>46538</v>
      </c>
      <c r="H159" s="16">
        <f>IF(3&gt;$D159,"",IF($E159=1,EOMONTH(EDATE(Bonds!$I159,6*(3-1)),0),EDATE(Bonds!$I159,6*(3-1))))</f>
        <v>46721</v>
      </c>
      <c r="I159" s="16">
        <f>IF(4&gt;$D159,"",IF($E159=1,EOMONTH(EDATE(Bonds!$I159,6*(4-1)),0),EDATE(Bonds!$I159,6*(4-1))))</f>
        <v>46904</v>
      </c>
      <c r="J159" s="16">
        <f>IF(5&gt;$D159,"",IF($E159=1,EOMONTH(EDATE(Bonds!$I159,6*(5-1)),0),EDATE(Bonds!$I159,6*(5-1))))</f>
        <v>47087</v>
      </c>
      <c r="K159" s="16">
        <f>IF(6&gt;$D159,"",IF($E159=1,EOMONTH(EDATE(Bonds!$I159,6*(6-1)),0),EDATE(Bonds!$I159,6*(6-1))))</f>
        <v>47269</v>
      </c>
      <c r="L159" s="16">
        <f>IF(7&gt;$D159,"",IF($E159=1,EOMONTH(EDATE(Bonds!$I159,6*(7-1)),0),EDATE(Bonds!$I159,6*(7-1))))</f>
        <v>47452</v>
      </c>
      <c r="M159" s="16" t="str">
        <f>IF(8&gt;$D159,"",IF($E159=1,EOMONTH(EDATE(Bonds!$I159,6*(8-1)),0),EDATE(Bonds!$I159,6*(8-1))))</f>
        <v/>
      </c>
      <c r="N159" s="16" t="str">
        <f>IF(9&gt;$D159,"",IF($E159=1,EOMONTH(EDATE(Bonds!$I159,6*(9-1)),0),EDATE(Bonds!$I159,6*(9-1))))</f>
        <v/>
      </c>
      <c r="O159" s="16" t="str">
        <f>IF(10&gt;$D159,"",IF($E159=1,EOMONTH(EDATE(Bonds!$I159,6*(10-1)),0),EDATE(Bonds!$I159,6*(10-1))))</f>
        <v/>
      </c>
      <c r="P159" s="16" t="str">
        <f>IF(11&gt;$D159,"",IF($E159=1,EOMONTH(EDATE(Bonds!$I159,6*(11-1)),0),EDATE(Bonds!$I159,6*(11-1))))</f>
        <v/>
      </c>
      <c r="Q159" s="16" t="str">
        <f>IF(12&gt;$D159,"",IF($E159=1,EOMONTH(EDATE(Bonds!$I159,6*(12-1)),0),EDATE(Bonds!$I159,6*(12-1))))</f>
        <v/>
      </c>
      <c r="R159" s="16" t="str">
        <f>IF(13&gt;$D159,"",IF($E159=1,EOMONTH(EDATE(Bonds!$I159,6*(13-1)),0),EDATE(Bonds!$I159,6*(13-1))))</f>
        <v/>
      </c>
      <c r="S159" s="16" t="str">
        <f>IF(14&gt;$D159,"",IF($E159=1,EOMONTH(EDATE(Bonds!$I159,6*(14-1)),0),EDATE(Bonds!$I159,6*(14-1))))</f>
        <v/>
      </c>
      <c r="T159" s="16" t="str">
        <f>IF(15&gt;$D159,"",IF($E159=1,EOMONTH(EDATE(Bonds!$I159,6*(15-1)),0),EDATE(Bonds!$I159,6*(15-1))))</f>
        <v/>
      </c>
      <c r="U159" s="16" t="str">
        <f>IF(16&gt;$D159,"",IF($E159=1,EOMONTH(EDATE(Bonds!$I159,6*(16-1)),0),EDATE(Bonds!$I159,6*(16-1))))</f>
        <v/>
      </c>
      <c r="V159" s="16" t="str">
        <f>IF(17&gt;$D159,"",IF($E159=1,EOMONTH(EDATE(Bonds!$I159,6*(17-1)),0),EDATE(Bonds!$I159,6*(17-1))))</f>
        <v/>
      </c>
      <c r="W159" s="16" t="str">
        <f>IF(18&gt;$D159,"",IF($E159=1,EOMONTH(EDATE(Bonds!$I159,6*(18-1)),0),EDATE(Bonds!$I159,6*(18-1))))</f>
        <v/>
      </c>
      <c r="X159" s="16" t="str">
        <f>IF(19&gt;$D159,"",IF($E159=1,EOMONTH(EDATE(Bonds!$I159,6*(19-1)),0),EDATE(Bonds!$I159,6*(19-1))))</f>
        <v/>
      </c>
      <c r="Y159" s="16" t="str">
        <f>IF(20&gt;$D159,"",IF($E159=1,EOMONTH(EDATE(Bonds!$I159,6*(20-1)),0),EDATE(Bonds!$I159,6*(20-1))))</f>
        <v/>
      </c>
      <c r="Z159" s="16" t="str">
        <f>IF(21&gt;$D159,"",IF($E159=1,EOMONTH(EDATE(Bonds!$I159,6*(21-1)),0),EDATE(Bonds!$I159,6*(21-1))))</f>
        <v/>
      </c>
      <c r="AA159" s="16" t="str">
        <f>IF(22&gt;$D159,"",IF($E159=1,EOMONTH(EDATE(Bonds!$I159,6*(22-1)),0),EDATE(Bonds!$I159,6*(22-1))))</f>
        <v/>
      </c>
      <c r="AB159" s="16" t="str">
        <f>IF(23&gt;$D159,"",IF($E159=1,EOMONTH(EDATE(Bonds!$I159,6*(23-1)),0),EDATE(Bonds!$I159,6*(23-1))))</f>
        <v/>
      </c>
      <c r="AC159" s="16" t="str">
        <f>IF(24&gt;$D159,"",IF($E159=1,EOMONTH(EDATE(Bonds!$I159,6*(24-1)),0),EDATE(Bonds!$I159,6*(24-1))))</f>
        <v/>
      </c>
      <c r="AD159" s="16" t="str">
        <f>IF(25&gt;$D159,"",IF($E159=1,EOMONTH(EDATE(Bonds!$I159,6*(25-1)),0),EDATE(Bonds!$I159,6*(25-1))))</f>
        <v/>
      </c>
      <c r="AE159" s="16" t="str">
        <f>IF(26&gt;$D159,"",IF($E159=1,EOMONTH(EDATE(Bonds!$I159,6*(26-1)),0),EDATE(Bonds!$I159,6*(26-1))))</f>
        <v/>
      </c>
      <c r="AF159" s="16" t="str">
        <f>IF(27&gt;$D159,"",IF($E159=1,EOMONTH(EDATE(Bonds!$I159,6*(27-1)),0),EDATE(Bonds!$I159,6*(27-1))))</f>
        <v/>
      </c>
      <c r="AG159" s="16" t="str">
        <f>IF(28&gt;$D159,"",IF($E159=1,EOMONTH(EDATE(Bonds!$I159,6*(28-1)),0),EDATE(Bonds!$I159,6*(28-1))))</f>
        <v/>
      </c>
      <c r="AH159" s="16" t="str">
        <f>IF(29&gt;$D159,"",IF($E159=1,EOMONTH(EDATE(Bonds!$I159,6*(29-1)),0),EDATE(Bonds!$I159,6*(29-1))))</f>
        <v/>
      </c>
      <c r="AI159" s="16" t="str">
        <f>IF(30&gt;$D159,"",IF($E159=1,EOMONTH(EDATE(Bonds!$I159,6*(30-1)),0),EDATE(Bonds!$I159,6*(30-1))))</f>
        <v/>
      </c>
      <c r="AJ159" s="16" t="str">
        <f>IF(31&gt;$D159,"",IF($E159=1,EOMONTH(EDATE(Bonds!$I159,6*(31-1)),0),EDATE(Bonds!$I159,6*(31-1))))</f>
        <v/>
      </c>
      <c r="AK159" s="16" t="str">
        <f>IF(32&gt;$D159,"",IF($E159=1,EOMONTH(EDATE(Bonds!$I159,6*(32-1)),0),EDATE(Bonds!$I159,6*(32-1))))</f>
        <v/>
      </c>
      <c r="AL159" s="16" t="str">
        <f>IF(33&gt;$D159,"",IF($E159=1,EOMONTH(EDATE(Bonds!$I159,6*(33-1)),0),EDATE(Bonds!$I159,6*(33-1))))</f>
        <v/>
      </c>
      <c r="AM159" s="16" t="str">
        <f>IF(34&gt;$D159,"",IF($E159=1,EOMONTH(EDATE(Bonds!$I159,6*(34-1)),0),EDATE(Bonds!$I159,6*(34-1))))</f>
        <v/>
      </c>
      <c r="AN159" s="16" t="str">
        <f>IF(35&gt;$D159,"",IF($E159=1,EOMONTH(EDATE(Bonds!$I159,6*(35-1)),0),EDATE(Bonds!$I159,6*(35-1))))</f>
        <v/>
      </c>
      <c r="AO159" s="16" t="str">
        <f>IF(36&gt;$D159,"",IF($E159=1,EOMONTH(EDATE(Bonds!$I159,6*(36-1)),0),EDATE(Bonds!$I159,6*(36-1))))</f>
        <v/>
      </c>
      <c r="AP159" s="16" t="str">
        <f>IF(37&gt;$D159,"",IF($E159=1,EOMONTH(EDATE(Bonds!$I159,6*(37-1)),0),EDATE(Bonds!$I159,6*(37-1))))</f>
        <v/>
      </c>
      <c r="AQ159" s="16" t="str">
        <f>IF(38&gt;$D159,"",IF($E159=1,EOMONTH(EDATE(Bonds!$I159,6*(38-1)),0),EDATE(Bonds!$I159,6*(38-1))))</f>
        <v/>
      </c>
      <c r="AR159" s="16" t="str">
        <f>IF(39&gt;$D159,"",IF($E159=1,EOMONTH(EDATE(Bonds!$I159,6*(39-1)),0),EDATE(Bonds!$I159,6*(39-1))))</f>
        <v/>
      </c>
      <c r="AS159" s="16" t="str">
        <f>IF(40&gt;$D159,"",IF($E159=1,EOMONTH(EDATE(Bonds!$I159,6*(40-1)),0),EDATE(Bonds!$I159,6*(40-1))))</f>
        <v/>
      </c>
      <c r="AT159" s="16" t="str">
        <f>IF(41&gt;$D159,"",IF($E159=1,EOMONTH(EDATE(Bonds!$I159,6*(41-1)),0),EDATE(Bonds!$I159,6*(41-1))))</f>
        <v/>
      </c>
      <c r="AU159" s="16" t="str">
        <f>IF(42&gt;$D159,"",IF($E159=1,EOMONTH(EDATE(Bonds!$I159,6*(42-1)),0),EDATE(Bonds!$I159,6*(42-1))))</f>
        <v/>
      </c>
      <c r="AV159" s="16" t="str">
        <f>IF(43&gt;$D159,"",IF($E159=1,EOMONTH(EDATE(Bonds!$I159,6*(43-1)),0),EDATE(Bonds!$I159,6*(43-1))))</f>
        <v/>
      </c>
      <c r="AW159" s="16" t="str">
        <f>IF(44&gt;$D159,"",IF($E159=1,EOMONTH(EDATE(Bonds!$I159,6*(44-1)),0),EDATE(Bonds!$I159,6*(44-1))))</f>
        <v/>
      </c>
      <c r="AX159" s="16" t="str">
        <f>IF(45&gt;$D159,"",IF($E159=1,EOMONTH(EDATE(Bonds!$I159,6*(45-1)),0),EDATE(Bonds!$I159,6*(45-1))))</f>
        <v/>
      </c>
      <c r="AY159" s="16" t="str">
        <f>IF(46&gt;$D159,"",IF($E159=1,EOMONTH(EDATE(Bonds!$I159,6*(46-1)),0),EDATE(Bonds!$I159,6*(46-1))))</f>
        <v/>
      </c>
      <c r="AZ159" s="16" t="str">
        <f>IF(47&gt;$D159,"",IF($E159=1,EOMONTH(EDATE(Bonds!$I159,6*(47-1)),0),EDATE(Bonds!$I159,6*(47-1))))</f>
        <v/>
      </c>
      <c r="BA159" s="16" t="str">
        <f>IF(48&gt;$D159,"",IF($E159=1,EOMONTH(EDATE(Bonds!$I159,6*(48-1)),0),EDATE(Bonds!$I159,6*(48-1))))</f>
        <v/>
      </c>
      <c r="BB159" s="16" t="str">
        <f>IF(49&gt;$D159,"",IF($E159=1,EOMONTH(EDATE(Bonds!$I159,6*(49-1)),0),EDATE(Bonds!$I159,6*(49-1))))</f>
        <v/>
      </c>
      <c r="BC159" s="16" t="str">
        <f>IF(50&gt;$D159,"",IF($E159=1,EOMONTH(EDATE(Bonds!$I159,6*(50-1)),0),EDATE(Bonds!$I159,6*(50-1))))</f>
        <v/>
      </c>
      <c r="BD159" s="16" t="str">
        <f>IF(51&gt;$D159,"",IF($E159=1,EOMONTH(EDATE(Bonds!$I159,6*(51-1)),0),EDATE(Bonds!$I159,6*(51-1))))</f>
        <v/>
      </c>
      <c r="BE159" s="16" t="str">
        <f>IF(52&gt;$D159,"",IF($E159=1,EOMONTH(EDATE(Bonds!$I159,6*(52-1)),0),EDATE(Bonds!$I159,6*(52-1))))</f>
        <v/>
      </c>
      <c r="BF159" s="16" t="str">
        <f>IF(53&gt;$D159,"",IF($E159=1,EOMONTH(EDATE(Bonds!$I159,6*(53-1)),0),EDATE(Bonds!$I159,6*(53-1))))</f>
        <v/>
      </c>
      <c r="BG159" s="16" t="str">
        <f>IF(54&gt;$D159,"",IF($E159=1,EOMONTH(EDATE(Bonds!$I159,6*(54-1)),0),EDATE(Bonds!$I159,6*(54-1))))</f>
        <v/>
      </c>
      <c r="BH159" s="16" t="str">
        <f>IF(55&gt;$D159,"",IF($E159=1,EOMONTH(EDATE(Bonds!$I159,6*(55-1)),0),EDATE(Bonds!$I159,6*(55-1))))</f>
        <v/>
      </c>
      <c r="BI159" s="16" t="str">
        <f>IF(56&gt;$D159,"",IF($E159=1,EOMONTH(EDATE(Bonds!$I159,6*(56-1)),0),EDATE(Bonds!$I159,6*(56-1))))</f>
        <v/>
      </c>
      <c r="BJ159" s="16" t="str">
        <f>IF(57&gt;$D159,"",IF($E159=1,EOMONTH(EDATE(Bonds!$I159,6*(57-1)),0),EDATE(Bonds!$I159,6*(57-1))))</f>
        <v/>
      </c>
      <c r="BK159" s="16" t="str">
        <f>IF(58&gt;$D159,"",IF($E159=1,EOMONTH(EDATE(Bonds!$I159,6*(58-1)),0),EDATE(Bonds!$I159,6*(58-1))))</f>
        <v/>
      </c>
      <c r="BL159" s="16" t="str">
        <f>IF(59&gt;$D159,"",IF($E159=1,EOMONTH(EDATE(Bonds!$I159,6*(59-1)),0),EDATE(Bonds!$I159,6*(59-1))))</f>
        <v/>
      </c>
      <c r="BM159" s="16" t="str">
        <f>IF(60&gt;$D159,"",IF($E159=1,EOMONTH(EDATE(Bonds!$I159,6*(60-1)),0),EDATE(Bonds!$I159,6*(60-1))))</f>
        <v/>
      </c>
      <c r="BO159" s="22">
        <f t="shared" si="243"/>
        <v>3.7824450557891486E-2</v>
      </c>
      <c r="BP159" s="22">
        <f t="shared" si="244"/>
        <v>4.0341365208761304E-2</v>
      </c>
      <c r="BQ159" s="22">
        <f t="shared" si="245"/>
        <v>4.1978837763900843E-2</v>
      </c>
      <c r="BR159" s="22">
        <f t="shared" si="246"/>
        <v>4.3017047494765953E-2</v>
      </c>
      <c r="BS159" s="22">
        <f t="shared" si="247"/>
        <v>4.3665911187548631E-2</v>
      </c>
      <c r="BT159" s="22">
        <f t="shared" si="248"/>
        <v>4.4070303200002582E-2</v>
      </c>
      <c r="BU159" s="22">
        <f t="shared" si="249"/>
        <v>4.4335258765174398E-2</v>
      </c>
      <c r="BV159" s="22" t="str">
        <f t="shared" si="250"/>
        <v/>
      </c>
      <c r="BW159" s="22" t="str">
        <f t="shared" si="251"/>
        <v/>
      </c>
      <c r="BX159" s="22" t="str">
        <f t="shared" si="252"/>
        <v/>
      </c>
      <c r="BY159" s="22" t="str">
        <f t="shared" si="253"/>
        <v/>
      </c>
      <c r="BZ159" s="22" t="str">
        <f t="shared" si="254"/>
        <v/>
      </c>
      <c r="CA159" s="22" t="str">
        <f t="shared" si="255"/>
        <v/>
      </c>
      <c r="CB159" s="22" t="str">
        <f t="shared" si="256"/>
        <v/>
      </c>
      <c r="CC159" s="22" t="str">
        <f t="shared" si="257"/>
        <v/>
      </c>
      <c r="CD159" s="22" t="str">
        <f t="shared" si="258"/>
        <v/>
      </c>
      <c r="CE159" s="22" t="str">
        <f t="shared" si="259"/>
        <v/>
      </c>
      <c r="CF159" s="22" t="str">
        <f t="shared" si="260"/>
        <v/>
      </c>
      <c r="CG159" s="22" t="str">
        <f t="shared" si="261"/>
        <v/>
      </c>
      <c r="CH159" s="22" t="str">
        <f t="shared" si="262"/>
        <v/>
      </c>
      <c r="CI159" s="22" t="str">
        <f t="shared" si="263"/>
        <v/>
      </c>
      <c r="CJ159" s="22" t="str">
        <f t="shared" si="264"/>
        <v/>
      </c>
      <c r="CK159" s="22" t="str">
        <f t="shared" si="265"/>
        <v/>
      </c>
      <c r="CL159" s="22" t="str">
        <f t="shared" si="266"/>
        <v/>
      </c>
      <c r="CM159" s="22" t="str">
        <f t="shared" si="267"/>
        <v/>
      </c>
      <c r="CN159" s="22" t="str">
        <f t="shared" si="268"/>
        <v/>
      </c>
      <c r="CO159" s="22" t="str">
        <f t="shared" si="269"/>
        <v/>
      </c>
      <c r="CP159" s="22" t="str">
        <f t="shared" si="270"/>
        <v/>
      </c>
      <c r="CQ159" s="22" t="str">
        <f t="shared" si="271"/>
        <v/>
      </c>
      <c r="CR159" s="22" t="str">
        <f t="shared" si="272"/>
        <v/>
      </c>
      <c r="CS159" s="22" t="str">
        <f t="shared" si="273"/>
        <v/>
      </c>
      <c r="CT159" s="22" t="str">
        <f t="shared" si="274"/>
        <v/>
      </c>
      <c r="CU159" s="22" t="str">
        <f t="shared" si="275"/>
        <v/>
      </c>
      <c r="CV159" s="22" t="str">
        <f t="shared" si="276"/>
        <v/>
      </c>
      <c r="CW159" s="22" t="str">
        <f t="shared" si="277"/>
        <v/>
      </c>
      <c r="CX159" s="22" t="str">
        <f t="shared" si="278"/>
        <v/>
      </c>
      <c r="CY159" s="22" t="str">
        <f t="shared" si="279"/>
        <v/>
      </c>
      <c r="CZ159" s="22" t="str">
        <f t="shared" si="280"/>
        <v/>
      </c>
      <c r="DA159" s="22" t="str">
        <f t="shared" si="281"/>
        <v/>
      </c>
      <c r="DB159" s="22" t="str">
        <f t="shared" si="282"/>
        <v/>
      </c>
      <c r="DC159" s="22" t="str">
        <f t="shared" si="283"/>
        <v/>
      </c>
      <c r="DD159" s="22" t="str">
        <f t="shared" si="284"/>
        <v/>
      </c>
      <c r="DE159" s="22" t="str">
        <f t="shared" si="285"/>
        <v/>
      </c>
      <c r="DF159" s="22" t="str">
        <f t="shared" si="286"/>
        <v/>
      </c>
      <c r="DG159" s="22" t="str">
        <f t="shared" si="287"/>
        <v/>
      </c>
      <c r="DH159" s="22" t="str">
        <f t="shared" si="288"/>
        <v/>
      </c>
      <c r="DI159" s="22" t="str">
        <f t="shared" si="289"/>
        <v/>
      </c>
      <c r="DJ159" s="22" t="str">
        <f t="shared" si="290"/>
        <v/>
      </c>
      <c r="DK159" s="22" t="str">
        <f t="shared" si="291"/>
        <v/>
      </c>
      <c r="DL159" s="22" t="str">
        <f t="shared" si="292"/>
        <v/>
      </c>
      <c r="DM159" s="22" t="str">
        <f t="shared" si="293"/>
        <v/>
      </c>
      <c r="DN159" s="22" t="str">
        <f t="shared" si="294"/>
        <v/>
      </c>
      <c r="DO159" s="22" t="str">
        <f t="shared" si="295"/>
        <v/>
      </c>
      <c r="DP159" s="22" t="str">
        <f t="shared" si="296"/>
        <v/>
      </c>
      <c r="DQ159" s="22" t="str">
        <f t="shared" si="297"/>
        <v/>
      </c>
      <c r="DR159" s="22" t="str">
        <f t="shared" si="298"/>
        <v/>
      </c>
      <c r="DS159" s="22" t="str">
        <f t="shared" si="299"/>
        <v/>
      </c>
      <c r="DT159" s="22" t="str">
        <f t="shared" si="300"/>
        <v/>
      </c>
      <c r="DU159" s="22" t="str">
        <f t="shared" si="301"/>
        <v/>
      </c>
      <c r="DV159" s="22" t="str">
        <f t="shared" si="302"/>
        <v/>
      </c>
      <c r="DX159" s="18">
        <f t="shared" si="303"/>
        <v>1.9209066839875684</v>
      </c>
      <c r="DY159" s="18">
        <f t="shared" si="304"/>
        <v>1.8815756656856306</v>
      </c>
      <c r="DZ159" s="18">
        <f t="shared" si="305"/>
        <v>1.8401990990720567</v>
      </c>
      <c r="EA159" s="18">
        <f t="shared" si="306"/>
        <v>1.7986421602127223</v>
      </c>
      <c r="EB159" s="18">
        <f t="shared" si="307"/>
        <v>1.7577200070088717</v>
      </c>
      <c r="EC159" s="18">
        <f t="shared" si="308"/>
        <v>1.7179657506332413</v>
      </c>
      <c r="ED159" s="18">
        <f t="shared" si="309"/>
        <v>88.336282296240171</v>
      </c>
      <c r="EE159" s="18">
        <f t="shared" si="310"/>
        <v>0</v>
      </c>
      <c r="EF159" s="18">
        <f t="shared" si="311"/>
        <v>0</v>
      </c>
      <c r="EG159" s="18">
        <f t="shared" si="312"/>
        <v>0</v>
      </c>
      <c r="EH159" s="18">
        <f t="shared" si="313"/>
        <v>0</v>
      </c>
      <c r="EI159" s="18">
        <f t="shared" si="314"/>
        <v>0</v>
      </c>
      <c r="EJ159" s="18">
        <f t="shared" si="315"/>
        <v>0</v>
      </c>
      <c r="EK159" s="18">
        <f t="shared" si="316"/>
        <v>0</v>
      </c>
      <c r="EL159" s="18">
        <f t="shared" si="317"/>
        <v>0</v>
      </c>
      <c r="EM159" s="18">
        <f t="shared" si="318"/>
        <v>0</v>
      </c>
      <c r="EN159" s="18">
        <f t="shared" si="319"/>
        <v>0</v>
      </c>
      <c r="EO159" s="18">
        <f t="shared" si="320"/>
        <v>0</v>
      </c>
      <c r="EP159" s="18">
        <f t="shared" si="321"/>
        <v>0</v>
      </c>
      <c r="EQ159" s="18">
        <f t="shared" si="322"/>
        <v>0</v>
      </c>
      <c r="ER159" s="18">
        <f t="shared" si="323"/>
        <v>0</v>
      </c>
      <c r="ES159" s="18">
        <f t="shared" si="324"/>
        <v>0</v>
      </c>
      <c r="ET159" s="18">
        <f t="shared" si="325"/>
        <v>0</v>
      </c>
      <c r="EU159" s="18">
        <f t="shared" si="326"/>
        <v>0</v>
      </c>
      <c r="EV159" s="18">
        <f t="shared" si="327"/>
        <v>0</v>
      </c>
      <c r="EW159" s="18">
        <f t="shared" si="328"/>
        <v>0</v>
      </c>
      <c r="EX159" s="18">
        <f t="shared" si="329"/>
        <v>0</v>
      </c>
      <c r="EY159" s="18">
        <f t="shared" si="330"/>
        <v>0</v>
      </c>
      <c r="EZ159" s="18">
        <f t="shared" si="331"/>
        <v>0</v>
      </c>
      <c r="FA159" s="18">
        <f t="shared" si="332"/>
        <v>0</v>
      </c>
      <c r="FB159" s="18">
        <f t="shared" si="333"/>
        <v>0</v>
      </c>
      <c r="FC159" s="18">
        <f t="shared" si="334"/>
        <v>0</v>
      </c>
      <c r="FD159" s="18">
        <f t="shared" si="335"/>
        <v>0</v>
      </c>
      <c r="FE159" s="18">
        <f t="shared" si="336"/>
        <v>0</v>
      </c>
      <c r="FF159" s="18">
        <f t="shared" si="337"/>
        <v>0</v>
      </c>
      <c r="FG159" s="18">
        <f t="shared" si="338"/>
        <v>0</v>
      </c>
      <c r="FH159" s="18">
        <f t="shared" si="339"/>
        <v>0</v>
      </c>
      <c r="FI159" s="18">
        <f t="shared" si="340"/>
        <v>0</v>
      </c>
      <c r="FJ159" s="18">
        <f t="shared" si="341"/>
        <v>0</v>
      </c>
      <c r="FK159" s="18">
        <f t="shared" si="342"/>
        <v>0</v>
      </c>
      <c r="FL159" s="18">
        <f t="shared" si="343"/>
        <v>0</v>
      </c>
      <c r="FM159" s="18">
        <f t="shared" si="344"/>
        <v>0</v>
      </c>
      <c r="FN159" s="18">
        <f t="shared" si="345"/>
        <v>0</v>
      </c>
      <c r="FO159" s="18">
        <f t="shared" si="346"/>
        <v>0</v>
      </c>
      <c r="FP159" s="18">
        <f t="shared" si="347"/>
        <v>0</v>
      </c>
      <c r="FQ159" s="18">
        <f t="shared" si="348"/>
        <v>0</v>
      </c>
      <c r="FR159" s="18">
        <f t="shared" si="349"/>
        <v>0</v>
      </c>
      <c r="FS159" s="18">
        <f t="shared" si="350"/>
        <v>0</v>
      </c>
      <c r="FT159" s="18">
        <f t="shared" si="351"/>
        <v>0</v>
      </c>
      <c r="FU159" s="18">
        <f t="shared" si="352"/>
        <v>0</v>
      </c>
      <c r="FV159" s="18">
        <f t="shared" si="353"/>
        <v>0</v>
      </c>
      <c r="FW159" s="18">
        <f t="shared" si="354"/>
        <v>0</v>
      </c>
      <c r="FX159" s="18">
        <f t="shared" si="355"/>
        <v>0</v>
      </c>
      <c r="FY159" s="18">
        <f t="shared" si="356"/>
        <v>0</v>
      </c>
      <c r="FZ159" s="18">
        <f t="shared" si="357"/>
        <v>0</v>
      </c>
      <c r="GA159" s="18">
        <f t="shared" si="358"/>
        <v>0</v>
      </c>
      <c r="GB159" s="18">
        <f t="shared" si="359"/>
        <v>0</v>
      </c>
      <c r="GC159" s="18">
        <f t="shared" si="360"/>
        <v>0</v>
      </c>
      <c r="GD159" s="18">
        <f t="shared" si="361"/>
        <v>0</v>
      </c>
      <c r="GE159" s="18">
        <f t="shared" si="362"/>
        <v>0</v>
      </c>
    </row>
    <row r="160" spans="1:187" x14ac:dyDescent="0.2">
      <c r="A160">
        <v>157</v>
      </c>
      <c r="B160" s="16">
        <f>Bonds!B160</f>
        <v>47452</v>
      </c>
      <c r="C160" s="17">
        <f>Bonds!C160</f>
        <v>4.125</v>
      </c>
      <c r="D160">
        <f>Bonds!Q160</f>
        <v>7</v>
      </c>
      <c r="E160">
        <f t="shared" si="242"/>
        <v>1</v>
      </c>
      <c r="F160" s="16">
        <f>IF(1&gt;$D160,"",IF($E160=1,EOMONTH(EDATE(Bonds!$I160,6*(1-1)),0),EDATE(Bonds!$I160,6*(1-1))))</f>
        <v>46356</v>
      </c>
      <c r="G160" s="16">
        <f>IF(2&gt;$D160,"",IF($E160=1,EOMONTH(EDATE(Bonds!$I160,6*(2-1)),0),EDATE(Bonds!$I160,6*(2-1))))</f>
        <v>46538</v>
      </c>
      <c r="H160" s="16">
        <f>IF(3&gt;$D160,"",IF($E160=1,EOMONTH(EDATE(Bonds!$I160,6*(3-1)),0),EDATE(Bonds!$I160,6*(3-1))))</f>
        <v>46721</v>
      </c>
      <c r="I160" s="16">
        <f>IF(4&gt;$D160,"",IF($E160=1,EOMONTH(EDATE(Bonds!$I160,6*(4-1)),0),EDATE(Bonds!$I160,6*(4-1))))</f>
        <v>46904</v>
      </c>
      <c r="J160" s="16">
        <f>IF(5&gt;$D160,"",IF($E160=1,EOMONTH(EDATE(Bonds!$I160,6*(5-1)),0),EDATE(Bonds!$I160,6*(5-1))))</f>
        <v>47087</v>
      </c>
      <c r="K160" s="16">
        <f>IF(6&gt;$D160,"",IF($E160=1,EOMONTH(EDATE(Bonds!$I160,6*(6-1)),0),EDATE(Bonds!$I160,6*(6-1))))</f>
        <v>47269</v>
      </c>
      <c r="L160" s="16">
        <f>IF(7&gt;$D160,"",IF($E160=1,EOMONTH(EDATE(Bonds!$I160,6*(7-1)),0),EDATE(Bonds!$I160,6*(7-1))))</f>
        <v>47452</v>
      </c>
      <c r="M160" s="16" t="str">
        <f>IF(8&gt;$D160,"",IF($E160=1,EOMONTH(EDATE(Bonds!$I160,6*(8-1)),0),EDATE(Bonds!$I160,6*(8-1))))</f>
        <v/>
      </c>
      <c r="N160" s="16" t="str">
        <f>IF(9&gt;$D160,"",IF($E160=1,EOMONTH(EDATE(Bonds!$I160,6*(9-1)),0),EDATE(Bonds!$I160,6*(9-1))))</f>
        <v/>
      </c>
      <c r="O160" s="16" t="str">
        <f>IF(10&gt;$D160,"",IF($E160=1,EOMONTH(EDATE(Bonds!$I160,6*(10-1)),0),EDATE(Bonds!$I160,6*(10-1))))</f>
        <v/>
      </c>
      <c r="P160" s="16" t="str">
        <f>IF(11&gt;$D160,"",IF($E160=1,EOMONTH(EDATE(Bonds!$I160,6*(11-1)),0),EDATE(Bonds!$I160,6*(11-1))))</f>
        <v/>
      </c>
      <c r="Q160" s="16" t="str">
        <f>IF(12&gt;$D160,"",IF($E160=1,EOMONTH(EDATE(Bonds!$I160,6*(12-1)),0),EDATE(Bonds!$I160,6*(12-1))))</f>
        <v/>
      </c>
      <c r="R160" s="16" t="str">
        <f>IF(13&gt;$D160,"",IF($E160=1,EOMONTH(EDATE(Bonds!$I160,6*(13-1)),0),EDATE(Bonds!$I160,6*(13-1))))</f>
        <v/>
      </c>
      <c r="S160" s="16" t="str">
        <f>IF(14&gt;$D160,"",IF($E160=1,EOMONTH(EDATE(Bonds!$I160,6*(14-1)),0),EDATE(Bonds!$I160,6*(14-1))))</f>
        <v/>
      </c>
      <c r="T160" s="16" t="str">
        <f>IF(15&gt;$D160,"",IF($E160=1,EOMONTH(EDATE(Bonds!$I160,6*(15-1)),0),EDATE(Bonds!$I160,6*(15-1))))</f>
        <v/>
      </c>
      <c r="U160" s="16" t="str">
        <f>IF(16&gt;$D160,"",IF($E160=1,EOMONTH(EDATE(Bonds!$I160,6*(16-1)),0),EDATE(Bonds!$I160,6*(16-1))))</f>
        <v/>
      </c>
      <c r="V160" s="16" t="str">
        <f>IF(17&gt;$D160,"",IF($E160=1,EOMONTH(EDATE(Bonds!$I160,6*(17-1)),0),EDATE(Bonds!$I160,6*(17-1))))</f>
        <v/>
      </c>
      <c r="W160" s="16" t="str">
        <f>IF(18&gt;$D160,"",IF($E160=1,EOMONTH(EDATE(Bonds!$I160,6*(18-1)),0),EDATE(Bonds!$I160,6*(18-1))))</f>
        <v/>
      </c>
      <c r="X160" s="16" t="str">
        <f>IF(19&gt;$D160,"",IF($E160=1,EOMONTH(EDATE(Bonds!$I160,6*(19-1)),0),EDATE(Bonds!$I160,6*(19-1))))</f>
        <v/>
      </c>
      <c r="Y160" s="16" t="str">
        <f>IF(20&gt;$D160,"",IF($E160=1,EOMONTH(EDATE(Bonds!$I160,6*(20-1)),0),EDATE(Bonds!$I160,6*(20-1))))</f>
        <v/>
      </c>
      <c r="Z160" s="16" t="str">
        <f>IF(21&gt;$D160,"",IF($E160=1,EOMONTH(EDATE(Bonds!$I160,6*(21-1)),0),EDATE(Bonds!$I160,6*(21-1))))</f>
        <v/>
      </c>
      <c r="AA160" s="16" t="str">
        <f>IF(22&gt;$D160,"",IF($E160=1,EOMONTH(EDATE(Bonds!$I160,6*(22-1)),0),EDATE(Bonds!$I160,6*(22-1))))</f>
        <v/>
      </c>
      <c r="AB160" s="16" t="str">
        <f>IF(23&gt;$D160,"",IF($E160=1,EOMONTH(EDATE(Bonds!$I160,6*(23-1)),0),EDATE(Bonds!$I160,6*(23-1))))</f>
        <v/>
      </c>
      <c r="AC160" s="16" t="str">
        <f>IF(24&gt;$D160,"",IF($E160=1,EOMONTH(EDATE(Bonds!$I160,6*(24-1)),0),EDATE(Bonds!$I160,6*(24-1))))</f>
        <v/>
      </c>
      <c r="AD160" s="16" t="str">
        <f>IF(25&gt;$D160,"",IF($E160=1,EOMONTH(EDATE(Bonds!$I160,6*(25-1)),0),EDATE(Bonds!$I160,6*(25-1))))</f>
        <v/>
      </c>
      <c r="AE160" s="16" t="str">
        <f>IF(26&gt;$D160,"",IF($E160=1,EOMONTH(EDATE(Bonds!$I160,6*(26-1)),0),EDATE(Bonds!$I160,6*(26-1))))</f>
        <v/>
      </c>
      <c r="AF160" s="16" t="str">
        <f>IF(27&gt;$D160,"",IF($E160=1,EOMONTH(EDATE(Bonds!$I160,6*(27-1)),0),EDATE(Bonds!$I160,6*(27-1))))</f>
        <v/>
      </c>
      <c r="AG160" s="16" t="str">
        <f>IF(28&gt;$D160,"",IF($E160=1,EOMONTH(EDATE(Bonds!$I160,6*(28-1)),0),EDATE(Bonds!$I160,6*(28-1))))</f>
        <v/>
      </c>
      <c r="AH160" s="16" t="str">
        <f>IF(29&gt;$D160,"",IF($E160=1,EOMONTH(EDATE(Bonds!$I160,6*(29-1)),0),EDATE(Bonds!$I160,6*(29-1))))</f>
        <v/>
      </c>
      <c r="AI160" s="16" t="str">
        <f>IF(30&gt;$D160,"",IF($E160=1,EOMONTH(EDATE(Bonds!$I160,6*(30-1)),0),EDATE(Bonds!$I160,6*(30-1))))</f>
        <v/>
      </c>
      <c r="AJ160" s="16" t="str">
        <f>IF(31&gt;$D160,"",IF($E160=1,EOMONTH(EDATE(Bonds!$I160,6*(31-1)),0),EDATE(Bonds!$I160,6*(31-1))))</f>
        <v/>
      </c>
      <c r="AK160" s="16" t="str">
        <f>IF(32&gt;$D160,"",IF($E160=1,EOMONTH(EDATE(Bonds!$I160,6*(32-1)),0),EDATE(Bonds!$I160,6*(32-1))))</f>
        <v/>
      </c>
      <c r="AL160" s="16" t="str">
        <f>IF(33&gt;$D160,"",IF($E160=1,EOMONTH(EDATE(Bonds!$I160,6*(33-1)),0),EDATE(Bonds!$I160,6*(33-1))))</f>
        <v/>
      </c>
      <c r="AM160" s="16" t="str">
        <f>IF(34&gt;$D160,"",IF($E160=1,EOMONTH(EDATE(Bonds!$I160,6*(34-1)),0),EDATE(Bonds!$I160,6*(34-1))))</f>
        <v/>
      </c>
      <c r="AN160" s="16" t="str">
        <f>IF(35&gt;$D160,"",IF($E160=1,EOMONTH(EDATE(Bonds!$I160,6*(35-1)),0),EDATE(Bonds!$I160,6*(35-1))))</f>
        <v/>
      </c>
      <c r="AO160" s="16" t="str">
        <f>IF(36&gt;$D160,"",IF($E160=1,EOMONTH(EDATE(Bonds!$I160,6*(36-1)),0),EDATE(Bonds!$I160,6*(36-1))))</f>
        <v/>
      </c>
      <c r="AP160" s="16" t="str">
        <f>IF(37&gt;$D160,"",IF($E160=1,EOMONTH(EDATE(Bonds!$I160,6*(37-1)),0),EDATE(Bonds!$I160,6*(37-1))))</f>
        <v/>
      </c>
      <c r="AQ160" s="16" t="str">
        <f>IF(38&gt;$D160,"",IF($E160=1,EOMONTH(EDATE(Bonds!$I160,6*(38-1)),0),EDATE(Bonds!$I160,6*(38-1))))</f>
        <v/>
      </c>
      <c r="AR160" s="16" t="str">
        <f>IF(39&gt;$D160,"",IF($E160=1,EOMONTH(EDATE(Bonds!$I160,6*(39-1)),0),EDATE(Bonds!$I160,6*(39-1))))</f>
        <v/>
      </c>
      <c r="AS160" s="16" t="str">
        <f>IF(40&gt;$D160,"",IF($E160=1,EOMONTH(EDATE(Bonds!$I160,6*(40-1)),0),EDATE(Bonds!$I160,6*(40-1))))</f>
        <v/>
      </c>
      <c r="AT160" s="16" t="str">
        <f>IF(41&gt;$D160,"",IF($E160=1,EOMONTH(EDATE(Bonds!$I160,6*(41-1)),0),EDATE(Bonds!$I160,6*(41-1))))</f>
        <v/>
      </c>
      <c r="AU160" s="16" t="str">
        <f>IF(42&gt;$D160,"",IF($E160=1,EOMONTH(EDATE(Bonds!$I160,6*(42-1)),0),EDATE(Bonds!$I160,6*(42-1))))</f>
        <v/>
      </c>
      <c r="AV160" s="16" t="str">
        <f>IF(43&gt;$D160,"",IF($E160=1,EOMONTH(EDATE(Bonds!$I160,6*(43-1)),0),EDATE(Bonds!$I160,6*(43-1))))</f>
        <v/>
      </c>
      <c r="AW160" s="16" t="str">
        <f>IF(44&gt;$D160,"",IF($E160=1,EOMONTH(EDATE(Bonds!$I160,6*(44-1)),0),EDATE(Bonds!$I160,6*(44-1))))</f>
        <v/>
      </c>
      <c r="AX160" s="16" t="str">
        <f>IF(45&gt;$D160,"",IF($E160=1,EOMONTH(EDATE(Bonds!$I160,6*(45-1)),0),EDATE(Bonds!$I160,6*(45-1))))</f>
        <v/>
      </c>
      <c r="AY160" s="16" t="str">
        <f>IF(46&gt;$D160,"",IF($E160=1,EOMONTH(EDATE(Bonds!$I160,6*(46-1)),0),EDATE(Bonds!$I160,6*(46-1))))</f>
        <v/>
      </c>
      <c r="AZ160" s="16" t="str">
        <f>IF(47&gt;$D160,"",IF($E160=1,EOMONTH(EDATE(Bonds!$I160,6*(47-1)),0),EDATE(Bonds!$I160,6*(47-1))))</f>
        <v/>
      </c>
      <c r="BA160" s="16" t="str">
        <f>IF(48&gt;$D160,"",IF($E160=1,EOMONTH(EDATE(Bonds!$I160,6*(48-1)),0),EDATE(Bonds!$I160,6*(48-1))))</f>
        <v/>
      </c>
      <c r="BB160" s="16" t="str">
        <f>IF(49&gt;$D160,"",IF($E160=1,EOMONTH(EDATE(Bonds!$I160,6*(49-1)),0),EDATE(Bonds!$I160,6*(49-1))))</f>
        <v/>
      </c>
      <c r="BC160" s="16" t="str">
        <f>IF(50&gt;$D160,"",IF($E160=1,EOMONTH(EDATE(Bonds!$I160,6*(50-1)),0),EDATE(Bonds!$I160,6*(50-1))))</f>
        <v/>
      </c>
      <c r="BD160" s="16" t="str">
        <f>IF(51&gt;$D160,"",IF($E160=1,EOMONTH(EDATE(Bonds!$I160,6*(51-1)),0),EDATE(Bonds!$I160,6*(51-1))))</f>
        <v/>
      </c>
      <c r="BE160" s="16" t="str">
        <f>IF(52&gt;$D160,"",IF($E160=1,EOMONTH(EDATE(Bonds!$I160,6*(52-1)),0),EDATE(Bonds!$I160,6*(52-1))))</f>
        <v/>
      </c>
      <c r="BF160" s="16" t="str">
        <f>IF(53&gt;$D160,"",IF($E160=1,EOMONTH(EDATE(Bonds!$I160,6*(53-1)),0),EDATE(Bonds!$I160,6*(53-1))))</f>
        <v/>
      </c>
      <c r="BG160" s="16" t="str">
        <f>IF(54&gt;$D160,"",IF($E160=1,EOMONTH(EDATE(Bonds!$I160,6*(54-1)),0),EDATE(Bonds!$I160,6*(54-1))))</f>
        <v/>
      </c>
      <c r="BH160" s="16" t="str">
        <f>IF(55&gt;$D160,"",IF($E160=1,EOMONTH(EDATE(Bonds!$I160,6*(55-1)),0),EDATE(Bonds!$I160,6*(55-1))))</f>
        <v/>
      </c>
      <c r="BI160" s="16" t="str">
        <f>IF(56&gt;$D160,"",IF($E160=1,EOMONTH(EDATE(Bonds!$I160,6*(56-1)),0),EDATE(Bonds!$I160,6*(56-1))))</f>
        <v/>
      </c>
      <c r="BJ160" s="16" t="str">
        <f>IF(57&gt;$D160,"",IF($E160=1,EOMONTH(EDATE(Bonds!$I160,6*(57-1)),0),EDATE(Bonds!$I160,6*(57-1))))</f>
        <v/>
      </c>
      <c r="BK160" s="16" t="str">
        <f>IF(58&gt;$D160,"",IF($E160=1,EOMONTH(EDATE(Bonds!$I160,6*(58-1)),0),EDATE(Bonds!$I160,6*(58-1))))</f>
        <v/>
      </c>
      <c r="BL160" s="16" t="str">
        <f>IF(59&gt;$D160,"",IF($E160=1,EOMONTH(EDATE(Bonds!$I160,6*(59-1)),0),EDATE(Bonds!$I160,6*(59-1))))</f>
        <v/>
      </c>
      <c r="BM160" s="16" t="str">
        <f>IF(60&gt;$D160,"",IF($E160=1,EOMONTH(EDATE(Bonds!$I160,6*(60-1)),0),EDATE(Bonds!$I160,6*(60-1))))</f>
        <v/>
      </c>
      <c r="BO160" s="22">
        <f t="shared" si="243"/>
        <v>3.7824450557891486E-2</v>
      </c>
      <c r="BP160" s="22">
        <f t="shared" si="244"/>
        <v>4.0341365208761304E-2</v>
      </c>
      <c r="BQ160" s="22">
        <f t="shared" si="245"/>
        <v>4.1978837763900843E-2</v>
      </c>
      <c r="BR160" s="22">
        <f t="shared" si="246"/>
        <v>4.3017047494765953E-2</v>
      </c>
      <c r="BS160" s="22">
        <f t="shared" si="247"/>
        <v>4.3665911187548631E-2</v>
      </c>
      <c r="BT160" s="22">
        <f t="shared" si="248"/>
        <v>4.4070303200002582E-2</v>
      </c>
      <c r="BU160" s="22">
        <f t="shared" si="249"/>
        <v>4.4335258765174398E-2</v>
      </c>
      <c r="BV160" s="22" t="str">
        <f t="shared" si="250"/>
        <v/>
      </c>
      <c r="BW160" s="22" t="str">
        <f t="shared" si="251"/>
        <v/>
      </c>
      <c r="BX160" s="22" t="str">
        <f t="shared" si="252"/>
        <v/>
      </c>
      <c r="BY160" s="22" t="str">
        <f t="shared" si="253"/>
        <v/>
      </c>
      <c r="BZ160" s="22" t="str">
        <f t="shared" si="254"/>
        <v/>
      </c>
      <c r="CA160" s="22" t="str">
        <f t="shared" si="255"/>
        <v/>
      </c>
      <c r="CB160" s="22" t="str">
        <f t="shared" si="256"/>
        <v/>
      </c>
      <c r="CC160" s="22" t="str">
        <f t="shared" si="257"/>
        <v/>
      </c>
      <c r="CD160" s="22" t="str">
        <f t="shared" si="258"/>
        <v/>
      </c>
      <c r="CE160" s="22" t="str">
        <f t="shared" si="259"/>
        <v/>
      </c>
      <c r="CF160" s="22" t="str">
        <f t="shared" si="260"/>
        <v/>
      </c>
      <c r="CG160" s="22" t="str">
        <f t="shared" si="261"/>
        <v/>
      </c>
      <c r="CH160" s="22" t="str">
        <f t="shared" si="262"/>
        <v/>
      </c>
      <c r="CI160" s="22" t="str">
        <f t="shared" si="263"/>
        <v/>
      </c>
      <c r="CJ160" s="22" t="str">
        <f t="shared" si="264"/>
        <v/>
      </c>
      <c r="CK160" s="22" t="str">
        <f t="shared" si="265"/>
        <v/>
      </c>
      <c r="CL160" s="22" t="str">
        <f t="shared" si="266"/>
        <v/>
      </c>
      <c r="CM160" s="22" t="str">
        <f t="shared" si="267"/>
        <v/>
      </c>
      <c r="CN160" s="22" t="str">
        <f t="shared" si="268"/>
        <v/>
      </c>
      <c r="CO160" s="22" t="str">
        <f t="shared" si="269"/>
        <v/>
      </c>
      <c r="CP160" s="22" t="str">
        <f t="shared" si="270"/>
        <v/>
      </c>
      <c r="CQ160" s="22" t="str">
        <f t="shared" si="271"/>
        <v/>
      </c>
      <c r="CR160" s="22" t="str">
        <f t="shared" si="272"/>
        <v/>
      </c>
      <c r="CS160" s="22" t="str">
        <f t="shared" si="273"/>
        <v/>
      </c>
      <c r="CT160" s="22" t="str">
        <f t="shared" si="274"/>
        <v/>
      </c>
      <c r="CU160" s="22" t="str">
        <f t="shared" si="275"/>
        <v/>
      </c>
      <c r="CV160" s="22" t="str">
        <f t="shared" si="276"/>
        <v/>
      </c>
      <c r="CW160" s="22" t="str">
        <f t="shared" si="277"/>
        <v/>
      </c>
      <c r="CX160" s="22" t="str">
        <f t="shared" si="278"/>
        <v/>
      </c>
      <c r="CY160" s="22" t="str">
        <f t="shared" si="279"/>
        <v/>
      </c>
      <c r="CZ160" s="22" t="str">
        <f t="shared" si="280"/>
        <v/>
      </c>
      <c r="DA160" s="22" t="str">
        <f t="shared" si="281"/>
        <v/>
      </c>
      <c r="DB160" s="22" t="str">
        <f t="shared" si="282"/>
        <v/>
      </c>
      <c r="DC160" s="22" t="str">
        <f t="shared" si="283"/>
        <v/>
      </c>
      <c r="DD160" s="22" t="str">
        <f t="shared" si="284"/>
        <v/>
      </c>
      <c r="DE160" s="22" t="str">
        <f t="shared" si="285"/>
        <v/>
      </c>
      <c r="DF160" s="22" t="str">
        <f t="shared" si="286"/>
        <v/>
      </c>
      <c r="DG160" s="22" t="str">
        <f t="shared" si="287"/>
        <v/>
      </c>
      <c r="DH160" s="22" t="str">
        <f t="shared" si="288"/>
        <v/>
      </c>
      <c r="DI160" s="22" t="str">
        <f t="shared" si="289"/>
        <v/>
      </c>
      <c r="DJ160" s="22" t="str">
        <f t="shared" si="290"/>
        <v/>
      </c>
      <c r="DK160" s="22" t="str">
        <f t="shared" si="291"/>
        <v/>
      </c>
      <c r="DL160" s="22" t="str">
        <f t="shared" si="292"/>
        <v/>
      </c>
      <c r="DM160" s="22" t="str">
        <f t="shared" si="293"/>
        <v/>
      </c>
      <c r="DN160" s="22" t="str">
        <f t="shared" si="294"/>
        <v/>
      </c>
      <c r="DO160" s="22" t="str">
        <f t="shared" si="295"/>
        <v/>
      </c>
      <c r="DP160" s="22" t="str">
        <f t="shared" si="296"/>
        <v/>
      </c>
      <c r="DQ160" s="22" t="str">
        <f t="shared" si="297"/>
        <v/>
      </c>
      <c r="DR160" s="22" t="str">
        <f t="shared" si="298"/>
        <v/>
      </c>
      <c r="DS160" s="22" t="str">
        <f t="shared" si="299"/>
        <v/>
      </c>
      <c r="DT160" s="22" t="str">
        <f t="shared" si="300"/>
        <v/>
      </c>
      <c r="DU160" s="22" t="str">
        <f t="shared" si="301"/>
        <v/>
      </c>
      <c r="DV160" s="22" t="str">
        <f t="shared" si="302"/>
        <v/>
      </c>
      <c r="DX160" s="18">
        <f t="shared" si="303"/>
        <v>2.0448361474706371</v>
      </c>
      <c r="DY160" s="18">
        <f t="shared" si="304"/>
        <v>2.0029676441169615</v>
      </c>
      <c r="DZ160" s="18">
        <f t="shared" si="305"/>
        <v>1.9589216215928344</v>
      </c>
      <c r="EA160" s="18">
        <f t="shared" si="306"/>
        <v>1.9146835899038654</v>
      </c>
      <c r="EB160" s="18">
        <f t="shared" si="307"/>
        <v>1.8711212977836373</v>
      </c>
      <c r="EC160" s="18">
        <f t="shared" si="308"/>
        <v>1.8288022506740957</v>
      </c>
      <c r="ED160" s="18">
        <f t="shared" si="309"/>
        <v>88.444603917694792</v>
      </c>
      <c r="EE160" s="18">
        <f t="shared" si="310"/>
        <v>0</v>
      </c>
      <c r="EF160" s="18">
        <f t="shared" si="311"/>
        <v>0</v>
      </c>
      <c r="EG160" s="18">
        <f t="shared" si="312"/>
        <v>0</v>
      </c>
      <c r="EH160" s="18">
        <f t="shared" si="313"/>
        <v>0</v>
      </c>
      <c r="EI160" s="18">
        <f t="shared" si="314"/>
        <v>0</v>
      </c>
      <c r="EJ160" s="18">
        <f t="shared" si="315"/>
        <v>0</v>
      </c>
      <c r="EK160" s="18">
        <f t="shared" si="316"/>
        <v>0</v>
      </c>
      <c r="EL160" s="18">
        <f t="shared" si="317"/>
        <v>0</v>
      </c>
      <c r="EM160" s="18">
        <f t="shared" si="318"/>
        <v>0</v>
      </c>
      <c r="EN160" s="18">
        <f t="shared" si="319"/>
        <v>0</v>
      </c>
      <c r="EO160" s="18">
        <f t="shared" si="320"/>
        <v>0</v>
      </c>
      <c r="EP160" s="18">
        <f t="shared" si="321"/>
        <v>0</v>
      </c>
      <c r="EQ160" s="18">
        <f t="shared" si="322"/>
        <v>0</v>
      </c>
      <c r="ER160" s="18">
        <f t="shared" si="323"/>
        <v>0</v>
      </c>
      <c r="ES160" s="18">
        <f t="shared" si="324"/>
        <v>0</v>
      </c>
      <c r="ET160" s="18">
        <f t="shared" si="325"/>
        <v>0</v>
      </c>
      <c r="EU160" s="18">
        <f t="shared" si="326"/>
        <v>0</v>
      </c>
      <c r="EV160" s="18">
        <f t="shared" si="327"/>
        <v>0</v>
      </c>
      <c r="EW160" s="18">
        <f t="shared" si="328"/>
        <v>0</v>
      </c>
      <c r="EX160" s="18">
        <f t="shared" si="329"/>
        <v>0</v>
      </c>
      <c r="EY160" s="18">
        <f t="shared" si="330"/>
        <v>0</v>
      </c>
      <c r="EZ160" s="18">
        <f t="shared" si="331"/>
        <v>0</v>
      </c>
      <c r="FA160" s="18">
        <f t="shared" si="332"/>
        <v>0</v>
      </c>
      <c r="FB160" s="18">
        <f t="shared" si="333"/>
        <v>0</v>
      </c>
      <c r="FC160" s="18">
        <f t="shared" si="334"/>
        <v>0</v>
      </c>
      <c r="FD160" s="18">
        <f t="shared" si="335"/>
        <v>0</v>
      </c>
      <c r="FE160" s="18">
        <f t="shared" si="336"/>
        <v>0</v>
      </c>
      <c r="FF160" s="18">
        <f t="shared" si="337"/>
        <v>0</v>
      </c>
      <c r="FG160" s="18">
        <f t="shared" si="338"/>
        <v>0</v>
      </c>
      <c r="FH160" s="18">
        <f t="shared" si="339"/>
        <v>0</v>
      </c>
      <c r="FI160" s="18">
        <f t="shared" si="340"/>
        <v>0</v>
      </c>
      <c r="FJ160" s="18">
        <f t="shared" si="341"/>
        <v>0</v>
      </c>
      <c r="FK160" s="18">
        <f t="shared" si="342"/>
        <v>0</v>
      </c>
      <c r="FL160" s="18">
        <f t="shared" si="343"/>
        <v>0</v>
      </c>
      <c r="FM160" s="18">
        <f t="shared" si="344"/>
        <v>0</v>
      </c>
      <c r="FN160" s="18">
        <f t="shared" si="345"/>
        <v>0</v>
      </c>
      <c r="FO160" s="18">
        <f t="shared" si="346"/>
        <v>0</v>
      </c>
      <c r="FP160" s="18">
        <f t="shared" si="347"/>
        <v>0</v>
      </c>
      <c r="FQ160" s="18">
        <f t="shared" si="348"/>
        <v>0</v>
      </c>
      <c r="FR160" s="18">
        <f t="shared" si="349"/>
        <v>0</v>
      </c>
      <c r="FS160" s="18">
        <f t="shared" si="350"/>
        <v>0</v>
      </c>
      <c r="FT160" s="18">
        <f t="shared" si="351"/>
        <v>0</v>
      </c>
      <c r="FU160" s="18">
        <f t="shared" si="352"/>
        <v>0</v>
      </c>
      <c r="FV160" s="18">
        <f t="shared" si="353"/>
        <v>0</v>
      </c>
      <c r="FW160" s="18">
        <f t="shared" si="354"/>
        <v>0</v>
      </c>
      <c r="FX160" s="18">
        <f t="shared" si="355"/>
        <v>0</v>
      </c>
      <c r="FY160" s="18">
        <f t="shared" si="356"/>
        <v>0</v>
      </c>
      <c r="FZ160" s="18">
        <f t="shared" si="357"/>
        <v>0</v>
      </c>
      <c r="GA160" s="18">
        <f t="shared" si="358"/>
        <v>0</v>
      </c>
      <c r="GB160" s="18">
        <f t="shared" si="359"/>
        <v>0</v>
      </c>
      <c r="GC160" s="18">
        <f t="shared" si="360"/>
        <v>0</v>
      </c>
      <c r="GD160" s="18">
        <f t="shared" si="361"/>
        <v>0</v>
      </c>
      <c r="GE160" s="18">
        <f t="shared" si="362"/>
        <v>0</v>
      </c>
    </row>
    <row r="161" spans="1:187" x14ac:dyDescent="0.2">
      <c r="A161">
        <v>158</v>
      </c>
      <c r="B161" s="16">
        <f>Bonds!B161</f>
        <v>47483</v>
      </c>
      <c r="C161" s="17">
        <f>Bonds!C161</f>
        <v>3.875</v>
      </c>
      <c r="D161">
        <f>Bonds!Q161</f>
        <v>7</v>
      </c>
      <c r="E161">
        <f t="shared" si="242"/>
        <v>1</v>
      </c>
      <c r="F161" s="16">
        <f>IF(1&gt;$D161,"",IF($E161=1,EOMONTH(EDATE(Bonds!$I161,6*(1-1)),0),EDATE(Bonds!$I161,6*(1-1))))</f>
        <v>46387</v>
      </c>
      <c r="G161" s="16">
        <f>IF(2&gt;$D161,"",IF($E161=1,EOMONTH(EDATE(Bonds!$I161,6*(2-1)),0),EDATE(Bonds!$I161,6*(2-1))))</f>
        <v>46568</v>
      </c>
      <c r="H161" s="16">
        <f>IF(3&gt;$D161,"",IF($E161=1,EOMONTH(EDATE(Bonds!$I161,6*(3-1)),0),EDATE(Bonds!$I161,6*(3-1))))</f>
        <v>46752</v>
      </c>
      <c r="I161" s="16">
        <f>IF(4&gt;$D161,"",IF($E161=1,EOMONTH(EDATE(Bonds!$I161,6*(4-1)),0),EDATE(Bonds!$I161,6*(4-1))))</f>
        <v>46934</v>
      </c>
      <c r="J161" s="16">
        <f>IF(5&gt;$D161,"",IF($E161=1,EOMONTH(EDATE(Bonds!$I161,6*(5-1)),0),EDATE(Bonds!$I161,6*(5-1))))</f>
        <v>47118</v>
      </c>
      <c r="K161" s="16">
        <f>IF(6&gt;$D161,"",IF($E161=1,EOMONTH(EDATE(Bonds!$I161,6*(6-1)),0),EDATE(Bonds!$I161,6*(6-1))))</f>
        <v>47299</v>
      </c>
      <c r="L161" s="16">
        <f>IF(7&gt;$D161,"",IF($E161=1,EOMONTH(EDATE(Bonds!$I161,6*(7-1)),0),EDATE(Bonds!$I161,6*(7-1))))</f>
        <v>47483</v>
      </c>
      <c r="M161" s="16" t="str">
        <f>IF(8&gt;$D161,"",IF($E161=1,EOMONTH(EDATE(Bonds!$I161,6*(8-1)),0),EDATE(Bonds!$I161,6*(8-1))))</f>
        <v/>
      </c>
      <c r="N161" s="16" t="str">
        <f>IF(9&gt;$D161,"",IF($E161=1,EOMONTH(EDATE(Bonds!$I161,6*(9-1)),0),EDATE(Bonds!$I161,6*(9-1))))</f>
        <v/>
      </c>
      <c r="O161" s="16" t="str">
        <f>IF(10&gt;$D161,"",IF($E161=1,EOMONTH(EDATE(Bonds!$I161,6*(10-1)),0),EDATE(Bonds!$I161,6*(10-1))))</f>
        <v/>
      </c>
      <c r="P161" s="16" t="str">
        <f>IF(11&gt;$D161,"",IF($E161=1,EOMONTH(EDATE(Bonds!$I161,6*(11-1)),0),EDATE(Bonds!$I161,6*(11-1))))</f>
        <v/>
      </c>
      <c r="Q161" s="16" t="str">
        <f>IF(12&gt;$D161,"",IF($E161=1,EOMONTH(EDATE(Bonds!$I161,6*(12-1)),0),EDATE(Bonds!$I161,6*(12-1))))</f>
        <v/>
      </c>
      <c r="R161" s="16" t="str">
        <f>IF(13&gt;$D161,"",IF($E161=1,EOMONTH(EDATE(Bonds!$I161,6*(13-1)),0),EDATE(Bonds!$I161,6*(13-1))))</f>
        <v/>
      </c>
      <c r="S161" s="16" t="str">
        <f>IF(14&gt;$D161,"",IF($E161=1,EOMONTH(EDATE(Bonds!$I161,6*(14-1)),0),EDATE(Bonds!$I161,6*(14-1))))</f>
        <v/>
      </c>
      <c r="T161" s="16" t="str">
        <f>IF(15&gt;$D161,"",IF($E161=1,EOMONTH(EDATE(Bonds!$I161,6*(15-1)),0),EDATE(Bonds!$I161,6*(15-1))))</f>
        <v/>
      </c>
      <c r="U161" s="16" t="str">
        <f>IF(16&gt;$D161,"",IF($E161=1,EOMONTH(EDATE(Bonds!$I161,6*(16-1)),0),EDATE(Bonds!$I161,6*(16-1))))</f>
        <v/>
      </c>
      <c r="V161" s="16" t="str">
        <f>IF(17&gt;$D161,"",IF($E161=1,EOMONTH(EDATE(Bonds!$I161,6*(17-1)),0),EDATE(Bonds!$I161,6*(17-1))))</f>
        <v/>
      </c>
      <c r="W161" s="16" t="str">
        <f>IF(18&gt;$D161,"",IF($E161=1,EOMONTH(EDATE(Bonds!$I161,6*(18-1)),0),EDATE(Bonds!$I161,6*(18-1))))</f>
        <v/>
      </c>
      <c r="X161" s="16" t="str">
        <f>IF(19&gt;$D161,"",IF($E161=1,EOMONTH(EDATE(Bonds!$I161,6*(19-1)),0),EDATE(Bonds!$I161,6*(19-1))))</f>
        <v/>
      </c>
      <c r="Y161" s="16" t="str">
        <f>IF(20&gt;$D161,"",IF($E161=1,EOMONTH(EDATE(Bonds!$I161,6*(20-1)),0),EDATE(Bonds!$I161,6*(20-1))))</f>
        <v/>
      </c>
      <c r="Z161" s="16" t="str">
        <f>IF(21&gt;$D161,"",IF($E161=1,EOMONTH(EDATE(Bonds!$I161,6*(21-1)),0),EDATE(Bonds!$I161,6*(21-1))))</f>
        <v/>
      </c>
      <c r="AA161" s="16" t="str">
        <f>IF(22&gt;$D161,"",IF($E161=1,EOMONTH(EDATE(Bonds!$I161,6*(22-1)),0),EDATE(Bonds!$I161,6*(22-1))))</f>
        <v/>
      </c>
      <c r="AB161" s="16" t="str">
        <f>IF(23&gt;$D161,"",IF($E161=1,EOMONTH(EDATE(Bonds!$I161,6*(23-1)),0),EDATE(Bonds!$I161,6*(23-1))))</f>
        <v/>
      </c>
      <c r="AC161" s="16" t="str">
        <f>IF(24&gt;$D161,"",IF($E161=1,EOMONTH(EDATE(Bonds!$I161,6*(24-1)),0),EDATE(Bonds!$I161,6*(24-1))))</f>
        <v/>
      </c>
      <c r="AD161" s="16" t="str">
        <f>IF(25&gt;$D161,"",IF($E161=1,EOMONTH(EDATE(Bonds!$I161,6*(25-1)),0),EDATE(Bonds!$I161,6*(25-1))))</f>
        <v/>
      </c>
      <c r="AE161" s="16" t="str">
        <f>IF(26&gt;$D161,"",IF($E161=1,EOMONTH(EDATE(Bonds!$I161,6*(26-1)),0),EDATE(Bonds!$I161,6*(26-1))))</f>
        <v/>
      </c>
      <c r="AF161" s="16" t="str">
        <f>IF(27&gt;$D161,"",IF($E161=1,EOMONTH(EDATE(Bonds!$I161,6*(27-1)),0),EDATE(Bonds!$I161,6*(27-1))))</f>
        <v/>
      </c>
      <c r="AG161" s="16" t="str">
        <f>IF(28&gt;$D161,"",IF($E161=1,EOMONTH(EDATE(Bonds!$I161,6*(28-1)),0),EDATE(Bonds!$I161,6*(28-1))))</f>
        <v/>
      </c>
      <c r="AH161" s="16" t="str">
        <f>IF(29&gt;$D161,"",IF($E161=1,EOMONTH(EDATE(Bonds!$I161,6*(29-1)),0),EDATE(Bonds!$I161,6*(29-1))))</f>
        <v/>
      </c>
      <c r="AI161" s="16" t="str">
        <f>IF(30&gt;$D161,"",IF($E161=1,EOMONTH(EDATE(Bonds!$I161,6*(30-1)),0),EDATE(Bonds!$I161,6*(30-1))))</f>
        <v/>
      </c>
      <c r="AJ161" s="16" t="str">
        <f>IF(31&gt;$D161,"",IF($E161=1,EOMONTH(EDATE(Bonds!$I161,6*(31-1)),0),EDATE(Bonds!$I161,6*(31-1))))</f>
        <v/>
      </c>
      <c r="AK161" s="16" t="str">
        <f>IF(32&gt;$D161,"",IF($E161=1,EOMONTH(EDATE(Bonds!$I161,6*(32-1)),0),EDATE(Bonds!$I161,6*(32-1))))</f>
        <v/>
      </c>
      <c r="AL161" s="16" t="str">
        <f>IF(33&gt;$D161,"",IF($E161=1,EOMONTH(EDATE(Bonds!$I161,6*(33-1)),0),EDATE(Bonds!$I161,6*(33-1))))</f>
        <v/>
      </c>
      <c r="AM161" s="16" t="str">
        <f>IF(34&gt;$D161,"",IF($E161=1,EOMONTH(EDATE(Bonds!$I161,6*(34-1)),0),EDATE(Bonds!$I161,6*(34-1))))</f>
        <v/>
      </c>
      <c r="AN161" s="16" t="str">
        <f>IF(35&gt;$D161,"",IF($E161=1,EOMONTH(EDATE(Bonds!$I161,6*(35-1)),0),EDATE(Bonds!$I161,6*(35-1))))</f>
        <v/>
      </c>
      <c r="AO161" s="16" t="str">
        <f>IF(36&gt;$D161,"",IF($E161=1,EOMONTH(EDATE(Bonds!$I161,6*(36-1)),0),EDATE(Bonds!$I161,6*(36-1))))</f>
        <v/>
      </c>
      <c r="AP161" s="16" t="str">
        <f>IF(37&gt;$D161,"",IF($E161=1,EOMONTH(EDATE(Bonds!$I161,6*(37-1)),0),EDATE(Bonds!$I161,6*(37-1))))</f>
        <v/>
      </c>
      <c r="AQ161" s="16" t="str">
        <f>IF(38&gt;$D161,"",IF($E161=1,EOMONTH(EDATE(Bonds!$I161,6*(38-1)),0),EDATE(Bonds!$I161,6*(38-1))))</f>
        <v/>
      </c>
      <c r="AR161" s="16" t="str">
        <f>IF(39&gt;$D161,"",IF($E161=1,EOMONTH(EDATE(Bonds!$I161,6*(39-1)),0),EDATE(Bonds!$I161,6*(39-1))))</f>
        <v/>
      </c>
      <c r="AS161" s="16" t="str">
        <f>IF(40&gt;$D161,"",IF($E161=1,EOMONTH(EDATE(Bonds!$I161,6*(40-1)),0),EDATE(Bonds!$I161,6*(40-1))))</f>
        <v/>
      </c>
      <c r="AT161" s="16" t="str">
        <f>IF(41&gt;$D161,"",IF($E161=1,EOMONTH(EDATE(Bonds!$I161,6*(41-1)),0),EDATE(Bonds!$I161,6*(41-1))))</f>
        <v/>
      </c>
      <c r="AU161" s="16" t="str">
        <f>IF(42&gt;$D161,"",IF($E161=1,EOMONTH(EDATE(Bonds!$I161,6*(42-1)),0),EDATE(Bonds!$I161,6*(42-1))))</f>
        <v/>
      </c>
      <c r="AV161" s="16" t="str">
        <f>IF(43&gt;$D161,"",IF($E161=1,EOMONTH(EDATE(Bonds!$I161,6*(43-1)),0),EDATE(Bonds!$I161,6*(43-1))))</f>
        <v/>
      </c>
      <c r="AW161" s="16" t="str">
        <f>IF(44&gt;$D161,"",IF($E161=1,EOMONTH(EDATE(Bonds!$I161,6*(44-1)),0),EDATE(Bonds!$I161,6*(44-1))))</f>
        <v/>
      </c>
      <c r="AX161" s="16" t="str">
        <f>IF(45&gt;$D161,"",IF($E161=1,EOMONTH(EDATE(Bonds!$I161,6*(45-1)),0),EDATE(Bonds!$I161,6*(45-1))))</f>
        <v/>
      </c>
      <c r="AY161" s="16" t="str">
        <f>IF(46&gt;$D161,"",IF($E161=1,EOMONTH(EDATE(Bonds!$I161,6*(46-1)),0),EDATE(Bonds!$I161,6*(46-1))))</f>
        <v/>
      </c>
      <c r="AZ161" s="16" t="str">
        <f>IF(47&gt;$D161,"",IF($E161=1,EOMONTH(EDATE(Bonds!$I161,6*(47-1)),0),EDATE(Bonds!$I161,6*(47-1))))</f>
        <v/>
      </c>
      <c r="BA161" s="16" t="str">
        <f>IF(48&gt;$D161,"",IF($E161=1,EOMONTH(EDATE(Bonds!$I161,6*(48-1)),0),EDATE(Bonds!$I161,6*(48-1))))</f>
        <v/>
      </c>
      <c r="BB161" s="16" t="str">
        <f>IF(49&gt;$D161,"",IF($E161=1,EOMONTH(EDATE(Bonds!$I161,6*(49-1)),0),EDATE(Bonds!$I161,6*(49-1))))</f>
        <v/>
      </c>
      <c r="BC161" s="16" t="str">
        <f>IF(50&gt;$D161,"",IF($E161=1,EOMONTH(EDATE(Bonds!$I161,6*(50-1)),0),EDATE(Bonds!$I161,6*(50-1))))</f>
        <v/>
      </c>
      <c r="BD161" s="16" t="str">
        <f>IF(51&gt;$D161,"",IF($E161=1,EOMONTH(EDATE(Bonds!$I161,6*(51-1)),0),EDATE(Bonds!$I161,6*(51-1))))</f>
        <v/>
      </c>
      <c r="BE161" s="16" t="str">
        <f>IF(52&gt;$D161,"",IF($E161=1,EOMONTH(EDATE(Bonds!$I161,6*(52-1)),0),EDATE(Bonds!$I161,6*(52-1))))</f>
        <v/>
      </c>
      <c r="BF161" s="16" t="str">
        <f>IF(53&gt;$D161,"",IF($E161=1,EOMONTH(EDATE(Bonds!$I161,6*(53-1)),0),EDATE(Bonds!$I161,6*(53-1))))</f>
        <v/>
      </c>
      <c r="BG161" s="16" t="str">
        <f>IF(54&gt;$D161,"",IF($E161=1,EOMONTH(EDATE(Bonds!$I161,6*(54-1)),0),EDATE(Bonds!$I161,6*(54-1))))</f>
        <v/>
      </c>
      <c r="BH161" s="16" t="str">
        <f>IF(55&gt;$D161,"",IF($E161=1,EOMONTH(EDATE(Bonds!$I161,6*(55-1)),0),EDATE(Bonds!$I161,6*(55-1))))</f>
        <v/>
      </c>
      <c r="BI161" s="16" t="str">
        <f>IF(56&gt;$D161,"",IF($E161=1,EOMONTH(EDATE(Bonds!$I161,6*(56-1)),0),EDATE(Bonds!$I161,6*(56-1))))</f>
        <v/>
      </c>
      <c r="BJ161" s="16" t="str">
        <f>IF(57&gt;$D161,"",IF($E161=1,EOMONTH(EDATE(Bonds!$I161,6*(57-1)),0),EDATE(Bonds!$I161,6*(57-1))))</f>
        <v/>
      </c>
      <c r="BK161" s="16" t="str">
        <f>IF(58&gt;$D161,"",IF($E161=1,EOMONTH(EDATE(Bonds!$I161,6*(58-1)),0),EDATE(Bonds!$I161,6*(58-1))))</f>
        <v/>
      </c>
      <c r="BL161" s="16" t="str">
        <f>IF(59&gt;$D161,"",IF($E161=1,EOMONTH(EDATE(Bonds!$I161,6*(59-1)),0),EDATE(Bonds!$I161,6*(59-1))))</f>
        <v/>
      </c>
      <c r="BM161" s="16" t="str">
        <f>IF(60&gt;$D161,"",IF($E161=1,EOMONTH(EDATE(Bonds!$I161,6*(60-1)),0),EDATE(Bonds!$I161,6*(60-1))))</f>
        <v/>
      </c>
      <c r="BO161" s="22">
        <f t="shared" si="243"/>
        <v>3.8331702631407456E-2</v>
      </c>
      <c r="BP161" s="22">
        <f t="shared" si="244"/>
        <v>4.0662069075091872E-2</v>
      </c>
      <c r="BQ161" s="22">
        <f t="shared" si="245"/>
        <v>4.2190166510399571E-2</v>
      </c>
      <c r="BR161" s="22">
        <f t="shared" si="246"/>
        <v>4.3145536112828883E-2</v>
      </c>
      <c r="BS161" s="22">
        <f t="shared" si="247"/>
        <v>4.3748526913624804E-2</v>
      </c>
      <c r="BT161" s="22">
        <f t="shared" si="248"/>
        <v>4.4121324340516674E-2</v>
      </c>
      <c r="BU161" s="22">
        <f t="shared" si="249"/>
        <v>4.4371341028543815E-2</v>
      </c>
      <c r="BV161" s="22" t="str">
        <f t="shared" si="250"/>
        <v/>
      </c>
      <c r="BW161" s="22" t="str">
        <f t="shared" si="251"/>
        <v/>
      </c>
      <c r="BX161" s="22" t="str">
        <f t="shared" si="252"/>
        <v/>
      </c>
      <c r="BY161" s="22" t="str">
        <f t="shared" si="253"/>
        <v/>
      </c>
      <c r="BZ161" s="22" t="str">
        <f t="shared" si="254"/>
        <v/>
      </c>
      <c r="CA161" s="22" t="str">
        <f t="shared" si="255"/>
        <v/>
      </c>
      <c r="CB161" s="22" t="str">
        <f t="shared" si="256"/>
        <v/>
      </c>
      <c r="CC161" s="22" t="str">
        <f t="shared" si="257"/>
        <v/>
      </c>
      <c r="CD161" s="22" t="str">
        <f t="shared" si="258"/>
        <v/>
      </c>
      <c r="CE161" s="22" t="str">
        <f t="shared" si="259"/>
        <v/>
      </c>
      <c r="CF161" s="22" t="str">
        <f t="shared" si="260"/>
        <v/>
      </c>
      <c r="CG161" s="22" t="str">
        <f t="shared" si="261"/>
        <v/>
      </c>
      <c r="CH161" s="22" t="str">
        <f t="shared" si="262"/>
        <v/>
      </c>
      <c r="CI161" s="22" t="str">
        <f t="shared" si="263"/>
        <v/>
      </c>
      <c r="CJ161" s="22" t="str">
        <f t="shared" si="264"/>
        <v/>
      </c>
      <c r="CK161" s="22" t="str">
        <f t="shared" si="265"/>
        <v/>
      </c>
      <c r="CL161" s="22" t="str">
        <f t="shared" si="266"/>
        <v/>
      </c>
      <c r="CM161" s="22" t="str">
        <f t="shared" si="267"/>
        <v/>
      </c>
      <c r="CN161" s="22" t="str">
        <f t="shared" si="268"/>
        <v/>
      </c>
      <c r="CO161" s="22" t="str">
        <f t="shared" si="269"/>
        <v/>
      </c>
      <c r="CP161" s="22" t="str">
        <f t="shared" si="270"/>
        <v/>
      </c>
      <c r="CQ161" s="22" t="str">
        <f t="shared" si="271"/>
        <v/>
      </c>
      <c r="CR161" s="22" t="str">
        <f t="shared" si="272"/>
        <v/>
      </c>
      <c r="CS161" s="22" t="str">
        <f t="shared" si="273"/>
        <v/>
      </c>
      <c r="CT161" s="22" t="str">
        <f t="shared" si="274"/>
        <v/>
      </c>
      <c r="CU161" s="22" t="str">
        <f t="shared" si="275"/>
        <v/>
      </c>
      <c r="CV161" s="22" t="str">
        <f t="shared" si="276"/>
        <v/>
      </c>
      <c r="CW161" s="22" t="str">
        <f t="shared" si="277"/>
        <v/>
      </c>
      <c r="CX161" s="22" t="str">
        <f t="shared" si="278"/>
        <v/>
      </c>
      <c r="CY161" s="22" t="str">
        <f t="shared" si="279"/>
        <v/>
      </c>
      <c r="CZ161" s="22" t="str">
        <f t="shared" si="280"/>
        <v/>
      </c>
      <c r="DA161" s="22" t="str">
        <f t="shared" si="281"/>
        <v/>
      </c>
      <c r="DB161" s="22" t="str">
        <f t="shared" si="282"/>
        <v/>
      </c>
      <c r="DC161" s="22" t="str">
        <f t="shared" si="283"/>
        <v/>
      </c>
      <c r="DD161" s="22" t="str">
        <f t="shared" si="284"/>
        <v/>
      </c>
      <c r="DE161" s="22" t="str">
        <f t="shared" si="285"/>
        <v/>
      </c>
      <c r="DF161" s="22" t="str">
        <f t="shared" si="286"/>
        <v/>
      </c>
      <c r="DG161" s="22" t="str">
        <f t="shared" si="287"/>
        <v/>
      </c>
      <c r="DH161" s="22" t="str">
        <f t="shared" si="288"/>
        <v/>
      </c>
      <c r="DI161" s="22" t="str">
        <f t="shared" si="289"/>
        <v/>
      </c>
      <c r="DJ161" s="22" t="str">
        <f t="shared" si="290"/>
        <v/>
      </c>
      <c r="DK161" s="22" t="str">
        <f t="shared" si="291"/>
        <v/>
      </c>
      <c r="DL161" s="22" t="str">
        <f t="shared" si="292"/>
        <v/>
      </c>
      <c r="DM161" s="22" t="str">
        <f t="shared" si="293"/>
        <v/>
      </c>
      <c r="DN161" s="22" t="str">
        <f t="shared" si="294"/>
        <v/>
      </c>
      <c r="DO161" s="22" t="str">
        <f t="shared" si="295"/>
        <v/>
      </c>
      <c r="DP161" s="22" t="str">
        <f t="shared" si="296"/>
        <v/>
      </c>
      <c r="DQ161" s="22" t="str">
        <f t="shared" si="297"/>
        <v/>
      </c>
      <c r="DR161" s="22" t="str">
        <f t="shared" si="298"/>
        <v/>
      </c>
      <c r="DS161" s="22" t="str">
        <f t="shared" si="299"/>
        <v/>
      </c>
      <c r="DT161" s="22" t="str">
        <f t="shared" si="300"/>
        <v/>
      </c>
      <c r="DU161" s="22" t="str">
        <f t="shared" si="301"/>
        <v/>
      </c>
      <c r="DV161" s="22" t="str">
        <f t="shared" si="302"/>
        <v/>
      </c>
      <c r="DX161" s="18">
        <f t="shared" si="303"/>
        <v>1.9144423684548322</v>
      </c>
      <c r="DY161" s="18">
        <f t="shared" si="304"/>
        <v>1.8748611778443425</v>
      </c>
      <c r="DZ161" s="18">
        <f t="shared" si="305"/>
        <v>1.8331414107482529</v>
      </c>
      <c r="EA161" s="18">
        <f t="shared" si="306"/>
        <v>1.7918770280340888</v>
      </c>
      <c r="EB161" s="18">
        <f t="shared" si="307"/>
        <v>1.7508784719689643</v>
      </c>
      <c r="EC161" s="18">
        <f t="shared" si="308"/>
        <v>1.7115086837300582</v>
      </c>
      <c r="ED161" s="18">
        <f t="shared" si="309"/>
        <v>87.993754972523632</v>
      </c>
      <c r="EE161" s="18">
        <f t="shared" si="310"/>
        <v>0</v>
      </c>
      <c r="EF161" s="18">
        <f t="shared" si="311"/>
        <v>0</v>
      </c>
      <c r="EG161" s="18">
        <f t="shared" si="312"/>
        <v>0</v>
      </c>
      <c r="EH161" s="18">
        <f t="shared" si="313"/>
        <v>0</v>
      </c>
      <c r="EI161" s="18">
        <f t="shared" si="314"/>
        <v>0</v>
      </c>
      <c r="EJ161" s="18">
        <f t="shared" si="315"/>
        <v>0</v>
      </c>
      <c r="EK161" s="18">
        <f t="shared" si="316"/>
        <v>0</v>
      </c>
      <c r="EL161" s="18">
        <f t="shared" si="317"/>
        <v>0</v>
      </c>
      <c r="EM161" s="18">
        <f t="shared" si="318"/>
        <v>0</v>
      </c>
      <c r="EN161" s="18">
        <f t="shared" si="319"/>
        <v>0</v>
      </c>
      <c r="EO161" s="18">
        <f t="shared" si="320"/>
        <v>0</v>
      </c>
      <c r="EP161" s="18">
        <f t="shared" si="321"/>
        <v>0</v>
      </c>
      <c r="EQ161" s="18">
        <f t="shared" si="322"/>
        <v>0</v>
      </c>
      <c r="ER161" s="18">
        <f t="shared" si="323"/>
        <v>0</v>
      </c>
      <c r="ES161" s="18">
        <f t="shared" si="324"/>
        <v>0</v>
      </c>
      <c r="ET161" s="18">
        <f t="shared" si="325"/>
        <v>0</v>
      </c>
      <c r="EU161" s="18">
        <f t="shared" si="326"/>
        <v>0</v>
      </c>
      <c r="EV161" s="18">
        <f t="shared" si="327"/>
        <v>0</v>
      </c>
      <c r="EW161" s="18">
        <f t="shared" si="328"/>
        <v>0</v>
      </c>
      <c r="EX161" s="18">
        <f t="shared" si="329"/>
        <v>0</v>
      </c>
      <c r="EY161" s="18">
        <f t="shared" si="330"/>
        <v>0</v>
      </c>
      <c r="EZ161" s="18">
        <f t="shared" si="331"/>
        <v>0</v>
      </c>
      <c r="FA161" s="18">
        <f t="shared" si="332"/>
        <v>0</v>
      </c>
      <c r="FB161" s="18">
        <f t="shared" si="333"/>
        <v>0</v>
      </c>
      <c r="FC161" s="18">
        <f t="shared" si="334"/>
        <v>0</v>
      </c>
      <c r="FD161" s="18">
        <f t="shared" si="335"/>
        <v>0</v>
      </c>
      <c r="FE161" s="18">
        <f t="shared" si="336"/>
        <v>0</v>
      </c>
      <c r="FF161" s="18">
        <f t="shared" si="337"/>
        <v>0</v>
      </c>
      <c r="FG161" s="18">
        <f t="shared" si="338"/>
        <v>0</v>
      </c>
      <c r="FH161" s="18">
        <f t="shared" si="339"/>
        <v>0</v>
      </c>
      <c r="FI161" s="18">
        <f t="shared" si="340"/>
        <v>0</v>
      </c>
      <c r="FJ161" s="18">
        <f t="shared" si="341"/>
        <v>0</v>
      </c>
      <c r="FK161" s="18">
        <f t="shared" si="342"/>
        <v>0</v>
      </c>
      <c r="FL161" s="18">
        <f t="shared" si="343"/>
        <v>0</v>
      </c>
      <c r="FM161" s="18">
        <f t="shared" si="344"/>
        <v>0</v>
      </c>
      <c r="FN161" s="18">
        <f t="shared" si="345"/>
        <v>0</v>
      </c>
      <c r="FO161" s="18">
        <f t="shared" si="346"/>
        <v>0</v>
      </c>
      <c r="FP161" s="18">
        <f t="shared" si="347"/>
        <v>0</v>
      </c>
      <c r="FQ161" s="18">
        <f t="shared" si="348"/>
        <v>0</v>
      </c>
      <c r="FR161" s="18">
        <f t="shared" si="349"/>
        <v>0</v>
      </c>
      <c r="FS161" s="18">
        <f t="shared" si="350"/>
        <v>0</v>
      </c>
      <c r="FT161" s="18">
        <f t="shared" si="351"/>
        <v>0</v>
      </c>
      <c r="FU161" s="18">
        <f t="shared" si="352"/>
        <v>0</v>
      </c>
      <c r="FV161" s="18">
        <f t="shared" si="353"/>
        <v>0</v>
      </c>
      <c r="FW161" s="18">
        <f t="shared" si="354"/>
        <v>0</v>
      </c>
      <c r="FX161" s="18">
        <f t="shared" si="355"/>
        <v>0</v>
      </c>
      <c r="FY161" s="18">
        <f t="shared" si="356"/>
        <v>0</v>
      </c>
      <c r="FZ161" s="18">
        <f t="shared" si="357"/>
        <v>0</v>
      </c>
      <c r="GA161" s="18">
        <f t="shared" si="358"/>
        <v>0</v>
      </c>
      <c r="GB161" s="18">
        <f t="shared" si="359"/>
        <v>0</v>
      </c>
      <c r="GC161" s="18">
        <f t="shared" si="360"/>
        <v>0</v>
      </c>
      <c r="GD161" s="18">
        <f t="shared" si="361"/>
        <v>0</v>
      </c>
      <c r="GE161" s="18">
        <f t="shared" si="362"/>
        <v>0</v>
      </c>
    </row>
    <row r="162" spans="1:187" x14ac:dyDescent="0.2">
      <c r="A162">
        <v>159</v>
      </c>
      <c r="B162" s="16">
        <f>Bonds!B162</f>
        <v>47483</v>
      </c>
      <c r="C162" s="17">
        <f>Bonds!C162</f>
        <v>4.375</v>
      </c>
      <c r="D162">
        <f>Bonds!Q162</f>
        <v>7</v>
      </c>
      <c r="E162">
        <f t="shared" si="242"/>
        <v>1</v>
      </c>
      <c r="F162" s="16">
        <f>IF(1&gt;$D162,"",IF($E162=1,EOMONTH(EDATE(Bonds!$I162,6*(1-1)),0),EDATE(Bonds!$I162,6*(1-1))))</f>
        <v>46387</v>
      </c>
      <c r="G162" s="16">
        <f>IF(2&gt;$D162,"",IF($E162=1,EOMONTH(EDATE(Bonds!$I162,6*(2-1)),0),EDATE(Bonds!$I162,6*(2-1))))</f>
        <v>46568</v>
      </c>
      <c r="H162" s="16">
        <f>IF(3&gt;$D162,"",IF($E162=1,EOMONTH(EDATE(Bonds!$I162,6*(3-1)),0),EDATE(Bonds!$I162,6*(3-1))))</f>
        <v>46752</v>
      </c>
      <c r="I162" s="16">
        <f>IF(4&gt;$D162,"",IF($E162=1,EOMONTH(EDATE(Bonds!$I162,6*(4-1)),0),EDATE(Bonds!$I162,6*(4-1))))</f>
        <v>46934</v>
      </c>
      <c r="J162" s="16">
        <f>IF(5&gt;$D162,"",IF($E162=1,EOMONTH(EDATE(Bonds!$I162,6*(5-1)),0),EDATE(Bonds!$I162,6*(5-1))))</f>
        <v>47118</v>
      </c>
      <c r="K162" s="16">
        <f>IF(6&gt;$D162,"",IF($E162=1,EOMONTH(EDATE(Bonds!$I162,6*(6-1)),0),EDATE(Bonds!$I162,6*(6-1))))</f>
        <v>47299</v>
      </c>
      <c r="L162" s="16">
        <f>IF(7&gt;$D162,"",IF($E162=1,EOMONTH(EDATE(Bonds!$I162,6*(7-1)),0),EDATE(Bonds!$I162,6*(7-1))))</f>
        <v>47483</v>
      </c>
      <c r="M162" s="16" t="str">
        <f>IF(8&gt;$D162,"",IF($E162=1,EOMONTH(EDATE(Bonds!$I162,6*(8-1)),0),EDATE(Bonds!$I162,6*(8-1))))</f>
        <v/>
      </c>
      <c r="N162" s="16" t="str">
        <f>IF(9&gt;$D162,"",IF($E162=1,EOMONTH(EDATE(Bonds!$I162,6*(9-1)),0),EDATE(Bonds!$I162,6*(9-1))))</f>
        <v/>
      </c>
      <c r="O162" s="16" t="str">
        <f>IF(10&gt;$D162,"",IF($E162=1,EOMONTH(EDATE(Bonds!$I162,6*(10-1)),0),EDATE(Bonds!$I162,6*(10-1))))</f>
        <v/>
      </c>
      <c r="P162" s="16" t="str">
        <f>IF(11&gt;$D162,"",IF($E162=1,EOMONTH(EDATE(Bonds!$I162,6*(11-1)),0),EDATE(Bonds!$I162,6*(11-1))))</f>
        <v/>
      </c>
      <c r="Q162" s="16" t="str">
        <f>IF(12&gt;$D162,"",IF($E162=1,EOMONTH(EDATE(Bonds!$I162,6*(12-1)),0),EDATE(Bonds!$I162,6*(12-1))))</f>
        <v/>
      </c>
      <c r="R162" s="16" t="str">
        <f>IF(13&gt;$D162,"",IF($E162=1,EOMONTH(EDATE(Bonds!$I162,6*(13-1)),0),EDATE(Bonds!$I162,6*(13-1))))</f>
        <v/>
      </c>
      <c r="S162" s="16" t="str">
        <f>IF(14&gt;$D162,"",IF($E162=1,EOMONTH(EDATE(Bonds!$I162,6*(14-1)),0),EDATE(Bonds!$I162,6*(14-1))))</f>
        <v/>
      </c>
      <c r="T162" s="16" t="str">
        <f>IF(15&gt;$D162,"",IF($E162=1,EOMONTH(EDATE(Bonds!$I162,6*(15-1)),0),EDATE(Bonds!$I162,6*(15-1))))</f>
        <v/>
      </c>
      <c r="U162" s="16" t="str">
        <f>IF(16&gt;$D162,"",IF($E162=1,EOMONTH(EDATE(Bonds!$I162,6*(16-1)),0),EDATE(Bonds!$I162,6*(16-1))))</f>
        <v/>
      </c>
      <c r="V162" s="16" t="str">
        <f>IF(17&gt;$D162,"",IF($E162=1,EOMONTH(EDATE(Bonds!$I162,6*(17-1)),0),EDATE(Bonds!$I162,6*(17-1))))</f>
        <v/>
      </c>
      <c r="W162" s="16" t="str">
        <f>IF(18&gt;$D162,"",IF($E162=1,EOMONTH(EDATE(Bonds!$I162,6*(18-1)),0),EDATE(Bonds!$I162,6*(18-1))))</f>
        <v/>
      </c>
      <c r="X162" s="16" t="str">
        <f>IF(19&gt;$D162,"",IF($E162=1,EOMONTH(EDATE(Bonds!$I162,6*(19-1)),0),EDATE(Bonds!$I162,6*(19-1))))</f>
        <v/>
      </c>
      <c r="Y162" s="16" t="str">
        <f>IF(20&gt;$D162,"",IF($E162=1,EOMONTH(EDATE(Bonds!$I162,6*(20-1)),0),EDATE(Bonds!$I162,6*(20-1))))</f>
        <v/>
      </c>
      <c r="Z162" s="16" t="str">
        <f>IF(21&gt;$D162,"",IF($E162=1,EOMONTH(EDATE(Bonds!$I162,6*(21-1)),0),EDATE(Bonds!$I162,6*(21-1))))</f>
        <v/>
      </c>
      <c r="AA162" s="16" t="str">
        <f>IF(22&gt;$D162,"",IF($E162=1,EOMONTH(EDATE(Bonds!$I162,6*(22-1)),0),EDATE(Bonds!$I162,6*(22-1))))</f>
        <v/>
      </c>
      <c r="AB162" s="16" t="str">
        <f>IF(23&gt;$D162,"",IF($E162=1,EOMONTH(EDATE(Bonds!$I162,6*(23-1)),0),EDATE(Bonds!$I162,6*(23-1))))</f>
        <v/>
      </c>
      <c r="AC162" s="16" t="str">
        <f>IF(24&gt;$D162,"",IF($E162=1,EOMONTH(EDATE(Bonds!$I162,6*(24-1)),0),EDATE(Bonds!$I162,6*(24-1))))</f>
        <v/>
      </c>
      <c r="AD162" s="16" t="str">
        <f>IF(25&gt;$D162,"",IF($E162=1,EOMONTH(EDATE(Bonds!$I162,6*(25-1)),0),EDATE(Bonds!$I162,6*(25-1))))</f>
        <v/>
      </c>
      <c r="AE162" s="16" t="str">
        <f>IF(26&gt;$D162,"",IF($E162=1,EOMONTH(EDATE(Bonds!$I162,6*(26-1)),0),EDATE(Bonds!$I162,6*(26-1))))</f>
        <v/>
      </c>
      <c r="AF162" s="16" t="str">
        <f>IF(27&gt;$D162,"",IF($E162=1,EOMONTH(EDATE(Bonds!$I162,6*(27-1)),0),EDATE(Bonds!$I162,6*(27-1))))</f>
        <v/>
      </c>
      <c r="AG162" s="16" t="str">
        <f>IF(28&gt;$D162,"",IF($E162=1,EOMONTH(EDATE(Bonds!$I162,6*(28-1)),0),EDATE(Bonds!$I162,6*(28-1))))</f>
        <v/>
      </c>
      <c r="AH162" s="16" t="str">
        <f>IF(29&gt;$D162,"",IF($E162=1,EOMONTH(EDATE(Bonds!$I162,6*(29-1)),0),EDATE(Bonds!$I162,6*(29-1))))</f>
        <v/>
      </c>
      <c r="AI162" s="16" t="str">
        <f>IF(30&gt;$D162,"",IF($E162=1,EOMONTH(EDATE(Bonds!$I162,6*(30-1)),0),EDATE(Bonds!$I162,6*(30-1))))</f>
        <v/>
      </c>
      <c r="AJ162" s="16" t="str">
        <f>IF(31&gt;$D162,"",IF($E162=1,EOMONTH(EDATE(Bonds!$I162,6*(31-1)),0),EDATE(Bonds!$I162,6*(31-1))))</f>
        <v/>
      </c>
      <c r="AK162" s="16" t="str">
        <f>IF(32&gt;$D162,"",IF($E162=1,EOMONTH(EDATE(Bonds!$I162,6*(32-1)),0),EDATE(Bonds!$I162,6*(32-1))))</f>
        <v/>
      </c>
      <c r="AL162" s="16" t="str">
        <f>IF(33&gt;$D162,"",IF($E162=1,EOMONTH(EDATE(Bonds!$I162,6*(33-1)),0),EDATE(Bonds!$I162,6*(33-1))))</f>
        <v/>
      </c>
      <c r="AM162" s="16" t="str">
        <f>IF(34&gt;$D162,"",IF($E162=1,EOMONTH(EDATE(Bonds!$I162,6*(34-1)),0),EDATE(Bonds!$I162,6*(34-1))))</f>
        <v/>
      </c>
      <c r="AN162" s="16" t="str">
        <f>IF(35&gt;$D162,"",IF($E162=1,EOMONTH(EDATE(Bonds!$I162,6*(35-1)),0),EDATE(Bonds!$I162,6*(35-1))))</f>
        <v/>
      </c>
      <c r="AO162" s="16" t="str">
        <f>IF(36&gt;$D162,"",IF($E162=1,EOMONTH(EDATE(Bonds!$I162,6*(36-1)),0),EDATE(Bonds!$I162,6*(36-1))))</f>
        <v/>
      </c>
      <c r="AP162" s="16" t="str">
        <f>IF(37&gt;$D162,"",IF($E162=1,EOMONTH(EDATE(Bonds!$I162,6*(37-1)),0),EDATE(Bonds!$I162,6*(37-1))))</f>
        <v/>
      </c>
      <c r="AQ162" s="16" t="str">
        <f>IF(38&gt;$D162,"",IF($E162=1,EOMONTH(EDATE(Bonds!$I162,6*(38-1)),0),EDATE(Bonds!$I162,6*(38-1))))</f>
        <v/>
      </c>
      <c r="AR162" s="16" t="str">
        <f>IF(39&gt;$D162,"",IF($E162=1,EOMONTH(EDATE(Bonds!$I162,6*(39-1)),0),EDATE(Bonds!$I162,6*(39-1))))</f>
        <v/>
      </c>
      <c r="AS162" s="16" t="str">
        <f>IF(40&gt;$D162,"",IF($E162=1,EOMONTH(EDATE(Bonds!$I162,6*(40-1)),0),EDATE(Bonds!$I162,6*(40-1))))</f>
        <v/>
      </c>
      <c r="AT162" s="16" t="str">
        <f>IF(41&gt;$D162,"",IF($E162=1,EOMONTH(EDATE(Bonds!$I162,6*(41-1)),0),EDATE(Bonds!$I162,6*(41-1))))</f>
        <v/>
      </c>
      <c r="AU162" s="16" t="str">
        <f>IF(42&gt;$D162,"",IF($E162=1,EOMONTH(EDATE(Bonds!$I162,6*(42-1)),0),EDATE(Bonds!$I162,6*(42-1))))</f>
        <v/>
      </c>
      <c r="AV162" s="16" t="str">
        <f>IF(43&gt;$D162,"",IF($E162=1,EOMONTH(EDATE(Bonds!$I162,6*(43-1)),0),EDATE(Bonds!$I162,6*(43-1))))</f>
        <v/>
      </c>
      <c r="AW162" s="16" t="str">
        <f>IF(44&gt;$D162,"",IF($E162=1,EOMONTH(EDATE(Bonds!$I162,6*(44-1)),0),EDATE(Bonds!$I162,6*(44-1))))</f>
        <v/>
      </c>
      <c r="AX162" s="16" t="str">
        <f>IF(45&gt;$D162,"",IF($E162=1,EOMONTH(EDATE(Bonds!$I162,6*(45-1)),0),EDATE(Bonds!$I162,6*(45-1))))</f>
        <v/>
      </c>
      <c r="AY162" s="16" t="str">
        <f>IF(46&gt;$D162,"",IF($E162=1,EOMONTH(EDATE(Bonds!$I162,6*(46-1)),0),EDATE(Bonds!$I162,6*(46-1))))</f>
        <v/>
      </c>
      <c r="AZ162" s="16" t="str">
        <f>IF(47&gt;$D162,"",IF($E162=1,EOMONTH(EDATE(Bonds!$I162,6*(47-1)),0),EDATE(Bonds!$I162,6*(47-1))))</f>
        <v/>
      </c>
      <c r="BA162" s="16" t="str">
        <f>IF(48&gt;$D162,"",IF($E162=1,EOMONTH(EDATE(Bonds!$I162,6*(48-1)),0),EDATE(Bonds!$I162,6*(48-1))))</f>
        <v/>
      </c>
      <c r="BB162" s="16" t="str">
        <f>IF(49&gt;$D162,"",IF($E162=1,EOMONTH(EDATE(Bonds!$I162,6*(49-1)),0),EDATE(Bonds!$I162,6*(49-1))))</f>
        <v/>
      </c>
      <c r="BC162" s="16" t="str">
        <f>IF(50&gt;$D162,"",IF($E162=1,EOMONTH(EDATE(Bonds!$I162,6*(50-1)),0),EDATE(Bonds!$I162,6*(50-1))))</f>
        <v/>
      </c>
      <c r="BD162" s="16" t="str">
        <f>IF(51&gt;$D162,"",IF($E162=1,EOMONTH(EDATE(Bonds!$I162,6*(51-1)),0),EDATE(Bonds!$I162,6*(51-1))))</f>
        <v/>
      </c>
      <c r="BE162" s="16" t="str">
        <f>IF(52&gt;$D162,"",IF($E162=1,EOMONTH(EDATE(Bonds!$I162,6*(52-1)),0),EDATE(Bonds!$I162,6*(52-1))))</f>
        <v/>
      </c>
      <c r="BF162" s="16" t="str">
        <f>IF(53&gt;$D162,"",IF($E162=1,EOMONTH(EDATE(Bonds!$I162,6*(53-1)),0),EDATE(Bonds!$I162,6*(53-1))))</f>
        <v/>
      </c>
      <c r="BG162" s="16" t="str">
        <f>IF(54&gt;$D162,"",IF($E162=1,EOMONTH(EDATE(Bonds!$I162,6*(54-1)),0),EDATE(Bonds!$I162,6*(54-1))))</f>
        <v/>
      </c>
      <c r="BH162" s="16" t="str">
        <f>IF(55&gt;$D162,"",IF($E162=1,EOMONTH(EDATE(Bonds!$I162,6*(55-1)),0),EDATE(Bonds!$I162,6*(55-1))))</f>
        <v/>
      </c>
      <c r="BI162" s="16" t="str">
        <f>IF(56&gt;$D162,"",IF($E162=1,EOMONTH(EDATE(Bonds!$I162,6*(56-1)),0),EDATE(Bonds!$I162,6*(56-1))))</f>
        <v/>
      </c>
      <c r="BJ162" s="16" t="str">
        <f>IF(57&gt;$D162,"",IF($E162=1,EOMONTH(EDATE(Bonds!$I162,6*(57-1)),0),EDATE(Bonds!$I162,6*(57-1))))</f>
        <v/>
      </c>
      <c r="BK162" s="16" t="str">
        <f>IF(58&gt;$D162,"",IF($E162=1,EOMONTH(EDATE(Bonds!$I162,6*(58-1)),0),EDATE(Bonds!$I162,6*(58-1))))</f>
        <v/>
      </c>
      <c r="BL162" s="16" t="str">
        <f>IF(59&gt;$D162,"",IF($E162=1,EOMONTH(EDATE(Bonds!$I162,6*(59-1)),0),EDATE(Bonds!$I162,6*(59-1))))</f>
        <v/>
      </c>
      <c r="BM162" s="16" t="str">
        <f>IF(60&gt;$D162,"",IF($E162=1,EOMONTH(EDATE(Bonds!$I162,6*(60-1)),0),EDATE(Bonds!$I162,6*(60-1))))</f>
        <v/>
      </c>
      <c r="BO162" s="22">
        <f t="shared" si="243"/>
        <v>3.8331702631407456E-2</v>
      </c>
      <c r="BP162" s="22">
        <f t="shared" si="244"/>
        <v>4.0662069075091872E-2</v>
      </c>
      <c r="BQ162" s="22">
        <f t="shared" si="245"/>
        <v>4.2190166510399571E-2</v>
      </c>
      <c r="BR162" s="22">
        <f t="shared" si="246"/>
        <v>4.3145536112828883E-2</v>
      </c>
      <c r="BS162" s="22">
        <f t="shared" si="247"/>
        <v>4.3748526913624804E-2</v>
      </c>
      <c r="BT162" s="22">
        <f t="shared" si="248"/>
        <v>4.4121324340516674E-2</v>
      </c>
      <c r="BU162" s="22">
        <f t="shared" si="249"/>
        <v>4.4371341028543815E-2</v>
      </c>
      <c r="BV162" s="22" t="str">
        <f t="shared" si="250"/>
        <v/>
      </c>
      <c r="BW162" s="22" t="str">
        <f t="shared" si="251"/>
        <v/>
      </c>
      <c r="BX162" s="22" t="str">
        <f t="shared" si="252"/>
        <v/>
      </c>
      <c r="BY162" s="22" t="str">
        <f t="shared" si="253"/>
        <v/>
      </c>
      <c r="BZ162" s="22" t="str">
        <f t="shared" si="254"/>
        <v/>
      </c>
      <c r="CA162" s="22" t="str">
        <f t="shared" si="255"/>
        <v/>
      </c>
      <c r="CB162" s="22" t="str">
        <f t="shared" si="256"/>
        <v/>
      </c>
      <c r="CC162" s="22" t="str">
        <f t="shared" si="257"/>
        <v/>
      </c>
      <c r="CD162" s="22" t="str">
        <f t="shared" si="258"/>
        <v/>
      </c>
      <c r="CE162" s="22" t="str">
        <f t="shared" si="259"/>
        <v/>
      </c>
      <c r="CF162" s="22" t="str">
        <f t="shared" si="260"/>
        <v/>
      </c>
      <c r="CG162" s="22" t="str">
        <f t="shared" si="261"/>
        <v/>
      </c>
      <c r="CH162" s="22" t="str">
        <f t="shared" si="262"/>
        <v/>
      </c>
      <c r="CI162" s="22" t="str">
        <f t="shared" si="263"/>
        <v/>
      </c>
      <c r="CJ162" s="22" t="str">
        <f t="shared" si="264"/>
        <v/>
      </c>
      <c r="CK162" s="22" t="str">
        <f t="shared" si="265"/>
        <v/>
      </c>
      <c r="CL162" s="22" t="str">
        <f t="shared" si="266"/>
        <v/>
      </c>
      <c r="CM162" s="22" t="str">
        <f t="shared" si="267"/>
        <v/>
      </c>
      <c r="CN162" s="22" t="str">
        <f t="shared" si="268"/>
        <v/>
      </c>
      <c r="CO162" s="22" t="str">
        <f t="shared" si="269"/>
        <v/>
      </c>
      <c r="CP162" s="22" t="str">
        <f t="shared" si="270"/>
        <v/>
      </c>
      <c r="CQ162" s="22" t="str">
        <f t="shared" si="271"/>
        <v/>
      </c>
      <c r="CR162" s="22" t="str">
        <f t="shared" si="272"/>
        <v/>
      </c>
      <c r="CS162" s="22" t="str">
        <f t="shared" si="273"/>
        <v/>
      </c>
      <c r="CT162" s="22" t="str">
        <f t="shared" si="274"/>
        <v/>
      </c>
      <c r="CU162" s="22" t="str">
        <f t="shared" si="275"/>
        <v/>
      </c>
      <c r="CV162" s="22" t="str">
        <f t="shared" si="276"/>
        <v/>
      </c>
      <c r="CW162" s="22" t="str">
        <f t="shared" si="277"/>
        <v/>
      </c>
      <c r="CX162" s="22" t="str">
        <f t="shared" si="278"/>
        <v/>
      </c>
      <c r="CY162" s="22" t="str">
        <f t="shared" si="279"/>
        <v/>
      </c>
      <c r="CZ162" s="22" t="str">
        <f t="shared" si="280"/>
        <v/>
      </c>
      <c r="DA162" s="22" t="str">
        <f t="shared" si="281"/>
        <v/>
      </c>
      <c r="DB162" s="22" t="str">
        <f t="shared" si="282"/>
        <v/>
      </c>
      <c r="DC162" s="22" t="str">
        <f t="shared" si="283"/>
        <v/>
      </c>
      <c r="DD162" s="22" t="str">
        <f t="shared" si="284"/>
        <v/>
      </c>
      <c r="DE162" s="22" t="str">
        <f t="shared" si="285"/>
        <v/>
      </c>
      <c r="DF162" s="22" t="str">
        <f t="shared" si="286"/>
        <v/>
      </c>
      <c r="DG162" s="22" t="str">
        <f t="shared" si="287"/>
        <v/>
      </c>
      <c r="DH162" s="22" t="str">
        <f t="shared" si="288"/>
        <v/>
      </c>
      <c r="DI162" s="22" t="str">
        <f t="shared" si="289"/>
        <v/>
      </c>
      <c r="DJ162" s="22" t="str">
        <f t="shared" si="290"/>
        <v/>
      </c>
      <c r="DK162" s="22" t="str">
        <f t="shared" si="291"/>
        <v/>
      </c>
      <c r="DL162" s="22" t="str">
        <f t="shared" si="292"/>
        <v/>
      </c>
      <c r="DM162" s="22" t="str">
        <f t="shared" si="293"/>
        <v/>
      </c>
      <c r="DN162" s="22" t="str">
        <f t="shared" si="294"/>
        <v/>
      </c>
      <c r="DO162" s="22" t="str">
        <f t="shared" si="295"/>
        <v/>
      </c>
      <c r="DP162" s="22" t="str">
        <f t="shared" si="296"/>
        <v/>
      </c>
      <c r="DQ162" s="22" t="str">
        <f t="shared" si="297"/>
        <v/>
      </c>
      <c r="DR162" s="22" t="str">
        <f t="shared" si="298"/>
        <v/>
      </c>
      <c r="DS162" s="22" t="str">
        <f t="shared" si="299"/>
        <v/>
      </c>
      <c r="DT162" s="22" t="str">
        <f t="shared" si="300"/>
        <v/>
      </c>
      <c r="DU162" s="22" t="str">
        <f t="shared" si="301"/>
        <v/>
      </c>
      <c r="DV162" s="22" t="str">
        <f t="shared" si="302"/>
        <v/>
      </c>
      <c r="DX162" s="18">
        <f t="shared" si="303"/>
        <v>2.1614671901909395</v>
      </c>
      <c r="DY162" s="18">
        <f t="shared" si="304"/>
        <v>2.1167787491790961</v>
      </c>
      <c r="DZ162" s="18">
        <f t="shared" si="305"/>
        <v>2.0696757863286726</v>
      </c>
      <c r="EA162" s="18">
        <f t="shared" si="306"/>
        <v>2.0230869671352614</v>
      </c>
      <c r="EB162" s="18">
        <f t="shared" si="307"/>
        <v>1.9767982748036692</v>
      </c>
      <c r="EC162" s="18">
        <f t="shared" si="308"/>
        <v>1.9323485138887755</v>
      </c>
      <c r="ED162" s="18">
        <f t="shared" si="309"/>
        <v>88.209558172946743</v>
      </c>
      <c r="EE162" s="18">
        <f t="shared" si="310"/>
        <v>0</v>
      </c>
      <c r="EF162" s="18">
        <f t="shared" si="311"/>
        <v>0</v>
      </c>
      <c r="EG162" s="18">
        <f t="shared" si="312"/>
        <v>0</v>
      </c>
      <c r="EH162" s="18">
        <f t="shared" si="313"/>
        <v>0</v>
      </c>
      <c r="EI162" s="18">
        <f t="shared" si="314"/>
        <v>0</v>
      </c>
      <c r="EJ162" s="18">
        <f t="shared" si="315"/>
        <v>0</v>
      </c>
      <c r="EK162" s="18">
        <f t="shared" si="316"/>
        <v>0</v>
      </c>
      <c r="EL162" s="18">
        <f t="shared" si="317"/>
        <v>0</v>
      </c>
      <c r="EM162" s="18">
        <f t="shared" si="318"/>
        <v>0</v>
      </c>
      <c r="EN162" s="18">
        <f t="shared" si="319"/>
        <v>0</v>
      </c>
      <c r="EO162" s="18">
        <f t="shared" si="320"/>
        <v>0</v>
      </c>
      <c r="EP162" s="18">
        <f t="shared" si="321"/>
        <v>0</v>
      </c>
      <c r="EQ162" s="18">
        <f t="shared" si="322"/>
        <v>0</v>
      </c>
      <c r="ER162" s="18">
        <f t="shared" si="323"/>
        <v>0</v>
      </c>
      <c r="ES162" s="18">
        <f t="shared" si="324"/>
        <v>0</v>
      </c>
      <c r="ET162" s="18">
        <f t="shared" si="325"/>
        <v>0</v>
      </c>
      <c r="EU162" s="18">
        <f t="shared" si="326"/>
        <v>0</v>
      </c>
      <c r="EV162" s="18">
        <f t="shared" si="327"/>
        <v>0</v>
      </c>
      <c r="EW162" s="18">
        <f t="shared" si="328"/>
        <v>0</v>
      </c>
      <c r="EX162" s="18">
        <f t="shared" si="329"/>
        <v>0</v>
      </c>
      <c r="EY162" s="18">
        <f t="shared" si="330"/>
        <v>0</v>
      </c>
      <c r="EZ162" s="18">
        <f t="shared" si="331"/>
        <v>0</v>
      </c>
      <c r="FA162" s="18">
        <f t="shared" si="332"/>
        <v>0</v>
      </c>
      <c r="FB162" s="18">
        <f t="shared" si="333"/>
        <v>0</v>
      </c>
      <c r="FC162" s="18">
        <f t="shared" si="334"/>
        <v>0</v>
      </c>
      <c r="FD162" s="18">
        <f t="shared" si="335"/>
        <v>0</v>
      </c>
      <c r="FE162" s="18">
        <f t="shared" si="336"/>
        <v>0</v>
      </c>
      <c r="FF162" s="18">
        <f t="shared" si="337"/>
        <v>0</v>
      </c>
      <c r="FG162" s="18">
        <f t="shared" si="338"/>
        <v>0</v>
      </c>
      <c r="FH162" s="18">
        <f t="shared" si="339"/>
        <v>0</v>
      </c>
      <c r="FI162" s="18">
        <f t="shared" si="340"/>
        <v>0</v>
      </c>
      <c r="FJ162" s="18">
        <f t="shared" si="341"/>
        <v>0</v>
      </c>
      <c r="FK162" s="18">
        <f t="shared" si="342"/>
        <v>0</v>
      </c>
      <c r="FL162" s="18">
        <f t="shared" si="343"/>
        <v>0</v>
      </c>
      <c r="FM162" s="18">
        <f t="shared" si="344"/>
        <v>0</v>
      </c>
      <c r="FN162" s="18">
        <f t="shared" si="345"/>
        <v>0</v>
      </c>
      <c r="FO162" s="18">
        <f t="shared" si="346"/>
        <v>0</v>
      </c>
      <c r="FP162" s="18">
        <f t="shared" si="347"/>
        <v>0</v>
      </c>
      <c r="FQ162" s="18">
        <f t="shared" si="348"/>
        <v>0</v>
      </c>
      <c r="FR162" s="18">
        <f t="shared" si="349"/>
        <v>0</v>
      </c>
      <c r="FS162" s="18">
        <f t="shared" si="350"/>
        <v>0</v>
      </c>
      <c r="FT162" s="18">
        <f t="shared" si="351"/>
        <v>0</v>
      </c>
      <c r="FU162" s="18">
        <f t="shared" si="352"/>
        <v>0</v>
      </c>
      <c r="FV162" s="18">
        <f t="shared" si="353"/>
        <v>0</v>
      </c>
      <c r="FW162" s="18">
        <f t="shared" si="354"/>
        <v>0</v>
      </c>
      <c r="FX162" s="18">
        <f t="shared" si="355"/>
        <v>0</v>
      </c>
      <c r="FY162" s="18">
        <f t="shared" si="356"/>
        <v>0</v>
      </c>
      <c r="FZ162" s="18">
        <f t="shared" si="357"/>
        <v>0</v>
      </c>
      <c r="GA162" s="18">
        <f t="shared" si="358"/>
        <v>0</v>
      </c>
      <c r="GB162" s="18">
        <f t="shared" si="359"/>
        <v>0</v>
      </c>
      <c r="GC162" s="18">
        <f t="shared" si="360"/>
        <v>0</v>
      </c>
      <c r="GD162" s="18">
        <f t="shared" si="361"/>
        <v>0</v>
      </c>
      <c r="GE162" s="18">
        <f t="shared" si="362"/>
        <v>0</v>
      </c>
    </row>
    <row r="163" spans="1:187" x14ac:dyDescent="0.2">
      <c r="A163">
        <v>160</v>
      </c>
      <c r="B163" s="16">
        <f>Bonds!B163</f>
        <v>47514</v>
      </c>
      <c r="C163" s="17">
        <f>Bonds!C163</f>
        <v>3.5</v>
      </c>
      <c r="D163">
        <f>Bonds!Q163</f>
        <v>7</v>
      </c>
      <c r="E163">
        <f t="shared" si="242"/>
        <v>1</v>
      </c>
      <c r="F163" s="16">
        <f>IF(1&gt;$D163,"",IF($E163=1,EOMONTH(EDATE(Bonds!$I163,6*(1-1)),0),EDATE(Bonds!$I163,6*(1-1))))</f>
        <v>46418</v>
      </c>
      <c r="G163" s="16">
        <f>IF(2&gt;$D163,"",IF($E163=1,EOMONTH(EDATE(Bonds!$I163,6*(2-1)),0),EDATE(Bonds!$I163,6*(2-1))))</f>
        <v>46599</v>
      </c>
      <c r="H163" s="16">
        <f>IF(3&gt;$D163,"",IF($E163=1,EOMONTH(EDATE(Bonds!$I163,6*(3-1)),0),EDATE(Bonds!$I163,6*(3-1))))</f>
        <v>46783</v>
      </c>
      <c r="I163" s="16">
        <f>IF(4&gt;$D163,"",IF($E163=1,EOMONTH(EDATE(Bonds!$I163,6*(4-1)),0),EDATE(Bonds!$I163,6*(4-1))))</f>
        <v>46965</v>
      </c>
      <c r="J163" s="16">
        <f>IF(5&gt;$D163,"",IF($E163=1,EOMONTH(EDATE(Bonds!$I163,6*(5-1)),0),EDATE(Bonds!$I163,6*(5-1))))</f>
        <v>47149</v>
      </c>
      <c r="K163" s="16">
        <f>IF(6&gt;$D163,"",IF($E163=1,EOMONTH(EDATE(Bonds!$I163,6*(6-1)),0),EDATE(Bonds!$I163,6*(6-1))))</f>
        <v>47330</v>
      </c>
      <c r="L163" s="16">
        <f>IF(7&gt;$D163,"",IF($E163=1,EOMONTH(EDATE(Bonds!$I163,6*(7-1)),0),EDATE(Bonds!$I163,6*(7-1))))</f>
        <v>47514</v>
      </c>
      <c r="M163" s="16" t="str">
        <f>IF(8&gt;$D163,"",IF($E163=1,EOMONTH(EDATE(Bonds!$I163,6*(8-1)),0),EDATE(Bonds!$I163,6*(8-1))))</f>
        <v/>
      </c>
      <c r="N163" s="16" t="str">
        <f>IF(9&gt;$D163,"",IF($E163=1,EOMONTH(EDATE(Bonds!$I163,6*(9-1)),0),EDATE(Bonds!$I163,6*(9-1))))</f>
        <v/>
      </c>
      <c r="O163" s="16" t="str">
        <f>IF(10&gt;$D163,"",IF($E163=1,EOMONTH(EDATE(Bonds!$I163,6*(10-1)),0),EDATE(Bonds!$I163,6*(10-1))))</f>
        <v/>
      </c>
      <c r="P163" s="16" t="str">
        <f>IF(11&gt;$D163,"",IF($E163=1,EOMONTH(EDATE(Bonds!$I163,6*(11-1)),0),EDATE(Bonds!$I163,6*(11-1))))</f>
        <v/>
      </c>
      <c r="Q163" s="16" t="str">
        <f>IF(12&gt;$D163,"",IF($E163=1,EOMONTH(EDATE(Bonds!$I163,6*(12-1)),0),EDATE(Bonds!$I163,6*(12-1))))</f>
        <v/>
      </c>
      <c r="R163" s="16" t="str">
        <f>IF(13&gt;$D163,"",IF($E163=1,EOMONTH(EDATE(Bonds!$I163,6*(13-1)),0),EDATE(Bonds!$I163,6*(13-1))))</f>
        <v/>
      </c>
      <c r="S163" s="16" t="str">
        <f>IF(14&gt;$D163,"",IF($E163=1,EOMONTH(EDATE(Bonds!$I163,6*(14-1)),0),EDATE(Bonds!$I163,6*(14-1))))</f>
        <v/>
      </c>
      <c r="T163" s="16" t="str">
        <f>IF(15&gt;$D163,"",IF($E163=1,EOMONTH(EDATE(Bonds!$I163,6*(15-1)),0),EDATE(Bonds!$I163,6*(15-1))))</f>
        <v/>
      </c>
      <c r="U163" s="16" t="str">
        <f>IF(16&gt;$D163,"",IF($E163=1,EOMONTH(EDATE(Bonds!$I163,6*(16-1)),0),EDATE(Bonds!$I163,6*(16-1))))</f>
        <v/>
      </c>
      <c r="V163" s="16" t="str">
        <f>IF(17&gt;$D163,"",IF($E163=1,EOMONTH(EDATE(Bonds!$I163,6*(17-1)),0),EDATE(Bonds!$I163,6*(17-1))))</f>
        <v/>
      </c>
      <c r="W163" s="16" t="str">
        <f>IF(18&gt;$D163,"",IF($E163=1,EOMONTH(EDATE(Bonds!$I163,6*(18-1)),0),EDATE(Bonds!$I163,6*(18-1))))</f>
        <v/>
      </c>
      <c r="X163" s="16" t="str">
        <f>IF(19&gt;$D163,"",IF($E163=1,EOMONTH(EDATE(Bonds!$I163,6*(19-1)),0),EDATE(Bonds!$I163,6*(19-1))))</f>
        <v/>
      </c>
      <c r="Y163" s="16" t="str">
        <f>IF(20&gt;$D163,"",IF($E163=1,EOMONTH(EDATE(Bonds!$I163,6*(20-1)),0),EDATE(Bonds!$I163,6*(20-1))))</f>
        <v/>
      </c>
      <c r="Z163" s="16" t="str">
        <f>IF(21&gt;$D163,"",IF($E163=1,EOMONTH(EDATE(Bonds!$I163,6*(21-1)),0),EDATE(Bonds!$I163,6*(21-1))))</f>
        <v/>
      </c>
      <c r="AA163" s="16" t="str">
        <f>IF(22&gt;$D163,"",IF($E163=1,EOMONTH(EDATE(Bonds!$I163,6*(22-1)),0),EDATE(Bonds!$I163,6*(22-1))))</f>
        <v/>
      </c>
      <c r="AB163" s="16" t="str">
        <f>IF(23&gt;$D163,"",IF($E163=1,EOMONTH(EDATE(Bonds!$I163,6*(23-1)),0),EDATE(Bonds!$I163,6*(23-1))))</f>
        <v/>
      </c>
      <c r="AC163" s="16" t="str">
        <f>IF(24&gt;$D163,"",IF($E163=1,EOMONTH(EDATE(Bonds!$I163,6*(24-1)),0),EDATE(Bonds!$I163,6*(24-1))))</f>
        <v/>
      </c>
      <c r="AD163" s="16" t="str">
        <f>IF(25&gt;$D163,"",IF($E163=1,EOMONTH(EDATE(Bonds!$I163,6*(25-1)),0),EDATE(Bonds!$I163,6*(25-1))))</f>
        <v/>
      </c>
      <c r="AE163" s="16" t="str">
        <f>IF(26&gt;$D163,"",IF($E163=1,EOMONTH(EDATE(Bonds!$I163,6*(26-1)),0),EDATE(Bonds!$I163,6*(26-1))))</f>
        <v/>
      </c>
      <c r="AF163" s="16" t="str">
        <f>IF(27&gt;$D163,"",IF($E163=1,EOMONTH(EDATE(Bonds!$I163,6*(27-1)),0),EDATE(Bonds!$I163,6*(27-1))))</f>
        <v/>
      </c>
      <c r="AG163" s="16" t="str">
        <f>IF(28&gt;$D163,"",IF($E163=1,EOMONTH(EDATE(Bonds!$I163,6*(28-1)),0),EDATE(Bonds!$I163,6*(28-1))))</f>
        <v/>
      </c>
      <c r="AH163" s="16" t="str">
        <f>IF(29&gt;$D163,"",IF($E163=1,EOMONTH(EDATE(Bonds!$I163,6*(29-1)),0),EDATE(Bonds!$I163,6*(29-1))))</f>
        <v/>
      </c>
      <c r="AI163" s="16" t="str">
        <f>IF(30&gt;$D163,"",IF($E163=1,EOMONTH(EDATE(Bonds!$I163,6*(30-1)),0),EDATE(Bonds!$I163,6*(30-1))))</f>
        <v/>
      </c>
      <c r="AJ163" s="16" t="str">
        <f>IF(31&gt;$D163,"",IF($E163=1,EOMONTH(EDATE(Bonds!$I163,6*(31-1)),0),EDATE(Bonds!$I163,6*(31-1))))</f>
        <v/>
      </c>
      <c r="AK163" s="16" t="str">
        <f>IF(32&gt;$D163,"",IF($E163=1,EOMONTH(EDATE(Bonds!$I163,6*(32-1)),0),EDATE(Bonds!$I163,6*(32-1))))</f>
        <v/>
      </c>
      <c r="AL163" s="16" t="str">
        <f>IF(33&gt;$D163,"",IF($E163=1,EOMONTH(EDATE(Bonds!$I163,6*(33-1)),0),EDATE(Bonds!$I163,6*(33-1))))</f>
        <v/>
      </c>
      <c r="AM163" s="16" t="str">
        <f>IF(34&gt;$D163,"",IF($E163=1,EOMONTH(EDATE(Bonds!$I163,6*(34-1)),0),EDATE(Bonds!$I163,6*(34-1))))</f>
        <v/>
      </c>
      <c r="AN163" s="16" t="str">
        <f>IF(35&gt;$D163,"",IF($E163=1,EOMONTH(EDATE(Bonds!$I163,6*(35-1)),0),EDATE(Bonds!$I163,6*(35-1))))</f>
        <v/>
      </c>
      <c r="AO163" s="16" t="str">
        <f>IF(36&gt;$D163,"",IF($E163=1,EOMONTH(EDATE(Bonds!$I163,6*(36-1)),0),EDATE(Bonds!$I163,6*(36-1))))</f>
        <v/>
      </c>
      <c r="AP163" s="16" t="str">
        <f>IF(37&gt;$D163,"",IF($E163=1,EOMONTH(EDATE(Bonds!$I163,6*(37-1)),0),EDATE(Bonds!$I163,6*(37-1))))</f>
        <v/>
      </c>
      <c r="AQ163" s="16" t="str">
        <f>IF(38&gt;$D163,"",IF($E163=1,EOMONTH(EDATE(Bonds!$I163,6*(38-1)),0),EDATE(Bonds!$I163,6*(38-1))))</f>
        <v/>
      </c>
      <c r="AR163" s="16" t="str">
        <f>IF(39&gt;$D163,"",IF($E163=1,EOMONTH(EDATE(Bonds!$I163,6*(39-1)),0),EDATE(Bonds!$I163,6*(39-1))))</f>
        <v/>
      </c>
      <c r="AS163" s="16" t="str">
        <f>IF(40&gt;$D163,"",IF($E163=1,EOMONTH(EDATE(Bonds!$I163,6*(40-1)),0),EDATE(Bonds!$I163,6*(40-1))))</f>
        <v/>
      </c>
      <c r="AT163" s="16" t="str">
        <f>IF(41&gt;$D163,"",IF($E163=1,EOMONTH(EDATE(Bonds!$I163,6*(41-1)),0),EDATE(Bonds!$I163,6*(41-1))))</f>
        <v/>
      </c>
      <c r="AU163" s="16" t="str">
        <f>IF(42&gt;$D163,"",IF($E163=1,EOMONTH(EDATE(Bonds!$I163,6*(42-1)),0),EDATE(Bonds!$I163,6*(42-1))))</f>
        <v/>
      </c>
      <c r="AV163" s="16" t="str">
        <f>IF(43&gt;$D163,"",IF($E163=1,EOMONTH(EDATE(Bonds!$I163,6*(43-1)),0),EDATE(Bonds!$I163,6*(43-1))))</f>
        <v/>
      </c>
      <c r="AW163" s="16" t="str">
        <f>IF(44&gt;$D163,"",IF($E163=1,EOMONTH(EDATE(Bonds!$I163,6*(44-1)),0),EDATE(Bonds!$I163,6*(44-1))))</f>
        <v/>
      </c>
      <c r="AX163" s="16" t="str">
        <f>IF(45&gt;$D163,"",IF($E163=1,EOMONTH(EDATE(Bonds!$I163,6*(45-1)),0),EDATE(Bonds!$I163,6*(45-1))))</f>
        <v/>
      </c>
      <c r="AY163" s="16" t="str">
        <f>IF(46&gt;$D163,"",IF($E163=1,EOMONTH(EDATE(Bonds!$I163,6*(46-1)),0),EDATE(Bonds!$I163,6*(46-1))))</f>
        <v/>
      </c>
      <c r="AZ163" s="16" t="str">
        <f>IF(47&gt;$D163,"",IF($E163=1,EOMONTH(EDATE(Bonds!$I163,6*(47-1)),0),EDATE(Bonds!$I163,6*(47-1))))</f>
        <v/>
      </c>
      <c r="BA163" s="16" t="str">
        <f>IF(48&gt;$D163,"",IF($E163=1,EOMONTH(EDATE(Bonds!$I163,6*(48-1)),0),EDATE(Bonds!$I163,6*(48-1))))</f>
        <v/>
      </c>
      <c r="BB163" s="16" t="str">
        <f>IF(49&gt;$D163,"",IF($E163=1,EOMONTH(EDATE(Bonds!$I163,6*(49-1)),0),EDATE(Bonds!$I163,6*(49-1))))</f>
        <v/>
      </c>
      <c r="BC163" s="16" t="str">
        <f>IF(50&gt;$D163,"",IF($E163=1,EOMONTH(EDATE(Bonds!$I163,6*(50-1)),0),EDATE(Bonds!$I163,6*(50-1))))</f>
        <v/>
      </c>
      <c r="BD163" s="16" t="str">
        <f>IF(51&gt;$D163,"",IF($E163=1,EOMONTH(EDATE(Bonds!$I163,6*(51-1)),0),EDATE(Bonds!$I163,6*(51-1))))</f>
        <v/>
      </c>
      <c r="BE163" s="16" t="str">
        <f>IF(52&gt;$D163,"",IF($E163=1,EOMONTH(EDATE(Bonds!$I163,6*(52-1)),0),EDATE(Bonds!$I163,6*(52-1))))</f>
        <v/>
      </c>
      <c r="BF163" s="16" t="str">
        <f>IF(53&gt;$D163,"",IF($E163=1,EOMONTH(EDATE(Bonds!$I163,6*(53-1)),0),EDATE(Bonds!$I163,6*(53-1))))</f>
        <v/>
      </c>
      <c r="BG163" s="16" t="str">
        <f>IF(54&gt;$D163,"",IF($E163=1,EOMONTH(EDATE(Bonds!$I163,6*(54-1)),0),EDATE(Bonds!$I163,6*(54-1))))</f>
        <v/>
      </c>
      <c r="BH163" s="16" t="str">
        <f>IF(55&gt;$D163,"",IF($E163=1,EOMONTH(EDATE(Bonds!$I163,6*(55-1)),0),EDATE(Bonds!$I163,6*(55-1))))</f>
        <v/>
      </c>
      <c r="BI163" s="16" t="str">
        <f>IF(56&gt;$D163,"",IF($E163=1,EOMONTH(EDATE(Bonds!$I163,6*(56-1)),0),EDATE(Bonds!$I163,6*(56-1))))</f>
        <v/>
      </c>
      <c r="BJ163" s="16" t="str">
        <f>IF(57&gt;$D163,"",IF($E163=1,EOMONTH(EDATE(Bonds!$I163,6*(57-1)),0),EDATE(Bonds!$I163,6*(57-1))))</f>
        <v/>
      </c>
      <c r="BK163" s="16" t="str">
        <f>IF(58&gt;$D163,"",IF($E163=1,EOMONTH(EDATE(Bonds!$I163,6*(58-1)),0),EDATE(Bonds!$I163,6*(58-1))))</f>
        <v/>
      </c>
      <c r="BL163" s="16" t="str">
        <f>IF(59&gt;$D163,"",IF($E163=1,EOMONTH(EDATE(Bonds!$I163,6*(59-1)),0),EDATE(Bonds!$I163,6*(59-1))))</f>
        <v/>
      </c>
      <c r="BM163" s="16" t="str">
        <f>IF(60&gt;$D163,"",IF($E163=1,EOMONTH(EDATE(Bonds!$I163,6*(60-1)),0),EDATE(Bonds!$I163,6*(60-1))))</f>
        <v/>
      </c>
      <c r="BO163" s="22">
        <f t="shared" si="243"/>
        <v>3.8804014146881394E-2</v>
      </c>
      <c r="BP163" s="22">
        <f t="shared" si="244"/>
        <v>4.0970007394902724E-2</v>
      </c>
      <c r="BQ163" s="22">
        <f t="shared" si="245"/>
        <v>4.2385663294413671E-2</v>
      </c>
      <c r="BR163" s="22">
        <f t="shared" si="246"/>
        <v>4.3268245081472673E-2</v>
      </c>
      <c r="BS163" s="22">
        <f t="shared" si="247"/>
        <v>4.3824848087713739E-2</v>
      </c>
      <c r="BT163" s="22">
        <f t="shared" si="248"/>
        <v>4.4170476768592037E-2</v>
      </c>
      <c r="BU163" s="22">
        <f t="shared" si="249"/>
        <v>4.4405613005269767E-2</v>
      </c>
      <c r="BV163" s="22" t="str">
        <f t="shared" si="250"/>
        <v/>
      </c>
      <c r="BW163" s="22" t="str">
        <f t="shared" si="251"/>
        <v/>
      </c>
      <c r="BX163" s="22" t="str">
        <f t="shared" si="252"/>
        <v/>
      </c>
      <c r="BY163" s="22" t="str">
        <f t="shared" si="253"/>
        <v/>
      </c>
      <c r="BZ163" s="22" t="str">
        <f t="shared" si="254"/>
        <v/>
      </c>
      <c r="CA163" s="22" t="str">
        <f t="shared" si="255"/>
        <v/>
      </c>
      <c r="CB163" s="22" t="str">
        <f t="shared" si="256"/>
        <v/>
      </c>
      <c r="CC163" s="22" t="str">
        <f t="shared" si="257"/>
        <v/>
      </c>
      <c r="CD163" s="22" t="str">
        <f t="shared" si="258"/>
        <v/>
      </c>
      <c r="CE163" s="22" t="str">
        <f t="shared" si="259"/>
        <v/>
      </c>
      <c r="CF163" s="22" t="str">
        <f t="shared" si="260"/>
        <v/>
      </c>
      <c r="CG163" s="22" t="str">
        <f t="shared" si="261"/>
        <v/>
      </c>
      <c r="CH163" s="22" t="str">
        <f t="shared" si="262"/>
        <v/>
      </c>
      <c r="CI163" s="22" t="str">
        <f t="shared" si="263"/>
        <v/>
      </c>
      <c r="CJ163" s="22" t="str">
        <f t="shared" si="264"/>
        <v/>
      </c>
      <c r="CK163" s="22" t="str">
        <f t="shared" si="265"/>
        <v/>
      </c>
      <c r="CL163" s="22" t="str">
        <f t="shared" si="266"/>
        <v/>
      </c>
      <c r="CM163" s="22" t="str">
        <f t="shared" si="267"/>
        <v/>
      </c>
      <c r="CN163" s="22" t="str">
        <f t="shared" si="268"/>
        <v/>
      </c>
      <c r="CO163" s="22" t="str">
        <f t="shared" si="269"/>
        <v/>
      </c>
      <c r="CP163" s="22" t="str">
        <f t="shared" si="270"/>
        <v/>
      </c>
      <c r="CQ163" s="22" t="str">
        <f t="shared" si="271"/>
        <v/>
      </c>
      <c r="CR163" s="22" t="str">
        <f t="shared" si="272"/>
        <v/>
      </c>
      <c r="CS163" s="22" t="str">
        <f t="shared" si="273"/>
        <v/>
      </c>
      <c r="CT163" s="22" t="str">
        <f t="shared" si="274"/>
        <v/>
      </c>
      <c r="CU163" s="22" t="str">
        <f t="shared" si="275"/>
        <v/>
      </c>
      <c r="CV163" s="22" t="str">
        <f t="shared" si="276"/>
        <v/>
      </c>
      <c r="CW163" s="22" t="str">
        <f t="shared" si="277"/>
        <v/>
      </c>
      <c r="CX163" s="22" t="str">
        <f t="shared" si="278"/>
        <v/>
      </c>
      <c r="CY163" s="22" t="str">
        <f t="shared" si="279"/>
        <v/>
      </c>
      <c r="CZ163" s="22" t="str">
        <f t="shared" si="280"/>
        <v/>
      </c>
      <c r="DA163" s="22" t="str">
        <f t="shared" si="281"/>
        <v/>
      </c>
      <c r="DB163" s="22" t="str">
        <f t="shared" si="282"/>
        <v/>
      </c>
      <c r="DC163" s="22" t="str">
        <f t="shared" si="283"/>
        <v/>
      </c>
      <c r="DD163" s="22" t="str">
        <f t="shared" si="284"/>
        <v/>
      </c>
      <c r="DE163" s="22" t="str">
        <f t="shared" si="285"/>
        <v/>
      </c>
      <c r="DF163" s="22" t="str">
        <f t="shared" si="286"/>
        <v/>
      </c>
      <c r="DG163" s="22" t="str">
        <f t="shared" si="287"/>
        <v/>
      </c>
      <c r="DH163" s="22" t="str">
        <f t="shared" si="288"/>
        <v/>
      </c>
      <c r="DI163" s="22" t="str">
        <f t="shared" si="289"/>
        <v/>
      </c>
      <c r="DJ163" s="22" t="str">
        <f t="shared" si="290"/>
        <v/>
      </c>
      <c r="DK163" s="22" t="str">
        <f t="shared" si="291"/>
        <v/>
      </c>
      <c r="DL163" s="22" t="str">
        <f t="shared" si="292"/>
        <v/>
      </c>
      <c r="DM163" s="22" t="str">
        <f t="shared" si="293"/>
        <v/>
      </c>
      <c r="DN163" s="22" t="str">
        <f t="shared" si="294"/>
        <v/>
      </c>
      <c r="DO163" s="22" t="str">
        <f t="shared" si="295"/>
        <v/>
      </c>
      <c r="DP163" s="22" t="str">
        <f t="shared" si="296"/>
        <v/>
      </c>
      <c r="DQ163" s="22" t="str">
        <f t="shared" si="297"/>
        <v/>
      </c>
      <c r="DR163" s="22" t="str">
        <f t="shared" si="298"/>
        <v/>
      </c>
      <c r="DS163" s="22" t="str">
        <f t="shared" si="299"/>
        <v/>
      </c>
      <c r="DT163" s="22" t="str">
        <f t="shared" si="300"/>
        <v/>
      </c>
      <c r="DU163" s="22" t="str">
        <f t="shared" si="301"/>
        <v/>
      </c>
      <c r="DV163" s="22" t="str">
        <f t="shared" si="302"/>
        <v/>
      </c>
      <c r="DX163" s="18">
        <f t="shared" si="303"/>
        <v>1.7232300997836356</v>
      </c>
      <c r="DY163" s="18">
        <f t="shared" si="304"/>
        <v>1.6871207837478039</v>
      </c>
      <c r="DZ163" s="18">
        <f t="shared" si="305"/>
        <v>1.649367670445659</v>
      </c>
      <c r="EA163" s="18">
        <f t="shared" si="306"/>
        <v>1.6121745776106151</v>
      </c>
      <c r="EB163" s="18">
        <f t="shared" si="307"/>
        <v>1.5752849121562322</v>
      </c>
      <c r="EC163" s="18">
        <f t="shared" si="308"/>
        <v>1.5398775924029531</v>
      </c>
      <c r="ED163" s="18">
        <f t="shared" si="309"/>
        <v>87.491333269097666</v>
      </c>
      <c r="EE163" s="18">
        <f t="shared" si="310"/>
        <v>0</v>
      </c>
      <c r="EF163" s="18">
        <f t="shared" si="311"/>
        <v>0</v>
      </c>
      <c r="EG163" s="18">
        <f t="shared" si="312"/>
        <v>0</v>
      </c>
      <c r="EH163" s="18">
        <f t="shared" si="313"/>
        <v>0</v>
      </c>
      <c r="EI163" s="18">
        <f t="shared" si="314"/>
        <v>0</v>
      </c>
      <c r="EJ163" s="18">
        <f t="shared" si="315"/>
        <v>0</v>
      </c>
      <c r="EK163" s="18">
        <f t="shared" si="316"/>
        <v>0</v>
      </c>
      <c r="EL163" s="18">
        <f t="shared" si="317"/>
        <v>0</v>
      </c>
      <c r="EM163" s="18">
        <f t="shared" si="318"/>
        <v>0</v>
      </c>
      <c r="EN163" s="18">
        <f t="shared" si="319"/>
        <v>0</v>
      </c>
      <c r="EO163" s="18">
        <f t="shared" si="320"/>
        <v>0</v>
      </c>
      <c r="EP163" s="18">
        <f t="shared" si="321"/>
        <v>0</v>
      </c>
      <c r="EQ163" s="18">
        <f t="shared" si="322"/>
        <v>0</v>
      </c>
      <c r="ER163" s="18">
        <f t="shared" si="323"/>
        <v>0</v>
      </c>
      <c r="ES163" s="18">
        <f t="shared" si="324"/>
        <v>0</v>
      </c>
      <c r="ET163" s="18">
        <f t="shared" si="325"/>
        <v>0</v>
      </c>
      <c r="EU163" s="18">
        <f t="shared" si="326"/>
        <v>0</v>
      </c>
      <c r="EV163" s="18">
        <f t="shared" si="327"/>
        <v>0</v>
      </c>
      <c r="EW163" s="18">
        <f t="shared" si="328"/>
        <v>0</v>
      </c>
      <c r="EX163" s="18">
        <f t="shared" si="329"/>
        <v>0</v>
      </c>
      <c r="EY163" s="18">
        <f t="shared" si="330"/>
        <v>0</v>
      </c>
      <c r="EZ163" s="18">
        <f t="shared" si="331"/>
        <v>0</v>
      </c>
      <c r="FA163" s="18">
        <f t="shared" si="332"/>
        <v>0</v>
      </c>
      <c r="FB163" s="18">
        <f t="shared" si="333"/>
        <v>0</v>
      </c>
      <c r="FC163" s="18">
        <f t="shared" si="334"/>
        <v>0</v>
      </c>
      <c r="FD163" s="18">
        <f t="shared" si="335"/>
        <v>0</v>
      </c>
      <c r="FE163" s="18">
        <f t="shared" si="336"/>
        <v>0</v>
      </c>
      <c r="FF163" s="18">
        <f t="shared" si="337"/>
        <v>0</v>
      </c>
      <c r="FG163" s="18">
        <f t="shared" si="338"/>
        <v>0</v>
      </c>
      <c r="FH163" s="18">
        <f t="shared" si="339"/>
        <v>0</v>
      </c>
      <c r="FI163" s="18">
        <f t="shared" si="340"/>
        <v>0</v>
      </c>
      <c r="FJ163" s="18">
        <f t="shared" si="341"/>
        <v>0</v>
      </c>
      <c r="FK163" s="18">
        <f t="shared" si="342"/>
        <v>0</v>
      </c>
      <c r="FL163" s="18">
        <f t="shared" si="343"/>
        <v>0</v>
      </c>
      <c r="FM163" s="18">
        <f t="shared" si="344"/>
        <v>0</v>
      </c>
      <c r="FN163" s="18">
        <f t="shared" si="345"/>
        <v>0</v>
      </c>
      <c r="FO163" s="18">
        <f t="shared" si="346"/>
        <v>0</v>
      </c>
      <c r="FP163" s="18">
        <f t="shared" si="347"/>
        <v>0</v>
      </c>
      <c r="FQ163" s="18">
        <f t="shared" si="348"/>
        <v>0</v>
      </c>
      <c r="FR163" s="18">
        <f t="shared" si="349"/>
        <v>0</v>
      </c>
      <c r="FS163" s="18">
        <f t="shared" si="350"/>
        <v>0</v>
      </c>
      <c r="FT163" s="18">
        <f t="shared" si="351"/>
        <v>0</v>
      </c>
      <c r="FU163" s="18">
        <f t="shared" si="352"/>
        <v>0</v>
      </c>
      <c r="FV163" s="18">
        <f t="shared" si="353"/>
        <v>0</v>
      </c>
      <c r="FW163" s="18">
        <f t="shared" si="354"/>
        <v>0</v>
      </c>
      <c r="FX163" s="18">
        <f t="shared" si="355"/>
        <v>0</v>
      </c>
      <c r="FY163" s="18">
        <f t="shared" si="356"/>
        <v>0</v>
      </c>
      <c r="FZ163" s="18">
        <f t="shared" si="357"/>
        <v>0</v>
      </c>
      <c r="GA163" s="18">
        <f t="shared" si="358"/>
        <v>0</v>
      </c>
      <c r="GB163" s="18">
        <f t="shared" si="359"/>
        <v>0</v>
      </c>
      <c r="GC163" s="18">
        <f t="shared" si="360"/>
        <v>0</v>
      </c>
      <c r="GD163" s="18">
        <f t="shared" si="361"/>
        <v>0</v>
      </c>
      <c r="GE163" s="18">
        <f t="shared" si="362"/>
        <v>0</v>
      </c>
    </row>
    <row r="164" spans="1:187" x14ac:dyDescent="0.2">
      <c r="A164">
        <v>161</v>
      </c>
      <c r="B164" s="16">
        <f>Bonds!B164</f>
        <v>47514</v>
      </c>
      <c r="C164" s="17">
        <f>Bonds!C164</f>
        <v>4.25</v>
      </c>
      <c r="D164">
        <f>Bonds!Q164</f>
        <v>7</v>
      </c>
      <c r="E164">
        <f t="shared" si="242"/>
        <v>1</v>
      </c>
      <c r="F164" s="16">
        <f>IF(1&gt;$D164,"",IF($E164=1,EOMONTH(EDATE(Bonds!$I164,6*(1-1)),0),EDATE(Bonds!$I164,6*(1-1))))</f>
        <v>46418</v>
      </c>
      <c r="G164" s="16">
        <f>IF(2&gt;$D164,"",IF($E164=1,EOMONTH(EDATE(Bonds!$I164,6*(2-1)),0),EDATE(Bonds!$I164,6*(2-1))))</f>
        <v>46599</v>
      </c>
      <c r="H164" s="16">
        <f>IF(3&gt;$D164,"",IF($E164=1,EOMONTH(EDATE(Bonds!$I164,6*(3-1)),0),EDATE(Bonds!$I164,6*(3-1))))</f>
        <v>46783</v>
      </c>
      <c r="I164" s="16">
        <f>IF(4&gt;$D164,"",IF($E164=1,EOMONTH(EDATE(Bonds!$I164,6*(4-1)),0),EDATE(Bonds!$I164,6*(4-1))))</f>
        <v>46965</v>
      </c>
      <c r="J164" s="16">
        <f>IF(5&gt;$D164,"",IF($E164=1,EOMONTH(EDATE(Bonds!$I164,6*(5-1)),0),EDATE(Bonds!$I164,6*(5-1))))</f>
        <v>47149</v>
      </c>
      <c r="K164" s="16">
        <f>IF(6&gt;$D164,"",IF($E164=1,EOMONTH(EDATE(Bonds!$I164,6*(6-1)),0),EDATE(Bonds!$I164,6*(6-1))))</f>
        <v>47330</v>
      </c>
      <c r="L164" s="16">
        <f>IF(7&gt;$D164,"",IF($E164=1,EOMONTH(EDATE(Bonds!$I164,6*(7-1)),0),EDATE(Bonds!$I164,6*(7-1))))</f>
        <v>47514</v>
      </c>
      <c r="M164" s="16" t="str">
        <f>IF(8&gt;$D164,"",IF($E164=1,EOMONTH(EDATE(Bonds!$I164,6*(8-1)),0),EDATE(Bonds!$I164,6*(8-1))))</f>
        <v/>
      </c>
      <c r="N164" s="16" t="str">
        <f>IF(9&gt;$D164,"",IF($E164=1,EOMONTH(EDATE(Bonds!$I164,6*(9-1)),0),EDATE(Bonds!$I164,6*(9-1))))</f>
        <v/>
      </c>
      <c r="O164" s="16" t="str">
        <f>IF(10&gt;$D164,"",IF($E164=1,EOMONTH(EDATE(Bonds!$I164,6*(10-1)),0),EDATE(Bonds!$I164,6*(10-1))))</f>
        <v/>
      </c>
      <c r="P164" s="16" t="str">
        <f>IF(11&gt;$D164,"",IF($E164=1,EOMONTH(EDATE(Bonds!$I164,6*(11-1)),0),EDATE(Bonds!$I164,6*(11-1))))</f>
        <v/>
      </c>
      <c r="Q164" s="16" t="str">
        <f>IF(12&gt;$D164,"",IF($E164=1,EOMONTH(EDATE(Bonds!$I164,6*(12-1)),0),EDATE(Bonds!$I164,6*(12-1))))</f>
        <v/>
      </c>
      <c r="R164" s="16" t="str">
        <f>IF(13&gt;$D164,"",IF($E164=1,EOMONTH(EDATE(Bonds!$I164,6*(13-1)),0),EDATE(Bonds!$I164,6*(13-1))))</f>
        <v/>
      </c>
      <c r="S164" s="16" t="str">
        <f>IF(14&gt;$D164,"",IF($E164=1,EOMONTH(EDATE(Bonds!$I164,6*(14-1)),0),EDATE(Bonds!$I164,6*(14-1))))</f>
        <v/>
      </c>
      <c r="T164" s="16" t="str">
        <f>IF(15&gt;$D164,"",IF($E164=1,EOMONTH(EDATE(Bonds!$I164,6*(15-1)),0),EDATE(Bonds!$I164,6*(15-1))))</f>
        <v/>
      </c>
      <c r="U164" s="16" t="str">
        <f>IF(16&gt;$D164,"",IF($E164=1,EOMONTH(EDATE(Bonds!$I164,6*(16-1)),0),EDATE(Bonds!$I164,6*(16-1))))</f>
        <v/>
      </c>
      <c r="V164" s="16" t="str">
        <f>IF(17&gt;$D164,"",IF($E164=1,EOMONTH(EDATE(Bonds!$I164,6*(17-1)),0),EDATE(Bonds!$I164,6*(17-1))))</f>
        <v/>
      </c>
      <c r="W164" s="16" t="str">
        <f>IF(18&gt;$D164,"",IF($E164=1,EOMONTH(EDATE(Bonds!$I164,6*(18-1)),0),EDATE(Bonds!$I164,6*(18-1))))</f>
        <v/>
      </c>
      <c r="X164" s="16" t="str">
        <f>IF(19&gt;$D164,"",IF($E164=1,EOMONTH(EDATE(Bonds!$I164,6*(19-1)),0),EDATE(Bonds!$I164,6*(19-1))))</f>
        <v/>
      </c>
      <c r="Y164" s="16" t="str">
        <f>IF(20&gt;$D164,"",IF($E164=1,EOMONTH(EDATE(Bonds!$I164,6*(20-1)),0),EDATE(Bonds!$I164,6*(20-1))))</f>
        <v/>
      </c>
      <c r="Z164" s="16" t="str">
        <f>IF(21&gt;$D164,"",IF($E164=1,EOMONTH(EDATE(Bonds!$I164,6*(21-1)),0),EDATE(Bonds!$I164,6*(21-1))))</f>
        <v/>
      </c>
      <c r="AA164" s="16" t="str">
        <f>IF(22&gt;$D164,"",IF($E164=1,EOMONTH(EDATE(Bonds!$I164,6*(22-1)),0),EDATE(Bonds!$I164,6*(22-1))))</f>
        <v/>
      </c>
      <c r="AB164" s="16" t="str">
        <f>IF(23&gt;$D164,"",IF($E164=1,EOMONTH(EDATE(Bonds!$I164,6*(23-1)),0),EDATE(Bonds!$I164,6*(23-1))))</f>
        <v/>
      </c>
      <c r="AC164" s="16" t="str">
        <f>IF(24&gt;$D164,"",IF($E164=1,EOMONTH(EDATE(Bonds!$I164,6*(24-1)),0),EDATE(Bonds!$I164,6*(24-1))))</f>
        <v/>
      </c>
      <c r="AD164" s="16" t="str">
        <f>IF(25&gt;$D164,"",IF($E164=1,EOMONTH(EDATE(Bonds!$I164,6*(25-1)),0),EDATE(Bonds!$I164,6*(25-1))))</f>
        <v/>
      </c>
      <c r="AE164" s="16" t="str">
        <f>IF(26&gt;$D164,"",IF($E164=1,EOMONTH(EDATE(Bonds!$I164,6*(26-1)),0),EDATE(Bonds!$I164,6*(26-1))))</f>
        <v/>
      </c>
      <c r="AF164" s="16" t="str">
        <f>IF(27&gt;$D164,"",IF($E164=1,EOMONTH(EDATE(Bonds!$I164,6*(27-1)),0),EDATE(Bonds!$I164,6*(27-1))))</f>
        <v/>
      </c>
      <c r="AG164" s="16" t="str">
        <f>IF(28&gt;$D164,"",IF($E164=1,EOMONTH(EDATE(Bonds!$I164,6*(28-1)),0),EDATE(Bonds!$I164,6*(28-1))))</f>
        <v/>
      </c>
      <c r="AH164" s="16" t="str">
        <f>IF(29&gt;$D164,"",IF($E164=1,EOMONTH(EDATE(Bonds!$I164,6*(29-1)),0),EDATE(Bonds!$I164,6*(29-1))))</f>
        <v/>
      </c>
      <c r="AI164" s="16" t="str">
        <f>IF(30&gt;$D164,"",IF($E164=1,EOMONTH(EDATE(Bonds!$I164,6*(30-1)),0),EDATE(Bonds!$I164,6*(30-1))))</f>
        <v/>
      </c>
      <c r="AJ164" s="16" t="str">
        <f>IF(31&gt;$D164,"",IF($E164=1,EOMONTH(EDATE(Bonds!$I164,6*(31-1)),0),EDATE(Bonds!$I164,6*(31-1))))</f>
        <v/>
      </c>
      <c r="AK164" s="16" t="str">
        <f>IF(32&gt;$D164,"",IF($E164=1,EOMONTH(EDATE(Bonds!$I164,6*(32-1)),0),EDATE(Bonds!$I164,6*(32-1))))</f>
        <v/>
      </c>
      <c r="AL164" s="16" t="str">
        <f>IF(33&gt;$D164,"",IF($E164=1,EOMONTH(EDATE(Bonds!$I164,6*(33-1)),0),EDATE(Bonds!$I164,6*(33-1))))</f>
        <v/>
      </c>
      <c r="AM164" s="16" t="str">
        <f>IF(34&gt;$D164,"",IF($E164=1,EOMONTH(EDATE(Bonds!$I164,6*(34-1)),0),EDATE(Bonds!$I164,6*(34-1))))</f>
        <v/>
      </c>
      <c r="AN164" s="16" t="str">
        <f>IF(35&gt;$D164,"",IF($E164=1,EOMONTH(EDATE(Bonds!$I164,6*(35-1)),0),EDATE(Bonds!$I164,6*(35-1))))</f>
        <v/>
      </c>
      <c r="AO164" s="16" t="str">
        <f>IF(36&gt;$D164,"",IF($E164=1,EOMONTH(EDATE(Bonds!$I164,6*(36-1)),0),EDATE(Bonds!$I164,6*(36-1))))</f>
        <v/>
      </c>
      <c r="AP164" s="16" t="str">
        <f>IF(37&gt;$D164,"",IF($E164=1,EOMONTH(EDATE(Bonds!$I164,6*(37-1)),0),EDATE(Bonds!$I164,6*(37-1))))</f>
        <v/>
      </c>
      <c r="AQ164" s="16" t="str">
        <f>IF(38&gt;$D164,"",IF($E164=1,EOMONTH(EDATE(Bonds!$I164,6*(38-1)),0),EDATE(Bonds!$I164,6*(38-1))))</f>
        <v/>
      </c>
      <c r="AR164" s="16" t="str">
        <f>IF(39&gt;$D164,"",IF($E164=1,EOMONTH(EDATE(Bonds!$I164,6*(39-1)),0),EDATE(Bonds!$I164,6*(39-1))))</f>
        <v/>
      </c>
      <c r="AS164" s="16" t="str">
        <f>IF(40&gt;$D164,"",IF($E164=1,EOMONTH(EDATE(Bonds!$I164,6*(40-1)),0),EDATE(Bonds!$I164,6*(40-1))))</f>
        <v/>
      </c>
      <c r="AT164" s="16" t="str">
        <f>IF(41&gt;$D164,"",IF($E164=1,EOMONTH(EDATE(Bonds!$I164,6*(41-1)),0),EDATE(Bonds!$I164,6*(41-1))))</f>
        <v/>
      </c>
      <c r="AU164" s="16" t="str">
        <f>IF(42&gt;$D164,"",IF($E164=1,EOMONTH(EDATE(Bonds!$I164,6*(42-1)),0),EDATE(Bonds!$I164,6*(42-1))))</f>
        <v/>
      </c>
      <c r="AV164" s="16" t="str">
        <f>IF(43&gt;$D164,"",IF($E164=1,EOMONTH(EDATE(Bonds!$I164,6*(43-1)),0),EDATE(Bonds!$I164,6*(43-1))))</f>
        <v/>
      </c>
      <c r="AW164" s="16" t="str">
        <f>IF(44&gt;$D164,"",IF($E164=1,EOMONTH(EDATE(Bonds!$I164,6*(44-1)),0),EDATE(Bonds!$I164,6*(44-1))))</f>
        <v/>
      </c>
      <c r="AX164" s="16" t="str">
        <f>IF(45&gt;$D164,"",IF($E164=1,EOMONTH(EDATE(Bonds!$I164,6*(45-1)),0),EDATE(Bonds!$I164,6*(45-1))))</f>
        <v/>
      </c>
      <c r="AY164" s="16" t="str">
        <f>IF(46&gt;$D164,"",IF($E164=1,EOMONTH(EDATE(Bonds!$I164,6*(46-1)),0),EDATE(Bonds!$I164,6*(46-1))))</f>
        <v/>
      </c>
      <c r="AZ164" s="16" t="str">
        <f>IF(47&gt;$D164,"",IF($E164=1,EOMONTH(EDATE(Bonds!$I164,6*(47-1)),0),EDATE(Bonds!$I164,6*(47-1))))</f>
        <v/>
      </c>
      <c r="BA164" s="16" t="str">
        <f>IF(48&gt;$D164,"",IF($E164=1,EOMONTH(EDATE(Bonds!$I164,6*(48-1)),0),EDATE(Bonds!$I164,6*(48-1))))</f>
        <v/>
      </c>
      <c r="BB164" s="16" t="str">
        <f>IF(49&gt;$D164,"",IF($E164=1,EOMONTH(EDATE(Bonds!$I164,6*(49-1)),0),EDATE(Bonds!$I164,6*(49-1))))</f>
        <v/>
      </c>
      <c r="BC164" s="16" t="str">
        <f>IF(50&gt;$D164,"",IF($E164=1,EOMONTH(EDATE(Bonds!$I164,6*(50-1)),0),EDATE(Bonds!$I164,6*(50-1))))</f>
        <v/>
      </c>
      <c r="BD164" s="16" t="str">
        <f>IF(51&gt;$D164,"",IF($E164=1,EOMONTH(EDATE(Bonds!$I164,6*(51-1)),0),EDATE(Bonds!$I164,6*(51-1))))</f>
        <v/>
      </c>
      <c r="BE164" s="16" t="str">
        <f>IF(52&gt;$D164,"",IF($E164=1,EOMONTH(EDATE(Bonds!$I164,6*(52-1)),0),EDATE(Bonds!$I164,6*(52-1))))</f>
        <v/>
      </c>
      <c r="BF164" s="16" t="str">
        <f>IF(53&gt;$D164,"",IF($E164=1,EOMONTH(EDATE(Bonds!$I164,6*(53-1)),0),EDATE(Bonds!$I164,6*(53-1))))</f>
        <v/>
      </c>
      <c r="BG164" s="16" t="str">
        <f>IF(54&gt;$D164,"",IF($E164=1,EOMONTH(EDATE(Bonds!$I164,6*(54-1)),0),EDATE(Bonds!$I164,6*(54-1))))</f>
        <v/>
      </c>
      <c r="BH164" s="16" t="str">
        <f>IF(55&gt;$D164,"",IF($E164=1,EOMONTH(EDATE(Bonds!$I164,6*(55-1)),0),EDATE(Bonds!$I164,6*(55-1))))</f>
        <v/>
      </c>
      <c r="BI164" s="16" t="str">
        <f>IF(56&gt;$D164,"",IF($E164=1,EOMONTH(EDATE(Bonds!$I164,6*(56-1)),0),EDATE(Bonds!$I164,6*(56-1))))</f>
        <v/>
      </c>
      <c r="BJ164" s="16" t="str">
        <f>IF(57&gt;$D164,"",IF($E164=1,EOMONTH(EDATE(Bonds!$I164,6*(57-1)),0),EDATE(Bonds!$I164,6*(57-1))))</f>
        <v/>
      </c>
      <c r="BK164" s="16" t="str">
        <f>IF(58&gt;$D164,"",IF($E164=1,EOMONTH(EDATE(Bonds!$I164,6*(58-1)),0),EDATE(Bonds!$I164,6*(58-1))))</f>
        <v/>
      </c>
      <c r="BL164" s="16" t="str">
        <f>IF(59&gt;$D164,"",IF($E164=1,EOMONTH(EDATE(Bonds!$I164,6*(59-1)),0),EDATE(Bonds!$I164,6*(59-1))))</f>
        <v/>
      </c>
      <c r="BM164" s="16" t="str">
        <f>IF(60&gt;$D164,"",IF($E164=1,EOMONTH(EDATE(Bonds!$I164,6*(60-1)),0),EDATE(Bonds!$I164,6*(60-1))))</f>
        <v/>
      </c>
      <c r="BO164" s="22">
        <f t="shared" si="243"/>
        <v>3.8804014146881394E-2</v>
      </c>
      <c r="BP164" s="22">
        <f t="shared" si="244"/>
        <v>4.0970007394902724E-2</v>
      </c>
      <c r="BQ164" s="22">
        <f t="shared" si="245"/>
        <v>4.2385663294413671E-2</v>
      </c>
      <c r="BR164" s="22">
        <f t="shared" si="246"/>
        <v>4.3268245081472673E-2</v>
      </c>
      <c r="BS164" s="22">
        <f t="shared" si="247"/>
        <v>4.3824848087713739E-2</v>
      </c>
      <c r="BT164" s="22">
        <f t="shared" si="248"/>
        <v>4.4170476768592037E-2</v>
      </c>
      <c r="BU164" s="22">
        <f t="shared" si="249"/>
        <v>4.4405613005269767E-2</v>
      </c>
      <c r="BV164" s="22" t="str">
        <f t="shared" si="250"/>
        <v/>
      </c>
      <c r="BW164" s="22" t="str">
        <f t="shared" si="251"/>
        <v/>
      </c>
      <c r="BX164" s="22" t="str">
        <f t="shared" si="252"/>
        <v/>
      </c>
      <c r="BY164" s="22" t="str">
        <f t="shared" si="253"/>
        <v/>
      </c>
      <c r="BZ164" s="22" t="str">
        <f t="shared" si="254"/>
        <v/>
      </c>
      <c r="CA164" s="22" t="str">
        <f t="shared" si="255"/>
        <v/>
      </c>
      <c r="CB164" s="22" t="str">
        <f t="shared" si="256"/>
        <v/>
      </c>
      <c r="CC164" s="22" t="str">
        <f t="shared" si="257"/>
        <v/>
      </c>
      <c r="CD164" s="22" t="str">
        <f t="shared" si="258"/>
        <v/>
      </c>
      <c r="CE164" s="22" t="str">
        <f t="shared" si="259"/>
        <v/>
      </c>
      <c r="CF164" s="22" t="str">
        <f t="shared" si="260"/>
        <v/>
      </c>
      <c r="CG164" s="22" t="str">
        <f t="shared" si="261"/>
        <v/>
      </c>
      <c r="CH164" s="22" t="str">
        <f t="shared" si="262"/>
        <v/>
      </c>
      <c r="CI164" s="22" t="str">
        <f t="shared" si="263"/>
        <v/>
      </c>
      <c r="CJ164" s="22" t="str">
        <f t="shared" si="264"/>
        <v/>
      </c>
      <c r="CK164" s="22" t="str">
        <f t="shared" si="265"/>
        <v/>
      </c>
      <c r="CL164" s="22" t="str">
        <f t="shared" si="266"/>
        <v/>
      </c>
      <c r="CM164" s="22" t="str">
        <f t="shared" si="267"/>
        <v/>
      </c>
      <c r="CN164" s="22" t="str">
        <f t="shared" si="268"/>
        <v/>
      </c>
      <c r="CO164" s="22" t="str">
        <f t="shared" si="269"/>
        <v/>
      </c>
      <c r="CP164" s="22" t="str">
        <f t="shared" si="270"/>
        <v/>
      </c>
      <c r="CQ164" s="22" t="str">
        <f t="shared" si="271"/>
        <v/>
      </c>
      <c r="CR164" s="22" t="str">
        <f t="shared" si="272"/>
        <v/>
      </c>
      <c r="CS164" s="22" t="str">
        <f t="shared" si="273"/>
        <v/>
      </c>
      <c r="CT164" s="22" t="str">
        <f t="shared" si="274"/>
        <v/>
      </c>
      <c r="CU164" s="22" t="str">
        <f t="shared" si="275"/>
        <v/>
      </c>
      <c r="CV164" s="22" t="str">
        <f t="shared" si="276"/>
        <v/>
      </c>
      <c r="CW164" s="22" t="str">
        <f t="shared" si="277"/>
        <v/>
      </c>
      <c r="CX164" s="22" t="str">
        <f t="shared" si="278"/>
        <v/>
      </c>
      <c r="CY164" s="22" t="str">
        <f t="shared" si="279"/>
        <v/>
      </c>
      <c r="CZ164" s="22" t="str">
        <f t="shared" si="280"/>
        <v/>
      </c>
      <c r="DA164" s="22" t="str">
        <f t="shared" si="281"/>
        <v/>
      </c>
      <c r="DB164" s="22" t="str">
        <f t="shared" si="282"/>
        <v/>
      </c>
      <c r="DC164" s="22" t="str">
        <f t="shared" si="283"/>
        <v/>
      </c>
      <c r="DD164" s="22" t="str">
        <f t="shared" si="284"/>
        <v/>
      </c>
      <c r="DE164" s="22" t="str">
        <f t="shared" si="285"/>
        <v/>
      </c>
      <c r="DF164" s="22" t="str">
        <f t="shared" si="286"/>
        <v/>
      </c>
      <c r="DG164" s="22" t="str">
        <f t="shared" si="287"/>
        <v/>
      </c>
      <c r="DH164" s="22" t="str">
        <f t="shared" si="288"/>
        <v/>
      </c>
      <c r="DI164" s="22" t="str">
        <f t="shared" si="289"/>
        <v/>
      </c>
      <c r="DJ164" s="22" t="str">
        <f t="shared" si="290"/>
        <v/>
      </c>
      <c r="DK164" s="22" t="str">
        <f t="shared" si="291"/>
        <v/>
      </c>
      <c r="DL164" s="22" t="str">
        <f t="shared" si="292"/>
        <v/>
      </c>
      <c r="DM164" s="22" t="str">
        <f t="shared" si="293"/>
        <v/>
      </c>
      <c r="DN164" s="22" t="str">
        <f t="shared" si="294"/>
        <v/>
      </c>
      <c r="DO164" s="22" t="str">
        <f t="shared" si="295"/>
        <v/>
      </c>
      <c r="DP164" s="22" t="str">
        <f t="shared" si="296"/>
        <v/>
      </c>
      <c r="DQ164" s="22" t="str">
        <f t="shared" si="297"/>
        <v/>
      </c>
      <c r="DR164" s="22" t="str">
        <f t="shared" si="298"/>
        <v/>
      </c>
      <c r="DS164" s="22" t="str">
        <f t="shared" si="299"/>
        <v/>
      </c>
      <c r="DT164" s="22" t="str">
        <f t="shared" si="300"/>
        <v/>
      </c>
      <c r="DU164" s="22" t="str">
        <f t="shared" si="301"/>
        <v/>
      </c>
      <c r="DV164" s="22" t="str">
        <f t="shared" si="302"/>
        <v/>
      </c>
      <c r="DX164" s="18">
        <f t="shared" si="303"/>
        <v>2.0924936925944144</v>
      </c>
      <c r="DY164" s="18">
        <f t="shared" si="304"/>
        <v>2.0486466659794762</v>
      </c>
      <c r="DZ164" s="18">
        <f t="shared" si="305"/>
        <v>2.0028035998268718</v>
      </c>
      <c r="EA164" s="18">
        <f t="shared" si="306"/>
        <v>1.9576405585271754</v>
      </c>
      <c r="EB164" s="18">
        <f t="shared" si="307"/>
        <v>1.9128459647611393</v>
      </c>
      <c r="EC164" s="18">
        <f t="shared" si="308"/>
        <v>1.8698513622035859</v>
      </c>
      <c r="ED164" s="18">
        <f t="shared" si="309"/>
        <v>87.813782900310557</v>
      </c>
      <c r="EE164" s="18">
        <f t="shared" si="310"/>
        <v>0</v>
      </c>
      <c r="EF164" s="18">
        <f t="shared" si="311"/>
        <v>0</v>
      </c>
      <c r="EG164" s="18">
        <f t="shared" si="312"/>
        <v>0</v>
      </c>
      <c r="EH164" s="18">
        <f t="shared" si="313"/>
        <v>0</v>
      </c>
      <c r="EI164" s="18">
        <f t="shared" si="314"/>
        <v>0</v>
      </c>
      <c r="EJ164" s="18">
        <f t="shared" si="315"/>
        <v>0</v>
      </c>
      <c r="EK164" s="18">
        <f t="shared" si="316"/>
        <v>0</v>
      </c>
      <c r="EL164" s="18">
        <f t="shared" si="317"/>
        <v>0</v>
      </c>
      <c r="EM164" s="18">
        <f t="shared" si="318"/>
        <v>0</v>
      </c>
      <c r="EN164" s="18">
        <f t="shared" si="319"/>
        <v>0</v>
      </c>
      <c r="EO164" s="18">
        <f t="shared" si="320"/>
        <v>0</v>
      </c>
      <c r="EP164" s="18">
        <f t="shared" si="321"/>
        <v>0</v>
      </c>
      <c r="EQ164" s="18">
        <f t="shared" si="322"/>
        <v>0</v>
      </c>
      <c r="ER164" s="18">
        <f t="shared" si="323"/>
        <v>0</v>
      </c>
      <c r="ES164" s="18">
        <f t="shared" si="324"/>
        <v>0</v>
      </c>
      <c r="ET164" s="18">
        <f t="shared" si="325"/>
        <v>0</v>
      </c>
      <c r="EU164" s="18">
        <f t="shared" si="326"/>
        <v>0</v>
      </c>
      <c r="EV164" s="18">
        <f t="shared" si="327"/>
        <v>0</v>
      </c>
      <c r="EW164" s="18">
        <f t="shared" si="328"/>
        <v>0</v>
      </c>
      <c r="EX164" s="18">
        <f t="shared" si="329"/>
        <v>0</v>
      </c>
      <c r="EY164" s="18">
        <f t="shared" si="330"/>
        <v>0</v>
      </c>
      <c r="EZ164" s="18">
        <f t="shared" si="331"/>
        <v>0</v>
      </c>
      <c r="FA164" s="18">
        <f t="shared" si="332"/>
        <v>0</v>
      </c>
      <c r="FB164" s="18">
        <f t="shared" si="333"/>
        <v>0</v>
      </c>
      <c r="FC164" s="18">
        <f t="shared" si="334"/>
        <v>0</v>
      </c>
      <c r="FD164" s="18">
        <f t="shared" si="335"/>
        <v>0</v>
      </c>
      <c r="FE164" s="18">
        <f t="shared" si="336"/>
        <v>0</v>
      </c>
      <c r="FF164" s="18">
        <f t="shared" si="337"/>
        <v>0</v>
      </c>
      <c r="FG164" s="18">
        <f t="shared" si="338"/>
        <v>0</v>
      </c>
      <c r="FH164" s="18">
        <f t="shared" si="339"/>
        <v>0</v>
      </c>
      <c r="FI164" s="18">
        <f t="shared" si="340"/>
        <v>0</v>
      </c>
      <c r="FJ164" s="18">
        <f t="shared" si="341"/>
        <v>0</v>
      </c>
      <c r="FK164" s="18">
        <f t="shared" si="342"/>
        <v>0</v>
      </c>
      <c r="FL164" s="18">
        <f t="shared" si="343"/>
        <v>0</v>
      </c>
      <c r="FM164" s="18">
        <f t="shared" si="344"/>
        <v>0</v>
      </c>
      <c r="FN164" s="18">
        <f t="shared" si="345"/>
        <v>0</v>
      </c>
      <c r="FO164" s="18">
        <f t="shared" si="346"/>
        <v>0</v>
      </c>
      <c r="FP164" s="18">
        <f t="shared" si="347"/>
        <v>0</v>
      </c>
      <c r="FQ164" s="18">
        <f t="shared" si="348"/>
        <v>0</v>
      </c>
      <c r="FR164" s="18">
        <f t="shared" si="349"/>
        <v>0</v>
      </c>
      <c r="FS164" s="18">
        <f t="shared" si="350"/>
        <v>0</v>
      </c>
      <c r="FT164" s="18">
        <f t="shared" si="351"/>
        <v>0</v>
      </c>
      <c r="FU164" s="18">
        <f t="shared" si="352"/>
        <v>0</v>
      </c>
      <c r="FV164" s="18">
        <f t="shared" si="353"/>
        <v>0</v>
      </c>
      <c r="FW164" s="18">
        <f t="shared" si="354"/>
        <v>0</v>
      </c>
      <c r="FX164" s="18">
        <f t="shared" si="355"/>
        <v>0</v>
      </c>
      <c r="FY164" s="18">
        <f t="shared" si="356"/>
        <v>0</v>
      </c>
      <c r="FZ164" s="18">
        <f t="shared" si="357"/>
        <v>0</v>
      </c>
      <c r="GA164" s="18">
        <f t="shared" si="358"/>
        <v>0</v>
      </c>
      <c r="GB164" s="18">
        <f t="shared" si="359"/>
        <v>0</v>
      </c>
      <c r="GC164" s="18">
        <f t="shared" si="360"/>
        <v>0</v>
      </c>
      <c r="GD164" s="18">
        <f t="shared" si="361"/>
        <v>0</v>
      </c>
      <c r="GE164" s="18">
        <f t="shared" si="362"/>
        <v>0</v>
      </c>
    </row>
    <row r="165" spans="1:187" x14ac:dyDescent="0.2">
      <c r="A165">
        <v>162</v>
      </c>
      <c r="B165" s="16">
        <f>Bonds!B165</f>
        <v>47529</v>
      </c>
      <c r="C165" s="17">
        <f>Bonds!C165</f>
        <v>1.5</v>
      </c>
      <c r="D165">
        <f>Bonds!Q165</f>
        <v>7</v>
      </c>
      <c r="E165">
        <f t="shared" si="242"/>
        <v>0</v>
      </c>
      <c r="F165" s="16">
        <f>IF(1&gt;$D165,"",IF($E165=1,EOMONTH(EDATE(Bonds!$I165,6*(1-1)),0),EDATE(Bonds!$I165,6*(1-1))))</f>
        <v>46433</v>
      </c>
      <c r="G165" s="16">
        <f>IF(2&gt;$D165,"",IF($E165=1,EOMONTH(EDATE(Bonds!$I165,6*(2-1)),0),EDATE(Bonds!$I165,6*(2-1))))</f>
        <v>46614</v>
      </c>
      <c r="H165" s="16">
        <f>IF(3&gt;$D165,"",IF($E165=1,EOMONTH(EDATE(Bonds!$I165,6*(3-1)),0),EDATE(Bonds!$I165,6*(3-1))))</f>
        <v>46798</v>
      </c>
      <c r="I165" s="16">
        <f>IF(4&gt;$D165,"",IF($E165=1,EOMONTH(EDATE(Bonds!$I165,6*(4-1)),0),EDATE(Bonds!$I165,6*(4-1))))</f>
        <v>46980</v>
      </c>
      <c r="J165" s="16">
        <f>IF(5&gt;$D165,"",IF($E165=1,EOMONTH(EDATE(Bonds!$I165,6*(5-1)),0),EDATE(Bonds!$I165,6*(5-1))))</f>
        <v>47164</v>
      </c>
      <c r="K165" s="16">
        <f>IF(6&gt;$D165,"",IF($E165=1,EOMONTH(EDATE(Bonds!$I165,6*(6-1)),0),EDATE(Bonds!$I165,6*(6-1))))</f>
        <v>47345</v>
      </c>
      <c r="L165" s="16">
        <f>IF(7&gt;$D165,"",IF($E165=1,EOMONTH(EDATE(Bonds!$I165,6*(7-1)),0),EDATE(Bonds!$I165,6*(7-1))))</f>
        <v>47529</v>
      </c>
      <c r="M165" s="16" t="str">
        <f>IF(8&gt;$D165,"",IF($E165=1,EOMONTH(EDATE(Bonds!$I165,6*(8-1)),0),EDATE(Bonds!$I165,6*(8-1))))</f>
        <v/>
      </c>
      <c r="N165" s="16" t="str">
        <f>IF(9&gt;$D165,"",IF($E165=1,EOMONTH(EDATE(Bonds!$I165,6*(9-1)),0),EDATE(Bonds!$I165,6*(9-1))))</f>
        <v/>
      </c>
      <c r="O165" s="16" t="str">
        <f>IF(10&gt;$D165,"",IF($E165=1,EOMONTH(EDATE(Bonds!$I165,6*(10-1)),0),EDATE(Bonds!$I165,6*(10-1))))</f>
        <v/>
      </c>
      <c r="P165" s="16" t="str">
        <f>IF(11&gt;$D165,"",IF($E165=1,EOMONTH(EDATE(Bonds!$I165,6*(11-1)),0),EDATE(Bonds!$I165,6*(11-1))))</f>
        <v/>
      </c>
      <c r="Q165" s="16" t="str">
        <f>IF(12&gt;$D165,"",IF($E165=1,EOMONTH(EDATE(Bonds!$I165,6*(12-1)),0),EDATE(Bonds!$I165,6*(12-1))))</f>
        <v/>
      </c>
      <c r="R165" s="16" t="str">
        <f>IF(13&gt;$D165,"",IF($E165=1,EOMONTH(EDATE(Bonds!$I165,6*(13-1)),0),EDATE(Bonds!$I165,6*(13-1))))</f>
        <v/>
      </c>
      <c r="S165" s="16" t="str">
        <f>IF(14&gt;$D165,"",IF($E165=1,EOMONTH(EDATE(Bonds!$I165,6*(14-1)),0),EDATE(Bonds!$I165,6*(14-1))))</f>
        <v/>
      </c>
      <c r="T165" s="16" t="str">
        <f>IF(15&gt;$D165,"",IF($E165=1,EOMONTH(EDATE(Bonds!$I165,6*(15-1)),0),EDATE(Bonds!$I165,6*(15-1))))</f>
        <v/>
      </c>
      <c r="U165" s="16" t="str">
        <f>IF(16&gt;$D165,"",IF($E165=1,EOMONTH(EDATE(Bonds!$I165,6*(16-1)),0),EDATE(Bonds!$I165,6*(16-1))))</f>
        <v/>
      </c>
      <c r="V165" s="16" t="str">
        <f>IF(17&gt;$D165,"",IF($E165=1,EOMONTH(EDATE(Bonds!$I165,6*(17-1)),0),EDATE(Bonds!$I165,6*(17-1))))</f>
        <v/>
      </c>
      <c r="W165" s="16" t="str">
        <f>IF(18&gt;$D165,"",IF($E165=1,EOMONTH(EDATE(Bonds!$I165,6*(18-1)),0),EDATE(Bonds!$I165,6*(18-1))))</f>
        <v/>
      </c>
      <c r="X165" s="16" t="str">
        <f>IF(19&gt;$D165,"",IF($E165=1,EOMONTH(EDATE(Bonds!$I165,6*(19-1)),0),EDATE(Bonds!$I165,6*(19-1))))</f>
        <v/>
      </c>
      <c r="Y165" s="16" t="str">
        <f>IF(20&gt;$D165,"",IF($E165=1,EOMONTH(EDATE(Bonds!$I165,6*(20-1)),0),EDATE(Bonds!$I165,6*(20-1))))</f>
        <v/>
      </c>
      <c r="Z165" s="16" t="str">
        <f>IF(21&gt;$D165,"",IF($E165=1,EOMONTH(EDATE(Bonds!$I165,6*(21-1)),0),EDATE(Bonds!$I165,6*(21-1))))</f>
        <v/>
      </c>
      <c r="AA165" s="16" t="str">
        <f>IF(22&gt;$D165,"",IF($E165=1,EOMONTH(EDATE(Bonds!$I165,6*(22-1)),0),EDATE(Bonds!$I165,6*(22-1))))</f>
        <v/>
      </c>
      <c r="AB165" s="16" t="str">
        <f>IF(23&gt;$D165,"",IF($E165=1,EOMONTH(EDATE(Bonds!$I165,6*(23-1)),0),EDATE(Bonds!$I165,6*(23-1))))</f>
        <v/>
      </c>
      <c r="AC165" s="16" t="str">
        <f>IF(24&gt;$D165,"",IF($E165=1,EOMONTH(EDATE(Bonds!$I165,6*(24-1)),0),EDATE(Bonds!$I165,6*(24-1))))</f>
        <v/>
      </c>
      <c r="AD165" s="16" t="str">
        <f>IF(25&gt;$D165,"",IF($E165=1,EOMONTH(EDATE(Bonds!$I165,6*(25-1)),0),EDATE(Bonds!$I165,6*(25-1))))</f>
        <v/>
      </c>
      <c r="AE165" s="16" t="str">
        <f>IF(26&gt;$D165,"",IF($E165=1,EOMONTH(EDATE(Bonds!$I165,6*(26-1)),0),EDATE(Bonds!$I165,6*(26-1))))</f>
        <v/>
      </c>
      <c r="AF165" s="16" t="str">
        <f>IF(27&gt;$D165,"",IF($E165=1,EOMONTH(EDATE(Bonds!$I165,6*(27-1)),0),EDATE(Bonds!$I165,6*(27-1))))</f>
        <v/>
      </c>
      <c r="AG165" s="16" t="str">
        <f>IF(28&gt;$D165,"",IF($E165=1,EOMONTH(EDATE(Bonds!$I165,6*(28-1)),0),EDATE(Bonds!$I165,6*(28-1))))</f>
        <v/>
      </c>
      <c r="AH165" s="16" t="str">
        <f>IF(29&gt;$D165,"",IF($E165=1,EOMONTH(EDATE(Bonds!$I165,6*(29-1)),0),EDATE(Bonds!$I165,6*(29-1))))</f>
        <v/>
      </c>
      <c r="AI165" s="16" t="str">
        <f>IF(30&gt;$D165,"",IF($E165=1,EOMONTH(EDATE(Bonds!$I165,6*(30-1)),0),EDATE(Bonds!$I165,6*(30-1))))</f>
        <v/>
      </c>
      <c r="AJ165" s="16" t="str">
        <f>IF(31&gt;$D165,"",IF($E165=1,EOMONTH(EDATE(Bonds!$I165,6*(31-1)),0),EDATE(Bonds!$I165,6*(31-1))))</f>
        <v/>
      </c>
      <c r="AK165" s="16" t="str">
        <f>IF(32&gt;$D165,"",IF($E165=1,EOMONTH(EDATE(Bonds!$I165,6*(32-1)),0),EDATE(Bonds!$I165,6*(32-1))))</f>
        <v/>
      </c>
      <c r="AL165" s="16" t="str">
        <f>IF(33&gt;$D165,"",IF($E165=1,EOMONTH(EDATE(Bonds!$I165,6*(33-1)),0),EDATE(Bonds!$I165,6*(33-1))))</f>
        <v/>
      </c>
      <c r="AM165" s="16" t="str">
        <f>IF(34&gt;$D165,"",IF($E165=1,EOMONTH(EDATE(Bonds!$I165,6*(34-1)),0),EDATE(Bonds!$I165,6*(34-1))))</f>
        <v/>
      </c>
      <c r="AN165" s="16" t="str">
        <f>IF(35&gt;$D165,"",IF($E165=1,EOMONTH(EDATE(Bonds!$I165,6*(35-1)),0),EDATE(Bonds!$I165,6*(35-1))))</f>
        <v/>
      </c>
      <c r="AO165" s="16" t="str">
        <f>IF(36&gt;$D165,"",IF($E165=1,EOMONTH(EDATE(Bonds!$I165,6*(36-1)),0),EDATE(Bonds!$I165,6*(36-1))))</f>
        <v/>
      </c>
      <c r="AP165" s="16" t="str">
        <f>IF(37&gt;$D165,"",IF($E165=1,EOMONTH(EDATE(Bonds!$I165,6*(37-1)),0),EDATE(Bonds!$I165,6*(37-1))))</f>
        <v/>
      </c>
      <c r="AQ165" s="16" t="str">
        <f>IF(38&gt;$D165,"",IF($E165=1,EOMONTH(EDATE(Bonds!$I165,6*(38-1)),0),EDATE(Bonds!$I165,6*(38-1))))</f>
        <v/>
      </c>
      <c r="AR165" s="16" t="str">
        <f>IF(39&gt;$D165,"",IF($E165=1,EOMONTH(EDATE(Bonds!$I165,6*(39-1)),0),EDATE(Bonds!$I165,6*(39-1))))</f>
        <v/>
      </c>
      <c r="AS165" s="16" t="str">
        <f>IF(40&gt;$D165,"",IF($E165=1,EOMONTH(EDATE(Bonds!$I165,6*(40-1)),0),EDATE(Bonds!$I165,6*(40-1))))</f>
        <v/>
      </c>
      <c r="AT165" s="16" t="str">
        <f>IF(41&gt;$D165,"",IF($E165=1,EOMONTH(EDATE(Bonds!$I165,6*(41-1)),0),EDATE(Bonds!$I165,6*(41-1))))</f>
        <v/>
      </c>
      <c r="AU165" s="16" t="str">
        <f>IF(42&gt;$D165,"",IF($E165=1,EOMONTH(EDATE(Bonds!$I165,6*(42-1)),0),EDATE(Bonds!$I165,6*(42-1))))</f>
        <v/>
      </c>
      <c r="AV165" s="16" t="str">
        <f>IF(43&gt;$D165,"",IF($E165=1,EOMONTH(EDATE(Bonds!$I165,6*(43-1)),0),EDATE(Bonds!$I165,6*(43-1))))</f>
        <v/>
      </c>
      <c r="AW165" s="16" t="str">
        <f>IF(44&gt;$D165,"",IF($E165=1,EOMONTH(EDATE(Bonds!$I165,6*(44-1)),0),EDATE(Bonds!$I165,6*(44-1))))</f>
        <v/>
      </c>
      <c r="AX165" s="16" t="str">
        <f>IF(45&gt;$D165,"",IF($E165=1,EOMONTH(EDATE(Bonds!$I165,6*(45-1)),0),EDATE(Bonds!$I165,6*(45-1))))</f>
        <v/>
      </c>
      <c r="AY165" s="16" t="str">
        <f>IF(46&gt;$D165,"",IF($E165=1,EOMONTH(EDATE(Bonds!$I165,6*(46-1)),0),EDATE(Bonds!$I165,6*(46-1))))</f>
        <v/>
      </c>
      <c r="AZ165" s="16" t="str">
        <f>IF(47&gt;$D165,"",IF($E165=1,EOMONTH(EDATE(Bonds!$I165,6*(47-1)),0),EDATE(Bonds!$I165,6*(47-1))))</f>
        <v/>
      </c>
      <c r="BA165" s="16" t="str">
        <f>IF(48&gt;$D165,"",IF($E165=1,EOMONTH(EDATE(Bonds!$I165,6*(48-1)),0),EDATE(Bonds!$I165,6*(48-1))))</f>
        <v/>
      </c>
      <c r="BB165" s="16" t="str">
        <f>IF(49&gt;$D165,"",IF($E165=1,EOMONTH(EDATE(Bonds!$I165,6*(49-1)),0),EDATE(Bonds!$I165,6*(49-1))))</f>
        <v/>
      </c>
      <c r="BC165" s="16" t="str">
        <f>IF(50&gt;$D165,"",IF($E165=1,EOMONTH(EDATE(Bonds!$I165,6*(50-1)),0),EDATE(Bonds!$I165,6*(50-1))))</f>
        <v/>
      </c>
      <c r="BD165" s="16" t="str">
        <f>IF(51&gt;$D165,"",IF($E165=1,EOMONTH(EDATE(Bonds!$I165,6*(51-1)),0),EDATE(Bonds!$I165,6*(51-1))))</f>
        <v/>
      </c>
      <c r="BE165" s="16" t="str">
        <f>IF(52&gt;$D165,"",IF($E165=1,EOMONTH(EDATE(Bonds!$I165,6*(52-1)),0),EDATE(Bonds!$I165,6*(52-1))))</f>
        <v/>
      </c>
      <c r="BF165" s="16" t="str">
        <f>IF(53&gt;$D165,"",IF($E165=1,EOMONTH(EDATE(Bonds!$I165,6*(53-1)),0),EDATE(Bonds!$I165,6*(53-1))))</f>
        <v/>
      </c>
      <c r="BG165" s="16" t="str">
        <f>IF(54&gt;$D165,"",IF($E165=1,EOMONTH(EDATE(Bonds!$I165,6*(54-1)),0),EDATE(Bonds!$I165,6*(54-1))))</f>
        <v/>
      </c>
      <c r="BH165" s="16" t="str">
        <f>IF(55&gt;$D165,"",IF($E165=1,EOMONTH(EDATE(Bonds!$I165,6*(55-1)),0),EDATE(Bonds!$I165,6*(55-1))))</f>
        <v/>
      </c>
      <c r="BI165" s="16" t="str">
        <f>IF(56&gt;$D165,"",IF($E165=1,EOMONTH(EDATE(Bonds!$I165,6*(56-1)),0),EDATE(Bonds!$I165,6*(56-1))))</f>
        <v/>
      </c>
      <c r="BJ165" s="16" t="str">
        <f>IF(57&gt;$D165,"",IF($E165=1,EOMONTH(EDATE(Bonds!$I165,6*(57-1)),0),EDATE(Bonds!$I165,6*(57-1))))</f>
        <v/>
      </c>
      <c r="BK165" s="16" t="str">
        <f>IF(58&gt;$D165,"",IF($E165=1,EOMONTH(EDATE(Bonds!$I165,6*(58-1)),0),EDATE(Bonds!$I165,6*(58-1))))</f>
        <v/>
      </c>
      <c r="BL165" s="16" t="str">
        <f>IF(59&gt;$D165,"",IF($E165=1,EOMONTH(EDATE(Bonds!$I165,6*(59-1)),0),EDATE(Bonds!$I165,6*(59-1))))</f>
        <v/>
      </c>
      <c r="BM165" s="16" t="str">
        <f>IF(60&gt;$D165,"",IF($E165=1,EOMONTH(EDATE(Bonds!$I165,6*(60-1)),0),EDATE(Bonds!$I165,6*(60-1))))</f>
        <v/>
      </c>
      <c r="BO165" s="22">
        <f t="shared" si="243"/>
        <v>3.9020657449939315E-2</v>
      </c>
      <c r="BP165" s="22">
        <f t="shared" si="244"/>
        <v>4.1110910077221674E-2</v>
      </c>
      <c r="BQ165" s="22">
        <f t="shared" si="245"/>
        <v>4.2474903504774571E-2</v>
      </c>
      <c r="BR165" s="22">
        <f t="shared" si="246"/>
        <v>4.3324176224102208E-2</v>
      </c>
      <c r="BS165" s="22">
        <f t="shared" si="247"/>
        <v>4.3859676958404203E-2</v>
      </c>
      <c r="BT165" s="22">
        <f t="shared" si="248"/>
        <v>4.4193064657407355E-2</v>
      </c>
      <c r="BU165" s="22">
        <f t="shared" si="249"/>
        <v>4.4421617888674783E-2</v>
      </c>
      <c r="BV165" s="22" t="str">
        <f t="shared" si="250"/>
        <v/>
      </c>
      <c r="BW165" s="22" t="str">
        <f t="shared" si="251"/>
        <v/>
      </c>
      <c r="BX165" s="22" t="str">
        <f t="shared" si="252"/>
        <v/>
      </c>
      <c r="BY165" s="22" t="str">
        <f t="shared" si="253"/>
        <v/>
      </c>
      <c r="BZ165" s="22" t="str">
        <f t="shared" si="254"/>
        <v/>
      </c>
      <c r="CA165" s="22" t="str">
        <f t="shared" si="255"/>
        <v/>
      </c>
      <c r="CB165" s="22" t="str">
        <f t="shared" si="256"/>
        <v/>
      </c>
      <c r="CC165" s="22" t="str">
        <f t="shared" si="257"/>
        <v/>
      </c>
      <c r="CD165" s="22" t="str">
        <f t="shared" si="258"/>
        <v/>
      </c>
      <c r="CE165" s="22" t="str">
        <f t="shared" si="259"/>
        <v/>
      </c>
      <c r="CF165" s="22" t="str">
        <f t="shared" si="260"/>
        <v/>
      </c>
      <c r="CG165" s="22" t="str">
        <f t="shared" si="261"/>
        <v/>
      </c>
      <c r="CH165" s="22" t="str">
        <f t="shared" si="262"/>
        <v/>
      </c>
      <c r="CI165" s="22" t="str">
        <f t="shared" si="263"/>
        <v/>
      </c>
      <c r="CJ165" s="22" t="str">
        <f t="shared" si="264"/>
        <v/>
      </c>
      <c r="CK165" s="22" t="str">
        <f t="shared" si="265"/>
        <v/>
      </c>
      <c r="CL165" s="22" t="str">
        <f t="shared" si="266"/>
        <v/>
      </c>
      <c r="CM165" s="22" t="str">
        <f t="shared" si="267"/>
        <v/>
      </c>
      <c r="CN165" s="22" t="str">
        <f t="shared" si="268"/>
        <v/>
      </c>
      <c r="CO165" s="22" t="str">
        <f t="shared" si="269"/>
        <v/>
      </c>
      <c r="CP165" s="22" t="str">
        <f t="shared" si="270"/>
        <v/>
      </c>
      <c r="CQ165" s="22" t="str">
        <f t="shared" si="271"/>
        <v/>
      </c>
      <c r="CR165" s="22" t="str">
        <f t="shared" si="272"/>
        <v/>
      </c>
      <c r="CS165" s="22" t="str">
        <f t="shared" si="273"/>
        <v/>
      </c>
      <c r="CT165" s="22" t="str">
        <f t="shared" si="274"/>
        <v/>
      </c>
      <c r="CU165" s="22" t="str">
        <f t="shared" si="275"/>
        <v/>
      </c>
      <c r="CV165" s="22" t="str">
        <f t="shared" si="276"/>
        <v/>
      </c>
      <c r="CW165" s="22" t="str">
        <f t="shared" si="277"/>
        <v/>
      </c>
      <c r="CX165" s="22" t="str">
        <f t="shared" si="278"/>
        <v/>
      </c>
      <c r="CY165" s="22" t="str">
        <f t="shared" si="279"/>
        <v/>
      </c>
      <c r="CZ165" s="22" t="str">
        <f t="shared" si="280"/>
        <v/>
      </c>
      <c r="DA165" s="22" t="str">
        <f t="shared" si="281"/>
        <v/>
      </c>
      <c r="DB165" s="22" t="str">
        <f t="shared" si="282"/>
        <v/>
      </c>
      <c r="DC165" s="22" t="str">
        <f t="shared" si="283"/>
        <v/>
      </c>
      <c r="DD165" s="22" t="str">
        <f t="shared" si="284"/>
        <v/>
      </c>
      <c r="DE165" s="22" t="str">
        <f t="shared" si="285"/>
        <v/>
      </c>
      <c r="DF165" s="22" t="str">
        <f t="shared" si="286"/>
        <v/>
      </c>
      <c r="DG165" s="22" t="str">
        <f t="shared" si="287"/>
        <v/>
      </c>
      <c r="DH165" s="22" t="str">
        <f t="shared" si="288"/>
        <v/>
      </c>
      <c r="DI165" s="22" t="str">
        <f t="shared" si="289"/>
        <v/>
      </c>
      <c r="DJ165" s="22" t="str">
        <f t="shared" si="290"/>
        <v/>
      </c>
      <c r="DK165" s="22" t="str">
        <f t="shared" si="291"/>
        <v/>
      </c>
      <c r="DL165" s="22" t="str">
        <f t="shared" si="292"/>
        <v/>
      </c>
      <c r="DM165" s="22" t="str">
        <f t="shared" si="293"/>
        <v/>
      </c>
      <c r="DN165" s="22" t="str">
        <f t="shared" si="294"/>
        <v/>
      </c>
      <c r="DO165" s="22" t="str">
        <f t="shared" si="295"/>
        <v/>
      </c>
      <c r="DP165" s="22" t="str">
        <f t="shared" si="296"/>
        <v/>
      </c>
      <c r="DQ165" s="22" t="str">
        <f t="shared" si="297"/>
        <v/>
      </c>
      <c r="DR165" s="22" t="str">
        <f t="shared" si="298"/>
        <v/>
      </c>
      <c r="DS165" s="22" t="str">
        <f t="shared" si="299"/>
        <v/>
      </c>
      <c r="DT165" s="22" t="str">
        <f t="shared" si="300"/>
        <v/>
      </c>
      <c r="DU165" s="22" t="str">
        <f t="shared" si="301"/>
        <v/>
      </c>
      <c r="DV165" s="22" t="str">
        <f t="shared" si="302"/>
        <v/>
      </c>
      <c r="DX165" s="18">
        <f t="shared" si="303"/>
        <v>0.7372803849866737</v>
      </c>
      <c r="DY165" s="18">
        <f t="shared" si="304"/>
        <v>0.72174037266871449</v>
      </c>
      <c r="DZ165" s="18">
        <f t="shared" si="305"/>
        <v>0.70555107719145105</v>
      </c>
      <c r="EA165" s="18">
        <f t="shared" si="306"/>
        <v>0.68962975779000313</v>
      </c>
      <c r="EB165" s="18">
        <f t="shared" si="307"/>
        <v>0.67384999672325285</v>
      </c>
      <c r="EC165" s="18">
        <f t="shared" si="308"/>
        <v>0.65870697261969524</v>
      </c>
      <c r="ED165" s="18">
        <f t="shared" si="309"/>
        <v>86.468756664792593</v>
      </c>
      <c r="EE165" s="18">
        <f t="shared" si="310"/>
        <v>0</v>
      </c>
      <c r="EF165" s="18">
        <f t="shared" si="311"/>
        <v>0</v>
      </c>
      <c r="EG165" s="18">
        <f t="shared" si="312"/>
        <v>0</v>
      </c>
      <c r="EH165" s="18">
        <f t="shared" si="313"/>
        <v>0</v>
      </c>
      <c r="EI165" s="18">
        <f t="shared" si="314"/>
        <v>0</v>
      </c>
      <c r="EJ165" s="18">
        <f t="shared" si="315"/>
        <v>0</v>
      </c>
      <c r="EK165" s="18">
        <f t="shared" si="316"/>
        <v>0</v>
      </c>
      <c r="EL165" s="18">
        <f t="shared" si="317"/>
        <v>0</v>
      </c>
      <c r="EM165" s="18">
        <f t="shared" si="318"/>
        <v>0</v>
      </c>
      <c r="EN165" s="18">
        <f t="shared" si="319"/>
        <v>0</v>
      </c>
      <c r="EO165" s="18">
        <f t="shared" si="320"/>
        <v>0</v>
      </c>
      <c r="EP165" s="18">
        <f t="shared" si="321"/>
        <v>0</v>
      </c>
      <c r="EQ165" s="18">
        <f t="shared" si="322"/>
        <v>0</v>
      </c>
      <c r="ER165" s="18">
        <f t="shared" si="323"/>
        <v>0</v>
      </c>
      <c r="ES165" s="18">
        <f t="shared" si="324"/>
        <v>0</v>
      </c>
      <c r="ET165" s="18">
        <f t="shared" si="325"/>
        <v>0</v>
      </c>
      <c r="EU165" s="18">
        <f t="shared" si="326"/>
        <v>0</v>
      </c>
      <c r="EV165" s="18">
        <f t="shared" si="327"/>
        <v>0</v>
      </c>
      <c r="EW165" s="18">
        <f t="shared" si="328"/>
        <v>0</v>
      </c>
      <c r="EX165" s="18">
        <f t="shared" si="329"/>
        <v>0</v>
      </c>
      <c r="EY165" s="18">
        <f t="shared" si="330"/>
        <v>0</v>
      </c>
      <c r="EZ165" s="18">
        <f t="shared" si="331"/>
        <v>0</v>
      </c>
      <c r="FA165" s="18">
        <f t="shared" si="332"/>
        <v>0</v>
      </c>
      <c r="FB165" s="18">
        <f t="shared" si="333"/>
        <v>0</v>
      </c>
      <c r="FC165" s="18">
        <f t="shared" si="334"/>
        <v>0</v>
      </c>
      <c r="FD165" s="18">
        <f t="shared" si="335"/>
        <v>0</v>
      </c>
      <c r="FE165" s="18">
        <f t="shared" si="336"/>
        <v>0</v>
      </c>
      <c r="FF165" s="18">
        <f t="shared" si="337"/>
        <v>0</v>
      </c>
      <c r="FG165" s="18">
        <f t="shared" si="338"/>
        <v>0</v>
      </c>
      <c r="FH165" s="18">
        <f t="shared" si="339"/>
        <v>0</v>
      </c>
      <c r="FI165" s="18">
        <f t="shared" si="340"/>
        <v>0</v>
      </c>
      <c r="FJ165" s="18">
        <f t="shared" si="341"/>
        <v>0</v>
      </c>
      <c r="FK165" s="18">
        <f t="shared" si="342"/>
        <v>0</v>
      </c>
      <c r="FL165" s="18">
        <f t="shared" si="343"/>
        <v>0</v>
      </c>
      <c r="FM165" s="18">
        <f t="shared" si="344"/>
        <v>0</v>
      </c>
      <c r="FN165" s="18">
        <f t="shared" si="345"/>
        <v>0</v>
      </c>
      <c r="FO165" s="18">
        <f t="shared" si="346"/>
        <v>0</v>
      </c>
      <c r="FP165" s="18">
        <f t="shared" si="347"/>
        <v>0</v>
      </c>
      <c r="FQ165" s="18">
        <f t="shared" si="348"/>
        <v>0</v>
      </c>
      <c r="FR165" s="18">
        <f t="shared" si="349"/>
        <v>0</v>
      </c>
      <c r="FS165" s="18">
        <f t="shared" si="350"/>
        <v>0</v>
      </c>
      <c r="FT165" s="18">
        <f t="shared" si="351"/>
        <v>0</v>
      </c>
      <c r="FU165" s="18">
        <f t="shared" si="352"/>
        <v>0</v>
      </c>
      <c r="FV165" s="18">
        <f t="shared" si="353"/>
        <v>0</v>
      </c>
      <c r="FW165" s="18">
        <f t="shared" si="354"/>
        <v>0</v>
      </c>
      <c r="FX165" s="18">
        <f t="shared" si="355"/>
        <v>0</v>
      </c>
      <c r="FY165" s="18">
        <f t="shared" si="356"/>
        <v>0</v>
      </c>
      <c r="FZ165" s="18">
        <f t="shared" si="357"/>
        <v>0</v>
      </c>
      <c r="GA165" s="18">
        <f t="shared" si="358"/>
        <v>0</v>
      </c>
      <c r="GB165" s="18">
        <f t="shared" si="359"/>
        <v>0</v>
      </c>
      <c r="GC165" s="18">
        <f t="shared" si="360"/>
        <v>0</v>
      </c>
      <c r="GD165" s="18">
        <f t="shared" si="361"/>
        <v>0</v>
      </c>
      <c r="GE165" s="18">
        <f t="shared" si="362"/>
        <v>0</v>
      </c>
    </row>
    <row r="166" spans="1:187" x14ac:dyDescent="0.2">
      <c r="A166">
        <v>163</v>
      </c>
      <c r="B166" s="16">
        <f>Bonds!B166</f>
        <v>47542</v>
      </c>
      <c r="C166" s="17">
        <f>Bonds!C166</f>
        <v>4</v>
      </c>
      <c r="D166">
        <f>Bonds!Q166</f>
        <v>7</v>
      </c>
      <c r="E166">
        <f t="shared" si="242"/>
        <v>1</v>
      </c>
      <c r="F166" s="16">
        <f>IF(1&gt;$D166,"",IF($E166=1,EOMONTH(EDATE(Bonds!$I166,6*(1-1)),0),EDATE(Bonds!$I166,6*(1-1))))</f>
        <v>46446</v>
      </c>
      <c r="G166" s="16">
        <f>IF(2&gt;$D166,"",IF($E166=1,EOMONTH(EDATE(Bonds!$I166,6*(2-1)),0),EDATE(Bonds!$I166,6*(2-1))))</f>
        <v>46630</v>
      </c>
      <c r="H166" s="16">
        <f>IF(3&gt;$D166,"",IF($E166=1,EOMONTH(EDATE(Bonds!$I166,6*(3-1)),0),EDATE(Bonds!$I166,6*(3-1))))</f>
        <v>46812</v>
      </c>
      <c r="I166" s="16">
        <f>IF(4&gt;$D166,"",IF($E166=1,EOMONTH(EDATE(Bonds!$I166,6*(4-1)),0),EDATE(Bonds!$I166,6*(4-1))))</f>
        <v>46996</v>
      </c>
      <c r="J166" s="16">
        <f>IF(5&gt;$D166,"",IF($E166=1,EOMONTH(EDATE(Bonds!$I166,6*(5-1)),0),EDATE(Bonds!$I166,6*(5-1))))</f>
        <v>47177</v>
      </c>
      <c r="K166" s="16">
        <f>IF(6&gt;$D166,"",IF($E166=1,EOMONTH(EDATE(Bonds!$I166,6*(6-1)),0),EDATE(Bonds!$I166,6*(6-1))))</f>
        <v>47361</v>
      </c>
      <c r="L166" s="16">
        <f>IF(7&gt;$D166,"",IF($E166=1,EOMONTH(EDATE(Bonds!$I166,6*(7-1)),0),EDATE(Bonds!$I166,6*(7-1))))</f>
        <v>47542</v>
      </c>
      <c r="M166" s="16" t="str">
        <f>IF(8&gt;$D166,"",IF($E166=1,EOMONTH(EDATE(Bonds!$I166,6*(8-1)),0),EDATE(Bonds!$I166,6*(8-1))))</f>
        <v/>
      </c>
      <c r="N166" s="16" t="str">
        <f>IF(9&gt;$D166,"",IF($E166=1,EOMONTH(EDATE(Bonds!$I166,6*(9-1)),0),EDATE(Bonds!$I166,6*(9-1))))</f>
        <v/>
      </c>
      <c r="O166" s="16" t="str">
        <f>IF(10&gt;$D166,"",IF($E166=1,EOMONTH(EDATE(Bonds!$I166,6*(10-1)),0),EDATE(Bonds!$I166,6*(10-1))))</f>
        <v/>
      </c>
      <c r="P166" s="16" t="str">
        <f>IF(11&gt;$D166,"",IF($E166=1,EOMONTH(EDATE(Bonds!$I166,6*(11-1)),0),EDATE(Bonds!$I166,6*(11-1))))</f>
        <v/>
      </c>
      <c r="Q166" s="16" t="str">
        <f>IF(12&gt;$D166,"",IF($E166=1,EOMONTH(EDATE(Bonds!$I166,6*(12-1)),0),EDATE(Bonds!$I166,6*(12-1))))</f>
        <v/>
      </c>
      <c r="R166" s="16" t="str">
        <f>IF(13&gt;$D166,"",IF($E166=1,EOMONTH(EDATE(Bonds!$I166,6*(13-1)),0),EDATE(Bonds!$I166,6*(13-1))))</f>
        <v/>
      </c>
      <c r="S166" s="16" t="str">
        <f>IF(14&gt;$D166,"",IF($E166=1,EOMONTH(EDATE(Bonds!$I166,6*(14-1)),0),EDATE(Bonds!$I166,6*(14-1))))</f>
        <v/>
      </c>
      <c r="T166" s="16" t="str">
        <f>IF(15&gt;$D166,"",IF($E166=1,EOMONTH(EDATE(Bonds!$I166,6*(15-1)),0),EDATE(Bonds!$I166,6*(15-1))))</f>
        <v/>
      </c>
      <c r="U166" s="16" t="str">
        <f>IF(16&gt;$D166,"",IF($E166=1,EOMONTH(EDATE(Bonds!$I166,6*(16-1)),0),EDATE(Bonds!$I166,6*(16-1))))</f>
        <v/>
      </c>
      <c r="V166" s="16" t="str">
        <f>IF(17&gt;$D166,"",IF($E166=1,EOMONTH(EDATE(Bonds!$I166,6*(17-1)),0),EDATE(Bonds!$I166,6*(17-1))))</f>
        <v/>
      </c>
      <c r="W166" s="16" t="str">
        <f>IF(18&gt;$D166,"",IF($E166=1,EOMONTH(EDATE(Bonds!$I166,6*(18-1)),0),EDATE(Bonds!$I166,6*(18-1))))</f>
        <v/>
      </c>
      <c r="X166" s="16" t="str">
        <f>IF(19&gt;$D166,"",IF($E166=1,EOMONTH(EDATE(Bonds!$I166,6*(19-1)),0),EDATE(Bonds!$I166,6*(19-1))))</f>
        <v/>
      </c>
      <c r="Y166" s="16" t="str">
        <f>IF(20&gt;$D166,"",IF($E166=1,EOMONTH(EDATE(Bonds!$I166,6*(20-1)),0),EDATE(Bonds!$I166,6*(20-1))))</f>
        <v/>
      </c>
      <c r="Z166" s="16" t="str">
        <f>IF(21&gt;$D166,"",IF($E166=1,EOMONTH(EDATE(Bonds!$I166,6*(21-1)),0),EDATE(Bonds!$I166,6*(21-1))))</f>
        <v/>
      </c>
      <c r="AA166" s="16" t="str">
        <f>IF(22&gt;$D166,"",IF($E166=1,EOMONTH(EDATE(Bonds!$I166,6*(22-1)),0),EDATE(Bonds!$I166,6*(22-1))))</f>
        <v/>
      </c>
      <c r="AB166" s="16" t="str">
        <f>IF(23&gt;$D166,"",IF($E166=1,EOMONTH(EDATE(Bonds!$I166,6*(23-1)),0),EDATE(Bonds!$I166,6*(23-1))))</f>
        <v/>
      </c>
      <c r="AC166" s="16" t="str">
        <f>IF(24&gt;$D166,"",IF($E166=1,EOMONTH(EDATE(Bonds!$I166,6*(24-1)),0),EDATE(Bonds!$I166,6*(24-1))))</f>
        <v/>
      </c>
      <c r="AD166" s="16" t="str">
        <f>IF(25&gt;$D166,"",IF($E166=1,EOMONTH(EDATE(Bonds!$I166,6*(25-1)),0),EDATE(Bonds!$I166,6*(25-1))))</f>
        <v/>
      </c>
      <c r="AE166" s="16" t="str">
        <f>IF(26&gt;$D166,"",IF($E166=1,EOMONTH(EDATE(Bonds!$I166,6*(26-1)),0),EDATE(Bonds!$I166,6*(26-1))))</f>
        <v/>
      </c>
      <c r="AF166" s="16" t="str">
        <f>IF(27&gt;$D166,"",IF($E166=1,EOMONTH(EDATE(Bonds!$I166,6*(27-1)),0),EDATE(Bonds!$I166,6*(27-1))))</f>
        <v/>
      </c>
      <c r="AG166" s="16" t="str">
        <f>IF(28&gt;$D166,"",IF($E166=1,EOMONTH(EDATE(Bonds!$I166,6*(28-1)),0),EDATE(Bonds!$I166,6*(28-1))))</f>
        <v/>
      </c>
      <c r="AH166" s="16" t="str">
        <f>IF(29&gt;$D166,"",IF($E166=1,EOMONTH(EDATE(Bonds!$I166,6*(29-1)),0),EDATE(Bonds!$I166,6*(29-1))))</f>
        <v/>
      </c>
      <c r="AI166" s="16" t="str">
        <f>IF(30&gt;$D166,"",IF($E166=1,EOMONTH(EDATE(Bonds!$I166,6*(30-1)),0),EDATE(Bonds!$I166,6*(30-1))))</f>
        <v/>
      </c>
      <c r="AJ166" s="16" t="str">
        <f>IF(31&gt;$D166,"",IF($E166=1,EOMONTH(EDATE(Bonds!$I166,6*(31-1)),0),EDATE(Bonds!$I166,6*(31-1))))</f>
        <v/>
      </c>
      <c r="AK166" s="16" t="str">
        <f>IF(32&gt;$D166,"",IF($E166=1,EOMONTH(EDATE(Bonds!$I166,6*(32-1)),0),EDATE(Bonds!$I166,6*(32-1))))</f>
        <v/>
      </c>
      <c r="AL166" s="16" t="str">
        <f>IF(33&gt;$D166,"",IF($E166=1,EOMONTH(EDATE(Bonds!$I166,6*(33-1)),0),EDATE(Bonds!$I166,6*(33-1))))</f>
        <v/>
      </c>
      <c r="AM166" s="16" t="str">
        <f>IF(34&gt;$D166,"",IF($E166=1,EOMONTH(EDATE(Bonds!$I166,6*(34-1)),0),EDATE(Bonds!$I166,6*(34-1))))</f>
        <v/>
      </c>
      <c r="AN166" s="16" t="str">
        <f>IF(35&gt;$D166,"",IF($E166=1,EOMONTH(EDATE(Bonds!$I166,6*(35-1)),0),EDATE(Bonds!$I166,6*(35-1))))</f>
        <v/>
      </c>
      <c r="AO166" s="16" t="str">
        <f>IF(36&gt;$D166,"",IF($E166=1,EOMONTH(EDATE(Bonds!$I166,6*(36-1)),0),EDATE(Bonds!$I166,6*(36-1))))</f>
        <v/>
      </c>
      <c r="AP166" s="16" t="str">
        <f>IF(37&gt;$D166,"",IF($E166=1,EOMONTH(EDATE(Bonds!$I166,6*(37-1)),0),EDATE(Bonds!$I166,6*(37-1))))</f>
        <v/>
      </c>
      <c r="AQ166" s="16" t="str">
        <f>IF(38&gt;$D166,"",IF($E166=1,EOMONTH(EDATE(Bonds!$I166,6*(38-1)),0),EDATE(Bonds!$I166,6*(38-1))))</f>
        <v/>
      </c>
      <c r="AR166" s="16" t="str">
        <f>IF(39&gt;$D166,"",IF($E166=1,EOMONTH(EDATE(Bonds!$I166,6*(39-1)),0),EDATE(Bonds!$I166,6*(39-1))))</f>
        <v/>
      </c>
      <c r="AS166" s="16" t="str">
        <f>IF(40&gt;$D166,"",IF($E166=1,EOMONTH(EDATE(Bonds!$I166,6*(40-1)),0),EDATE(Bonds!$I166,6*(40-1))))</f>
        <v/>
      </c>
      <c r="AT166" s="16" t="str">
        <f>IF(41&gt;$D166,"",IF($E166=1,EOMONTH(EDATE(Bonds!$I166,6*(41-1)),0),EDATE(Bonds!$I166,6*(41-1))))</f>
        <v/>
      </c>
      <c r="AU166" s="16" t="str">
        <f>IF(42&gt;$D166,"",IF($E166=1,EOMONTH(EDATE(Bonds!$I166,6*(42-1)),0),EDATE(Bonds!$I166,6*(42-1))))</f>
        <v/>
      </c>
      <c r="AV166" s="16" t="str">
        <f>IF(43&gt;$D166,"",IF($E166=1,EOMONTH(EDATE(Bonds!$I166,6*(43-1)),0),EDATE(Bonds!$I166,6*(43-1))))</f>
        <v/>
      </c>
      <c r="AW166" s="16" t="str">
        <f>IF(44&gt;$D166,"",IF($E166=1,EOMONTH(EDATE(Bonds!$I166,6*(44-1)),0),EDATE(Bonds!$I166,6*(44-1))))</f>
        <v/>
      </c>
      <c r="AX166" s="16" t="str">
        <f>IF(45&gt;$D166,"",IF($E166=1,EOMONTH(EDATE(Bonds!$I166,6*(45-1)),0),EDATE(Bonds!$I166,6*(45-1))))</f>
        <v/>
      </c>
      <c r="AY166" s="16" t="str">
        <f>IF(46&gt;$D166,"",IF($E166=1,EOMONTH(EDATE(Bonds!$I166,6*(46-1)),0),EDATE(Bonds!$I166,6*(46-1))))</f>
        <v/>
      </c>
      <c r="AZ166" s="16" t="str">
        <f>IF(47&gt;$D166,"",IF($E166=1,EOMONTH(EDATE(Bonds!$I166,6*(47-1)),0),EDATE(Bonds!$I166,6*(47-1))))</f>
        <v/>
      </c>
      <c r="BA166" s="16" t="str">
        <f>IF(48&gt;$D166,"",IF($E166=1,EOMONTH(EDATE(Bonds!$I166,6*(48-1)),0),EDATE(Bonds!$I166,6*(48-1))))</f>
        <v/>
      </c>
      <c r="BB166" s="16" t="str">
        <f>IF(49&gt;$D166,"",IF($E166=1,EOMONTH(EDATE(Bonds!$I166,6*(49-1)),0),EDATE(Bonds!$I166,6*(49-1))))</f>
        <v/>
      </c>
      <c r="BC166" s="16" t="str">
        <f>IF(50&gt;$D166,"",IF($E166=1,EOMONTH(EDATE(Bonds!$I166,6*(50-1)),0),EDATE(Bonds!$I166,6*(50-1))))</f>
        <v/>
      </c>
      <c r="BD166" s="16" t="str">
        <f>IF(51&gt;$D166,"",IF($E166=1,EOMONTH(EDATE(Bonds!$I166,6*(51-1)),0),EDATE(Bonds!$I166,6*(51-1))))</f>
        <v/>
      </c>
      <c r="BE166" s="16" t="str">
        <f>IF(52&gt;$D166,"",IF($E166=1,EOMONTH(EDATE(Bonds!$I166,6*(52-1)),0),EDATE(Bonds!$I166,6*(52-1))))</f>
        <v/>
      </c>
      <c r="BF166" s="16" t="str">
        <f>IF(53&gt;$D166,"",IF($E166=1,EOMONTH(EDATE(Bonds!$I166,6*(53-1)),0),EDATE(Bonds!$I166,6*(53-1))))</f>
        <v/>
      </c>
      <c r="BG166" s="16" t="str">
        <f>IF(54&gt;$D166,"",IF($E166=1,EOMONTH(EDATE(Bonds!$I166,6*(54-1)),0),EDATE(Bonds!$I166,6*(54-1))))</f>
        <v/>
      </c>
      <c r="BH166" s="16" t="str">
        <f>IF(55&gt;$D166,"",IF($E166=1,EOMONTH(EDATE(Bonds!$I166,6*(55-1)),0),EDATE(Bonds!$I166,6*(55-1))))</f>
        <v/>
      </c>
      <c r="BI166" s="16" t="str">
        <f>IF(56&gt;$D166,"",IF($E166=1,EOMONTH(EDATE(Bonds!$I166,6*(56-1)),0),EDATE(Bonds!$I166,6*(56-1))))</f>
        <v/>
      </c>
      <c r="BJ166" s="16" t="str">
        <f>IF(57&gt;$D166,"",IF($E166=1,EOMONTH(EDATE(Bonds!$I166,6*(57-1)),0),EDATE(Bonds!$I166,6*(57-1))))</f>
        <v/>
      </c>
      <c r="BK166" s="16" t="str">
        <f>IF(58&gt;$D166,"",IF($E166=1,EOMONTH(EDATE(Bonds!$I166,6*(58-1)),0),EDATE(Bonds!$I166,6*(58-1))))</f>
        <v/>
      </c>
      <c r="BL166" s="16" t="str">
        <f>IF(59&gt;$D166,"",IF($E166=1,EOMONTH(EDATE(Bonds!$I166,6*(59-1)),0),EDATE(Bonds!$I166,6*(59-1))))</f>
        <v/>
      </c>
      <c r="BM166" s="16" t="str">
        <f>IF(60&gt;$D166,"",IF($E166=1,EOMONTH(EDATE(Bonds!$I166,6*(60-1)),0),EDATE(Bonds!$I166,6*(60-1))))</f>
        <v/>
      </c>
      <c r="BO166" s="22">
        <f t="shared" si="243"/>
        <v>3.9202392010101589E-2</v>
      </c>
      <c r="BP166" s="22">
        <f t="shared" si="244"/>
        <v>4.1255641648900956E-2</v>
      </c>
      <c r="BQ166" s="22">
        <f t="shared" si="245"/>
        <v>4.2555187696662007E-2</v>
      </c>
      <c r="BR166" s="22">
        <f t="shared" si="246"/>
        <v>4.3381487769686353E-2</v>
      </c>
      <c r="BS166" s="22">
        <f t="shared" si="247"/>
        <v>4.3888815110501606E-2</v>
      </c>
      <c r="BT166" s="22">
        <f t="shared" si="248"/>
        <v>4.4216358597080604E-2</v>
      </c>
      <c r="BU166" s="22">
        <f t="shared" si="249"/>
        <v>4.4435211128587213E-2</v>
      </c>
      <c r="BV166" s="22" t="str">
        <f t="shared" si="250"/>
        <v/>
      </c>
      <c r="BW166" s="22" t="str">
        <f t="shared" si="251"/>
        <v/>
      </c>
      <c r="BX166" s="22" t="str">
        <f t="shared" si="252"/>
        <v/>
      </c>
      <c r="BY166" s="22" t="str">
        <f t="shared" si="253"/>
        <v/>
      </c>
      <c r="BZ166" s="22" t="str">
        <f t="shared" si="254"/>
        <v/>
      </c>
      <c r="CA166" s="22" t="str">
        <f t="shared" si="255"/>
        <v/>
      </c>
      <c r="CB166" s="22" t="str">
        <f t="shared" si="256"/>
        <v/>
      </c>
      <c r="CC166" s="22" t="str">
        <f t="shared" si="257"/>
        <v/>
      </c>
      <c r="CD166" s="22" t="str">
        <f t="shared" si="258"/>
        <v/>
      </c>
      <c r="CE166" s="22" t="str">
        <f t="shared" si="259"/>
        <v/>
      </c>
      <c r="CF166" s="22" t="str">
        <f t="shared" si="260"/>
        <v/>
      </c>
      <c r="CG166" s="22" t="str">
        <f t="shared" si="261"/>
        <v/>
      </c>
      <c r="CH166" s="22" t="str">
        <f t="shared" si="262"/>
        <v/>
      </c>
      <c r="CI166" s="22" t="str">
        <f t="shared" si="263"/>
        <v/>
      </c>
      <c r="CJ166" s="22" t="str">
        <f t="shared" si="264"/>
        <v/>
      </c>
      <c r="CK166" s="22" t="str">
        <f t="shared" si="265"/>
        <v/>
      </c>
      <c r="CL166" s="22" t="str">
        <f t="shared" si="266"/>
        <v/>
      </c>
      <c r="CM166" s="22" t="str">
        <f t="shared" si="267"/>
        <v/>
      </c>
      <c r="CN166" s="22" t="str">
        <f t="shared" si="268"/>
        <v/>
      </c>
      <c r="CO166" s="22" t="str">
        <f t="shared" si="269"/>
        <v/>
      </c>
      <c r="CP166" s="22" t="str">
        <f t="shared" si="270"/>
        <v/>
      </c>
      <c r="CQ166" s="22" t="str">
        <f t="shared" si="271"/>
        <v/>
      </c>
      <c r="CR166" s="22" t="str">
        <f t="shared" si="272"/>
        <v/>
      </c>
      <c r="CS166" s="22" t="str">
        <f t="shared" si="273"/>
        <v/>
      </c>
      <c r="CT166" s="22" t="str">
        <f t="shared" si="274"/>
        <v/>
      </c>
      <c r="CU166" s="22" t="str">
        <f t="shared" si="275"/>
        <v/>
      </c>
      <c r="CV166" s="22" t="str">
        <f t="shared" si="276"/>
        <v/>
      </c>
      <c r="CW166" s="22" t="str">
        <f t="shared" si="277"/>
        <v/>
      </c>
      <c r="CX166" s="22" t="str">
        <f t="shared" si="278"/>
        <v/>
      </c>
      <c r="CY166" s="22" t="str">
        <f t="shared" si="279"/>
        <v/>
      </c>
      <c r="CZ166" s="22" t="str">
        <f t="shared" si="280"/>
        <v/>
      </c>
      <c r="DA166" s="22" t="str">
        <f t="shared" si="281"/>
        <v/>
      </c>
      <c r="DB166" s="22" t="str">
        <f t="shared" si="282"/>
        <v/>
      </c>
      <c r="DC166" s="22" t="str">
        <f t="shared" si="283"/>
        <v/>
      </c>
      <c r="DD166" s="22" t="str">
        <f t="shared" si="284"/>
        <v/>
      </c>
      <c r="DE166" s="22" t="str">
        <f t="shared" si="285"/>
        <v/>
      </c>
      <c r="DF166" s="22" t="str">
        <f t="shared" si="286"/>
        <v/>
      </c>
      <c r="DG166" s="22" t="str">
        <f t="shared" si="287"/>
        <v/>
      </c>
      <c r="DH166" s="22" t="str">
        <f t="shared" si="288"/>
        <v/>
      </c>
      <c r="DI166" s="22" t="str">
        <f t="shared" si="289"/>
        <v/>
      </c>
      <c r="DJ166" s="22" t="str">
        <f t="shared" si="290"/>
        <v/>
      </c>
      <c r="DK166" s="22" t="str">
        <f t="shared" si="291"/>
        <v/>
      </c>
      <c r="DL166" s="22" t="str">
        <f t="shared" si="292"/>
        <v/>
      </c>
      <c r="DM166" s="22" t="str">
        <f t="shared" si="293"/>
        <v/>
      </c>
      <c r="DN166" s="22" t="str">
        <f t="shared" si="294"/>
        <v/>
      </c>
      <c r="DO166" s="22" t="str">
        <f t="shared" si="295"/>
        <v/>
      </c>
      <c r="DP166" s="22" t="str">
        <f t="shared" si="296"/>
        <v/>
      </c>
      <c r="DQ166" s="22" t="str">
        <f t="shared" si="297"/>
        <v/>
      </c>
      <c r="DR166" s="22" t="str">
        <f t="shared" si="298"/>
        <v/>
      </c>
      <c r="DS166" s="22" t="str">
        <f t="shared" si="299"/>
        <v/>
      </c>
      <c r="DT166" s="22" t="str">
        <f t="shared" si="300"/>
        <v/>
      </c>
      <c r="DU166" s="22" t="str">
        <f t="shared" si="301"/>
        <v/>
      </c>
      <c r="DV166" s="22" t="str">
        <f t="shared" si="302"/>
        <v/>
      </c>
      <c r="DX166" s="18">
        <f t="shared" si="303"/>
        <v>1.9631814003598405</v>
      </c>
      <c r="DY166" s="18">
        <f t="shared" si="304"/>
        <v>1.9209037379634999</v>
      </c>
      <c r="DZ166" s="18">
        <f t="shared" si="305"/>
        <v>1.8781841083294961</v>
      </c>
      <c r="EA166" s="18">
        <f t="shared" si="306"/>
        <v>1.83531509150698</v>
      </c>
      <c r="EB166" s="18">
        <f t="shared" si="307"/>
        <v>1.7939990087151343</v>
      </c>
      <c r="EC166" s="18">
        <f t="shared" si="308"/>
        <v>1.7530306493500534</v>
      </c>
      <c r="ED166" s="18">
        <f t="shared" si="309"/>
        <v>87.399045969587974</v>
      </c>
      <c r="EE166" s="18">
        <f t="shared" si="310"/>
        <v>0</v>
      </c>
      <c r="EF166" s="18">
        <f t="shared" si="311"/>
        <v>0</v>
      </c>
      <c r="EG166" s="18">
        <f t="shared" si="312"/>
        <v>0</v>
      </c>
      <c r="EH166" s="18">
        <f t="shared" si="313"/>
        <v>0</v>
      </c>
      <c r="EI166" s="18">
        <f t="shared" si="314"/>
        <v>0</v>
      </c>
      <c r="EJ166" s="18">
        <f t="shared" si="315"/>
        <v>0</v>
      </c>
      <c r="EK166" s="18">
        <f t="shared" si="316"/>
        <v>0</v>
      </c>
      <c r="EL166" s="18">
        <f t="shared" si="317"/>
        <v>0</v>
      </c>
      <c r="EM166" s="18">
        <f t="shared" si="318"/>
        <v>0</v>
      </c>
      <c r="EN166" s="18">
        <f t="shared" si="319"/>
        <v>0</v>
      </c>
      <c r="EO166" s="18">
        <f t="shared" si="320"/>
        <v>0</v>
      </c>
      <c r="EP166" s="18">
        <f t="shared" si="321"/>
        <v>0</v>
      </c>
      <c r="EQ166" s="18">
        <f t="shared" si="322"/>
        <v>0</v>
      </c>
      <c r="ER166" s="18">
        <f t="shared" si="323"/>
        <v>0</v>
      </c>
      <c r="ES166" s="18">
        <f t="shared" si="324"/>
        <v>0</v>
      </c>
      <c r="ET166" s="18">
        <f t="shared" si="325"/>
        <v>0</v>
      </c>
      <c r="EU166" s="18">
        <f t="shared" si="326"/>
        <v>0</v>
      </c>
      <c r="EV166" s="18">
        <f t="shared" si="327"/>
        <v>0</v>
      </c>
      <c r="EW166" s="18">
        <f t="shared" si="328"/>
        <v>0</v>
      </c>
      <c r="EX166" s="18">
        <f t="shared" si="329"/>
        <v>0</v>
      </c>
      <c r="EY166" s="18">
        <f t="shared" si="330"/>
        <v>0</v>
      </c>
      <c r="EZ166" s="18">
        <f t="shared" si="331"/>
        <v>0</v>
      </c>
      <c r="FA166" s="18">
        <f t="shared" si="332"/>
        <v>0</v>
      </c>
      <c r="FB166" s="18">
        <f t="shared" si="333"/>
        <v>0</v>
      </c>
      <c r="FC166" s="18">
        <f t="shared" si="334"/>
        <v>0</v>
      </c>
      <c r="FD166" s="18">
        <f t="shared" si="335"/>
        <v>0</v>
      </c>
      <c r="FE166" s="18">
        <f t="shared" si="336"/>
        <v>0</v>
      </c>
      <c r="FF166" s="18">
        <f t="shared" si="337"/>
        <v>0</v>
      </c>
      <c r="FG166" s="18">
        <f t="shared" si="338"/>
        <v>0</v>
      </c>
      <c r="FH166" s="18">
        <f t="shared" si="339"/>
        <v>0</v>
      </c>
      <c r="FI166" s="18">
        <f t="shared" si="340"/>
        <v>0</v>
      </c>
      <c r="FJ166" s="18">
        <f t="shared" si="341"/>
        <v>0</v>
      </c>
      <c r="FK166" s="18">
        <f t="shared" si="342"/>
        <v>0</v>
      </c>
      <c r="FL166" s="18">
        <f t="shared" si="343"/>
        <v>0</v>
      </c>
      <c r="FM166" s="18">
        <f t="shared" si="344"/>
        <v>0</v>
      </c>
      <c r="FN166" s="18">
        <f t="shared" si="345"/>
        <v>0</v>
      </c>
      <c r="FO166" s="18">
        <f t="shared" si="346"/>
        <v>0</v>
      </c>
      <c r="FP166" s="18">
        <f t="shared" si="347"/>
        <v>0</v>
      </c>
      <c r="FQ166" s="18">
        <f t="shared" si="348"/>
        <v>0</v>
      </c>
      <c r="FR166" s="18">
        <f t="shared" si="349"/>
        <v>0</v>
      </c>
      <c r="FS166" s="18">
        <f t="shared" si="350"/>
        <v>0</v>
      </c>
      <c r="FT166" s="18">
        <f t="shared" si="351"/>
        <v>0</v>
      </c>
      <c r="FU166" s="18">
        <f t="shared" si="352"/>
        <v>0</v>
      </c>
      <c r="FV166" s="18">
        <f t="shared" si="353"/>
        <v>0</v>
      </c>
      <c r="FW166" s="18">
        <f t="shared" si="354"/>
        <v>0</v>
      </c>
      <c r="FX166" s="18">
        <f t="shared" si="355"/>
        <v>0</v>
      </c>
      <c r="FY166" s="18">
        <f t="shared" si="356"/>
        <v>0</v>
      </c>
      <c r="FZ166" s="18">
        <f t="shared" si="357"/>
        <v>0</v>
      </c>
      <c r="GA166" s="18">
        <f t="shared" si="358"/>
        <v>0</v>
      </c>
      <c r="GB166" s="18">
        <f t="shared" si="359"/>
        <v>0</v>
      </c>
      <c r="GC166" s="18">
        <f t="shared" si="360"/>
        <v>0</v>
      </c>
      <c r="GD166" s="18">
        <f t="shared" si="361"/>
        <v>0</v>
      </c>
      <c r="GE166" s="18">
        <f t="shared" si="362"/>
        <v>0</v>
      </c>
    </row>
    <row r="167" spans="1:187" x14ac:dyDescent="0.2">
      <c r="A167">
        <v>164</v>
      </c>
      <c r="B167" s="16">
        <f>Bonds!B167</f>
        <v>47573</v>
      </c>
      <c r="C167" s="17">
        <f>Bonds!C167</f>
        <v>3.625</v>
      </c>
      <c r="D167">
        <f>Bonds!Q167</f>
        <v>8</v>
      </c>
      <c r="E167">
        <f t="shared" si="242"/>
        <v>1</v>
      </c>
      <c r="F167" s="16">
        <f>IF(1&gt;$D167,"",IF($E167=1,EOMONTH(EDATE(Bonds!$I167,6*(1-1)),0),EDATE(Bonds!$I167,6*(1-1))))</f>
        <v>46295</v>
      </c>
      <c r="G167" s="16">
        <f>IF(2&gt;$D167,"",IF($E167=1,EOMONTH(EDATE(Bonds!$I167,6*(2-1)),0),EDATE(Bonds!$I167,6*(2-1))))</f>
        <v>46477</v>
      </c>
      <c r="H167" s="16">
        <f>IF(3&gt;$D167,"",IF($E167=1,EOMONTH(EDATE(Bonds!$I167,6*(3-1)),0),EDATE(Bonds!$I167,6*(3-1))))</f>
        <v>46660</v>
      </c>
      <c r="I167" s="16">
        <f>IF(4&gt;$D167,"",IF($E167=1,EOMONTH(EDATE(Bonds!$I167,6*(4-1)),0),EDATE(Bonds!$I167,6*(4-1))))</f>
        <v>46843</v>
      </c>
      <c r="J167" s="16">
        <f>IF(5&gt;$D167,"",IF($E167=1,EOMONTH(EDATE(Bonds!$I167,6*(5-1)),0),EDATE(Bonds!$I167,6*(5-1))))</f>
        <v>47026</v>
      </c>
      <c r="K167" s="16">
        <f>IF(6&gt;$D167,"",IF($E167=1,EOMONTH(EDATE(Bonds!$I167,6*(6-1)),0),EDATE(Bonds!$I167,6*(6-1))))</f>
        <v>47208</v>
      </c>
      <c r="L167" s="16">
        <f>IF(7&gt;$D167,"",IF($E167=1,EOMONTH(EDATE(Bonds!$I167,6*(7-1)),0),EDATE(Bonds!$I167,6*(7-1))))</f>
        <v>47391</v>
      </c>
      <c r="M167" s="16">
        <f>IF(8&gt;$D167,"",IF($E167=1,EOMONTH(EDATE(Bonds!$I167,6*(8-1)),0),EDATE(Bonds!$I167,6*(8-1))))</f>
        <v>47573</v>
      </c>
      <c r="N167" s="16" t="str">
        <f>IF(9&gt;$D167,"",IF($E167=1,EOMONTH(EDATE(Bonds!$I167,6*(9-1)),0),EDATE(Bonds!$I167,6*(9-1))))</f>
        <v/>
      </c>
      <c r="O167" s="16" t="str">
        <f>IF(10&gt;$D167,"",IF($E167=1,EOMONTH(EDATE(Bonds!$I167,6*(10-1)),0),EDATE(Bonds!$I167,6*(10-1))))</f>
        <v/>
      </c>
      <c r="P167" s="16" t="str">
        <f>IF(11&gt;$D167,"",IF($E167=1,EOMONTH(EDATE(Bonds!$I167,6*(11-1)),0),EDATE(Bonds!$I167,6*(11-1))))</f>
        <v/>
      </c>
      <c r="Q167" s="16" t="str">
        <f>IF(12&gt;$D167,"",IF($E167=1,EOMONTH(EDATE(Bonds!$I167,6*(12-1)),0),EDATE(Bonds!$I167,6*(12-1))))</f>
        <v/>
      </c>
      <c r="R167" s="16" t="str">
        <f>IF(13&gt;$D167,"",IF($E167=1,EOMONTH(EDATE(Bonds!$I167,6*(13-1)),0),EDATE(Bonds!$I167,6*(13-1))))</f>
        <v/>
      </c>
      <c r="S167" s="16" t="str">
        <f>IF(14&gt;$D167,"",IF($E167=1,EOMONTH(EDATE(Bonds!$I167,6*(14-1)),0),EDATE(Bonds!$I167,6*(14-1))))</f>
        <v/>
      </c>
      <c r="T167" s="16" t="str">
        <f>IF(15&gt;$D167,"",IF($E167=1,EOMONTH(EDATE(Bonds!$I167,6*(15-1)),0),EDATE(Bonds!$I167,6*(15-1))))</f>
        <v/>
      </c>
      <c r="U167" s="16" t="str">
        <f>IF(16&gt;$D167,"",IF($E167=1,EOMONTH(EDATE(Bonds!$I167,6*(16-1)),0),EDATE(Bonds!$I167,6*(16-1))))</f>
        <v/>
      </c>
      <c r="V167" s="16" t="str">
        <f>IF(17&gt;$D167,"",IF($E167=1,EOMONTH(EDATE(Bonds!$I167,6*(17-1)),0),EDATE(Bonds!$I167,6*(17-1))))</f>
        <v/>
      </c>
      <c r="W167" s="16" t="str">
        <f>IF(18&gt;$D167,"",IF($E167=1,EOMONTH(EDATE(Bonds!$I167,6*(18-1)),0),EDATE(Bonds!$I167,6*(18-1))))</f>
        <v/>
      </c>
      <c r="X167" s="16" t="str">
        <f>IF(19&gt;$D167,"",IF($E167=1,EOMONTH(EDATE(Bonds!$I167,6*(19-1)),0),EDATE(Bonds!$I167,6*(19-1))))</f>
        <v/>
      </c>
      <c r="Y167" s="16" t="str">
        <f>IF(20&gt;$D167,"",IF($E167=1,EOMONTH(EDATE(Bonds!$I167,6*(20-1)),0),EDATE(Bonds!$I167,6*(20-1))))</f>
        <v/>
      </c>
      <c r="Z167" s="16" t="str">
        <f>IF(21&gt;$D167,"",IF($E167=1,EOMONTH(EDATE(Bonds!$I167,6*(21-1)),0),EDATE(Bonds!$I167,6*(21-1))))</f>
        <v/>
      </c>
      <c r="AA167" s="16" t="str">
        <f>IF(22&gt;$D167,"",IF($E167=1,EOMONTH(EDATE(Bonds!$I167,6*(22-1)),0),EDATE(Bonds!$I167,6*(22-1))))</f>
        <v/>
      </c>
      <c r="AB167" s="16" t="str">
        <f>IF(23&gt;$D167,"",IF($E167=1,EOMONTH(EDATE(Bonds!$I167,6*(23-1)),0),EDATE(Bonds!$I167,6*(23-1))))</f>
        <v/>
      </c>
      <c r="AC167" s="16" t="str">
        <f>IF(24&gt;$D167,"",IF($E167=1,EOMONTH(EDATE(Bonds!$I167,6*(24-1)),0),EDATE(Bonds!$I167,6*(24-1))))</f>
        <v/>
      </c>
      <c r="AD167" s="16" t="str">
        <f>IF(25&gt;$D167,"",IF($E167=1,EOMONTH(EDATE(Bonds!$I167,6*(25-1)),0),EDATE(Bonds!$I167,6*(25-1))))</f>
        <v/>
      </c>
      <c r="AE167" s="16" t="str">
        <f>IF(26&gt;$D167,"",IF($E167=1,EOMONTH(EDATE(Bonds!$I167,6*(26-1)),0),EDATE(Bonds!$I167,6*(26-1))))</f>
        <v/>
      </c>
      <c r="AF167" s="16" t="str">
        <f>IF(27&gt;$D167,"",IF($E167=1,EOMONTH(EDATE(Bonds!$I167,6*(27-1)),0),EDATE(Bonds!$I167,6*(27-1))))</f>
        <v/>
      </c>
      <c r="AG167" s="16" t="str">
        <f>IF(28&gt;$D167,"",IF($E167=1,EOMONTH(EDATE(Bonds!$I167,6*(28-1)),0),EDATE(Bonds!$I167,6*(28-1))))</f>
        <v/>
      </c>
      <c r="AH167" s="16" t="str">
        <f>IF(29&gt;$D167,"",IF($E167=1,EOMONTH(EDATE(Bonds!$I167,6*(29-1)),0),EDATE(Bonds!$I167,6*(29-1))))</f>
        <v/>
      </c>
      <c r="AI167" s="16" t="str">
        <f>IF(30&gt;$D167,"",IF($E167=1,EOMONTH(EDATE(Bonds!$I167,6*(30-1)),0),EDATE(Bonds!$I167,6*(30-1))))</f>
        <v/>
      </c>
      <c r="AJ167" s="16" t="str">
        <f>IF(31&gt;$D167,"",IF($E167=1,EOMONTH(EDATE(Bonds!$I167,6*(31-1)),0),EDATE(Bonds!$I167,6*(31-1))))</f>
        <v/>
      </c>
      <c r="AK167" s="16" t="str">
        <f>IF(32&gt;$D167,"",IF($E167=1,EOMONTH(EDATE(Bonds!$I167,6*(32-1)),0),EDATE(Bonds!$I167,6*(32-1))))</f>
        <v/>
      </c>
      <c r="AL167" s="16" t="str">
        <f>IF(33&gt;$D167,"",IF($E167=1,EOMONTH(EDATE(Bonds!$I167,6*(33-1)),0),EDATE(Bonds!$I167,6*(33-1))))</f>
        <v/>
      </c>
      <c r="AM167" s="16" t="str">
        <f>IF(34&gt;$D167,"",IF($E167=1,EOMONTH(EDATE(Bonds!$I167,6*(34-1)),0),EDATE(Bonds!$I167,6*(34-1))))</f>
        <v/>
      </c>
      <c r="AN167" s="16" t="str">
        <f>IF(35&gt;$D167,"",IF($E167=1,EOMONTH(EDATE(Bonds!$I167,6*(35-1)),0),EDATE(Bonds!$I167,6*(35-1))))</f>
        <v/>
      </c>
      <c r="AO167" s="16" t="str">
        <f>IF(36&gt;$D167,"",IF($E167=1,EOMONTH(EDATE(Bonds!$I167,6*(36-1)),0),EDATE(Bonds!$I167,6*(36-1))))</f>
        <v/>
      </c>
      <c r="AP167" s="16" t="str">
        <f>IF(37&gt;$D167,"",IF($E167=1,EOMONTH(EDATE(Bonds!$I167,6*(37-1)),0),EDATE(Bonds!$I167,6*(37-1))))</f>
        <v/>
      </c>
      <c r="AQ167" s="16" t="str">
        <f>IF(38&gt;$D167,"",IF($E167=1,EOMONTH(EDATE(Bonds!$I167,6*(38-1)),0),EDATE(Bonds!$I167,6*(38-1))))</f>
        <v/>
      </c>
      <c r="AR167" s="16" t="str">
        <f>IF(39&gt;$D167,"",IF($E167=1,EOMONTH(EDATE(Bonds!$I167,6*(39-1)),0),EDATE(Bonds!$I167,6*(39-1))))</f>
        <v/>
      </c>
      <c r="AS167" s="16" t="str">
        <f>IF(40&gt;$D167,"",IF($E167=1,EOMONTH(EDATE(Bonds!$I167,6*(40-1)),0),EDATE(Bonds!$I167,6*(40-1))))</f>
        <v/>
      </c>
      <c r="AT167" s="16" t="str">
        <f>IF(41&gt;$D167,"",IF($E167=1,EOMONTH(EDATE(Bonds!$I167,6*(41-1)),0),EDATE(Bonds!$I167,6*(41-1))))</f>
        <v/>
      </c>
      <c r="AU167" s="16" t="str">
        <f>IF(42&gt;$D167,"",IF($E167=1,EOMONTH(EDATE(Bonds!$I167,6*(42-1)),0),EDATE(Bonds!$I167,6*(42-1))))</f>
        <v/>
      </c>
      <c r="AV167" s="16" t="str">
        <f>IF(43&gt;$D167,"",IF($E167=1,EOMONTH(EDATE(Bonds!$I167,6*(43-1)),0),EDATE(Bonds!$I167,6*(43-1))))</f>
        <v/>
      </c>
      <c r="AW167" s="16" t="str">
        <f>IF(44&gt;$D167,"",IF($E167=1,EOMONTH(EDATE(Bonds!$I167,6*(44-1)),0),EDATE(Bonds!$I167,6*(44-1))))</f>
        <v/>
      </c>
      <c r="AX167" s="16" t="str">
        <f>IF(45&gt;$D167,"",IF($E167=1,EOMONTH(EDATE(Bonds!$I167,6*(45-1)),0),EDATE(Bonds!$I167,6*(45-1))))</f>
        <v/>
      </c>
      <c r="AY167" s="16" t="str">
        <f>IF(46&gt;$D167,"",IF($E167=1,EOMONTH(EDATE(Bonds!$I167,6*(46-1)),0),EDATE(Bonds!$I167,6*(46-1))))</f>
        <v/>
      </c>
      <c r="AZ167" s="16" t="str">
        <f>IF(47&gt;$D167,"",IF($E167=1,EOMONTH(EDATE(Bonds!$I167,6*(47-1)),0),EDATE(Bonds!$I167,6*(47-1))))</f>
        <v/>
      </c>
      <c r="BA167" s="16" t="str">
        <f>IF(48&gt;$D167,"",IF($E167=1,EOMONTH(EDATE(Bonds!$I167,6*(48-1)),0),EDATE(Bonds!$I167,6*(48-1))))</f>
        <v/>
      </c>
      <c r="BB167" s="16" t="str">
        <f>IF(49&gt;$D167,"",IF($E167=1,EOMONTH(EDATE(Bonds!$I167,6*(49-1)),0),EDATE(Bonds!$I167,6*(49-1))))</f>
        <v/>
      </c>
      <c r="BC167" s="16" t="str">
        <f>IF(50&gt;$D167,"",IF($E167=1,EOMONTH(EDATE(Bonds!$I167,6*(50-1)),0),EDATE(Bonds!$I167,6*(50-1))))</f>
        <v/>
      </c>
      <c r="BD167" s="16" t="str">
        <f>IF(51&gt;$D167,"",IF($E167=1,EOMONTH(EDATE(Bonds!$I167,6*(51-1)),0),EDATE(Bonds!$I167,6*(51-1))))</f>
        <v/>
      </c>
      <c r="BE167" s="16" t="str">
        <f>IF(52&gt;$D167,"",IF($E167=1,EOMONTH(EDATE(Bonds!$I167,6*(52-1)),0),EDATE(Bonds!$I167,6*(52-1))))</f>
        <v/>
      </c>
      <c r="BF167" s="16" t="str">
        <f>IF(53&gt;$D167,"",IF($E167=1,EOMONTH(EDATE(Bonds!$I167,6*(53-1)),0),EDATE(Bonds!$I167,6*(53-1))))</f>
        <v/>
      </c>
      <c r="BG167" s="16" t="str">
        <f>IF(54&gt;$D167,"",IF($E167=1,EOMONTH(EDATE(Bonds!$I167,6*(54-1)),0),EDATE(Bonds!$I167,6*(54-1))))</f>
        <v/>
      </c>
      <c r="BH167" s="16" t="str">
        <f>IF(55&gt;$D167,"",IF($E167=1,EOMONTH(EDATE(Bonds!$I167,6*(55-1)),0),EDATE(Bonds!$I167,6*(55-1))))</f>
        <v/>
      </c>
      <c r="BI167" s="16" t="str">
        <f>IF(56&gt;$D167,"",IF($E167=1,EOMONTH(EDATE(Bonds!$I167,6*(56-1)),0),EDATE(Bonds!$I167,6*(56-1))))</f>
        <v/>
      </c>
      <c r="BJ167" s="16" t="str">
        <f>IF(57&gt;$D167,"",IF($E167=1,EOMONTH(EDATE(Bonds!$I167,6*(57-1)),0),EDATE(Bonds!$I167,6*(57-1))))</f>
        <v/>
      </c>
      <c r="BK167" s="16" t="str">
        <f>IF(58&gt;$D167,"",IF($E167=1,EOMONTH(EDATE(Bonds!$I167,6*(58-1)),0),EDATE(Bonds!$I167,6*(58-1))))</f>
        <v/>
      </c>
      <c r="BL167" s="16" t="str">
        <f>IF(59&gt;$D167,"",IF($E167=1,EOMONTH(EDATE(Bonds!$I167,6*(59-1)),0),EDATE(Bonds!$I167,6*(59-1))))</f>
        <v/>
      </c>
      <c r="BM167" s="16" t="str">
        <f>IF(60&gt;$D167,"",IF($E167=1,EOMONTH(EDATE(Bonds!$I167,6*(60-1)),0),EDATE(Bonds!$I167,6*(60-1))))</f>
        <v/>
      </c>
      <c r="BO167" s="22">
        <f t="shared" si="243"/>
        <v>3.6715303967375594E-2</v>
      </c>
      <c r="BP167" s="22">
        <f t="shared" si="244"/>
        <v>3.9614095064760248E-2</v>
      </c>
      <c r="BQ167" s="22">
        <f t="shared" si="245"/>
        <v>4.151220706950013E-2</v>
      </c>
      <c r="BR167" s="22">
        <f t="shared" si="246"/>
        <v>4.2723103410114802E-2</v>
      </c>
      <c r="BS167" s="22">
        <f t="shared" si="247"/>
        <v>4.3482746504814693E-2</v>
      </c>
      <c r="BT167" s="22">
        <f t="shared" si="248"/>
        <v>4.3954594843003375E-2</v>
      </c>
      <c r="BU167" s="22">
        <f t="shared" si="249"/>
        <v>4.4257964532220216E-2</v>
      </c>
      <c r="BV167" s="22">
        <f t="shared" si="250"/>
        <v>4.4466682759772572E-2</v>
      </c>
      <c r="BW167" s="22" t="str">
        <f t="shared" si="251"/>
        <v/>
      </c>
      <c r="BX167" s="22" t="str">
        <f t="shared" si="252"/>
        <v/>
      </c>
      <c r="BY167" s="22" t="str">
        <f t="shared" si="253"/>
        <v/>
      </c>
      <c r="BZ167" s="22" t="str">
        <f t="shared" si="254"/>
        <v/>
      </c>
      <c r="CA167" s="22" t="str">
        <f t="shared" si="255"/>
        <v/>
      </c>
      <c r="CB167" s="22" t="str">
        <f t="shared" si="256"/>
        <v/>
      </c>
      <c r="CC167" s="22" t="str">
        <f t="shared" si="257"/>
        <v/>
      </c>
      <c r="CD167" s="22" t="str">
        <f t="shared" si="258"/>
        <v/>
      </c>
      <c r="CE167" s="22" t="str">
        <f t="shared" si="259"/>
        <v/>
      </c>
      <c r="CF167" s="22" t="str">
        <f t="shared" si="260"/>
        <v/>
      </c>
      <c r="CG167" s="22" t="str">
        <f t="shared" si="261"/>
        <v/>
      </c>
      <c r="CH167" s="22" t="str">
        <f t="shared" si="262"/>
        <v/>
      </c>
      <c r="CI167" s="22" t="str">
        <f t="shared" si="263"/>
        <v/>
      </c>
      <c r="CJ167" s="22" t="str">
        <f t="shared" si="264"/>
        <v/>
      </c>
      <c r="CK167" s="22" t="str">
        <f t="shared" si="265"/>
        <v/>
      </c>
      <c r="CL167" s="22" t="str">
        <f t="shared" si="266"/>
        <v/>
      </c>
      <c r="CM167" s="22" t="str">
        <f t="shared" si="267"/>
        <v/>
      </c>
      <c r="CN167" s="22" t="str">
        <f t="shared" si="268"/>
        <v/>
      </c>
      <c r="CO167" s="22" t="str">
        <f t="shared" si="269"/>
        <v/>
      </c>
      <c r="CP167" s="22" t="str">
        <f t="shared" si="270"/>
        <v/>
      </c>
      <c r="CQ167" s="22" t="str">
        <f t="shared" si="271"/>
        <v/>
      </c>
      <c r="CR167" s="22" t="str">
        <f t="shared" si="272"/>
        <v/>
      </c>
      <c r="CS167" s="22" t="str">
        <f t="shared" si="273"/>
        <v/>
      </c>
      <c r="CT167" s="22" t="str">
        <f t="shared" si="274"/>
        <v/>
      </c>
      <c r="CU167" s="22" t="str">
        <f t="shared" si="275"/>
        <v/>
      </c>
      <c r="CV167" s="22" t="str">
        <f t="shared" si="276"/>
        <v/>
      </c>
      <c r="CW167" s="22" t="str">
        <f t="shared" si="277"/>
        <v/>
      </c>
      <c r="CX167" s="22" t="str">
        <f t="shared" si="278"/>
        <v/>
      </c>
      <c r="CY167" s="22" t="str">
        <f t="shared" si="279"/>
        <v/>
      </c>
      <c r="CZ167" s="22" t="str">
        <f t="shared" si="280"/>
        <v/>
      </c>
      <c r="DA167" s="22" t="str">
        <f t="shared" si="281"/>
        <v/>
      </c>
      <c r="DB167" s="22" t="str">
        <f t="shared" si="282"/>
        <v/>
      </c>
      <c r="DC167" s="22" t="str">
        <f t="shared" si="283"/>
        <v/>
      </c>
      <c r="DD167" s="22" t="str">
        <f t="shared" si="284"/>
        <v/>
      </c>
      <c r="DE167" s="22" t="str">
        <f t="shared" si="285"/>
        <v/>
      </c>
      <c r="DF167" s="22" t="str">
        <f t="shared" si="286"/>
        <v/>
      </c>
      <c r="DG167" s="22" t="str">
        <f t="shared" si="287"/>
        <v/>
      </c>
      <c r="DH167" s="22" t="str">
        <f t="shared" si="288"/>
        <v/>
      </c>
      <c r="DI167" s="22" t="str">
        <f t="shared" si="289"/>
        <v/>
      </c>
      <c r="DJ167" s="22" t="str">
        <f t="shared" si="290"/>
        <v/>
      </c>
      <c r="DK167" s="22" t="str">
        <f t="shared" si="291"/>
        <v/>
      </c>
      <c r="DL167" s="22" t="str">
        <f t="shared" si="292"/>
        <v/>
      </c>
      <c r="DM167" s="22" t="str">
        <f t="shared" si="293"/>
        <v/>
      </c>
      <c r="DN167" s="22" t="str">
        <f t="shared" si="294"/>
        <v/>
      </c>
      <c r="DO167" s="22" t="str">
        <f t="shared" si="295"/>
        <v/>
      </c>
      <c r="DP167" s="22" t="str">
        <f t="shared" si="296"/>
        <v/>
      </c>
      <c r="DQ167" s="22" t="str">
        <f t="shared" si="297"/>
        <v/>
      </c>
      <c r="DR167" s="22" t="str">
        <f t="shared" si="298"/>
        <v/>
      </c>
      <c r="DS167" s="22" t="str">
        <f t="shared" si="299"/>
        <v/>
      </c>
      <c r="DT167" s="22" t="str">
        <f t="shared" si="300"/>
        <v/>
      </c>
      <c r="DU167" s="22" t="str">
        <f t="shared" si="301"/>
        <v/>
      </c>
      <c r="DV167" s="22" t="str">
        <f t="shared" si="302"/>
        <v/>
      </c>
      <c r="DX167" s="18">
        <f t="shared" si="303"/>
        <v>1.8084934136561823</v>
      </c>
      <c r="DY167" s="18">
        <f t="shared" si="304"/>
        <v>1.7728113630577667</v>
      </c>
      <c r="DZ167" s="18">
        <f t="shared" si="305"/>
        <v>1.7344542230173998</v>
      </c>
      <c r="EA167" s="18">
        <f t="shared" si="306"/>
        <v>1.6955189118554488</v>
      </c>
      <c r="EB167" s="18">
        <f t="shared" si="307"/>
        <v>1.6569881816698826</v>
      </c>
      <c r="EC167" s="18">
        <f t="shared" si="308"/>
        <v>1.6194896857464234</v>
      </c>
      <c r="ED167" s="18">
        <f t="shared" si="309"/>
        <v>1.5827191614754128</v>
      </c>
      <c r="EE167" s="18">
        <f t="shared" si="310"/>
        <v>86.900031940036726</v>
      </c>
      <c r="EF167" s="18">
        <f t="shared" si="311"/>
        <v>0</v>
      </c>
      <c r="EG167" s="18">
        <f t="shared" si="312"/>
        <v>0</v>
      </c>
      <c r="EH167" s="18">
        <f t="shared" si="313"/>
        <v>0</v>
      </c>
      <c r="EI167" s="18">
        <f t="shared" si="314"/>
        <v>0</v>
      </c>
      <c r="EJ167" s="18">
        <f t="shared" si="315"/>
        <v>0</v>
      </c>
      <c r="EK167" s="18">
        <f t="shared" si="316"/>
        <v>0</v>
      </c>
      <c r="EL167" s="18">
        <f t="shared" si="317"/>
        <v>0</v>
      </c>
      <c r="EM167" s="18">
        <f t="shared" si="318"/>
        <v>0</v>
      </c>
      <c r="EN167" s="18">
        <f t="shared" si="319"/>
        <v>0</v>
      </c>
      <c r="EO167" s="18">
        <f t="shared" si="320"/>
        <v>0</v>
      </c>
      <c r="EP167" s="18">
        <f t="shared" si="321"/>
        <v>0</v>
      </c>
      <c r="EQ167" s="18">
        <f t="shared" si="322"/>
        <v>0</v>
      </c>
      <c r="ER167" s="18">
        <f t="shared" si="323"/>
        <v>0</v>
      </c>
      <c r="ES167" s="18">
        <f t="shared" si="324"/>
        <v>0</v>
      </c>
      <c r="ET167" s="18">
        <f t="shared" si="325"/>
        <v>0</v>
      </c>
      <c r="EU167" s="18">
        <f t="shared" si="326"/>
        <v>0</v>
      </c>
      <c r="EV167" s="18">
        <f t="shared" si="327"/>
        <v>0</v>
      </c>
      <c r="EW167" s="18">
        <f t="shared" si="328"/>
        <v>0</v>
      </c>
      <c r="EX167" s="18">
        <f t="shared" si="329"/>
        <v>0</v>
      </c>
      <c r="EY167" s="18">
        <f t="shared" si="330"/>
        <v>0</v>
      </c>
      <c r="EZ167" s="18">
        <f t="shared" si="331"/>
        <v>0</v>
      </c>
      <c r="FA167" s="18">
        <f t="shared" si="332"/>
        <v>0</v>
      </c>
      <c r="FB167" s="18">
        <f t="shared" si="333"/>
        <v>0</v>
      </c>
      <c r="FC167" s="18">
        <f t="shared" si="334"/>
        <v>0</v>
      </c>
      <c r="FD167" s="18">
        <f t="shared" si="335"/>
        <v>0</v>
      </c>
      <c r="FE167" s="18">
        <f t="shared" si="336"/>
        <v>0</v>
      </c>
      <c r="FF167" s="18">
        <f t="shared" si="337"/>
        <v>0</v>
      </c>
      <c r="FG167" s="18">
        <f t="shared" si="338"/>
        <v>0</v>
      </c>
      <c r="FH167" s="18">
        <f t="shared" si="339"/>
        <v>0</v>
      </c>
      <c r="FI167" s="18">
        <f t="shared" si="340"/>
        <v>0</v>
      </c>
      <c r="FJ167" s="18">
        <f t="shared" si="341"/>
        <v>0</v>
      </c>
      <c r="FK167" s="18">
        <f t="shared" si="342"/>
        <v>0</v>
      </c>
      <c r="FL167" s="18">
        <f t="shared" si="343"/>
        <v>0</v>
      </c>
      <c r="FM167" s="18">
        <f t="shared" si="344"/>
        <v>0</v>
      </c>
      <c r="FN167" s="18">
        <f t="shared" si="345"/>
        <v>0</v>
      </c>
      <c r="FO167" s="18">
        <f t="shared" si="346"/>
        <v>0</v>
      </c>
      <c r="FP167" s="18">
        <f t="shared" si="347"/>
        <v>0</v>
      </c>
      <c r="FQ167" s="18">
        <f t="shared" si="348"/>
        <v>0</v>
      </c>
      <c r="FR167" s="18">
        <f t="shared" si="349"/>
        <v>0</v>
      </c>
      <c r="FS167" s="18">
        <f t="shared" si="350"/>
        <v>0</v>
      </c>
      <c r="FT167" s="18">
        <f t="shared" si="351"/>
        <v>0</v>
      </c>
      <c r="FU167" s="18">
        <f t="shared" si="352"/>
        <v>0</v>
      </c>
      <c r="FV167" s="18">
        <f t="shared" si="353"/>
        <v>0</v>
      </c>
      <c r="FW167" s="18">
        <f t="shared" si="354"/>
        <v>0</v>
      </c>
      <c r="FX167" s="18">
        <f t="shared" si="355"/>
        <v>0</v>
      </c>
      <c r="FY167" s="18">
        <f t="shared" si="356"/>
        <v>0</v>
      </c>
      <c r="FZ167" s="18">
        <f t="shared" si="357"/>
        <v>0</v>
      </c>
      <c r="GA167" s="18">
        <f t="shared" si="358"/>
        <v>0</v>
      </c>
      <c r="GB167" s="18">
        <f t="shared" si="359"/>
        <v>0</v>
      </c>
      <c r="GC167" s="18">
        <f t="shared" si="360"/>
        <v>0</v>
      </c>
      <c r="GD167" s="18">
        <f t="shared" si="361"/>
        <v>0</v>
      </c>
      <c r="GE167" s="18">
        <f t="shared" si="362"/>
        <v>0</v>
      </c>
    </row>
    <row r="168" spans="1:187" x14ac:dyDescent="0.2">
      <c r="A168">
        <v>165</v>
      </c>
      <c r="B168" s="16">
        <f>Bonds!B168</f>
        <v>47573</v>
      </c>
      <c r="C168" s="17">
        <f>Bonds!C168</f>
        <v>4</v>
      </c>
      <c r="D168">
        <f>Bonds!Q168</f>
        <v>8</v>
      </c>
      <c r="E168">
        <f t="shared" si="242"/>
        <v>1</v>
      </c>
      <c r="F168" s="16">
        <f>IF(1&gt;$D168,"",IF($E168=1,EOMONTH(EDATE(Bonds!$I168,6*(1-1)),0),EDATE(Bonds!$I168,6*(1-1))))</f>
        <v>46295</v>
      </c>
      <c r="G168" s="16">
        <f>IF(2&gt;$D168,"",IF($E168=1,EOMONTH(EDATE(Bonds!$I168,6*(2-1)),0),EDATE(Bonds!$I168,6*(2-1))))</f>
        <v>46477</v>
      </c>
      <c r="H168" s="16">
        <f>IF(3&gt;$D168,"",IF($E168=1,EOMONTH(EDATE(Bonds!$I168,6*(3-1)),0),EDATE(Bonds!$I168,6*(3-1))))</f>
        <v>46660</v>
      </c>
      <c r="I168" s="16">
        <f>IF(4&gt;$D168,"",IF($E168=1,EOMONTH(EDATE(Bonds!$I168,6*(4-1)),0),EDATE(Bonds!$I168,6*(4-1))))</f>
        <v>46843</v>
      </c>
      <c r="J168" s="16">
        <f>IF(5&gt;$D168,"",IF($E168=1,EOMONTH(EDATE(Bonds!$I168,6*(5-1)),0),EDATE(Bonds!$I168,6*(5-1))))</f>
        <v>47026</v>
      </c>
      <c r="K168" s="16">
        <f>IF(6&gt;$D168,"",IF($E168=1,EOMONTH(EDATE(Bonds!$I168,6*(6-1)),0),EDATE(Bonds!$I168,6*(6-1))))</f>
        <v>47208</v>
      </c>
      <c r="L168" s="16">
        <f>IF(7&gt;$D168,"",IF($E168=1,EOMONTH(EDATE(Bonds!$I168,6*(7-1)),0),EDATE(Bonds!$I168,6*(7-1))))</f>
        <v>47391</v>
      </c>
      <c r="M168" s="16">
        <f>IF(8&gt;$D168,"",IF($E168=1,EOMONTH(EDATE(Bonds!$I168,6*(8-1)),0),EDATE(Bonds!$I168,6*(8-1))))</f>
        <v>47573</v>
      </c>
      <c r="N168" s="16" t="str">
        <f>IF(9&gt;$D168,"",IF($E168=1,EOMONTH(EDATE(Bonds!$I168,6*(9-1)),0),EDATE(Bonds!$I168,6*(9-1))))</f>
        <v/>
      </c>
      <c r="O168" s="16" t="str">
        <f>IF(10&gt;$D168,"",IF($E168=1,EOMONTH(EDATE(Bonds!$I168,6*(10-1)),0),EDATE(Bonds!$I168,6*(10-1))))</f>
        <v/>
      </c>
      <c r="P168" s="16" t="str">
        <f>IF(11&gt;$D168,"",IF($E168=1,EOMONTH(EDATE(Bonds!$I168,6*(11-1)),0),EDATE(Bonds!$I168,6*(11-1))))</f>
        <v/>
      </c>
      <c r="Q168" s="16" t="str">
        <f>IF(12&gt;$D168,"",IF($E168=1,EOMONTH(EDATE(Bonds!$I168,6*(12-1)),0),EDATE(Bonds!$I168,6*(12-1))))</f>
        <v/>
      </c>
      <c r="R168" s="16" t="str">
        <f>IF(13&gt;$D168,"",IF($E168=1,EOMONTH(EDATE(Bonds!$I168,6*(13-1)),0),EDATE(Bonds!$I168,6*(13-1))))</f>
        <v/>
      </c>
      <c r="S168" s="16" t="str">
        <f>IF(14&gt;$D168,"",IF($E168=1,EOMONTH(EDATE(Bonds!$I168,6*(14-1)),0),EDATE(Bonds!$I168,6*(14-1))))</f>
        <v/>
      </c>
      <c r="T168" s="16" t="str">
        <f>IF(15&gt;$D168,"",IF($E168=1,EOMONTH(EDATE(Bonds!$I168,6*(15-1)),0),EDATE(Bonds!$I168,6*(15-1))))</f>
        <v/>
      </c>
      <c r="U168" s="16" t="str">
        <f>IF(16&gt;$D168,"",IF($E168=1,EOMONTH(EDATE(Bonds!$I168,6*(16-1)),0),EDATE(Bonds!$I168,6*(16-1))))</f>
        <v/>
      </c>
      <c r="V168" s="16" t="str">
        <f>IF(17&gt;$D168,"",IF($E168=1,EOMONTH(EDATE(Bonds!$I168,6*(17-1)),0),EDATE(Bonds!$I168,6*(17-1))))</f>
        <v/>
      </c>
      <c r="W168" s="16" t="str">
        <f>IF(18&gt;$D168,"",IF($E168=1,EOMONTH(EDATE(Bonds!$I168,6*(18-1)),0),EDATE(Bonds!$I168,6*(18-1))))</f>
        <v/>
      </c>
      <c r="X168" s="16" t="str">
        <f>IF(19&gt;$D168,"",IF($E168=1,EOMONTH(EDATE(Bonds!$I168,6*(19-1)),0),EDATE(Bonds!$I168,6*(19-1))))</f>
        <v/>
      </c>
      <c r="Y168" s="16" t="str">
        <f>IF(20&gt;$D168,"",IF($E168=1,EOMONTH(EDATE(Bonds!$I168,6*(20-1)),0),EDATE(Bonds!$I168,6*(20-1))))</f>
        <v/>
      </c>
      <c r="Z168" s="16" t="str">
        <f>IF(21&gt;$D168,"",IF($E168=1,EOMONTH(EDATE(Bonds!$I168,6*(21-1)),0),EDATE(Bonds!$I168,6*(21-1))))</f>
        <v/>
      </c>
      <c r="AA168" s="16" t="str">
        <f>IF(22&gt;$D168,"",IF($E168=1,EOMONTH(EDATE(Bonds!$I168,6*(22-1)),0),EDATE(Bonds!$I168,6*(22-1))))</f>
        <v/>
      </c>
      <c r="AB168" s="16" t="str">
        <f>IF(23&gt;$D168,"",IF($E168=1,EOMONTH(EDATE(Bonds!$I168,6*(23-1)),0),EDATE(Bonds!$I168,6*(23-1))))</f>
        <v/>
      </c>
      <c r="AC168" s="16" t="str">
        <f>IF(24&gt;$D168,"",IF($E168=1,EOMONTH(EDATE(Bonds!$I168,6*(24-1)),0),EDATE(Bonds!$I168,6*(24-1))))</f>
        <v/>
      </c>
      <c r="AD168" s="16" t="str">
        <f>IF(25&gt;$D168,"",IF($E168=1,EOMONTH(EDATE(Bonds!$I168,6*(25-1)),0),EDATE(Bonds!$I168,6*(25-1))))</f>
        <v/>
      </c>
      <c r="AE168" s="16" t="str">
        <f>IF(26&gt;$D168,"",IF($E168=1,EOMONTH(EDATE(Bonds!$I168,6*(26-1)),0),EDATE(Bonds!$I168,6*(26-1))))</f>
        <v/>
      </c>
      <c r="AF168" s="16" t="str">
        <f>IF(27&gt;$D168,"",IF($E168=1,EOMONTH(EDATE(Bonds!$I168,6*(27-1)),0),EDATE(Bonds!$I168,6*(27-1))))</f>
        <v/>
      </c>
      <c r="AG168" s="16" t="str">
        <f>IF(28&gt;$D168,"",IF($E168=1,EOMONTH(EDATE(Bonds!$I168,6*(28-1)),0),EDATE(Bonds!$I168,6*(28-1))))</f>
        <v/>
      </c>
      <c r="AH168" s="16" t="str">
        <f>IF(29&gt;$D168,"",IF($E168=1,EOMONTH(EDATE(Bonds!$I168,6*(29-1)),0),EDATE(Bonds!$I168,6*(29-1))))</f>
        <v/>
      </c>
      <c r="AI168" s="16" t="str">
        <f>IF(30&gt;$D168,"",IF($E168=1,EOMONTH(EDATE(Bonds!$I168,6*(30-1)),0),EDATE(Bonds!$I168,6*(30-1))))</f>
        <v/>
      </c>
      <c r="AJ168" s="16" t="str">
        <f>IF(31&gt;$D168,"",IF($E168=1,EOMONTH(EDATE(Bonds!$I168,6*(31-1)),0),EDATE(Bonds!$I168,6*(31-1))))</f>
        <v/>
      </c>
      <c r="AK168" s="16" t="str">
        <f>IF(32&gt;$D168,"",IF($E168=1,EOMONTH(EDATE(Bonds!$I168,6*(32-1)),0),EDATE(Bonds!$I168,6*(32-1))))</f>
        <v/>
      </c>
      <c r="AL168" s="16" t="str">
        <f>IF(33&gt;$D168,"",IF($E168=1,EOMONTH(EDATE(Bonds!$I168,6*(33-1)),0),EDATE(Bonds!$I168,6*(33-1))))</f>
        <v/>
      </c>
      <c r="AM168" s="16" t="str">
        <f>IF(34&gt;$D168,"",IF($E168=1,EOMONTH(EDATE(Bonds!$I168,6*(34-1)),0),EDATE(Bonds!$I168,6*(34-1))))</f>
        <v/>
      </c>
      <c r="AN168" s="16" t="str">
        <f>IF(35&gt;$D168,"",IF($E168=1,EOMONTH(EDATE(Bonds!$I168,6*(35-1)),0),EDATE(Bonds!$I168,6*(35-1))))</f>
        <v/>
      </c>
      <c r="AO168" s="16" t="str">
        <f>IF(36&gt;$D168,"",IF($E168=1,EOMONTH(EDATE(Bonds!$I168,6*(36-1)),0),EDATE(Bonds!$I168,6*(36-1))))</f>
        <v/>
      </c>
      <c r="AP168" s="16" t="str">
        <f>IF(37&gt;$D168,"",IF($E168=1,EOMONTH(EDATE(Bonds!$I168,6*(37-1)),0),EDATE(Bonds!$I168,6*(37-1))))</f>
        <v/>
      </c>
      <c r="AQ168" s="16" t="str">
        <f>IF(38&gt;$D168,"",IF($E168=1,EOMONTH(EDATE(Bonds!$I168,6*(38-1)),0),EDATE(Bonds!$I168,6*(38-1))))</f>
        <v/>
      </c>
      <c r="AR168" s="16" t="str">
        <f>IF(39&gt;$D168,"",IF($E168=1,EOMONTH(EDATE(Bonds!$I168,6*(39-1)),0),EDATE(Bonds!$I168,6*(39-1))))</f>
        <v/>
      </c>
      <c r="AS168" s="16" t="str">
        <f>IF(40&gt;$D168,"",IF($E168=1,EOMONTH(EDATE(Bonds!$I168,6*(40-1)),0),EDATE(Bonds!$I168,6*(40-1))))</f>
        <v/>
      </c>
      <c r="AT168" s="16" t="str">
        <f>IF(41&gt;$D168,"",IF($E168=1,EOMONTH(EDATE(Bonds!$I168,6*(41-1)),0),EDATE(Bonds!$I168,6*(41-1))))</f>
        <v/>
      </c>
      <c r="AU168" s="16" t="str">
        <f>IF(42&gt;$D168,"",IF($E168=1,EOMONTH(EDATE(Bonds!$I168,6*(42-1)),0),EDATE(Bonds!$I168,6*(42-1))))</f>
        <v/>
      </c>
      <c r="AV168" s="16" t="str">
        <f>IF(43&gt;$D168,"",IF($E168=1,EOMONTH(EDATE(Bonds!$I168,6*(43-1)),0),EDATE(Bonds!$I168,6*(43-1))))</f>
        <v/>
      </c>
      <c r="AW168" s="16" t="str">
        <f>IF(44&gt;$D168,"",IF($E168=1,EOMONTH(EDATE(Bonds!$I168,6*(44-1)),0),EDATE(Bonds!$I168,6*(44-1))))</f>
        <v/>
      </c>
      <c r="AX168" s="16" t="str">
        <f>IF(45&gt;$D168,"",IF($E168=1,EOMONTH(EDATE(Bonds!$I168,6*(45-1)),0),EDATE(Bonds!$I168,6*(45-1))))</f>
        <v/>
      </c>
      <c r="AY168" s="16" t="str">
        <f>IF(46&gt;$D168,"",IF($E168=1,EOMONTH(EDATE(Bonds!$I168,6*(46-1)),0),EDATE(Bonds!$I168,6*(46-1))))</f>
        <v/>
      </c>
      <c r="AZ168" s="16" t="str">
        <f>IF(47&gt;$D168,"",IF($E168=1,EOMONTH(EDATE(Bonds!$I168,6*(47-1)),0),EDATE(Bonds!$I168,6*(47-1))))</f>
        <v/>
      </c>
      <c r="BA168" s="16" t="str">
        <f>IF(48&gt;$D168,"",IF($E168=1,EOMONTH(EDATE(Bonds!$I168,6*(48-1)),0),EDATE(Bonds!$I168,6*(48-1))))</f>
        <v/>
      </c>
      <c r="BB168" s="16" t="str">
        <f>IF(49&gt;$D168,"",IF($E168=1,EOMONTH(EDATE(Bonds!$I168,6*(49-1)),0),EDATE(Bonds!$I168,6*(49-1))))</f>
        <v/>
      </c>
      <c r="BC168" s="16" t="str">
        <f>IF(50&gt;$D168,"",IF($E168=1,EOMONTH(EDATE(Bonds!$I168,6*(50-1)),0),EDATE(Bonds!$I168,6*(50-1))))</f>
        <v/>
      </c>
      <c r="BD168" s="16" t="str">
        <f>IF(51&gt;$D168,"",IF($E168=1,EOMONTH(EDATE(Bonds!$I168,6*(51-1)),0),EDATE(Bonds!$I168,6*(51-1))))</f>
        <v/>
      </c>
      <c r="BE168" s="16" t="str">
        <f>IF(52&gt;$D168,"",IF($E168=1,EOMONTH(EDATE(Bonds!$I168,6*(52-1)),0),EDATE(Bonds!$I168,6*(52-1))))</f>
        <v/>
      </c>
      <c r="BF168" s="16" t="str">
        <f>IF(53&gt;$D168,"",IF($E168=1,EOMONTH(EDATE(Bonds!$I168,6*(53-1)),0),EDATE(Bonds!$I168,6*(53-1))))</f>
        <v/>
      </c>
      <c r="BG168" s="16" t="str">
        <f>IF(54&gt;$D168,"",IF($E168=1,EOMONTH(EDATE(Bonds!$I168,6*(54-1)),0),EDATE(Bonds!$I168,6*(54-1))))</f>
        <v/>
      </c>
      <c r="BH168" s="16" t="str">
        <f>IF(55&gt;$D168,"",IF($E168=1,EOMONTH(EDATE(Bonds!$I168,6*(55-1)),0),EDATE(Bonds!$I168,6*(55-1))))</f>
        <v/>
      </c>
      <c r="BI168" s="16" t="str">
        <f>IF(56&gt;$D168,"",IF($E168=1,EOMONTH(EDATE(Bonds!$I168,6*(56-1)),0),EDATE(Bonds!$I168,6*(56-1))))</f>
        <v/>
      </c>
      <c r="BJ168" s="16" t="str">
        <f>IF(57&gt;$D168,"",IF($E168=1,EOMONTH(EDATE(Bonds!$I168,6*(57-1)),0),EDATE(Bonds!$I168,6*(57-1))))</f>
        <v/>
      </c>
      <c r="BK168" s="16" t="str">
        <f>IF(58&gt;$D168,"",IF($E168=1,EOMONTH(EDATE(Bonds!$I168,6*(58-1)),0),EDATE(Bonds!$I168,6*(58-1))))</f>
        <v/>
      </c>
      <c r="BL168" s="16" t="str">
        <f>IF(59&gt;$D168,"",IF($E168=1,EOMONTH(EDATE(Bonds!$I168,6*(59-1)),0),EDATE(Bonds!$I168,6*(59-1))))</f>
        <v/>
      </c>
      <c r="BM168" s="16" t="str">
        <f>IF(60&gt;$D168,"",IF($E168=1,EOMONTH(EDATE(Bonds!$I168,6*(60-1)),0),EDATE(Bonds!$I168,6*(60-1))))</f>
        <v/>
      </c>
      <c r="BO168" s="22">
        <f t="shared" si="243"/>
        <v>3.6715303967375594E-2</v>
      </c>
      <c r="BP168" s="22">
        <f t="shared" si="244"/>
        <v>3.9614095064760248E-2</v>
      </c>
      <c r="BQ168" s="22">
        <f t="shared" si="245"/>
        <v>4.151220706950013E-2</v>
      </c>
      <c r="BR168" s="22">
        <f t="shared" si="246"/>
        <v>4.2723103410114802E-2</v>
      </c>
      <c r="BS168" s="22">
        <f t="shared" si="247"/>
        <v>4.3482746504814693E-2</v>
      </c>
      <c r="BT168" s="22">
        <f t="shared" si="248"/>
        <v>4.3954594843003375E-2</v>
      </c>
      <c r="BU168" s="22">
        <f t="shared" si="249"/>
        <v>4.4257964532220216E-2</v>
      </c>
      <c r="BV168" s="22">
        <f t="shared" si="250"/>
        <v>4.4466682759772572E-2</v>
      </c>
      <c r="BW168" s="22" t="str">
        <f t="shared" si="251"/>
        <v/>
      </c>
      <c r="BX168" s="22" t="str">
        <f t="shared" si="252"/>
        <v/>
      </c>
      <c r="BY168" s="22" t="str">
        <f t="shared" si="253"/>
        <v/>
      </c>
      <c r="BZ168" s="22" t="str">
        <f t="shared" si="254"/>
        <v/>
      </c>
      <c r="CA168" s="22" t="str">
        <f t="shared" si="255"/>
        <v/>
      </c>
      <c r="CB168" s="22" t="str">
        <f t="shared" si="256"/>
        <v/>
      </c>
      <c r="CC168" s="22" t="str">
        <f t="shared" si="257"/>
        <v/>
      </c>
      <c r="CD168" s="22" t="str">
        <f t="shared" si="258"/>
        <v/>
      </c>
      <c r="CE168" s="22" t="str">
        <f t="shared" si="259"/>
        <v/>
      </c>
      <c r="CF168" s="22" t="str">
        <f t="shared" si="260"/>
        <v/>
      </c>
      <c r="CG168" s="22" t="str">
        <f t="shared" si="261"/>
        <v/>
      </c>
      <c r="CH168" s="22" t="str">
        <f t="shared" si="262"/>
        <v/>
      </c>
      <c r="CI168" s="22" t="str">
        <f t="shared" si="263"/>
        <v/>
      </c>
      <c r="CJ168" s="22" t="str">
        <f t="shared" si="264"/>
        <v/>
      </c>
      <c r="CK168" s="22" t="str">
        <f t="shared" si="265"/>
        <v/>
      </c>
      <c r="CL168" s="22" t="str">
        <f t="shared" si="266"/>
        <v/>
      </c>
      <c r="CM168" s="22" t="str">
        <f t="shared" si="267"/>
        <v/>
      </c>
      <c r="CN168" s="22" t="str">
        <f t="shared" si="268"/>
        <v/>
      </c>
      <c r="CO168" s="22" t="str">
        <f t="shared" si="269"/>
        <v/>
      </c>
      <c r="CP168" s="22" t="str">
        <f t="shared" si="270"/>
        <v/>
      </c>
      <c r="CQ168" s="22" t="str">
        <f t="shared" si="271"/>
        <v/>
      </c>
      <c r="CR168" s="22" t="str">
        <f t="shared" si="272"/>
        <v/>
      </c>
      <c r="CS168" s="22" t="str">
        <f t="shared" si="273"/>
        <v/>
      </c>
      <c r="CT168" s="22" t="str">
        <f t="shared" si="274"/>
        <v/>
      </c>
      <c r="CU168" s="22" t="str">
        <f t="shared" si="275"/>
        <v/>
      </c>
      <c r="CV168" s="22" t="str">
        <f t="shared" si="276"/>
        <v/>
      </c>
      <c r="CW168" s="22" t="str">
        <f t="shared" si="277"/>
        <v/>
      </c>
      <c r="CX168" s="22" t="str">
        <f t="shared" si="278"/>
        <v/>
      </c>
      <c r="CY168" s="22" t="str">
        <f t="shared" si="279"/>
        <v/>
      </c>
      <c r="CZ168" s="22" t="str">
        <f t="shared" si="280"/>
        <v/>
      </c>
      <c r="DA168" s="22" t="str">
        <f t="shared" si="281"/>
        <v/>
      </c>
      <c r="DB168" s="22" t="str">
        <f t="shared" si="282"/>
        <v/>
      </c>
      <c r="DC168" s="22" t="str">
        <f t="shared" si="283"/>
        <v/>
      </c>
      <c r="DD168" s="22" t="str">
        <f t="shared" si="284"/>
        <v/>
      </c>
      <c r="DE168" s="22" t="str">
        <f t="shared" si="285"/>
        <v/>
      </c>
      <c r="DF168" s="22" t="str">
        <f t="shared" si="286"/>
        <v/>
      </c>
      <c r="DG168" s="22" t="str">
        <f t="shared" si="287"/>
        <v/>
      </c>
      <c r="DH168" s="22" t="str">
        <f t="shared" si="288"/>
        <v/>
      </c>
      <c r="DI168" s="22" t="str">
        <f t="shared" si="289"/>
        <v/>
      </c>
      <c r="DJ168" s="22" t="str">
        <f t="shared" si="290"/>
        <v/>
      </c>
      <c r="DK168" s="22" t="str">
        <f t="shared" si="291"/>
        <v/>
      </c>
      <c r="DL168" s="22" t="str">
        <f t="shared" si="292"/>
        <v/>
      </c>
      <c r="DM168" s="22" t="str">
        <f t="shared" si="293"/>
        <v/>
      </c>
      <c r="DN168" s="22" t="str">
        <f t="shared" si="294"/>
        <v/>
      </c>
      <c r="DO168" s="22" t="str">
        <f t="shared" si="295"/>
        <v/>
      </c>
      <c r="DP168" s="22" t="str">
        <f t="shared" si="296"/>
        <v/>
      </c>
      <c r="DQ168" s="22" t="str">
        <f t="shared" si="297"/>
        <v/>
      </c>
      <c r="DR168" s="22" t="str">
        <f t="shared" si="298"/>
        <v/>
      </c>
      <c r="DS168" s="22" t="str">
        <f t="shared" si="299"/>
        <v/>
      </c>
      <c r="DT168" s="22" t="str">
        <f t="shared" si="300"/>
        <v/>
      </c>
      <c r="DU168" s="22" t="str">
        <f t="shared" si="301"/>
        <v/>
      </c>
      <c r="DV168" s="22" t="str">
        <f t="shared" si="302"/>
        <v/>
      </c>
      <c r="DX168" s="18">
        <f t="shared" si="303"/>
        <v>1.9955789392068219</v>
      </c>
      <c r="DY168" s="18">
        <f t="shared" si="304"/>
        <v>1.9562056419947771</v>
      </c>
      <c r="DZ168" s="18">
        <f t="shared" si="305"/>
        <v>1.9138805219502342</v>
      </c>
      <c r="EA168" s="18">
        <f t="shared" si="306"/>
        <v>1.8709174199784262</v>
      </c>
      <c r="EB168" s="18">
        <f t="shared" si="307"/>
        <v>1.8284007521874566</v>
      </c>
      <c r="EC168" s="18">
        <f t="shared" si="308"/>
        <v>1.7870231015132947</v>
      </c>
      <c r="ED168" s="18">
        <f t="shared" si="309"/>
        <v>1.7464487299039038</v>
      </c>
      <c r="EE168" s="18">
        <f t="shared" si="310"/>
        <v>87.060068831270684</v>
      </c>
      <c r="EF168" s="18">
        <f t="shared" si="311"/>
        <v>0</v>
      </c>
      <c r="EG168" s="18">
        <f t="shared" si="312"/>
        <v>0</v>
      </c>
      <c r="EH168" s="18">
        <f t="shared" si="313"/>
        <v>0</v>
      </c>
      <c r="EI168" s="18">
        <f t="shared" si="314"/>
        <v>0</v>
      </c>
      <c r="EJ168" s="18">
        <f t="shared" si="315"/>
        <v>0</v>
      </c>
      <c r="EK168" s="18">
        <f t="shared" si="316"/>
        <v>0</v>
      </c>
      <c r="EL168" s="18">
        <f t="shared" si="317"/>
        <v>0</v>
      </c>
      <c r="EM168" s="18">
        <f t="shared" si="318"/>
        <v>0</v>
      </c>
      <c r="EN168" s="18">
        <f t="shared" si="319"/>
        <v>0</v>
      </c>
      <c r="EO168" s="18">
        <f t="shared" si="320"/>
        <v>0</v>
      </c>
      <c r="EP168" s="18">
        <f t="shared" si="321"/>
        <v>0</v>
      </c>
      <c r="EQ168" s="18">
        <f t="shared" si="322"/>
        <v>0</v>
      </c>
      <c r="ER168" s="18">
        <f t="shared" si="323"/>
        <v>0</v>
      </c>
      <c r="ES168" s="18">
        <f t="shared" si="324"/>
        <v>0</v>
      </c>
      <c r="ET168" s="18">
        <f t="shared" si="325"/>
        <v>0</v>
      </c>
      <c r="EU168" s="18">
        <f t="shared" si="326"/>
        <v>0</v>
      </c>
      <c r="EV168" s="18">
        <f t="shared" si="327"/>
        <v>0</v>
      </c>
      <c r="EW168" s="18">
        <f t="shared" si="328"/>
        <v>0</v>
      </c>
      <c r="EX168" s="18">
        <f t="shared" si="329"/>
        <v>0</v>
      </c>
      <c r="EY168" s="18">
        <f t="shared" si="330"/>
        <v>0</v>
      </c>
      <c r="EZ168" s="18">
        <f t="shared" si="331"/>
        <v>0</v>
      </c>
      <c r="FA168" s="18">
        <f t="shared" si="332"/>
        <v>0</v>
      </c>
      <c r="FB168" s="18">
        <f t="shared" si="333"/>
        <v>0</v>
      </c>
      <c r="FC168" s="18">
        <f t="shared" si="334"/>
        <v>0</v>
      </c>
      <c r="FD168" s="18">
        <f t="shared" si="335"/>
        <v>0</v>
      </c>
      <c r="FE168" s="18">
        <f t="shared" si="336"/>
        <v>0</v>
      </c>
      <c r="FF168" s="18">
        <f t="shared" si="337"/>
        <v>0</v>
      </c>
      <c r="FG168" s="18">
        <f t="shared" si="338"/>
        <v>0</v>
      </c>
      <c r="FH168" s="18">
        <f t="shared" si="339"/>
        <v>0</v>
      </c>
      <c r="FI168" s="18">
        <f t="shared" si="340"/>
        <v>0</v>
      </c>
      <c r="FJ168" s="18">
        <f t="shared" si="341"/>
        <v>0</v>
      </c>
      <c r="FK168" s="18">
        <f t="shared" si="342"/>
        <v>0</v>
      </c>
      <c r="FL168" s="18">
        <f t="shared" si="343"/>
        <v>0</v>
      </c>
      <c r="FM168" s="18">
        <f t="shared" si="344"/>
        <v>0</v>
      </c>
      <c r="FN168" s="18">
        <f t="shared" si="345"/>
        <v>0</v>
      </c>
      <c r="FO168" s="18">
        <f t="shared" si="346"/>
        <v>0</v>
      </c>
      <c r="FP168" s="18">
        <f t="shared" si="347"/>
        <v>0</v>
      </c>
      <c r="FQ168" s="18">
        <f t="shared" si="348"/>
        <v>0</v>
      </c>
      <c r="FR168" s="18">
        <f t="shared" si="349"/>
        <v>0</v>
      </c>
      <c r="FS168" s="18">
        <f t="shared" si="350"/>
        <v>0</v>
      </c>
      <c r="FT168" s="18">
        <f t="shared" si="351"/>
        <v>0</v>
      </c>
      <c r="FU168" s="18">
        <f t="shared" si="352"/>
        <v>0</v>
      </c>
      <c r="FV168" s="18">
        <f t="shared" si="353"/>
        <v>0</v>
      </c>
      <c r="FW168" s="18">
        <f t="shared" si="354"/>
        <v>0</v>
      </c>
      <c r="FX168" s="18">
        <f t="shared" si="355"/>
        <v>0</v>
      </c>
      <c r="FY168" s="18">
        <f t="shared" si="356"/>
        <v>0</v>
      </c>
      <c r="FZ168" s="18">
        <f t="shared" si="357"/>
        <v>0</v>
      </c>
      <c r="GA168" s="18">
        <f t="shared" si="358"/>
        <v>0</v>
      </c>
      <c r="GB168" s="18">
        <f t="shared" si="359"/>
        <v>0</v>
      </c>
      <c r="GC168" s="18">
        <f t="shared" si="360"/>
        <v>0</v>
      </c>
      <c r="GD168" s="18">
        <f t="shared" si="361"/>
        <v>0</v>
      </c>
      <c r="GE168" s="18">
        <f t="shared" si="362"/>
        <v>0</v>
      </c>
    </row>
    <row r="169" spans="1:187" x14ac:dyDescent="0.2">
      <c r="A169">
        <v>166</v>
      </c>
      <c r="B169" s="16">
        <f>Bonds!B169</f>
        <v>47603</v>
      </c>
      <c r="C169" s="17">
        <f>Bonds!C169</f>
        <v>3.5</v>
      </c>
      <c r="D169">
        <f>Bonds!Q169</f>
        <v>8</v>
      </c>
      <c r="E169">
        <f t="shared" si="242"/>
        <v>1</v>
      </c>
      <c r="F169" s="16">
        <f>IF(1&gt;$D169,"",IF($E169=1,EOMONTH(EDATE(Bonds!$I169,6*(1-1)),0),EDATE(Bonds!$I169,6*(1-1))))</f>
        <v>46326</v>
      </c>
      <c r="G169" s="16">
        <f>IF(2&gt;$D169,"",IF($E169=1,EOMONTH(EDATE(Bonds!$I169,6*(2-1)),0),EDATE(Bonds!$I169,6*(2-1))))</f>
        <v>46507</v>
      </c>
      <c r="H169" s="16">
        <f>IF(3&gt;$D169,"",IF($E169=1,EOMONTH(EDATE(Bonds!$I169,6*(3-1)),0),EDATE(Bonds!$I169,6*(3-1))))</f>
        <v>46691</v>
      </c>
      <c r="I169" s="16">
        <f>IF(4&gt;$D169,"",IF($E169=1,EOMONTH(EDATE(Bonds!$I169,6*(4-1)),0),EDATE(Bonds!$I169,6*(4-1))))</f>
        <v>46873</v>
      </c>
      <c r="J169" s="16">
        <f>IF(5&gt;$D169,"",IF($E169=1,EOMONTH(EDATE(Bonds!$I169,6*(5-1)),0),EDATE(Bonds!$I169,6*(5-1))))</f>
        <v>47057</v>
      </c>
      <c r="K169" s="16">
        <f>IF(6&gt;$D169,"",IF($E169=1,EOMONTH(EDATE(Bonds!$I169,6*(6-1)),0),EDATE(Bonds!$I169,6*(6-1))))</f>
        <v>47238</v>
      </c>
      <c r="L169" s="16">
        <f>IF(7&gt;$D169,"",IF($E169=1,EOMONTH(EDATE(Bonds!$I169,6*(7-1)),0),EDATE(Bonds!$I169,6*(7-1))))</f>
        <v>47422</v>
      </c>
      <c r="M169" s="16">
        <f>IF(8&gt;$D169,"",IF($E169=1,EOMONTH(EDATE(Bonds!$I169,6*(8-1)),0),EDATE(Bonds!$I169,6*(8-1))))</f>
        <v>47603</v>
      </c>
      <c r="N169" s="16" t="str">
        <f>IF(9&gt;$D169,"",IF($E169=1,EOMONTH(EDATE(Bonds!$I169,6*(9-1)),0),EDATE(Bonds!$I169,6*(9-1))))</f>
        <v/>
      </c>
      <c r="O169" s="16" t="str">
        <f>IF(10&gt;$D169,"",IF($E169=1,EOMONTH(EDATE(Bonds!$I169,6*(10-1)),0),EDATE(Bonds!$I169,6*(10-1))))</f>
        <v/>
      </c>
      <c r="P169" s="16" t="str">
        <f>IF(11&gt;$D169,"",IF($E169=1,EOMONTH(EDATE(Bonds!$I169,6*(11-1)),0),EDATE(Bonds!$I169,6*(11-1))))</f>
        <v/>
      </c>
      <c r="Q169" s="16" t="str">
        <f>IF(12&gt;$D169,"",IF($E169=1,EOMONTH(EDATE(Bonds!$I169,6*(12-1)),0),EDATE(Bonds!$I169,6*(12-1))))</f>
        <v/>
      </c>
      <c r="R169" s="16" t="str">
        <f>IF(13&gt;$D169,"",IF($E169=1,EOMONTH(EDATE(Bonds!$I169,6*(13-1)),0),EDATE(Bonds!$I169,6*(13-1))))</f>
        <v/>
      </c>
      <c r="S169" s="16" t="str">
        <f>IF(14&gt;$D169,"",IF($E169=1,EOMONTH(EDATE(Bonds!$I169,6*(14-1)),0),EDATE(Bonds!$I169,6*(14-1))))</f>
        <v/>
      </c>
      <c r="T169" s="16" t="str">
        <f>IF(15&gt;$D169,"",IF($E169=1,EOMONTH(EDATE(Bonds!$I169,6*(15-1)),0),EDATE(Bonds!$I169,6*(15-1))))</f>
        <v/>
      </c>
      <c r="U169" s="16" t="str">
        <f>IF(16&gt;$D169,"",IF($E169=1,EOMONTH(EDATE(Bonds!$I169,6*(16-1)),0),EDATE(Bonds!$I169,6*(16-1))))</f>
        <v/>
      </c>
      <c r="V169" s="16" t="str">
        <f>IF(17&gt;$D169,"",IF($E169=1,EOMONTH(EDATE(Bonds!$I169,6*(17-1)),0),EDATE(Bonds!$I169,6*(17-1))))</f>
        <v/>
      </c>
      <c r="W169" s="16" t="str">
        <f>IF(18&gt;$D169,"",IF($E169=1,EOMONTH(EDATE(Bonds!$I169,6*(18-1)),0),EDATE(Bonds!$I169,6*(18-1))))</f>
        <v/>
      </c>
      <c r="X169" s="16" t="str">
        <f>IF(19&gt;$D169,"",IF($E169=1,EOMONTH(EDATE(Bonds!$I169,6*(19-1)),0),EDATE(Bonds!$I169,6*(19-1))))</f>
        <v/>
      </c>
      <c r="Y169" s="16" t="str">
        <f>IF(20&gt;$D169,"",IF($E169=1,EOMONTH(EDATE(Bonds!$I169,6*(20-1)),0),EDATE(Bonds!$I169,6*(20-1))))</f>
        <v/>
      </c>
      <c r="Z169" s="16" t="str">
        <f>IF(21&gt;$D169,"",IF($E169=1,EOMONTH(EDATE(Bonds!$I169,6*(21-1)),0),EDATE(Bonds!$I169,6*(21-1))))</f>
        <v/>
      </c>
      <c r="AA169" s="16" t="str">
        <f>IF(22&gt;$D169,"",IF($E169=1,EOMONTH(EDATE(Bonds!$I169,6*(22-1)),0),EDATE(Bonds!$I169,6*(22-1))))</f>
        <v/>
      </c>
      <c r="AB169" s="16" t="str">
        <f>IF(23&gt;$D169,"",IF($E169=1,EOMONTH(EDATE(Bonds!$I169,6*(23-1)),0),EDATE(Bonds!$I169,6*(23-1))))</f>
        <v/>
      </c>
      <c r="AC169" s="16" t="str">
        <f>IF(24&gt;$D169,"",IF($E169=1,EOMONTH(EDATE(Bonds!$I169,6*(24-1)),0),EDATE(Bonds!$I169,6*(24-1))))</f>
        <v/>
      </c>
      <c r="AD169" s="16" t="str">
        <f>IF(25&gt;$D169,"",IF($E169=1,EOMONTH(EDATE(Bonds!$I169,6*(25-1)),0),EDATE(Bonds!$I169,6*(25-1))))</f>
        <v/>
      </c>
      <c r="AE169" s="16" t="str">
        <f>IF(26&gt;$D169,"",IF($E169=1,EOMONTH(EDATE(Bonds!$I169,6*(26-1)),0),EDATE(Bonds!$I169,6*(26-1))))</f>
        <v/>
      </c>
      <c r="AF169" s="16" t="str">
        <f>IF(27&gt;$D169,"",IF($E169=1,EOMONTH(EDATE(Bonds!$I169,6*(27-1)),0),EDATE(Bonds!$I169,6*(27-1))))</f>
        <v/>
      </c>
      <c r="AG169" s="16" t="str">
        <f>IF(28&gt;$D169,"",IF($E169=1,EOMONTH(EDATE(Bonds!$I169,6*(28-1)),0),EDATE(Bonds!$I169,6*(28-1))))</f>
        <v/>
      </c>
      <c r="AH169" s="16" t="str">
        <f>IF(29&gt;$D169,"",IF($E169=1,EOMONTH(EDATE(Bonds!$I169,6*(29-1)),0),EDATE(Bonds!$I169,6*(29-1))))</f>
        <v/>
      </c>
      <c r="AI169" s="16" t="str">
        <f>IF(30&gt;$D169,"",IF($E169=1,EOMONTH(EDATE(Bonds!$I169,6*(30-1)),0),EDATE(Bonds!$I169,6*(30-1))))</f>
        <v/>
      </c>
      <c r="AJ169" s="16" t="str">
        <f>IF(31&gt;$D169,"",IF($E169=1,EOMONTH(EDATE(Bonds!$I169,6*(31-1)),0),EDATE(Bonds!$I169,6*(31-1))))</f>
        <v/>
      </c>
      <c r="AK169" s="16" t="str">
        <f>IF(32&gt;$D169,"",IF($E169=1,EOMONTH(EDATE(Bonds!$I169,6*(32-1)),0),EDATE(Bonds!$I169,6*(32-1))))</f>
        <v/>
      </c>
      <c r="AL169" s="16" t="str">
        <f>IF(33&gt;$D169,"",IF($E169=1,EOMONTH(EDATE(Bonds!$I169,6*(33-1)),0),EDATE(Bonds!$I169,6*(33-1))))</f>
        <v/>
      </c>
      <c r="AM169" s="16" t="str">
        <f>IF(34&gt;$D169,"",IF($E169=1,EOMONTH(EDATE(Bonds!$I169,6*(34-1)),0),EDATE(Bonds!$I169,6*(34-1))))</f>
        <v/>
      </c>
      <c r="AN169" s="16" t="str">
        <f>IF(35&gt;$D169,"",IF($E169=1,EOMONTH(EDATE(Bonds!$I169,6*(35-1)),0),EDATE(Bonds!$I169,6*(35-1))))</f>
        <v/>
      </c>
      <c r="AO169" s="16" t="str">
        <f>IF(36&gt;$D169,"",IF($E169=1,EOMONTH(EDATE(Bonds!$I169,6*(36-1)),0),EDATE(Bonds!$I169,6*(36-1))))</f>
        <v/>
      </c>
      <c r="AP169" s="16" t="str">
        <f>IF(37&gt;$D169,"",IF($E169=1,EOMONTH(EDATE(Bonds!$I169,6*(37-1)),0),EDATE(Bonds!$I169,6*(37-1))))</f>
        <v/>
      </c>
      <c r="AQ169" s="16" t="str">
        <f>IF(38&gt;$D169,"",IF($E169=1,EOMONTH(EDATE(Bonds!$I169,6*(38-1)),0),EDATE(Bonds!$I169,6*(38-1))))</f>
        <v/>
      </c>
      <c r="AR169" s="16" t="str">
        <f>IF(39&gt;$D169,"",IF($E169=1,EOMONTH(EDATE(Bonds!$I169,6*(39-1)),0),EDATE(Bonds!$I169,6*(39-1))))</f>
        <v/>
      </c>
      <c r="AS169" s="16" t="str">
        <f>IF(40&gt;$D169,"",IF($E169=1,EOMONTH(EDATE(Bonds!$I169,6*(40-1)),0),EDATE(Bonds!$I169,6*(40-1))))</f>
        <v/>
      </c>
      <c r="AT169" s="16" t="str">
        <f>IF(41&gt;$D169,"",IF($E169=1,EOMONTH(EDATE(Bonds!$I169,6*(41-1)),0),EDATE(Bonds!$I169,6*(41-1))))</f>
        <v/>
      </c>
      <c r="AU169" s="16" t="str">
        <f>IF(42&gt;$D169,"",IF($E169=1,EOMONTH(EDATE(Bonds!$I169,6*(42-1)),0),EDATE(Bonds!$I169,6*(42-1))))</f>
        <v/>
      </c>
      <c r="AV169" s="16" t="str">
        <f>IF(43&gt;$D169,"",IF($E169=1,EOMONTH(EDATE(Bonds!$I169,6*(43-1)),0),EDATE(Bonds!$I169,6*(43-1))))</f>
        <v/>
      </c>
      <c r="AW169" s="16" t="str">
        <f>IF(44&gt;$D169,"",IF($E169=1,EOMONTH(EDATE(Bonds!$I169,6*(44-1)),0),EDATE(Bonds!$I169,6*(44-1))))</f>
        <v/>
      </c>
      <c r="AX169" s="16" t="str">
        <f>IF(45&gt;$D169,"",IF($E169=1,EOMONTH(EDATE(Bonds!$I169,6*(45-1)),0),EDATE(Bonds!$I169,6*(45-1))))</f>
        <v/>
      </c>
      <c r="AY169" s="16" t="str">
        <f>IF(46&gt;$D169,"",IF($E169=1,EOMONTH(EDATE(Bonds!$I169,6*(46-1)),0),EDATE(Bonds!$I169,6*(46-1))))</f>
        <v/>
      </c>
      <c r="AZ169" s="16" t="str">
        <f>IF(47&gt;$D169,"",IF($E169=1,EOMONTH(EDATE(Bonds!$I169,6*(47-1)),0),EDATE(Bonds!$I169,6*(47-1))))</f>
        <v/>
      </c>
      <c r="BA169" s="16" t="str">
        <f>IF(48&gt;$D169,"",IF($E169=1,EOMONTH(EDATE(Bonds!$I169,6*(48-1)),0),EDATE(Bonds!$I169,6*(48-1))))</f>
        <v/>
      </c>
      <c r="BB169" s="16" t="str">
        <f>IF(49&gt;$D169,"",IF($E169=1,EOMONTH(EDATE(Bonds!$I169,6*(49-1)),0),EDATE(Bonds!$I169,6*(49-1))))</f>
        <v/>
      </c>
      <c r="BC169" s="16" t="str">
        <f>IF(50&gt;$D169,"",IF($E169=1,EOMONTH(EDATE(Bonds!$I169,6*(50-1)),0),EDATE(Bonds!$I169,6*(50-1))))</f>
        <v/>
      </c>
      <c r="BD169" s="16" t="str">
        <f>IF(51&gt;$D169,"",IF($E169=1,EOMONTH(EDATE(Bonds!$I169,6*(51-1)),0),EDATE(Bonds!$I169,6*(51-1))))</f>
        <v/>
      </c>
      <c r="BE169" s="16" t="str">
        <f>IF(52&gt;$D169,"",IF($E169=1,EOMONTH(EDATE(Bonds!$I169,6*(52-1)),0),EDATE(Bonds!$I169,6*(52-1))))</f>
        <v/>
      </c>
      <c r="BF169" s="16" t="str">
        <f>IF(53&gt;$D169,"",IF($E169=1,EOMONTH(EDATE(Bonds!$I169,6*(53-1)),0),EDATE(Bonds!$I169,6*(53-1))))</f>
        <v/>
      </c>
      <c r="BG169" s="16" t="str">
        <f>IF(54&gt;$D169,"",IF($E169=1,EOMONTH(EDATE(Bonds!$I169,6*(54-1)),0),EDATE(Bonds!$I169,6*(54-1))))</f>
        <v/>
      </c>
      <c r="BH169" s="16" t="str">
        <f>IF(55&gt;$D169,"",IF($E169=1,EOMONTH(EDATE(Bonds!$I169,6*(55-1)),0),EDATE(Bonds!$I169,6*(55-1))))</f>
        <v/>
      </c>
      <c r="BI169" s="16" t="str">
        <f>IF(56&gt;$D169,"",IF($E169=1,EOMONTH(EDATE(Bonds!$I169,6*(56-1)),0),EDATE(Bonds!$I169,6*(56-1))))</f>
        <v/>
      </c>
      <c r="BJ169" s="16" t="str">
        <f>IF(57&gt;$D169,"",IF($E169=1,EOMONTH(EDATE(Bonds!$I169,6*(57-1)),0),EDATE(Bonds!$I169,6*(57-1))))</f>
        <v/>
      </c>
      <c r="BK169" s="16" t="str">
        <f>IF(58&gt;$D169,"",IF($E169=1,EOMONTH(EDATE(Bonds!$I169,6*(58-1)),0),EDATE(Bonds!$I169,6*(58-1))))</f>
        <v/>
      </c>
      <c r="BL169" s="16" t="str">
        <f>IF(59&gt;$D169,"",IF($E169=1,EOMONTH(EDATE(Bonds!$I169,6*(59-1)),0),EDATE(Bonds!$I169,6*(59-1))))</f>
        <v/>
      </c>
      <c r="BM169" s="16" t="str">
        <f>IF(60&gt;$D169,"",IF($E169=1,EOMONTH(EDATE(Bonds!$I169,6*(60-1)),0),EDATE(Bonds!$I169,6*(60-1))))</f>
        <v/>
      </c>
      <c r="BO169" s="22">
        <f t="shared" si="243"/>
        <v>3.7298133534015822E-2</v>
      </c>
      <c r="BP169" s="22">
        <f t="shared" si="244"/>
        <v>3.9984915237647078E-2</v>
      </c>
      <c r="BQ169" s="22">
        <f t="shared" si="245"/>
        <v>4.1758155671488606E-2</v>
      </c>
      <c r="BR169" s="22">
        <f t="shared" si="246"/>
        <v>4.2873417403885665E-2</v>
      </c>
      <c r="BS169" s="22">
        <f t="shared" si="247"/>
        <v>4.3579434732219563E-2</v>
      </c>
      <c r="BT169" s="22">
        <f t="shared" si="248"/>
        <v>4.4013636099197735E-2</v>
      </c>
      <c r="BU169" s="22">
        <f t="shared" si="249"/>
        <v>4.429837545001894E-2</v>
      </c>
      <c r="BV169" s="22">
        <f t="shared" si="250"/>
        <v>4.4496029443207158E-2</v>
      </c>
      <c r="BW169" s="22" t="str">
        <f t="shared" si="251"/>
        <v/>
      </c>
      <c r="BX169" s="22" t="str">
        <f t="shared" si="252"/>
        <v/>
      </c>
      <c r="BY169" s="22" t="str">
        <f t="shared" si="253"/>
        <v/>
      </c>
      <c r="BZ169" s="22" t="str">
        <f t="shared" si="254"/>
        <v/>
      </c>
      <c r="CA169" s="22" t="str">
        <f t="shared" si="255"/>
        <v/>
      </c>
      <c r="CB169" s="22" t="str">
        <f t="shared" si="256"/>
        <v/>
      </c>
      <c r="CC169" s="22" t="str">
        <f t="shared" si="257"/>
        <v/>
      </c>
      <c r="CD169" s="22" t="str">
        <f t="shared" si="258"/>
        <v/>
      </c>
      <c r="CE169" s="22" t="str">
        <f t="shared" si="259"/>
        <v/>
      </c>
      <c r="CF169" s="22" t="str">
        <f t="shared" si="260"/>
        <v/>
      </c>
      <c r="CG169" s="22" t="str">
        <f t="shared" si="261"/>
        <v/>
      </c>
      <c r="CH169" s="22" t="str">
        <f t="shared" si="262"/>
        <v/>
      </c>
      <c r="CI169" s="22" t="str">
        <f t="shared" si="263"/>
        <v/>
      </c>
      <c r="CJ169" s="22" t="str">
        <f t="shared" si="264"/>
        <v/>
      </c>
      <c r="CK169" s="22" t="str">
        <f t="shared" si="265"/>
        <v/>
      </c>
      <c r="CL169" s="22" t="str">
        <f t="shared" si="266"/>
        <v/>
      </c>
      <c r="CM169" s="22" t="str">
        <f t="shared" si="267"/>
        <v/>
      </c>
      <c r="CN169" s="22" t="str">
        <f t="shared" si="268"/>
        <v/>
      </c>
      <c r="CO169" s="22" t="str">
        <f t="shared" si="269"/>
        <v/>
      </c>
      <c r="CP169" s="22" t="str">
        <f t="shared" si="270"/>
        <v/>
      </c>
      <c r="CQ169" s="22" t="str">
        <f t="shared" si="271"/>
        <v/>
      </c>
      <c r="CR169" s="22" t="str">
        <f t="shared" si="272"/>
        <v/>
      </c>
      <c r="CS169" s="22" t="str">
        <f t="shared" si="273"/>
        <v/>
      </c>
      <c r="CT169" s="22" t="str">
        <f t="shared" si="274"/>
        <v/>
      </c>
      <c r="CU169" s="22" t="str">
        <f t="shared" si="275"/>
        <v/>
      </c>
      <c r="CV169" s="22" t="str">
        <f t="shared" si="276"/>
        <v/>
      </c>
      <c r="CW169" s="22" t="str">
        <f t="shared" si="277"/>
        <v/>
      </c>
      <c r="CX169" s="22" t="str">
        <f t="shared" si="278"/>
        <v/>
      </c>
      <c r="CY169" s="22" t="str">
        <f t="shared" si="279"/>
        <v/>
      </c>
      <c r="CZ169" s="22" t="str">
        <f t="shared" si="280"/>
        <v/>
      </c>
      <c r="DA169" s="22" t="str">
        <f t="shared" si="281"/>
        <v/>
      </c>
      <c r="DB169" s="22" t="str">
        <f t="shared" si="282"/>
        <v/>
      </c>
      <c r="DC169" s="22" t="str">
        <f t="shared" si="283"/>
        <v/>
      </c>
      <c r="DD169" s="22" t="str">
        <f t="shared" si="284"/>
        <v/>
      </c>
      <c r="DE169" s="22" t="str">
        <f t="shared" si="285"/>
        <v/>
      </c>
      <c r="DF169" s="22" t="str">
        <f t="shared" si="286"/>
        <v/>
      </c>
      <c r="DG169" s="22" t="str">
        <f t="shared" si="287"/>
        <v/>
      </c>
      <c r="DH169" s="22" t="str">
        <f t="shared" si="288"/>
        <v/>
      </c>
      <c r="DI169" s="22" t="str">
        <f t="shared" si="289"/>
        <v/>
      </c>
      <c r="DJ169" s="22" t="str">
        <f t="shared" si="290"/>
        <v/>
      </c>
      <c r="DK169" s="22" t="str">
        <f t="shared" si="291"/>
        <v/>
      </c>
      <c r="DL169" s="22" t="str">
        <f t="shared" si="292"/>
        <v/>
      </c>
      <c r="DM169" s="22" t="str">
        <f t="shared" si="293"/>
        <v/>
      </c>
      <c r="DN169" s="22" t="str">
        <f t="shared" si="294"/>
        <v/>
      </c>
      <c r="DO169" s="22" t="str">
        <f t="shared" si="295"/>
        <v/>
      </c>
      <c r="DP169" s="22" t="str">
        <f t="shared" si="296"/>
        <v/>
      </c>
      <c r="DQ169" s="22" t="str">
        <f t="shared" si="297"/>
        <v/>
      </c>
      <c r="DR169" s="22" t="str">
        <f t="shared" si="298"/>
        <v/>
      </c>
      <c r="DS169" s="22" t="str">
        <f t="shared" si="299"/>
        <v/>
      </c>
      <c r="DT169" s="22" t="str">
        <f t="shared" si="300"/>
        <v/>
      </c>
      <c r="DU169" s="22" t="str">
        <f t="shared" si="301"/>
        <v/>
      </c>
      <c r="DV169" s="22" t="str">
        <f t="shared" si="302"/>
        <v/>
      </c>
      <c r="DX169" s="18">
        <f t="shared" si="303"/>
        <v>1.7405478057579238</v>
      </c>
      <c r="DY169" s="18">
        <f t="shared" si="304"/>
        <v>1.7057103014927371</v>
      </c>
      <c r="DZ169" s="18">
        <f t="shared" si="305"/>
        <v>1.6682816077097056</v>
      </c>
      <c r="EA169" s="18">
        <f t="shared" si="306"/>
        <v>1.6309112984703276</v>
      </c>
      <c r="EB169" s="18">
        <f t="shared" si="307"/>
        <v>1.5936222184394684</v>
      </c>
      <c r="EC169" s="18">
        <f t="shared" si="308"/>
        <v>1.5577632358922406</v>
      </c>
      <c r="ED169" s="18">
        <f t="shared" si="309"/>
        <v>1.5222156368430575</v>
      </c>
      <c r="EE169" s="18">
        <f t="shared" si="310"/>
        <v>86.520606192615617</v>
      </c>
      <c r="EF169" s="18">
        <f t="shared" si="311"/>
        <v>0</v>
      </c>
      <c r="EG169" s="18">
        <f t="shared" si="312"/>
        <v>0</v>
      </c>
      <c r="EH169" s="18">
        <f t="shared" si="313"/>
        <v>0</v>
      </c>
      <c r="EI169" s="18">
        <f t="shared" si="314"/>
        <v>0</v>
      </c>
      <c r="EJ169" s="18">
        <f t="shared" si="315"/>
        <v>0</v>
      </c>
      <c r="EK169" s="18">
        <f t="shared" si="316"/>
        <v>0</v>
      </c>
      <c r="EL169" s="18">
        <f t="shared" si="317"/>
        <v>0</v>
      </c>
      <c r="EM169" s="18">
        <f t="shared" si="318"/>
        <v>0</v>
      </c>
      <c r="EN169" s="18">
        <f t="shared" si="319"/>
        <v>0</v>
      </c>
      <c r="EO169" s="18">
        <f t="shared" si="320"/>
        <v>0</v>
      </c>
      <c r="EP169" s="18">
        <f t="shared" si="321"/>
        <v>0</v>
      </c>
      <c r="EQ169" s="18">
        <f t="shared" si="322"/>
        <v>0</v>
      </c>
      <c r="ER169" s="18">
        <f t="shared" si="323"/>
        <v>0</v>
      </c>
      <c r="ES169" s="18">
        <f t="shared" si="324"/>
        <v>0</v>
      </c>
      <c r="ET169" s="18">
        <f t="shared" si="325"/>
        <v>0</v>
      </c>
      <c r="EU169" s="18">
        <f t="shared" si="326"/>
        <v>0</v>
      </c>
      <c r="EV169" s="18">
        <f t="shared" si="327"/>
        <v>0</v>
      </c>
      <c r="EW169" s="18">
        <f t="shared" si="328"/>
        <v>0</v>
      </c>
      <c r="EX169" s="18">
        <f t="shared" si="329"/>
        <v>0</v>
      </c>
      <c r="EY169" s="18">
        <f t="shared" si="330"/>
        <v>0</v>
      </c>
      <c r="EZ169" s="18">
        <f t="shared" si="331"/>
        <v>0</v>
      </c>
      <c r="FA169" s="18">
        <f t="shared" si="332"/>
        <v>0</v>
      </c>
      <c r="FB169" s="18">
        <f t="shared" si="333"/>
        <v>0</v>
      </c>
      <c r="FC169" s="18">
        <f t="shared" si="334"/>
        <v>0</v>
      </c>
      <c r="FD169" s="18">
        <f t="shared" si="335"/>
        <v>0</v>
      </c>
      <c r="FE169" s="18">
        <f t="shared" si="336"/>
        <v>0</v>
      </c>
      <c r="FF169" s="18">
        <f t="shared" si="337"/>
        <v>0</v>
      </c>
      <c r="FG169" s="18">
        <f t="shared" si="338"/>
        <v>0</v>
      </c>
      <c r="FH169" s="18">
        <f t="shared" si="339"/>
        <v>0</v>
      </c>
      <c r="FI169" s="18">
        <f t="shared" si="340"/>
        <v>0</v>
      </c>
      <c r="FJ169" s="18">
        <f t="shared" si="341"/>
        <v>0</v>
      </c>
      <c r="FK169" s="18">
        <f t="shared" si="342"/>
        <v>0</v>
      </c>
      <c r="FL169" s="18">
        <f t="shared" si="343"/>
        <v>0</v>
      </c>
      <c r="FM169" s="18">
        <f t="shared" si="344"/>
        <v>0</v>
      </c>
      <c r="FN169" s="18">
        <f t="shared" si="345"/>
        <v>0</v>
      </c>
      <c r="FO169" s="18">
        <f t="shared" si="346"/>
        <v>0</v>
      </c>
      <c r="FP169" s="18">
        <f t="shared" si="347"/>
        <v>0</v>
      </c>
      <c r="FQ169" s="18">
        <f t="shared" si="348"/>
        <v>0</v>
      </c>
      <c r="FR169" s="18">
        <f t="shared" si="349"/>
        <v>0</v>
      </c>
      <c r="FS169" s="18">
        <f t="shared" si="350"/>
        <v>0</v>
      </c>
      <c r="FT169" s="18">
        <f t="shared" si="351"/>
        <v>0</v>
      </c>
      <c r="FU169" s="18">
        <f t="shared" si="352"/>
        <v>0</v>
      </c>
      <c r="FV169" s="18">
        <f t="shared" si="353"/>
        <v>0</v>
      </c>
      <c r="FW169" s="18">
        <f t="shared" si="354"/>
        <v>0</v>
      </c>
      <c r="FX169" s="18">
        <f t="shared" si="355"/>
        <v>0</v>
      </c>
      <c r="FY169" s="18">
        <f t="shared" si="356"/>
        <v>0</v>
      </c>
      <c r="FZ169" s="18">
        <f t="shared" si="357"/>
        <v>0</v>
      </c>
      <c r="GA169" s="18">
        <f t="shared" si="358"/>
        <v>0</v>
      </c>
      <c r="GB169" s="18">
        <f t="shared" si="359"/>
        <v>0</v>
      </c>
      <c r="GC169" s="18">
        <f t="shared" si="360"/>
        <v>0</v>
      </c>
      <c r="GD169" s="18">
        <f t="shared" si="361"/>
        <v>0</v>
      </c>
      <c r="GE169" s="18">
        <f t="shared" si="362"/>
        <v>0</v>
      </c>
    </row>
    <row r="170" spans="1:187" x14ac:dyDescent="0.2">
      <c r="A170">
        <v>167</v>
      </c>
      <c r="B170" s="16">
        <f>Bonds!B170</f>
        <v>47603</v>
      </c>
      <c r="C170" s="17">
        <f>Bonds!C170</f>
        <v>3.875</v>
      </c>
      <c r="D170">
        <f>Bonds!Q170</f>
        <v>8</v>
      </c>
      <c r="E170">
        <f t="shared" si="242"/>
        <v>1</v>
      </c>
      <c r="F170" s="16">
        <f>IF(1&gt;$D170,"",IF($E170=1,EOMONTH(EDATE(Bonds!$I170,6*(1-1)),0),EDATE(Bonds!$I170,6*(1-1))))</f>
        <v>46326</v>
      </c>
      <c r="G170" s="16">
        <f>IF(2&gt;$D170,"",IF($E170=1,EOMONTH(EDATE(Bonds!$I170,6*(2-1)),0),EDATE(Bonds!$I170,6*(2-1))))</f>
        <v>46507</v>
      </c>
      <c r="H170" s="16">
        <f>IF(3&gt;$D170,"",IF($E170=1,EOMONTH(EDATE(Bonds!$I170,6*(3-1)),0),EDATE(Bonds!$I170,6*(3-1))))</f>
        <v>46691</v>
      </c>
      <c r="I170" s="16">
        <f>IF(4&gt;$D170,"",IF($E170=1,EOMONTH(EDATE(Bonds!$I170,6*(4-1)),0),EDATE(Bonds!$I170,6*(4-1))))</f>
        <v>46873</v>
      </c>
      <c r="J170" s="16">
        <f>IF(5&gt;$D170,"",IF($E170=1,EOMONTH(EDATE(Bonds!$I170,6*(5-1)),0),EDATE(Bonds!$I170,6*(5-1))))</f>
        <v>47057</v>
      </c>
      <c r="K170" s="16">
        <f>IF(6&gt;$D170,"",IF($E170=1,EOMONTH(EDATE(Bonds!$I170,6*(6-1)),0),EDATE(Bonds!$I170,6*(6-1))))</f>
        <v>47238</v>
      </c>
      <c r="L170" s="16">
        <f>IF(7&gt;$D170,"",IF($E170=1,EOMONTH(EDATE(Bonds!$I170,6*(7-1)),0),EDATE(Bonds!$I170,6*(7-1))))</f>
        <v>47422</v>
      </c>
      <c r="M170" s="16">
        <f>IF(8&gt;$D170,"",IF($E170=1,EOMONTH(EDATE(Bonds!$I170,6*(8-1)),0),EDATE(Bonds!$I170,6*(8-1))))</f>
        <v>47603</v>
      </c>
      <c r="N170" s="16" t="str">
        <f>IF(9&gt;$D170,"",IF($E170=1,EOMONTH(EDATE(Bonds!$I170,6*(9-1)),0),EDATE(Bonds!$I170,6*(9-1))))</f>
        <v/>
      </c>
      <c r="O170" s="16" t="str">
        <f>IF(10&gt;$D170,"",IF($E170=1,EOMONTH(EDATE(Bonds!$I170,6*(10-1)),0),EDATE(Bonds!$I170,6*(10-1))))</f>
        <v/>
      </c>
      <c r="P170" s="16" t="str">
        <f>IF(11&gt;$D170,"",IF($E170=1,EOMONTH(EDATE(Bonds!$I170,6*(11-1)),0),EDATE(Bonds!$I170,6*(11-1))))</f>
        <v/>
      </c>
      <c r="Q170" s="16" t="str">
        <f>IF(12&gt;$D170,"",IF($E170=1,EOMONTH(EDATE(Bonds!$I170,6*(12-1)),0),EDATE(Bonds!$I170,6*(12-1))))</f>
        <v/>
      </c>
      <c r="R170" s="16" t="str">
        <f>IF(13&gt;$D170,"",IF($E170=1,EOMONTH(EDATE(Bonds!$I170,6*(13-1)),0),EDATE(Bonds!$I170,6*(13-1))))</f>
        <v/>
      </c>
      <c r="S170" s="16" t="str">
        <f>IF(14&gt;$D170,"",IF($E170=1,EOMONTH(EDATE(Bonds!$I170,6*(14-1)),0),EDATE(Bonds!$I170,6*(14-1))))</f>
        <v/>
      </c>
      <c r="T170" s="16" t="str">
        <f>IF(15&gt;$D170,"",IF($E170=1,EOMONTH(EDATE(Bonds!$I170,6*(15-1)),0),EDATE(Bonds!$I170,6*(15-1))))</f>
        <v/>
      </c>
      <c r="U170" s="16" t="str">
        <f>IF(16&gt;$D170,"",IF($E170=1,EOMONTH(EDATE(Bonds!$I170,6*(16-1)),0),EDATE(Bonds!$I170,6*(16-1))))</f>
        <v/>
      </c>
      <c r="V170" s="16" t="str">
        <f>IF(17&gt;$D170,"",IF($E170=1,EOMONTH(EDATE(Bonds!$I170,6*(17-1)),0),EDATE(Bonds!$I170,6*(17-1))))</f>
        <v/>
      </c>
      <c r="W170" s="16" t="str">
        <f>IF(18&gt;$D170,"",IF($E170=1,EOMONTH(EDATE(Bonds!$I170,6*(18-1)),0),EDATE(Bonds!$I170,6*(18-1))))</f>
        <v/>
      </c>
      <c r="X170" s="16" t="str">
        <f>IF(19&gt;$D170,"",IF($E170=1,EOMONTH(EDATE(Bonds!$I170,6*(19-1)),0),EDATE(Bonds!$I170,6*(19-1))))</f>
        <v/>
      </c>
      <c r="Y170" s="16" t="str">
        <f>IF(20&gt;$D170,"",IF($E170=1,EOMONTH(EDATE(Bonds!$I170,6*(20-1)),0),EDATE(Bonds!$I170,6*(20-1))))</f>
        <v/>
      </c>
      <c r="Z170" s="16" t="str">
        <f>IF(21&gt;$D170,"",IF($E170=1,EOMONTH(EDATE(Bonds!$I170,6*(21-1)),0),EDATE(Bonds!$I170,6*(21-1))))</f>
        <v/>
      </c>
      <c r="AA170" s="16" t="str">
        <f>IF(22&gt;$D170,"",IF($E170=1,EOMONTH(EDATE(Bonds!$I170,6*(22-1)),0),EDATE(Bonds!$I170,6*(22-1))))</f>
        <v/>
      </c>
      <c r="AB170" s="16" t="str">
        <f>IF(23&gt;$D170,"",IF($E170=1,EOMONTH(EDATE(Bonds!$I170,6*(23-1)),0),EDATE(Bonds!$I170,6*(23-1))))</f>
        <v/>
      </c>
      <c r="AC170" s="16" t="str">
        <f>IF(24&gt;$D170,"",IF($E170=1,EOMONTH(EDATE(Bonds!$I170,6*(24-1)),0),EDATE(Bonds!$I170,6*(24-1))))</f>
        <v/>
      </c>
      <c r="AD170" s="16" t="str">
        <f>IF(25&gt;$D170,"",IF($E170=1,EOMONTH(EDATE(Bonds!$I170,6*(25-1)),0),EDATE(Bonds!$I170,6*(25-1))))</f>
        <v/>
      </c>
      <c r="AE170" s="16" t="str">
        <f>IF(26&gt;$D170,"",IF($E170=1,EOMONTH(EDATE(Bonds!$I170,6*(26-1)),0),EDATE(Bonds!$I170,6*(26-1))))</f>
        <v/>
      </c>
      <c r="AF170" s="16" t="str">
        <f>IF(27&gt;$D170,"",IF($E170=1,EOMONTH(EDATE(Bonds!$I170,6*(27-1)),0),EDATE(Bonds!$I170,6*(27-1))))</f>
        <v/>
      </c>
      <c r="AG170" s="16" t="str">
        <f>IF(28&gt;$D170,"",IF($E170=1,EOMONTH(EDATE(Bonds!$I170,6*(28-1)),0),EDATE(Bonds!$I170,6*(28-1))))</f>
        <v/>
      </c>
      <c r="AH170" s="16" t="str">
        <f>IF(29&gt;$D170,"",IF($E170=1,EOMONTH(EDATE(Bonds!$I170,6*(29-1)),0),EDATE(Bonds!$I170,6*(29-1))))</f>
        <v/>
      </c>
      <c r="AI170" s="16" t="str">
        <f>IF(30&gt;$D170,"",IF($E170=1,EOMONTH(EDATE(Bonds!$I170,6*(30-1)),0),EDATE(Bonds!$I170,6*(30-1))))</f>
        <v/>
      </c>
      <c r="AJ170" s="16" t="str">
        <f>IF(31&gt;$D170,"",IF($E170=1,EOMONTH(EDATE(Bonds!$I170,6*(31-1)),0),EDATE(Bonds!$I170,6*(31-1))))</f>
        <v/>
      </c>
      <c r="AK170" s="16" t="str">
        <f>IF(32&gt;$D170,"",IF($E170=1,EOMONTH(EDATE(Bonds!$I170,6*(32-1)),0),EDATE(Bonds!$I170,6*(32-1))))</f>
        <v/>
      </c>
      <c r="AL170" s="16" t="str">
        <f>IF(33&gt;$D170,"",IF($E170=1,EOMONTH(EDATE(Bonds!$I170,6*(33-1)),0),EDATE(Bonds!$I170,6*(33-1))))</f>
        <v/>
      </c>
      <c r="AM170" s="16" t="str">
        <f>IF(34&gt;$D170,"",IF($E170=1,EOMONTH(EDATE(Bonds!$I170,6*(34-1)),0),EDATE(Bonds!$I170,6*(34-1))))</f>
        <v/>
      </c>
      <c r="AN170" s="16" t="str">
        <f>IF(35&gt;$D170,"",IF($E170=1,EOMONTH(EDATE(Bonds!$I170,6*(35-1)),0),EDATE(Bonds!$I170,6*(35-1))))</f>
        <v/>
      </c>
      <c r="AO170" s="16" t="str">
        <f>IF(36&gt;$D170,"",IF($E170=1,EOMONTH(EDATE(Bonds!$I170,6*(36-1)),0),EDATE(Bonds!$I170,6*(36-1))))</f>
        <v/>
      </c>
      <c r="AP170" s="16" t="str">
        <f>IF(37&gt;$D170,"",IF($E170=1,EOMONTH(EDATE(Bonds!$I170,6*(37-1)),0),EDATE(Bonds!$I170,6*(37-1))))</f>
        <v/>
      </c>
      <c r="AQ170" s="16" t="str">
        <f>IF(38&gt;$D170,"",IF($E170=1,EOMONTH(EDATE(Bonds!$I170,6*(38-1)),0),EDATE(Bonds!$I170,6*(38-1))))</f>
        <v/>
      </c>
      <c r="AR170" s="16" t="str">
        <f>IF(39&gt;$D170,"",IF($E170=1,EOMONTH(EDATE(Bonds!$I170,6*(39-1)),0),EDATE(Bonds!$I170,6*(39-1))))</f>
        <v/>
      </c>
      <c r="AS170" s="16" t="str">
        <f>IF(40&gt;$D170,"",IF($E170=1,EOMONTH(EDATE(Bonds!$I170,6*(40-1)),0),EDATE(Bonds!$I170,6*(40-1))))</f>
        <v/>
      </c>
      <c r="AT170" s="16" t="str">
        <f>IF(41&gt;$D170,"",IF($E170=1,EOMONTH(EDATE(Bonds!$I170,6*(41-1)),0),EDATE(Bonds!$I170,6*(41-1))))</f>
        <v/>
      </c>
      <c r="AU170" s="16" t="str">
        <f>IF(42&gt;$D170,"",IF($E170=1,EOMONTH(EDATE(Bonds!$I170,6*(42-1)),0),EDATE(Bonds!$I170,6*(42-1))))</f>
        <v/>
      </c>
      <c r="AV170" s="16" t="str">
        <f>IF(43&gt;$D170,"",IF($E170=1,EOMONTH(EDATE(Bonds!$I170,6*(43-1)),0),EDATE(Bonds!$I170,6*(43-1))))</f>
        <v/>
      </c>
      <c r="AW170" s="16" t="str">
        <f>IF(44&gt;$D170,"",IF($E170=1,EOMONTH(EDATE(Bonds!$I170,6*(44-1)),0),EDATE(Bonds!$I170,6*(44-1))))</f>
        <v/>
      </c>
      <c r="AX170" s="16" t="str">
        <f>IF(45&gt;$D170,"",IF($E170=1,EOMONTH(EDATE(Bonds!$I170,6*(45-1)),0),EDATE(Bonds!$I170,6*(45-1))))</f>
        <v/>
      </c>
      <c r="AY170" s="16" t="str">
        <f>IF(46&gt;$D170,"",IF($E170=1,EOMONTH(EDATE(Bonds!$I170,6*(46-1)),0),EDATE(Bonds!$I170,6*(46-1))))</f>
        <v/>
      </c>
      <c r="AZ170" s="16" t="str">
        <f>IF(47&gt;$D170,"",IF($E170=1,EOMONTH(EDATE(Bonds!$I170,6*(47-1)),0),EDATE(Bonds!$I170,6*(47-1))))</f>
        <v/>
      </c>
      <c r="BA170" s="16" t="str">
        <f>IF(48&gt;$D170,"",IF($E170=1,EOMONTH(EDATE(Bonds!$I170,6*(48-1)),0),EDATE(Bonds!$I170,6*(48-1))))</f>
        <v/>
      </c>
      <c r="BB170" s="16" t="str">
        <f>IF(49&gt;$D170,"",IF($E170=1,EOMONTH(EDATE(Bonds!$I170,6*(49-1)),0),EDATE(Bonds!$I170,6*(49-1))))</f>
        <v/>
      </c>
      <c r="BC170" s="16" t="str">
        <f>IF(50&gt;$D170,"",IF($E170=1,EOMONTH(EDATE(Bonds!$I170,6*(50-1)),0),EDATE(Bonds!$I170,6*(50-1))))</f>
        <v/>
      </c>
      <c r="BD170" s="16" t="str">
        <f>IF(51&gt;$D170,"",IF($E170=1,EOMONTH(EDATE(Bonds!$I170,6*(51-1)),0),EDATE(Bonds!$I170,6*(51-1))))</f>
        <v/>
      </c>
      <c r="BE170" s="16" t="str">
        <f>IF(52&gt;$D170,"",IF($E170=1,EOMONTH(EDATE(Bonds!$I170,6*(52-1)),0),EDATE(Bonds!$I170,6*(52-1))))</f>
        <v/>
      </c>
      <c r="BF170" s="16" t="str">
        <f>IF(53&gt;$D170,"",IF($E170=1,EOMONTH(EDATE(Bonds!$I170,6*(53-1)),0),EDATE(Bonds!$I170,6*(53-1))))</f>
        <v/>
      </c>
      <c r="BG170" s="16" t="str">
        <f>IF(54&gt;$D170,"",IF($E170=1,EOMONTH(EDATE(Bonds!$I170,6*(54-1)),0),EDATE(Bonds!$I170,6*(54-1))))</f>
        <v/>
      </c>
      <c r="BH170" s="16" t="str">
        <f>IF(55&gt;$D170,"",IF($E170=1,EOMONTH(EDATE(Bonds!$I170,6*(55-1)),0),EDATE(Bonds!$I170,6*(55-1))))</f>
        <v/>
      </c>
      <c r="BI170" s="16" t="str">
        <f>IF(56&gt;$D170,"",IF($E170=1,EOMONTH(EDATE(Bonds!$I170,6*(56-1)),0),EDATE(Bonds!$I170,6*(56-1))))</f>
        <v/>
      </c>
      <c r="BJ170" s="16" t="str">
        <f>IF(57&gt;$D170,"",IF($E170=1,EOMONTH(EDATE(Bonds!$I170,6*(57-1)),0),EDATE(Bonds!$I170,6*(57-1))))</f>
        <v/>
      </c>
      <c r="BK170" s="16" t="str">
        <f>IF(58&gt;$D170,"",IF($E170=1,EOMONTH(EDATE(Bonds!$I170,6*(58-1)),0),EDATE(Bonds!$I170,6*(58-1))))</f>
        <v/>
      </c>
      <c r="BL170" s="16" t="str">
        <f>IF(59&gt;$D170,"",IF($E170=1,EOMONTH(EDATE(Bonds!$I170,6*(59-1)),0),EDATE(Bonds!$I170,6*(59-1))))</f>
        <v/>
      </c>
      <c r="BM170" s="16" t="str">
        <f>IF(60&gt;$D170,"",IF($E170=1,EOMONTH(EDATE(Bonds!$I170,6*(60-1)),0),EDATE(Bonds!$I170,6*(60-1))))</f>
        <v/>
      </c>
      <c r="BO170" s="22">
        <f t="shared" si="243"/>
        <v>3.7298133534015822E-2</v>
      </c>
      <c r="BP170" s="22">
        <f t="shared" si="244"/>
        <v>3.9984915237647078E-2</v>
      </c>
      <c r="BQ170" s="22">
        <f t="shared" si="245"/>
        <v>4.1758155671488606E-2</v>
      </c>
      <c r="BR170" s="22">
        <f t="shared" si="246"/>
        <v>4.2873417403885665E-2</v>
      </c>
      <c r="BS170" s="22">
        <f t="shared" si="247"/>
        <v>4.3579434732219563E-2</v>
      </c>
      <c r="BT170" s="22">
        <f t="shared" si="248"/>
        <v>4.4013636099197735E-2</v>
      </c>
      <c r="BU170" s="22">
        <f t="shared" si="249"/>
        <v>4.429837545001894E-2</v>
      </c>
      <c r="BV170" s="22">
        <f t="shared" si="250"/>
        <v>4.4496029443207158E-2</v>
      </c>
      <c r="BW170" s="22" t="str">
        <f t="shared" si="251"/>
        <v/>
      </c>
      <c r="BX170" s="22" t="str">
        <f t="shared" si="252"/>
        <v/>
      </c>
      <c r="BY170" s="22" t="str">
        <f t="shared" si="253"/>
        <v/>
      </c>
      <c r="BZ170" s="22" t="str">
        <f t="shared" si="254"/>
        <v/>
      </c>
      <c r="CA170" s="22" t="str">
        <f t="shared" si="255"/>
        <v/>
      </c>
      <c r="CB170" s="22" t="str">
        <f t="shared" si="256"/>
        <v/>
      </c>
      <c r="CC170" s="22" t="str">
        <f t="shared" si="257"/>
        <v/>
      </c>
      <c r="CD170" s="22" t="str">
        <f t="shared" si="258"/>
        <v/>
      </c>
      <c r="CE170" s="22" t="str">
        <f t="shared" si="259"/>
        <v/>
      </c>
      <c r="CF170" s="22" t="str">
        <f t="shared" si="260"/>
        <v/>
      </c>
      <c r="CG170" s="22" t="str">
        <f t="shared" si="261"/>
        <v/>
      </c>
      <c r="CH170" s="22" t="str">
        <f t="shared" si="262"/>
        <v/>
      </c>
      <c r="CI170" s="22" t="str">
        <f t="shared" si="263"/>
        <v/>
      </c>
      <c r="CJ170" s="22" t="str">
        <f t="shared" si="264"/>
        <v/>
      </c>
      <c r="CK170" s="22" t="str">
        <f t="shared" si="265"/>
        <v/>
      </c>
      <c r="CL170" s="22" t="str">
        <f t="shared" si="266"/>
        <v/>
      </c>
      <c r="CM170" s="22" t="str">
        <f t="shared" si="267"/>
        <v/>
      </c>
      <c r="CN170" s="22" t="str">
        <f t="shared" si="268"/>
        <v/>
      </c>
      <c r="CO170" s="22" t="str">
        <f t="shared" si="269"/>
        <v/>
      </c>
      <c r="CP170" s="22" t="str">
        <f t="shared" si="270"/>
        <v/>
      </c>
      <c r="CQ170" s="22" t="str">
        <f t="shared" si="271"/>
        <v/>
      </c>
      <c r="CR170" s="22" t="str">
        <f t="shared" si="272"/>
        <v/>
      </c>
      <c r="CS170" s="22" t="str">
        <f t="shared" si="273"/>
        <v/>
      </c>
      <c r="CT170" s="22" t="str">
        <f t="shared" si="274"/>
        <v/>
      </c>
      <c r="CU170" s="22" t="str">
        <f t="shared" si="275"/>
        <v/>
      </c>
      <c r="CV170" s="22" t="str">
        <f t="shared" si="276"/>
        <v/>
      </c>
      <c r="CW170" s="22" t="str">
        <f t="shared" si="277"/>
        <v/>
      </c>
      <c r="CX170" s="22" t="str">
        <f t="shared" si="278"/>
        <v/>
      </c>
      <c r="CY170" s="22" t="str">
        <f t="shared" si="279"/>
        <v/>
      </c>
      <c r="CZ170" s="22" t="str">
        <f t="shared" si="280"/>
        <v/>
      </c>
      <c r="DA170" s="22" t="str">
        <f t="shared" si="281"/>
        <v/>
      </c>
      <c r="DB170" s="22" t="str">
        <f t="shared" si="282"/>
        <v/>
      </c>
      <c r="DC170" s="22" t="str">
        <f t="shared" si="283"/>
        <v/>
      </c>
      <c r="DD170" s="22" t="str">
        <f t="shared" si="284"/>
        <v/>
      </c>
      <c r="DE170" s="22" t="str">
        <f t="shared" si="285"/>
        <v/>
      </c>
      <c r="DF170" s="22" t="str">
        <f t="shared" si="286"/>
        <v/>
      </c>
      <c r="DG170" s="22" t="str">
        <f t="shared" si="287"/>
        <v/>
      </c>
      <c r="DH170" s="22" t="str">
        <f t="shared" si="288"/>
        <v/>
      </c>
      <c r="DI170" s="22" t="str">
        <f t="shared" si="289"/>
        <v/>
      </c>
      <c r="DJ170" s="22" t="str">
        <f t="shared" si="290"/>
        <v/>
      </c>
      <c r="DK170" s="22" t="str">
        <f t="shared" si="291"/>
        <v/>
      </c>
      <c r="DL170" s="22" t="str">
        <f t="shared" si="292"/>
        <v/>
      </c>
      <c r="DM170" s="22" t="str">
        <f t="shared" si="293"/>
        <v/>
      </c>
      <c r="DN170" s="22" t="str">
        <f t="shared" si="294"/>
        <v/>
      </c>
      <c r="DO170" s="22" t="str">
        <f t="shared" si="295"/>
        <v/>
      </c>
      <c r="DP170" s="22" t="str">
        <f t="shared" si="296"/>
        <v/>
      </c>
      <c r="DQ170" s="22" t="str">
        <f t="shared" si="297"/>
        <v/>
      </c>
      <c r="DR170" s="22" t="str">
        <f t="shared" si="298"/>
        <v/>
      </c>
      <c r="DS170" s="22" t="str">
        <f t="shared" si="299"/>
        <v/>
      </c>
      <c r="DT170" s="22" t="str">
        <f t="shared" si="300"/>
        <v/>
      </c>
      <c r="DU170" s="22" t="str">
        <f t="shared" si="301"/>
        <v/>
      </c>
      <c r="DV170" s="22" t="str">
        <f t="shared" si="302"/>
        <v/>
      </c>
      <c r="DX170" s="18">
        <f t="shared" si="303"/>
        <v>1.9270350706605583</v>
      </c>
      <c r="DY170" s="18">
        <f t="shared" si="304"/>
        <v>1.8884649766526731</v>
      </c>
      <c r="DZ170" s="18">
        <f t="shared" si="305"/>
        <v>1.8470260656786026</v>
      </c>
      <c r="EA170" s="18">
        <f t="shared" si="306"/>
        <v>1.8056517947350057</v>
      </c>
      <c r="EB170" s="18">
        <f t="shared" si="307"/>
        <v>1.7643674561294114</v>
      </c>
      <c r="EC170" s="18">
        <f t="shared" si="308"/>
        <v>1.724666439737838</v>
      </c>
      <c r="ED170" s="18">
        <f t="shared" si="309"/>
        <v>1.6853101693619565</v>
      </c>
      <c r="EE170" s="18">
        <f t="shared" si="310"/>
        <v>86.680042199113061</v>
      </c>
      <c r="EF170" s="18">
        <f t="shared" si="311"/>
        <v>0</v>
      </c>
      <c r="EG170" s="18">
        <f t="shared" si="312"/>
        <v>0</v>
      </c>
      <c r="EH170" s="18">
        <f t="shared" si="313"/>
        <v>0</v>
      </c>
      <c r="EI170" s="18">
        <f t="shared" si="314"/>
        <v>0</v>
      </c>
      <c r="EJ170" s="18">
        <f t="shared" si="315"/>
        <v>0</v>
      </c>
      <c r="EK170" s="18">
        <f t="shared" si="316"/>
        <v>0</v>
      </c>
      <c r="EL170" s="18">
        <f t="shared" si="317"/>
        <v>0</v>
      </c>
      <c r="EM170" s="18">
        <f t="shared" si="318"/>
        <v>0</v>
      </c>
      <c r="EN170" s="18">
        <f t="shared" si="319"/>
        <v>0</v>
      </c>
      <c r="EO170" s="18">
        <f t="shared" si="320"/>
        <v>0</v>
      </c>
      <c r="EP170" s="18">
        <f t="shared" si="321"/>
        <v>0</v>
      </c>
      <c r="EQ170" s="18">
        <f t="shared" si="322"/>
        <v>0</v>
      </c>
      <c r="ER170" s="18">
        <f t="shared" si="323"/>
        <v>0</v>
      </c>
      <c r="ES170" s="18">
        <f t="shared" si="324"/>
        <v>0</v>
      </c>
      <c r="ET170" s="18">
        <f t="shared" si="325"/>
        <v>0</v>
      </c>
      <c r="EU170" s="18">
        <f t="shared" si="326"/>
        <v>0</v>
      </c>
      <c r="EV170" s="18">
        <f t="shared" si="327"/>
        <v>0</v>
      </c>
      <c r="EW170" s="18">
        <f t="shared" si="328"/>
        <v>0</v>
      </c>
      <c r="EX170" s="18">
        <f t="shared" si="329"/>
        <v>0</v>
      </c>
      <c r="EY170" s="18">
        <f t="shared" si="330"/>
        <v>0</v>
      </c>
      <c r="EZ170" s="18">
        <f t="shared" si="331"/>
        <v>0</v>
      </c>
      <c r="FA170" s="18">
        <f t="shared" si="332"/>
        <v>0</v>
      </c>
      <c r="FB170" s="18">
        <f t="shared" si="333"/>
        <v>0</v>
      </c>
      <c r="FC170" s="18">
        <f t="shared" si="334"/>
        <v>0</v>
      </c>
      <c r="FD170" s="18">
        <f t="shared" si="335"/>
        <v>0</v>
      </c>
      <c r="FE170" s="18">
        <f t="shared" si="336"/>
        <v>0</v>
      </c>
      <c r="FF170" s="18">
        <f t="shared" si="337"/>
        <v>0</v>
      </c>
      <c r="FG170" s="18">
        <f t="shared" si="338"/>
        <v>0</v>
      </c>
      <c r="FH170" s="18">
        <f t="shared" si="339"/>
        <v>0</v>
      </c>
      <c r="FI170" s="18">
        <f t="shared" si="340"/>
        <v>0</v>
      </c>
      <c r="FJ170" s="18">
        <f t="shared" si="341"/>
        <v>0</v>
      </c>
      <c r="FK170" s="18">
        <f t="shared" si="342"/>
        <v>0</v>
      </c>
      <c r="FL170" s="18">
        <f t="shared" si="343"/>
        <v>0</v>
      </c>
      <c r="FM170" s="18">
        <f t="shared" si="344"/>
        <v>0</v>
      </c>
      <c r="FN170" s="18">
        <f t="shared" si="345"/>
        <v>0</v>
      </c>
      <c r="FO170" s="18">
        <f t="shared" si="346"/>
        <v>0</v>
      </c>
      <c r="FP170" s="18">
        <f t="shared" si="347"/>
        <v>0</v>
      </c>
      <c r="FQ170" s="18">
        <f t="shared" si="348"/>
        <v>0</v>
      </c>
      <c r="FR170" s="18">
        <f t="shared" si="349"/>
        <v>0</v>
      </c>
      <c r="FS170" s="18">
        <f t="shared" si="350"/>
        <v>0</v>
      </c>
      <c r="FT170" s="18">
        <f t="shared" si="351"/>
        <v>0</v>
      </c>
      <c r="FU170" s="18">
        <f t="shared" si="352"/>
        <v>0</v>
      </c>
      <c r="FV170" s="18">
        <f t="shared" si="353"/>
        <v>0</v>
      </c>
      <c r="FW170" s="18">
        <f t="shared" si="354"/>
        <v>0</v>
      </c>
      <c r="FX170" s="18">
        <f t="shared" si="355"/>
        <v>0</v>
      </c>
      <c r="FY170" s="18">
        <f t="shared" si="356"/>
        <v>0</v>
      </c>
      <c r="FZ170" s="18">
        <f t="shared" si="357"/>
        <v>0</v>
      </c>
      <c r="GA170" s="18">
        <f t="shared" si="358"/>
        <v>0</v>
      </c>
      <c r="GB170" s="18">
        <f t="shared" si="359"/>
        <v>0</v>
      </c>
      <c r="GC170" s="18">
        <f t="shared" si="360"/>
        <v>0</v>
      </c>
      <c r="GD170" s="18">
        <f t="shared" si="361"/>
        <v>0</v>
      </c>
      <c r="GE170" s="18">
        <f t="shared" si="362"/>
        <v>0</v>
      </c>
    </row>
    <row r="171" spans="1:187" x14ac:dyDescent="0.2">
      <c r="A171">
        <v>168</v>
      </c>
      <c r="B171" s="16">
        <f>Bonds!B171</f>
        <v>47618</v>
      </c>
      <c r="C171" s="17">
        <f>Bonds!C171</f>
        <v>0.625</v>
      </c>
      <c r="D171">
        <f>Bonds!Q171</f>
        <v>8</v>
      </c>
      <c r="E171">
        <f t="shared" si="242"/>
        <v>0</v>
      </c>
      <c r="F171" s="16">
        <f>IF(1&gt;$D171,"",IF($E171=1,EOMONTH(EDATE(Bonds!$I171,6*(1-1)),0),EDATE(Bonds!$I171,6*(1-1))))</f>
        <v>46341</v>
      </c>
      <c r="G171" s="16">
        <f>IF(2&gt;$D171,"",IF($E171=1,EOMONTH(EDATE(Bonds!$I171,6*(2-1)),0),EDATE(Bonds!$I171,6*(2-1))))</f>
        <v>46522</v>
      </c>
      <c r="H171" s="16">
        <f>IF(3&gt;$D171,"",IF($E171=1,EOMONTH(EDATE(Bonds!$I171,6*(3-1)),0),EDATE(Bonds!$I171,6*(3-1))))</f>
        <v>46706</v>
      </c>
      <c r="I171" s="16">
        <f>IF(4&gt;$D171,"",IF($E171=1,EOMONTH(EDATE(Bonds!$I171,6*(4-1)),0),EDATE(Bonds!$I171,6*(4-1))))</f>
        <v>46888</v>
      </c>
      <c r="J171" s="16">
        <f>IF(5&gt;$D171,"",IF($E171=1,EOMONTH(EDATE(Bonds!$I171,6*(5-1)),0),EDATE(Bonds!$I171,6*(5-1))))</f>
        <v>47072</v>
      </c>
      <c r="K171" s="16">
        <f>IF(6&gt;$D171,"",IF($E171=1,EOMONTH(EDATE(Bonds!$I171,6*(6-1)),0),EDATE(Bonds!$I171,6*(6-1))))</f>
        <v>47253</v>
      </c>
      <c r="L171" s="16">
        <f>IF(7&gt;$D171,"",IF($E171=1,EOMONTH(EDATE(Bonds!$I171,6*(7-1)),0),EDATE(Bonds!$I171,6*(7-1))))</f>
        <v>47437</v>
      </c>
      <c r="M171" s="16">
        <f>IF(8&gt;$D171,"",IF($E171=1,EOMONTH(EDATE(Bonds!$I171,6*(8-1)),0),EDATE(Bonds!$I171,6*(8-1))))</f>
        <v>47618</v>
      </c>
      <c r="N171" s="16" t="str">
        <f>IF(9&gt;$D171,"",IF($E171=1,EOMONTH(EDATE(Bonds!$I171,6*(9-1)),0),EDATE(Bonds!$I171,6*(9-1))))</f>
        <v/>
      </c>
      <c r="O171" s="16" t="str">
        <f>IF(10&gt;$D171,"",IF($E171=1,EOMONTH(EDATE(Bonds!$I171,6*(10-1)),0),EDATE(Bonds!$I171,6*(10-1))))</f>
        <v/>
      </c>
      <c r="P171" s="16" t="str">
        <f>IF(11&gt;$D171,"",IF($E171=1,EOMONTH(EDATE(Bonds!$I171,6*(11-1)),0),EDATE(Bonds!$I171,6*(11-1))))</f>
        <v/>
      </c>
      <c r="Q171" s="16" t="str">
        <f>IF(12&gt;$D171,"",IF($E171=1,EOMONTH(EDATE(Bonds!$I171,6*(12-1)),0),EDATE(Bonds!$I171,6*(12-1))))</f>
        <v/>
      </c>
      <c r="R171" s="16" t="str">
        <f>IF(13&gt;$D171,"",IF($E171=1,EOMONTH(EDATE(Bonds!$I171,6*(13-1)),0),EDATE(Bonds!$I171,6*(13-1))))</f>
        <v/>
      </c>
      <c r="S171" s="16" t="str">
        <f>IF(14&gt;$D171,"",IF($E171=1,EOMONTH(EDATE(Bonds!$I171,6*(14-1)),0),EDATE(Bonds!$I171,6*(14-1))))</f>
        <v/>
      </c>
      <c r="T171" s="16" t="str">
        <f>IF(15&gt;$D171,"",IF($E171=1,EOMONTH(EDATE(Bonds!$I171,6*(15-1)),0),EDATE(Bonds!$I171,6*(15-1))))</f>
        <v/>
      </c>
      <c r="U171" s="16" t="str">
        <f>IF(16&gt;$D171,"",IF($E171=1,EOMONTH(EDATE(Bonds!$I171,6*(16-1)),0),EDATE(Bonds!$I171,6*(16-1))))</f>
        <v/>
      </c>
      <c r="V171" s="16" t="str">
        <f>IF(17&gt;$D171,"",IF($E171=1,EOMONTH(EDATE(Bonds!$I171,6*(17-1)),0),EDATE(Bonds!$I171,6*(17-1))))</f>
        <v/>
      </c>
      <c r="W171" s="16" t="str">
        <f>IF(18&gt;$D171,"",IF($E171=1,EOMONTH(EDATE(Bonds!$I171,6*(18-1)),0),EDATE(Bonds!$I171,6*(18-1))))</f>
        <v/>
      </c>
      <c r="X171" s="16" t="str">
        <f>IF(19&gt;$D171,"",IF($E171=1,EOMONTH(EDATE(Bonds!$I171,6*(19-1)),0),EDATE(Bonds!$I171,6*(19-1))))</f>
        <v/>
      </c>
      <c r="Y171" s="16" t="str">
        <f>IF(20&gt;$D171,"",IF($E171=1,EOMONTH(EDATE(Bonds!$I171,6*(20-1)),0),EDATE(Bonds!$I171,6*(20-1))))</f>
        <v/>
      </c>
      <c r="Z171" s="16" t="str">
        <f>IF(21&gt;$D171,"",IF($E171=1,EOMONTH(EDATE(Bonds!$I171,6*(21-1)),0),EDATE(Bonds!$I171,6*(21-1))))</f>
        <v/>
      </c>
      <c r="AA171" s="16" t="str">
        <f>IF(22&gt;$D171,"",IF($E171=1,EOMONTH(EDATE(Bonds!$I171,6*(22-1)),0),EDATE(Bonds!$I171,6*(22-1))))</f>
        <v/>
      </c>
      <c r="AB171" s="16" t="str">
        <f>IF(23&gt;$D171,"",IF($E171=1,EOMONTH(EDATE(Bonds!$I171,6*(23-1)),0),EDATE(Bonds!$I171,6*(23-1))))</f>
        <v/>
      </c>
      <c r="AC171" s="16" t="str">
        <f>IF(24&gt;$D171,"",IF($E171=1,EOMONTH(EDATE(Bonds!$I171,6*(24-1)),0),EDATE(Bonds!$I171,6*(24-1))))</f>
        <v/>
      </c>
      <c r="AD171" s="16" t="str">
        <f>IF(25&gt;$D171,"",IF($E171=1,EOMONTH(EDATE(Bonds!$I171,6*(25-1)),0),EDATE(Bonds!$I171,6*(25-1))))</f>
        <v/>
      </c>
      <c r="AE171" s="16" t="str">
        <f>IF(26&gt;$D171,"",IF($E171=1,EOMONTH(EDATE(Bonds!$I171,6*(26-1)),0),EDATE(Bonds!$I171,6*(26-1))))</f>
        <v/>
      </c>
      <c r="AF171" s="16" t="str">
        <f>IF(27&gt;$D171,"",IF($E171=1,EOMONTH(EDATE(Bonds!$I171,6*(27-1)),0),EDATE(Bonds!$I171,6*(27-1))))</f>
        <v/>
      </c>
      <c r="AG171" s="16" t="str">
        <f>IF(28&gt;$D171,"",IF($E171=1,EOMONTH(EDATE(Bonds!$I171,6*(28-1)),0),EDATE(Bonds!$I171,6*(28-1))))</f>
        <v/>
      </c>
      <c r="AH171" s="16" t="str">
        <f>IF(29&gt;$D171,"",IF($E171=1,EOMONTH(EDATE(Bonds!$I171,6*(29-1)),0),EDATE(Bonds!$I171,6*(29-1))))</f>
        <v/>
      </c>
      <c r="AI171" s="16" t="str">
        <f>IF(30&gt;$D171,"",IF($E171=1,EOMONTH(EDATE(Bonds!$I171,6*(30-1)),0),EDATE(Bonds!$I171,6*(30-1))))</f>
        <v/>
      </c>
      <c r="AJ171" s="16" t="str">
        <f>IF(31&gt;$D171,"",IF($E171=1,EOMONTH(EDATE(Bonds!$I171,6*(31-1)),0),EDATE(Bonds!$I171,6*(31-1))))</f>
        <v/>
      </c>
      <c r="AK171" s="16" t="str">
        <f>IF(32&gt;$D171,"",IF($E171=1,EOMONTH(EDATE(Bonds!$I171,6*(32-1)),0),EDATE(Bonds!$I171,6*(32-1))))</f>
        <v/>
      </c>
      <c r="AL171" s="16" t="str">
        <f>IF(33&gt;$D171,"",IF($E171=1,EOMONTH(EDATE(Bonds!$I171,6*(33-1)),0),EDATE(Bonds!$I171,6*(33-1))))</f>
        <v/>
      </c>
      <c r="AM171" s="16" t="str">
        <f>IF(34&gt;$D171,"",IF($E171=1,EOMONTH(EDATE(Bonds!$I171,6*(34-1)),0),EDATE(Bonds!$I171,6*(34-1))))</f>
        <v/>
      </c>
      <c r="AN171" s="16" t="str">
        <f>IF(35&gt;$D171,"",IF($E171=1,EOMONTH(EDATE(Bonds!$I171,6*(35-1)),0),EDATE(Bonds!$I171,6*(35-1))))</f>
        <v/>
      </c>
      <c r="AO171" s="16" t="str">
        <f>IF(36&gt;$D171,"",IF($E171=1,EOMONTH(EDATE(Bonds!$I171,6*(36-1)),0),EDATE(Bonds!$I171,6*(36-1))))</f>
        <v/>
      </c>
      <c r="AP171" s="16" t="str">
        <f>IF(37&gt;$D171,"",IF($E171=1,EOMONTH(EDATE(Bonds!$I171,6*(37-1)),0),EDATE(Bonds!$I171,6*(37-1))))</f>
        <v/>
      </c>
      <c r="AQ171" s="16" t="str">
        <f>IF(38&gt;$D171,"",IF($E171=1,EOMONTH(EDATE(Bonds!$I171,6*(38-1)),0),EDATE(Bonds!$I171,6*(38-1))))</f>
        <v/>
      </c>
      <c r="AR171" s="16" t="str">
        <f>IF(39&gt;$D171,"",IF($E171=1,EOMONTH(EDATE(Bonds!$I171,6*(39-1)),0),EDATE(Bonds!$I171,6*(39-1))))</f>
        <v/>
      </c>
      <c r="AS171" s="16" t="str">
        <f>IF(40&gt;$D171,"",IF($E171=1,EOMONTH(EDATE(Bonds!$I171,6*(40-1)),0),EDATE(Bonds!$I171,6*(40-1))))</f>
        <v/>
      </c>
      <c r="AT171" s="16" t="str">
        <f>IF(41&gt;$D171,"",IF($E171=1,EOMONTH(EDATE(Bonds!$I171,6*(41-1)),0),EDATE(Bonds!$I171,6*(41-1))))</f>
        <v/>
      </c>
      <c r="AU171" s="16" t="str">
        <f>IF(42&gt;$D171,"",IF($E171=1,EOMONTH(EDATE(Bonds!$I171,6*(42-1)),0),EDATE(Bonds!$I171,6*(42-1))))</f>
        <v/>
      </c>
      <c r="AV171" s="16" t="str">
        <f>IF(43&gt;$D171,"",IF($E171=1,EOMONTH(EDATE(Bonds!$I171,6*(43-1)),0),EDATE(Bonds!$I171,6*(43-1))))</f>
        <v/>
      </c>
      <c r="AW171" s="16" t="str">
        <f>IF(44&gt;$D171,"",IF($E171=1,EOMONTH(EDATE(Bonds!$I171,6*(44-1)),0),EDATE(Bonds!$I171,6*(44-1))))</f>
        <v/>
      </c>
      <c r="AX171" s="16" t="str">
        <f>IF(45&gt;$D171,"",IF($E171=1,EOMONTH(EDATE(Bonds!$I171,6*(45-1)),0),EDATE(Bonds!$I171,6*(45-1))))</f>
        <v/>
      </c>
      <c r="AY171" s="16" t="str">
        <f>IF(46&gt;$D171,"",IF($E171=1,EOMONTH(EDATE(Bonds!$I171,6*(46-1)),0),EDATE(Bonds!$I171,6*(46-1))))</f>
        <v/>
      </c>
      <c r="AZ171" s="16" t="str">
        <f>IF(47&gt;$D171,"",IF($E171=1,EOMONTH(EDATE(Bonds!$I171,6*(47-1)),0),EDATE(Bonds!$I171,6*(47-1))))</f>
        <v/>
      </c>
      <c r="BA171" s="16" t="str">
        <f>IF(48&gt;$D171,"",IF($E171=1,EOMONTH(EDATE(Bonds!$I171,6*(48-1)),0),EDATE(Bonds!$I171,6*(48-1))))</f>
        <v/>
      </c>
      <c r="BB171" s="16" t="str">
        <f>IF(49&gt;$D171,"",IF($E171=1,EOMONTH(EDATE(Bonds!$I171,6*(49-1)),0),EDATE(Bonds!$I171,6*(49-1))))</f>
        <v/>
      </c>
      <c r="BC171" s="16" t="str">
        <f>IF(50&gt;$D171,"",IF($E171=1,EOMONTH(EDATE(Bonds!$I171,6*(50-1)),0),EDATE(Bonds!$I171,6*(50-1))))</f>
        <v/>
      </c>
      <c r="BD171" s="16" t="str">
        <f>IF(51&gt;$D171,"",IF($E171=1,EOMONTH(EDATE(Bonds!$I171,6*(51-1)),0),EDATE(Bonds!$I171,6*(51-1))))</f>
        <v/>
      </c>
      <c r="BE171" s="16" t="str">
        <f>IF(52&gt;$D171,"",IF($E171=1,EOMONTH(EDATE(Bonds!$I171,6*(52-1)),0),EDATE(Bonds!$I171,6*(52-1))))</f>
        <v/>
      </c>
      <c r="BF171" s="16" t="str">
        <f>IF(53&gt;$D171,"",IF($E171=1,EOMONTH(EDATE(Bonds!$I171,6*(53-1)),0),EDATE(Bonds!$I171,6*(53-1))))</f>
        <v/>
      </c>
      <c r="BG171" s="16" t="str">
        <f>IF(54&gt;$D171,"",IF($E171=1,EOMONTH(EDATE(Bonds!$I171,6*(54-1)),0),EDATE(Bonds!$I171,6*(54-1))))</f>
        <v/>
      </c>
      <c r="BH171" s="16" t="str">
        <f>IF(55&gt;$D171,"",IF($E171=1,EOMONTH(EDATE(Bonds!$I171,6*(55-1)),0),EDATE(Bonds!$I171,6*(55-1))))</f>
        <v/>
      </c>
      <c r="BI171" s="16" t="str">
        <f>IF(56&gt;$D171,"",IF($E171=1,EOMONTH(EDATE(Bonds!$I171,6*(56-1)),0),EDATE(Bonds!$I171,6*(56-1))))</f>
        <v/>
      </c>
      <c r="BJ171" s="16" t="str">
        <f>IF(57&gt;$D171,"",IF($E171=1,EOMONTH(EDATE(Bonds!$I171,6*(57-1)),0),EDATE(Bonds!$I171,6*(57-1))))</f>
        <v/>
      </c>
      <c r="BK171" s="16" t="str">
        <f>IF(58&gt;$D171,"",IF($E171=1,EOMONTH(EDATE(Bonds!$I171,6*(58-1)),0),EDATE(Bonds!$I171,6*(58-1))))</f>
        <v/>
      </c>
      <c r="BL171" s="16" t="str">
        <f>IF(59&gt;$D171,"",IF($E171=1,EOMONTH(EDATE(Bonds!$I171,6*(59-1)),0),EDATE(Bonds!$I171,6*(59-1))))</f>
        <v/>
      </c>
      <c r="BM171" s="16" t="str">
        <f>IF(60&gt;$D171,"",IF($E171=1,EOMONTH(EDATE(Bonds!$I171,6*(60-1)),0),EDATE(Bonds!$I171,6*(60-1))))</f>
        <v/>
      </c>
      <c r="BO171" s="22">
        <f t="shared" si="243"/>
        <v>3.7565785405683505E-2</v>
      </c>
      <c r="BP171" s="22">
        <f t="shared" si="244"/>
        <v>4.0160676278393273E-2</v>
      </c>
      <c r="BQ171" s="22">
        <f t="shared" si="245"/>
        <v>4.1870554774944578E-2</v>
      </c>
      <c r="BR171" s="22">
        <f t="shared" si="246"/>
        <v>4.2944346408813706E-2</v>
      </c>
      <c r="BS171" s="22">
        <f t="shared" si="247"/>
        <v>4.3623509349526628E-2</v>
      </c>
      <c r="BT171" s="22">
        <f t="shared" si="248"/>
        <v>4.4041581237153717E-2</v>
      </c>
      <c r="BU171" s="22">
        <f t="shared" si="249"/>
        <v>4.4317074211346924E-2</v>
      </c>
      <c r="BV171" s="22">
        <f t="shared" si="250"/>
        <v>4.4510349250378764E-2</v>
      </c>
      <c r="BW171" s="22" t="str">
        <f t="shared" si="251"/>
        <v/>
      </c>
      <c r="BX171" s="22" t="str">
        <f t="shared" si="252"/>
        <v/>
      </c>
      <c r="BY171" s="22" t="str">
        <f t="shared" si="253"/>
        <v/>
      </c>
      <c r="BZ171" s="22" t="str">
        <f t="shared" si="254"/>
        <v/>
      </c>
      <c r="CA171" s="22" t="str">
        <f t="shared" si="255"/>
        <v/>
      </c>
      <c r="CB171" s="22" t="str">
        <f t="shared" si="256"/>
        <v/>
      </c>
      <c r="CC171" s="22" t="str">
        <f t="shared" si="257"/>
        <v/>
      </c>
      <c r="CD171" s="22" t="str">
        <f t="shared" si="258"/>
        <v/>
      </c>
      <c r="CE171" s="22" t="str">
        <f t="shared" si="259"/>
        <v/>
      </c>
      <c r="CF171" s="22" t="str">
        <f t="shared" si="260"/>
        <v/>
      </c>
      <c r="CG171" s="22" t="str">
        <f t="shared" si="261"/>
        <v/>
      </c>
      <c r="CH171" s="22" t="str">
        <f t="shared" si="262"/>
        <v/>
      </c>
      <c r="CI171" s="22" t="str">
        <f t="shared" si="263"/>
        <v/>
      </c>
      <c r="CJ171" s="22" t="str">
        <f t="shared" si="264"/>
        <v/>
      </c>
      <c r="CK171" s="22" t="str">
        <f t="shared" si="265"/>
        <v/>
      </c>
      <c r="CL171" s="22" t="str">
        <f t="shared" si="266"/>
        <v/>
      </c>
      <c r="CM171" s="22" t="str">
        <f t="shared" si="267"/>
        <v/>
      </c>
      <c r="CN171" s="22" t="str">
        <f t="shared" si="268"/>
        <v/>
      </c>
      <c r="CO171" s="22" t="str">
        <f t="shared" si="269"/>
        <v/>
      </c>
      <c r="CP171" s="22" t="str">
        <f t="shared" si="270"/>
        <v/>
      </c>
      <c r="CQ171" s="22" t="str">
        <f t="shared" si="271"/>
        <v/>
      </c>
      <c r="CR171" s="22" t="str">
        <f t="shared" si="272"/>
        <v/>
      </c>
      <c r="CS171" s="22" t="str">
        <f t="shared" si="273"/>
        <v/>
      </c>
      <c r="CT171" s="22" t="str">
        <f t="shared" si="274"/>
        <v/>
      </c>
      <c r="CU171" s="22" t="str">
        <f t="shared" si="275"/>
        <v/>
      </c>
      <c r="CV171" s="22" t="str">
        <f t="shared" si="276"/>
        <v/>
      </c>
      <c r="CW171" s="22" t="str">
        <f t="shared" si="277"/>
        <v/>
      </c>
      <c r="CX171" s="22" t="str">
        <f t="shared" si="278"/>
        <v/>
      </c>
      <c r="CY171" s="22" t="str">
        <f t="shared" si="279"/>
        <v/>
      </c>
      <c r="CZ171" s="22" t="str">
        <f t="shared" si="280"/>
        <v/>
      </c>
      <c r="DA171" s="22" t="str">
        <f t="shared" si="281"/>
        <v/>
      </c>
      <c r="DB171" s="22" t="str">
        <f t="shared" si="282"/>
        <v/>
      </c>
      <c r="DC171" s="22" t="str">
        <f t="shared" si="283"/>
        <v/>
      </c>
      <c r="DD171" s="22" t="str">
        <f t="shared" si="284"/>
        <v/>
      </c>
      <c r="DE171" s="22" t="str">
        <f t="shared" si="285"/>
        <v/>
      </c>
      <c r="DF171" s="22" t="str">
        <f t="shared" si="286"/>
        <v/>
      </c>
      <c r="DG171" s="22" t="str">
        <f t="shared" si="287"/>
        <v/>
      </c>
      <c r="DH171" s="22" t="str">
        <f t="shared" si="288"/>
        <v/>
      </c>
      <c r="DI171" s="22" t="str">
        <f t="shared" si="289"/>
        <v/>
      </c>
      <c r="DJ171" s="22" t="str">
        <f t="shared" si="290"/>
        <v/>
      </c>
      <c r="DK171" s="22" t="str">
        <f t="shared" si="291"/>
        <v/>
      </c>
      <c r="DL171" s="22" t="str">
        <f t="shared" si="292"/>
        <v/>
      </c>
      <c r="DM171" s="22" t="str">
        <f t="shared" si="293"/>
        <v/>
      </c>
      <c r="DN171" s="22" t="str">
        <f t="shared" si="294"/>
        <v/>
      </c>
      <c r="DO171" s="22" t="str">
        <f t="shared" si="295"/>
        <v/>
      </c>
      <c r="DP171" s="22" t="str">
        <f t="shared" si="296"/>
        <v/>
      </c>
      <c r="DQ171" s="22" t="str">
        <f t="shared" si="297"/>
        <v/>
      </c>
      <c r="DR171" s="22" t="str">
        <f t="shared" si="298"/>
        <v/>
      </c>
      <c r="DS171" s="22" t="str">
        <f t="shared" si="299"/>
        <v/>
      </c>
      <c r="DT171" s="22" t="str">
        <f t="shared" si="300"/>
        <v/>
      </c>
      <c r="DU171" s="22" t="str">
        <f t="shared" si="301"/>
        <v/>
      </c>
      <c r="DV171" s="22" t="str">
        <f t="shared" si="302"/>
        <v/>
      </c>
      <c r="DX171" s="18">
        <f t="shared" si="303"/>
        <v>0.31032058612170044</v>
      </c>
      <c r="DY171" s="18">
        <f t="shared" si="304"/>
        <v>0.30405456818518817</v>
      </c>
      <c r="DZ171" s="18">
        <f t="shared" si="305"/>
        <v>0.29735698083034212</v>
      </c>
      <c r="EA171" s="18">
        <f t="shared" si="306"/>
        <v>0.29068673836686493</v>
      </c>
      <c r="EB171" s="18">
        <f t="shared" si="307"/>
        <v>0.28403879031867707</v>
      </c>
      <c r="EC171" s="18">
        <f t="shared" si="308"/>
        <v>0.2776484763758561</v>
      </c>
      <c r="ED171" s="18">
        <f t="shared" si="309"/>
        <v>0.27131364092763216</v>
      </c>
      <c r="EE171" s="18">
        <f t="shared" si="310"/>
        <v>85.137936622259204</v>
      </c>
      <c r="EF171" s="18">
        <f t="shared" si="311"/>
        <v>0</v>
      </c>
      <c r="EG171" s="18">
        <f t="shared" si="312"/>
        <v>0</v>
      </c>
      <c r="EH171" s="18">
        <f t="shared" si="313"/>
        <v>0</v>
      </c>
      <c r="EI171" s="18">
        <f t="shared" si="314"/>
        <v>0</v>
      </c>
      <c r="EJ171" s="18">
        <f t="shared" si="315"/>
        <v>0</v>
      </c>
      <c r="EK171" s="18">
        <f t="shared" si="316"/>
        <v>0</v>
      </c>
      <c r="EL171" s="18">
        <f t="shared" si="317"/>
        <v>0</v>
      </c>
      <c r="EM171" s="18">
        <f t="shared" si="318"/>
        <v>0</v>
      </c>
      <c r="EN171" s="18">
        <f t="shared" si="319"/>
        <v>0</v>
      </c>
      <c r="EO171" s="18">
        <f t="shared" si="320"/>
        <v>0</v>
      </c>
      <c r="EP171" s="18">
        <f t="shared" si="321"/>
        <v>0</v>
      </c>
      <c r="EQ171" s="18">
        <f t="shared" si="322"/>
        <v>0</v>
      </c>
      <c r="ER171" s="18">
        <f t="shared" si="323"/>
        <v>0</v>
      </c>
      <c r="ES171" s="18">
        <f t="shared" si="324"/>
        <v>0</v>
      </c>
      <c r="ET171" s="18">
        <f t="shared" si="325"/>
        <v>0</v>
      </c>
      <c r="EU171" s="18">
        <f t="shared" si="326"/>
        <v>0</v>
      </c>
      <c r="EV171" s="18">
        <f t="shared" si="327"/>
        <v>0</v>
      </c>
      <c r="EW171" s="18">
        <f t="shared" si="328"/>
        <v>0</v>
      </c>
      <c r="EX171" s="18">
        <f t="shared" si="329"/>
        <v>0</v>
      </c>
      <c r="EY171" s="18">
        <f t="shared" si="330"/>
        <v>0</v>
      </c>
      <c r="EZ171" s="18">
        <f t="shared" si="331"/>
        <v>0</v>
      </c>
      <c r="FA171" s="18">
        <f t="shared" si="332"/>
        <v>0</v>
      </c>
      <c r="FB171" s="18">
        <f t="shared" si="333"/>
        <v>0</v>
      </c>
      <c r="FC171" s="18">
        <f t="shared" si="334"/>
        <v>0</v>
      </c>
      <c r="FD171" s="18">
        <f t="shared" si="335"/>
        <v>0</v>
      </c>
      <c r="FE171" s="18">
        <f t="shared" si="336"/>
        <v>0</v>
      </c>
      <c r="FF171" s="18">
        <f t="shared" si="337"/>
        <v>0</v>
      </c>
      <c r="FG171" s="18">
        <f t="shared" si="338"/>
        <v>0</v>
      </c>
      <c r="FH171" s="18">
        <f t="shared" si="339"/>
        <v>0</v>
      </c>
      <c r="FI171" s="18">
        <f t="shared" si="340"/>
        <v>0</v>
      </c>
      <c r="FJ171" s="18">
        <f t="shared" si="341"/>
        <v>0</v>
      </c>
      <c r="FK171" s="18">
        <f t="shared" si="342"/>
        <v>0</v>
      </c>
      <c r="FL171" s="18">
        <f t="shared" si="343"/>
        <v>0</v>
      </c>
      <c r="FM171" s="18">
        <f t="shared" si="344"/>
        <v>0</v>
      </c>
      <c r="FN171" s="18">
        <f t="shared" si="345"/>
        <v>0</v>
      </c>
      <c r="FO171" s="18">
        <f t="shared" si="346"/>
        <v>0</v>
      </c>
      <c r="FP171" s="18">
        <f t="shared" si="347"/>
        <v>0</v>
      </c>
      <c r="FQ171" s="18">
        <f t="shared" si="348"/>
        <v>0</v>
      </c>
      <c r="FR171" s="18">
        <f t="shared" si="349"/>
        <v>0</v>
      </c>
      <c r="FS171" s="18">
        <f t="shared" si="350"/>
        <v>0</v>
      </c>
      <c r="FT171" s="18">
        <f t="shared" si="351"/>
        <v>0</v>
      </c>
      <c r="FU171" s="18">
        <f t="shared" si="352"/>
        <v>0</v>
      </c>
      <c r="FV171" s="18">
        <f t="shared" si="353"/>
        <v>0</v>
      </c>
      <c r="FW171" s="18">
        <f t="shared" si="354"/>
        <v>0</v>
      </c>
      <c r="FX171" s="18">
        <f t="shared" si="355"/>
        <v>0</v>
      </c>
      <c r="FY171" s="18">
        <f t="shared" si="356"/>
        <v>0</v>
      </c>
      <c r="FZ171" s="18">
        <f t="shared" si="357"/>
        <v>0</v>
      </c>
      <c r="GA171" s="18">
        <f t="shared" si="358"/>
        <v>0</v>
      </c>
      <c r="GB171" s="18">
        <f t="shared" si="359"/>
        <v>0</v>
      </c>
      <c r="GC171" s="18">
        <f t="shared" si="360"/>
        <v>0</v>
      </c>
      <c r="GD171" s="18">
        <f t="shared" si="361"/>
        <v>0</v>
      </c>
      <c r="GE171" s="18">
        <f t="shared" si="362"/>
        <v>0</v>
      </c>
    </row>
    <row r="172" spans="1:187" x14ac:dyDescent="0.2">
      <c r="A172">
        <v>169</v>
      </c>
      <c r="B172" s="16">
        <f>Bonds!B172</f>
        <v>47618</v>
      </c>
      <c r="C172" s="17">
        <f>Bonds!C172</f>
        <v>6.25</v>
      </c>
      <c r="D172">
        <f>Bonds!Q172</f>
        <v>8</v>
      </c>
      <c r="E172">
        <f t="shared" si="242"/>
        <v>0</v>
      </c>
      <c r="F172" s="16">
        <f>IF(1&gt;$D172,"",IF($E172=1,EOMONTH(EDATE(Bonds!$I172,6*(1-1)),0),EDATE(Bonds!$I172,6*(1-1))))</f>
        <v>46341</v>
      </c>
      <c r="G172" s="16">
        <f>IF(2&gt;$D172,"",IF($E172=1,EOMONTH(EDATE(Bonds!$I172,6*(2-1)),0),EDATE(Bonds!$I172,6*(2-1))))</f>
        <v>46522</v>
      </c>
      <c r="H172" s="16">
        <f>IF(3&gt;$D172,"",IF($E172=1,EOMONTH(EDATE(Bonds!$I172,6*(3-1)),0),EDATE(Bonds!$I172,6*(3-1))))</f>
        <v>46706</v>
      </c>
      <c r="I172" s="16">
        <f>IF(4&gt;$D172,"",IF($E172=1,EOMONTH(EDATE(Bonds!$I172,6*(4-1)),0),EDATE(Bonds!$I172,6*(4-1))))</f>
        <v>46888</v>
      </c>
      <c r="J172" s="16">
        <f>IF(5&gt;$D172,"",IF($E172=1,EOMONTH(EDATE(Bonds!$I172,6*(5-1)),0),EDATE(Bonds!$I172,6*(5-1))))</f>
        <v>47072</v>
      </c>
      <c r="K172" s="16">
        <f>IF(6&gt;$D172,"",IF($E172=1,EOMONTH(EDATE(Bonds!$I172,6*(6-1)),0),EDATE(Bonds!$I172,6*(6-1))))</f>
        <v>47253</v>
      </c>
      <c r="L172" s="16">
        <f>IF(7&gt;$D172,"",IF($E172=1,EOMONTH(EDATE(Bonds!$I172,6*(7-1)),0),EDATE(Bonds!$I172,6*(7-1))))</f>
        <v>47437</v>
      </c>
      <c r="M172" s="16">
        <f>IF(8&gt;$D172,"",IF($E172=1,EOMONTH(EDATE(Bonds!$I172,6*(8-1)),0),EDATE(Bonds!$I172,6*(8-1))))</f>
        <v>47618</v>
      </c>
      <c r="N172" s="16" t="str">
        <f>IF(9&gt;$D172,"",IF($E172=1,EOMONTH(EDATE(Bonds!$I172,6*(9-1)),0),EDATE(Bonds!$I172,6*(9-1))))</f>
        <v/>
      </c>
      <c r="O172" s="16" t="str">
        <f>IF(10&gt;$D172,"",IF($E172=1,EOMONTH(EDATE(Bonds!$I172,6*(10-1)),0),EDATE(Bonds!$I172,6*(10-1))))</f>
        <v/>
      </c>
      <c r="P172" s="16" t="str">
        <f>IF(11&gt;$D172,"",IF($E172=1,EOMONTH(EDATE(Bonds!$I172,6*(11-1)),0),EDATE(Bonds!$I172,6*(11-1))))</f>
        <v/>
      </c>
      <c r="Q172" s="16" t="str">
        <f>IF(12&gt;$D172,"",IF($E172=1,EOMONTH(EDATE(Bonds!$I172,6*(12-1)),0),EDATE(Bonds!$I172,6*(12-1))))</f>
        <v/>
      </c>
      <c r="R172" s="16" t="str">
        <f>IF(13&gt;$D172,"",IF($E172=1,EOMONTH(EDATE(Bonds!$I172,6*(13-1)),0),EDATE(Bonds!$I172,6*(13-1))))</f>
        <v/>
      </c>
      <c r="S172" s="16" t="str">
        <f>IF(14&gt;$D172,"",IF($E172=1,EOMONTH(EDATE(Bonds!$I172,6*(14-1)),0),EDATE(Bonds!$I172,6*(14-1))))</f>
        <v/>
      </c>
      <c r="T172" s="16" t="str">
        <f>IF(15&gt;$D172,"",IF($E172=1,EOMONTH(EDATE(Bonds!$I172,6*(15-1)),0),EDATE(Bonds!$I172,6*(15-1))))</f>
        <v/>
      </c>
      <c r="U172" s="16" t="str">
        <f>IF(16&gt;$D172,"",IF($E172=1,EOMONTH(EDATE(Bonds!$I172,6*(16-1)),0),EDATE(Bonds!$I172,6*(16-1))))</f>
        <v/>
      </c>
      <c r="V172" s="16" t="str">
        <f>IF(17&gt;$D172,"",IF($E172=1,EOMONTH(EDATE(Bonds!$I172,6*(17-1)),0),EDATE(Bonds!$I172,6*(17-1))))</f>
        <v/>
      </c>
      <c r="W172" s="16" t="str">
        <f>IF(18&gt;$D172,"",IF($E172=1,EOMONTH(EDATE(Bonds!$I172,6*(18-1)),0),EDATE(Bonds!$I172,6*(18-1))))</f>
        <v/>
      </c>
      <c r="X172" s="16" t="str">
        <f>IF(19&gt;$D172,"",IF($E172=1,EOMONTH(EDATE(Bonds!$I172,6*(19-1)),0),EDATE(Bonds!$I172,6*(19-1))))</f>
        <v/>
      </c>
      <c r="Y172" s="16" t="str">
        <f>IF(20&gt;$D172,"",IF($E172=1,EOMONTH(EDATE(Bonds!$I172,6*(20-1)),0),EDATE(Bonds!$I172,6*(20-1))))</f>
        <v/>
      </c>
      <c r="Z172" s="16" t="str">
        <f>IF(21&gt;$D172,"",IF($E172=1,EOMONTH(EDATE(Bonds!$I172,6*(21-1)),0),EDATE(Bonds!$I172,6*(21-1))))</f>
        <v/>
      </c>
      <c r="AA172" s="16" t="str">
        <f>IF(22&gt;$D172,"",IF($E172=1,EOMONTH(EDATE(Bonds!$I172,6*(22-1)),0),EDATE(Bonds!$I172,6*(22-1))))</f>
        <v/>
      </c>
      <c r="AB172" s="16" t="str">
        <f>IF(23&gt;$D172,"",IF($E172=1,EOMONTH(EDATE(Bonds!$I172,6*(23-1)),0),EDATE(Bonds!$I172,6*(23-1))))</f>
        <v/>
      </c>
      <c r="AC172" s="16" t="str">
        <f>IF(24&gt;$D172,"",IF($E172=1,EOMONTH(EDATE(Bonds!$I172,6*(24-1)),0),EDATE(Bonds!$I172,6*(24-1))))</f>
        <v/>
      </c>
      <c r="AD172" s="16" t="str">
        <f>IF(25&gt;$D172,"",IF($E172=1,EOMONTH(EDATE(Bonds!$I172,6*(25-1)),0),EDATE(Bonds!$I172,6*(25-1))))</f>
        <v/>
      </c>
      <c r="AE172" s="16" t="str">
        <f>IF(26&gt;$D172,"",IF($E172=1,EOMONTH(EDATE(Bonds!$I172,6*(26-1)),0),EDATE(Bonds!$I172,6*(26-1))))</f>
        <v/>
      </c>
      <c r="AF172" s="16" t="str">
        <f>IF(27&gt;$D172,"",IF($E172=1,EOMONTH(EDATE(Bonds!$I172,6*(27-1)),0),EDATE(Bonds!$I172,6*(27-1))))</f>
        <v/>
      </c>
      <c r="AG172" s="16" t="str">
        <f>IF(28&gt;$D172,"",IF($E172=1,EOMONTH(EDATE(Bonds!$I172,6*(28-1)),0),EDATE(Bonds!$I172,6*(28-1))))</f>
        <v/>
      </c>
      <c r="AH172" s="16" t="str">
        <f>IF(29&gt;$D172,"",IF($E172=1,EOMONTH(EDATE(Bonds!$I172,6*(29-1)),0),EDATE(Bonds!$I172,6*(29-1))))</f>
        <v/>
      </c>
      <c r="AI172" s="16" t="str">
        <f>IF(30&gt;$D172,"",IF($E172=1,EOMONTH(EDATE(Bonds!$I172,6*(30-1)),0),EDATE(Bonds!$I172,6*(30-1))))</f>
        <v/>
      </c>
      <c r="AJ172" s="16" t="str">
        <f>IF(31&gt;$D172,"",IF($E172=1,EOMONTH(EDATE(Bonds!$I172,6*(31-1)),0),EDATE(Bonds!$I172,6*(31-1))))</f>
        <v/>
      </c>
      <c r="AK172" s="16" t="str">
        <f>IF(32&gt;$D172,"",IF($E172=1,EOMONTH(EDATE(Bonds!$I172,6*(32-1)),0),EDATE(Bonds!$I172,6*(32-1))))</f>
        <v/>
      </c>
      <c r="AL172" s="16" t="str">
        <f>IF(33&gt;$D172,"",IF($E172=1,EOMONTH(EDATE(Bonds!$I172,6*(33-1)),0),EDATE(Bonds!$I172,6*(33-1))))</f>
        <v/>
      </c>
      <c r="AM172" s="16" t="str">
        <f>IF(34&gt;$D172,"",IF($E172=1,EOMONTH(EDATE(Bonds!$I172,6*(34-1)),0),EDATE(Bonds!$I172,6*(34-1))))</f>
        <v/>
      </c>
      <c r="AN172" s="16" t="str">
        <f>IF(35&gt;$D172,"",IF($E172=1,EOMONTH(EDATE(Bonds!$I172,6*(35-1)),0),EDATE(Bonds!$I172,6*(35-1))))</f>
        <v/>
      </c>
      <c r="AO172" s="16" t="str">
        <f>IF(36&gt;$D172,"",IF($E172=1,EOMONTH(EDATE(Bonds!$I172,6*(36-1)),0),EDATE(Bonds!$I172,6*(36-1))))</f>
        <v/>
      </c>
      <c r="AP172" s="16" t="str">
        <f>IF(37&gt;$D172,"",IF($E172=1,EOMONTH(EDATE(Bonds!$I172,6*(37-1)),0),EDATE(Bonds!$I172,6*(37-1))))</f>
        <v/>
      </c>
      <c r="AQ172" s="16" t="str">
        <f>IF(38&gt;$D172,"",IF($E172=1,EOMONTH(EDATE(Bonds!$I172,6*(38-1)),0),EDATE(Bonds!$I172,6*(38-1))))</f>
        <v/>
      </c>
      <c r="AR172" s="16" t="str">
        <f>IF(39&gt;$D172,"",IF($E172=1,EOMONTH(EDATE(Bonds!$I172,6*(39-1)),0),EDATE(Bonds!$I172,6*(39-1))))</f>
        <v/>
      </c>
      <c r="AS172" s="16" t="str">
        <f>IF(40&gt;$D172,"",IF($E172=1,EOMONTH(EDATE(Bonds!$I172,6*(40-1)),0),EDATE(Bonds!$I172,6*(40-1))))</f>
        <v/>
      </c>
      <c r="AT172" s="16" t="str">
        <f>IF(41&gt;$D172,"",IF($E172=1,EOMONTH(EDATE(Bonds!$I172,6*(41-1)),0),EDATE(Bonds!$I172,6*(41-1))))</f>
        <v/>
      </c>
      <c r="AU172" s="16" t="str">
        <f>IF(42&gt;$D172,"",IF($E172=1,EOMONTH(EDATE(Bonds!$I172,6*(42-1)),0),EDATE(Bonds!$I172,6*(42-1))))</f>
        <v/>
      </c>
      <c r="AV172" s="16" t="str">
        <f>IF(43&gt;$D172,"",IF($E172=1,EOMONTH(EDATE(Bonds!$I172,6*(43-1)),0),EDATE(Bonds!$I172,6*(43-1))))</f>
        <v/>
      </c>
      <c r="AW172" s="16" t="str">
        <f>IF(44&gt;$D172,"",IF($E172=1,EOMONTH(EDATE(Bonds!$I172,6*(44-1)),0),EDATE(Bonds!$I172,6*(44-1))))</f>
        <v/>
      </c>
      <c r="AX172" s="16" t="str">
        <f>IF(45&gt;$D172,"",IF($E172=1,EOMONTH(EDATE(Bonds!$I172,6*(45-1)),0),EDATE(Bonds!$I172,6*(45-1))))</f>
        <v/>
      </c>
      <c r="AY172" s="16" t="str">
        <f>IF(46&gt;$D172,"",IF($E172=1,EOMONTH(EDATE(Bonds!$I172,6*(46-1)),0),EDATE(Bonds!$I172,6*(46-1))))</f>
        <v/>
      </c>
      <c r="AZ172" s="16" t="str">
        <f>IF(47&gt;$D172,"",IF($E172=1,EOMONTH(EDATE(Bonds!$I172,6*(47-1)),0),EDATE(Bonds!$I172,6*(47-1))))</f>
        <v/>
      </c>
      <c r="BA172" s="16" t="str">
        <f>IF(48&gt;$D172,"",IF($E172=1,EOMONTH(EDATE(Bonds!$I172,6*(48-1)),0),EDATE(Bonds!$I172,6*(48-1))))</f>
        <v/>
      </c>
      <c r="BB172" s="16" t="str">
        <f>IF(49&gt;$D172,"",IF($E172=1,EOMONTH(EDATE(Bonds!$I172,6*(49-1)),0),EDATE(Bonds!$I172,6*(49-1))))</f>
        <v/>
      </c>
      <c r="BC172" s="16" t="str">
        <f>IF(50&gt;$D172,"",IF($E172=1,EOMONTH(EDATE(Bonds!$I172,6*(50-1)),0),EDATE(Bonds!$I172,6*(50-1))))</f>
        <v/>
      </c>
      <c r="BD172" s="16" t="str">
        <f>IF(51&gt;$D172,"",IF($E172=1,EOMONTH(EDATE(Bonds!$I172,6*(51-1)),0),EDATE(Bonds!$I172,6*(51-1))))</f>
        <v/>
      </c>
      <c r="BE172" s="16" t="str">
        <f>IF(52&gt;$D172,"",IF($E172=1,EOMONTH(EDATE(Bonds!$I172,6*(52-1)),0),EDATE(Bonds!$I172,6*(52-1))))</f>
        <v/>
      </c>
      <c r="BF172" s="16" t="str">
        <f>IF(53&gt;$D172,"",IF($E172=1,EOMONTH(EDATE(Bonds!$I172,6*(53-1)),0),EDATE(Bonds!$I172,6*(53-1))))</f>
        <v/>
      </c>
      <c r="BG172" s="16" t="str">
        <f>IF(54&gt;$D172,"",IF($E172=1,EOMONTH(EDATE(Bonds!$I172,6*(54-1)),0),EDATE(Bonds!$I172,6*(54-1))))</f>
        <v/>
      </c>
      <c r="BH172" s="16" t="str">
        <f>IF(55&gt;$D172,"",IF($E172=1,EOMONTH(EDATE(Bonds!$I172,6*(55-1)),0),EDATE(Bonds!$I172,6*(55-1))))</f>
        <v/>
      </c>
      <c r="BI172" s="16" t="str">
        <f>IF(56&gt;$D172,"",IF($E172=1,EOMONTH(EDATE(Bonds!$I172,6*(56-1)),0),EDATE(Bonds!$I172,6*(56-1))))</f>
        <v/>
      </c>
      <c r="BJ172" s="16" t="str">
        <f>IF(57&gt;$D172,"",IF($E172=1,EOMONTH(EDATE(Bonds!$I172,6*(57-1)),0),EDATE(Bonds!$I172,6*(57-1))))</f>
        <v/>
      </c>
      <c r="BK172" s="16" t="str">
        <f>IF(58&gt;$D172,"",IF($E172=1,EOMONTH(EDATE(Bonds!$I172,6*(58-1)),0),EDATE(Bonds!$I172,6*(58-1))))</f>
        <v/>
      </c>
      <c r="BL172" s="16" t="str">
        <f>IF(59&gt;$D172,"",IF($E172=1,EOMONTH(EDATE(Bonds!$I172,6*(59-1)),0),EDATE(Bonds!$I172,6*(59-1))))</f>
        <v/>
      </c>
      <c r="BM172" s="16" t="str">
        <f>IF(60&gt;$D172,"",IF($E172=1,EOMONTH(EDATE(Bonds!$I172,6*(60-1)),0),EDATE(Bonds!$I172,6*(60-1))))</f>
        <v/>
      </c>
      <c r="BO172" s="22">
        <f t="shared" si="243"/>
        <v>3.7565785405683505E-2</v>
      </c>
      <c r="BP172" s="22">
        <f t="shared" si="244"/>
        <v>4.0160676278393273E-2</v>
      </c>
      <c r="BQ172" s="22">
        <f t="shared" si="245"/>
        <v>4.1870554774944578E-2</v>
      </c>
      <c r="BR172" s="22">
        <f t="shared" si="246"/>
        <v>4.2944346408813706E-2</v>
      </c>
      <c r="BS172" s="22">
        <f t="shared" si="247"/>
        <v>4.3623509349526628E-2</v>
      </c>
      <c r="BT172" s="22">
        <f t="shared" si="248"/>
        <v>4.4041581237153717E-2</v>
      </c>
      <c r="BU172" s="22">
        <f t="shared" si="249"/>
        <v>4.4317074211346924E-2</v>
      </c>
      <c r="BV172" s="22">
        <f t="shared" si="250"/>
        <v>4.4510349250378764E-2</v>
      </c>
      <c r="BW172" s="22" t="str">
        <f t="shared" si="251"/>
        <v/>
      </c>
      <c r="BX172" s="22" t="str">
        <f t="shared" si="252"/>
        <v/>
      </c>
      <c r="BY172" s="22" t="str">
        <f t="shared" si="253"/>
        <v/>
      </c>
      <c r="BZ172" s="22" t="str">
        <f t="shared" si="254"/>
        <v/>
      </c>
      <c r="CA172" s="22" t="str">
        <f t="shared" si="255"/>
        <v/>
      </c>
      <c r="CB172" s="22" t="str">
        <f t="shared" si="256"/>
        <v/>
      </c>
      <c r="CC172" s="22" t="str">
        <f t="shared" si="257"/>
        <v/>
      </c>
      <c r="CD172" s="22" t="str">
        <f t="shared" si="258"/>
        <v/>
      </c>
      <c r="CE172" s="22" t="str">
        <f t="shared" si="259"/>
        <v/>
      </c>
      <c r="CF172" s="22" t="str">
        <f t="shared" si="260"/>
        <v/>
      </c>
      <c r="CG172" s="22" t="str">
        <f t="shared" si="261"/>
        <v/>
      </c>
      <c r="CH172" s="22" t="str">
        <f t="shared" si="262"/>
        <v/>
      </c>
      <c r="CI172" s="22" t="str">
        <f t="shared" si="263"/>
        <v/>
      </c>
      <c r="CJ172" s="22" t="str">
        <f t="shared" si="264"/>
        <v/>
      </c>
      <c r="CK172" s="22" t="str">
        <f t="shared" si="265"/>
        <v/>
      </c>
      <c r="CL172" s="22" t="str">
        <f t="shared" si="266"/>
        <v/>
      </c>
      <c r="CM172" s="22" t="str">
        <f t="shared" si="267"/>
        <v/>
      </c>
      <c r="CN172" s="22" t="str">
        <f t="shared" si="268"/>
        <v/>
      </c>
      <c r="CO172" s="22" t="str">
        <f t="shared" si="269"/>
        <v/>
      </c>
      <c r="CP172" s="22" t="str">
        <f t="shared" si="270"/>
        <v/>
      </c>
      <c r="CQ172" s="22" t="str">
        <f t="shared" si="271"/>
        <v/>
      </c>
      <c r="CR172" s="22" t="str">
        <f t="shared" si="272"/>
        <v/>
      </c>
      <c r="CS172" s="22" t="str">
        <f t="shared" si="273"/>
        <v/>
      </c>
      <c r="CT172" s="22" t="str">
        <f t="shared" si="274"/>
        <v/>
      </c>
      <c r="CU172" s="22" t="str">
        <f t="shared" si="275"/>
        <v/>
      </c>
      <c r="CV172" s="22" t="str">
        <f t="shared" si="276"/>
        <v/>
      </c>
      <c r="CW172" s="22" t="str">
        <f t="shared" si="277"/>
        <v/>
      </c>
      <c r="CX172" s="22" t="str">
        <f t="shared" si="278"/>
        <v/>
      </c>
      <c r="CY172" s="22" t="str">
        <f t="shared" si="279"/>
        <v/>
      </c>
      <c r="CZ172" s="22" t="str">
        <f t="shared" si="280"/>
        <v/>
      </c>
      <c r="DA172" s="22" t="str">
        <f t="shared" si="281"/>
        <v/>
      </c>
      <c r="DB172" s="22" t="str">
        <f t="shared" si="282"/>
        <v/>
      </c>
      <c r="DC172" s="22" t="str">
        <f t="shared" si="283"/>
        <v/>
      </c>
      <c r="DD172" s="22" t="str">
        <f t="shared" si="284"/>
        <v/>
      </c>
      <c r="DE172" s="22" t="str">
        <f t="shared" si="285"/>
        <v/>
      </c>
      <c r="DF172" s="22" t="str">
        <f t="shared" si="286"/>
        <v/>
      </c>
      <c r="DG172" s="22" t="str">
        <f t="shared" si="287"/>
        <v/>
      </c>
      <c r="DH172" s="22" t="str">
        <f t="shared" si="288"/>
        <v/>
      </c>
      <c r="DI172" s="22" t="str">
        <f t="shared" si="289"/>
        <v/>
      </c>
      <c r="DJ172" s="22" t="str">
        <f t="shared" si="290"/>
        <v/>
      </c>
      <c r="DK172" s="22" t="str">
        <f t="shared" si="291"/>
        <v/>
      </c>
      <c r="DL172" s="22" t="str">
        <f t="shared" si="292"/>
        <v/>
      </c>
      <c r="DM172" s="22" t="str">
        <f t="shared" si="293"/>
        <v/>
      </c>
      <c r="DN172" s="22" t="str">
        <f t="shared" si="294"/>
        <v/>
      </c>
      <c r="DO172" s="22" t="str">
        <f t="shared" si="295"/>
        <v/>
      </c>
      <c r="DP172" s="22" t="str">
        <f t="shared" si="296"/>
        <v/>
      </c>
      <c r="DQ172" s="22" t="str">
        <f t="shared" si="297"/>
        <v/>
      </c>
      <c r="DR172" s="22" t="str">
        <f t="shared" si="298"/>
        <v/>
      </c>
      <c r="DS172" s="22" t="str">
        <f t="shared" si="299"/>
        <v/>
      </c>
      <c r="DT172" s="22" t="str">
        <f t="shared" si="300"/>
        <v/>
      </c>
      <c r="DU172" s="22" t="str">
        <f t="shared" si="301"/>
        <v/>
      </c>
      <c r="DV172" s="22" t="str">
        <f t="shared" si="302"/>
        <v/>
      </c>
      <c r="DX172" s="18">
        <f t="shared" si="303"/>
        <v>3.1032058612170044</v>
      </c>
      <c r="DY172" s="18">
        <f t="shared" si="304"/>
        <v>3.0405456818518815</v>
      </c>
      <c r="DZ172" s="18">
        <f t="shared" si="305"/>
        <v>2.9735698083034214</v>
      </c>
      <c r="EA172" s="18">
        <f t="shared" si="306"/>
        <v>2.9068673836686489</v>
      </c>
      <c r="EB172" s="18">
        <f t="shared" si="307"/>
        <v>2.8403879031867705</v>
      </c>
      <c r="EC172" s="18">
        <f t="shared" si="308"/>
        <v>2.7764847637585608</v>
      </c>
      <c r="ED172" s="18">
        <f t="shared" si="309"/>
        <v>2.7131364092763217</v>
      </c>
      <c r="EE172" s="18">
        <f t="shared" si="310"/>
        <v>87.524981574285164</v>
      </c>
      <c r="EF172" s="18">
        <f t="shared" si="311"/>
        <v>0</v>
      </c>
      <c r="EG172" s="18">
        <f t="shared" si="312"/>
        <v>0</v>
      </c>
      <c r="EH172" s="18">
        <f t="shared" si="313"/>
        <v>0</v>
      </c>
      <c r="EI172" s="18">
        <f t="shared" si="314"/>
        <v>0</v>
      </c>
      <c r="EJ172" s="18">
        <f t="shared" si="315"/>
        <v>0</v>
      </c>
      <c r="EK172" s="18">
        <f t="shared" si="316"/>
        <v>0</v>
      </c>
      <c r="EL172" s="18">
        <f t="shared" si="317"/>
        <v>0</v>
      </c>
      <c r="EM172" s="18">
        <f t="shared" si="318"/>
        <v>0</v>
      </c>
      <c r="EN172" s="18">
        <f t="shared" si="319"/>
        <v>0</v>
      </c>
      <c r="EO172" s="18">
        <f t="shared" si="320"/>
        <v>0</v>
      </c>
      <c r="EP172" s="18">
        <f t="shared" si="321"/>
        <v>0</v>
      </c>
      <c r="EQ172" s="18">
        <f t="shared" si="322"/>
        <v>0</v>
      </c>
      <c r="ER172" s="18">
        <f t="shared" si="323"/>
        <v>0</v>
      </c>
      <c r="ES172" s="18">
        <f t="shared" si="324"/>
        <v>0</v>
      </c>
      <c r="ET172" s="18">
        <f t="shared" si="325"/>
        <v>0</v>
      </c>
      <c r="EU172" s="18">
        <f t="shared" si="326"/>
        <v>0</v>
      </c>
      <c r="EV172" s="18">
        <f t="shared" si="327"/>
        <v>0</v>
      </c>
      <c r="EW172" s="18">
        <f t="shared" si="328"/>
        <v>0</v>
      </c>
      <c r="EX172" s="18">
        <f t="shared" si="329"/>
        <v>0</v>
      </c>
      <c r="EY172" s="18">
        <f t="shared" si="330"/>
        <v>0</v>
      </c>
      <c r="EZ172" s="18">
        <f t="shared" si="331"/>
        <v>0</v>
      </c>
      <c r="FA172" s="18">
        <f t="shared" si="332"/>
        <v>0</v>
      </c>
      <c r="FB172" s="18">
        <f t="shared" si="333"/>
        <v>0</v>
      </c>
      <c r="FC172" s="18">
        <f t="shared" si="334"/>
        <v>0</v>
      </c>
      <c r="FD172" s="18">
        <f t="shared" si="335"/>
        <v>0</v>
      </c>
      <c r="FE172" s="18">
        <f t="shared" si="336"/>
        <v>0</v>
      </c>
      <c r="FF172" s="18">
        <f t="shared" si="337"/>
        <v>0</v>
      </c>
      <c r="FG172" s="18">
        <f t="shared" si="338"/>
        <v>0</v>
      </c>
      <c r="FH172" s="18">
        <f t="shared" si="339"/>
        <v>0</v>
      </c>
      <c r="FI172" s="18">
        <f t="shared" si="340"/>
        <v>0</v>
      </c>
      <c r="FJ172" s="18">
        <f t="shared" si="341"/>
        <v>0</v>
      </c>
      <c r="FK172" s="18">
        <f t="shared" si="342"/>
        <v>0</v>
      </c>
      <c r="FL172" s="18">
        <f t="shared" si="343"/>
        <v>0</v>
      </c>
      <c r="FM172" s="18">
        <f t="shared" si="344"/>
        <v>0</v>
      </c>
      <c r="FN172" s="18">
        <f t="shared" si="345"/>
        <v>0</v>
      </c>
      <c r="FO172" s="18">
        <f t="shared" si="346"/>
        <v>0</v>
      </c>
      <c r="FP172" s="18">
        <f t="shared" si="347"/>
        <v>0</v>
      </c>
      <c r="FQ172" s="18">
        <f t="shared" si="348"/>
        <v>0</v>
      </c>
      <c r="FR172" s="18">
        <f t="shared" si="349"/>
        <v>0</v>
      </c>
      <c r="FS172" s="18">
        <f t="shared" si="350"/>
        <v>0</v>
      </c>
      <c r="FT172" s="18">
        <f t="shared" si="351"/>
        <v>0</v>
      </c>
      <c r="FU172" s="18">
        <f t="shared" si="352"/>
        <v>0</v>
      </c>
      <c r="FV172" s="18">
        <f t="shared" si="353"/>
        <v>0</v>
      </c>
      <c r="FW172" s="18">
        <f t="shared" si="354"/>
        <v>0</v>
      </c>
      <c r="FX172" s="18">
        <f t="shared" si="355"/>
        <v>0</v>
      </c>
      <c r="FY172" s="18">
        <f t="shared" si="356"/>
        <v>0</v>
      </c>
      <c r="FZ172" s="18">
        <f t="shared" si="357"/>
        <v>0</v>
      </c>
      <c r="GA172" s="18">
        <f t="shared" si="358"/>
        <v>0</v>
      </c>
      <c r="GB172" s="18">
        <f t="shared" si="359"/>
        <v>0</v>
      </c>
      <c r="GC172" s="18">
        <f t="shared" si="360"/>
        <v>0</v>
      </c>
      <c r="GD172" s="18">
        <f t="shared" si="361"/>
        <v>0</v>
      </c>
      <c r="GE172" s="18">
        <f t="shared" si="362"/>
        <v>0</v>
      </c>
    </row>
    <row r="173" spans="1:187" x14ac:dyDescent="0.2">
      <c r="A173">
        <v>170</v>
      </c>
      <c r="B173" s="16">
        <f>Bonds!B173</f>
        <v>47634</v>
      </c>
      <c r="C173" s="17">
        <f>Bonds!C173</f>
        <v>3.75</v>
      </c>
      <c r="D173">
        <f>Bonds!Q173</f>
        <v>8</v>
      </c>
      <c r="E173">
        <f t="shared" si="242"/>
        <v>1</v>
      </c>
      <c r="F173" s="16">
        <f>IF(1&gt;$D173,"",IF($E173=1,EOMONTH(EDATE(Bonds!$I173,6*(1-1)),0),EDATE(Bonds!$I173,6*(1-1))))</f>
        <v>46356</v>
      </c>
      <c r="G173" s="16">
        <f>IF(2&gt;$D173,"",IF($E173=1,EOMONTH(EDATE(Bonds!$I173,6*(2-1)),0),EDATE(Bonds!$I173,6*(2-1))))</f>
        <v>46538</v>
      </c>
      <c r="H173" s="16">
        <f>IF(3&gt;$D173,"",IF($E173=1,EOMONTH(EDATE(Bonds!$I173,6*(3-1)),0),EDATE(Bonds!$I173,6*(3-1))))</f>
        <v>46721</v>
      </c>
      <c r="I173" s="16">
        <f>IF(4&gt;$D173,"",IF($E173=1,EOMONTH(EDATE(Bonds!$I173,6*(4-1)),0),EDATE(Bonds!$I173,6*(4-1))))</f>
        <v>46904</v>
      </c>
      <c r="J173" s="16">
        <f>IF(5&gt;$D173,"",IF($E173=1,EOMONTH(EDATE(Bonds!$I173,6*(5-1)),0),EDATE(Bonds!$I173,6*(5-1))))</f>
        <v>47087</v>
      </c>
      <c r="K173" s="16">
        <f>IF(6&gt;$D173,"",IF($E173=1,EOMONTH(EDATE(Bonds!$I173,6*(6-1)),0),EDATE(Bonds!$I173,6*(6-1))))</f>
        <v>47269</v>
      </c>
      <c r="L173" s="16">
        <f>IF(7&gt;$D173,"",IF($E173=1,EOMONTH(EDATE(Bonds!$I173,6*(7-1)),0),EDATE(Bonds!$I173,6*(7-1))))</f>
        <v>47452</v>
      </c>
      <c r="M173" s="16">
        <f>IF(8&gt;$D173,"",IF($E173=1,EOMONTH(EDATE(Bonds!$I173,6*(8-1)),0),EDATE(Bonds!$I173,6*(8-1))))</f>
        <v>47634</v>
      </c>
      <c r="N173" s="16" t="str">
        <f>IF(9&gt;$D173,"",IF($E173=1,EOMONTH(EDATE(Bonds!$I173,6*(9-1)),0),EDATE(Bonds!$I173,6*(9-1))))</f>
        <v/>
      </c>
      <c r="O173" s="16" t="str">
        <f>IF(10&gt;$D173,"",IF($E173=1,EOMONTH(EDATE(Bonds!$I173,6*(10-1)),0),EDATE(Bonds!$I173,6*(10-1))))</f>
        <v/>
      </c>
      <c r="P173" s="16" t="str">
        <f>IF(11&gt;$D173,"",IF($E173=1,EOMONTH(EDATE(Bonds!$I173,6*(11-1)),0),EDATE(Bonds!$I173,6*(11-1))))</f>
        <v/>
      </c>
      <c r="Q173" s="16" t="str">
        <f>IF(12&gt;$D173,"",IF($E173=1,EOMONTH(EDATE(Bonds!$I173,6*(12-1)),0),EDATE(Bonds!$I173,6*(12-1))))</f>
        <v/>
      </c>
      <c r="R173" s="16" t="str">
        <f>IF(13&gt;$D173,"",IF($E173=1,EOMONTH(EDATE(Bonds!$I173,6*(13-1)),0),EDATE(Bonds!$I173,6*(13-1))))</f>
        <v/>
      </c>
      <c r="S173" s="16" t="str">
        <f>IF(14&gt;$D173,"",IF($E173=1,EOMONTH(EDATE(Bonds!$I173,6*(14-1)),0),EDATE(Bonds!$I173,6*(14-1))))</f>
        <v/>
      </c>
      <c r="T173" s="16" t="str">
        <f>IF(15&gt;$D173,"",IF($E173=1,EOMONTH(EDATE(Bonds!$I173,6*(15-1)),0),EDATE(Bonds!$I173,6*(15-1))))</f>
        <v/>
      </c>
      <c r="U173" s="16" t="str">
        <f>IF(16&gt;$D173,"",IF($E173=1,EOMONTH(EDATE(Bonds!$I173,6*(16-1)),0),EDATE(Bonds!$I173,6*(16-1))))</f>
        <v/>
      </c>
      <c r="V173" s="16" t="str">
        <f>IF(17&gt;$D173,"",IF($E173=1,EOMONTH(EDATE(Bonds!$I173,6*(17-1)),0),EDATE(Bonds!$I173,6*(17-1))))</f>
        <v/>
      </c>
      <c r="W173" s="16" t="str">
        <f>IF(18&gt;$D173,"",IF($E173=1,EOMONTH(EDATE(Bonds!$I173,6*(18-1)),0),EDATE(Bonds!$I173,6*(18-1))))</f>
        <v/>
      </c>
      <c r="X173" s="16" t="str">
        <f>IF(19&gt;$D173,"",IF($E173=1,EOMONTH(EDATE(Bonds!$I173,6*(19-1)),0),EDATE(Bonds!$I173,6*(19-1))))</f>
        <v/>
      </c>
      <c r="Y173" s="16" t="str">
        <f>IF(20&gt;$D173,"",IF($E173=1,EOMONTH(EDATE(Bonds!$I173,6*(20-1)),0),EDATE(Bonds!$I173,6*(20-1))))</f>
        <v/>
      </c>
      <c r="Z173" s="16" t="str">
        <f>IF(21&gt;$D173,"",IF($E173=1,EOMONTH(EDATE(Bonds!$I173,6*(21-1)),0),EDATE(Bonds!$I173,6*(21-1))))</f>
        <v/>
      </c>
      <c r="AA173" s="16" t="str">
        <f>IF(22&gt;$D173,"",IF($E173=1,EOMONTH(EDATE(Bonds!$I173,6*(22-1)),0),EDATE(Bonds!$I173,6*(22-1))))</f>
        <v/>
      </c>
      <c r="AB173" s="16" t="str">
        <f>IF(23&gt;$D173,"",IF($E173=1,EOMONTH(EDATE(Bonds!$I173,6*(23-1)),0),EDATE(Bonds!$I173,6*(23-1))))</f>
        <v/>
      </c>
      <c r="AC173" s="16" t="str">
        <f>IF(24&gt;$D173,"",IF($E173=1,EOMONTH(EDATE(Bonds!$I173,6*(24-1)),0),EDATE(Bonds!$I173,6*(24-1))))</f>
        <v/>
      </c>
      <c r="AD173" s="16" t="str">
        <f>IF(25&gt;$D173,"",IF($E173=1,EOMONTH(EDATE(Bonds!$I173,6*(25-1)),0),EDATE(Bonds!$I173,6*(25-1))))</f>
        <v/>
      </c>
      <c r="AE173" s="16" t="str">
        <f>IF(26&gt;$D173,"",IF($E173=1,EOMONTH(EDATE(Bonds!$I173,6*(26-1)),0),EDATE(Bonds!$I173,6*(26-1))))</f>
        <v/>
      </c>
      <c r="AF173" s="16" t="str">
        <f>IF(27&gt;$D173,"",IF($E173=1,EOMONTH(EDATE(Bonds!$I173,6*(27-1)),0),EDATE(Bonds!$I173,6*(27-1))))</f>
        <v/>
      </c>
      <c r="AG173" s="16" t="str">
        <f>IF(28&gt;$D173,"",IF($E173=1,EOMONTH(EDATE(Bonds!$I173,6*(28-1)),0),EDATE(Bonds!$I173,6*(28-1))))</f>
        <v/>
      </c>
      <c r="AH173" s="16" t="str">
        <f>IF(29&gt;$D173,"",IF($E173=1,EOMONTH(EDATE(Bonds!$I173,6*(29-1)),0),EDATE(Bonds!$I173,6*(29-1))))</f>
        <v/>
      </c>
      <c r="AI173" s="16" t="str">
        <f>IF(30&gt;$D173,"",IF($E173=1,EOMONTH(EDATE(Bonds!$I173,6*(30-1)),0),EDATE(Bonds!$I173,6*(30-1))))</f>
        <v/>
      </c>
      <c r="AJ173" s="16" t="str">
        <f>IF(31&gt;$D173,"",IF($E173=1,EOMONTH(EDATE(Bonds!$I173,6*(31-1)),0),EDATE(Bonds!$I173,6*(31-1))))</f>
        <v/>
      </c>
      <c r="AK173" s="16" t="str">
        <f>IF(32&gt;$D173,"",IF($E173=1,EOMONTH(EDATE(Bonds!$I173,6*(32-1)),0),EDATE(Bonds!$I173,6*(32-1))))</f>
        <v/>
      </c>
      <c r="AL173" s="16" t="str">
        <f>IF(33&gt;$D173,"",IF($E173=1,EOMONTH(EDATE(Bonds!$I173,6*(33-1)),0),EDATE(Bonds!$I173,6*(33-1))))</f>
        <v/>
      </c>
      <c r="AM173" s="16" t="str">
        <f>IF(34&gt;$D173,"",IF($E173=1,EOMONTH(EDATE(Bonds!$I173,6*(34-1)),0),EDATE(Bonds!$I173,6*(34-1))))</f>
        <v/>
      </c>
      <c r="AN173" s="16" t="str">
        <f>IF(35&gt;$D173,"",IF($E173=1,EOMONTH(EDATE(Bonds!$I173,6*(35-1)),0),EDATE(Bonds!$I173,6*(35-1))))</f>
        <v/>
      </c>
      <c r="AO173" s="16" t="str">
        <f>IF(36&gt;$D173,"",IF($E173=1,EOMONTH(EDATE(Bonds!$I173,6*(36-1)),0),EDATE(Bonds!$I173,6*(36-1))))</f>
        <v/>
      </c>
      <c r="AP173" s="16" t="str">
        <f>IF(37&gt;$D173,"",IF($E173=1,EOMONTH(EDATE(Bonds!$I173,6*(37-1)),0),EDATE(Bonds!$I173,6*(37-1))))</f>
        <v/>
      </c>
      <c r="AQ173" s="16" t="str">
        <f>IF(38&gt;$D173,"",IF($E173=1,EOMONTH(EDATE(Bonds!$I173,6*(38-1)),0),EDATE(Bonds!$I173,6*(38-1))))</f>
        <v/>
      </c>
      <c r="AR173" s="16" t="str">
        <f>IF(39&gt;$D173,"",IF($E173=1,EOMONTH(EDATE(Bonds!$I173,6*(39-1)),0),EDATE(Bonds!$I173,6*(39-1))))</f>
        <v/>
      </c>
      <c r="AS173" s="16" t="str">
        <f>IF(40&gt;$D173,"",IF($E173=1,EOMONTH(EDATE(Bonds!$I173,6*(40-1)),0),EDATE(Bonds!$I173,6*(40-1))))</f>
        <v/>
      </c>
      <c r="AT173" s="16" t="str">
        <f>IF(41&gt;$D173,"",IF($E173=1,EOMONTH(EDATE(Bonds!$I173,6*(41-1)),0),EDATE(Bonds!$I173,6*(41-1))))</f>
        <v/>
      </c>
      <c r="AU173" s="16" t="str">
        <f>IF(42&gt;$D173,"",IF($E173=1,EOMONTH(EDATE(Bonds!$I173,6*(42-1)),0),EDATE(Bonds!$I173,6*(42-1))))</f>
        <v/>
      </c>
      <c r="AV173" s="16" t="str">
        <f>IF(43&gt;$D173,"",IF($E173=1,EOMONTH(EDATE(Bonds!$I173,6*(43-1)),0),EDATE(Bonds!$I173,6*(43-1))))</f>
        <v/>
      </c>
      <c r="AW173" s="16" t="str">
        <f>IF(44&gt;$D173,"",IF($E173=1,EOMONTH(EDATE(Bonds!$I173,6*(44-1)),0),EDATE(Bonds!$I173,6*(44-1))))</f>
        <v/>
      </c>
      <c r="AX173" s="16" t="str">
        <f>IF(45&gt;$D173,"",IF($E173=1,EOMONTH(EDATE(Bonds!$I173,6*(45-1)),0),EDATE(Bonds!$I173,6*(45-1))))</f>
        <v/>
      </c>
      <c r="AY173" s="16" t="str">
        <f>IF(46&gt;$D173,"",IF($E173=1,EOMONTH(EDATE(Bonds!$I173,6*(46-1)),0),EDATE(Bonds!$I173,6*(46-1))))</f>
        <v/>
      </c>
      <c r="AZ173" s="16" t="str">
        <f>IF(47&gt;$D173,"",IF($E173=1,EOMONTH(EDATE(Bonds!$I173,6*(47-1)),0),EDATE(Bonds!$I173,6*(47-1))))</f>
        <v/>
      </c>
      <c r="BA173" s="16" t="str">
        <f>IF(48&gt;$D173,"",IF($E173=1,EOMONTH(EDATE(Bonds!$I173,6*(48-1)),0),EDATE(Bonds!$I173,6*(48-1))))</f>
        <v/>
      </c>
      <c r="BB173" s="16" t="str">
        <f>IF(49&gt;$D173,"",IF($E173=1,EOMONTH(EDATE(Bonds!$I173,6*(49-1)),0),EDATE(Bonds!$I173,6*(49-1))))</f>
        <v/>
      </c>
      <c r="BC173" s="16" t="str">
        <f>IF(50&gt;$D173,"",IF($E173=1,EOMONTH(EDATE(Bonds!$I173,6*(50-1)),0),EDATE(Bonds!$I173,6*(50-1))))</f>
        <v/>
      </c>
      <c r="BD173" s="16" t="str">
        <f>IF(51&gt;$D173,"",IF($E173=1,EOMONTH(EDATE(Bonds!$I173,6*(51-1)),0),EDATE(Bonds!$I173,6*(51-1))))</f>
        <v/>
      </c>
      <c r="BE173" s="16" t="str">
        <f>IF(52&gt;$D173,"",IF($E173=1,EOMONTH(EDATE(Bonds!$I173,6*(52-1)),0),EDATE(Bonds!$I173,6*(52-1))))</f>
        <v/>
      </c>
      <c r="BF173" s="16" t="str">
        <f>IF(53&gt;$D173,"",IF($E173=1,EOMONTH(EDATE(Bonds!$I173,6*(53-1)),0),EDATE(Bonds!$I173,6*(53-1))))</f>
        <v/>
      </c>
      <c r="BG173" s="16" t="str">
        <f>IF(54&gt;$D173,"",IF($E173=1,EOMONTH(EDATE(Bonds!$I173,6*(54-1)),0),EDATE(Bonds!$I173,6*(54-1))))</f>
        <v/>
      </c>
      <c r="BH173" s="16" t="str">
        <f>IF(55&gt;$D173,"",IF($E173=1,EOMONTH(EDATE(Bonds!$I173,6*(55-1)),0),EDATE(Bonds!$I173,6*(55-1))))</f>
        <v/>
      </c>
      <c r="BI173" s="16" t="str">
        <f>IF(56&gt;$D173,"",IF($E173=1,EOMONTH(EDATE(Bonds!$I173,6*(56-1)),0),EDATE(Bonds!$I173,6*(56-1))))</f>
        <v/>
      </c>
      <c r="BJ173" s="16" t="str">
        <f>IF(57&gt;$D173,"",IF($E173=1,EOMONTH(EDATE(Bonds!$I173,6*(57-1)),0),EDATE(Bonds!$I173,6*(57-1))))</f>
        <v/>
      </c>
      <c r="BK173" s="16" t="str">
        <f>IF(58&gt;$D173,"",IF($E173=1,EOMONTH(EDATE(Bonds!$I173,6*(58-1)),0),EDATE(Bonds!$I173,6*(58-1))))</f>
        <v/>
      </c>
      <c r="BL173" s="16" t="str">
        <f>IF(59&gt;$D173,"",IF($E173=1,EOMONTH(EDATE(Bonds!$I173,6*(59-1)),0),EDATE(Bonds!$I173,6*(59-1))))</f>
        <v/>
      </c>
      <c r="BM173" s="16" t="str">
        <f>IF(60&gt;$D173,"",IF($E173=1,EOMONTH(EDATE(Bonds!$I173,6*(60-1)),0),EDATE(Bonds!$I173,6*(60-1))))</f>
        <v/>
      </c>
      <c r="BO173" s="22">
        <f t="shared" si="243"/>
        <v>3.7824450557891486E-2</v>
      </c>
      <c r="BP173" s="22">
        <f t="shared" si="244"/>
        <v>4.0341365208761304E-2</v>
      </c>
      <c r="BQ173" s="22">
        <f t="shared" si="245"/>
        <v>4.1978837763900843E-2</v>
      </c>
      <c r="BR173" s="22">
        <f t="shared" si="246"/>
        <v>4.3017047494765953E-2</v>
      </c>
      <c r="BS173" s="22">
        <f t="shared" si="247"/>
        <v>4.3665911187548631E-2</v>
      </c>
      <c r="BT173" s="22">
        <f t="shared" si="248"/>
        <v>4.4070303200002582E-2</v>
      </c>
      <c r="BU173" s="22">
        <f t="shared" si="249"/>
        <v>4.4335258765174398E-2</v>
      </c>
      <c r="BV173" s="22">
        <f t="shared" si="250"/>
        <v>4.4525395021328441E-2</v>
      </c>
      <c r="BW173" s="22" t="str">
        <f t="shared" si="251"/>
        <v/>
      </c>
      <c r="BX173" s="22" t="str">
        <f t="shared" si="252"/>
        <v/>
      </c>
      <c r="BY173" s="22" t="str">
        <f t="shared" si="253"/>
        <v/>
      </c>
      <c r="BZ173" s="22" t="str">
        <f t="shared" si="254"/>
        <v/>
      </c>
      <c r="CA173" s="22" t="str">
        <f t="shared" si="255"/>
        <v/>
      </c>
      <c r="CB173" s="22" t="str">
        <f t="shared" si="256"/>
        <v/>
      </c>
      <c r="CC173" s="22" t="str">
        <f t="shared" si="257"/>
        <v/>
      </c>
      <c r="CD173" s="22" t="str">
        <f t="shared" si="258"/>
        <v/>
      </c>
      <c r="CE173" s="22" t="str">
        <f t="shared" si="259"/>
        <v/>
      </c>
      <c r="CF173" s="22" t="str">
        <f t="shared" si="260"/>
        <v/>
      </c>
      <c r="CG173" s="22" t="str">
        <f t="shared" si="261"/>
        <v/>
      </c>
      <c r="CH173" s="22" t="str">
        <f t="shared" si="262"/>
        <v/>
      </c>
      <c r="CI173" s="22" t="str">
        <f t="shared" si="263"/>
        <v/>
      </c>
      <c r="CJ173" s="22" t="str">
        <f t="shared" si="264"/>
        <v/>
      </c>
      <c r="CK173" s="22" t="str">
        <f t="shared" si="265"/>
        <v/>
      </c>
      <c r="CL173" s="22" t="str">
        <f t="shared" si="266"/>
        <v/>
      </c>
      <c r="CM173" s="22" t="str">
        <f t="shared" si="267"/>
        <v/>
      </c>
      <c r="CN173" s="22" t="str">
        <f t="shared" si="268"/>
        <v/>
      </c>
      <c r="CO173" s="22" t="str">
        <f t="shared" si="269"/>
        <v/>
      </c>
      <c r="CP173" s="22" t="str">
        <f t="shared" si="270"/>
        <v/>
      </c>
      <c r="CQ173" s="22" t="str">
        <f t="shared" si="271"/>
        <v/>
      </c>
      <c r="CR173" s="22" t="str">
        <f t="shared" si="272"/>
        <v/>
      </c>
      <c r="CS173" s="22" t="str">
        <f t="shared" si="273"/>
        <v/>
      </c>
      <c r="CT173" s="22" t="str">
        <f t="shared" si="274"/>
        <v/>
      </c>
      <c r="CU173" s="22" t="str">
        <f t="shared" si="275"/>
        <v/>
      </c>
      <c r="CV173" s="22" t="str">
        <f t="shared" si="276"/>
        <v/>
      </c>
      <c r="CW173" s="22" t="str">
        <f t="shared" si="277"/>
        <v/>
      </c>
      <c r="CX173" s="22" t="str">
        <f t="shared" si="278"/>
        <v/>
      </c>
      <c r="CY173" s="22" t="str">
        <f t="shared" si="279"/>
        <v/>
      </c>
      <c r="CZ173" s="22" t="str">
        <f t="shared" si="280"/>
        <v/>
      </c>
      <c r="DA173" s="22" t="str">
        <f t="shared" si="281"/>
        <v/>
      </c>
      <c r="DB173" s="22" t="str">
        <f t="shared" si="282"/>
        <v/>
      </c>
      <c r="DC173" s="22" t="str">
        <f t="shared" si="283"/>
        <v/>
      </c>
      <c r="DD173" s="22" t="str">
        <f t="shared" si="284"/>
        <v/>
      </c>
      <c r="DE173" s="22" t="str">
        <f t="shared" si="285"/>
        <v/>
      </c>
      <c r="DF173" s="22" t="str">
        <f t="shared" si="286"/>
        <v/>
      </c>
      <c r="DG173" s="22" t="str">
        <f t="shared" si="287"/>
        <v/>
      </c>
      <c r="DH173" s="22" t="str">
        <f t="shared" si="288"/>
        <v/>
      </c>
      <c r="DI173" s="22" t="str">
        <f t="shared" si="289"/>
        <v/>
      </c>
      <c r="DJ173" s="22" t="str">
        <f t="shared" si="290"/>
        <v/>
      </c>
      <c r="DK173" s="22" t="str">
        <f t="shared" si="291"/>
        <v/>
      </c>
      <c r="DL173" s="22" t="str">
        <f t="shared" si="292"/>
        <v/>
      </c>
      <c r="DM173" s="22" t="str">
        <f t="shared" si="293"/>
        <v/>
      </c>
      <c r="DN173" s="22" t="str">
        <f t="shared" si="294"/>
        <v/>
      </c>
      <c r="DO173" s="22" t="str">
        <f t="shared" si="295"/>
        <v/>
      </c>
      <c r="DP173" s="22" t="str">
        <f t="shared" si="296"/>
        <v/>
      </c>
      <c r="DQ173" s="22" t="str">
        <f t="shared" si="297"/>
        <v/>
      </c>
      <c r="DR173" s="22" t="str">
        <f t="shared" si="298"/>
        <v/>
      </c>
      <c r="DS173" s="22" t="str">
        <f t="shared" si="299"/>
        <v/>
      </c>
      <c r="DT173" s="22" t="str">
        <f t="shared" si="300"/>
        <v/>
      </c>
      <c r="DU173" s="22" t="str">
        <f t="shared" si="301"/>
        <v/>
      </c>
      <c r="DV173" s="22" t="str">
        <f t="shared" si="302"/>
        <v/>
      </c>
      <c r="DX173" s="18">
        <f t="shared" si="303"/>
        <v>1.8589419522460338</v>
      </c>
      <c r="DY173" s="18">
        <f t="shared" si="304"/>
        <v>1.8208796764699651</v>
      </c>
      <c r="DZ173" s="18">
        <f t="shared" si="305"/>
        <v>1.7808378378116678</v>
      </c>
      <c r="EA173" s="18">
        <f t="shared" si="306"/>
        <v>1.7406214453671505</v>
      </c>
      <c r="EB173" s="18">
        <f t="shared" si="307"/>
        <v>1.7010193616214886</v>
      </c>
      <c r="EC173" s="18">
        <f t="shared" si="308"/>
        <v>1.6625475006128143</v>
      </c>
      <c r="ED173" s="18">
        <f t="shared" si="309"/>
        <v>1.6248243218192553</v>
      </c>
      <c r="EE173" s="18">
        <f t="shared" si="310"/>
        <v>86.290692560614119</v>
      </c>
      <c r="EF173" s="18">
        <f t="shared" si="311"/>
        <v>0</v>
      </c>
      <c r="EG173" s="18">
        <f t="shared" si="312"/>
        <v>0</v>
      </c>
      <c r="EH173" s="18">
        <f t="shared" si="313"/>
        <v>0</v>
      </c>
      <c r="EI173" s="18">
        <f t="shared" si="314"/>
        <v>0</v>
      </c>
      <c r="EJ173" s="18">
        <f t="shared" si="315"/>
        <v>0</v>
      </c>
      <c r="EK173" s="18">
        <f t="shared" si="316"/>
        <v>0</v>
      </c>
      <c r="EL173" s="18">
        <f t="shared" si="317"/>
        <v>0</v>
      </c>
      <c r="EM173" s="18">
        <f t="shared" si="318"/>
        <v>0</v>
      </c>
      <c r="EN173" s="18">
        <f t="shared" si="319"/>
        <v>0</v>
      </c>
      <c r="EO173" s="18">
        <f t="shared" si="320"/>
        <v>0</v>
      </c>
      <c r="EP173" s="18">
        <f t="shared" si="321"/>
        <v>0</v>
      </c>
      <c r="EQ173" s="18">
        <f t="shared" si="322"/>
        <v>0</v>
      </c>
      <c r="ER173" s="18">
        <f t="shared" si="323"/>
        <v>0</v>
      </c>
      <c r="ES173" s="18">
        <f t="shared" si="324"/>
        <v>0</v>
      </c>
      <c r="ET173" s="18">
        <f t="shared" si="325"/>
        <v>0</v>
      </c>
      <c r="EU173" s="18">
        <f t="shared" si="326"/>
        <v>0</v>
      </c>
      <c r="EV173" s="18">
        <f t="shared" si="327"/>
        <v>0</v>
      </c>
      <c r="EW173" s="18">
        <f t="shared" si="328"/>
        <v>0</v>
      </c>
      <c r="EX173" s="18">
        <f t="shared" si="329"/>
        <v>0</v>
      </c>
      <c r="EY173" s="18">
        <f t="shared" si="330"/>
        <v>0</v>
      </c>
      <c r="EZ173" s="18">
        <f t="shared" si="331"/>
        <v>0</v>
      </c>
      <c r="FA173" s="18">
        <f t="shared" si="332"/>
        <v>0</v>
      </c>
      <c r="FB173" s="18">
        <f t="shared" si="333"/>
        <v>0</v>
      </c>
      <c r="FC173" s="18">
        <f t="shared" si="334"/>
        <v>0</v>
      </c>
      <c r="FD173" s="18">
        <f t="shared" si="335"/>
        <v>0</v>
      </c>
      <c r="FE173" s="18">
        <f t="shared" si="336"/>
        <v>0</v>
      </c>
      <c r="FF173" s="18">
        <f t="shared" si="337"/>
        <v>0</v>
      </c>
      <c r="FG173" s="18">
        <f t="shared" si="338"/>
        <v>0</v>
      </c>
      <c r="FH173" s="18">
        <f t="shared" si="339"/>
        <v>0</v>
      </c>
      <c r="FI173" s="18">
        <f t="shared" si="340"/>
        <v>0</v>
      </c>
      <c r="FJ173" s="18">
        <f t="shared" si="341"/>
        <v>0</v>
      </c>
      <c r="FK173" s="18">
        <f t="shared" si="342"/>
        <v>0</v>
      </c>
      <c r="FL173" s="18">
        <f t="shared" si="343"/>
        <v>0</v>
      </c>
      <c r="FM173" s="18">
        <f t="shared" si="344"/>
        <v>0</v>
      </c>
      <c r="FN173" s="18">
        <f t="shared" si="345"/>
        <v>0</v>
      </c>
      <c r="FO173" s="18">
        <f t="shared" si="346"/>
        <v>0</v>
      </c>
      <c r="FP173" s="18">
        <f t="shared" si="347"/>
        <v>0</v>
      </c>
      <c r="FQ173" s="18">
        <f t="shared" si="348"/>
        <v>0</v>
      </c>
      <c r="FR173" s="18">
        <f t="shared" si="349"/>
        <v>0</v>
      </c>
      <c r="FS173" s="18">
        <f t="shared" si="350"/>
        <v>0</v>
      </c>
      <c r="FT173" s="18">
        <f t="shared" si="351"/>
        <v>0</v>
      </c>
      <c r="FU173" s="18">
        <f t="shared" si="352"/>
        <v>0</v>
      </c>
      <c r="FV173" s="18">
        <f t="shared" si="353"/>
        <v>0</v>
      </c>
      <c r="FW173" s="18">
        <f t="shared" si="354"/>
        <v>0</v>
      </c>
      <c r="FX173" s="18">
        <f t="shared" si="355"/>
        <v>0</v>
      </c>
      <c r="FY173" s="18">
        <f t="shared" si="356"/>
        <v>0</v>
      </c>
      <c r="FZ173" s="18">
        <f t="shared" si="357"/>
        <v>0</v>
      </c>
      <c r="GA173" s="18">
        <f t="shared" si="358"/>
        <v>0</v>
      </c>
      <c r="GB173" s="18">
        <f t="shared" si="359"/>
        <v>0</v>
      </c>
      <c r="GC173" s="18">
        <f t="shared" si="360"/>
        <v>0</v>
      </c>
      <c r="GD173" s="18">
        <f t="shared" si="361"/>
        <v>0</v>
      </c>
      <c r="GE173" s="18">
        <f t="shared" si="362"/>
        <v>0</v>
      </c>
    </row>
    <row r="174" spans="1:187" x14ac:dyDescent="0.2">
      <c r="A174">
        <v>171</v>
      </c>
      <c r="B174" s="16">
        <f>Bonds!B174</f>
        <v>47634</v>
      </c>
      <c r="C174" s="17">
        <f>Bonds!C174</f>
        <v>4</v>
      </c>
      <c r="D174">
        <f>Bonds!Q174</f>
        <v>8</v>
      </c>
      <c r="E174">
        <f t="shared" si="242"/>
        <v>1</v>
      </c>
      <c r="F174" s="16">
        <f>IF(1&gt;$D174,"",IF($E174=1,EOMONTH(EDATE(Bonds!$I174,6*(1-1)),0),EDATE(Bonds!$I174,6*(1-1))))</f>
        <v>46356</v>
      </c>
      <c r="G174" s="16">
        <f>IF(2&gt;$D174,"",IF($E174=1,EOMONTH(EDATE(Bonds!$I174,6*(2-1)),0),EDATE(Bonds!$I174,6*(2-1))))</f>
        <v>46538</v>
      </c>
      <c r="H174" s="16">
        <f>IF(3&gt;$D174,"",IF($E174=1,EOMONTH(EDATE(Bonds!$I174,6*(3-1)),0),EDATE(Bonds!$I174,6*(3-1))))</f>
        <v>46721</v>
      </c>
      <c r="I174" s="16">
        <f>IF(4&gt;$D174,"",IF($E174=1,EOMONTH(EDATE(Bonds!$I174,6*(4-1)),0),EDATE(Bonds!$I174,6*(4-1))))</f>
        <v>46904</v>
      </c>
      <c r="J174" s="16">
        <f>IF(5&gt;$D174,"",IF($E174=1,EOMONTH(EDATE(Bonds!$I174,6*(5-1)),0),EDATE(Bonds!$I174,6*(5-1))))</f>
        <v>47087</v>
      </c>
      <c r="K174" s="16">
        <f>IF(6&gt;$D174,"",IF($E174=1,EOMONTH(EDATE(Bonds!$I174,6*(6-1)),0),EDATE(Bonds!$I174,6*(6-1))))</f>
        <v>47269</v>
      </c>
      <c r="L174" s="16">
        <f>IF(7&gt;$D174,"",IF($E174=1,EOMONTH(EDATE(Bonds!$I174,6*(7-1)),0),EDATE(Bonds!$I174,6*(7-1))))</f>
        <v>47452</v>
      </c>
      <c r="M174" s="16">
        <f>IF(8&gt;$D174,"",IF($E174=1,EOMONTH(EDATE(Bonds!$I174,6*(8-1)),0),EDATE(Bonds!$I174,6*(8-1))))</f>
        <v>47634</v>
      </c>
      <c r="N174" s="16" t="str">
        <f>IF(9&gt;$D174,"",IF($E174=1,EOMONTH(EDATE(Bonds!$I174,6*(9-1)),0),EDATE(Bonds!$I174,6*(9-1))))</f>
        <v/>
      </c>
      <c r="O174" s="16" t="str">
        <f>IF(10&gt;$D174,"",IF($E174=1,EOMONTH(EDATE(Bonds!$I174,6*(10-1)),0),EDATE(Bonds!$I174,6*(10-1))))</f>
        <v/>
      </c>
      <c r="P174" s="16" t="str">
        <f>IF(11&gt;$D174,"",IF($E174=1,EOMONTH(EDATE(Bonds!$I174,6*(11-1)),0),EDATE(Bonds!$I174,6*(11-1))))</f>
        <v/>
      </c>
      <c r="Q174" s="16" t="str">
        <f>IF(12&gt;$D174,"",IF($E174=1,EOMONTH(EDATE(Bonds!$I174,6*(12-1)),0),EDATE(Bonds!$I174,6*(12-1))))</f>
        <v/>
      </c>
      <c r="R174" s="16" t="str">
        <f>IF(13&gt;$D174,"",IF($E174=1,EOMONTH(EDATE(Bonds!$I174,6*(13-1)),0),EDATE(Bonds!$I174,6*(13-1))))</f>
        <v/>
      </c>
      <c r="S174" s="16" t="str">
        <f>IF(14&gt;$D174,"",IF($E174=1,EOMONTH(EDATE(Bonds!$I174,6*(14-1)),0),EDATE(Bonds!$I174,6*(14-1))))</f>
        <v/>
      </c>
      <c r="T174" s="16" t="str">
        <f>IF(15&gt;$D174,"",IF($E174=1,EOMONTH(EDATE(Bonds!$I174,6*(15-1)),0),EDATE(Bonds!$I174,6*(15-1))))</f>
        <v/>
      </c>
      <c r="U174" s="16" t="str">
        <f>IF(16&gt;$D174,"",IF($E174=1,EOMONTH(EDATE(Bonds!$I174,6*(16-1)),0),EDATE(Bonds!$I174,6*(16-1))))</f>
        <v/>
      </c>
      <c r="V174" s="16" t="str">
        <f>IF(17&gt;$D174,"",IF($E174=1,EOMONTH(EDATE(Bonds!$I174,6*(17-1)),0),EDATE(Bonds!$I174,6*(17-1))))</f>
        <v/>
      </c>
      <c r="W174" s="16" t="str">
        <f>IF(18&gt;$D174,"",IF($E174=1,EOMONTH(EDATE(Bonds!$I174,6*(18-1)),0),EDATE(Bonds!$I174,6*(18-1))))</f>
        <v/>
      </c>
      <c r="X174" s="16" t="str">
        <f>IF(19&gt;$D174,"",IF($E174=1,EOMONTH(EDATE(Bonds!$I174,6*(19-1)),0),EDATE(Bonds!$I174,6*(19-1))))</f>
        <v/>
      </c>
      <c r="Y174" s="16" t="str">
        <f>IF(20&gt;$D174,"",IF($E174=1,EOMONTH(EDATE(Bonds!$I174,6*(20-1)),0),EDATE(Bonds!$I174,6*(20-1))))</f>
        <v/>
      </c>
      <c r="Z174" s="16" t="str">
        <f>IF(21&gt;$D174,"",IF($E174=1,EOMONTH(EDATE(Bonds!$I174,6*(21-1)),0),EDATE(Bonds!$I174,6*(21-1))))</f>
        <v/>
      </c>
      <c r="AA174" s="16" t="str">
        <f>IF(22&gt;$D174,"",IF($E174=1,EOMONTH(EDATE(Bonds!$I174,6*(22-1)),0),EDATE(Bonds!$I174,6*(22-1))))</f>
        <v/>
      </c>
      <c r="AB174" s="16" t="str">
        <f>IF(23&gt;$D174,"",IF($E174=1,EOMONTH(EDATE(Bonds!$I174,6*(23-1)),0),EDATE(Bonds!$I174,6*(23-1))))</f>
        <v/>
      </c>
      <c r="AC174" s="16" t="str">
        <f>IF(24&gt;$D174,"",IF($E174=1,EOMONTH(EDATE(Bonds!$I174,6*(24-1)),0),EDATE(Bonds!$I174,6*(24-1))))</f>
        <v/>
      </c>
      <c r="AD174" s="16" t="str">
        <f>IF(25&gt;$D174,"",IF($E174=1,EOMONTH(EDATE(Bonds!$I174,6*(25-1)),0),EDATE(Bonds!$I174,6*(25-1))))</f>
        <v/>
      </c>
      <c r="AE174" s="16" t="str">
        <f>IF(26&gt;$D174,"",IF($E174=1,EOMONTH(EDATE(Bonds!$I174,6*(26-1)),0),EDATE(Bonds!$I174,6*(26-1))))</f>
        <v/>
      </c>
      <c r="AF174" s="16" t="str">
        <f>IF(27&gt;$D174,"",IF($E174=1,EOMONTH(EDATE(Bonds!$I174,6*(27-1)),0),EDATE(Bonds!$I174,6*(27-1))))</f>
        <v/>
      </c>
      <c r="AG174" s="16" t="str">
        <f>IF(28&gt;$D174,"",IF($E174=1,EOMONTH(EDATE(Bonds!$I174,6*(28-1)),0),EDATE(Bonds!$I174,6*(28-1))))</f>
        <v/>
      </c>
      <c r="AH174" s="16" t="str">
        <f>IF(29&gt;$D174,"",IF($E174=1,EOMONTH(EDATE(Bonds!$I174,6*(29-1)),0),EDATE(Bonds!$I174,6*(29-1))))</f>
        <v/>
      </c>
      <c r="AI174" s="16" t="str">
        <f>IF(30&gt;$D174,"",IF($E174=1,EOMONTH(EDATE(Bonds!$I174,6*(30-1)),0),EDATE(Bonds!$I174,6*(30-1))))</f>
        <v/>
      </c>
      <c r="AJ174" s="16" t="str">
        <f>IF(31&gt;$D174,"",IF($E174=1,EOMONTH(EDATE(Bonds!$I174,6*(31-1)),0),EDATE(Bonds!$I174,6*(31-1))))</f>
        <v/>
      </c>
      <c r="AK174" s="16" t="str">
        <f>IF(32&gt;$D174,"",IF($E174=1,EOMONTH(EDATE(Bonds!$I174,6*(32-1)),0),EDATE(Bonds!$I174,6*(32-1))))</f>
        <v/>
      </c>
      <c r="AL174" s="16" t="str">
        <f>IF(33&gt;$D174,"",IF($E174=1,EOMONTH(EDATE(Bonds!$I174,6*(33-1)),0),EDATE(Bonds!$I174,6*(33-1))))</f>
        <v/>
      </c>
      <c r="AM174" s="16" t="str">
        <f>IF(34&gt;$D174,"",IF($E174=1,EOMONTH(EDATE(Bonds!$I174,6*(34-1)),0),EDATE(Bonds!$I174,6*(34-1))))</f>
        <v/>
      </c>
      <c r="AN174" s="16" t="str">
        <f>IF(35&gt;$D174,"",IF($E174=1,EOMONTH(EDATE(Bonds!$I174,6*(35-1)),0),EDATE(Bonds!$I174,6*(35-1))))</f>
        <v/>
      </c>
      <c r="AO174" s="16" t="str">
        <f>IF(36&gt;$D174,"",IF($E174=1,EOMONTH(EDATE(Bonds!$I174,6*(36-1)),0),EDATE(Bonds!$I174,6*(36-1))))</f>
        <v/>
      </c>
      <c r="AP174" s="16" t="str">
        <f>IF(37&gt;$D174,"",IF($E174=1,EOMONTH(EDATE(Bonds!$I174,6*(37-1)),0),EDATE(Bonds!$I174,6*(37-1))))</f>
        <v/>
      </c>
      <c r="AQ174" s="16" t="str">
        <f>IF(38&gt;$D174,"",IF($E174=1,EOMONTH(EDATE(Bonds!$I174,6*(38-1)),0),EDATE(Bonds!$I174,6*(38-1))))</f>
        <v/>
      </c>
      <c r="AR174" s="16" t="str">
        <f>IF(39&gt;$D174,"",IF($E174=1,EOMONTH(EDATE(Bonds!$I174,6*(39-1)),0),EDATE(Bonds!$I174,6*(39-1))))</f>
        <v/>
      </c>
      <c r="AS174" s="16" t="str">
        <f>IF(40&gt;$D174,"",IF($E174=1,EOMONTH(EDATE(Bonds!$I174,6*(40-1)),0),EDATE(Bonds!$I174,6*(40-1))))</f>
        <v/>
      </c>
      <c r="AT174" s="16" t="str">
        <f>IF(41&gt;$D174,"",IF($E174=1,EOMONTH(EDATE(Bonds!$I174,6*(41-1)),0),EDATE(Bonds!$I174,6*(41-1))))</f>
        <v/>
      </c>
      <c r="AU174" s="16" t="str">
        <f>IF(42&gt;$D174,"",IF($E174=1,EOMONTH(EDATE(Bonds!$I174,6*(42-1)),0),EDATE(Bonds!$I174,6*(42-1))))</f>
        <v/>
      </c>
      <c r="AV174" s="16" t="str">
        <f>IF(43&gt;$D174,"",IF($E174=1,EOMONTH(EDATE(Bonds!$I174,6*(43-1)),0),EDATE(Bonds!$I174,6*(43-1))))</f>
        <v/>
      </c>
      <c r="AW174" s="16" t="str">
        <f>IF(44&gt;$D174,"",IF($E174=1,EOMONTH(EDATE(Bonds!$I174,6*(44-1)),0),EDATE(Bonds!$I174,6*(44-1))))</f>
        <v/>
      </c>
      <c r="AX174" s="16" t="str">
        <f>IF(45&gt;$D174,"",IF($E174=1,EOMONTH(EDATE(Bonds!$I174,6*(45-1)),0),EDATE(Bonds!$I174,6*(45-1))))</f>
        <v/>
      </c>
      <c r="AY174" s="16" t="str">
        <f>IF(46&gt;$D174,"",IF($E174=1,EOMONTH(EDATE(Bonds!$I174,6*(46-1)),0),EDATE(Bonds!$I174,6*(46-1))))</f>
        <v/>
      </c>
      <c r="AZ174" s="16" t="str">
        <f>IF(47&gt;$D174,"",IF($E174=1,EOMONTH(EDATE(Bonds!$I174,6*(47-1)),0),EDATE(Bonds!$I174,6*(47-1))))</f>
        <v/>
      </c>
      <c r="BA174" s="16" t="str">
        <f>IF(48&gt;$D174,"",IF($E174=1,EOMONTH(EDATE(Bonds!$I174,6*(48-1)),0),EDATE(Bonds!$I174,6*(48-1))))</f>
        <v/>
      </c>
      <c r="BB174" s="16" t="str">
        <f>IF(49&gt;$D174,"",IF($E174=1,EOMONTH(EDATE(Bonds!$I174,6*(49-1)),0),EDATE(Bonds!$I174,6*(49-1))))</f>
        <v/>
      </c>
      <c r="BC174" s="16" t="str">
        <f>IF(50&gt;$D174,"",IF($E174=1,EOMONTH(EDATE(Bonds!$I174,6*(50-1)),0),EDATE(Bonds!$I174,6*(50-1))))</f>
        <v/>
      </c>
      <c r="BD174" s="16" t="str">
        <f>IF(51&gt;$D174,"",IF($E174=1,EOMONTH(EDATE(Bonds!$I174,6*(51-1)),0),EDATE(Bonds!$I174,6*(51-1))))</f>
        <v/>
      </c>
      <c r="BE174" s="16" t="str">
        <f>IF(52&gt;$D174,"",IF($E174=1,EOMONTH(EDATE(Bonds!$I174,6*(52-1)),0),EDATE(Bonds!$I174,6*(52-1))))</f>
        <v/>
      </c>
      <c r="BF174" s="16" t="str">
        <f>IF(53&gt;$D174,"",IF($E174=1,EOMONTH(EDATE(Bonds!$I174,6*(53-1)),0),EDATE(Bonds!$I174,6*(53-1))))</f>
        <v/>
      </c>
      <c r="BG174" s="16" t="str">
        <f>IF(54&gt;$D174,"",IF($E174=1,EOMONTH(EDATE(Bonds!$I174,6*(54-1)),0),EDATE(Bonds!$I174,6*(54-1))))</f>
        <v/>
      </c>
      <c r="BH174" s="16" t="str">
        <f>IF(55&gt;$D174,"",IF($E174=1,EOMONTH(EDATE(Bonds!$I174,6*(55-1)),0),EDATE(Bonds!$I174,6*(55-1))))</f>
        <v/>
      </c>
      <c r="BI174" s="16" t="str">
        <f>IF(56&gt;$D174,"",IF($E174=1,EOMONTH(EDATE(Bonds!$I174,6*(56-1)),0),EDATE(Bonds!$I174,6*(56-1))))</f>
        <v/>
      </c>
      <c r="BJ174" s="16" t="str">
        <f>IF(57&gt;$D174,"",IF($E174=1,EOMONTH(EDATE(Bonds!$I174,6*(57-1)),0),EDATE(Bonds!$I174,6*(57-1))))</f>
        <v/>
      </c>
      <c r="BK174" s="16" t="str">
        <f>IF(58&gt;$D174,"",IF($E174=1,EOMONTH(EDATE(Bonds!$I174,6*(58-1)),0),EDATE(Bonds!$I174,6*(58-1))))</f>
        <v/>
      </c>
      <c r="BL174" s="16" t="str">
        <f>IF(59&gt;$D174,"",IF($E174=1,EOMONTH(EDATE(Bonds!$I174,6*(59-1)),0),EDATE(Bonds!$I174,6*(59-1))))</f>
        <v/>
      </c>
      <c r="BM174" s="16" t="str">
        <f>IF(60&gt;$D174,"",IF($E174=1,EOMONTH(EDATE(Bonds!$I174,6*(60-1)),0),EDATE(Bonds!$I174,6*(60-1))))</f>
        <v/>
      </c>
      <c r="BO174" s="22">
        <f t="shared" si="243"/>
        <v>3.7824450557891486E-2</v>
      </c>
      <c r="BP174" s="22">
        <f t="shared" si="244"/>
        <v>4.0341365208761304E-2</v>
      </c>
      <c r="BQ174" s="22">
        <f t="shared" si="245"/>
        <v>4.1978837763900843E-2</v>
      </c>
      <c r="BR174" s="22">
        <f t="shared" si="246"/>
        <v>4.3017047494765953E-2</v>
      </c>
      <c r="BS174" s="22">
        <f t="shared" si="247"/>
        <v>4.3665911187548631E-2</v>
      </c>
      <c r="BT174" s="22">
        <f t="shared" si="248"/>
        <v>4.4070303200002582E-2</v>
      </c>
      <c r="BU174" s="22">
        <f t="shared" si="249"/>
        <v>4.4335258765174398E-2</v>
      </c>
      <c r="BV174" s="22">
        <f t="shared" si="250"/>
        <v>4.4525395021328441E-2</v>
      </c>
      <c r="BW174" s="22" t="str">
        <f t="shared" si="251"/>
        <v/>
      </c>
      <c r="BX174" s="22" t="str">
        <f t="shared" si="252"/>
        <v/>
      </c>
      <c r="BY174" s="22" t="str">
        <f t="shared" si="253"/>
        <v/>
      </c>
      <c r="BZ174" s="22" t="str">
        <f t="shared" si="254"/>
        <v/>
      </c>
      <c r="CA174" s="22" t="str">
        <f t="shared" si="255"/>
        <v/>
      </c>
      <c r="CB174" s="22" t="str">
        <f t="shared" si="256"/>
        <v/>
      </c>
      <c r="CC174" s="22" t="str">
        <f t="shared" si="257"/>
        <v/>
      </c>
      <c r="CD174" s="22" t="str">
        <f t="shared" si="258"/>
        <v/>
      </c>
      <c r="CE174" s="22" t="str">
        <f t="shared" si="259"/>
        <v/>
      </c>
      <c r="CF174" s="22" t="str">
        <f t="shared" si="260"/>
        <v/>
      </c>
      <c r="CG174" s="22" t="str">
        <f t="shared" si="261"/>
        <v/>
      </c>
      <c r="CH174" s="22" t="str">
        <f t="shared" si="262"/>
        <v/>
      </c>
      <c r="CI174" s="22" t="str">
        <f t="shared" si="263"/>
        <v/>
      </c>
      <c r="CJ174" s="22" t="str">
        <f t="shared" si="264"/>
        <v/>
      </c>
      <c r="CK174" s="22" t="str">
        <f t="shared" si="265"/>
        <v/>
      </c>
      <c r="CL174" s="22" t="str">
        <f t="shared" si="266"/>
        <v/>
      </c>
      <c r="CM174" s="22" t="str">
        <f t="shared" si="267"/>
        <v/>
      </c>
      <c r="CN174" s="22" t="str">
        <f t="shared" si="268"/>
        <v/>
      </c>
      <c r="CO174" s="22" t="str">
        <f t="shared" si="269"/>
        <v/>
      </c>
      <c r="CP174" s="22" t="str">
        <f t="shared" si="270"/>
        <v/>
      </c>
      <c r="CQ174" s="22" t="str">
        <f t="shared" si="271"/>
        <v/>
      </c>
      <c r="CR174" s="22" t="str">
        <f t="shared" si="272"/>
        <v/>
      </c>
      <c r="CS174" s="22" t="str">
        <f t="shared" si="273"/>
        <v/>
      </c>
      <c r="CT174" s="22" t="str">
        <f t="shared" si="274"/>
        <v/>
      </c>
      <c r="CU174" s="22" t="str">
        <f t="shared" si="275"/>
        <v/>
      </c>
      <c r="CV174" s="22" t="str">
        <f t="shared" si="276"/>
        <v/>
      </c>
      <c r="CW174" s="22" t="str">
        <f t="shared" si="277"/>
        <v/>
      </c>
      <c r="CX174" s="22" t="str">
        <f t="shared" si="278"/>
        <v/>
      </c>
      <c r="CY174" s="22" t="str">
        <f t="shared" si="279"/>
        <v/>
      </c>
      <c r="CZ174" s="22" t="str">
        <f t="shared" si="280"/>
        <v/>
      </c>
      <c r="DA174" s="22" t="str">
        <f t="shared" si="281"/>
        <v/>
      </c>
      <c r="DB174" s="22" t="str">
        <f t="shared" si="282"/>
        <v/>
      </c>
      <c r="DC174" s="22" t="str">
        <f t="shared" si="283"/>
        <v/>
      </c>
      <c r="DD174" s="22" t="str">
        <f t="shared" si="284"/>
        <v/>
      </c>
      <c r="DE174" s="22" t="str">
        <f t="shared" si="285"/>
        <v/>
      </c>
      <c r="DF174" s="22" t="str">
        <f t="shared" si="286"/>
        <v/>
      </c>
      <c r="DG174" s="22" t="str">
        <f t="shared" si="287"/>
        <v/>
      </c>
      <c r="DH174" s="22" t="str">
        <f t="shared" si="288"/>
        <v/>
      </c>
      <c r="DI174" s="22" t="str">
        <f t="shared" si="289"/>
        <v/>
      </c>
      <c r="DJ174" s="22" t="str">
        <f t="shared" si="290"/>
        <v/>
      </c>
      <c r="DK174" s="22" t="str">
        <f t="shared" si="291"/>
        <v/>
      </c>
      <c r="DL174" s="22" t="str">
        <f t="shared" si="292"/>
        <v/>
      </c>
      <c r="DM174" s="22" t="str">
        <f t="shared" si="293"/>
        <v/>
      </c>
      <c r="DN174" s="22" t="str">
        <f t="shared" si="294"/>
        <v/>
      </c>
      <c r="DO174" s="22" t="str">
        <f t="shared" si="295"/>
        <v/>
      </c>
      <c r="DP174" s="22" t="str">
        <f t="shared" si="296"/>
        <v/>
      </c>
      <c r="DQ174" s="22" t="str">
        <f t="shared" si="297"/>
        <v/>
      </c>
      <c r="DR174" s="22" t="str">
        <f t="shared" si="298"/>
        <v/>
      </c>
      <c r="DS174" s="22" t="str">
        <f t="shared" si="299"/>
        <v/>
      </c>
      <c r="DT174" s="22" t="str">
        <f t="shared" si="300"/>
        <v/>
      </c>
      <c r="DU174" s="22" t="str">
        <f t="shared" si="301"/>
        <v/>
      </c>
      <c r="DV174" s="22" t="str">
        <f t="shared" si="302"/>
        <v/>
      </c>
      <c r="DX174" s="18">
        <f t="shared" si="303"/>
        <v>1.9828714157291027</v>
      </c>
      <c r="DY174" s="18">
        <f t="shared" si="304"/>
        <v>1.9422716549012962</v>
      </c>
      <c r="DZ174" s="18">
        <f t="shared" si="305"/>
        <v>1.8995603603324456</v>
      </c>
      <c r="EA174" s="18">
        <f t="shared" si="306"/>
        <v>1.8566628750582939</v>
      </c>
      <c r="EB174" s="18">
        <f t="shared" si="307"/>
        <v>1.8144206523962545</v>
      </c>
      <c r="EC174" s="18">
        <f t="shared" si="308"/>
        <v>1.7733840006536685</v>
      </c>
      <c r="ED174" s="18">
        <f t="shared" si="309"/>
        <v>1.7331459432738723</v>
      </c>
      <c r="EE174" s="18">
        <f t="shared" si="310"/>
        <v>86.396570710995249</v>
      </c>
      <c r="EF174" s="18">
        <f t="shared" si="311"/>
        <v>0</v>
      </c>
      <c r="EG174" s="18">
        <f t="shared" si="312"/>
        <v>0</v>
      </c>
      <c r="EH174" s="18">
        <f t="shared" si="313"/>
        <v>0</v>
      </c>
      <c r="EI174" s="18">
        <f t="shared" si="314"/>
        <v>0</v>
      </c>
      <c r="EJ174" s="18">
        <f t="shared" si="315"/>
        <v>0</v>
      </c>
      <c r="EK174" s="18">
        <f t="shared" si="316"/>
        <v>0</v>
      </c>
      <c r="EL174" s="18">
        <f t="shared" si="317"/>
        <v>0</v>
      </c>
      <c r="EM174" s="18">
        <f t="shared" si="318"/>
        <v>0</v>
      </c>
      <c r="EN174" s="18">
        <f t="shared" si="319"/>
        <v>0</v>
      </c>
      <c r="EO174" s="18">
        <f t="shared" si="320"/>
        <v>0</v>
      </c>
      <c r="EP174" s="18">
        <f t="shared" si="321"/>
        <v>0</v>
      </c>
      <c r="EQ174" s="18">
        <f t="shared" si="322"/>
        <v>0</v>
      </c>
      <c r="ER174" s="18">
        <f t="shared" si="323"/>
        <v>0</v>
      </c>
      <c r="ES174" s="18">
        <f t="shared" si="324"/>
        <v>0</v>
      </c>
      <c r="ET174" s="18">
        <f t="shared" si="325"/>
        <v>0</v>
      </c>
      <c r="EU174" s="18">
        <f t="shared" si="326"/>
        <v>0</v>
      </c>
      <c r="EV174" s="18">
        <f t="shared" si="327"/>
        <v>0</v>
      </c>
      <c r="EW174" s="18">
        <f t="shared" si="328"/>
        <v>0</v>
      </c>
      <c r="EX174" s="18">
        <f t="shared" si="329"/>
        <v>0</v>
      </c>
      <c r="EY174" s="18">
        <f t="shared" si="330"/>
        <v>0</v>
      </c>
      <c r="EZ174" s="18">
        <f t="shared" si="331"/>
        <v>0</v>
      </c>
      <c r="FA174" s="18">
        <f t="shared" si="332"/>
        <v>0</v>
      </c>
      <c r="FB174" s="18">
        <f t="shared" si="333"/>
        <v>0</v>
      </c>
      <c r="FC174" s="18">
        <f t="shared" si="334"/>
        <v>0</v>
      </c>
      <c r="FD174" s="18">
        <f t="shared" si="335"/>
        <v>0</v>
      </c>
      <c r="FE174" s="18">
        <f t="shared" si="336"/>
        <v>0</v>
      </c>
      <c r="FF174" s="18">
        <f t="shared" si="337"/>
        <v>0</v>
      </c>
      <c r="FG174" s="18">
        <f t="shared" si="338"/>
        <v>0</v>
      </c>
      <c r="FH174" s="18">
        <f t="shared" si="339"/>
        <v>0</v>
      </c>
      <c r="FI174" s="18">
        <f t="shared" si="340"/>
        <v>0</v>
      </c>
      <c r="FJ174" s="18">
        <f t="shared" si="341"/>
        <v>0</v>
      </c>
      <c r="FK174" s="18">
        <f t="shared" si="342"/>
        <v>0</v>
      </c>
      <c r="FL174" s="18">
        <f t="shared" si="343"/>
        <v>0</v>
      </c>
      <c r="FM174" s="18">
        <f t="shared" si="344"/>
        <v>0</v>
      </c>
      <c r="FN174" s="18">
        <f t="shared" si="345"/>
        <v>0</v>
      </c>
      <c r="FO174" s="18">
        <f t="shared" si="346"/>
        <v>0</v>
      </c>
      <c r="FP174" s="18">
        <f t="shared" si="347"/>
        <v>0</v>
      </c>
      <c r="FQ174" s="18">
        <f t="shared" si="348"/>
        <v>0</v>
      </c>
      <c r="FR174" s="18">
        <f t="shared" si="349"/>
        <v>0</v>
      </c>
      <c r="FS174" s="18">
        <f t="shared" si="350"/>
        <v>0</v>
      </c>
      <c r="FT174" s="18">
        <f t="shared" si="351"/>
        <v>0</v>
      </c>
      <c r="FU174" s="18">
        <f t="shared" si="352"/>
        <v>0</v>
      </c>
      <c r="FV174" s="18">
        <f t="shared" si="353"/>
        <v>0</v>
      </c>
      <c r="FW174" s="18">
        <f t="shared" si="354"/>
        <v>0</v>
      </c>
      <c r="FX174" s="18">
        <f t="shared" si="355"/>
        <v>0</v>
      </c>
      <c r="FY174" s="18">
        <f t="shared" si="356"/>
        <v>0</v>
      </c>
      <c r="FZ174" s="18">
        <f t="shared" si="357"/>
        <v>0</v>
      </c>
      <c r="GA174" s="18">
        <f t="shared" si="358"/>
        <v>0</v>
      </c>
      <c r="GB174" s="18">
        <f t="shared" si="359"/>
        <v>0</v>
      </c>
      <c r="GC174" s="18">
        <f t="shared" si="360"/>
        <v>0</v>
      </c>
      <c r="GD174" s="18">
        <f t="shared" si="361"/>
        <v>0</v>
      </c>
      <c r="GE174" s="18">
        <f t="shared" si="362"/>
        <v>0</v>
      </c>
    </row>
    <row r="175" spans="1:187" x14ac:dyDescent="0.2">
      <c r="A175">
        <v>172</v>
      </c>
      <c r="B175" s="16">
        <f>Bonds!B175</f>
        <v>47664</v>
      </c>
      <c r="C175" s="17">
        <f>Bonds!C175</f>
        <v>3.75</v>
      </c>
      <c r="D175">
        <f>Bonds!Q175</f>
        <v>8</v>
      </c>
      <c r="E175">
        <f t="shared" si="242"/>
        <v>1</v>
      </c>
      <c r="F175" s="16">
        <f>IF(1&gt;$D175,"",IF($E175=1,EOMONTH(EDATE(Bonds!$I175,6*(1-1)),0),EDATE(Bonds!$I175,6*(1-1))))</f>
        <v>46387</v>
      </c>
      <c r="G175" s="16">
        <f>IF(2&gt;$D175,"",IF($E175=1,EOMONTH(EDATE(Bonds!$I175,6*(2-1)),0),EDATE(Bonds!$I175,6*(2-1))))</f>
        <v>46568</v>
      </c>
      <c r="H175" s="16">
        <f>IF(3&gt;$D175,"",IF($E175=1,EOMONTH(EDATE(Bonds!$I175,6*(3-1)),0),EDATE(Bonds!$I175,6*(3-1))))</f>
        <v>46752</v>
      </c>
      <c r="I175" s="16">
        <f>IF(4&gt;$D175,"",IF($E175=1,EOMONTH(EDATE(Bonds!$I175,6*(4-1)),0),EDATE(Bonds!$I175,6*(4-1))))</f>
        <v>46934</v>
      </c>
      <c r="J175" s="16">
        <f>IF(5&gt;$D175,"",IF($E175=1,EOMONTH(EDATE(Bonds!$I175,6*(5-1)),0),EDATE(Bonds!$I175,6*(5-1))))</f>
        <v>47118</v>
      </c>
      <c r="K175" s="16">
        <f>IF(6&gt;$D175,"",IF($E175=1,EOMONTH(EDATE(Bonds!$I175,6*(6-1)),0),EDATE(Bonds!$I175,6*(6-1))))</f>
        <v>47299</v>
      </c>
      <c r="L175" s="16">
        <f>IF(7&gt;$D175,"",IF($E175=1,EOMONTH(EDATE(Bonds!$I175,6*(7-1)),0),EDATE(Bonds!$I175,6*(7-1))))</f>
        <v>47483</v>
      </c>
      <c r="M175" s="16">
        <f>IF(8&gt;$D175,"",IF($E175=1,EOMONTH(EDATE(Bonds!$I175,6*(8-1)),0),EDATE(Bonds!$I175,6*(8-1))))</f>
        <v>47664</v>
      </c>
      <c r="N175" s="16" t="str">
        <f>IF(9&gt;$D175,"",IF($E175=1,EOMONTH(EDATE(Bonds!$I175,6*(9-1)),0),EDATE(Bonds!$I175,6*(9-1))))</f>
        <v/>
      </c>
      <c r="O175" s="16" t="str">
        <f>IF(10&gt;$D175,"",IF($E175=1,EOMONTH(EDATE(Bonds!$I175,6*(10-1)),0),EDATE(Bonds!$I175,6*(10-1))))</f>
        <v/>
      </c>
      <c r="P175" s="16" t="str">
        <f>IF(11&gt;$D175,"",IF($E175=1,EOMONTH(EDATE(Bonds!$I175,6*(11-1)),0),EDATE(Bonds!$I175,6*(11-1))))</f>
        <v/>
      </c>
      <c r="Q175" s="16" t="str">
        <f>IF(12&gt;$D175,"",IF($E175=1,EOMONTH(EDATE(Bonds!$I175,6*(12-1)),0),EDATE(Bonds!$I175,6*(12-1))))</f>
        <v/>
      </c>
      <c r="R175" s="16" t="str">
        <f>IF(13&gt;$D175,"",IF($E175=1,EOMONTH(EDATE(Bonds!$I175,6*(13-1)),0),EDATE(Bonds!$I175,6*(13-1))))</f>
        <v/>
      </c>
      <c r="S175" s="16" t="str">
        <f>IF(14&gt;$D175,"",IF($E175=1,EOMONTH(EDATE(Bonds!$I175,6*(14-1)),0),EDATE(Bonds!$I175,6*(14-1))))</f>
        <v/>
      </c>
      <c r="T175" s="16" t="str">
        <f>IF(15&gt;$D175,"",IF($E175=1,EOMONTH(EDATE(Bonds!$I175,6*(15-1)),0),EDATE(Bonds!$I175,6*(15-1))))</f>
        <v/>
      </c>
      <c r="U175" s="16" t="str">
        <f>IF(16&gt;$D175,"",IF($E175=1,EOMONTH(EDATE(Bonds!$I175,6*(16-1)),0),EDATE(Bonds!$I175,6*(16-1))))</f>
        <v/>
      </c>
      <c r="V175" s="16" t="str">
        <f>IF(17&gt;$D175,"",IF($E175=1,EOMONTH(EDATE(Bonds!$I175,6*(17-1)),0),EDATE(Bonds!$I175,6*(17-1))))</f>
        <v/>
      </c>
      <c r="W175" s="16" t="str">
        <f>IF(18&gt;$D175,"",IF($E175=1,EOMONTH(EDATE(Bonds!$I175,6*(18-1)),0),EDATE(Bonds!$I175,6*(18-1))))</f>
        <v/>
      </c>
      <c r="X175" s="16" t="str">
        <f>IF(19&gt;$D175,"",IF($E175=1,EOMONTH(EDATE(Bonds!$I175,6*(19-1)),0),EDATE(Bonds!$I175,6*(19-1))))</f>
        <v/>
      </c>
      <c r="Y175" s="16" t="str">
        <f>IF(20&gt;$D175,"",IF($E175=1,EOMONTH(EDATE(Bonds!$I175,6*(20-1)),0),EDATE(Bonds!$I175,6*(20-1))))</f>
        <v/>
      </c>
      <c r="Z175" s="16" t="str">
        <f>IF(21&gt;$D175,"",IF($E175=1,EOMONTH(EDATE(Bonds!$I175,6*(21-1)),0),EDATE(Bonds!$I175,6*(21-1))))</f>
        <v/>
      </c>
      <c r="AA175" s="16" t="str">
        <f>IF(22&gt;$D175,"",IF($E175=1,EOMONTH(EDATE(Bonds!$I175,6*(22-1)),0),EDATE(Bonds!$I175,6*(22-1))))</f>
        <v/>
      </c>
      <c r="AB175" s="16" t="str">
        <f>IF(23&gt;$D175,"",IF($E175=1,EOMONTH(EDATE(Bonds!$I175,6*(23-1)),0),EDATE(Bonds!$I175,6*(23-1))))</f>
        <v/>
      </c>
      <c r="AC175" s="16" t="str">
        <f>IF(24&gt;$D175,"",IF($E175=1,EOMONTH(EDATE(Bonds!$I175,6*(24-1)),0),EDATE(Bonds!$I175,6*(24-1))))</f>
        <v/>
      </c>
      <c r="AD175" s="16" t="str">
        <f>IF(25&gt;$D175,"",IF($E175=1,EOMONTH(EDATE(Bonds!$I175,6*(25-1)),0),EDATE(Bonds!$I175,6*(25-1))))</f>
        <v/>
      </c>
      <c r="AE175" s="16" t="str">
        <f>IF(26&gt;$D175,"",IF($E175=1,EOMONTH(EDATE(Bonds!$I175,6*(26-1)),0),EDATE(Bonds!$I175,6*(26-1))))</f>
        <v/>
      </c>
      <c r="AF175" s="16" t="str">
        <f>IF(27&gt;$D175,"",IF($E175=1,EOMONTH(EDATE(Bonds!$I175,6*(27-1)),0),EDATE(Bonds!$I175,6*(27-1))))</f>
        <v/>
      </c>
      <c r="AG175" s="16" t="str">
        <f>IF(28&gt;$D175,"",IF($E175=1,EOMONTH(EDATE(Bonds!$I175,6*(28-1)),0),EDATE(Bonds!$I175,6*(28-1))))</f>
        <v/>
      </c>
      <c r="AH175" s="16" t="str">
        <f>IF(29&gt;$D175,"",IF($E175=1,EOMONTH(EDATE(Bonds!$I175,6*(29-1)),0),EDATE(Bonds!$I175,6*(29-1))))</f>
        <v/>
      </c>
      <c r="AI175" s="16" t="str">
        <f>IF(30&gt;$D175,"",IF($E175=1,EOMONTH(EDATE(Bonds!$I175,6*(30-1)),0),EDATE(Bonds!$I175,6*(30-1))))</f>
        <v/>
      </c>
      <c r="AJ175" s="16" t="str">
        <f>IF(31&gt;$D175,"",IF($E175=1,EOMONTH(EDATE(Bonds!$I175,6*(31-1)),0),EDATE(Bonds!$I175,6*(31-1))))</f>
        <v/>
      </c>
      <c r="AK175" s="16" t="str">
        <f>IF(32&gt;$D175,"",IF($E175=1,EOMONTH(EDATE(Bonds!$I175,6*(32-1)),0),EDATE(Bonds!$I175,6*(32-1))))</f>
        <v/>
      </c>
      <c r="AL175" s="16" t="str">
        <f>IF(33&gt;$D175,"",IF($E175=1,EOMONTH(EDATE(Bonds!$I175,6*(33-1)),0),EDATE(Bonds!$I175,6*(33-1))))</f>
        <v/>
      </c>
      <c r="AM175" s="16" t="str">
        <f>IF(34&gt;$D175,"",IF($E175=1,EOMONTH(EDATE(Bonds!$I175,6*(34-1)),0),EDATE(Bonds!$I175,6*(34-1))))</f>
        <v/>
      </c>
      <c r="AN175" s="16" t="str">
        <f>IF(35&gt;$D175,"",IF($E175=1,EOMONTH(EDATE(Bonds!$I175,6*(35-1)),0),EDATE(Bonds!$I175,6*(35-1))))</f>
        <v/>
      </c>
      <c r="AO175" s="16" t="str">
        <f>IF(36&gt;$D175,"",IF($E175=1,EOMONTH(EDATE(Bonds!$I175,6*(36-1)),0),EDATE(Bonds!$I175,6*(36-1))))</f>
        <v/>
      </c>
      <c r="AP175" s="16" t="str">
        <f>IF(37&gt;$D175,"",IF($E175=1,EOMONTH(EDATE(Bonds!$I175,6*(37-1)),0),EDATE(Bonds!$I175,6*(37-1))))</f>
        <v/>
      </c>
      <c r="AQ175" s="16" t="str">
        <f>IF(38&gt;$D175,"",IF($E175=1,EOMONTH(EDATE(Bonds!$I175,6*(38-1)),0),EDATE(Bonds!$I175,6*(38-1))))</f>
        <v/>
      </c>
      <c r="AR175" s="16" t="str">
        <f>IF(39&gt;$D175,"",IF($E175=1,EOMONTH(EDATE(Bonds!$I175,6*(39-1)),0),EDATE(Bonds!$I175,6*(39-1))))</f>
        <v/>
      </c>
      <c r="AS175" s="16" t="str">
        <f>IF(40&gt;$D175,"",IF($E175=1,EOMONTH(EDATE(Bonds!$I175,6*(40-1)),0),EDATE(Bonds!$I175,6*(40-1))))</f>
        <v/>
      </c>
      <c r="AT175" s="16" t="str">
        <f>IF(41&gt;$D175,"",IF($E175=1,EOMONTH(EDATE(Bonds!$I175,6*(41-1)),0),EDATE(Bonds!$I175,6*(41-1))))</f>
        <v/>
      </c>
      <c r="AU175" s="16" t="str">
        <f>IF(42&gt;$D175,"",IF($E175=1,EOMONTH(EDATE(Bonds!$I175,6*(42-1)),0),EDATE(Bonds!$I175,6*(42-1))))</f>
        <v/>
      </c>
      <c r="AV175" s="16" t="str">
        <f>IF(43&gt;$D175,"",IF($E175=1,EOMONTH(EDATE(Bonds!$I175,6*(43-1)),0),EDATE(Bonds!$I175,6*(43-1))))</f>
        <v/>
      </c>
      <c r="AW175" s="16" t="str">
        <f>IF(44&gt;$D175,"",IF($E175=1,EOMONTH(EDATE(Bonds!$I175,6*(44-1)),0),EDATE(Bonds!$I175,6*(44-1))))</f>
        <v/>
      </c>
      <c r="AX175" s="16" t="str">
        <f>IF(45&gt;$D175,"",IF($E175=1,EOMONTH(EDATE(Bonds!$I175,6*(45-1)),0),EDATE(Bonds!$I175,6*(45-1))))</f>
        <v/>
      </c>
      <c r="AY175" s="16" t="str">
        <f>IF(46&gt;$D175,"",IF($E175=1,EOMONTH(EDATE(Bonds!$I175,6*(46-1)),0),EDATE(Bonds!$I175,6*(46-1))))</f>
        <v/>
      </c>
      <c r="AZ175" s="16" t="str">
        <f>IF(47&gt;$D175,"",IF($E175=1,EOMONTH(EDATE(Bonds!$I175,6*(47-1)),0),EDATE(Bonds!$I175,6*(47-1))))</f>
        <v/>
      </c>
      <c r="BA175" s="16" t="str">
        <f>IF(48&gt;$D175,"",IF($E175=1,EOMONTH(EDATE(Bonds!$I175,6*(48-1)),0),EDATE(Bonds!$I175,6*(48-1))))</f>
        <v/>
      </c>
      <c r="BB175" s="16" t="str">
        <f>IF(49&gt;$D175,"",IF($E175=1,EOMONTH(EDATE(Bonds!$I175,6*(49-1)),0),EDATE(Bonds!$I175,6*(49-1))))</f>
        <v/>
      </c>
      <c r="BC175" s="16" t="str">
        <f>IF(50&gt;$D175,"",IF($E175=1,EOMONTH(EDATE(Bonds!$I175,6*(50-1)),0),EDATE(Bonds!$I175,6*(50-1))))</f>
        <v/>
      </c>
      <c r="BD175" s="16" t="str">
        <f>IF(51&gt;$D175,"",IF($E175=1,EOMONTH(EDATE(Bonds!$I175,6*(51-1)),0),EDATE(Bonds!$I175,6*(51-1))))</f>
        <v/>
      </c>
      <c r="BE175" s="16" t="str">
        <f>IF(52&gt;$D175,"",IF($E175=1,EOMONTH(EDATE(Bonds!$I175,6*(52-1)),0),EDATE(Bonds!$I175,6*(52-1))))</f>
        <v/>
      </c>
      <c r="BF175" s="16" t="str">
        <f>IF(53&gt;$D175,"",IF($E175=1,EOMONTH(EDATE(Bonds!$I175,6*(53-1)),0),EDATE(Bonds!$I175,6*(53-1))))</f>
        <v/>
      </c>
      <c r="BG175" s="16" t="str">
        <f>IF(54&gt;$D175,"",IF($E175=1,EOMONTH(EDATE(Bonds!$I175,6*(54-1)),0),EDATE(Bonds!$I175,6*(54-1))))</f>
        <v/>
      </c>
      <c r="BH175" s="16" t="str">
        <f>IF(55&gt;$D175,"",IF($E175=1,EOMONTH(EDATE(Bonds!$I175,6*(55-1)),0),EDATE(Bonds!$I175,6*(55-1))))</f>
        <v/>
      </c>
      <c r="BI175" s="16" t="str">
        <f>IF(56&gt;$D175,"",IF($E175=1,EOMONTH(EDATE(Bonds!$I175,6*(56-1)),0),EDATE(Bonds!$I175,6*(56-1))))</f>
        <v/>
      </c>
      <c r="BJ175" s="16" t="str">
        <f>IF(57&gt;$D175,"",IF($E175=1,EOMONTH(EDATE(Bonds!$I175,6*(57-1)),0),EDATE(Bonds!$I175,6*(57-1))))</f>
        <v/>
      </c>
      <c r="BK175" s="16" t="str">
        <f>IF(58&gt;$D175,"",IF($E175=1,EOMONTH(EDATE(Bonds!$I175,6*(58-1)),0),EDATE(Bonds!$I175,6*(58-1))))</f>
        <v/>
      </c>
      <c r="BL175" s="16" t="str">
        <f>IF(59&gt;$D175,"",IF($E175=1,EOMONTH(EDATE(Bonds!$I175,6*(59-1)),0),EDATE(Bonds!$I175,6*(59-1))))</f>
        <v/>
      </c>
      <c r="BM175" s="16" t="str">
        <f>IF(60&gt;$D175,"",IF($E175=1,EOMONTH(EDATE(Bonds!$I175,6*(60-1)),0),EDATE(Bonds!$I175,6*(60-1))))</f>
        <v/>
      </c>
      <c r="BO175" s="22">
        <f t="shared" si="243"/>
        <v>3.8331702631407456E-2</v>
      </c>
      <c r="BP175" s="22">
        <f t="shared" si="244"/>
        <v>4.0662069075091872E-2</v>
      </c>
      <c r="BQ175" s="22">
        <f t="shared" si="245"/>
        <v>4.2190166510399571E-2</v>
      </c>
      <c r="BR175" s="22">
        <f t="shared" si="246"/>
        <v>4.3145536112828883E-2</v>
      </c>
      <c r="BS175" s="22">
        <f t="shared" si="247"/>
        <v>4.3748526913624804E-2</v>
      </c>
      <c r="BT175" s="22">
        <f t="shared" si="248"/>
        <v>4.4121324340516674E-2</v>
      </c>
      <c r="BU175" s="22">
        <f t="shared" si="249"/>
        <v>4.4371341028543815E-2</v>
      </c>
      <c r="BV175" s="22">
        <f t="shared" si="250"/>
        <v>4.4553051312099828E-2</v>
      </c>
      <c r="BW175" s="22" t="str">
        <f t="shared" si="251"/>
        <v/>
      </c>
      <c r="BX175" s="22" t="str">
        <f t="shared" si="252"/>
        <v/>
      </c>
      <c r="BY175" s="22" t="str">
        <f t="shared" si="253"/>
        <v/>
      </c>
      <c r="BZ175" s="22" t="str">
        <f t="shared" si="254"/>
        <v/>
      </c>
      <c r="CA175" s="22" t="str">
        <f t="shared" si="255"/>
        <v/>
      </c>
      <c r="CB175" s="22" t="str">
        <f t="shared" si="256"/>
        <v/>
      </c>
      <c r="CC175" s="22" t="str">
        <f t="shared" si="257"/>
        <v/>
      </c>
      <c r="CD175" s="22" t="str">
        <f t="shared" si="258"/>
        <v/>
      </c>
      <c r="CE175" s="22" t="str">
        <f t="shared" si="259"/>
        <v/>
      </c>
      <c r="CF175" s="22" t="str">
        <f t="shared" si="260"/>
        <v/>
      </c>
      <c r="CG175" s="22" t="str">
        <f t="shared" si="261"/>
        <v/>
      </c>
      <c r="CH175" s="22" t="str">
        <f t="shared" si="262"/>
        <v/>
      </c>
      <c r="CI175" s="22" t="str">
        <f t="shared" si="263"/>
        <v/>
      </c>
      <c r="CJ175" s="22" t="str">
        <f t="shared" si="264"/>
        <v/>
      </c>
      <c r="CK175" s="22" t="str">
        <f t="shared" si="265"/>
        <v/>
      </c>
      <c r="CL175" s="22" t="str">
        <f t="shared" si="266"/>
        <v/>
      </c>
      <c r="CM175" s="22" t="str">
        <f t="shared" si="267"/>
        <v/>
      </c>
      <c r="CN175" s="22" t="str">
        <f t="shared" si="268"/>
        <v/>
      </c>
      <c r="CO175" s="22" t="str">
        <f t="shared" si="269"/>
        <v/>
      </c>
      <c r="CP175" s="22" t="str">
        <f t="shared" si="270"/>
        <v/>
      </c>
      <c r="CQ175" s="22" t="str">
        <f t="shared" si="271"/>
        <v/>
      </c>
      <c r="CR175" s="22" t="str">
        <f t="shared" si="272"/>
        <v/>
      </c>
      <c r="CS175" s="22" t="str">
        <f t="shared" si="273"/>
        <v/>
      </c>
      <c r="CT175" s="22" t="str">
        <f t="shared" si="274"/>
        <v/>
      </c>
      <c r="CU175" s="22" t="str">
        <f t="shared" si="275"/>
        <v/>
      </c>
      <c r="CV175" s="22" t="str">
        <f t="shared" si="276"/>
        <v/>
      </c>
      <c r="CW175" s="22" t="str">
        <f t="shared" si="277"/>
        <v/>
      </c>
      <c r="CX175" s="22" t="str">
        <f t="shared" si="278"/>
        <v/>
      </c>
      <c r="CY175" s="22" t="str">
        <f t="shared" si="279"/>
        <v/>
      </c>
      <c r="CZ175" s="22" t="str">
        <f t="shared" si="280"/>
        <v/>
      </c>
      <c r="DA175" s="22" t="str">
        <f t="shared" si="281"/>
        <v/>
      </c>
      <c r="DB175" s="22" t="str">
        <f t="shared" si="282"/>
        <v/>
      </c>
      <c r="DC175" s="22" t="str">
        <f t="shared" si="283"/>
        <v/>
      </c>
      <c r="DD175" s="22" t="str">
        <f t="shared" si="284"/>
        <v/>
      </c>
      <c r="DE175" s="22" t="str">
        <f t="shared" si="285"/>
        <v/>
      </c>
      <c r="DF175" s="22" t="str">
        <f t="shared" si="286"/>
        <v/>
      </c>
      <c r="DG175" s="22" t="str">
        <f t="shared" si="287"/>
        <v/>
      </c>
      <c r="DH175" s="22" t="str">
        <f t="shared" si="288"/>
        <v/>
      </c>
      <c r="DI175" s="22" t="str">
        <f t="shared" si="289"/>
        <v/>
      </c>
      <c r="DJ175" s="22" t="str">
        <f t="shared" si="290"/>
        <v/>
      </c>
      <c r="DK175" s="22" t="str">
        <f t="shared" si="291"/>
        <v/>
      </c>
      <c r="DL175" s="22" t="str">
        <f t="shared" si="292"/>
        <v/>
      </c>
      <c r="DM175" s="22" t="str">
        <f t="shared" si="293"/>
        <v/>
      </c>
      <c r="DN175" s="22" t="str">
        <f t="shared" si="294"/>
        <v/>
      </c>
      <c r="DO175" s="22" t="str">
        <f t="shared" si="295"/>
        <v/>
      </c>
      <c r="DP175" s="22" t="str">
        <f t="shared" si="296"/>
        <v/>
      </c>
      <c r="DQ175" s="22" t="str">
        <f t="shared" si="297"/>
        <v/>
      </c>
      <c r="DR175" s="22" t="str">
        <f t="shared" si="298"/>
        <v/>
      </c>
      <c r="DS175" s="22" t="str">
        <f t="shared" si="299"/>
        <v/>
      </c>
      <c r="DT175" s="22" t="str">
        <f t="shared" si="300"/>
        <v/>
      </c>
      <c r="DU175" s="22" t="str">
        <f t="shared" si="301"/>
        <v/>
      </c>
      <c r="DV175" s="22" t="str">
        <f t="shared" si="302"/>
        <v/>
      </c>
      <c r="DX175" s="18">
        <f t="shared" si="303"/>
        <v>1.8526861630208054</v>
      </c>
      <c r="DY175" s="18">
        <f t="shared" si="304"/>
        <v>1.8143817850106541</v>
      </c>
      <c r="DZ175" s="18">
        <f t="shared" si="305"/>
        <v>1.7740078168531479</v>
      </c>
      <c r="EA175" s="18">
        <f t="shared" si="306"/>
        <v>1.7340745432587956</v>
      </c>
      <c r="EB175" s="18">
        <f t="shared" si="307"/>
        <v>1.6943985212602879</v>
      </c>
      <c r="EC175" s="18">
        <f t="shared" si="308"/>
        <v>1.656298726190379</v>
      </c>
      <c r="ED175" s="18">
        <f t="shared" si="309"/>
        <v>1.6185240031733348</v>
      </c>
      <c r="EE175" s="18">
        <f t="shared" si="310"/>
        <v>85.966417341235157</v>
      </c>
      <c r="EF175" s="18">
        <f t="shared" si="311"/>
        <v>0</v>
      </c>
      <c r="EG175" s="18">
        <f t="shared" si="312"/>
        <v>0</v>
      </c>
      <c r="EH175" s="18">
        <f t="shared" si="313"/>
        <v>0</v>
      </c>
      <c r="EI175" s="18">
        <f t="shared" si="314"/>
        <v>0</v>
      </c>
      <c r="EJ175" s="18">
        <f t="shared" si="315"/>
        <v>0</v>
      </c>
      <c r="EK175" s="18">
        <f t="shared" si="316"/>
        <v>0</v>
      </c>
      <c r="EL175" s="18">
        <f t="shared" si="317"/>
        <v>0</v>
      </c>
      <c r="EM175" s="18">
        <f t="shared" si="318"/>
        <v>0</v>
      </c>
      <c r="EN175" s="18">
        <f t="shared" si="319"/>
        <v>0</v>
      </c>
      <c r="EO175" s="18">
        <f t="shared" si="320"/>
        <v>0</v>
      </c>
      <c r="EP175" s="18">
        <f t="shared" si="321"/>
        <v>0</v>
      </c>
      <c r="EQ175" s="18">
        <f t="shared" si="322"/>
        <v>0</v>
      </c>
      <c r="ER175" s="18">
        <f t="shared" si="323"/>
        <v>0</v>
      </c>
      <c r="ES175" s="18">
        <f t="shared" si="324"/>
        <v>0</v>
      </c>
      <c r="ET175" s="18">
        <f t="shared" si="325"/>
        <v>0</v>
      </c>
      <c r="EU175" s="18">
        <f t="shared" si="326"/>
        <v>0</v>
      </c>
      <c r="EV175" s="18">
        <f t="shared" si="327"/>
        <v>0</v>
      </c>
      <c r="EW175" s="18">
        <f t="shared" si="328"/>
        <v>0</v>
      </c>
      <c r="EX175" s="18">
        <f t="shared" si="329"/>
        <v>0</v>
      </c>
      <c r="EY175" s="18">
        <f t="shared" si="330"/>
        <v>0</v>
      </c>
      <c r="EZ175" s="18">
        <f t="shared" si="331"/>
        <v>0</v>
      </c>
      <c r="FA175" s="18">
        <f t="shared" si="332"/>
        <v>0</v>
      </c>
      <c r="FB175" s="18">
        <f t="shared" si="333"/>
        <v>0</v>
      </c>
      <c r="FC175" s="18">
        <f t="shared" si="334"/>
        <v>0</v>
      </c>
      <c r="FD175" s="18">
        <f t="shared" si="335"/>
        <v>0</v>
      </c>
      <c r="FE175" s="18">
        <f t="shared" si="336"/>
        <v>0</v>
      </c>
      <c r="FF175" s="18">
        <f t="shared" si="337"/>
        <v>0</v>
      </c>
      <c r="FG175" s="18">
        <f t="shared" si="338"/>
        <v>0</v>
      </c>
      <c r="FH175" s="18">
        <f t="shared" si="339"/>
        <v>0</v>
      </c>
      <c r="FI175" s="18">
        <f t="shared" si="340"/>
        <v>0</v>
      </c>
      <c r="FJ175" s="18">
        <f t="shared" si="341"/>
        <v>0</v>
      </c>
      <c r="FK175" s="18">
        <f t="shared" si="342"/>
        <v>0</v>
      </c>
      <c r="FL175" s="18">
        <f t="shared" si="343"/>
        <v>0</v>
      </c>
      <c r="FM175" s="18">
        <f t="shared" si="344"/>
        <v>0</v>
      </c>
      <c r="FN175" s="18">
        <f t="shared" si="345"/>
        <v>0</v>
      </c>
      <c r="FO175" s="18">
        <f t="shared" si="346"/>
        <v>0</v>
      </c>
      <c r="FP175" s="18">
        <f t="shared" si="347"/>
        <v>0</v>
      </c>
      <c r="FQ175" s="18">
        <f t="shared" si="348"/>
        <v>0</v>
      </c>
      <c r="FR175" s="18">
        <f t="shared" si="349"/>
        <v>0</v>
      </c>
      <c r="FS175" s="18">
        <f t="shared" si="350"/>
        <v>0</v>
      </c>
      <c r="FT175" s="18">
        <f t="shared" si="351"/>
        <v>0</v>
      </c>
      <c r="FU175" s="18">
        <f t="shared" si="352"/>
        <v>0</v>
      </c>
      <c r="FV175" s="18">
        <f t="shared" si="353"/>
        <v>0</v>
      </c>
      <c r="FW175" s="18">
        <f t="shared" si="354"/>
        <v>0</v>
      </c>
      <c r="FX175" s="18">
        <f t="shared" si="355"/>
        <v>0</v>
      </c>
      <c r="FY175" s="18">
        <f t="shared" si="356"/>
        <v>0</v>
      </c>
      <c r="FZ175" s="18">
        <f t="shared" si="357"/>
        <v>0</v>
      </c>
      <c r="GA175" s="18">
        <f t="shared" si="358"/>
        <v>0</v>
      </c>
      <c r="GB175" s="18">
        <f t="shared" si="359"/>
        <v>0</v>
      </c>
      <c r="GC175" s="18">
        <f t="shared" si="360"/>
        <v>0</v>
      </c>
      <c r="GD175" s="18">
        <f t="shared" si="361"/>
        <v>0</v>
      </c>
      <c r="GE175" s="18">
        <f t="shared" si="362"/>
        <v>0</v>
      </c>
    </row>
    <row r="176" spans="1:187" x14ac:dyDescent="0.2">
      <c r="A176">
        <v>173</v>
      </c>
      <c r="B176" s="16">
        <f>Bonds!B176</f>
        <v>47664</v>
      </c>
      <c r="C176" s="17">
        <f>Bonds!C176</f>
        <v>3.875</v>
      </c>
      <c r="D176">
        <f>Bonds!Q176</f>
        <v>8</v>
      </c>
      <c r="E176">
        <f t="shared" si="242"/>
        <v>1</v>
      </c>
      <c r="F176" s="16">
        <f>IF(1&gt;$D176,"",IF($E176=1,EOMONTH(EDATE(Bonds!$I176,6*(1-1)),0),EDATE(Bonds!$I176,6*(1-1))))</f>
        <v>46387</v>
      </c>
      <c r="G176" s="16">
        <f>IF(2&gt;$D176,"",IF($E176=1,EOMONTH(EDATE(Bonds!$I176,6*(2-1)),0),EDATE(Bonds!$I176,6*(2-1))))</f>
        <v>46568</v>
      </c>
      <c r="H176" s="16">
        <f>IF(3&gt;$D176,"",IF($E176=1,EOMONTH(EDATE(Bonds!$I176,6*(3-1)),0),EDATE(Bonds!$I176,6*(3-1))))</f>
        <v>46752</v>
      </c>
      <c r="I176" s="16">
        <f>IF(4&gt;$D176,"",IF($E176=1,EOMONTH(EDATE(Bonds!$I176,6*(4-1)),0),EDATE(Bonds!$I176,6*(4-1))))</f>
        <v>46934</v>
      </c>
      <c r="J176" s="16">
        <f>IF(5&gt;$D176,"",IF($E176=1,EOMONTH(EDATE(Bonds!$I176,6*(5-1)),0),EDATE(Bonds!$I176,6*(5-1))))</f>
        <v>47118</v>
      </c>
      <c r="K176" s="16">
        <f>IF(6&gt;$D176,"",IF($E176=1,EOMONTH(EDATE(Bonds!$I176,6*(6-1)),0),EDATE(Bonds!$I176,6*(6-1))))</f>
        <v>47299</v>
      </c>
      <c r="L176" s="16">
        <f>IF(7&gt;$D176,"",IF($E176=1,EOMONTH(EDATE(Bonds!$I176,6*(7-1)),0),EDATE(Bonds!$I176,6*(7-1))))</f>
        <v>47483</v>
      </c>
      <c r="M176" s="16">
        <f>IF(8&gt;$D176,"",IF($E176=1,EOMONTH(EDATE(Bonds!$I176,6*(8-1)),0),EDATE(Bonds!$I176,6*(8-1))))</f>
        <v>47664</v>
      </c>
      <c r="N176" s="16" t="str">
        <f>IF(9&gt;$D176,"",IF($E176=1,EOMONTH(EDATE(Bonds!$I176,6*(9-1)),0),EDATE(Bonds!$I176,6*(9-1))))</f>
        <v/>
      </c>
      <c r="O176" s="16" t="str">
        <f>IF(10&gt;$D176,"",IF($E176=1,EOMONTH(EDATE(Bonds!$I176,6*(10-1)),0),EDATE(Bonds!$I176,6*(10-1))))</f>
        <v/>
      </c>
      <c r="P176" s="16" t="str">
        <f>IF(11&gt;$D176,"",IF($E176=1,EOMONTH(EDATE(Bonds!$I176,6*(11-1)),0),EDATE(Bonds!$I176,6*(11-1))))</f>
        <v/>
      </c>
      <c r="Q176" s="16" t="str">
        <f>IF(12&gt;$D176,"",IF($E176=1,EOMONTH(EDATE(Bonds!$I176,6*(12-1)),0),EDATE(Bonds!$I176,6*(12-1))))</f>
        <v/>
      </c>
      <c r="R176" s="16" t="str">
        <f>IF(13&gt;$D176,"",IF($E176=1,EOMONTH(EDATE(Bonds!$I176,6*(13-1)),0),EDATE(Bonds!$I176,6*(13-1))))</f>
        <v/>
      </c>
      <c r="S176" s="16" t="str">
        <f>IF(14&gt;$D176,"",IF($E176=1,EOMONTH(EDATE(Bonds!$I176,6*(14-1)),0),EDATE(Bonds!$I176,6*(14-1))))</f>
        <v/>
      </c>
      <c r="T176" s="16" t="str">
        <f>IF(15&gt;$D176,"",IF($E176=1,EOMONTH(EDATE(Bonds!$I176,6*(15-1)),0),EDATE(Bonds!$I176,6*(15-1))))</f>
        <v/>
      </c>
      <c r="U176" s="16" t="str">
        <f>IF(16&gt;$D176,"",IF($E176=1,EOMONTH(EDATE(Bonds!$I176,6*(16-1)),0),EDATE(Bonds!$I176,6*(16-1))))</f>
        <v/>
      </c>
      <c r="V176" s="16" t="str">
        <f>IF(17&gt;$D176,"",IF($E176=1,EOMONTH(EDATE(Bonds!$I176,6*(17-1)),0),EDATE(Bonds!$I176,6*(17-1))))</f>
        <v/>
      </c>
      <c r="W176" s="16" t="str">
        <f>IF(18&gt;$D176,"",IF($E176=1,EOMONTH(EDATE(Bonds!$I176,6*(18-1)),0),EDATE(Bonds!$I176,6*(18-1))))</f>
        <v/>
      </c>
      <c r="X176" s="16" t="str">
        <f>IF(19&gt;$D176,"",IF($E176=1,EOMONTH(EDATE(Bonds!$I176,6*(19-1)),0),EDATE(Bonds!$I176,6*(19-1))))</f>
        <v/>
      </c>
      <c r="Y176" s="16" t="str">
        <f>IF(20&gt;$D176,"",IF($E176=1,EOMONTH(EDATE(Bonds!$I176,6*(20-1)),0),EDATE(Bonds!$I176,6*(20-1))))</f>
        <v/>
      </c>
      <c r="Z176" s="16" t="str">
        <f>IF(21&gt;$D176,"",IF($E176=1,EOMONTH(EDATE(Bonds!$I176,6*(21-1)),0),EDATE(Bonds!$I176,6*(21-1))))</f>
        <v/>
      </c>
      <c r="AA176" s="16" t="str">
        <f>IF(22&gt;$D176,"",IF($E176=1,EOMONTH(EDATE(Bonds!$I176,6*(22-1)),0),EDATE(Bonds!$I176,6*(22-1))))</f>
        <v/>
      </c>
      <c r="AB176" s="16" t="str">
        <f>IF(23&gt;$D176,"",IF($E176=1,EOMONTH(EDATE(Bonds!$I176,6*(23-1)),0),EDATE(Bonds!$I176,6*(23-1))))</f>
        <v/>
      </c>
      <c r="AC176" s="16" t="str">
        <f>IF(24&gt;$D176,"",IF($E176=1,EOMONTH(EDATE(Bonds!$I176,6*(24-1)),0),EDATE(Bonds!$I176,6*(24-1))))</f>
        <v/>
      </c>
      <c r="AD176" s="16" t="str">
        <f>IF(25&gt;$D176,"",IF($E176=1,EOMONTH(EDATE(Bonds!$I176,6*(25-1)),0),EDATE(Bonds!$I176,6*(25-1))))</f>
        <v/>
      </c>
      <c r="AE176" s="16" t="str">
        <f>IF(26&gt;$D176,"",IF($E176=1,EOMONTH(EDATE(Bonds!$I176,6*(26-1)),0),EDATE(Bonds!$I176,6*(26-1))))</f>
        <v/>
      </c>
      <c r="AF176" s="16" t="str">
        <f>IF(27&gt;$D176,"",IF($E176=1,EOMONTH(EDATE(Bonds!$I176,6*(27-1)),0),EDATE(Bonds!$I176,6*(27-1))))</f>
        <v/>
      </c>
      <c r="AG176" s="16" t="str">
        <f>IF(28&gt;$D176,"",IF($E176=1,EOMONTH(EDATE(Bonds!$I176,6*(28-1)),0),EDATE(Bonds!$I176,6*(28-1))))</f>
        <v/>
      </c>
      <c r="AH176" s="16" t="str">
        <f>IF(29&gt;$D176,"",IF($E176=1,EOMONTH(EDATE(Bonds!$I176,6*(29-1)),0),EDATE(Bonds!$I176,6*(29-1))))</f>
        <v/>
      </c>
      <c r="AI176" s="16" t="str">
        <f>IF(30&gt;$D176,"",IF($E176=1,EOMONTH(EDATE(Bonds!$I176,6*(30-1)),0),EDATE(Bonds!$I176,6*(30-1))))</f>
        <v/>
      </c>
      <c r="AJ176" s="16" t="str">
        <f>IF(31&gt;$D176,"",IF($E176=1,EOMONTH(EDATE(Bonds!$I176,6*(31-1)),0),EDATE(Bonds!$I176,6*(31-1))))</f>
        <v/>
      </c>
      <c r="AK176" s="16" t="str">
        <f>IF(32&gt;$D176,"",IF($E176=1,EOMONTH(EDATE(Bonds!$I176,6*(32-1)),0),EDATE(Bonds!$I176,6*(32-1))))</f>
        <v/>
      </c>
      <c r="AL176" s="16" t="str">
        <f>IF(33&gt;$D176,"",IF($E176=1,EOMONTH(EDATE(Bonds!$I176,6*(33-1)),0),EDATE(Bonds!$I176,6*(33-1))))</f>
        <v/>
      </c>
      <c r="AM176" s="16" t="str">
        <f>IF(34&gt;$D176,"",IF($E176=1,EOMONTH(EDATE(Bonds!$I176,6*(34-1)),0),EDATE(Bonds!$I176,6*(34-1))))</f>
        <v/>
      </c>
      <c r="AN176" s="16" t="str">
        <f>IF(35&gt;$D176,"",IF($E176=1,EOMONTH(EDATE(Bonds!$I176,6*(35-1)),0),EDATE(Bonds!$I176,6*(35-1))))</f>
        <v/>
      </c>
      <c r="AO176" s="16" t="str">
        <f>IF(36&gt;$D176,"",IF($E176=1,EOMONTH(EDATE(Bonds!$I176,6*(36-1)),0),EDATE(Bonds!$I176,6*(36-1))))</f>
        <v/>
      </c>
      <c r="AP176" s="16" t="str">
        <f>IF(37&gt;$D176,"",IF($E176=1,EOMONTH(EDATE(Bonds!$I176,6*(37-1)),0),EDATE(Bonds!$I176,6*(37-1))))</f>
        <v/>
      </c>
      <c r="AQ176" s="16" t="str">
        <f>IF(38&gt;$D176,"",IF($E176=1,EOMONTH(EDATE(Bonds!$I176,6*(38-1)),0),EDATE(Bonds!$I176,6*(38-1))))</f>
        <v/>
      </c>
      <c r="AR176" s="16" t="str">
        <f>IF(39&gt;$D176,"",IF($E176=1,EOMONTH(EDATE(Bonds!$I176,6*(39-1)),0),EDATE(Bonds!$I176,6*(39-1))))</f>
        <v/>
      </c>
      <c r="AS176" s="16" t="str">
        <f>IF(40&gt;$D176,"",IF($E176=1,EOMONTH(EDATE(Bonds!$I176,6*(40-1)),0),EDATE(Bonds!$I176,6*(40-1))))</f>
        <v/>
      </c>
      <c r="AT176" s="16" t="str">
        <f>IF(41&gt;$D176,"",IF($E176=1,EOMONTH(EDATE(Bonds!$I176,6*(41-1)),0),EDATE(Bonds!$I176,6*(41-1))))</f>
        <v/>
      </c>
      <c r="AU176" s="16" t="str">
        <f>IF(42&gt;$D176,"",IF($E176=1,EOMONTH(EDATE(Bonds!$I176,6*(42-1)),0),EDATE(Bonds!$I176,6*(42-1))))</f>
        <v/>
      </c>
      <c r="AV176" s="16" t="str">
        <f>IF(43&gt;$D176,"",IF($E176=1,EOMONTH(EDATE(Bonds!$I176,6*(43-1)),0),EDATE(Bonds!$I176,6*(43-1))))</f>
        <v/>
      </c>
      <c r="AW176" s="16" t="str">
        <f>IF(44&gt;$D176,"",IF($E176=1,EOMONTH(EDATE(Bonds!$I176,6*(44-1)),0),EDATE(Bonds!$I176,6*(44-1))))</f>
        <v/>
      </c>
      <c r="AX176" s="16" t="str">
        <f>IF(45&gt;$D176,"",IF($E176=1,EOMONTH(EDATE(Bonds!$I176,6*(45-1)),0),EDATE(Bonds!$I176,6*(45-1))))</f>
        <v/>
      </c>
      <c r="AY176" s="16" t="str">
        <f>IF(46&gt;$D176,"",IF($E176=1,EOMONTH(EDATE(Bonds!$I176,6*(46-1)),0),EDATE(Bonds!$I176,6*(46-1))))</f>
        <v/>
      </c>
      <c r="AZ176" s="16" t="str">
        <f>IF(47&gt;$D176,"",IF($E176=1,EOMONTH(EDATE(Bonds!$I176,6*(47-1)),0),EDATE(Bonds!$I176,6*(47-1))))</f>
        <v/>
      </c>
      <c r="BA176" s="16" t="str">
        <f>IF(48&gt;$D176,"",IF($E176=1,EOMONTH(EDATE(Bonds!$I176,6*(48-1)),0),EDATE(Bonds!$I176,6*(48-1))))</f>
        <v/>
      </c>
      <c r="BB176" s="16" t="str">
        <f>IF(49&gt;$D176,"",IF($E176=1,EOMONTH(EDATE(Bonds!$I176,6*(49-1)),0),EDATE(Bonds!$I176,6*(49-1))))</f>
        <v/>
      </c>
      <c r="BC176" s="16" t="str">
        <f>IF(50&gt;$D176,"",IF($E176=1,EOMONTH(EDATE(Bonds!$I176,6*(50-1)),0),EDATE(Bonds!$I176,6*(50-1))))</f>
        <v/>
      </c>
      <c r="BD176" s="16" t="str">
        <f>IF(51&gt;$D176,"",IF($E176=1,EOMONTH(EDATE(Bonds!$I176,6*(51-1)),0),EDATE(Bonds!$I176,6*(51-1))))</f>
        <v/>
      </c>
      <c r="BE176" s="16" t="str">
        <f>IF(52&gt;$D176,"",IF($E176=1,EOMONTH(EDATE(Bonds!$I176,6*(52-1)),0),EDATE(Bonds!$I176,6*(52-1))))</f>
        <v/>
      </c>
      <c r="BF176" s="16" t="str">
        <f>IF(53&gt;$D176,"",IF($E176=1,EOMONTH(EDATE(Bonds!$I176,6*(53-1)),0),EDATE(Bonds!$I176,6*(53-1))))</f>
        <v/>
      </c>
      <c r="BG176" s="16" t="str">
        <f>IF(54&gt;$D176,"",IF($E176=1,EOMONTH(EDATE(Bonds!$I176,6*(54-1)),0),EDATE(Bonds!$I176,6*(54-1))))</f>
        <v/>
      </c>
      <c r="BH176" s="16" t="str">
        <f>IF(55&gt;$D176,"",IF($E176=1,EOMONTH(EDATE(Bonds!$I176,6*(55-1)),0),EDATE(Bonds!$I176,6*(55-1))))</f>
        <v/>
      </c>
      <c r="BI176" s="16" t="str">
        <f>IF(56&gt;$D176,"",IF($E176=1,EOMONTH(EDATE(Bonds!$I176,6*(56-1)),0),EDATE(Bonds!$I176,6*(56-1))))</f>
        <v/>
      </c>
      <c r="BJ176" s="16" t="str">
        <f>IF(57&gt;$D176,"",IF($E176=1,EOMONTH(EDATE(Bonds!$I176,6*(57-1)),0),EDATE(Bonds!$I176,6*(57-1))))</f>
        <v/>
      </c>
      <c r="BK176" s="16" t="str">
        <f>IF(58&gt;$D176,"",IF($E176=1,EOMONTH(EDATE(Bonds!$I176,6*(58-1)),0),EDATE(Bonds!$I176,6*(58-1))))</f>
        <v/>
      </c>
      <c r="BL176" s="16" t="str">
        <f>IF(59&gt;$D176,"",IF($E176=1,EOMONTH(EDATE(Bonds!$I176,6*(59-1)),0),EDATE(Bonds!$I176,6*(59-1))))</f>
        <v/>
      </c>
      <c r="BM176" s="16" t="str">
        <f>IF(60&gt;$D176,"",IF($E176=1,EOMONTH(EDATE(Bonds!$I176,6*(60-1)),0),EDATE(Bonds!$I176,6*(60-1))))</f>
        <v/>
      </c>
      <c r="BO176" s="22">
        <f t="shared" si="243"/>
        <v>3.8331702631407456E-2</v>
      </c>
      <c r="BP176" s="22">
        <f t="shared" si="244"/>
        <v>4.0662069075091872E-2</v>
      </c>
      <c r="BQ176" s="22">
        <f t="shared" si="245"/>
        <v>4.2190166510399571E-2</v>
      </c>
      <c r="BR176" s="22">
        <f t="shared" si="246"/>
        <v>4.3145536112828883E-2</v>
      </c>
      <c r="BS176" s="22">
        <f t="shared" si="247"/>
        <v>4.3748526913624804E-2</v>
      </c>
      <c r="BT176" s="22">
        <f t="shared" si="248"/>
        <v>4.4121324340516674E-2</v>
      </c>
      <c r="BU176" s="22">
        <f t="shared" si="249"/>
        <v>4.4371341028543815E-2</v>
      </c>
      <c r="BV176" s="22">
        <f t="shared" si="250"/>
        <v>4.4553051312099828E-2</v>
      </c>
      <c r="BW176" s="22" t="str">
        <f t="shared" si="251"/>
        <v/>
      </c>
      <c r="BX176" s="22" t="str">
        <f t="shared" si="252"/>
        <v/>
      </c>
      <c r="BY176" s="22" t="str">
        <f t="shared" si="253"/>
        <v/>
      </c>
      <c r="BZ176" s="22" t="str">
        <f t="shared" si="254"/>
        <v/>
      </c>
      <c r="CA176" s="22" t="str">
        <f t="shared" si="255"/>
        <v/>
      </c>
      <c r="CB176" s="22" t="str">
        <f t="shared" si="256"/>
        <v/>
      </c>
      <c r="CC176" s="22" t="str">
        <f t="shared" si="257"/>
        <v/>
      </c>
      <c r="CD176" s="22" t="str">
        <f t="shared" si="258"/>
        <v/>
      </c>
      <c r="CE176" s="22" t="str">
        <f t="shared" si="259"/>
        <v/>
      </c>
      <c r="CF176" s="22" t="str">
        <f t="shared" si="260"/>
        <v/>
      </c>
      <c r="CG176" s="22" t="str">
        <f t="shared" si="261"/>
        <v/>
      </c>
      <c r="CH176" s="22" t="str">
        <f t="shared" si="262"/>
        <v/>
      </c>
      <c r="CI176" s="22" t="str">
        <f t="shared" si="263"/>
        <v/>
      </c>
      <c r="CJ176" s="22" t="str">
        <f t="shared" si="264"/>
        <v/>
      </c>
      <c r="CK176" s="22" t="str">
        <f t="shared" si="265"/>
        <v/>
      </c>
      <c r="CL176" s="22" t="str">
        <f t="shared" si="266"/>
        <v/>
      </c>
      <c r="CM176" s="22" t="str">
        <f t="shared" si="267"/>
        <v/>
      </c>
      <c r="CN176" s="22" t="str">
        <f t="shared" si="268"/>
        <v/>
      </c>
      <c r="CO176" s="22" t="str">
        <f t="shared" si="269"/>
        <v/>
      </c>
      <c r="CP176" s="22" t="str">
        <f t="shared" si="270"/>
        <v/>
      </c>
      <c r="CQ176" s="22" t="str">
        <f t="shared" si="271"/>
        <v/>
      </c>
      <c r="CR176" s="22" t="str">
        <f t="shared" si="272"/>
        <v/>
      </c>
      <c r="CS176" s="22" t="str">
        <f t="shared" si="273"/>
        <v/>
      </c>
      <c r="CT176" s="22" t="str">
        <f t="shared" si="274"/>
        <v/>
      </c>
      <c r="CU176" s="22" t="str">
        <f t="shared" si="275"/>
        <v/>
      </c>
      <c r="CV176" s="22" t="str">
        <f t="shared" si="276"/>
        <v/>
      </c>
      <c r="CW176" s="22" t="str">
        <f t="shared" si="277"/>
        <v/>
      </c>
      <c r="CX176" s="22" t="str">
        <f t="shared" si="278"/>
        <v/>
      </c>
      <c r="CY176" s="22" t="str">
        <f t="shared" si="279"/>
        <v/>
      </c>
      <c r="CZ176" s="22" t="str">
        <f t="shared" si="280"/>
        <v/>
      </c>
      <c r="DA176" s="22" t="str">
        <f t="shared" si="281"/>
        <v/>
      </c>
      <c r="DB176" s="22" t="str">
        <f t="shared" si="282"/>
        <v/>
      </c>
      <c r="DC176" s="22" t="str">
        <f t="shared" si="283"/>
        <v/>
      </c>
      <c r="DD176" s="22" t="str">
        <f t="shared" si="284"/>
        <v/>
      </c>
      <c r="DE176" s="22" t="str">
        <f t="shared" si="285"/>
        <v/>
      </c>
      <c r="DF176" s="22" t="str">
        <f t="shared" si="286"/>
        <v/>
      </c>
      <c r="DG176" s="22" t="str">
        <f t="shared" si="287"/>
        <v/>
      </c>
      <c r="DH176" s="22" t="str">
        <f t="shared" si="288"/>
        <v/>
      </c>
      <c r="DI176" s="22" t="str">
        <f t="shared" si="289"/>
        <v/>
      </c>
      <c r="DJ176" s="22" t="str">
        <f t="shared" si="290"/>
        <v/>
      </c>
      <c r="DK176" s="22" t="str">
        <f t="shared" si="291"/>
        <v/>
      </c>
      <c r="DL176" s="22" t="str">
        <f t="shared" si="292"/>
        <v/>
      </c>
      <c r="DM176" s="22" t="str">
        <f t="shared" si="293"/>
        <v/>
      </c>
      <c r="DN176" s="22" t="str">
        <f t="shared" si="294"/>
        <v/>
      </c>
      <c r="DO176" s="22" t="str">
        <f t="shared" si="295"/>
        <v/>
      </c>
      <c r="DP176" s="22" t="str">
        <f t="shared" si="296"/>
        <v/>
      </c>
      <c r="DQ176" s="22" t="str">
        <f t="shared" si="297"/>
        <v/>
      </c>
      <c r="DR176" s="22" t="str">
        <f t="shared" si="298"/>
        <v/>
      </c>
      <c r="DS176" s="22" t="str">
        <f t="shared" si="299"/>
        <v/>
      </c>
      <c r="DT176" s="22" t="str">
        <f t="shared" si="300"/>
        <v/>
      </c>
      <c r="DU176" s="22" t="str">
        <f t="shared" si="301"/>
        <v/>
      </c>
      <c r="DV176" s="22" t="str">
        <f t="shared" si="302"/>
        <v/>
      </c>
      <c r="DX176" s="18">
        <f t="shared" si="303"/>
        <v>1.9144423684548322</v>
      </c>
      <c r="DY176" s="18">
        <f t="shared" si="304"/>
        <v>1.8748611778443425</v>
      </c>
      <c r="DZ176" s="18">
        <f t="shared" si="305"/>
        <v>1.8331414107482529</v>
      </c>
      <c r="EA176" s="18">
        <f t="shared" si="306"/>
        <v>1.7918770280340888</v>
      </c>
      <c r="EB176" s="18">
        <f t="shared" si="307"/>
        <v>1.7508784719689643</v>
      </c>
      <c r="EC176" s="18">
        <f t="shared" si="308"/>
        <v>1.7115086837300582</v>
      </c>
      <c r="ED176" s="18">
        <f t="shared" si="309"/>
        <v>1.6724748032791126</v>
      </c>
      <c r="EE176" s="18">
        <f t="shared" si="310"/>
        <v>86.019157474573348</v>
      </c>
      <c r="EF176" s="18">
        <f t="shared" si="311"/>
        <v>0</v>
      </c>
      <c r="EG176" s="18">
        <f t="shared" si="312"/>
        <v>0</v>
      </c>
      <c r="EH176" s="18">
        <f t="shared" si="313"/>
        <v>0</v>
      </c>
      <c r="EI176" s="18">
        <f t="shared" si="314"/>
        <v>0</v>
      </c>
      <c r="EJ176" s="18">
        <f t="shared" si="315"/>
        <v>0</v>
      </c>
      <c r="EK176" s="18">
        <f t="shared" si="316"/>
        <v>0</v>
      </c>
      <c r="EL176" s="18">
        <f t="shared" si="317"/>
        <v>0</v>
      </c>
      <c r="EM176" s="18">
        <f t="shared" si="318"/>
        <v>0</v>
      </c>
      <c r="EN176" s="18">
        <f t="shared" si="319"/>
        <v>0</v>
      </c>
      <c r="EO176" s="18">
        <f t="shared" si="320"/>
        <v>0</v>
      </c>
      <c r="EP176" s="18">
        <f t="shared" si="321"/>
        <v>0</v>
      </c>
      <c r="EQ176" s="18">
        <f t="shared" si="322"/>
        <v>0</v>
      </c>
      <c r="ER176" s="18">
        <f t="shared" si="323"/>
        <v>0</v>
      </c>
      <c r="ES176" s="18">
        <f t="shared" si="324"/>
        <v>0</v>
      </c>
      <c r="ET176" s="18">
        <f t="shared" si="325"/>
        <v>0</v>
      </c>
      <c r="EU176" s="18">
        <f t="shared" si="326"/>
        <v>0</v>
      </c>
      <c r="EV176" s="18">
        <f t="shared" si="327"/>
        <v>0</v>
      </c>
      <c r="EW176" s="18">
        <f t="shared" si="328"/>
        <v>0</v>
      </c>
      <c r="EX176" s="18">
        <f t="shared" si="329"/>
        <v>0</v>
      </c>
      <c r="EY176" s="18">
        <f t="shared" si="330"/>
        <v>0</v>
      </c>
      <c r="EZ176" s="18">
        <f t="shared" si="331"/>
        <v>0</v>
      </c>
      <c r="FA176" s="18">
        <f t="shared" si="332"/>
        <v>0</v>
      </c>
      <c r="FB176" s="18">
        <f t="shared" si="333"/>
        <v>0</v>
      </c>
      <c r="FC176" s="18">
        <f t="shared" si="334"/>
        <v>0</v>
      </c>
      <c r="FD176" s="18">
        <f t="shared" si="335"/>
        <v>0</v>
      </c>
      <c r="FE176" s="18">
        <f t="shared" si="336"/>
        <v>0</v>
      </c>
      <c r="FF176" s="18">
        <f t="shared" si="337"/>
        <v>0</v>
      </c>
      <c r="FG176" s="18">
        <f t="shared" si="338"/>
        <v>0</v>
      </c>
      <c r="FH176" s="18">
        <f t="shared" si="339"/>
        <v>0</v>
      </c>
      <c r="FI176" s="18">
        <f t="shared" si="340"/>
        <v>0</v>
      </c>
      <c r="FJ176" s="18">
        <f t="shared" si="341"/>
        <v>0</v>
      </c>
      <c r="FK176" s="18">
        <f t="shared" si="342"/>
        <v>0</v>
      </c>
      <c r="FL176" s="18">
        <f t="shared" si="343"/>
        <v>0</v>
      </c>
      <c r="FM176" s="18">
        <f t="shared" si="344"/>
        <v>0</v>
      </c>
      <c r="FN176" s="18">
        <f t="shared" si="345"/>
        <v>0</v>
      </c>
      <c r="FO176" s="18">
        <f t="shared" si="346"/>
        <v>0</v>
      </c>
      <c r="FP176" s="18">
        <f t="shared" si="347"/>
        <v>0</v>
      </c>
      <c r="FQ176" s="18">
        <f t="shared" si="348"/>
        <v>0</v>
      </c>
      <c r="FR176" s="18">
        <f t="shared" si="349"/>
        <v>0</v>
      </c>
      <c r="FS176" s="18">
        <f t="shared" si="350"/>
        <v>0</v>
      </c>
      <c r="FT176" s="18">
        <f t="shared" si="351"/>
        <v>0</v>
      </c>
      <c r="FU176" s="18">
        <f t="shared" si="352"/>
        <v>0</v>
      </c>
      <c r="FV176" s="18">
        <f t="shared" si="353"/>
        <v>0</v>
      </c>
      <c r="FW176" s="18">
        <f t="shared" si="354"/>
        <v>0</v>
      </c>
      <c r="FX176" s="18">
        <f t="shared" si="355"/>
        <v>0</v>
      </c>
      <c r="FY176" s="18">
        <f t="shared" si="356"/>
        <v>0</v>
      </c>
      <c r="FZ176" s="18">
        <f t="shared" si="357"/>
        <v>0</v>
      </c>
      <c r="GA176" s="18">
        <f t="shared" si="358"/>
        <v>0</v>
      </c>
      <c r="GB176" s="18">
        <f t="shared" si="359"/>
        <v>0</v>
      </c>
      <c r="GC176" s="18">
        <f t="shared" si="360"/>
        <v>0</v>
      </c>
      <c r="GD176" s="18">
        <f t="shared" si="361"/>
        <v>0</v>
      </c>
      <c r="GE176" s="18">
        <f t="shared" si="362"/>
        <v>0</v>
      </c>
    </row>
    <row r="177" spans="1:187" x14ac:dyDescent="0.2">
      <c r="A177">
        <v>174</v>
      </c>
      <c r="B177" s="16">
        <f>Bonds!B177</f>
        <v>47695</v>
      </c>
      <c r="C177" s="17">
        <f>Bonds!C177</f>
        <v>3.875</v>
      </c>
      <c r="D177">
        <f>Bonds!Q177</f>
        <v>8</v>
      </c>
      <c r="E177">
        <f t="shared" si="242"/>
        <v>1</v>
      </c>
      <c r="F177" s="16">
        <f>IF(1&gt;$D177,"",IF($E177=1,EOMONTH(EDATE(Bonds!$I177,6*(1-1)),0),EDATE(Bonds!$I177,6*(1-1))))</f>
        <v>46418</v>
      </c>
      <c r="G177" s="16">
        <f>IF(2&gt;$D177,"",IF($E177=1,EOMONTH(EDATE(Bonds!$I177,6*(2-1)),0),EDATE(Bonds!$I177,6*(2-1))))</f>
        <v>46599</v>
      </c>
      <c r="H177" s="16">
        <f>IF(3&gt;$D177,"",IF($E177=1,EOMONTH(EDATE(Bonds!$I177,6*(3-1)),0),EDATE(Bonds!$I177,6*(3-1))))</f>
        <v>46783</v>
      </c>
      <c r="I177" s="16">
        <f>IF(4&gt;$D177,"",IF($E177=1,EOMONTH(EDATE(Bonds!$I177,6*(4-1)),0),EDATE(Bonds!$I177,6*(4-1))))</f>
        <v>46965</v>
      </c>
      <c r="J177" s="16">
        <f>IF(5&gt;$D177,"",IF($E177=1,EOMONTH(EDATE(Bonds!$I177,6*(5-1)),0),EDATE(Bonds!$I177,6*(5-1))))</f>
        <v>47149</v>
      </c>
      <c r="K177" s="16">
        <f>IF(6&gt;$D177,"",IF($E177=1,EOMONTH(EDATE(Bonds!$I177,6*(6-1)),0),EDATE(Bonds!$I177,6*(6-1))))</f>
        <v>47330</v>
      </c>
      <c r="L177" s="16">
        <f>IF(7&gt;$D177,"",IF($E177=1,EOMONTH(EDATE(Bonds!$I177,6*(7-1)),0),EDATE(Bonds!$I177,6*(7-1))))</f>
        <v>47514</v>
      </c>
      <c r="M177" s="16">
        <f>IF(8&gt;$D177,"",IF($E177=1,EOMONTH(EDATE(Bonds!$I177,6*(8-1)),0),EDATE(Bonds!$I177,6*(8-1))))</f>
        <v>47695</v>
      </c>
      <c r="N177" s="16" t="str">
        <f>IF(9&gt;$D177,"",IF($E177=1,EOMONTH(EDATE(Bonds!$I177,6*(9-1)),0),EDATE(Bonds!$I177,6*(9-1))))</f>
        <v/>
      </c>
      <c r="O177" s="16" t="str">
        <f>IF(10&gt;$D177,"",IF($E177=1,EOMONTH(EDATE(Bonds!$I177,6*(10-1)),0),EDATE(Bonds!$I177,6*(10-1))))</f>
        <v/>
      </c>
      <c r="P177" s="16" t="str">
        <f>IF(11&gt;$D177,"",IF($E177=1,EOMONTH(EDATE(Bonds!$I177,6*(11-1)),0),EDATE(Bonds!$I177,6*(11-1))))</f>
        <v/>
      </c>
      <c r="Q177" s="16" t="str">
        <f>IF(12&gt;$D177,"",IF($E177=1,EOMONTH(EDATE(Bonds!$I177,6*(12-1)),0),EDATE(Bonds!$I177,6*(12-1))))</f>
        <v/>
      </c>
      <c r="R177" s="16" t="str">
        <f>IF(13&gt;$D177,"",IF($E177=1,EOMONTH(EDATE(Bonds!$I177,6*(13-1)),0),EDATE(Bonds!$I177,6*(13-1))))</f>
        <v/>
      </c>
      <c r="S177" s="16" t="str">
        <f>IF(14&gt;$D177,"",IF($E177=1,EOMONTH(EDATE(Bonds!$I177,6*(14-1)),0),EDATE(Bonds!$I177,6*(14-1))))</f>
        <v/>
      </c>
      <c r="T177" s="16" t="str">
        <f>IF(15&gt;$D177,"",IF($E177=1,EOMONTH(EDATE(Bonds!$I177,6*(15-1)),0),EDATE(Bonds!$I177,6*(15-1))))</f>
        <v/>
      </c>
      <c r="U177" s="16" t="str">
        <f>IF(16&gt;$D177,"",IF($E177=1,EOMONTH(EDATE(Bonds!$I177,6*(16-1)),0),EDATE(Bonds!$I177,6*(16-1))))</f>
        <v/>
      </c>
      <c r="V177" s="16" t="str">
        <f>IF(17&gt;$D177,"",IF($E177=1,EOMONTH(EDATE(Bonds!$I177,6*(17-1)),0),EDATE(Bonds!$I177,6*(17-1))))</f>
        <v/>
      </c>
      <c r="W177" s="16" t="str">
        <f>IF(18&gt;$D177,"",IF($E177=1,EOMONTH(EDATE(Bonds!$I177,6*(18-1)),0),EDATE(Bonds!$I177,6*(18-1))))</f>
        <v/>
      </c>
      <c r="X177" s="16" t="str">
        <f>IF(19&gt;$D177,"",IF($E177=1,EOMONTH(EDATE(Bonds!$I177,6*(19-1)),0),EDATE(Bonds!$I177,6*(19-1))))</f>
        <v/>
      </c>
      <c r="Y177" s="16" t="str">
        <f>IF(20&gt;$D177,"",IF($E177=1,EOMONTH(EDATE(Bonds!$I177,6*(20-1)),0),EDATE(Bonds!$I177,6*(20-1))))</f>
        <v/>
      </c>
      <c r="Z177" s="16" t="str">
        <f>IF(21&gt;$D177,"",IF($E177=1,EOMONTH(EDATE(Bonds!$I177,6*(21-1)),0),EDATE(Bonds!$I177,6*(21-1))))</f>
        <v/>
      </c>
      <c r="AA177" s="16" t="str">
        <f>IF(22&gt;$D177,"",IF($E177=1,EOMONTH(EDATE(Bonds!$I177,6*(22-1)),0),EDATE(Bonds!$I177,6*(22-1))))</f>
        <v/>
      </c>
      <c r="AB177" s="16" t="str">
        <f>IF(23&gt;$D177,"",IF($E177=1,EOMONTH(EDATE(Bonds!$I177,6*(23-1)),0),EDATE(Bonds!$I177,6*(23-1))))</f>
        <v/>
      </c>
      <c r="AC177" s="16" t="str">
        <f>IF(24&gt;$D177,"",IF($E177=1,EOMONTH(EDATE(Bonds!$I177,6*(24-1)),0),EDATE(Bonds!$I177,6*(24-1))))</f>
        <v/>
      </c>
      <c r="AD177" s="16" t="str">
        <f>IF(25&gt;$D177,"",IF($E177=1,EOMONTH(EDATE(Bonds!$I177,6*(25-1)),0),EDATE(Bonds!$I177,6*(25-1))))</f>
        <v/>
      </c>
      <c r="AE177" s="16" t="str">
        <f>IF(26&gt;$D177,"",IF($E177=1,EOMONTH(EDATE(Bonds!$I177,6*(26-1)),0),EDATE(Bonds!$I177,6*(26-1))))</f>
        <v/>
      </c>
      <c r="AF177" s="16" t="str">
        <f>IF(27&gt;$D177,"",IF($E177=1,EOMONTH(EDATE(Bonds!$I177,6*(27-1)),0),EDATE(Bonds!$I177,6*(27-1))))</f>
        <v/>
      </c>
      <c r="AG177" s="16" t="str">
        <f>IF(28&gt;$D177,"",IF($E177=1,EOMONTH(EDATE(Bonds!$I177,6*(28-1)),0),EDATE(Bonds!$I177,6*(28-1))))</f>
        <v/>
      </c>
      <c r="AH177" s="16" t="str">
        <f>IF(29&gt;$D177,"",IF($E177=1,EOMONTH(EDATE(Bonds!$I177,6*(29-1)),0),EDATE(Bonds!$I177,6*(29-1))))</f>
        <v/>
      </c>
      <c r="AI177" s="16" t="str">
        <f>IF(30&gt;$D177,"",IF($E177=1,EOMONTH(EDATE(Bonds!$I177,6*(30-1)),0),EDATE(Bonds!$I177,6*(30-1))))</f>
        <v/>
      </c>
      <c r="AJ177" s="16" t="str">
        <f>IF(31&gt;$D177,"",IF($E177=1,EOMONTH(EDATE(Bonds!$I177,6*(31-1)),0),EDATE(Bonds!$I177,6*(31-1))))</f>
        <v/>
      </c>
      <c r="AK177" s="16" t="str">
        <f>IF(32&gt;$D177,"",IF($E177=1,EOMONTH(EDATE(Bonds!$I177,6*(32-1)),0),EDATE(Bonds!$I177,6*(32-1))))</f>
        <v/>
      </c>
      <c r="AL177" s="16" t="str">
        <f>IF(33&gt;$D177,"",IF($E177=1,EOMONTH(EDATE(Bonds!$I177,6*(33-1)),0),EDATE(Bonds!$I177,6*(33-1))))</f>
        <v/>
      </c>
      <c r="AM177" s="16" t="str">
        <f>IF(34&gt;$D177,"",IF($E177=1,EOMONTH(EDATE(Bonds!$I177,6*(34-1)),0),EDATE(Bonds!$I177,6*(34-1))))</f>
        <v/>
      </c>
      <c r="AN177" s="16" t="str">
        <f>IF(35&gt;$D177,"",IF($E177=1,EOMONTH(EDATE(Bonds!$I177,6*(35-1)),0),EDATE(Bonds!$I177,6*(35-1))))</f>
        <v/>
      </c>
      <c r="AO177" s="16" t="str">
        <f>IF(36&gt;$D177,"",IF($E177=1,EOMONTH(EDATE(Bonds!$I177,6*(36-1)),0),EDATE(Bonds!$I177,6*(36-1))))</f>
        <v/>
      </c>
      <c r="AP177" s="16" t="str">
        <f>IF(37&gt;$D177,"",IF($E177=1,EOMONTH(EDATE(Bonds!$I177,6*(37-1)),0),EDATE(Bonds!$I177,6*(37-1))))</f>
        <v/>
      </c>
      <c r="AQ177" s="16" t="str">
        <f>IF(38&gt;$D177,"",IF($E177=1,EOMONTH(EDATE(Bonds!$I177,6*(38-1)),0),EDATE(Bonds!$I177,6*(38-1))))</f>
        <v/>
      </c>
      <c r="AR177" s="16" t="str">
        <f>IF(39&gt;$D177,"",IF($E177=1,EOMONTH(EDATE(Bonds!$I177,6*(39-1)),0),EDATE(Bonds!$I177,6*(39-1))))</f>
        <v/>
      </c>
      <c r="AS177" s="16" t="str">
        <f>IF(40&gt;$D177,"",IF($E177=1,EOMONTH(EDATE(Bonds!$I177,6*(40-1)),0),EDATE(Bonds!$I177,6*(40-1))))</f>
        <v/>
      </c>
      <c r="AT177" s="16" t="str">
        <f>IF(41&gt;$D177,"",IF($E177=1,EOMONTH(EDATE(Bonds!$I177,6*(41-1)),0),EDATE(Bonds!$I177,6*(41-1))))</f>
        <v/>
      </c>
      <c r="AU177" s="16" t="str">
        <f>IF(42&gt;$D177,"",IF($E177=1,EOMONTH(EDATE(Bonds!$I177,6*(42-1)),0),EDATE(Bonds!$I177,6*(42-1))))</f>
        <v/>
      </c>
      <c r="AV177" s="16" t="str">
        <f>IF(43&gt;$D177,"",IF($E177=1,EOMONTH(EDATE(Bonds!$I177,6*(43-1)),0),EDATE(Bonds!$I177,6*(43-1))))</f>
        <v/>
      </c>
      <c r="AW177" s="16" t="str">
        <f>IF(44&gt;$D177,"",IF($E177=1,EOMONTH(EDATE(Bonds!$I177,6*(44-1)),0),EDATE(Bonds!$I177,6*(44-1))))</f>
        <v/>
      </c>
      <c r="AX177" s="16" t="str">
        <f>IF(45&gt;$D177,"",IF($E177=1,EOMONTH(EDATE(Bonds!$I177,6*(45-1)),0),EDATE(Bonds!$I177,6*(45-1))))</f>
        <v/>
      </c>
      <c r="AY177" s="16" t="str">
        <f>IF(46&gt;$D177,"",IF($E177=1,EOMONTH(EDATE(Bonds!$I177,6*(46-1)),0),EDATE(Bonds!$I177,6*(46-1))))</f>
        <v/>
      </c>
      <c r="AZ177" s="16" t="str">
        <f>IF(47&gt;$D177,"",IF($E177=1,EOMONTH(EDATE(Bonds!$I177,6*(47-1)),0),EDATE(Bonds!$I177,6*(47-1))))</f>
        <v/>
      </c>
      <c r="BA177" s="16" t="str">
        <f>IF(48&gt;$D177,"",IF($E177=1,EOMONTH(EDATE(Bonds!$I177,6*(48-1)),0),EDATE(Bonds!$I177,6*(48-1))))</f>
        <v/>
      </c>
      <c r="BB177" s="16" t="str">
        <f>IF(49&gt;$D177,"",IF($E177=1,EOMONTH(EDATE(Bonds!$I177,6*(49-1)),0),EDATE(Bonds!$I177,6*(49-1))))</f>
        <v/>
      </c>
      <c r="BC177" s="16" t="str">
        <f>IF(50&gt;$D177,"",IF($E177=1,EOMONTH(EDATE(Bonds!$I177,6*(50-1)),0),EDATE(Bonds!$I177,6*(50-1))))</f>
        <v/>
      </c>
      <c r="BD177" s="16" t="str">
        <f>IF(51&gt;$D177,"",IF($E177=1,EOMONTH(EDATE(Bonds!$I177,6*(51-1)),0),EDATE(Bonds!$I177,6*(51-1))))</f>
        <v/>
      </c>
      <c r="BE177" s="16" t="str">
        <f>IF(52&gt;$D177,"",IF($E177=1,EOMONTH(EDATE(Bonds!$I177,6*(52-1)),0),EDATE(Bonds!$I177,6*(52-1))))</f>
        <v/>
      </c>
      <c r="BF177" s="16" t="str">
        <f>IF(53&gt;$D177,"",IF($E177=1,EOMONTH(EDATE(Bonds!$I177,6*(53-1)),0),EDATE(Bonds!$I177,6*(53-1))))</f>
        <v/>
      </c>
      <c r="BG177" s="16" t="str">
        <f>IF(54&gt;$D177,"",IF($E177=1,EOMONTH(EDATE(Bonds!$I177,6*(54-1)),0),EDATE(Bonds!$I177,6*(54-1))))</f>
        <v/>
      </c>
      <c r="BH177" s="16" t="str">
        <f>IF(55&gt;$D177,"",IF($E177=1,EOMONTH(EDATE(Bonds!$I177,6*(55-1)),0),EDATE(Bonds!$I177,6*(55-1))))</f>
        <v/>
      </c>
      <c r="BI177" s="16" t="str">
        <f>IF(56&gt;$D177,"",IF($E177=1,EOMONTH(EDATE(Bonds!$I177,6*(56-1)),0),EDATE(Bonds!$I177,6*(56-1))))</f>
        <v/>
      </c>
      <c r="BJ177" s="16" t="str">
        <f>IF(57&gt;$D177,"",IF($E177=1,EOMONTH(EDATE(Bonds!$I177,6*(57-1)),0),EDATE(Bonds!$I177,6*(57-1))))</f>
        <v/>
      </c>
      <c r="BK177" s="16" t="str">
        <f>IF(58&gt;$D177,"",IF($E177=1,EOMONTH(EDATE(Bonds!$I177,6*(58-1)),0),EDATE(Bonds!$I177,6*(58-1))))</f>
        <v/>
      </c>
      <c r="BL177" s="16" t="str">
        <f>IF(59&gt;$D177,"",IF($E177=1,EOMONTH(EDATE(Bonds!$I177,6*(59-1)),0),EDATE(Bonds!$I177,6*(59-1))))</f>
        <v/>
      </c>
      <c r="BM177" s="16" t="str">
        <f>IF(60&gt;$D177,"",IF($E177=1,EOMONTH(EDATE(Bonds!$I177,6*(60-1)),0),EDATE(Bonds!$I177,6*(60-1))))</f>
        <v/>
      </c>
      <c r="BO177" s="22">
        <f t="shared" si="243"/>
        <v>3.8804014146881394E-2</v>
      </c>
      <c r="BP177" s="22">
        <f t="shared" si="244"/>
        <v>4.0970007394902724E-2</v>
      </c>
      <c r="BQ177" s="22">
        <f t="shared" si="245"/>
        <v>4.2385663294413671E-2</v>
      </c>
      <c r="BR177" s="22">
        <f t="shared" si="246"/>
        <v>4.3268245081472673E-2</v>
      </c>
      <c r="BS177" s="22">
        <f t="shared" si="247"/>
        <v>4.3824848087713739E-2</v>
      </c>
      <c r="BT177" s="22">
        <f t="shared" si="248"/>
        <v>4.4170476768592037E-2</v>
      </c>
      <c r="BU177" s="22">
        <f t="shared" si="249"/>
        <v>4.4405613005269767E-2</v>
      </c>
      <c r="BV177" s="22">
        <f t="shared" si="250"/>
        <v>4.458100306399828E-2</v>
      </c>
      <c r="BW177" s="22" t="str">
        <f t="shared" si="251"/>
        <v/>
      </c>
      <c r="BX177" s="22" t="str">
        <f t="shared" si="252"/>
        <v/>
      </c>
      <c r="BY177" s="22" t="str">
        <f t="shared" si="253"/>
        <v/>
      </c>
      <c r="BZ177" s="22" t="str">
        <f t="shared" si="254"/>
        <v/>
      </c>
      <c r="CA177" s="22" t="str">
        <f t="shared" si="255"/>
        <v/>
      </c>
      <c r="CB177" s="22" t="str">
        <f t="shared" si="256"/>
        <v/>
      </c>
      <c r="CC177" s="22" t="str">
        <f t="shared" si="257"/>
        <v/>
      </c>
      <c r="CD177" s="22" t="str">
        <f t="shared" si="258"/>
        <v/>
      </c>
      <c r="CE177" s="22" t="str">
        <f t="shared" si="259"/>
        <v/>
      </c>
      <c r="CF177" s="22" t="str">
        <f t="shared" si="260"/>
        <v/>
      </c>
      <c r="CG177" s="22" t="str">
        <f t="shared" si="261"/>
        <v/>
      </c>
      <c r="CH177" s="22" t="str">
        <f t="shared" si="262"/>
        <v/>
      </c>
      <c r="CI177" s="22" t="str">
        <f t="shared" si="263"/>
        <v/>
      </c>
      <c r="CJ177" s="22" t="str">
        <f t="shared" si="264"/>
        <v/>
      </c>
      <c r="CK177" s="22" t="str">
        <f t="shared" si="265"/>
        <v/>
      </c>
      <c r="CL177" s="22" t="str">
        <f t="shared" si="266"/>
        <v/>
      </c>
      <c r="CM177" s="22" t="str">
        <f t="shared" si="267"/>
        <v/>
      </c>
      <c r="CN177" s="22" t="str">
        <f t="shared" si="268"/>
        <v/>
      </c>
      <c r="CO177" s="22" t="str">
        <f t="shared" si="269"/>
        <v/>
      </c>
      <c r="CP177" s="22" t="str">
        <f t="shared" si="270"/>
        <v/>
      </c>
      <c r="CQ177" s="22" t="str">
        <f t="shared" si="271"/>
        <v/>
      </c>
      <c r="CR177" s="22" t="str">
        <f t="shared" si="272"/>
        <v/>
      </c>
      <c r="CS177" s="22" t="str">
        <f t="shared" si="273"/>
        <v/>
      </c>
      <c r="CT177" s="22" t="str">
        <f t="shared" si="274"/>
        <v/>
      </c>
      <c r="CU177" s="22" t="str">
        <f t="shared" si="275"/>
        <v/>
      </c>
      <c r="CV177" s="22" t="str">
        <f t="shared" si="276"/>
        <v/>
      </c>
      <c r="CW177" s="22" t="str">
        <f t="shared" si="277"/>
        <v/>
      </c>
      <c r="CX177" s="22" t="str">
        <f t="shared" si="278"/>
        <v/>
      </c>
      <c r="CY177" s="22" t="str">
        <f t="shared" si="279"/>
        <v/>
      </c>
      <c r="CZ177" s="22" t="str">
        <f t="shared" si="280"/>
        <v/>
      </c>
      <c r="DA177" s="22" t="str">
        <f t="shared" si="281"/>
        <v/>
      </c>
      <c r="DB177" s="22" t="str">
        <f t="shared" si="282"/>
        <v/>
      </c>
      <c r="DC177" s="22" t="str">
        <f t="shared" si="283"/>
        <v/>
      </c>
      <c r="DD177" s="22" t="str">
        <f t="shared" si="284"/>
        <v/>
      </c>
      <c r="DE177" s="22" t="str">
        <f t="shared" si="285"/>
        <v/>
      </c>
      <c r="DF177" s="22" t="str">
        <f t="shared" si="286"/>
        <v/>
      </c>
      <c r="DG177" s="22" t="str">
        <f t="shared" si="287"/>
        <v/>
      </c>
      <c r="DH177" s="22" t="str">
        <f t="shared" si="288"/>
        <v/>
      </c>
      <c r="DI177" s="22" t="str">
        <f t="shared" si="289"/>
        <v/>
      </c>
      <c r="DJ177" s="22" t="str">
        <f t="shared" si="290"/>
        <v/>
      </c>
      <c r="DK177" s="22" t="str">
        <f t="shared" si="291"/>
        <v/>
      </c>
      <c r="DL177" s="22" t="str">
        <f t="shared" si="292"/>
        <v/>
      </c>
      <c r="DM177" s="22" t="str">
        <f t="shared" si="293"/>
        <v/>
      </c>
      <c r="DN177" s="22" t="str">
        <f t="shared" si="294"/>
        <v/>
      </c>
      <c r="DO177" s="22" t="str">
        <f t="shared" si="295"/>
        <v/>
      </c>
      <c r="DP177" s="22" t="str">
        <f t="shared" si="296"/>
        <v/>
      </c>
      <c r="DQ177" s="22" t="str">
        <f t="shared" si="297"/>
        <v/>
      </c>
      <c r="DR177" s="22" t="str">
        <f t="shared" si="298"/>
        <v/>
      </c>
      <c r="DS177" s="22" t="str">
        <f t="shared" si="299"/>
        <v/>
      </c>
      <c r="DT177" s="22" t="str">
        <f t="shared" si="300"/>
        <v/>
      </c>
      <c r="DU177" s="22" t="str">
        <f t="shared" si="301"/>
        <v/>
      </c>
      <c r="DV177" s="22" t="str">
        <f t="shared" si="302"/>
        <v/>
      </c>
      <c r="DX177" s="18">
        <f t="shared" si="303"/>
        <v>1.907861896189025</v>
      </c>
      <c r="DY177" s="18">
        <f t="shared" si="304"/>
        <v>1.8678837248636402</v>
      </c>
      <c r="DZ177" s="18">
        <f t="shared" si="305"/>
        <v>1.8260856351362653</v>
      </c>
      <c r="EA177" s="18">
        <f t="shared" si="306"/>
        <v>1.7849075680688953</v>
      </c>
      <c r="EB177" s="18">
        <f t="shared" si="307"/>
        <v>1.7440654384586858</v>
      </c>
      <c r="EC177" s="18">
        <f t="shared" si="308"/>
        <v>1.7048644773032695</v>
      </c>
      <c r="ED177" s="18">
        <f t="shared" si="309"/>
        <v>1.6659897612666017</v>
      </c>
      <c r="EE177" s="18">
        <f t="shared" si="310"/>
        <v>85.684948325145172</v>
      </c>
      <c r="EF177" s="18">
        <f t="shared" si="311"/>
        <v>0</v>
      </c>
      <c r="EG177" s="18">
        <f t="shared" si="312"/>
        <v>0</v>
      </c>
      <c r="EH177" s="18">
        <f t="shared" si="313"/>
        <v>0</v>
      </c>
      <c r="EI177" s="18">
        <f t="shared" si="314"/>
        <v>0</v>
      </c>
      <c r="EJ177" s="18">
        <f t="shared" si="315"/>
        <v>0</v>
      </c>
      <c r="EK177" s="18">
        <f t="shared" si="316"/>
        <v>0</v>
      </c>
      <c r="EL177" s="18">
        <f t="shared" si="317"/>
        <v>0</v>
      </c>
      <c r="EM177" s="18">
        <f t="shared" si="318"/>
        <v>0</v>
      </c>
      <c r="EN177" s="18">
        <f t="shared" si="319"/>
        <v>0</v>
      </c>
      <c r="EO177" s="18">
        <f t="shared" si="320"/>
        <v>0</v>
      </c>
      <c r="EP177" s="18">
        <f t="shared" si="321"/>
        <v>0</v>
      </c>
      <c r="EQ177" s="18">
        <f t="shared" si="322"/>
        <v>0</v>
      </c>
      <c r="ER177" s="18">
        <f t="shared" si="323"/>
        <v>0</v>
      </c>
      <c r="ES177" s="18">
        <f t="shared" si="324"/>
        <v>0</v>
      </c>
      <c r="ET177" s="18">
        <f t="shared" si="325"/>
        <v>0</v>
      </c>
      <c r="EU177" s="18">
        <f t="shared" si="326"/>
        <v>0</v>
      </c>
      <c r="EV177" s="18">
        <f t="shared" si="327"/>
        <v>0</v>
      </c>
      <c r="EW177" s="18">
        <f t="shared" si="328"/>
        <v>0</v>
      </c>
      <c r="EX177" s="18">
        <f t="shared" si="329"/>
        <v>0</v>
      </c>
      <c r="EY177" s="18">
        <f t="shared" si="330"/>
        <v>0</v>
      </c>
      <c r="EZ177" s="18">
        <f t="shared" si="331"/>
        <v>0</v>
      </c>
      <c r="FA177" s="18">
        <f t="shared" si="332"/>
        <v>0</v>
      </c>
      <c r="FB177" s="18">
        <f t="shared" si="333"/>
        <v>0</v>
      </c>
      <c r="FC177" s="18">
        <f t="shared" si="334"/>
        <v>0</v>
      </c>
      <c r="FD177" s="18">
        <f t="shared" si="335"/>
        <v>0</v>
      </c>
      <c r="FE177" s="18">
        <f t="shared" si="336"/>
        <v>0</v>
      </c>
      <c r="FF177" s="18">
        <f t="shared" si="337"/>
        <v>0</v>
      </c>
      <c r="FG177" s="18">
        <f t="shared" si="338"/>
        <v>0</v>
      </c>
      <c r="FH177" s="18">
        <f t="shared" si="339"/>
        <v>0</v>
      </c>
      <c r="FI177" s="18">
        <f t="shared" si="340"/>
        <v>0</v>
      </c>
      <c r="FJ177" s="18">
        <f t="shared" si="341"/>
        <v>0</v>
      </c>
      <c r="FK177" s="18">
        <f t="shared" si="342"/>
        <v>0</v>
      </c>
      <c r="FL177" s="18">
        <f t="shared" si="343"/>
        <v>0</v>
      </c>
      <c r="FM177" s="18">
        <f t="shared" si="344"/>
        <v>0</v>
      </c>
      <c r="FN177" s="18">
        <f t="shared" si="345"/>
        <v>0</v>
      </c>
      <c r="FO177" s="18">
        <f t="shared" si="346"/>
        <v>0</v>
      </c>
      <c r="FP177" s="18">
        <f t="shared" si="347"/>
        <v>0</v>
      </c>
      <c r="FQ177" s="18">
        <f t="shared" si="348"/>
        <v>0</v>
      </c>
      <c r="FR177" s="18">
        <f t="shared" si="349"/>
        <v>0</v>
      </c>
      <c r="FS177" s="18">
        <f t="shared" si="350"/>
        <v>0</v>
      </c>
      <c r="FT177" s="18">
        <f t="shared" si="351"/>
        <v>0</v>
      </c>
      <c r="FU177" s="18">
        <f t="shared" si="352"/>
        <v>0</v>
      </c>
      <c r="FV177" s="18">
        <f t="shared" si="353"/>
        <v>0</v>
      </c>
      <c r="FW177" s="18">
        <f t="shared" si="354"/>
        <v>0</v>
      </c>
      <c r="FX177" s="18">
        <f t="shared" si="355"/>
        <v>0</v>
      </c>
      <c r="FY177" s="18">
        <f t="shared" si="356"/>
        <v>0</v>
      </c>
      <c r="FZ177" s="18">
        <f t="shared" si="357"/>
        <v>0</v>
      </c>
      <c r="GA177" s="18">
        <f t="shared" si="358"/>
        <v>0</v>
      </c>
      <c r="GB177" s="18">
        <f t="shared" si="359"/>
        <v>0</v>
      </c>
      <c r="GC177" s="18">
        <f t="shared" si="360"/>
        <v>0</v>
      </c>
      <c r="GD177" s="18">
        <f t="shared" si="361"/>
        <v>0</v>
      </c>
      <c r="GE177" s="18">
        <f t="shared" si="362"/>
        <v>0</v>
      </c>
    </row>
    <row r="178" spans="1:187" x14ac:dyDescent="0.2">
      <c r="A178">
        <v>175</v>
      </c>
      <c r="B178" s="16">
        <f>Bonds!B178</f>
        <v>47695</v>
      </c>
      <c r="C178" s="17">
        <f>Bonds!C178</f>
        <v>4</v>
      </c>
      <c r="D178">
        <f>Bonds!Q178</f>
        <v>8</v>
      </c>
      <c r="E178">
        <f t="shared" si="242"/>
        <v>1</v>
      </c>
      <c r="F178" s="16">
        <f>IF(1&gt;$D178,"",IF($E178=1,EOMONTH(EDATE(Bonds!$I178,6*(1-1)),0),EDATE(Bonds!$I178,6*(1-1))))</f>
        <v>46418</v>
      </c>
      <c r="G178" s="16">
        <f>IF(2&gt;$D178,"",IF($E178=1,EOMONTH(EDATE(Bonds!$I178,6*(2-1)),0),EDATE(Bonds!$I178,6*(2-1))))</f>
        <v>46599</v>
      </c>
      <c r="H178" s="16">
        <f>IF(3&gt;$D178,"",IF($E178=1,EOMONTH(EDATE(Bonds!$I178,6*(3-1)),0),EDATE(Bonds!$I178,6*(3-1))))</f>
        <v>46783</v>
      </c>
      <c r="I178" s="16">
        <f>IF(4&gt;$D178,"",IF($E178=1,EOMONTH(EDATE(Bonds!$I178,6*(4-1)),0),EDATE(Bonds!$I178,6*(4-1))))</f>
        <v>46965</v>
      </c>
      <c r="J178" s="16">
        <f>IF(5&gt;$D178,"",IF($E178=1,EOMONTH(EDATE(Bonds!$I178,6*(5-1)),0),EDATE(Bonds!$I178,6*(5-1))))</f>
        <v>47149</v>
      </c>
      <c r="K178" s="16">
        <f>IF(6&gt;$D178,"",IF($E178=1,EOMONTH(EDATE(Bonds!$I178,6*(6-1)),0),EDATE(Bonds!$I178,6*(6-1))))</f>
        <v>47330</v>
      </c>
      <c r="L178" s="16">
        <f>IF(7&gt;$D178,"",IF($E178=1,EOMONTH(EDATE(Bonds!$I178,6*(7-1)),0),EDATE(Bonds!$I178,6*(7-1))))</f>
        <v>47514</v>
      </c>
      <c r="M178" s="16">
        <f>IF(8&gt;$D178,"",IF($E178=1,EOMONTH(EDATE(Bonds!$I178,6*(8-1)),0),EDATE(Bonds!$I178,6*(8-1))))</f>
        <v>47695</v>
      </c>
      <c r="N178" s="16" t="str">
        <f>IF(9&gt;$D178,"",IF($E178=1,EOMONTH(EDATE(Bonds!$I178,6*(9-1)),0),EDATE(Bonds!$I178,6*(9-1))))</f>
        <v/>
      </c>
      <c r="O178" s="16" t="str">
        <f>IF(10&gt;$D178,"",IF($E178=1,EOMONTH(EDATE(Bonds!$I178,6*(10-1)),0),EDATE(Bonds!$I178,6*(10-1))))</f>
        <v/>
      </c>
      <c r="P178" s="16" t="str">
        <f>IF(11&gt;$D178,"",IF($E178=1,EOMONTH(EDATE(Bonds!$I178,6*(11-1)),0),EDATE(Bonds!$I178,6*(11-1))))</f>
        <v/>
      </c>
      <c r="Q178" s="16" t="str">
        <f>IF(12&gt;$D178,"",IF($E178=1,EOMONTH(EDATE(Bonds!$I178,6*(12-1)),0),EDATE(Bonds!$I178,6*(12-1))))</f>
        <v/>
      </c>
      <c r="R178" s="16" t="str">
        <f>IF(13&gt;$D178,"",IF($E178=1,EOMONTH(EDATE(Bonds!$I178,6*(13-1)),0),EDATE(Bonds!$I178,6*(13-1))))</f>
        <v/>
      </c>
      <c r="S178" s="16" t="str">
        <f>IF(14&gt;$D178,"",IF($E178=1,EOMONTH(EDATE(Bonds!$I178,6*(14-1)),0),EDATE(Bonds!$I178,6*(14-1))))</f>
        <v/>
      </c>
      <c r="T178" s="16" t="str">
        <f>IF(15&gt;$D178,"",IF($E178=1,EOMONTH(EDATE(Bonds!$I178,6*(15-1)),0),EDATE(Bonds!$I178,6*(15-1))))</f>
        <v/>
      </c>
      <c r="U178" s="16" t="str">
        <f>IF(16&gt;$D178,"",IF($E178=1,EOMONTH(EDATE(Bonds!$I178,6*(16-1)),0),EDATE(Bonds!$I178,6*(16-1))))</f>
        <v/>
      </c>
      <c r="V178" s="16" t="str">
        <f>IF(17&gt;$D178,"",IF($E178=1,EOMONTH(EDATE(Bonds!$I178,6*(17-1)),0),EDATE(Bonds!$I178,6*(17-1))))</f>
        <v/>
      </c>
      <c r="W178" s="16" t="str">
        <f>IF(18&gt;$D178,"",IF($E178=1,EOMONTH(EDATE(Bonds!$I178,6*(18-1)),0),EDATE(Bonds!$I178,6*(18-1))))</f>
        <v/>
      </c>
      <c r="X178" s="16" t="str">
        <f>IF(19&gt;$D178,"",IF($E178=1,EOMONTH(EDATE(Bonds!$I178,6*(19-1)),0),EDATE(Bonds!$I178,6*(19-1))))</f>
        <v/>
      </c>
      <c r="Y178" s="16" t="str">
        <f>IF(20&gt;$D178,"",IF($E178=1,EOMONTH(EDATE(Bonds!$I178,6*(20-1)),0),EDATE(Bonds!$I178,6*(20-1))))</f>
        <v/>
      </c>
      <c r="Z178" s="16" t="str">
        <f>IF(21&gt;$D178,"",IF($E178=1,EOMONTH(EDATE(Bonds!$I178,6*(21-1)),0),EDATE(Bonds!$I178,6*(21-1))))</f>
        <v/>
      </c>
      <c r="AA178" s="16" t="str">
        <f>IF(22&gt;$D178,"",IF($E178=1,EOMONTH(EDATE(Bonds!$I178,6*(22-1)),0),EDATE(Bonds!$I178,6*(22-1))))</f>
        <v/>
      </c>
      <c r="AB178" s="16" t="str">
        <f>IF(23&gt;$D178,"",IF($E178=1,EOMONTH(EDATE(Bonds!$I178,6*(23-1)),0),EDATE(Bonds!$I178,6*(23-1))))</f>
        <v/>
      </c>
      <c r="AC178" s="16" t="str">
        <f>IF(24&gt;$D178,"",IF($E178=1,EOMONTH(EDATE(Bonds!$I178,6*(24-1)),0),EDATE(Bonds!$I178,6*(24-1))))</f>
        <v/>
      </c>
      <c r="AD178" s="16" t="str">
        <f>IF(25&gt;$D178,"",IF($E178=1,EOMONTH(EDATE(Bonds!$I178,6*(25-1)),0),EDATE(Bonds!$I178,6*(25-1))))</f>
        <v/>
      </c>
      <c r="AE178" s="16" t="str">
        <f>IF(26&gt;$D178,"",IF($E178=1,EOMONTH(EDATE(Bonds!$I178,6*(26-1)),0),EDATE(Bonds!$I178,6*(26-1))))</f>
        <v/>
      </c>
      <c r="AF178" s="16" t="str">
        <f>IF(27&gt;$D178,"",IF($E178=1,EOMONTH(EDATE(Bonds!$I178,6*(27-1)),0),EDATE(Bonds!$I178,6*(27-1))))</f>
        <v/>
      </c>
      <c r="AG178" s="16" t="str">
        <f>IF(28&gt;$D178,"",IF($E178=1,EOMONTH(EDATE(Bonds!$I178,6*(28-1)),0),EDATE(Bonds!$I178,6*(28-1))))</f>
        <v/>
      </c>
      <c r="AH178" s="16" t="str">
        <f>IF(29&gt;$D178,"",IF($E178=1,EOMONTH(EDATE(Bonds!$I178,6*(29-1)),0),EDATE(Bonds!$I178,6*(29-1))))</f>
        <v/>
      </c>
      <c r="AI178" s="16" t="str">
        <f>IF(30&gt;$D178,"",IF($E178=1,EOMONTH(EDATE(Bonds!$I178,6*(30-1)),0),EDATE(Bonds!$I178,6*(30-1))))</f>
        <v/>
      </c>
      <c r="AJ178" s="16" t="str">
        <f>IF(31&gt;$D178,"",IF($E178=1,EOMONTH(EDATE(Bonds!$I178,6*(31-1)),0),EDATE(Bonds!$I178,6*(31-1))))</f>
        <v/>
      </c>
      <c r="AK178" s="16" t="str">
        <f>IF(32&gt;$D178,"",IF($E178=1,EOMONTH(EDATE(Bonds!$I178,6*(32-1)),0),EDATE(Bonds!$I178,6*(32-1))))</f>
        <v/>
      </c>
      <c r="AL178" s="16" t="str">
        <f>IF(33&gt;$D178,"",IF($E178=1,EOMONTH(EDATE(Bonds!$I178,6*(33-1)),0),EDATE(Bonds!$I178,6*(33-1))))</f>
        <v/>
      </c>
      <c r="AM178" s="16" t="str">
        <f>IF(34&gt;$D178,"",IF($E178=1,EOMONTH(EDATE(Bonds!$I178,6*(34-1)),0),EDATE(Bonds!$I178,6*(34-1))))</f>
        <v/>
      </c>
      <c r="AN178" s="16" t="str">
        <f>IF(35&gt;$D178,"",IF($E178=1,EOMONTH(EDATE(Bonds!$I178,6*(35-1)),0),EDATE(Bonds!$I178,6*(35-1))))</f>
        <v/>
      </c>
      <c r="AO178" s="16" t="str">
        <f>IF(36&gt;$D178,"",IF($E178=1,EOMONTH(EDATE(Bonds!$I178,6*(36-1)),0),EDATE(Bonds!$I178,6*(36-1))))</f>
        <v/>
      </c>
      <c r="AP178" s="16" t="str">
        <f>IF(37&gt;$D178,"",IF($E178=1,EOMONTH(EDATE(Bonds!$I178,6*(37-1)),0),EDATE(Bonds!$I178,6*(37-1))))</f>
        <v/>
      </c>
      <c r="AQ178" s="16" t="str">
        <f>IF(38&gt;$D178,"",IF($E178=1,EOMONTH(EDATE(Bonds!$I178,6*(38-1)),0),EDATE(Bonds!$I178,6*(38-1))))</f>
        <v/>
      </c>
      <c r="AR178" s="16" t="str">
        <f>IF(39&gt;$D178,"",IF($E178=1,EOMONTH(EDATE(Bonds!$I178,6*(39-1)),0),EDATE(Bonds!$I178,6*(39-1))))</f>
        <v/>
      </c>
      <c r="AS178" s="16" t="str">
        <f>IF(40&gt;$D178,"",IF($E178=1,EOMONTH(EDATE(Bonds!$I178,6*(40-1)),0),EDATE(Bonds!$I178,6*(40-1))))</f>
        <v/>
      </c>
      <c r="AT178" s="16" t="str">
        <f>IF(41&gt;$D178,"",IF($E178=1,EOMONTH(EDATE(Bonds!$I178,6*(41-1)),0),EDATE(Bonds!$I178,6*(41-1))))</f>
        <v/>
      </c>
      <c r="AU178" s="16" t="str">
        <f>IF(42&gt;$D178,"",IF($E178=1,EOMONTH(EDATE(Bonds!$I178,6*(42-1)),0),EDATE(Bonds!$I178,6*(42-1))))</f>
        <v/>
      </c>
      <c r="AV178" s="16" t="str">
        <f>IF(43&gt;$D178,"",IF($E178=1,EOMONTH(EDATE(Bonds!$I178,6*(43-1)),0),EDATE(Bonds!$I178,6*(43-1))))</f>
        <v/>
      </c>
      <c r="AW178" s="16" t="str">
        <f>IF(44&gt;$D178,"",IF($E178=1,EOMONTH(EDATE(Bonds!$I178,6*(44-1)),0),EDATE(Bonds!$I178,6*(44-1))))</f>
        <v/>
      </c>
      <c r="AX178" s="16" t="str">
        <f>IF(45&gt;$D178,"",IF($E178=1,EOMONTH(EDATE(Bonds!$I178,6*(45-1)),0),EDATE(Bonds!$I178,6*(45-1))))</f>
        <v/>
      </c>
      <c r="AY178" s="16" t="str">
        <f>IF(46&gt;$D178,"",IF($E178=1,EOMONTH(EDATE(Bonds!$I178,6*(46-1)),0),EDATE(Bonds!$I178,6*(46-1))))</f>
        <v/>
      </c>
      <c r="AZ178" s="16" t="str">
        <f>IF(47&gt;$D178,"",IF($E178=1,EOMONTH(EDATE(Bonds!$I178,6*(47-1)),0),EDATE(Bonds!$I178,6*(47-1))))</f>
        <v/>
      </c>
      <c r="BA178" s="16" t="str">
        <f>IF(48&gt;$D178,"",IF($E178=1,EOMONTH(EDATE(Bonds!$I178,6*(48-1)),0),EDATE(Bonds!$I178,6*(48-1))))</f>
        <v/>
      </c>
      <c r="BB178" s="16" t="str">
        <f>IF(49&gt;$D178,"",IF($E178=1,EOMONTH(EDATE(Bonds!$I178,6*(49-1)),0),EDATE(Bonds!$I178,6*(49-1))))</f>
        <v/>
      </c>
      <c r="BC178" s="16" t="str">
        <f>IF(50&gt;$D178,"",IF($E178=1,EOMONTH(EDATE(Bonds!$I178,6*(50-1)),0),EDATE(Bonds!$I178,6*(50-1))))</f>
        <v/>
      </c>
      <c r="BD178" s="16" t="str">
        <f>IF(51&gt;$D178,"",IF($E178=1,EOMONTH(EDATE(Bonds!$I178,6*(51-1)),0),EDATE(Bonds!$I178,6*(51-1))))</f>
        <v/>
      </c>
      <c r="BE178" s="16" t="str">
        <f>IF(52&gt;$D178,"",IF($E178=1,EOMONTH(EDATE(Bonds!$I178,6*(52-1)),0),EDATE(Bonds!$I178,6*(52-1))))</f>
        <v/>
      </c>
      <c r="BF178" s="16" t="str">
        <f>IF(53&gt;$D178,"",IF($E178=1,EOMONTH(EDATE(Bonds!$I178,6*(53-1)),0),EDATE(Bonds!$I178,6*(53-1))))</f>
        <v/>
      </c>
      <c r="BG178" s="16" t="str">
        <f>IF(54&gt;$D178,"",IF($E178=1,EOMONTH(EDATE(Bonds!$I178,6*(54-1)),0),EDATE(Bonds!$I178,6*(54-1))))</f>
        <v/>
      </c>
      <c r="BH178" s="16" t="str">
        <f>IF(55&gt;$D178,"",IF($E178=1,EOMONTH(EDATE(Bonds!$I178,6*(55-1)),0),EDATE(Bonds!$I178,6*(55-1))))</f>
        <v/>
      </c>
      <c r="BI178" s="16" t="str">
        <f>IF(56&gt;$D178,"",IF($E178=1,EOMONTH(EDATE(Bonds!$I178,6*(56-1)),0),EDATE(Bonds!$I178,6*(56-1))))</f>
        <v/>
      </c>
      <c r="BJ178" s="16" t="str">
        <f>IF(57&gt;$D178,"",IF($E178=1,EOMONTH(EDATE(Bonds!$I178,6*(57-1)),0),EDATE(Bonds!$I178,6*(57-1))))</f>
        <v/>
      </c>
      <c r="BK178" s="16" t="str">
        <f>IF(58&gt;$D178,"",IF($E178=1,EOMONTH(EDATE(Bonds!$I178,6*(58-1)),0),EDATE(Bonds!$I178,6*(58-1))))</f>
        <v/>
      </c>
      <c r="BL178" s="16" t="str">
        <f>IF(59&gt;$D178,"",IF($E178=1,EOMONTH(EDATE(Bonds!$I178,6*(59-1)),0),EDATE(Bonds!$I178,6*(59-1))))</f>
        <v/>
      </c>
      <c r="BM178" s="16" t="str">
        <f>IF(60&gt;$D178,"",IF($E178=1,EOMONTH(EDATE(Bonds!$I178,6*(60-1)),0),EDATE(Bonds!$I178,6*(60-1))))</f>
        <v/>
      </c>
      <c r="BO178" s="22">
        <f t="shared" si="243"/>
        <v>3.8804014146881394E-2</v>
      </c>
      <c r="BP178" s="22">
        <f t="shared" si="244"/>
        <v>4.0970007394902724E-2</v>
      </c>
      <c r="BQ178" s="22">
        <f t="shared" si="245"/>
        <v>4.2385663294413671E-2</v>
      </c>
      <c r="BR178" s="22">
        <f t="shared" si="246"/>
        <v>4.3268245081472673E-2</v>
      </c>
      <c r="BS178" s="22">
        <f t="shared" si="247"/>
        <v>4.3824848087713739E-2</v>
      </c>
      <c r="BT178" s="22">
        <f t="shared" si="248"/>
        <v>4.4170476768592037E-2</v>
      </c>
      <c r="BU178" s="22">
        <f t="shared" si="249"/>
        <v>4.4405613005269767E-2</v>
      </c>
      <c r="BV178" s="22">
        <f t="shared" si="250"/>
        <v>4.458100306399828E-2</v>
      </c>
      <c r="BW178" s="22" t="str">
        <f t="shared" si="251"/>
        <v/>
      </c>
      <c r="BX178" s="22" t="str">
        <f t="shared" si="252"/>
        <v/>
      </c>
      <c r="BY178" s="22" t="str">
        <f t="shared" si="253"/>
        <v/>
      </c>
      <c r="BZ178" s="22" t="str">
        <f t="shared" si="254"/>
        <v/>
      </c>
      <c r="CA178" s="22" t="str">
        <f t="shared" si="255"/>
        <v/>
      </c>
      <c r="CB178" s="22" t="str">
        <f t="shared" si="256"/>
        <v/>
      </c>
      <c r="CC178" s="22" t="str">
        <f t="shared" si="257"/>
        <v/>
      </c>
      <c r="CD178" s="22" t="str">
        <f t="shared" si="258"/>
        <v/>
      </c>
      <c r="CE178" s="22" t="str">
        <f t="shared" si="259"/>
        <v/>
      </c>
      <c r="CF178" s="22" t="str">
        <f t="shared" si="260"/>
        <v/>
      </c>
      <c r="CG178" s="22" t="str">
        <f t="shared" si="261"/>
        <v/>
      </c>
      <c r="CH178" s="22" t="str">
        <f t="shared" si="262"/>
        <v/>
      </c>
      <c r="CI178" s="22" t="str">
        <f t="shared" si="263"/>
        <v/>
      </c>
      <c r="CJ178" s="22" t="str">
        <f t="shared" si="264"/>
        <v/>
      </c>
      <c r="CK178" s="22" t="str">
        <f t="shared" si="265"/>
        <v/>
      </c>
      <c r="CL178" s="22" t="str">
        <f t="shared" si="266"/>
        <v/>
      </c>
      <c r="CM178" s="22" t="str">
        <f t="shared" si="267"/>
        <v/>
      </c>
      <c r="CN178" s="22" t="str">
        <f t="shared" si="268"/>
        <v/>
      </c>
      <c r="CO178" s="22" t="str">
        <f t="shared" si="269"/>
        <v/>
      </c>
      <c r="CP178" s="22" t="str">
        <f t="shared" si="270"/>
        <v/>
      </c>
      <c r="CQ178" s="22" t="str">
        <f t="shared" si="271"/>
        <v/>
      </c>
      <c r="CR178" s="22" t="str">
        <f t="shared" si="272"/>
        <v/>
      </c>
      <c r="CS178" s="22" t="str">
        <f t="shared" si="273"/>
        <v/>
      </c>
      <c r="CT178" s="22" t="str">
        <f t="shared" si="274"/>
        <v/>
      </c>
      <c r="CU178" s="22" t="str">
        <f t="shared" si="275"/>
        <v/>
      </c>
      <c r="CV178" s="22" t="str">
        <f t="shared" si="276"/>
        <v/>
      </c>
      <c r="CW178" s="22" t="str">
        <f t="shared" si="277"/>
        <v/>
      </c>
      <c r="CX178" s="22" t="str">
        <f t="shared" si="278"/>
        <v/>
      </c>
      <c r="CY178" s="22" t="str">
        <f t="shared" si="279"/>
        <v/>
      </c>
      <c r="CZ178" s="22" t="str">
        <f t="shared" si="280"/>
        <v/>
      </c>
      <c r="DA178" s="22" t="str">
        <f t="shared" si="281"/>
        <v/>
      </c>
      <c r="DB178" s="22" t="str">
        <f t="shared" si="282"/>
        <v/>
      </c>
      <c r="DC178" s="22" t="str">
        <f t="shared" si="283"/>
        <v/>
      </c>
      <c r="DD178" s="22" t="str">
        <f t="shared" si="284"/>
        <v/>
      </c>
      <c r="DE178" s="22" t="str">
        <f t="shared" si="285"/>
        <v/>
      </c>
      <c r="DF178" s="22" t="str">
        <f t="shared" si="286"/>
        <v/>
      </c>
      <c r="DG178" s="22" t="str">
        <f t="shared" si="287"/>
        <v/>
      </c>
      <c r="DH178" s="22" t="str">
        <f t="shared" si="288"/>
        <v/>
      </c>
      <c r="DI178" s="22" t="str">
        <f t="shared" si="289"/>
        <v/>
      </c>
      <c r="DJ178" s="22" t="str">
        <f t="shared" si="290"/>
        <v/>
      </c>
      <c r="DK178" s="22" t="str">
        <f t="shared" si="291"/>
        <v/>
      </c>
      <c r="DL178" s="22" t="str">
        <f t="shared" si="292"/>
        <v/>
      </c>
      <c r="DM178" s="22" t="str">
        <f t="shared" si="293"/>
        <v/>
      </c>
      <c r="DN178" s="22" t="str">
        <f t="shared" si="294"/>
        <v/>
      </c>
      <c r="DO178" s="22" t="str">
        <f t="shared" si="295"/>
        <v/>
      </c>
      <c r="DP178" s="22" t="str">
        <f t="shared" si="296"/>
        <v/>
      </c>
      <c r="DQ178" s="22" t="str">
        <f t="shared" si="297"/>
        <v/>
      </c>
      <c r="DR178" s="22" t="str">
        <f t="shared" si="298"/>
        <v/>
      </c>
      <c r="DS178" s="22" t="str">
        <f t="shared" si="299"/>
        <v/>
      </c>
      <c r="DT178" s="22" t="str">
        <f t="shared" si="300"/>
        <v/>
      </c>
      <c r="DU178" s="22" t="str">
        <f t="shared" si="301"/>
        <v/>
      </c>
      <c r="DV178" s="22" t="str">
        <f t="shared" si="302"/>
        <v/>
      </c>
      <c r="DX178" s="18">
        <f t="shared" si="303"/>
        <v>1.9694058283241549</v>
      </c>
      <c r="DY178" s="18">
        <f t="shared" si="304"/>
        <v>1.9281380385689189</v>
      </c>
      <c r="DZ178" s="18">
        <f t="shared" si="305"/>
        <v>1.8849916233664674</v>
      </c>
      <c r="EA178" s="18">
        <f t="shared" si="306"/>
        <v>1.8424852315549887</v>
      </c>
      <c r="EB178" s="18">
        <f t="shared" si="307"/>
        <v>1.800325613892837</v>
      </c>
      <c r="EC178" s="18">
        <f t="shared" si="308"/>
        <v>1.7598601056033749</v>
      </c>
      <c r="ED178" s="18">
        <f t="shared" si="309"/>
        <v>1.7197313664687501</v>
      </c>
      <c r="EE178" s="18">
        <f t="shared" si="310"/>
        <v>85.737483547907374</v>
      </c>
      <c r="EF178" s="18">
        <f t="shared" si="311"/>
        <v>0</v>
      </c>
      <c r="EG178" s="18">
        <f t="shared" si="312"/>
        <v>0</v>
      </c>
      <c r="EH178" s="18">
        <f t="shared" si="313"/>
        <v>0</v>
      </c>
      <c r="EI178" s="18">
        <f t="shared" si="314"/>
        <v>0</v>
      </c>
      <c r="EJ178" s="18">
        <f t="shared" si="315"/>
        <v>0</v>
      </c>
      <c r="EK178" s="18">
        <f t="shared" si="316"/>
        <v>0</v>
      </c>
      <c r="EL178" s="18">
        <f t="shared" si="317"/>
        <v>0</v>
      </c>
      <c r="EM178" s="18">
        <f t="shared" si="318"/>
        <v>0</v>
      </c>
      <c r="EN178" s="18">
        <f t="shared" si="319"/>
        <v>0</v>
      </c>
      <c r="EO178" s="18">
        <f t="shared" si="320"/>
        <v>0</v>
      </c>
      <c r="EP178" s="18">
        <f t="shared" si="321"/>
        <v>0</v>
      </c>
      <c r="EQ178" s="18">
        <f t="shared" si="322"/>
        <v>0</v>
      </c>
      <c r="ER178" s="18">
        <f t="shared" si="323"/>
        <v>0</v>
      </c>
      <c r="ES178" s="18">
        <f t="shared" si="324"/>
        <v>0</v>
      </c>
      <c r="ET178" s="18">
        <f t="shared" si="325"/>
        <v>0</v>
      </c>
      <c r="EU178" s="18">
        <f t="shared" si="326"/>
        <v>0</v>
      </c>
      <c r="EV178" s="18">
        <f t="shared" si="327"/>
        <v>0</v>
      </c>
      <c r="EW178" s="18">
        <f t="shared" si="328"/>
        <v>0</v>
      </c>
      <c r="EX178" s="18">
        <f t="shared" si="329"/>
        <v>0</v>
      </c>
      <c r="EY178" s="18">
        <f t="shared" si="330"/>
        <v>0</v>
      </c>
      <c r="EZ178" s="18">
        <f t="shared" si="331"/>
        <v>0</v>
      </c>
      <c r="FA178" s="18">
        <f t="shared" si="332"/>
        <v>0</v>
      </c>
      <c r="FB178" s="18">
        <f t="shared" si="333"/>
        <v>0</v>
      </c>
      <c r="FC178" s="18">
        <f t="shared" si="334"/>
        <v>0</v>
      </c>
      <c r="FD178" s="18">
        <f t="shared" si="335"/>
        <v>0</v>
      </c>
      <c r="FE178" s="18">
        <f t="shared" si="336"/>
        <v>0</v>
      </c>
      <c r="FF178" s="18">
        <f t="shared" si="337"/>
        <v>0</v>
      </c>
      <c r="FG178" s="18">
        <f t="shared" si="338"/>
        <v>0</v>
      </c>
      <c r="FH178" s="18">
        <f t="shared" si="339"/>
        <v>0</v>
      </c>
      <c r="FI178" s="18">
        <f t="shared" si="340"/>
        <v>0</v>
      </c>
      <c r="FJ178" s="18">
        <f t="shared" si="341"/>
        <v>0</v>
      </c>
      <c r="FK178" s="18">
        <f t="shared" si="342"/>
        <v>0</v>
      </c>
      <c r="FL178" s="18">
        <f t="shared" si="343"/>
        <v>0</v>
      </c>
      <c r="FM178" s="18">
        <f t="shared" si="344"/>
        <v>0</v>
      </c>
      <c r="FN178" s="18">
        <f t="shared" si="345"/>
        <v>0</v>
      </c>
      <c r="FO178" s="18">
        <f t="shared" si="346"/>
        <v>0</v>
      </c>
      <c r="FP178" s="18">
        <f t="shared" si="347"/>
        <v>0</v>
      </c>
      <c r="FQ178" s="18">
        <f t="shared" si="348"/>
        <v>0</v>
      </c>
      <c r="FR178" s="18">
        <f t="shared" si="349"/>
        <v>0</v>
      </c>
      <c r="FS178" s="18">
        <f t="shared" si="350"/>
        <v>0</v>
      </c>
      <c r="FT178" s="18">
        <f t="shared" si="351"/>
        <v>0</v>
      </c>
      <c r="FU178" s="18">
        <f t="shared" si="352"/>
        <v>0</v>
      </c>
      <c r="FV178" s="18">
        <f t="shared" si="353"/>
        <v>0</v>
      </c>
      <c r="FW178" s="18">
        <f t="shared" si="354"/>
        <v>0</v>
      </c>
      <c r="FX178" s="18">
        <f t="shared" si="355"/>
        <v>0</v>
      </c>
      <c r="FY178" s="18">
        <f t="shared" si="356"/>
        <v>0</v>
      </c>
      <c r="FZ178" s="18">
        <f t="shared" si="357"/>
        <v>0</v>
      </c>
      <c r="GA178" s="18">
        <f t="shared" si="358"/>
        <v>0</v>
      </c>
      <c r="GB178" s="18">
        <f t="shared" si="359"/>
        <v>0</v>
      </c>
      <c r="GC178" s="18">
        <f t="shared" si="360"/>
        <v>0</v>
      </c>
      <c r="GD178" s="18">
        <f t="shared" si="361"/>
        <v>0</v>
      </c>
      <c r="GE178" s="18">
        <f t="shared" si="362"/>
        <v>0</v>
      </c>
    </row>
    <row r="179" spans="1:187" x14ac:dyDescent="0.2">
      <c r="A179">
        <v>176</v>
      </c>
      <c r="B179" s="16">
        <f>Bonds!B179</f>
        <v>47710</v>
      </c>
      <c r="C179" s="17">
        <f>Bonds!C179</f>
        <v>0.625</v>
      </c>
      <c r="D179">
        <f>Bonds!Q179</f>
        <v>8</v>
      </c>
      <c r="E179">
        <f t="shared" si="242"/>
        <v>0</v>
      </c>
      <c r="F179" s="16">
        <f>IF(1&gt;$D179,"",IF($E179=1,EOMONTH(EDATE(Bonds!$I179,6*(1-1)),0),EDATE(Bonds!$I179,6*(1-1))))</f>
        <v>46433</v>
      </c>
      <c r="G179" s="16">
        <f>IF(2&gt;$D179,"",IF($E179=1,EOMONTH(EDATE(Bonds!$I179,6*(2-1)),0),EDATE(Bonds!$I179,6*(2-1))))</f>
        <v>46614</v>
      </c>
      <c r="H179" s="16">
        <f>IF(3&gt;$D179,"",IF($E179=1,EOMONTH(EDATE(Bonds!$I179,6*(3-1)),0),EDATE(Bonds!$I179,6*(3-1))))</f>
        <v>46798</v>
      </c>
      <c r="I179" s="16">
        <f>IF(4&gt;$D179,"",IF($E179=1,EOMONTH(EDATE(Bonds!$I179,6*(4-1)),0),EDATE(Bonds!$I179,6*(4-1))))</f>
        <v>46980</v>
      </c>
      <c r="J179" s="16">
        <f>IF(5&gt;$D179,"",IF($E179=1,EOMONTH(EDATE(Bonds!$I179,6*(5-1)),0),EDATE(Bonds!$I179,6*(5-1))))</f>
        <v>47164</v>
      </c>
      <c r="K179" s="16">
        <f>IF(6&gt;$D179,"",IF($E179=1,EOMONTH(EDATE(Bonds!$I179,6*(6-1)),0),EDATE(Bonds!$I179,6*(6-1))))</f>
        <v>47345</v>
      </c>
      <c r="L179" s="16">
        <f>IF(7&gt;$D179,"",IF($E179=1,EOMONTH(EDATE(Bonds!$I179,6*(7-1)),0),EDATE(Bonds!$I179,6*(7-1))))</f>
        <v>47529</v>
      </c>
      <c r="M179" s="16">
        <f>IF(8&gt;$D179,"",IF($E179=1,EOMONTH(EDATE(Bonds!$I179,6*(8-1)),0),EDATE(Bonds!$I179,6*(8-1))))</f>
        <v>47710</v>
      </c>
      <c r="N179" s="16" t="str">
        <f>IF(9&gt;$D179,"",IF($E179=1,EOMONTH(EDATE(Bonds!$I179,6*(9-1)),0),EDATE(Bonds!$I179,6*(9-1))))</f>
        <v/>
      </c>
      <c r="O179" s="16" t="str">
        <f>IF(10&gt;$D179,"",IF($E179=1,EOMONTH(EDATE(Bonds!$I179,6*(10-1)),0),EDATE(Bonds!$I179,6*(10-1))))</f>
        <v/>
      </c>
      <c r="P179" s="16" t="str">
        <f>IF(11&gt;$D179,"",IF($E179=1,EOMONTH(EDATE(Bonds!$I179,6*(11-1)),0),EDATE(Bonds!$I179,6*(11-1))))</f>
        <v/>
      </c>
      <c r="Q179" s="16" t="str">
        <f>IF(12&gt;$D179,"",IF($E179=1,EOMONTH(EDATE(Bonds!$I179,6*(12-1)),0),EDATE(Bonds!$I179,6*(12-1))))</f>
        <v/>
      </c>
      <c r="R179" s="16" t="str">
        <f>IF(13&gt;$D179,"",IF($E179=1,EOMONTH(EDATE(Bonds!$I179,6*(13-1)),0),EDATE(Bonds!$I179,6*(13-1))))</f>
        <v/>
      </c>
      <c r="S179" s="16" t="str">
        <f>IF(14&gt;$D179,"",IF($E179=1,EOMONTH(EDATE(Bonds!$I179,6*(14-1)),0),EDATE(Bonds!$I179,6*(14-1))))</f>
        <v/>
      </c>
      <c r="T179" s="16" t="str">
        <f>IF(15&gt;$D179,"",IF($E179=1,EOMONTH(EDATE(Bonds!$I179,6*(15-1)),0),EDATE(Bonds!$I179,6*(15-1))))</f>
        <v/>
      </c>
      <c r="U179" s="16" t="str">
        <f>IF(16&gt;$D179,"",IF($E179=1,EOMONTH(EDATE(Bonds!$I179,6*(16-1)),0),EDATE(Bonds!$I179,6*(16-1))))</f>
        <v/>
      </c>
      <c r="V179" s="16" t="str">
        <f>IF(17&gt;$D179,"",IF($E179=1,EOMONTH(EDATE(Bonds!$I179,6*(17-1)),0),EDATE(Bonds!$I179,6*(17-1))))</f>
        <v/>
      </c>
      <c r="W179" s="16" t="str">
        <f>IF(18&gt;$D179,"",IF($E179=1,EOMONTH(EDATE(Bonds!$I179,6*(18-1)),0),EDATE(Bonds!$I179,6*(18-1))))</f>
        <v/>
      </c>
      <c r="X179" s="16" t="str">
        <f>IF(19&gt;$D179,"",IF($E179=1,EOMONTH(EDATE(Bonds!$I179,6*(19-1)),0),EDATE(Bonds!$I179,6*(19-1))))</f>
        <v/>
      </c>
      <c r="Y179" s="16" t="str">
        <f>IF(20&gt;$D179,"",IF($E179=1,EOMONTH(EDATE(Bonds!$I179,6*(20-1)),0),EDATE(Bonds!$I179,6*(20-1))))</f>
        <v/>
      </c>
      <c r="Z179" s="16" t="str">
        <f>IF(21&gt;$D179,"",IF($E179=1,EOMONTH(EDATE(Bonds!$I179,6*(21-1)),0),EDATE(Bonds!$I179,6*(21-1))))</f>
        <v/>
      </c>
      <c r="AA179" s="16" t="str">
        <f>IF(22&gt;$D179,"",IF($E179=1,EOMONTH(EDATE(Bonds!$I179,6*(22-1)),0),EDATE(Bonds!$I179,6*(22-1))))</f>
        <v/>
      </c>
      <c r="AB179" s="16" t="str">
        <f>IF(23&gt;$D179,"",IF($E179=1,EOMONTH(EDATE(Bonds!$I179,6*(23-1)),0),EDATE(Bonds!$I179,6*(23-1))))</f>
        <v/>
      </c>
      <c r="AC179" s="16" t="str">
        <f>IF(24&gt;$D179,"",IF($E179=1,EOMONTH(EDATE(Bonds!$I179,6*(24-1)),0),EDATE(Bonds!$I179,6*(24-1))))</f>
        <v/>
      </c>
      <c r="AD179" s="16" t="str">
        <f>IF(25&gt;$D179,"",IF($E179=1,EOMONTH(EDATE(Bonds!$I179,6*(25-1)),0),EDATE(Bonds!$I179,6*(25-1))))</f>
        <v/>
      </c>
      <c r="AE179" s="16" t="str">
        <f>IF(26&gt;$D179,"",IF($E179=1,EOMONTH(EDATE(Bonds!$I179,6*(26-1)),0),EDATE(Bonds!$I179,6*(26-1))))</f>
        <v/>
      </c>
      <c r="AF179" s="16" t="str">
        <f>IF(27&gt;$D179,"",IF($E179=1,EOMONTH(EDATE(Bonds!$I179,6*(27-1)),0),EDATE(Bonds!$I179,6*(27-1))))</f>
        <v/>
      </c>
      <c r="AG179" s="16" t="str">
        <f>IF(28&gt;$D179,"",IF($E179=1,EOMONTH(EDATE(Bonds!$I179,6*(28-1)),0),EDATE(Bonds!$I179,6*(28-1))))</f>
        <v/>
      </c>
      <c r="AH179" s="16" t="str">
        <f>IF(29&gt;$D179,"",IF($E179=1,EOMONTH(EDATE(Bonds!$I179,6*(29-1)),0),EDATE(Bonds!$I179,6*(29-1))))</f>
        <v/>
      </c>
      <c r="AI179" s="16" t="str">
        <f>IF(30&gt;$D179,"",IF($E179=1,EOMONTH(EDATE(Bonds!$I179,6*(30-1)),0),EDATE(Bonds!$I179,6*(30-1))))</f>
        <v/>
      </c>
      <c r="AJ179" s="16" t="str">
        <f>IF(31&gt;$D179,"",IF($E179=1,EOMONTH(EDATE(Bonds!$I179,6*(31-1)),0),EDATE(Bonds!$I179,6*(31-1))))</f>
        <v/>
      </c>
      <c r="AK179" s="16" t="str">
        <f>IF(32&gt;$D179,"",IF($E179=1,EOMONTH(EDATE(Bonds!$I179,6*(32-1)),0),EDATE(Bonds!$I179,6*(32-1))))</f>
        <v/>
      </c>
      <c r="AL179" s="16" t="str">
        <f>IF(33&gt;$D179,"",IF($E179=1,EOMONTH(EDATE(Bonds!$I179,6*(33-1)),0),EDATE(Bonds!$I179,6*(33-1))))</f>
        <v/>
      </c>
      <c r="AM179" s="16" t="str">
        <f>IF(34&gt;$D179,"",IF($E179=1,EOMONTH(EDATE(Bonds!$I179,6*(34-1)),0),EDATE(Bonds!$I179,6*(34-1))))</f>
        <v/>
      </c>
      <c r="AN179" s="16" t="str">
        <f>IF(35&gt;$D179,"",IF($E179=1,EOMONTH(EDATE(Bonds!$I179,6*(35-1)),0),EDATE(Bonds!$I179,6*(35-1))))</f>
        <v/>
      </c>
      <c r="AO179" s="16" t="str">
        <f>IF(36&gt;$D179,"",IF($E179=1,EOMONTH(EDATE(Bonds!$I179,6*(36-1)),0),EDATE(Bonds!$I179,6*(36-1))))</f>
        <v/>
      </c>
      <c r="AP179" s="16" t="str">
        <f>IF(37&gt;$D179,"",IF($E179=1,EOMONTH(EDATE(Bonds!$I179,6*(37-1)),0),EDATE(Bonds!$I179,6*(37-1))))</f>
        <v/>
      </c>
      <c r="AQ179" s="16" t="str">
        <f>IF(38&gt;$D179,"",IF($E179=1,EOMONTH(EDATE(Bonds!$I179,6*(38-1)),0),EDATE(Bonds!$I179,6*(38-1))))</f>
        <v/>
      </c>
      <c r="AR179" s="16" t="str">
        <f>IF(39&gt;$D179,"",IF($E179=1,EOMONTH(EDATE(Bonds!$I179,6*(39-1)),0),EDATE(Bonds!$I179,6*(39-1))))</f>
        <v/>
      </c>
      <c r="AS179" s="16" t="str">
        <f>IF(40&gt;$D179,"",IF($E179=1,EOMONTH(EDATE(Bonds!$I179,6*(40-1)),0),EDATE(Bonds!$I179,6*(40-1))))</f>
        <v/>
      </c>
      <c r="AT179" s="16" t="str">
        <f>IF(41&gt;$D179,"",IF($E179=1,EOMONTH(EDATE(Bonds!$I179,6*(41-1)),0),EDATE(Bonds!$I179,6*(41-1))))</f>
        <v/>
      </c>
      <c r="AU179" s="16" t="str">
        <f>IF(42&gt;$D179,"",IF($E179=1,EOMONTH(EDATE(Bonds!$I179,6*(42-1)),0),EDATE(Bonds!$I179,6*(42-1))))</f>
        <v/>
      </c>
      <c r="AV179" s="16" t="str">
        <f>IF(43&gt;$D179,"",IF($E179=1,EOMONTH(EDATE(Bonds!$I179,6*(43-1)),0),EDATE(Bonds!$I179,6*(43-1))))</f>
        <v/>
      </c>
      <c r="AW179" s="16" t="str">
        <f>IF(44&gt;$D179,"",IF($E179=1,EOMONTH(EDATE(Bonds!$I179,6*(44-1)),0),EDATE(Bonds!$I179,6*(44-1))))</f>
        <v/>
      </c>
      <c r="AX179" s="16" t="str">
        <f>IF(45&gt;$D179,"",IF($E179=1,EOMONTH(EDATE(Bonds!$I179,6*(45-1)),0),EDATE(Bonds!$I179,6*(45-1))))</f>
        <v/>
      </c>
      <c r="AY179" s="16" t="str">
        <f>IF(46&gt;$D179,"",IF($E179=1,EOMONTH(EDATE(Bonds!$I179,6*(46-1)),0),EDATE(Bonds!$I179,6*(46-1))))</f>
        <v/>
      </c>
      <c r="AZ179" s="16" t="str">
        <f>IF(47&gt;$D179,"",IF($E179=1,EOMONTH(EDATE(Bonds!$I179,6*(47-1)),0),EDATE(Bonds!$I179,6*(47-1))))</f>
        <v/>
      </c>
      <c r="BA179" s="16" t="str">
        <f>IF(48&gt;$D179,"",IF($E179=1,EOMONTH(EDATE(Bonds!$I179,6*(48-1)),0),EDATE(Bonds!$I179,6*(48-1))))</f>
        <v/>
      </c>
      <c r="BB179" s="16" t="str">
        <f>IF(49&gt;$D179,"",IF($E179=1,EOMONTH(EDATE(Bonds!$I179,6*(49-1)),0),EDATE(Bonds!$I179,6*(49-1))))</f>
        <v/>
      </c>
      <c r="BC179" s="16" t="str">
        <f>IF(50&gt;$D179,"",IF($E179=1,EOMONTH(EDATE(Bonds!$I179,6*(50-1)),0),EDATE(Bonds!$I179,6*(50-1))))</f>
        <v/>
      </c>
      <c r="BD179" s="16" t="str">
        <f>IF(51&gt;$D179,"",IF($E179=1,EOMONTH(EDATE(Bonds!$I179,6*(51-1)),0),EDATE(Bonds!$I179,6*(51-1))))</f>
        <v/>
      </c>
      <c r="BE179" s="16" t="str">
        <f>IF(52&gt;$D179,"",IF($E179=1,EOMONTH(EDATE(Bonds!$I179,6*(52-1)),0),EDATE(Bonds!$I179,6*(52-1))))</f>
        <v/>
      </c>
      <c r="BF179" s="16" t="str">
        <f>IF(53&gt;$D179,"",IF($E179=1,EOMONTH(EDATE(Bonds!$I179,6*(53-1)),0),EDATE(Bonds!$I179,6*(53-1))))</f>
        <v/>
      </c>
      <c r="BG179" s="16" t="str">
        <f>IF(54&gt;$D179,"",IF($E179=1,EOMONTH(EDATE(Bonds!$I179,6*(54-1)),0),EDATE(Bonds!$I179,6*(54-1))))</f>
        <v/>
      </c>
      <c r="BH179" s="16" t="str">
        <f>IF(55&gt;$D179,"",IF($E179=1,EOMONTH(EDATE(Bonds!$I179,6*(55-1)),0),EDATE(Bonds!$I179,6*(55-1))))</f>
        <v/>
      </c>
      <c r="BI179" s="16" t="str">
        <f>IF(56&gt;$D179,"",IF($E179=1,EOMONTH(EDATE(Bonds!$I179,6*(56-1)),0),EDATE(Bonds!$I179,6*(56-1))))</f>
        <v/>
      </c>
      <c r="BJ179" s="16" t="str">
        <f>IF(57&gt;$D179,"",IF($E179=1,EOMONTH(EDATE(Bonds!$I179,6*(57-1)),0),EDATE(Bonds!$I179,6*(57-1))))</f>
        <v/>
      </c>
      <c r="BK179" s="16" t="str">
        <f>IF(58&gt;$D179,"",IF($E179=1,EOMONTH(EDATE(Bonds!$I179,6*(58-1)),0),EDATE(Bonds!$I179,6*(58-1))))</f>
        <v/>
      </c>
      <c r="BL179" s="16" t="str">
        <f>IF(59&gt;$D179,"",IF($E179=1,EOMONTH(EDATE(Bonds!$I179,6*(59-1)),0),EDATE(Bonds!$I179,6*(59-1))))</f>
        <v/>
      </c>
      <c r="BM179" s="16" t="str">
        <f>IF(60&gt;$D179,"",IF($E179=1,EOMONTH(EDATE(Bonds!$I179,6*(60-1)),0),EDATE(Bonds!$I179,6*(60-1))))</f>
        <v/>
      </c>
      <c r="BO179" s="22">
        <f t="shared" si="243"/>
        <v>3.9020657449939315E-2</v>
      </c>
      <c r="BP179" s="22">
        <f t="shared" si="244"/>
        <v>4.1110910077221674E-2</v>
      </c>
      <c r="BQ179" s="22">
        <f t="shared" si="245"/>
        <v>4.2474903504774571E-2</v>
      </c>
      <c r="BR179" s="22">
        <f t="shared" si="246"/>
        <v>4.3324176224102208E-2</v>
      </c>
      <c r="BS179" s="22">
        <f t="shared" si="247"/>
        <v>4.3859676958404203E-2</v>
      </c>
      <c r="BT179" s="22">
        <f t="shared" si="248"/>
        <v>4.4193064657407355E-2</v>
      </c>
      <c r="BU179" s="22">
        <f t="shared" si="249"/>
        <v>4.4421617888674783E-2</v>
      </c>
      <c r="BV179" s="22">
        <f t="shared" si="250"/>
        <v>4.4594344852586863E-2</v>
      </c>
      <c r="BW179" s="22" t="str">
        <f t="shared" si="251"/>
        <v/>
      </c>
      <c r="BX179" s="22" t="str">
        <f t="shared" si="252"/>
        <v/>
      </c>
      <c r="BY179" s="22" t="str">
        <f t="shared" si="253"/>
        <v/>
      </c>
      <c r="BZ179" s="22" t="str">
        <f t="shared" si="254"/>
        <v/>
      </c>
      <c r="CA179" s="22" t="str">
        <f t="shared" si="255"/>
        <v/>
      </c>
      <c r="CB179" s="22" t="str">
        <f t="shared" si="256"/>
        <v/>
      </c>
      <c r="CC179" s="22" t="str">
        <f t="shared" si="257"/>
        <v/>
      </c>
      <c r="CD179" s="22" t="str">
        <f t="shared" si="258"/>
        <v/>
      </c>
      <c r="CE179" s="22" t="str">
        <f t="shared" si="259"/>
        <v/>
      </c>
      <c r="CF179" s="22" t="str">
        <f t="shared" si="260"/>
        <v/>
      </c>
      <c r="CG179" s="22" t="str">
        <f t="shared" si="261"/>
        <v/>
      </c>
      <c r="CH179" s="22" t="str">
        <f t="shared" si="262"/>
        <v/>
      </c>
      <c r="CI179" s="22" t="str">
        <f t="shared" si="263"/>
        <v/>
      </c>
      <c r="CJ179" s="22" t="str">
        <f t="shared" si="264"/>
        <v/>
      </c>
      <c r="CK179" s="22" t="str">
        <f t="shared" si="265"/>
        <v/>
      </c>
      <c r="CL179" s="22" t="str">
        <f t="shared" si="266"/>
        <v/>
      </c>
      <c r="CM179" s="22" t="str">
        <f t="shared" si="267"/>
        <v/>
      </c>
      <c r="CN179" s="22" t="str">
        <f t="shared" si="268"/>
        <v/>
      </c>
      <c r="CO179" s="22" t="str">
        <f t="shared" si="269"/>
        <v/>
      </c>
      <c r="CP179" s="22" t="str">
        <f t="shared" si="270"/>
        <v/>
      </c>
      <c r="CQ179" s="22" t="str">
        <f t="shared" si="271"/>
        <v/>
      </c>
      <c r="CR179" s="22" t="str">
        <f t="shared" si="272"/>
        <v/>
      </c>
      <c r="CS179" s="22" t="str">
        <f t="shared" si="273"/>
        <v/>
      </c>
      <c r="CT179" s="22" t="str">
        <f t="shared" si="274"/>
        <v/>
      </c>
      <c r="CU179" s="22" t="str">
        <f t="shared" si="275"/>
        <v/>
      </c>
      <c r="CV179" s="22" t="str">
        <f t="shared" si="276"/>
        <v/>
      </c>
      <c r="CW179" s="22" t="str">
        <f t="shared" si="277"/>
        <v/>
      </c>
      <c r="CX179" s="22" t="str">
        <f t="shared" si="278"/>
        <v/>
      </c>
      <c r="CY179" s="22" t="str">
        <f t="shared" si="279"/>
        <v/>
      </c>
      <c r="CZ179" s="22" t="str">
        <f t="shared" si="280"/>
        <v/>
      </c>
      <c r="DA179" s="22" t="str">
        <f t="shared" si="281"/>
        <v/>
      </c>
      <c r="DB179" s="22" t="str">
        <f t="shared" si="282"/>
        <v/>
      </c>
      <c r="DC179" s="22" t="str">
        <f t="shared" si="283"/>
        <v/>
      </c>
      <c r="DD179" s="22" t="str">
        <f t="shared" si="284"/>
        <v/>
      </c>
      <c r="DE179" s="22" t="str">
        <f t="shared" si="285"/>
        <v/>
      </c>
      <c r="DF179" s="22" t="str">
        <f t="shared" si="286"/>
        <v/>
      </c>
      <c r="DG179" s="22" t="str">
        <f t="shared" si="287"/>
        <v/>
      </c>
      <c r="DH179" s="22" t="str">
        <f t="shared" si="288"/>
        <v/>
      </c>
      <c r="DI179" s="22" t="str">
        <f t="shared" si="289"/>
        <v/>
      </c>
      <c r="DJ179" s="22" t="str">
        <f t="shared" si="290"/>
        <v/>
      </c>
      <c r="DK179" s="22" t="str">
        <f t="shared" si="291"/>
        <v/>
      </c>
      <c r="DL179" s="22" t="str">
        <f t="shared" si="292"/>
        <v/>
      </c>
      <c r="DM179" s="22" t="str">
        <f t="shared" si="293"/>
        <v/>
      </c>
      <c r="DN179" s="22" t="str">
        <f t="shared" si="294"/>
        <v/>
      </c>
      <c r="DO179" s="22" t="str">
        <f t="shared" si="295"/>
        <v/>
      </c>
      <c r="DP179" s="22" t="str">
        <f t="shared" si="296"/>
        <v/>
      </c>
      <c r="DQ179" s="22" t="str">
        <f t="shared" si="297"/>
        <v/>
      </c>
      <c r="DR179" s="22" t="str">
        <f t="shared" si="298"/>
        <v/>
      </c>
      <c r="DS179" s="22" t="str">
        <f t="shared" si="299"/>
        <v/>
      </c>
      <c r="DT179" s="22" t="str">
        <f t="shared" si="300"/>
        <v/>
      </c>
      <c r="DU179" s="22" t="str">
        <f t="shared" si="301"/>
        <v/>
      </c>
      <c r="DV179" s="22" t="str">
        <f t="shared" si="302"/>
        <v/>
      </c>
      <c r="DX179" s="18">
        <f t="shared" si="303"/>
        <v>0.30720016041111403</v>
      </c>
      <c r="DY179" s="18">
        <f t="shared" si="304"/>
        <v>0.30072515527863103</v>
      </c>
      <c r="DZ179" s="18">
        <f t="shared" si="305"/>
        <v>0.29397961549643792</v>
      </c>
      <c r="EA179" s="18">
        <f t="shared" si="306"/>
        <v>0.28734573241250128</v>
      </c>
      <c r="EB179" s="18">
        <f t="shared" si="307"/>
        <v>0.28077083196802199</v>
      </c>
      <c r="EC179" s="18">
        <f t="shared" si="308"/>
        <v>0.27446123859153965</v>
      </c>
      <c r="ED179" s="18">
        <f t="shared" si="309"/>
        <v>0.2682033395309944</v>
      </c>
      <c r="EE179" s="18">
        <f t="shared" si="310"/>
        <v>84.160272639432606</v>
      </c>
      <c r="EF179" s="18">
        <f t="shared" si="311"/>
        <v>0</v>
      </c>
      <c r="EG179" s="18">
        <f t="shared" si="312"/>
        <v>0</v>
      </c>
      <c r="EH179" s="18">
        <f t="shared" si="313"/>
        <v>0</v>
      </c>
      <c r="EI179" s="18">
        <f t="shared" si="314"/>
        <v>0</v>
      </c>
      <c r="EJ179" s="18">
        <f t="shared" si="315"/>
        <v>0</v>
      </c>
      <c r="EK179" s="18">
        <f t="shared" si="316"/>
        <v>0</v>
      </c>
      <c r="EL179" s="18">
        <f t="shared" si="317"/>
        <v>0</v>
      </c>
      <c r="EM179" s="18">
        <f t="shared" si="318"/>
        <v>0</v>
      </c>
      <c r="EN179" s="18">
        <f t="shared" si="319"/>
        <v>0</v>
      </c>
      <c r="EO179" s="18">
        <f t="shared" si="320"/>
        <v>0</v>
      </c>
      <c r="EP179" s="18">
        <f t="shared" si="321"/>
        <v>0</v>
      </c>
      <c r="EQ179" s="18">
        <f t="shared" si="322"/>
        <v>0</v>
      </c>
      <c r="ER179" s="18">
        <f t="shared" si="323"/>
        <v>0</v>
      </c>
      <c r="ES179" s="18">
        <f t="shared" si="324"/>
        <v>0</v>
      </c>
      <c r="ET179" s="18">
        <f t="shared" si="325"/>
        <v>0</v>
      </c>
      <c r="EU179" s="18">
        <f t="shared" si="326"/>
        <v>0</v>
      </c>
      <c r="EV179" s="18">
        <f t="shared" si="327"/>
        <v>0</v>
      </c>
      <c r="EW179" s="18">
        <f t="shared" si="328"/>
        <v>0</v>
      </c>
      <c r="EX179" s="18">
        <f t="shared" si="329"/>
        <v>0</v>
      </c>
      <c r="EY179" s="18">
        <f t="shared" si="330"/>
        <v>0</v>
      </c>
      <c r="EZ179" s="18">
        <f t="shared" si="331"/>
        <v>0</v>
      </c>
      <c r="FA179" s="18">
        <f t="shared" si="332"/>
        <v>0</v>
      </c>
      <c r="FB179" s="18">
        <f t="shared" si="333"/>
        <v>0</v>
      </c>
      <c r="FC179" s="18">
        <f t="shared" si="334"/>
        <v>0</v>
      </c>
      <c r="FD179" s="18">
        <f t="shared" si="335"/>
        <v>0</v>
      </c>
      <c r="FE179" s="18">
        <f t="shared" si="336"/>
        <v>0</v>
      </c>
      <c r="FF179" s="18">
        <f t="shared" si="337"/>
        <v>0</v>
      </c>
      <c r="FG179" s="18">
        <f t="shared" si="338"/>
        <v>0</v>
      </c>
      <c r="FH179" s="18">
        <f t="shared" si="339"/>
        <v>0</v>
      </c>
      <c r="FI179" s="18">
        <f t="shared" si="340"/>
        <v>0</v>
      </c>
      <c r="FJ179" s="18">
        <f t="shared" si="341"/>
        <v>0</v>
      </c>
      <c r="FK179" s="18">
        <f t="shared" si="342"/>
        <v>0</v>
      </c>
      <c r="FL179" s="18">
        <f t="shared" si="343"/>
        <v>0</v>
      </c>
      <c r="FM179" s="18">
        <f t="shared" si="344"/>
        <v>0</v>
      </c>
      <c r="FN179" s="18">
        <f t="shared" si="345"/>
        <v>0</v>
      </c>
      <c r="FO179" s="18">
        <f t="shared" si="346"/>
        <v>0</v>
      </c>
      <c r="FP179" s="18">
        <f t="shared" si="347"/>
        <v>0</v>
      </c>
      <c r="FQ179" s="18">
        <f t="shared" si="348"/>
        <v>0</v>
      </c>
      <c r="FR179" s="18">
        <f t="shared" si="349"/>
        <v>0</v>
      </c>
      <c r="FS179" s="18">
        <f t="shared" si="350"/>
        <v>0</v>
      </c>
      <c r="FT179" s="18">
        <f t="shared" si="351"/>
        <v>0</v>
      </c>
      <c r="FU179" s="18">
        <f t="shared" si="352"/>
        <v>0</v>
      </c>
      <c r="FV179" s="18">
        <f t="shared" si="353"/>
        <v>0</v>
      </c>
      <c r="FW179" s="18">
        <f t="shared" si="354"/>
        <v>0</v>
      </c>
      <c r="FX179" s="18">
        <f t="shared" si="355"/>
        <v>0</v>
      </c>
      <c r="FY179" s="18">
        <f t="shared" si="356"/>
        <v>0</v>
      </c>
      <c r="FZ179" s="18">
        <f t="shared" si="357"/>
        <v>0</v>
      </c>
      <c r="GA179" s="18">
        <f t="shared" si="358"/>
        <v>0</v>
      </c>
      <c r="GB179" s="18">
        <f t="shared" si="359"/>
        <v>0</v>
      </c>
      <c r="GC179" s="18">
        <f t="shared" si="360"/>
        <v>0</v>
      </c>
      <c r="GD179" s="18">
        <f t="shared" si="361"/>
        <v>0</v>
      </c>
      <c r="GE179" s="18">
        <f t="shared" si="362"/>
        <v>0</v>
      </c>
    </row>
    <row r="180" spans="1:187" x14ac:dyDescent="0.2">
      <c r="A180">
        <v>177</v>
      </c>
      <c r="B180" s="16">
        <f>Bonds!B180</f>
        <v>47726</v>
      </c>
      <c r="C180" s="17">
        <f>Bonds!C180</f>
        <v>3.625</v>
      </c>
      <c r="D180">
        <f>Bonds!Q180</f>
        <v>8</v>
      </c>
      <c r="E180">
        <f t="shared" si="242"/>
        <v>1</v>
      </c>
      <c r="F180" s="16">
        <f>IF(1&gt;$D180,"",IF($E180=1,EOMONTH(EDATE(Bonds!$I180,6*(1-1)),0),EDATE(Bonds!$I180,6*(1-1))))</f>
        <v>46446</v>
      </c>
      <c r="G180" s="16">
        <f>IF(2&gt;$D180,"",IF($E180=1,EOMONTH(EDATE(Bonds!$I180,6*(2-1)),0),EDATE(Bonds!$I180,6*(2-1))))</f>
        <v>46630</v>
      </c>
      <c r="H180" s="16">
        <f>IF(3&gt;$D180,"",IF($E180=1,EOMONTH(EDATE(Bonds!$I180,6*(3-1)),0),EDATE(Bonds!$I180,6*(3-1))))</f>
        <v>46812</v>
      </c>
      <c r="I180" s="16">
        <f>IF(4&gt;$D180,"",IF($E180=1,EOMONTH(EDATE(Bonds!$I180,6*(4-1)),0),EDATE(Bonds!$I180,6*(4-1))))</f>
        <v>46996</v>
      </c>
      <c r="J180" s="16">
        <f>IF(5&gt;$D180,"",IF($E180=1,EOMONTH(EDATE(Bonds!$I180,6*(5-1)),0),EDATE(Bonds!$I180,6*(5-1))))</f>
        <v>47177</v>
      </c>
      <c r="K180" s="16">
        <f>IF(6&gt;$D180,"",IF($E180=1,EOMONTH(EDATE(Bonds!$I180,6*(6-1)),0),EDATE(Bonds!$I180,6*(6-1))))</f>
        <v>47361</v>
      </c>
      <c r="L180" s="16">
        <f>IF(7&gt;$D180,"",IF($E180=1,EOMONTH(EDATE(Bonds!$I180,6*(7-1)),0),EDATE(Bonds!$I180,6*(7-1))))</f>
        <v>47542</v>
      </c>
      <c r="M180" s="16">
        <f>IF(8&gt;$D180,"",IF($E180=1,EOMONTH(EDATE(Bonds!$I180,6*(8-1)),0),EDATE(Bonds!$I180,6*(8-1))))</f>
        <v>47726</v>
      </c>
      <c r="N180" s="16" t="str">
        <f>IF(9&gt;$D180,"",IF($E180=1,EOMONTH(EDATE(Bonds!$I180,6*(9-1)),0),EDATE(Bonds!$I180,6*(9-1))))</f>
        <v/>
      </c>
      <c r="O180" s="16" t="str">
        <f>IF(10&gt;$D180,"",IF($E180=1,EOMONTH(EDATE(Bonds!$I180,6*(10-1)),0),EDATE(Bonds!$I180,6*(10-1))))</f>
        <v/>
      </c>
      <c r="P180" s="16" t="str">
        <f>IF(11&gt;$D180,"",IF($E180=1,EOMONTH(EDATE(Bonds!$I180,6*(11-1)),0),EDATE(Bonds!$I180,6*(11-1))))</f>
        <v/>
      </c>
      <c r="Q180" s="16" t="str">
        <f>IF(12&gt;$D180,"",IF($E180=1,EOMONTH(EDATE(Bonds!$I180,6*(12-1)),0),EDATE(Bonds!$I180,6*(12-1))))</f>
        <v/>
      </c>
      <c r="R180" s="16" t="str">
        <f>IF(13&gt;$D180,"",IF($E180=1,EOMONTH(EDATE(Bonds!$I180,6*(13-1)),0),EDATE(Bonds!$I180,6*(13-1))))</f>
        <v/>
      </c>
      <c r="S180" s="16" t="str">
        <f>IF(14&gt;$D180,"",IF($E180=1,EOMONTH(EDATE(Bonds!$I180,6*(14-1)),0),EDATE(Bonds!$I180,6*(14-1))))</f>
        <v/>
      </c>
      <c r="T180" s="16" t="str">
        <f>IF(15&gt;$D180,"",IF($E180=1,EOMONTH(EDATE(Bonds!$I180,6*(15-1)),0),EDATE(Bonds!$I180,6*(15-1))))</f>
        <v/>
      </c>
      <c r="U180" s="16" t="str">
        <f>IF(16&gt;$D180,"",IF($E180=1,EOMONTH(EDATE(Bonds!$I180,6*(16-1)),0),EDATE(Bonds!$I180,6*(16-1))))</f>
        <v/>
      </c>
      <c r="V180" s="16" t="str">
        <f>IF(17&gt;$D180,"",IF($E180=1,EOMONTH(EDATE(Bonds!$I180,6*(17-1)),0),EDATE(Bonds!$I180,6*(17-1))))</f>
        <v/>
      </c>
      <c r="W180" s="16" t="str">
        <f>IF(18&gt;$D180,"",IF($E180=1,EOMONTH(EDATE(Bonds!$I180,6*(18-1)),0),EDATE(Bonds!$I180,6*(18-1))))</f>
        <v/>
      </c>
      <c r="X180" s="16" t="str">
        <f>IF(19&gt;$D180,"",IF($E180=1,EOMONTH(EDATE(Bonds!$I180,6*(19-1)),0),EDATE(Bonds!$I180,6*(19-1))))</f>
        <v/>
      </c>
      <c r="Y180" s="16" t="str">
        <f>IF(20&gt;$D180,"",IF($E180=1,EOMONTH(EDATE(Bonds!$I180,6*(20-1)),0),EDATE(Bonds!$I180,6*(20-1))))</f>
        <v/>
      </c>
      <c r="Z180" s="16" t="str">
        <f>IF(21&gt;$D180,"",IF($E180=1,EOMONTH(EDATE(Bonds!$I180,6*(21-1)),0),EDATE(Bonds!$I180,6*(21-1))))</f>
        <v/>
      </c>
      <c r="AA180" s="16" t="str">
        <f>IF(22&gt;$D180,"",IF($E180=1,EOMONTH(EDATE(Bonds!$I180,6*(22-1)),0),EDATE(Bonds!$I180,6*(22-1))))</f>
        <v/>
      </c>
      <c r="AB180" s="16" t="str">
        <f>IF(23&gt;$D180,"",IF($E180=1,EOMONTH(EDATE(Bonds!$I180,6*(23-1)),0),EDATE(Bonds!$I180,6*(23-1))))</f>
        <v/>
      </c>
      <c r="AC180" s="16" t="str">
        <f>IF(24&gt;$D180,"",IF($E180=1,EOMONTH(EDATE(Bonds!$I180,6*(24-1)),0),EDATE(Bonds!$I180,6*(24-1))))</f>
        <v/>
      </c>
      <c r="AD180" s="16" t="str">
        <f>IF(25&gt;$D180,"",IF($E180=1,EOMONTH(EDATE(Bonds!$I180,6*(25-1)),0),EDATE(Bonds!$I180,6*(25-1))))</f>
        <v/>
      </c>
      <c r="AE180" s="16" t="str">
        <f>IF(26&gt;$D180,"",IF($E180=1,EOMONTH(EDATE(Bonds!$I180,6*(26-1)),0),EDATE(Bonds!$I180,6*(26-1))))</f>
        <v/>
      </c>
      <c r="AF180" s="16" t="str">
        <f>IF(27&gt;$D180,"",IF($E180=1,EOMONTH(EDATE(Bonds!$I180,6*(27-1)),0),EDATE(Bonds!$I180,6*(27-1))))</f>
        <v/>
      </c>
      <c r="AG180" s="16" t="str">
        <f>IF(28&gt;$D180,"",IF($E180=1,EOMONTH(EDATE(Bonds!$I180,6*(28-1)),0),EDATE(Bonds!$I180,6*(28-1))))</f>
        <v/>
      </c>
      <c r="AH180" s="16" t="str">
        <f>IF(29&gt;$D180,"",IF($E180=1,EOMONTH(EDATE(Bonds!$I180,6*(29-1)),0),EDATE(Bonds!$I180,6*(29-1))))</f>
        <v/>
      </c>
      <c r="AI180" s="16" t="str">
        <f>IF(30&gt;$D180,"",IF($E180=1,EOMONTH(EDATE(Bonds!$I180,6*(30-1)),0),EDATE(Bonds!$I180,6*(30-1))))</f>
        <v/>
      </c>
      <c r="AJ180" s="16" t="str">
        <f>IF(31&gt;$D180,"",IF($E180=1,EOMONTH(EDATE(Bonds!$I180,6*(31-1)),0),EDATE(Bonds!$I180,6*(31-1))))</f>
        <v/>
      </c>
      <c r="AK180" s="16" t="str">
        <f>IF(32&gt;$D180,"",IF($E180=1,EOMONTH(EDATE(Bonds!$I180,6*(32-1)),0),EDATE(Bonds!$I180,6*(32-1))))</f>
        <v/>
      </c>
      <c r="AL180" s="16" t="str">
        <f>IF(33&gt;$D180,"",IF($E180=1,EOMONTH(EDATE(Bonds!$I180,6*(33-1)),0),EDATE(Bonds!$I180,6*(33-1))))</f>
        <v/>
      </c>
      <c r="AM180" s="16" t="str">
        <f>IF(34&gt;$D180,"",IF($E180=1,EOMONTH(EDATE(Bonds!$I180,6*(34-1)),0),EDATE(Bonds!$I180,6*(34-1))))</f>
        <v/>
      </c>
      <c r="AN180" s="16" t="str">
        <f>IF(35&gt;$D180,"",IF($E180=1,EOMONTH(EDATE(Bonds!$I180,6*(35-1)),0),EDATE(Bonds!$I180,6*(35-1))))</f>
        <v/>
      </c>
      <c r="AO180" s="16" t="str">
        <f>IF(36&gt;$D180,"",IF($E180=1,EOMONTH(EDATE(Bonds!$I180,6*(36-1)),0),EDATE(Bonds!$I180,6*(36-1))))</f>
        <v/>
      </c>
      <c r="AP180" s="16" t="str">
        <f>IF(37&gt;$D180,"",IF($E180=1,EOMONTH(EDATE(Bonds!$I180,6*(37-1)),0),EDATE(Bonds!$I180,6*(37-1))))</f>
        <v/>
      </c>
      <c r="AQ180" s="16" t="str">
        <f>IF(38&gt;$D180,"",IF($E180=1,EOMONTH(EDATE(Bonds!$I180,6*(38-1)),0),EDATE(Bonds!$I180,6*(38-1))))</f>
        <v/>
      </c>
      <c r="AR180" s="16" t="str">
        <f>IF(39&gt;$D180,"",IF($E180=1,EOMONTH(EDATE(Bonds!$I180,6*(39-1)),0),EDATE(Bonds!$I180,6*(39-1))))</f>
        <v/>
      </c>
      <c r="AS180" s="16" t="str">
        <f>IF(40&gt;$D180,"",IF($E180=1,EOMONTH(EDATE(Bonds!$I180,6*(40-1)),0),EDATE(Bonds!$I180,6*(40-1))))</f>
        <v/>
      </c>
      <c r="AT180" s="16" t="str">
        <f>IF(41&gt;$D180,"",IF($E180=1,EOMONTH(EDATE(Bonds!$I180,6*(41-1)),0),EDATE(Bonds!$I180,6*(41-1))))</f>
        <v/>
      </c>
      <c r="AU180" s="16" t="str">
        <f>IF(42&gt;$D180,"",IF($E180=1,EOMONTH(EDATE(Bonds!$I180,6*(42-1)),0),EDATE(Bonds!$I180,6*(42-1))))</f>
        <v/>
      </c>
      <c r="AV180" s="16" t="str">
        <f>IF(43&gt;$D180,"",IF($E180=1,EOMONTH(EDATE(Bonds!$I180,6*(43-1)),0),EDATE(Bonds!$I180,6*(43-1))))</f>
        <v/>
      </c>
      <c r="AW180" s="16" t="str">
        <f>IF(44&gt;$D180,"",IF($E180=1,EOMONTH(EDATE(Bonds!$I180,6*(44-1)),0),EDATE(Bonds!$I180,6*(44-1))))</f>
        <v/>
      </c>
      <c r="AX180" s="16" t="str">
        <f>IF(45&gt;$D180,"",IF($E180=1,EOMONTH(EDATE(Bonds!$I180,6*(45-1)),0),EDATE(Bonds!$I180,6*(45-1))))</f>
        <v/>
      </c>
      <c r="AY180" s="16" t="str">
        <f>IF(46&gt;$D180,"",IF($E180=1,EOMONTH(EDATE(Bonds!$I180,6*(46-1)),0),EDATE(Bonds!$I180,6*(46-1))))</f>
        <v/>
      </c>
      <c r="AZ180" s="16" t="str">
        <f>IF(47&gt;$D180,"",IF($E180=1,EOMONTH(EDATE(Bonds!$I180,6*(47-1)),0),EDATE(Bonds!$I180,6*(47-1))))</f>
        <v/>
      </c>
      <c r="BA180" s="16" t="str">
        <f>IF(48&gt;$D180,"",IF($E180=1,EOMONTH(EDATE(Bonds!$I180,6*(48-1)),0),EDATE(Bonds!$I180,6*(48-1))))</f>
        <v/>
      </c>
      <c r="BB180" s="16" t="str">
        <f>IF(49&gt;$D180,"",IF($E180=1,EOMONTH(EDATE(Bonds!$I180,6*(49-1)),0),EDATE(Bonds!$I180,6*(49-1))))</f>
        <v/>
      </c>
      <c r="BC180" s="16" t="str">
        <f>IF(50&gt;$D180,"",IF($E180=1,EOMONTH(EDATE(Bonds!$I180,6*(50-1)),0),EDATE(Bonds!$I180,6*(50-1))))</f>
        <v/>
      </c>
      <c r="BD180" s="16" t="str">
        <f>IF(51&gt;$D180,"",IF($E180=1,EOMONTH(EDATE(Bonds!$I180,6*(51-1)),0),EDATE(Bonds!$I180,6*(51-1))))</f>
        <v/>
      </c>
      <c r="BE180" s="16" t="str">
        <f>IF(52&gt;$D180,"",IF($E180=1,EOMONTH(EDATE(Bonds!$I180,6*(52-1)),0),EDATE(Bonds!$I180,6*(52-1))))</f>
        <v/>
      </c>
      <c r="BF180" s="16" t="str">
        <f>IF(53&gt;$D180,"",IF($E180=1,EOMONTH(EDATE(Bonds!$I180,6*(53-1)),0),EDATE(Bonds!$I180,6*(53-1))))</f>
        <v/>
      </c>
      <c r="BG180" s="16" t="str">
        <f>IF(54&gt;$D180,"",IF($E180=1,EOMONTH(EDATE(Bonds!$I180,6*(54-1)),0),EDATE(Bonds!$I180,6*(54-1))))</f>
        <v/>
      </c>
      <c r="BH180" s="16" t="str">
        <f>IF(55&gt;$D180,"",IF($E180=1,EOMONTH(EDATE(Bonds!$I180,6*(55-1)),0),EDATE(Bonds!$I180,6*(55-1))))</f>
        <v/>
      </c>
      <c r="BI180" s="16" t="str">
        <f>IF(56&gt;$D180,"",IF($E180=1,EOMONTH(EDATE(Bonds!$I180,6*(56-1)),0),EDATE(Bonds!$I180,6*(56-1))))</f>
        <v/>
      </c>
      <c r="BJ180" s="16" t="str">
        <f>IF(57&gt;$D180,"",IF($E180=1,EOMONTH(EDATE(Bonds!$I180,6*(57-1)),0),EDATE(Bonds!$I180,6*(57-1))))</f>
        <v/>
      </c>
      <c r="BK180" s="16" t="str">
        <f>IF(58&gt;$D180,"",IF($E180=1,EOMONTH(EDATE(Bonds!$I180,6*(58-1)),0),EDATE(Bonds!$I180,6*(58-1))))</f>
        <v/>
      </c>
      <c r="BL180" s="16" t="str">
        <f>IF(59&gt;$D180,"",IF($E180=1,EOMONTH(EDATE(Bonds!$I180,6*(59-1)),0),EDATE(Bonds!$I180,6*(59-1))))</f>
        <v/>
      </c>
      <c r="BM180" s="16" t="str">
        <f>IF(60&gt;$D180,"",IF($E180=1,EOMONTH(EDATE(Bonds!$I180,6*(60-1)),0),EDATE(Bonds!$I180,6*(60-1))))</f>
        <v/>
      </c>
      <c r="BO180" s="22">
        <f t="shared" si="243"/>
        <v>3.9202392010101589E-2</v>
      </c>
      <c r="BP180" s="22">
        <f t="shared" si="244"/>
        <v>4.1255641648900956E-2</v>
      </c>
      <c r="BQ180" s="22">
        <f t="shared" si="245"/>
        <v>4.2555187696662007E-2</v>
      </c>
      <c r="BR180" s="22">
        <f t="shared" si="246"/>
        <v>4.3381487769686353E-2</v>
      </c>
      <c r="BS180" s="22">
        <f t="shared" si="247"/>
        <v>4.3888815110501606E-2</v>
      </c>
      <c r="BT180" s="22">
        <f t="shared" si="248"/>
        <v>4.4216358597080604E-2</v>
      </c>
      <c r="BU180" s="22">
        <f t="shared" si="249"/>
        <v>4.4435211128587213E-2</v>
      </c>
      <c r="BV180" s="22">
        <f t="shared" si="250"/>
        <v>4.4608469396699907E-2</v>
      </c>
      <c r="BW180" s="22" t="str">
        <f t="shared" si="251"/>
        <v/>
      </c>
      <c r="BX180" s="22" t="str">
        <f t="shared" si="252"/>
        <v/>
      </c>
      <c r="BY180" s="22" t="str">
        <f t="shared" si="253"/>
        <v/>
      </c>
      <c r="BZ180" s="22" t="str">
        <f t="shared" si="254"/>
        <v/>
      </c>
      <c r="CA180" s="22" t="str">
        <f t="shared" si="255"/>
        <v/>
      </c>
      <c r="CB180" s="22" t="str">
        <f t="shared" si="256"/>
        <v/>
      </c>
      <c r="CC180" s="22" t="str">
        <f t="shared" si="257"/>
        <v/>
      </c>
      <c r="CD180" s="22" t="str">
        <f t="shared" si="258"/>
        <v/>
      </c>
      <c r="CE180" s="22" t="str">
        <f t="shared" si="259"/>
        <v/>
      </c>
      <c r="CF180" s="22" t="str">
        <f t="shared" si="260"/>
        <v/>
      </c>
      <c r="CG180" s="22" t="str">
        <f t="shared" si="261"/>
        <v/>
      </c>
      <c r="CH180" s="22" t="str">
        <f t="shared" si="262"/>
        <v/>
      </c>
      <c r="CI180" s="22" t="str">
        <f t="shared" si="263"/>
        <v/>
      </c>
      <c r="CJ180" s="22" t="str">
        <f t="shared" si="264"/>
        <v/>
      </c>
      <c r="CK180" s="22" t="str">
        <f t="shared" si="265"/>
        <v/>
      </c>
      <c r="CL180" s="22" t="str">
        <f t="shared" si="266"/>
        <v/>
      </c>
      <c r="CM180" s="22" t="str">
        <f t="shared" si="267"/>
        <v/>
      </c>
      <c r="CN180" s="22" t="str">
        <f t="shared" si="268"/>
        <v/>
      </c>
      <c r="CO180" s="22" t="str">
        <f t="shared" si="269"/>
        <v/>
      </c>
      <c r="CP180" s="22" t="str">
        <f t="shared" si="270"/>
        <v/>
      </c>
      <c r="CQ180" s="22" t="str">
        <f t="shared" si="271"/>
        <v/>
      </c>
      <c r="CR180" s="22" t="str">
        <f t="shared" si="272"/>
        <v/>
      </c>
      <c r="CS180" s="22" t="str">
        <f t="shared" si="273"/>
        <v/>
      </c>
      <c r="CT180" s="22" t="str">
        <f t="shared" si="274"/>
        <v/>
      </c>
      <c r="CU180" s="22" t="str">
        <f t="shared" si="275"/>
        <v/>
      </c>
      <c r="CV180" s="22" t="str">
        <f t="shared" si="276"/>
        <v/>
      </c>
      <c r="CW180" s="22" t="str">
        <f t="shared" si="277"/>
        <v/>
      </c>
      <c r="CX180" s="22" t="str">
        <f t="shared" si="278"/>
        <v/>
      </c>
      <c r="CY180" s="22" t="str">
        <f t="shared" si="279"/>
        <v/>
      </c>
      <c r="CZ180" s="22" t="str">
        <f t="shared" si="280"/>
        <v/>
      </c>
      <c r="DA180" s="22" t="str">
        <f t="shared" si="281"/>
        <v/>
      </c>
      <c r="DB180" s="22" t="str">
        <f t="shared" si="282"/>
        <v/>
      </c>
      <c r="DC180" s="22" t="str">
        <f t="shared" si="283"/>
        <v/>
      </c>
      <c r="DD180" s="22" t="str">
        <f t="shared" si="284"/>
        <v/>
      </c>
      <c r="DE180" s="22" t="str">
        <f t="shared" si="285"/>
        <v/>
      </c>
      <c r="DF180" s="22" t="str">
        <f t="shared" si="286"/>
        <v/>
      </c>
      <c r="DG180" s="22" t="str">
        <f t="shared" si="287"/>
        <v/>
      </c>
      <c r="DH180" s="22" t="str">
        <f t="shared" si="288"/>
        <v/>
      </c>
      <c r="DI180" s="22" t="str">
        <f t="shared" si="289"/>
        <v/>
      </c>
      <c r="DJ180" s="22" t="str">
        <f t="shared" si="290"/>
        <v/>
      </c>
      <c r="DK180" s="22" t="str">
        <f t="shared" si="291"/>
        <v/>
      </c>
      <c r="DL180" s="22" t="str">
        <f t="shared" si="292"/>
        <v/>
      </c>
      <c r="DM180" s="22" t="str">
        <f t="shared" si="293"/>
        <v/>
      </c>
      <c r="DN180" s="22" t="str">
        <f t="shared" si="294"/>
        <v/>
      </c>
      <c r="DO180" s="22" t="str">
        <f t="shared" si="295"/>
        <v/>
      </c>
      <c r="DP180" s="22" t="str">
        <f t="shared" si="296"/>
        <v/>
      </c>
      <c r="DQ180" s="22" t="str">
        <f t="shared" si="297"/>
        <v/>
      </c>
      <c r="DR180" s="22" t="str">
        <f t="shared" si="298"/>
        <v/>
      </c>
      <c r="DS180" s="22" t="str">
        <f t="shared" si="299"/>
        <v/>
      </c>
      <c r="DT180" s="22" t="str">
        <f t="shared" si="300"/>
        <v/>
      </c>
      <c r="DU180" s="22" t="str">
        <f t="shared" si="301"/>
        <v/>
      </c>
      <c r="DV180" s="22" t="str">
        <f t="shared" si="302"/>
        <v/>
      </c>
      <c r="DX180" s="18">
        <f t="shared" si="303"/>
        <v>1.7791331440761053</v>
      </c>
      <c r="DY180" s="18">
        <f t="shared" si="304"/>
        <v>1.7408190125294218</v>
      </c>
      <c r="DZ180" s="18">
        <f t="shared" si="305"/>
        <v>1.7021043481736058</v>
      </c>
      <c r="EA180" s="18">
        <f t="shared" si="306"/>
        <v>1.6632543016782007</v>
      </c>
      <c r="EB180" s="18">
        <f t="shared" si="307"/>
        <v>1.6258116016480904</v>
      </c>
      <c r="EC180" s="18">
        <f t="shared" si="308"/>
        <v>1.5886840259734858</v>
      </c>
      <c r="ED180" s="18">
        <f t="shared" si="309"/>
        <v>1.5530467727439039</v>
      </c>
      <c r="EE180" s="18">
        <f t="shared" si="310"/>
        <v>85.24713543537672</v>
      </c>
      <c r="EF180" s="18">
        <f t="shared" si="311"/>
        <v>0</v>
      </c>
      <c r="EG180" s="18">
        <f t="shared" si="312"/>
        <v>0</v>
      </c>
      <c r="EH180" s="18">
        <f t="shared" si="313"/>
        <v>0</v>
      </c>
      <c r="EI180" s="18">
        <f t="shared" si="314"/>
        <v>0</v>
      </c>
      <c r="EJ180" s="18">
        <f t="shared" si="315"/>
        <v>0</v>
      </c>
      <c r="EK180" s="18">
        <f t="shared" si="316"/>
        <v>0</v>
      </c>
      <c r="EL180" s="18">
        <f t="shared" si="317"/>
        <v>0</v>
      </c>
      <c r="EM180" s="18">
        <f t="shared" si="318"/>
        <v>0</v>
      </c>
      <c r="EN180" s="18">
        <f t="shared" si="319"/>
        <v>0</v>
      </c>
      <c r="EO180" s="18">
        <f t="shared" si="320"/>
        <v>0</v>
      </c>
      <c r="EP180" s="18">
        <f t="shared" si="321"/>
        <v>0</v>
      </c>
      <c r="EQ180" s="18">
        <f t="shared" si="322"/>
        <v>0</v>
      </c>
      <c r="ER180" s="18">
        <f t="shared" si="323"/>
        <v>0</v>
      </c>
      <c r="ES180" s="18">
        <f t="shared" si="324"/>
        <v>0</v>
      </c>
      <c r="ET180" s="18">
        <f t="shared" si="325"/>
        <v>0</v>
      </c>
      <c r="EU180" s="18">
        <f t="shared" si="326"/>
        <v>0</v>
      </c>
      <c r="EV180" s="18">
        <f t="shared" si="327"/>
        <v>0</v>
      </c>
      <c r="EW180" s="18">
        <f t="shared" si="328"/>
        <v>0</v>
      </c>
      <c r="EX180" s="18">
        <f t="shared" si="329"/>
        <v>0</v>
      </c>
      <c r="EY180" s="18">
        <f t="shared" si="330"/>
        <v>0</v>
      </c>
      <c r="EZ180" s="18">
        <f t="shared" si="331"/>
        <v>0</v>
      </c>
      <c r="FA180" s="18">
        <f t="shared" si="332"/>
        <v>0</v>
      </c>
      <c r="FB180" s="18">
        <f t="shared" si="333"/>
        <v>0</v>
      </c>
      <c r="FC180" s="18">
        <f t="shared" si="334"/>
        <v>0</v>
      </c>
      <c r="FD180" s="18">
        <f t="shared" si="335"/>
        <v>0</v>
      </c>
      <c r="FE180" s="18">
        <f t="shared" si="336"/>
        <v>0</v>
      </c>
      <c r="FF180" s="18">
        <f t="shared" si="337"/>
        <v>0</v>
      </c>
      <c r="FG180" s="18">
        <f t="shared" si="338"/>
        <v>0</v>
      </c>
      <c r="FH180" s="18">
        <f t="shared" si="339"/>
        <v>0</v>
      </c>
      <c r="FI180" s="18">
        <f t="shared" si="340"/>
        <v>0</v>
      </c>
      <c r="FJ180" s="18">
        <f t="shared" si="341"/>
        <v>0</v>
      </c>
      <c r="FK180" s="18">
        <f t="shared" si="342"/>
        <v>0</v>
      </c>
      <c r="FL180" s="18">
        <f t="shared" si="343"/>
        <v>0</v>
      </c>
      <c r="FM180" s="18">
        <f t="shared" si="344"/>
        <v>0</v>
      </c>
      <c r="FN180" s="18">
        <f t="shared" si="345"/>
        <v>0</v>
      </c>
      <c r="FO180" s="18">
        <f t="shared" si="346"/>
        <v>0</v>
      </c>
      <c r="FP180" s="18">
        <f t="shared" si="347"/>
        <v>0</v>
      </c>
      <c r="FQ180" s="18">
        <f t="shared" si="348"/>
        <v>0</v>
      </c>
      <c r="FR180" s="18">
        <f t="shared" si="349"/>
        <v>0</v>
      </c>
      <c r="FS180" s="18">
        <f t="shared" si="350"/>
        <v>0</v>
      </c>
      <c r="FT180" s="18">
        <f t="shared" si="351"/>
        <v>0</v>
      </c>
      <c r="FU180" s="18">
        <f t="shared" si="352"/>
        <v>0</v>
      </c>
      <c r="FV180" s="18">
        <f t="shared" si="353"/>
        <v>0</v>
      </c>
      <c r="FW180" s="18">
        <f t="shared" si="354"/>
        <v>0</v>
      </c>
      <c r="FX180" s="18">
        <f t="shared" si="355"/>
        <v>0</v>
      </c>
      <c r="FY180" s="18">
        <f t="shared" si="356"/>
        <v>0</v>
      </c>
      <c r="FZ180" s="18">
        <f t="shared" si="357"/>
        <v>0</v>
      </c>
      <c r="GA180" s="18">
        <f t="shared" si="358"/>
        <v>0</v>
      </c>
      <c r="GB180" s="18">
        <f t="shared" si="359"/>
        <v>0</v>
      </c>
      <c r="GC180" s="18">
        <f t="shared" si="360"/>
        <v>0</v>
      </c>
      <c r="GD180" s="18">
        <f t="shared" si="361"/>
        <v>0</v>
      </c>
      <c r="GE180" s="18">
        <f t="shared" si="362"/>
        <v>0</v>
      </c>
    </row>
    <row r="181" spans="1:187" x14ac:dyDescent="0.2">
      <c r="A181">
        <v>178</v>
      </c>
      <c r="B181" s="16">
        <f>Bonds!B181</f>
        <v>47726</v>
      </c>
      <c r="C181" s="17">
        <f>Bonds!C181</f>
        <v>4.125</v>
      </c>
      <c r="D181">
        <f>Bonds!Q181</f>
        <v>8</v>
      </c>
      <c r="E181">
        <f t="shared" si="242"/>
        <v>1</v>
      </c>
      <c r="F181" s="16">
        <f>IF(1&gt;$D181,"",IF($E181=1,EOMONTH(EDATE(Bonds!$I181,6*(1-1)),0),EDATE(Bonds!$I181,6*(1-1))))</f>
        <v>46446</v>
      </c>
      <c r="G181" s="16">
        <f>IF(2&gt;$D181,"",IF($E181=1,EOMONTH(EDATE(Bonds!$I181,6*(2-1)),0),EDATE(Bonds!$I181,6*(2-1))))</f>
        <v>46630</v>
      </c>
      <c r="H181" s="16">
        <f>IF(3&gt;$D181,"",IF($E181=1,EOMONTH(EDATE(Bonds!$I181,6*(3-1)),0),EDATE(Bonds!$I181,6*(3-1))))</f>
        <v>46812</v>
      </c>
      <c r="I181" s="16">
        <f>IF(4&gt;$D181,"",IF($E181=1,EOMONTH(EDATE(Bonds!$I181,6*(4-1)),0),EDATE(Bonds!$I181,6*(4-1))))</f>
        <v>46996</v>
      </c>
      <c r="J181" s="16">
        <f>IF(5&gt;$D181,"",IF($E181=1,EOMONTH(EDATE(Bonds!$I181,6*(5-1)),0),EDATE(Bonds!$I181,6*(5-1))))</f>
        <v>47177</v>
      </c>
      <c r="K181" s="16">
        <f>IF(6&gt;$D181,"",IF($E181=1,EOMONTH(EDATE(Bonds!$I181,6*(6-1)),0),EDATE(Bonds!$I181,6*(6-1))))</f>
        <v>47361</v>
      </c>
      <c r="L181" s="16">
        <f>IF(7&gt;$D181,"",IF($E181=1,EOMONTH(EDATE(Bonds!$I181,6*(7-1)),0),EDATE(Bonds!$I181,6*(7-1))))</f>
        <v>47542</v>
      </c>
      <c r="M181" s="16">
        <f>IF(8&gt;$D181,"",IF($E181=1,EOMONTH(EDATE(Bonds!$I181,6*(8-1)),0),EDATE(Bonds!$I181,6*(8-1))))</f>
        <v>47726</v>
      </c>
      <c r="N181" s="16" t="str">
        <f>IF(9&gt;$D181,"",IF($E181=1,EOMONTH(EDATE(Bonds!$I181,6*(9-1)),0),EDATE(Bonds!$I181,6*(9-1))))</f>
        <v/>
      </c>
      <c r="O181" s="16" t="str">
        <f>IF(10&gt;$D181,"",IF($E181=1,EOMONTH(EDATE(Bonds!$I181,6*(10-1)),0),EDATE(Bonds!$I181,6*(10-1))))</f>
        <v/>
      </c>
      <c r="P181" s="16" t="str">
        <f>IF(11&gt;$D181,"",IF($E181=1,EOMONTH(EDATE(Bonds!$I181,6*(11-1)),0),EDATE(Bonds!$I181,6*(11-1))))</f>
        <v/>
      </c>
      <c r="Q181" s="16" t="str">
        <f>IF(12&gt;$D181,"",IF($E181=1,EOMONTH(EDATE(Bonds!$I181,6*(12-1)),0),EDATE(Bonds!$I181,6*(12-1))))</f>
        <v/>
      </c>
      <c r="R181" s="16" t="str">
        <f>IF(13&gt;$D181,"",IF($E181=1,EOMONTH(EDATE(Bonds!$I181,6*(13-1)),0),EDATE(Bonds!$I181,6*(13-1))))</f>
        <v/>
      </c>
      <c r="S181" s="16" t="str">
        <f>IF(14&gt;$D181,"",IF($E181=1,EOMONTH(EDATE(Bonds!$I181,6*(14-1)),0),EDATE(Bonds!$I181,6*(14-1))))</f>
        <v/>
      </c>
      <c r="T181" s="16" t="str">
        <f>IF(15&gt;$D181,"",IF($E181=1,EOMONTH(EDATE(Bonds!$I181,6*(15-1)),0),EDATE(Bonds!$I181,6*(15-1))))</f>
        <v/>
      </c>
      <c r="U181" s="16" t="str">
        <f>IF(16&gt;$D181,"",IF($E181=1,EOMONTH(EDATE(Bonds!$I181,6*(16-1)),0),EDATE(Bonds!$I181,6*(16-1))))</f>
        <v/>
      </c>
      <c r="V181" s="16" t="str">
        <f>IF(17&gt;$D181,"",IF($E181=1,EOMONTH(EDATE(Bonds!$I181,6*(17-1)),0),EDATE(Bonds!$I181,6*(17-1))))</f>
        <v/>
      </c>
      <c r="W181" s="16" t="str">
        <f>IF(18&gt;$D181,"",IF($E181=1,EOMONTH(EDATE(Bonds!$I181,6*(18-1)),0),EDATE(Bonds!$I181,6*(18-1))))</f>
        <v/>
      </c>
      <c r="X181" s="16" t="str">
        <f>IF(19&gt;$D181,"",IF($E181=1,EOMONTH(EDATE(Bonds!$I181,6*(19-1)),0),EDATE(Bonds!$I181,6*(19-1))))</f>
        <v/>
      </c>
      <c r="Y181" s="16" t="str">
        <f>IF(20&gt;$D181,"",IF($E181=1,EOMONTH(EDATE(Bonds!$I181,6*(20-1)),0),EDATE(Bonds!$I181,6*(20-1))))</f>
        <v/>
      </c>
      <c r="Z181" s="16" t="str">
        <f>IF(21&gt;$D181,"",IF($E181=1,EOMONTH(EDATE(Bonds!$I181,6*(21-1)),0),EDATE(Bonds!$I181,6*(21-1))))</f>
        <v/>
      </c>
      <c r="AA181" s="16" t="str">
        <f>IF(22&gt;$D181,"",IF($E181=1,EOMONTH(EDATE(Bonds!$I181,6*(22-1)),0),EDATE(Bonds!$I181,6*(22-1))))</f>
        <v/>
      </c>
      <c r="AB181" s="16" t="str">
        <f>IF(23&gt;$D181,"",IF($E181=1,EOMONTH(EDATE(Bonds!$I181,6*(23-1)),0),EDATE(Bonds!$I181,6*(23-1))))</f>
        <v/>
      </c>
      <c r="AC181" s="16" t="str">
        <f>IF(24&gt;$D181,"",IF($E181=1,EOMONTH(EDATE(Bonds!$I181,6*(24-1)),0),EDATE(Bonds!$I181,6*(24-1))))</f>
        <v/>
      </c>
      <c r="AD181" s="16" t="str">
        <f>IF(25&gt;$D181,"",IF($E181=1,EOMONTH(EDATE(Bonds!$I181,6*(25-1)),0),EDATE(Bonds!$I181,6*(25-1))))</f>
        <v/>
      </c>
      <c r="AE181" s="16" t="str">
        <f>IF(26&gt;$D181,"",IF($E181=1,EOMONTH(EDATE(Bonds!$I181,6*(26-1)),0),EDATE(Bonds!$I181,6*(26-1))))</f>
        <v/>
      </c>
      <c r="AF181" s="16" t="str">
        <f>IF(27&gt;$D181,"",IF($E181=1,EOMONTH(EDATE(Bonds!$I181,6*(27-1)),0),EDATE(Bonds!$I181,6*(27-1))))</f>
        <v/>
      </c>
      <c r="AG181" s="16" t="str">
        <f>IF(28&gt;$D181,"",IF($E181=1,EOMONTH(EDATE(Bonds!$I181,6*(28-1)),0),EDATE(Bonds!$I181,6*(28-1))))</f>
        <v/>
      </c>
      <c r="AH181" s="16" t="str">
        <f>IF(29&gt;$D181,"",IF($E181=1,EOMONTH(EDATE(Bonds!$I181,6*(29-1)),0),EDATE(Bonds!$I181,6*(29-1))))</f>
        <v/>
      </c>
      <c r="AI181" s="16" t="str">
        <f>IF(30&gt;$D181,"",IF($E181=1,EOMONTH(EDATE(Bonds!$I181,6*(30-1)),0),EDATE(Bonds!$I181,6*(30-1))))</f>
        <v/>
      </c>
      <c r="AJ181" s="16" t="str">
        <f>IF(31&gt;$D181,"",IF($E181=1,EOMONTH(EDATE(Bonds!$I181,6*(31-1)),0),EDATE(Bonds!$I181,6*(31-1))))</f>
        <v/>
      </c>
      <c r="AK181" s="16" t="str">
        <f>IF(32&gt;$D181,"",IF($E181=1,EOMONTH(EDATE(Bonds!$I181,6*(32-1)),0),EDATE(Bonds!$I181,6*(32-1))))</f>
        <v/>
      </c>
      <c r="AL181" s="16" t="str">
        <f>IF(33&gt;$D181,"",IF($E181=1,EOMONTH(EDATE(Bonds!$I181,6*(33-1)),0),EDATE(Bonds!$I181,6*(33-1))))</f>
        <v/>
      </c>
      <c r="AM181" s="16" t="str">
        <f>IF(34&gt;$D181,"",IF($E181=1,EOMONTH(EDATE(Bonds!$I181,6*(34-1)),0),EDATE(Bonds!$I181,6*(34-1))))</f>
        <v/>
      </c>
      <c r="AN181" s="16" t="str">
        <f>IF(35&gt;$D181,"",IF($E181=1,EOMONTH(EDATE(Bonds!$I181,6*(35-1)),0),EDATE(Bonds!$I181,6*(35-1))))</f>
        <v/>
      </c>
      <c r="AO181" s="16" t="str">
        <f>IF(36&gt;$D181,"",IF($E181=1,EOMONTH(EDATE(Bonds!$I181,6*(36-1)),0),EDATE(Bonds!$I181,6*(36-1))))</f>
        <v/>
      </c>
      <c r="AP181" s="16" t="str">
        <f>IF(37&gt;$D181,"",IF($E181=1,EOMONTH(EDATE(Bonds!$I181,6*(37-1)),0),EDATE(Bonds!$I181,6*(37-1))))</f>
        <v/>
      </c>
      <c r="AQ181" s="16" t="str">
        <f>IF(38&gt;$D181,"",IF($E181=1,EOMONTH(EDATE(Bonds!$I181,6*(38-1)),0),EDATE(Bonds!$I181,6*(38-1))))</f>
        <v/>
      </c>
      <c r="AR181" s="16" t="str">
        <f>IF(39&gt;$D181,"",IF($E181=1,EOMONTH(EDATE(Bonds!$I181,6*(39-1)),0),EDATE(Bonds!$I181,6*(39-1))))</f>
        <v/>
      </c>
      <c r="AS181" s="16" t="str">
        <f>IF(40&gt;$D181,"",IF($E181=1,EOMONTH(EDATE(Bonds!$I181,6*(40-1)),0),EDATE(Bonds!$I181,6*(40-1))))</f>
        <v/>
      </c>
      <c r="AT181" s="16" t="str">
        <f>IF(41&gt;$D181,"",IF($E181=1,EOMONTH(EDATE(Bonds!$I181,6*(41-1)),0),EDATE(Bonds!$I181,6*(41-1))))</f>
        <v/>
      </c>
      <c r="AU181" s="16" t="str">
        <f>IF(42&gt;$D181,"",IF($E181=1,EOMONTH(EDATE(Bonds!$I181,6*(42-1)),0),EDATE(Bonds!$I181,6*(42-1))))</f>
        <v/>
      </c>
      <c r="AV181" s="16" t="str">
        <f>IF(43&gt;$D181,"",IF($E181=1,EOMONTH(EDATE(Bonds!$I181,6*(43-1)),0),EDATE(Bonds!$I181,6*(43-1))))</f>
        <v/>
      </c>
      <c r="AW181" s="16" t="str">
        <f>IF(44&gt;$D181,"",IF($E181=1,EOMONTH(EDATE(Bonds!$I181,6*(44-1)),0),EDATE(Bonds!$I181,6*(44-1))))</f>
        <v/>
      </c>
      <c r="AX181" s="16" t="str">
        <f>IF(45&gt;$D181,"",IF($E181=1,EOMONTH(EDATE(Bonds!$I181,6*(45-1)),0),EDATE(Bonds!$I181,6*(45-1))))</f>
        <v/>
      </c>
      <c r="AY181" s="16" t="str">
        <f>IF(46&gt;$D181,"",IF($E181=1,EOMONTH(EDATE(Bonds!$I181,6*(46-1)),0),EDATE(Bonds!$I181,6*(46-1))))</f>
        <v/>
      </c>
      <c r="AZ181" s="16" t="str">
        <f>IF(47&gt;$D181,"",IF($E181=1,EOMONTH(EDATE(Bonds!$I181,6*(47-1)),0),EDATE(Bonds!$I181,6*(47-1))))</f>
        <v/>
      </c>
      <c r="BA181" s="16" t="str">
        <f>IF(48&gt;$D181,"",IF($E181=1,EOMONTH(EDATE(Bonds!$I181,6*(48-1)),0),EDATE(Bonds!$I181,6*(48-1))))</f>
        <v/>
      </c>
      <c r="BB181" s="16" t="str">
        <f>IF(49&gt;$D181,"",IF($E181=1,EOMONTH(EDATE(Bonds!$I181,6*(49-1)),0),EDATE(Bonds!$I181,6*(49-1))))</f>
        <v/>
      </c>
      <c r="BC181" s="16" t="str">
        <f>IF(50&gt;$D181,"",IF($E181=1,EOMONTH(EDATE(Bonds!$I181,6*(50-1)),0),EDATE(Bonds!$I181,6*(50-1))))</f>
        <v/>
      </c>
      <c r="BD181" s="16" t="str">
        <f>IF(51&gt;$D181,"",IF($E181=1,EOMONTH(EDATE(Bonds!$I181,6*(51-1)),0),EDATE(Bonds!$I181,6*(51-1))))</f>
        <v/>
      </c>
      <c r="BE181" s="16" t="str">
        <f>IF(52&gt;$D181,"",IF($E181=1,EOMONTH(EDATE(Bonds!$I181,6*(52-1)),0),EDATE(Bonds!$I181,6*(52-1))))</f>
        <v/>
      </c>
      <c r="BF181" s="16" t="str">
        <f>IF(53&gt;$D181,"",IF($E181=1,EOMONTH(EDATE(Bonds!$I181,6*(53-1)),0),EDATE(Bonds!$I181,6*(53-1))))</f>
        <v/>
      </c>
      <c r="BG181" s="16" t="str">
        <f>IF(54&gt;$D181,"",IF($E181=1,EOMONTH(EDATE(Bonds!$I181,6*(54-1)),0),EDATE(Bonds!$I181,6*(54-1))))</f>
        <v/>
      </c>
      <c r="BH181" s="16" t="str">
        <f>IF(55&gt;$D181,"",IF($E181=1,EOMONTH(EDATE(Bonds!$I181,6*(55-1)),0),EDATE(Bonds!$I181,6*(55-1))))</f>
        <v/>
      </c>
      <c r="BI181" s="16" t="str">
        <f>IF(56&gt;$D181,"",IF($E181=1,EOMONTH(EDATE(Bonds!$I181,6*(56-1)),0),EDATE(Bonds!$I181,6*(56-1))))</f>
        <v/>
      </c>
      <c r="BJ181" s="16" t="str">
        <f>IF(57&gt;$D181,"",IF($E181=1,EOMONTH(EDATE(Bonds!$I181,6*(57-1)),0),EDATE(Bonds!$I181,6*(57-1))))</f>
        <v/>
      </c>
      <c r="BK181" s="16" t="str">
        <f>IF(58&gt;$D181,"",IF($E181=1,EOMONTH(EDATE(Bonds!$I181,6*(58-1)),0),EDATE(Bonds!$I181,6*(58-1))))</f>
        <v/>
      </c>
      <c r="BL181" s="16" t="str">
        <f>IF(59&gt;$D181,"",IF($E181=1,EOMONTH(EDATE(Bonds!$I181,6*(59-1)),0),EDATE(Bonds!$I181,6*(59-1))))</f>
        <v/>
      </c>
      <c r="BM181" s="16" t="str">
        <f>IF(60&gt;$D181,"",IF($E181=1,EOMONTH(EDATE(Bonds!$I181,6*(60-1)),0),EDATE(Bonds!$I181,6*(60-1))))</f>
        <v/>
      </c>
      <c r="BO181" s="22">
        <f t="shared" si="243"/>
        <v>3.9202392010101589E-2</v>
      </c>
      <c r="BP181" s="22">
        <f t="shared" si="244"/>
        <v>4.1255641648900956E-2</v>
      </c>
      <c r="BQ181" s="22">
        <f t="shared" si="245"/>
        <v>4.2555187696662007E-2</v>
      </c>
      <c r="BR181" s="22">
        <f t="shared" si="246"/>
        <v>4.3381487769686353E-2</v>
      </c>
      <c r="BS181" s="22">
        <f t="shared" si="247"/>
        <v>4.3888815110501606E-2</v>
      </c>
      <c r="BT181" s="22">
        <f t="shared" si="248"/>
        <v>4.4216358597080604E-2</v>
      </c>
      <c r="BU181" s="22">
        <f t="shared" si="249"/>
        <v>4.4435211128587213E-2</v>
      </c>
      <c r="BV181" s="22">
        <f t="shared" si="250"/>
        <v>4.4608469396699907E-2</v>
      </c>
      <c r="BW181" s="22" t="str">
        <f t="shared" si="251"/>
        <v/>
      </c>
      <c r="BX181" s="22" t="str">
        <f t="shared" si="252"/>
        <v/>
      </c>
      <c r="BY181" s="22" t="str">
        <f t="shared" si="253"/>
        <v/>
      </c>
      <c r="BZ181" s="22" t="str">
        <f t="shared" si="254"/>
        <v/>
      </c>
      <c r="CA181" s="22" t="str">
        <f t="shared" si="255"/>
        <v/>
      </c>
      <c r="CB181" s="22" t="str">
        <f t="shared" si="256"/>
        <v/>
      </c>
      <c r="CC181" s="22" t="str">
        <f t="shared" si="257"/>
        <v/>
      </c>
      <c r="CD181" s="22" t="str">
        <f t="shared" si="258"/>
        <v/>
      </c>
      <c r="CE181" s="22" t="str">
        <f t="shared" si="259"/>
        <v/>
      </c>
      <c r="CF181" s="22" t="str">
        <f t="shared" si="260"/>
        <v/>
      </c>
      <c r="CG181" s="22" t="str">
        <f t="shared" si="261"/>
        <v/>
      </c>
      <c r="CH181" s="22" t="str">
        <f t="shared" si="262"/>
        <v/>
      </c>
      <c r="CI181" s="22" t="str">
        <f t="shared" si="263"/>
        <v/>
      </c>
      <c r="CJ181" s="22" t="str">
        <f t="shared" si="264"/>
        <v/>
      </c>
      <c r="CK181" s="22" t="str">
        <f t="shared" si="265"/>
        <v/>
      </c>
      <c r="CL181" s="22" t="str">
        <f t="shared" si="266"/>
        <v/>
      </c>
      <c r="CM181" s="22" t="str">
        <f t="shared" si="267"/>
        <v/>
      </c>
      <c r="CN181" s="22" t="str">
        <f t="shared" si="268"/>
        <v/>
      </c>
      <c r="CO181" s="22" t="str">
        <f t="shared" si="269"/>
        <v/>
      </c>
      <c r="CP181" s="22" t="str">
        <f t="shared" si="270"/>
        <v/>
      </c>
      <c r="CQ181" s="22" t="str">
        <f t="shared" si="271"/>
        <v/>
      </c>
      <c r="CR181" s="22" t="str">
        <f t="shared" si="272"/>
        <v/>
      </c>
      <c r="CS181" s="22" t="str">
        <f t="shared" si="273"/>
        <v/>
      </c>
      <c r="CT181" s="22" t="str">
        <f t="shared" si="274"/>
        <v/>
      </c>
      <c r="CU181" s="22" t="str">
        <f t="shared" si="275"/>
        <v/>
      </c>
      <c r="CV181" s="22" t="str">
        <f t="shared" si="276"/>
        <v/>
      </c>
      <c r="CW181" s="22" t="str">
        <f t="shared" si="277"/>
        <v/>
      </c>
      <c r="CX181" s="22" t="str">
        <f t="shared" si="278"/>
        <v/>
      </c>
      <c r="CY181" s="22" t="str">
        <f t="shared" si="279"/>
        <v/>
      </c>
      <c r="CZ181" s="22" t="str">
        <f t="shared" si="280"/>
        <v/>
      </c>
      <c r="DA181" s="22" t="str">
        <f t="shared" si="281"/>
        <v/>
      </c>
      <c r="DB181" s="22" t="str">
        <f t="shared" si="282"/>
        <v/>
      </c>
      <c r="DC181" s="22" t="str">
        <f t="shared" si="283"/>
        <v/>
      </c>
      <c r="DD181" s="22" t="str">
        <f t="shared" si="284"/>
        <v/>
      </c>
      <c r="DE181" s="22" t="str">
        <f t="shared" si="285"/>
        <v/>
      </c>
      <c r="DF181" s="22" t="str">
        <f t="shared" si="286"/>
        <v/>
      </c>
      <c r="DG181" s="22" t="str">
        <f t="shared" si="287"/>
        <v/>
      </c>
      <c r="DH181" s="22" t="str">
        <f t="shared" si="288"/>
        <v/>
      </c>
      <c r="DI181" s="22" t="str">
        <f t="shared" si="289"/>
        <v/>
      </c>
      <c r="DJ181" s="22" t="str">
        <f t="shared" si="290"/>
        <v/>
      </c>
      <c r="DK181" s="22" t="str">
        <f t="shared" si="291"/>
        <v/>
      </c>
      <c r="DL181" s="22" t="str">
        <f t="shared" si="292"/>
        <v/>
      </c>
      <c r="DM181" s="22" t="str">
        <f t="shared" si="293"/>
        <v/>
      </c>
      <c r="DN181" s="22" t="str">
        <f t="shared" si="294"/>
        <v/>
      </c>
      <c r="DO181" s="22" t="str">
        <f t="shared" si="295"/>
        <v/>
      </c>
      <c r="DP181" s="22" t="str">
        <f t="shared" si="296"/>
        <v/>
      </c>
      <c r="DQ181" s="22" t="str">
        <f t="shared" si="297"/>
        <v/>
      </c>
      <c r="DR181" s="22" t="str">
        <f t="shared" si="298"/>
        <v/>
      </c>
      <c r="DS181" s="22" t="str">
        <f t="shared" si="299"/>
        <v/>
      </c>
      <c r="DT181" s="22" t="str">
        <f t="shared" si="300"/>
        <v/>
      </c>
      <c r="DU181" s="22" t="str">
        <f t="shared" si="301"/>
        <v/>
      </c>
      <c r="DV181" s="22" t="str">
        <f t="shared" si="302"/>
        <v/>
      </c>
      <c r="DX181" s="18">
        <f t="shared" si="303"/>
        <v>2.0245308191210856</v>
      </c>
      <c r="DY181" s="18">
        <f t="shared" si="304"/>
        <v>1.9809319797748592</v>
      </c>
      <c r="DZ181" s="18">
        <f t="shared" si="305"/>
        <v>1.936877361714793</v>
      </c>
      <c r="EA181" s="18">
        <f t="shared" si="306"/>
        <v>1.8926686881165731</v>
      </c>
      <c r="EB181" s="18">
        <f t="shared" si="307"/>
        <v>1.8500614777374822</v>
      </c>
      <c r="EC181" s="18">
        <f t="shared" si="308"/>
        <v>1.8078128571422425</v>
      </c>
      <c r="ED181" s="18">
        <f t="shared" si="309"/>
        <v>1.7672601207085803</v>
      </c>
      <c r="EE181" s="18">
        <f t="shared" si="310"/>
        <v>85.456459279294151</v>
      </c>
      <c r="EF181" s="18">
        <f t="shared" si="311"/>
        <v>0</v>
      </c>
      <c r="EG181" s="18">
        <f t="shared" si="312"/>
        <v>0</v>
      </c>
      <c r="EH181" s="18">
        <f t="shared" si="313"/>
        <v>0</v>
      </c>
      <c r="EI181" s="18">
        <f t="shared" si="314"/>
        <v>0</v>
      </c>
      <c r="EJ181" s="18">
        <f t="shared" si="315"/>
        <v>0</v>
      </c>
      <c r="EK181" s="18">
        <f t="shared" si="316"/>
        <v>0</v>
      </c>
      <c r="EL181" s="18">
        <f t="shared" si="317"/>
        <v>0</v>
      </c>
      <c r="EM181" s="18">
        <f t="shared" si="318"/>
        <v>0</v>
      </c>
      <c r="EN181" s="18">
        <f t="shared" si="319"/>
        <v>0</v>
      </c>
      <c r="EO181" s="18">
        <f t="shared" si="320"/>
        <v>0</v>
      </c>
      <c r="EP181" s="18">
        <f t="shared" si="321"/>
        <v>0</v>
      </c>
      <c r="EQ181" s="18">
        <f t="shared" si="322"/>
        <v>0</v>
      </c>
      <c r="ER181" s="18">
        <f t="shared" si="323"/>
        <v>0</v>
      </c>
      <c r="ES181" s="18">
        <f t="shared" si="324"/>
        <v>0</v>
      </c>
      <c r="ET181" s="18">
        <f t="shared" si="325"/>
        <v>0</v>
      </c>
      <c r="EU181" s="18">
        <f t="shared" si="326"/>
        <v>0</v>
      </c>
      <c r="EV181" s="18">
        <f t="shared" si="327"/>
        <v>0</v>
      </c>
      <c r="EW181" s="18">
        <f t="shared" si="328"/>
        <v>0</v>
      </c>
      <c r="EX181" s="18">
        <f t="shared" si="329"/>
        <v>0</v>
      </c>
      <c r="EY181" s="18">
        <f t="shared" si="330"/>
        <v>0</v>
      </c>
      <c r="EZ181" s="18">
        <f t="shared" si="331"/>
        <v>0</v>
      </c>
      <c r="FA181" s="18">
        <f t="shared" si="332"/>
        <v>0</v>
      </c>
      <c r="FB181" s="18">
        <f t="shared" si="333"/>
        <v>0</v>
      </c>
      <c r="FC181" s="18">
        <f t="shared" si="334"/>
        <v>0</v>
      </c>
      <c r="FD181" s="18">
        <f t="shared" si="335"/>
        <v>0</v>
      </c>
      <c r="FE181" s="18">
        <f t="shared" si="336"/>
        <v>0</v>
      </c>
      <c r="FF181" s="18">
        <f t="shared" si="337"/>
        <v>0</v>
      </c>
      <c r="FG181" s="18">
        <f t="shared" si="338"/>
        <v>0</v>
      </c>
      <c r="FH181" s="18">
        <f t="shared" si="339"/>
        <v>0</v>
      </c>
      <c r="FI181" s="18">
        <f t="shared" si="340"/>
        <v>0</v>
      </c>
      <c r="FJ181" s="18">
        <f t="shared" si="341"/>
        <v>0</v>
      </c>
      <c r="FK181" s="18">
        <f t="shared" si="342"/>
        <v>0</v>
      </c>
      <c r="FL181" s="18">
        <f t="shared" si="343"/>
        <v>0</v>
      </c>
      <c r="FM181" s="18">
        <f t="shared" si="344"/>
        <v>0</v>
      </c>
      <c r="FN181" s="18">
        <f t="shared" si="345"/>
        <v>0</v>
      </c>
      <c r="FO181" s="18">
        <f t="shared" si="346"/>
        <v>0</v>
      </c>
      <c r="FP181" s="18">
        <f t="shared" si="347"/>
        <v>0</v>
      </c>
      <c r="FQ181" s="18">
        <f t="shared" si="348"/>
        <v>0</v>
      </c>
      <c r="FR181" s="18">
        <f t="shared" si="349"/>
        <v>0</v>
      </c>
      <c r="FS181" s="18">
        <f t="shared" si="350"/>
        <v>0</v>
      </c>
      <c r="FT181" s="18">
        <f t="shared" si="351"/>
        <v>0</v>
      </c>
      <c r="FU181" s="18">
        <f t="shared" si="352"/>
        <v>0</v>
      </c>
      <c r="FV181" s="18">
        <f t="shared" si="353"/>
        <v>0</v>
      </c>
      <c r="FW181" s="18">
        <f t="shared" si="354"/>
        <v>0</v>
      </c>
      <c r="FX181" s="18">
        <f t="shared" si="355"/>
        <v>0</v>
      </c>
      <c r="FY181" s="18">
        <f t="shared" si="356"/>
        <v>0</v>
      </c>
      <c r="FZ181" s="18">
        <f t="shared" si="357"/>
        <v>0</v>
      </c>
      <c r="GA181" s="18">
        <f t="shared" si="358"/>
        <v>0</v>
      </c>
      <c r="GB181" s="18">
        <f t="shared" si="359"/>
        <v>0</v>
      </c>
      <c r="GC181" s="18">
        <f t="shared" si="360"/>
        <v>0</v>
      </c>
      <c r="GD181" s="18">
        <f t="shared" si="361"/>
        <v>0</v>
      </c>
      <c r="GE181" s="18">
        <f t="shared" si="362"/>
        <v>0</v>
      </c>
    </row>
    <row r="182" spans="1:187" x14ac:dyDescent="0.2">
      <c r="A182">
        <v>179</v>
      </c>
      <c r="B182" s="16">
        <f>Bonds!B182</f>
        <v>47756</v>
      </c>
      <c r="C182" s="17">
        <f>Bonds!C182</f>
        <v>3.625</v>
      </c>
      <c r="D182">
        <f>Bonds!Q182</f>
        <v>9</v>
      </c>
      <c r="E182">
        <f t="shared" si="242"/>
        <v>1</v>
      </c>
      <c r="F182" s="16">
        <f>IF(1&gt;$D182,"",IF($E182=1,EOMONTH(EDATE(Bonds!$I182,6*(1-1)),0),EDATE(Bonds!$I182,6*(1-1))))</f>
        <v>46295</v>
      </c>
      <c r="G182" s="16">
        <f>IF(2&gt;$D182,"",IF($E182=1,EOMONTH(EDATE(Bonds!$I182,6*(2-1)),0),EDATE(Bonds!$I182,6*(2-1))))</f>
        <v>46477</v>
      </c>
      <c r="H182" s="16">
        <f>IF(3&gt;$D182,"",IF($E182=1,EOMONTH(EDATE(Bonds!$I182,6*(3-1)),0),EDATE(Bonds!$I182,6*(3-1))))</f>
        <v>46660</v>
      </c>
      <c r="I182" s="16">
        <f>IF(4&gt;$D182,"",IF($E182=1,EOMONTH(EDATE(Bonds!$I182,6*(4-1)),0),EDATE(Bonds!$I182,6*(4-1))))</f>
        <v>46843</v>
      </c>
      <c r="J182" s="16">
        <f>IF(5&gt;$D182,"",IF($E182=1,EOMONTH(EDATE(Bonds!$I182,6*(5-1)),0),EDATE(Bonds!$I182,6*(5-1))))</f>
        <v>47026</v>
      </c>
      <c r="K182" s="16">
        <f>IF(6&gt;$D182,"",IF($E182=1,EOMONTH(EDATE(Bonds!$I182,6*(6-1)),0),EDATE(Bonds!$I182,6*(6-1))))</f>
        <v>47208</v>
      </c>
      <c r="L182" s="16">
        <f>IF(7&gt;$D182,"",IF($E182=1,EOMONTH(EDATE(Bonds!$I182,6*(7-1)),0),EDATE(Bonds!$I182,6*(7-1))))</f>
        <v>47391</v>
      </c>
      <c r="M182" s="16">
        <f>IF(8&gt;$D182,"",IF($E182=1,EOMONTH(EDATE(Bonds!$I182,6*(8-1)),0),EDATE(Bonds!$I182,6*(8-1))))</f>
        <v>47573</v>
      </c>
      <c r="N182" s="16">
        <f>IF(9&gt;$D182,"",IF($E182=1,EOMONTH(EDATE(Bonds!$I182,6*(9-1)),0),EDATE(Bonds!$I182,6*(9-1))))</f>
        <v>47756</v>
      </c>
      <c r="O182" s="16" t="str">
        <f>IF(10&gt;$D182,"",IF($E182=1,EOMONTH(EDATE(Bonds!$I182,6*(10-1)),0),EDATE(Bonds!$I182,6*(10-1))))</f>
        <v/>
      </c>
      <c r="P182" s="16" t="str">
        <f>IF(11&gt;$D182,"",IF($E182=1,EOMONTH(EDATE(Bonds!$I182,6*(11-1)),0),EDATE(Bonds!$I182,6*(11-1))))</f>
        <v/>
      </c>
      <c r="Q182" s="16" t="str">
        <f>IF(12&gt;$D182,"",IF($E182=1,EOMONTH(EDATE(Bonds!$I182,6*(12-1)),0),EDATE(Bonds!$I182,6*(12-1))))</f>
        <v/>
      </c>
      <c r="R182" s="16" t="str">
        <f>IF(13&gt;$D182,"",IF($E182=1,EOMONTH(EDATE(Bonds!$I182,6*(13-1)),0),EDATE(Bonds!$I182,6*(13-1))))</f>
        <v/>
      </c>
      <c r="S182" s="16" t="str">
        <f>IF(14&gt;$D182,"",IF($E182=1,EOMONTH(EDATE(Bonds!$I182,6*(14-1)),0),EDATE(Bonds!$I182,6*(14-1))))</f>
        <v/>
      </c>
      <c r="T182" s="16" t="str">
        <f>IF(15&gt;$D182,"",IF($E182=1,EOMONTH(EDATE(Bonds!$I182,6*(15-1)),0),EDATE(Bonds!$I182,6*(15-1))))</f>
        <v/>
      </c>
      <c r="U182" s="16" t="str">
        <f>IF(16&gt;$D182,"",IF($E182=1,EOMONTH(EDATE(Bonds!$I182,6*(16-1)),0),EDATE(Bonds!$I182,6*(16-1))))</f>
        <v/>
      </c>
      <c r="V182" s="16" t="str">
        <f>IF(17&gt;$D182,"",IF($E182=1,EOMONTH(EDATE(Bonds!$I182,6*(17-1)),0),EDATE(Bonds!$I182,6*(17-1))))</f>
        <v/>
      </c>
      <c r="W182" s="16" t="str">
        <f>IF(18&gt;$D182,"",IF($E182=1,EOMONTH(EDATE(Bonds!$I182,6*(18-1)),0),EDATE(Bonds!$I182,6*(18-1))))</f>
        <v/>
      </c>
      <c r="X182" s="16" t="str">
        <f>IF(19&gt;$D182,"",IF($E182=1,EOMONTH(EDATE(Bonds!$I182,6*(19-1)),0),EDATE(Bonds!$I182,6*(19-1))))</f>
        <v/>
      </c>
      <c r="Y182" s="16" t="str">
        <f>IF(20&gt;$D182,"",IF($E182=1,EOMONTH(EDATE(Bonds!$I182,6*(20-1)),0),EDATE(Bonds!$I182,6*(20-1))))</f>
        <v/>
      </c>
      <c r="Z182" s="16" t="str">
        <f>IF(21&gt;$D182,"",IF($E182=1,EOMONTH(EDATE(Bonds!$I182,6*(21-1)),0),EDATE(Bonds!$I182,6*(21-1))))</f>
        <v/>
      </c>
      <c r="AA182" s="16" t="str">
        <f>IF(22&gt;$D182,"",IF($E182=1,EOMONTH(EDATE(Bonds!$I182,6*(22-1)),0),EDATE(Bonds!$I182,6*(22-1))))</f>
        <v/>
      </c>
      <c r="AB182" s="16" t="str">
        <f>IF(23&gt;$D182,"",IF($E182=1,EOMONTH(EDATE(Bonds!$I182,6*(23-1)),0),EDATE(Bonds!$I182,6*(23-1))))</f>
        <v/>
      </c>
      <c r="AC182" s="16" t="str">
        <f>IF(24&gt;$D182,"",IF($E182=1,EOMONTH(EDATE(Bonds!$I182,6*(24-1)),0),EDATE(Bonds!$I182,6*(24-1))))</f>
        <v/>
      </c>
      <c r="AD182" s="16" t="str">
        <f>IF(25&gt;$D182,"",IF($E182=1,EOMONTH(EDATE(Bonds!$I182,6*(25-1)),0),EDATE(Bonds!$I182,6*(25-1))))</f>
        <v/>
      </c>
      <c r="AE182" s="16" t="str">
        <f>IF(26&gt;$D182,"",IF($E182=1,EOMONTH(EDATE(Bonds!$I182,6*(26-1)),0),EDATE(Bonds!$I182,6*(26-1))))</f>
        <v/>
      </c>
      <c r="AF182" s="16" t="str">
        <f>IF(27&gt;$D182,"",IF($E182=1,EOMONTH(EDATE(Bonds!$I182,6*(27-1)),0),EDATE(Bonds!$I182,6*(27-1))))</f>
        <v/>
      </c>
      <c r="AG182" s="16" t="str">
        <f>IF(28&gt;$D182,"",IF($E182=1,EOMONTH(EDATE(Bonds!$I182,6*(28-1)),0),EDATE(Bonds!$I182,6*(28-1))))</f>
        <v/>
      </c>
      <c r="AH182" s="16" t="str">
        <f>IF(29&gt;$D182,"",IF($E182=1,EOMONTH(EDATE(Bonds!$I182,6*(29-1)),0),EDATE(Bonds!$I182,6*(29-1))))</f>
        <v/>
      </c>
      <c r="AI182" s="16" t="str">
        <f>IF(30&gt;$D182,"",IF($E182=1,EOMONTH(EDATE(Bonds!$I182,6*(30-1)),0),EDATE(Bonds!$I182,6*(30-1))))</f>
        <v/>
      </c>
      <c r="AJ182" s="16" t="str">
        <f>IF(31&gt;$D182,"",IF($E182=1,EOMONTH(EDATE(Bonds!$I182,6*(31-1)),0),EDATE(Bonds!$I182,6*(31-1))))</f>
        <v/>
      </c>
      <c r="AK182" s="16" t="str">
        <f>IF(32&gt;$D182,"",IF($E182=1,EOMONTH(EDATE(Bonds!$I182,6*(32-1)),0),EDATE(Bonds!$I182,6*(32-1))))</f>
        <v/>
      </c>
      <c r="AL182" s="16" t="str">
        <f>IF(33&gt;$D182,"",IF($E182=1,EOMONTH(EDATE(Bonds!$I182,6*(33-1)),0),EDATE(Bonds!$I182,6*(33-1))))</f>
        <v/>
      </c>
      <c r="AM182" s="16" t="str">
        <f>IF(34&gt;$D182,"",IF($E182=1,EOMONTH(EDATE(Bonds!$I182,6*(34-1)),0),EDATE(Bonds!$I182,6*(34-1))))</f>
        <v/>
      </c>
      <c r="AN182" s="16" t="str">
        <f>IF(35&gt;$D182,"",IF($E182=1,EOMONTH(EDATE(Bonds!$I182,6*(35-1)),0),EDATE(Bonds!$I182,6*(35-1))))</f>
        <v/>
      </c>
      <c r="AO182" s="16" t="str">
        <f>IF(36&gt;$D182,"",IF($E182=1,EOMONTH(EDATE(Bonds!$I182,6*(36-1)),0),EDATE(Bonds!$I182,6*(36-1))))</f>
        <v/>
      </c>
      <c r="AP182" s="16" t="str">
        <f>IF(37&gt;$D182,"",IF($E182=1,EOMONTH(EDATE(Bonds!$I182,6*(37-1)),0),EDATE(Bonds!$I182,6*(37-1))))</f>
        <v/>
      </c>
      <c r="AQ182" s="16" t="str">
        <f>IF(38&gt;$D182,"",IF($E182=1,EOMONTH(EDATE(Bonds!$I182,6*(38-1)),0),EDATE(Bonds!$I182,6*(38-1))))</f>
        <v/>
      </c>
      <c r="AR182" s="16" t="str">
        <f>IF(39&gt;$D182,"",IF($E182=1,EOMONTH(EDATE(Bonds!$I182,6*(39-1)),0),EDATE(Bonds!$I182,6*(39-1))))</f>
        <v/>
      </c>
      <c r="AS182" s="16" t="str">
        <f>IF(40&gt;$D182,"",IF($E182=1,EOMONTH(EDATE(Bonds!$I182,6*(40-1)),0),EDATE(Bonds!$I182,6*(40-1))))</f>
        <v/>
      </c>
      <c r="AT182" s="16" t="str">
        <f>IF(41&gt;$D182,"",IF($E182=1,EOMONTH(EDATE(Bonds!$I182,6*(41-1)),0),EDATE(Bonds!$I182,6*(41-1))))</f>
        <v/>
      </c>
      <c r="AU182" s="16" t="str">
        <f>IF(42&gt;$D182,"",IF($E182=1,EOMONTH(EDATE(Bonds!$I182,6*(42-1)),0),EDATE(Bonds!$I182,6*(42-1))))</f>
        <v/>
      </c>
      <c r="AV182" s="16" t="str">
        <f>IF(43&gt;$D182,"",IF($E182=1,EOMONTH(EDATE(Bonds!$I182,6*(43-1)),0),EDATE(Bonds!$I182,6*(43-1))))</f>
        <v/>
      </c>
      <c r="AW182" s="16" t="str">
        <f>IF(44&gt;$D182,"",IF($E182=1,EOMONTH(EDATE(Bonds!$I182,6*(44-1)),0),EDATE(Bonds!$I182,6*(44-1))))</f>
        <v/>
      </c>
      <c r="AX182" s="16" t="str">
        <f>IF(45&gt;$D182,"",IF($E182=1,EOMONTH(EDATE(Bonds!$I182,6*(45-1)),0),EDATE(Bonds!$I182,6*(45-1))))</f>
        <v/>
      </c>
      <c r="AY182" s="16" t="str">
        <f>IF(46&gt;$D182,"",IF($E182=1,EOMONTH(EDATE(Bonds!$I182,6*(46-1)),0),EDATE(Bonds!$I182,6*(46-1))))</f>
        <v/>
      </c>
      <c r="AZ182" s="16" t="str">
        <f>IF(47&gt;$D182,"",IF($E182=1,EOMONTH(EDATE(Bonds!$I182,6*(47-1)),0),EDATE(Bonds!$I182,6*(47-1))))</f>
        <v/>
      </c>
      <c r="BA182" s="16" t="str">
        <f>IF(48&gt;$D182,"",IF($E182=1,EOMONTH(EDATE(Bonds!$I182,6*(48-1)),0),EDATE(Bonds!$I182,6*(48-1))))</f>
        <v/>
      </c>
      <c r="BB182" s="16" t="str">
        <f>IF(49&gt;$D182,"",IF($E182=1,EOMONTH(EDATE(Bonds!$I182,6*(49-1)),0),EDATE(Bonds!$I182,6*(49-1))))</f>
        <v/>
      </c>
      <c r="BC182" s="16" t="str">
        <f>IF(50&gt;$D182,"",IF($E182=1,EOMONTH(EDATE(Bonds!$I182,6*(50-1)),0),EDATE(Bonds!$I182,6*(50-1))))</f>
        <v/>
      </c>
      <c r="BD182" s="16" t="str">
        <f>IF(51&gt;$D182,"",IF($E182=1,EOMONTH(EDATE(Bonds!$I182,6*(51-1)),0),EDATE(Bonds!$I182,6*(51-1))))</f>
        <v/>
      </c>
      <c r="BE182" s="16" t="str">
        <f>IF(52&gt;$D182,"",IF($E182=1,EOMONTH(EDATE(Bonds!$I182,6*(52-1)),0),EDATE(Bonds!$I182,6*(52-1))))</f>
        <v/>
      </c>
      <c r="BF182" s="16" t="str">
        <f>IF(53&gt;$D182,"",IF($E182=1,EOMONTH(EDATE(Bonds!$I182,6*(53-1)),0),EDATE(Bonds!$I182,6*(53-1))))</f>
        <v/>
      </c>
      <c r="BG182" s="16" t="str">
        <f>IF(54&gt;$D182,"",IF($E182=1,EOMONTH(EDATE(Bonds!$I182,6*(54-1)),0),EDATE(Bonds!$I182,6*(54-1))))</f>
        <v/>
      </c>
      <c r="BH182" s="16" t="str">
        <f>IF(55&gt;$D182,"",IF($E182=1,EOMONTH(EDATE(Bonds!$I182,6*(55-1)),0),EDATE(Bonds!$I182,6*(55-1))))</f>
        <v/>
      </c>
      <c r="BI182" s="16" t="str">
        <f>IF(56&gt;$D182,"",IF($E182=1,EOMONTH(EDATE(Bonds!$I182,6*(56-1)),0),EDATE(Bonds!$I182,6*(56-1))))</f>
        <v/>
      </c>
      <c r="BJ182" s="16" t="str">
        <f>IF(57&gt;$D182,"",IF($E182=1,EOMONTH(EDATE(Bonds!$I182,6*(57-1)),0),EDATE(Bonds!$I182,6*(57-1))))</f>
        <v/>
      </c>
      <c r="BK182" s="16" t="str">
        <f>IF(58&gt;$D182,"",IF($E182=1,EOMONTH(EDATE(Bonds!$I182,6*(58-1)),0),EDATE(Bonds!$I182,6*(58-1))))</f>
        <v/>
      </c>
      <c r="BL182" s="16" t="str">
        <f>IF(59&gt;$D182,"",IF($E182=1,EOMONTH(EDATE(Bonds!$I182,6*(59-1)),0),EDATE(Bonds!$I182,6*(59-1))))</f>
        <v/>
      </c>
      <c r="BM182" s="16" t="str">
        <f>IF(60&gt;$D182,"",IF($E182=1,EOMONTH(EDATE(Bonds!$I182,6*(60-1)),0),EDATE(Bonds!$I182,6*(60-1))))</f>
        <v/>
      </c>
      <c r="BO182" s="22">
        <f t="shared" si="243"/>
        <v>3.6715303967375594E-2</v>
      </c>
      <c r="BP182" s="22">
        <f t="shared" si="244"/>
        <v>3.9614095064760248E-2</v>
      </c>
      <c r="BQ182" s="22">
        <f t="shared" si="245"/>
        <v>4.151220706950013E-2</v>
      </c>
      <c r="BR182" s="22">
        <f t="shared" si="246"/>
        <v>4.2723103410114802E-2</v>
      </c>
      <c r="BS182" s="22">
        <f t="shared" si="247"/>
        <v>4.3482746504814693E-2</v>
      </c>
      <c r="BT182" s="22">
        <f t="shared" si="248"/>
        <v>4.3954594843003375E-2</v>
      </c>
      <c r="BU182" s="22">
        <f t="shared" si="249"/>
        <v>4.4257964532220216E-2</v>
      </c>
      <c r="BV182" s="22">
        <f t="shared" si="250"/>
        <v>4.4466682759772572E-2</v>
      </c>
      <c r="BW182" s="22">
        <f t="shared" si="251"/>
        <v>4.4634720555315505E-2</v>
      </c>
      <c r="BX182" s="22" t="str">
        <f t="shared" si="252"/>
        <v/>
      </c>
      <c r="BY182" s="22" t="str">
        <f t="shared" si="253"/>
        <v/>
      </c>
      <c r="BZ182" s="22" t="str">
        <f t="shared" si="254"/>
        <v/>
      </c>
      <c r="CA182" s="22" t="str">
        <f t="shared" si="255"/>
        <v/>
      </c>
      <c r="CB182" s="22" t="str">
        <f t="shared" si="256"/>
        <v/>
      </c>
      <c r="CC182" s="22" t="str">
        <f t="shared" si="257"/>
        <v/>
      </c>
      <c r="CD182" s="22" t="str">
        <f t="shared" si="258"/>
        <v/>
      </c>
      <c r="CE182" s="22" t="str">
        <f t="shared" si="259"/>
        <v/>
      </c>
      <c r="CF182" s="22" t="str">
        <f t="shared" si="260"/>
        <v/>
      </c>
      <c r="CG182" s="22" t="str">
        <f t="shared" si="261"/>
        <v/>
      </c>
      <c r="CH182" s="22" t="str">
        <f t="shared" si="262"/>
        <v/>
      </c>
      <c r="CI182" s="22" t="str">
        <f t="shared" si="263"/>
        <v/>
      </c>
      <c r="CJ182" s="22" t="str">
        <f t="shared" si="264"/>
        <v/>
      </c>
      <c r="CK182" s="22" t="str">
        <f t="shared" si="265"/>
        <v/>
      </c>
      <c r="CL182" s="22" t="str">
        <f t="shared" si="266"/>
        <v/>
      </c>
      <c r="CM182" s="22" t="str">
        <f t="shared" si="267"/>
        <v/>
      </c>
      <c r="CN182" s="22" t="str">
        <f t="shared" si="268"/>
        <v/>
      </c>
      <c r="CO182" s="22" t="str">
        <f t="shared" si="269"/>
        <v/>
      </c>
      <c r="CP182" s="22" t="str">
        <f t="shared" si="270"/>
        <v/>
      </c>
      <c r="CQ182" s="22" t="str">
        <f t="shared" si="271"/>
        <v/>
      </c>
      <c r="CR182" s="22" t="str">
        <f t="shared" si="272"/>
        <v/>
      </c>
      <c r="CS182" s="22" t="str">
        <f t="shared" si="273"/>
        <v/>
      </c>
      <c r="CT182" s="22" t="str">
        <f t="shared" si="274"/>
        <v/>
      </c>
      <c r="CU182" s="22" t="str">
        <f t="shared" si="275"/>
        <v/>
      </c>
      <c r="CV182" s="22" t="str">
        <f t="shared" si="276"/>
        <v/>
      </c>
      <c r="CW182" s="22" t="str">
        <f t="shared" si="277"/>
        <v/>
      </c>
      <c r="CX182" s="22" t="str">
        <f t="shared" si="278"/>
        <v/>
      </c>
      <c r="CY182" s="22" t="str">
        <f t="shared" si="279"/>
        <v/>
      </c>
      <c r="CZ182" s="22" t="str">
        <f t="shared" si="280"/>
        <v/>
      </c>
      <c r="DA182" s="22" t="str">
        <f t="shared" si="281"/>
        <v/>
      </c>
      <c r="DB182" s="22" t="str">
        <f t="shared" si="282"/>
        <v/>
      </c>
      <c r="DC182" s="22" t="str">
        <f t="shared" si="283"/>
        <v/>
      </c>
      <c r="DD182" s="22" t="str">
        <f t="shared" si="284"/>
        <v/>
      </c>
      <c r="DE182" s="22" t="str">
        <f t="shared" si="285"/>
        <v/>
      </c>
      <c r="DF182" s="22" t="str">
        <f t="shared" si="286"/>
        <v/>
      </c>
      <c r="DG182" s="22" t="str">
        <f t="shared" si="287"/>
        <v/>
      </c>
      <c r="DH182" s="22" t="str">
        <f t="shared" si="288"/>
        <v/>
      </c>
      <c r="DI182" s="22" t="str">
        <f t="shared" si="289"/>
        <v/>
      </c>
      <c r="DJ182" s="22" t="str">
        <f t="shared" si="290"/>
        <v/>
      </c>
      <c r="DK182" s="22" t="str">
        <f t="shared" si="291"/>
        <v/>
      </c>
      <c r="DL182" s="22" t="str">
        <f t="shared" si="292"/>
        <v/>
      </c>
      <c r="DM182" s="22" t="str">
        <f t="shared" si="293"/>
        <v/>
      </c>
      <c r="DN182" s="22" t="str">
        <f t="shared" si="294"/>
        <v/>
      </c>
      <c r="DO182" s="22" t="str">
        <f t="shared" si="295"/>
        <v/>
      </c>
      <c r="DP182" s="22" t="str">
        <f t="shared" si="296"/>
        <v/>
      </c>
      <c r="DQ182" s="22" t="str">
        <f t="shared" si="297"/>
        <v/>
      </c>
      <c r="DR182" s="22" t="str">
        <f t="shared" si="298"/>
        <v/>
      </c>
      <c r="DS182" s="22" t="str">
        <f t="shared" si="299"/>
        <v/>
      </c>
      <c r="DT182" s="22" t="str">
        <f t="shared" si="300"/>
        <v/>
      </c>
      <c r="DU182" s="22" t="str">
        <f t="shared" si="301"/>
        <v/>
      </c>
      <c r="DV182" s="22" t="str">
        <f t="shared" si="302"/>
        <v/>
      </c>
      <c r="DX182" s="18">
        <f t="shared" si="303"/>
        <v>1.8084934136561823</v>
      </c>
      <c r="DY182" s="18">
        <f t="shared" si="304"/>
        <v>1.7728113630577667</v>
      </c>
      <c r="DZ182" s="18">
        <f t="shared" si="305"/>
        <v>1.7344542230173998</v>
      </c>
      <c r="EA182" s="18">
        <f t="shared" si="306"/>
        <v>1.6955189118554488</v>
      </c>
      <c r="EB182" s="18">
        <f t="shared" si="307"/>
        <v>1.6569881816698826</v>
      </c>
      <c r="EC182" s="18">
        <f t="shared" si="308"/>
        <v>1.6194896857464234</v>
      </c>
      <c r="ED182" s="18">
        <f t="shared" si="309"/>
        <v>1.5827191614754128</v>
      </c>
      <c r="EE182" s="18">
        <f t="shared" si="310"/>
        <v>1.5470232819282168</v>
      </c>
      <c r="EF182" s="18">
        <f t="shared" si="311"/>
        <v>84.926094797723295</v>
      </c>
      <c r="EG182" s="18">
        <f t="shared" si="312"/>
        <v>0</v>
      </c>
      <c r="EH182" s="18">
        <f t="shared" si="313"/>
        <v>0</v>
      </c>
      <c r="EI182" s="18">
        <f t="shared" si="314"/>
        <v>0</v>
      </c>
      <c r="EJ182" s="18">
        <f t="shared" si="315"/>
        <v>0</v>
      </c>
      <c r="EK182" s="18">
        <f t="shared" si="316"/>
        <v>0</v>
      </c>
      <c r="EL182" s="18">
        <f t="shared" si="317"/>
        <v>0</v>
      </c>
      <c r="EM182" s="18">
        <f t="shared" si="318"/>
        <v>0</v>
      </c>
      <c r="EN182" s="18">
        <f t="shared" si="319"/>
        <v>0</v>
      </c>
      <c r="EO182" s="18">
        <f t="shared" si="320"/>
        <v>0</v>
      </c>
      <c r="EP182" s="18">
        <f t="shared" si="321"/>
        <v>0</v>
      </c>
      <c r="EQ182" s="18">
        <f t="shared" si="322"/>
        <v>0</v>
      </c>
      <c r="ER182" s="18">
        <f t="shared" si="323"/>
        <v>0</v>
      </c>
      <c r="ES182" s="18">
        <f t="shared" si="324"/>
        <v>0</v>
      </c>
      <c r="ET182" s="18">
        <f t="shared" si="325"/>
        <v>0</v>
      </c>
      <c r="EU182" s="18">
        <f t="shared" si="326"/>
        <v>0</v>
      </c>
      <c r="EV182" s="18">
        <f t="shared" si="327"/>
        <v>0</v>
      </c>
      <c r="EW182" s="18">
        <f t="shared" si="328"/>
        <v>0</v>
      </c>
      <c r="EX182" s="18">
        <f t="shared" si="329"/>
        <v>0</v>
      </c>
      <c r="EY182" s="18">
        <f t="shared" si="330"/>
        <v>0</v>
      </c>
      <c r="EZ182" s="18">
        <f t="shared" si="331"/>
        <v>0</v>
      </c>
      <c r="FA182" s="18">
        <f t="shared" si="332"/>
        <v>0</v>
      </c>
      <c r="FB182" s="18">
        <f t="shared" si="333"/>
        <v>0</v>
      </c>
      <c r="FC182" s="18">
        <f t="shared" si="334"/>
        <v>0</v>
      </c>
      <c r="FD182" s="18">
        <f t="shared" si="335"/>
        <v>0</v>
      </c>
      <c r="FE182" s="18">
        <f t="shared" si="336"/>
        <v>0</v>
      </c>
      <c r="FF182" s="18">
        <f t="shared" si="337"/>
        <v>0</v>
      </c>
      <c r="FG182" s="18">
        <f t="shared" si="338"/>
        <v>0</v>
      </c>
      <c r="FH182" s="18">
        <f t="shared" si="339"/>
        <v>0</v>
      </c>
      <c r="FI182" s="18">
        <f t="shared" si="340"/>
        <v>0</v>
      </c>
      <c r="FJ182" s="18">
        <f t="shared" si="341"/>
        <v>0</v>
      </c>
      <c r="FK182" s="18">
        <f t="shared" si="342"/>
        <v>0</v>
      </c>
      <c r="FL182" s="18">
        <f t="shared" si="343"/>
        <v>0</v>
      </c>
      <c r="FM182" s="18">
        <f t="shared" si="344"/>
        <v>0</v>
      </c>
      <c r="FN182" s="18">
        <f t="shared" si="345"/>
        <v>0</v>
      </c>
      <c r="FO182" s="18">
        <f t="shared" si="346"/>
        <v>0</v>
      </c>
      <c r="FP182" s="18">
        <f t="shared" si="347"/>
        <v>0</v>
      </c>
      <c r="FQ182" s="18">
        <f t="shared" si="348"/>
        <v>0</v>
      </c>
      <c r="FR182" s="18">
        <f t="shared" si="349"/>
        <v>0</v>
      </c>
      <c r="FS182" s="18">
        <f t="shared" si="350"/>
        <v>0</v>
      </c>
      <c r="FT182" s="18">
        <f t="shared" si="351"/>
        <v>0</v>
      </c>
      <c r="FU182" s="18">
        <f t="shared" si="352"/>
        <v>0</v>
      </c>
      <c r="FV182" s="18">
        <f t="shared" si="353"/>
        <v>0</v>
      </c>
      <c r="FW182" s="18">
        <f t="shared" si="354"/>
        <v>0</v>
      </c>
      <c r="FX182" s="18">
        <f t="shared" si="355"/>
        <v>0</v>
      </c>
      <c r="FY182" s="18">
        <f t="shared" si="356"/>
        <v>0</v>
      </c>
      <c r="FZ182" s="18">
        <f t="shared" si="357"/>
        <v>0</v>
      </c>
      <c r="GA182" s="18">
        <f t="shared" si="358"/>
        <v>0</v>
      </c>
      <c r="GB182" s="18">
        <f t="shared" si="359"/>
        <v>0</v>
      </c>
      <c r="GC182" s="18">
        <f t="shared" si="360"/>
        <v>0</v>
      </c>
      <c r="GD182" s="18">
        <f t="shared" si="361"/>
        <v>0</v>
      </c>
      <c r="GE182" s="18">
        <f t="shared" si="362"/>
        <v>0</v>
      </c>
    </row>
    <row r="183" spans="1:187" x14ac:dyDescent="0.2">
      <c r="A183">
        <v>180</v>
      </c>
      <c r="B183" s="16">
        <f>Bonds!B183</f>
        <v>47756</v>
      </c>
      <c r="C183" s="17">
        <f>Bonds!C183</f>
        <v>4.625</v>
      </c>
      <c r="D183">
        <f>Bonds!Q183</f>
        <v>9</v>
      </c>
      <c r="E183">
        <f t="shared" si="242"/>
        <v>1</v>
      </c>
      <c r="F183" s="16">
        <f>IF(1&gt;$D183,"",IF($E183=1,EOMONTH(EDATE(Bonds!$I183,6*(1-1)),0),EDATE(Bonds!$I183,6*(1-1))))</f>
        <v>46295</v>
      </c>
      <c r="G183" s="16">
        <f>IF(2&gt;$D183,"",IF($E183=1,EOMONTH(EDATE(Bonds!$I183,6*(2-1)),0),EDATE(Bonds!$I183,6*(2-1))))</f>
        <v>46477</v>
      </c>
      <c r="H183" s="16">
        <f>IF(3&gt;$D183,"",IF($E183=1,EOMONTH(EDATE(Bonds!$I183,6*(3-1)),0),EDATE(Bonds!$I183,6*(3-1))))</f>
        <v>46660</v>
      </c>
      <c r="I183" s="16">
        <f>IF(4&gt;$D183,"",IF($E183=1,EOMONTH(EDATE(Bonds!$I183,6*(4-1)),0),EDATE(Bonds!$I183,6*(4-1))))</f>
        <v>46843</v>
      </c>
      <c r="J183" s="16">
        <f>IF(5&gt;$D183,"",IF($E183=1,EOMONTH(EDATE(Bonds!$I183,6*(5-1)),0),EDATE(Bonds!$I183,6*(5-1))))</f>
        <v>47026</v>
      </c>
      <c r="K183" s="16">
        <f>IF(6&gt;$D183,"",IF($E183=1,EOMONTH(EDATE(Bonds!$I183,6*(6-1)),0),EDATE(Bonds!$I183,6*(6-1))))</f>
        <v>47208</v>
      </c>
      <c r="L183" s="16">
        <f>IF(7&gt;$D183,"",IF($E183=1,EOMONTH(EDATE(Bonds!$I183,6*(7-1)),0),EDATE(Bonds!$I183,6*(7-1))))</f>
        <v>47391</v>
      </c>
      <c r="M183" s="16">
        <f>IF(8&gt;$D183,"",IF($E183=1,EOMONTH(EDATE(Bonds!$I183,6*(8-1)),0),EDATE(Bonds!$I183,6*(8-1))))</f>
        <v>47573</v>
      </c>
      <c r="N183" s="16">
        <f>IF(9&gt;$D183,"",IF($E183=1,EOMONTH(EDATE(Bonds!$I183,6*(9-1)),0),EDATE(Bonds!$I183,6*(9-1))))</f>
        <v>47756</v>
      </c>
      <c r="O183" s="16" t="str">
        <f>IF(10&gt;$D183,"",IF($E183=1,EOMONTH(EDATE(Bonds!$I183,6*(10-1)),0),EDATE(Bonds!$I183,6*(10-1))))</f>
        <v/>
      </c>
      <c r="P183" s="16" t="str">
        <f>IF(11&gt;$D183,"",IF($E183=1,EOMONTH(EDATE(Bonds!$I183,6*(11-1)),0),EDATE(Bonds!$I183,6*(11-1))))</f>
        <v/>
      </c>
      <c r="Q183" s="16" t="str">
        <f>IF(12&gt;$D183,"",IF($E183=1,EOMONTH(EDATE(Bonds!$I183,6*(12-1)),0),EDATE(Bonds!$I183,6*(12-1))))</f>
        <v/>
      </c>
      <c r="R183" s="16" t="str">
        <f>IF(13&gt;$D183,"",IF($E183=1,EOMONTH(EDATE(Bonds!$I183,6*(13-1)),0),EDATE(Bonds!$I183,6*(13-1))))</f>
        <v/>
      </c>
      <c r="S183" s="16" t="str">
        <f>IF(14&gt;$D183,"",IF($E183=1,EOMONTH(EDATE(Bonds!$I183,6*(14-1)),0),EDATE(Bonds!$I183,6*(14-1))))</f>
        <v/>
      </c>
      <c r="T183" s="16" t="str">
        <f>IF(15&gt;$D183,"",IF($E183=1,EOMONTH(EDATE(Bonds!$I183,6*(15-1)),0),EDATE(Bonds!$I183,6*(15-1))))</f>
        <v/>
      </c>
      <c r="U183" s="16" t="str">
        <f>IF(16&gt;$D183,"",IF($E183=1,EOMONTH(EDATE(Bonds!$I183,6*(16-1)),0),EDATE(Bonds!$I183,6*(16-1))))</f>
        <v/>
      </c>
      <c r="V183" s="16" t="str">
        <f>IF(17&gt;$D183,"",IF($E183=1,EOMONTH(EDATE(Bonds!$I183,6*(17-1)),0),EDATE(Bonds!$I183,6*(17-1))))</f>
        <v/>
      </c>
      <c r="W183" s="16" t="str">
        <f>IF(18&gt;$D183,"",IF($E183=1,EOMONTH(EDATE(Bonds!$I183,6*(18-1)),0),EDATE(Bonds!$I183,6*(18-1))))</f>
        <v/>
      </c>
      <c r="X183" s="16" t="str">
        <f>IF(19&gt;$D183,"",IF($E183=1,EOMONTH(EDATE(Bonds!$I183,6*(19-1)),0),EDATE(Bonds!$I183,6*(19-1))))</f>
        <v/>
      </c>
      <c r="Y183" s="16" t="str">
        <f>IF(20&gt;$D183,"",IF($E183=1,EOMONTH(EDATE(Bonds!$I183,6*(20-1)),0),EDATE(Bonds!$I183,6*(20-1))))</f>
        <v/>
      </c>
      <c r="Z183" s="16" t="str">
        <f>IF(21&gt;$D183,"",IF($E183=1,EOMONTH(EDATE(Bonds!$I183,6*(21-1)),0),EDATE(Bonds!$I183,6*(21-1))))</f>
        <v/>
      </c>
      <c r="AA183" s="16" t="str">
        <f>IF(22&gt;$D183,"",IF($E183=1,EOMONTH(EDATE(Bonds!$I183,6*(22-1)),0),EDATE(Bonds!$I183,6*(22-1))))</f>
        <v/>
      </c>
      <c r="AB183" s="16" t="str">
        <f>IF(23&gt;$D183,"",IF($E183=1,EOMONTH(EDATE(Bonds!$I183,6*(23-1)),0),EDATE(Bonds!$I183,6*(23-1))))</f>
        <v/>
      </c>
      <c r="AC183" s="16" t="str">
        <f>IF(24&gt;$D183,"",IF($E183=1,EOMONTH(EDATE(Bonds!$I183,6*(24-1)),0),EDATE(Bonds!$I183,6*(24-1))))</f>
        <v/>
      </c>
      <c r="AD183" s="16" t="str">
        <f>IF(25&gt;$D183,"",IF($E183=1,EOMONTH(EDATE(Bonds!$I183,6*(25-1)),0),EDATE(Bonds!$I183,6*(25-1))))</f>
        <v/>
      </c>
      <c r="AE183" s="16" t="str">
        <f>IF(26&gt;$D183,"",IF($E183=1,EOMONTH(EDATE(Bonds!$I183,6*(26-1)),0),EDATE(Bonds!$I183,6*(26-1))))</f>
        <v/>
      </c>
      <c r="AF183" s="16" t="str">
        <f>IF(27&gt;$D183,"",IF($E183=1,EOMONTH(EDATE(Bonds!$I183,6*(27-1)),0),EDATE(Bonds!$I183,6*(27-1))))</f>
        <v/>
      </c>
      <c r="AG183" s="16" t="str">
        <f>IF(28&gt;$D183,"",IF($E183=1,EOMONTH(EDATE(Bonds!$I183,6*(28-1)),0),EDATE(Bonds!$I183,6*(28-1))))</f>
        <v/>
      </c>
      <c r="AH183" s="16" t="str">
        <f>IF(29&gt;$D183,"",IF($E183=1,EOMONTH(EDATE(Bonds!$I183,6*(29-1)),0),EDATE(Bonds!$I183,6*(29-1))))</f>
        <v/>
      </c>
      <c r="AI183" s="16" t="str">
        <f>IF(30&gt;$D183,"",IF($E183=1,EOMONTH(EDATE(Bonds!$I183,6*(30-1)),0),EDATE(Bonds!$I183,6*(30-1))))</f>
        <v/>
      </c>
      <c r="AJ183" s="16" t="str">
        <f>IF(31&gt;$D183,"",IF($E183=1,EOMONTH(EDATE(Bonds!$I183,6*(31-1)),0),EDATE(Bonds!$I183,6*(31-1))))</f>
        <v/>
      </c>
      <c r="AK183" s="16" t="str">
        <f>IF(32&gt;$D183,"",IF($E183=1,EOMONTH(EDATE(Bonds!$I183,6*(32-1)),0),EDATE(Bonds!$I183,6*(32-1))))</f>
        <v/>
      </c>
      <c r="AL183" s="16" t="str">
        <f>IF(33&gt;$D183,"",IF($E183=1,EOMONTH(EDATE(Bonds!$I183,6*(33-1)),0),EDATE(Bonds!$I183,6*(33-1))))</f>
        <v/>
      </c>
      <c r="AM183" s="16" t="str">
        <f>IF(34&gt;$D183,"",IF($E183=1,EOMONTH(EDATE(Bonds!$I183,6*(34-1)),0),EDATE(Bonds!$I183,6*(34-1))))</f>
        <v/>
      </c>
      <c r="AN183" s="16" t="str">
        <f>IF(35&gt;$D183,"",IF($E183=1,EOMONTH(EDATE(Bonds!$I183,6*(35-1)),0),EDATE(Bonds!$I183,6*(35-1))))</f>
        <v/>
      </c>
      <c r="AO183" s="16" t="str">
        <f>IF(36&gt;$D183,"",IF($E183=1,EOMONTH(EDATE(Bonds!$I183,6*(36-1)),0),EDATE(Bonds!$I183,6*(36-1))))</f>
        <v/>
      </c>
      <c r="AP183" s="16" t="str">
        <f>IF(37&gt;$D183,"",IF($E183=1,EOMONTH(EDATE(Bonds!$I183,6*(37-1)),0),EDATE(Bonds!$I183,6*(37-1))))</f>
        <v/>
      </c>
      <c r="AQ183" s="16" t="str">
        <f>IF(38&gt;$D183,"",IF($E183=1,EOMONTH(EDATE(Bonds!$I183,6*(38-1)),0),EDATE(Bonds!$I183,6*(38-1))))</f>
        <v/>
      </c>
      <c r="AR183" s="16" t="str">
        <f>IF(39&gt;$D183,"",IF($E183=1,EOMONTH(EDATE(Bonds!$I183,6*(39-1)),0),EDATE(Bonds!$I183,6*(39-1))))</f>
        <v/>
      </c>
      <c r="AS183" s="16" t="str">
        <f>IF(40&gt;$D183,"",IF($E183=1,EOMONTH(EDATE(Bonds!$I183,6*(40-1)),0),EDATE(Bonds!$I183,6*(40-1))))</f>
        <v/>
      </c>
      <c r="AT183" s="16" t="str">
        <f>IF(41&gt;$D183,"",IF($E183=1,EOMONTH(EDATE(Bonds!$I183,6*(41-1)),0),EDATE(Bonds!$I183,6*(41-1))))</f>
        <v/>
      </c>
      <c r="AU183" s="16" t="str">
        <f>IF(42&gt;$D183,"",IF($E183=1,EOMONTH(EDATE(Bonds!$I183,6*(42-1)),0),EDATE(Bonds!$I183,6*(42-1))))</f>
        <v/>
      </c>
      <c r="AV183" s="16" t="str">
        <f>IF(43&gt;$D183,"",IF($E183=1,EOMONTH(EDATE(Bonds!$I183,6*(43-1)),0),EDATE(Bonds!$I183,6*(43-1))))</f>
        <v/>
      </c>
      <c r="AW183" s="16" t="str">
        <f>IF(44&gt;$D183,"",IF($E183=1,EOMONTH(EDATE(Bonds!$I183,6*(44-1)),0),EDATE(Bonds!$I183,6*(44-1))))</f>
        <v/>
      </c>
      <c r="AX183" s="16" t="str">
        <f>IF(45&gt;$D183,"",IF($E183=1,EOMONTH(EDATE(Bonds!$I183,6*(45-1)),0),EDATE(Bonds!$I183,6*(45-1))))</f>
        <v/>
      </c>
      <c r="AY183" s="16" t="str">
        <f>IF(46&gt;$D183,"",IF($E183=1,EOMONTH(EDATE(Bonds!$I183,6*(46-1)),0),EDATE(Bonds!$I183,6*(46-1))))</f>
        <v/>
      </c>
      <c r="AZ183" s="16" t="str">
        <f>IF(47&gt;$D183,"",IF($E183=1,EOMONTH(EDATE(Bonds!$I183,6*(47-1)),0),EDATE(Bonds!$I183,6*(47-1))))</f>
        <v/>
      </c>
      <c r="BA183" s="16" t="str">
        <f>IF(48&gt;$D183,"",IF($E183=1,EOMONTH(EDATE(Bonds!$I183,6*(48-1)),0),EDATE(Bonds!$I183,6*(48-1))))</f>
        <v/>
      </c>
      <c r="BB183" s="16" t="str">
        <f>IF(49&gt;$D183,"",IF($E183=1,EOMONTH(EDATE(Bonds!$I183,6*(49-1)),0),EDATE(Bonds!$I183,6*(49-1))))</f>
        <v/>
      </c>
      <c r="BC183" s="16" t="str">
        <f>IF(50&gt;$D183,"",IF($E183=1,EOMONTH(EDATE(Bonds!$I183,6*(50-1)),0),EDATE(Bonds!$I183,6*(50-1))))</f>
        <v/>
      </c>
      <c r="BD183" s="16" t="str">
        <f>IF(51&gt;$D183,"",IF($E183=1,EOMONTH(EDATE(Bonds!$I183,6*(51-1)),0),EDATE(Bonds!$I183,6*(51-1))))</f>
        <v/>
      </c>
      <c r="BE183" s="16" t="str">
        <f>IF(52&gt;$D183,"",IF($E183=1,EOMONTH(EDATE(Bonds!$I183,6*(52-1)),0),EDATE(Bonds!$I183,6*(52-1))))</f>
        <v/>
      </c>
      <c r="BF183" s="16" t="str">
        <f>IF(53&gt;$D183,"",IF($E183=1,EOMONTH(EDATE(Bonds!$I183,6*(53-1)),0),EDATE(Bonds!$I183,6*(53-1))))</f>
        <v/>
      </c>
      <c r="BG183" s="16" t="str">
        <f>IF(54&gt;$D183,"",IF($E183=1,EOMONTH(EDATE(Bonds!$I183,6*(54-1)),0),EDATE(Bonds!$I183,6*(54-1))))</f>
        <v/>
      </c>
      <c r="BH183" s="16" t="str">
        <f>IF(55&gt;$D183,"",IF($E183=1,EOMONTH(EDATE(Bonds!$I183,6*(55-1)),0),EDATE(Bonds!$I183,6*(55-1))))</f>
        <v/>
      </c>
      <c r="BI183" s="16" t="str">
        <f>IF(56&gt;$D183,"",IF($E183=1,EOMONTH(EDATE(Bonds!$I183,6*(56-1)),0),EDATE(Bonds!$I183,6*(56-1))))</f>
        <v/>
      </c>
      <c r="BJ183" s="16" t="str">
        <f>IF(57&gt;$D183,"",IF($E183=1,EOMONTH(EDATE(Bonds!$I183,6*(57-1)),0),EDATE(Bonds!$I183,6*(57-1))))</f>
        <v/>
      </c>
      <c r="BK183" s="16" t="str">
        <f>IF(58&gt;$D183,"",IF($E183=1,EOMONTH(EDATE(Bonds!$I183,6*(58-1)),0),EDATE(Bonds!$I183,6*(58-1))))</f>
        <v/>
      </c>
      <c r="BL183" s="16" t="str">
        <f>IF(59&gt;$D183,"",IF($E183=1,EOMONTH(EDATE(Bonds!$I183,6*(59-1)),0),EDATE(Bonds!$I183,6*(59-1))))</f>
        <v/>
      </c>
      <c r="BM183" s="16" t="str">
        <f>IF(60&gt;$D183,"",IF($E183=1,EOMONTH(EDATE(Bonds!$I183,6*(60-1)),0),EDATE(Bonds!$I183,6*(60-1))))</f>
        <v/>
      </c>
      <c r="BO183" s="22">
        <f t="shared" si="243"/>
        <v>3.6715303967375594E-2</v>
      </c>
      <c r="BP183" s="22">
        <f t="shared" si="244"/>
        <v>3.9614095064760248E-2</v>
      </c>
      <c r="BQ183" s="22">
        <f t="shared" si="245"/>
        <v>4.151220706950013E-2</v>
      </c>
      <c r="BR183" s="22">
        <f t="shared" si="246"/>
        <v>4.2723103410114802E-2</v>
      </c>
      <c r="BS183" s="22">
        <f t="shared" si="247"/>
        <v>4.3482746504814693E-2</v>
      </c>
      <c r="BT183" s="22">
        <f t="shared" si="248"/>
        <v>4.3954594843003375E-2</v>
      </c>
      <c r="BU183" s="22">
        <f t="shared" si="249"/>
        <v>4.4257964532220216E-2</v>
      </c>
      <c r="BV183" s="22">
        <f t="shared" si="250"/>
        <v>4.4466682759772572E-2</v>
      </c>
      <c r="BW183" s="22">
        <f t="shared" si="251"/>
        <v>4.4634720555315505E-2</v>
      </c>
      <c r="BX183" s="22" t="str">
        <f t="shared" si="252"/>
        <v/>
      </c>
      <c r="BY183" s="22" t="str">
        <f t="shared" si="253"/>
        <v/>
      </c>
      <c r="BZ183" s="22" t="str">
        <f t="shared" si="254"/>
        <v/>
      </c>
      <c r="CA183" s="22" t="str">
        <f t="shared" si="255"/>
        <v/>
      </c>
      <c r="CB183" s="22" t="str">
        <f t="shared" si="256"/>
        <v/>
      </c>
      <c r="CC183" s="22" t="str">
        <f t="shared" si="257"/>
        <v/>
      </c>
      <c r="CD183" s="22" t="str">
        <f t="shared" si="258"/>
        <v/>
      </c>
      <c r="CE183" s="22" t="str">
        <f t="shared" si="259"/>
        <v/>
      </c>
      <c r="CF183" s="22" t="str">
        <f t="shared" si="260"/>
        <v/>
      </c>
      <c r="CG183" s="22" t="str">
        <f t="shared" si="261"/>
        <v/>
      </c>
      <c r="CH183" s="22" t="str">
        <f t="shared" si="262"/>
        <v/>
      </c>
      <c r="CI183" s="22" t="str">
        <f t="shared" si="263"/>
        <v/>
      </c>
      <c r="CJ183" s="22" t="str">
        <f t="shared" si="264"/>
        <v/>
      </c>
      <c r="CK183" s="22" t="str">
        <f t="shared" si="265"/>
        <v/>
      </c>
      <c r="CL183" s="22" t="str">
        <f t="shared" si="266"/>
        <v/>
      </c>
      <c r="CM183" s="22" t="str">
        <f t="shared" si="267"/>
        <v/>
      </c>
      <c r="CN183" s="22" t="str">
        <f t="shared" si="268"/>
        <v/>
      </c>
      <c r="CO183" s="22" t="str">
        <f t="shared" si="269"/>
        <v/>
      </c>
      <c r="CP183" s="22" t="str">
        <f t="shared" si="270"/>
        <v/>
      </c>
      <c r="CQ183" s="22" t="str">
        <f t="shared" si="271"/>
        <v/>
      </c>
      <c r="CR183" s="22" t="str">
        <f t="shared" si="272"/>
        <v/>
      </c>
      <c r="CS183" s="22" t="str">
        <f t="shared" si="273"/>
        <v/>
      </c>
      <c r="CT183" s="22" t="str">
        <f t="shared" si="274"/>
        <v/>
      </c>
      <c r="CU183" s="22" t="str">
        <f t="shared" si="275"/>
        <v/>
      </c>
      <c r="CV183" s="22" t="str">
        <f t="shared" si="276"/>
        <v/>
      </c>
      <c r="CW183" s="22" t="str">
        <f t="shared" si="277"/>
        <v/>
      </c>
      <c r="CX183" s="22" t="str">
        <f t="shared" si="278"/>
        <v/>
      </c>
      <c r="CY183" s="22" t="str">
        <f t="shared" si="279"/>
        <v/>
      </c>
      <c r="CZ183" s="22" t="str">
        <f t="shared" si="280"/>
        <v/>
      </c>
      <c r="DA183" s="22" t="str">
        <f t="shared" si="281"/>
        <v/>
      </c>
      <c r="DB183" s="22" t="str">
        <f t="shared" si="282"/>
        <v/>
      </c>
      <c r="DC183" s="22" t="str">
        <f t="shared" si="283"/>
        <v/>
      </c>
      <c r="DD183" s="22" t="str">
        <f t="shared" si="284"/>
        <v/>
      </c>
      <c r="DE183" s="22" t="str">
        <f t="shared" si="285"/>
        <v/>
      </c>
      <c r="DF183" s="22" t="str">
        <f t="shared" si="286"/>
        <v/>
      </c>
      <c r="DG183" s="22" t="str">
        <f t="shared" si="287"/>
        <v/>
      </c>
      <c r="DH183" s="22" t="str">
        <f t="shared" si="288"/>
        <v/>
      </c>
      <c r="DI183" s="22" t="str">
        <f t="shared" si="289"/>
        <v/>
      </c>
      <c r="DJ183" s="22" t="str">
        <f t="shared" si="290"/>
        <v/>
      </c>
      <c r="DK183" s="22" t="str">
        <f t="shared" si="291"/>
        <v/>
      </c>
      <c r="DL183" s="22" t="str">
        <f t="shared" si="292"/>
        <v/>
      </c>
      <c r="DM183" s="22" t="str">
        <f t="shared" si="293"/>
        <v/>
      </c>
      <c r="DN183" s="22" t="str">
        <f t="shared" si="294"/>
        <v/>
      </c>
      <c r="DO183" s="22" t="str">
        <f t="shared" si="295"/>
        <v/>
      </c>
      <c r="DP183" s="22" t="str">
        <f t="shared" si="296"/>
        <v/>
      </c>
      <c r="DQ183" s="22" t="str">
        <f t="shared" si="297"/>
        <v/>
      </c>
      <c r="DR183" s="22" t="str">
        <f t="shared" si="298"/>
        <v/>
      </c>
      <c r="DS183" s="22" t="str">
        <f t="shared" si="299"/>
        <v/>
      </c>
      <c r="DT183" s="22" t="str">
        <f t="shared" si="300"/>
        <v/>
      </c>
      <c r="DU183" s="22" t="str">
        <f t="shared" si="301"/>
        <v/>
      </c>
      <c r="DV183" s="22" t="str">
        <f t="shared" si="302"/>
        <v/>
      </c>
      <c r="DX183" s="18">
        <f t="shared" si="303"/>
        <v>2.3073881484578878</v>
      </c>
      <c r="DY183" s="18">
        <f t="shared" si="304"/>
        <v>2.2618627735564609</v>
      </c>
      <c r="DZ183" s="18">
        <f t="shared" si="305"/>
        <v>2.2129243535049583</v>
      </c>
      <c r="EA183" s="18">
        <f t="shared" si="306"/>
        <v>2.1632482668500552</v>
      </c>
      <c r="EB183" s="18">
        <f t="shared" si="307"/>
        <v>2.1140883697167467</v>
      </c>
      <c r="EC183" s="18">
        <f t="shared" si="308"/>
        <v>2.0662454611247472</v>
      </c>
      <c r="ED183" s="18">
        <f t="shared" si="309"/>
        <v>2.0193313439513889</v>
      </c>
      <c r="EE183" s="18">
        <f t="shared" si="310"/>
        <v>1.9737883252187594</v>
      </c>
      <c r="EF183" s="18">
        <f t="shared" si="311"/>
        <v>85.34316585873114</v>
      </c>
      <c r="EG183" s="18">
        <f t="shared" si="312"/>
        <v>0</v>
      </c>
      <c r="EH183" s="18">
        <f t="shared" si="313"/>
        <v>0</v>
      </c>
      <c r="EI183" s="18">
        <f t="shared" si="314"/>
        <v>0</v>
      </c>
      <c r="EJ183" s="18">
        <f t="shared" si="315"/>
        <v>0</v>
      </c>
      <c r="EK183" s="18">
        <f t="shared" si="316"/>
        <v>0</v>
      </c>
      <c r="EL183" s="18">
        <f t="shared" si="317"/>
        <v>0</v>
      </c>
      <c r="EM183" s="18">
        <f t="shared" si="318"/>
        <v>0</v>
      </c>
      <c r="EN183" s="18">
        <f t="shared" si="319"/>
        <v>0</v>
      </c>
      <c r="EO183" s="18">
        <f t="shared" si="320"/>
        <v>0</v>
      </c>
      <c r="EP183" s="18">
        <f t="shared" si="321"/>
        <v>0</v>
      </c>
      <c r="EQ183" s="18">
        <f t="shared" si="322"/>
        <v>0</v>
      </c>
      <c r="ER183" s="18">
        <f t="shared" si="323"/>
        <v>0</v>
      </c>
      <c r="ES183" s="18">
        <f t="shared" si="324"/>
        <v>0</v>
      </c>
      <c r="ET183" s="18">
        <f t="shared" si="325"/>
        <v>0</v>
      </c>
      <c r="EU183" s="18">
        <f t="shared" si="326"/>
        <v>0</v>
      </c>
      <c r="EV183" s="18">
        <f t="shared" si="327"/>
        <v>0</v>
      </c>
      <c r="EW183" s="18">
        <f t="shared" si="328"/>
        <v>0</v>
      </c>
      <c r="EX183" s="18">
        <f t="shared" si="329"/>
        <v>0</v>
      </c>
      <c r="EY183" s="18">
        <f t="shared" si="330"/>
        <v>0</v>
      </c>
      <c r="EZ183" s="18">
        <f t="shared" si="331"/>
        <v>0</v>
      </c>
      <c r="FA183" s="18">
        <f t="shared" si="332"/>
        <v>0</v>
      </c>
      <c r="FB183" s="18">
        <f t="shared" si="333"/>
        <v>0</v>
      </c>
      <c r="FC183" s="18">
        <f t="shared" si="334"/>
        <v>0</v>
      </c>
      <c r="FD183" s="18">
        <f t="shared" si="335"/>
        <v>0</v>
      </c>
      <c r="FE183" s="18">
        <f t="shared" si="336"/>
        <v>0</v>
      </c>
      <c r="FF183" s="18">
        <f t="shared" si="337"/>
        <v>0</v>
      </c>
      <c r="FG183" s="18">
        <f t="shared" si="338"/>
        <v>0</v>
      </c>
      <c r="FH183" s="18">
        <f t="shared" si="339"/>
        <v>0</v>
      </c>
      <c r="FI183" s="18">
        <f t="shared" si="340"/>
        <v>0</v>
      </c>
      <c r="FJ183" s="18">
        <f t="shared" si="341"/>
        <v>0</v>
      </c>
      <c r="FK183" s="18">
        <f t="shared" si="342"/>
        <v>0</v>
      </c>
      <c r="FL183" s="18">
        <f t="shared" si="343"/>
        <v>0</v>
      </c>
      <c r="FM183" s="18">
        <f t="shared" si="344"/>
        <v>0</v>
      </c>
      <c r="FN183" s="18">
        <f t="shared" si="345"/>
        <v>0</v>
      </c>
      <c r="FO183" s="18">
        <f t="shared" si="346"/>
        <v>0</v>
      </c>
      <c r="FP183" s="18">
        <f t="shared" si="347"/>
        <v>0</v>
      </c>
      <c r="FQ183" s="18">
        <f t="shared" si="348"/>
        <v>0</v>
      </c>
      <c r="FR183" s="18">
        <f t="shared" si="349"/>
        <v>0</v>
      </c>
      <c r="FS183" s="18">
        <f t="shared" si="350"/>
        <v>0</v>
      </c>
      <c r="FT183" s="18">
        <f t="shared" si="351"/>
        <v>0</v>
      </c>
      <c r="FU183" s="18">
        <f t="shared" si="352"/>
        <v>0</v>
      </c>
      <c r="FV183" s="18">
        <f t="shared" si="353"/>
        <v>0</v>
      </c>
      <c r="FW183" s="18">
        <f t="shared" si="354"/>
        <v>0</v>
      </c>
      <c r="FX183" s="18">
        <f t="shared" si="355"/>
        <v>0</v>
      </c>
      <c r="FY183" s="18">
        <f t="shared" si="356"/>
        <v>0</v>
      </c>
      <c r="FZ183" s="18">
        <f t="shared" si="357"/>
        <v>0</v>
      </c>
      <c r="GA183" s="18">
        <f t="shared" si="358"/>
        <v>0</v>
      </c>
      <c r="GB183" s="18">
        <f t="shared" si="359"/>
        <v>0</v>
      </c>
      <c r="GC183" s="18">
        <f t="shared" si="360"/>
        <v>0</v>
      </c>
      <c r="GD183" s="18">
        <f t="shared" si="361"/>
        <v>0</v>
      </c>
      <c r="GE183" s="18">
        <f t="shared" si="362"/>
        <v>0</v>
      </c>
    </row>
    <row r="184" spans="1:187" x14ac:dyDescent="0.2">
      <c r="A184">
        <v>181</v>
      </c>
      <c r="B184" s="16">
        <f>Bonds!B184</f>
        <v>47787</v>
      </c>
      <c r="C184" s="17">
        <f>Bonds!C184</f>
        <v>3.625</v>
      </c>
      <c r="D184">
        <f>Bonds!Q184</f>
        <v>9</v>
      </c>
      <c r="E184">
        <f t="shared" si="242"/>
        <v>1</v>
      </c>
      <c r="F184" s="16">
        <f>IF(1&gt;$D184,"",IF($E184=1,EOMONTH(EDATE(Bonds!$I184,6*(1-1)),0),EDATE(Bonds!$I184,6*(1-1))))</f>
        <v>46326</v>
      </c>
      <c r="G184" s="16">
        <f>IF(2&gt;$D184,"",IF($E184=1,EOMONTH(EDATE(Bonds!$I184,6*(2-1)),0),EDATE(Bonds!$I184,6*(2-1))))</f>
        <v>46507</v>
      </c>
      <c r="H184" s="16">
        <f>IF(3&gt;$D184,"",IF($E184=1,EOMONTH(EDATE(Bonds!$I184,6*(3-1)),0),EDATE(Bonds!$I184,6*(3-1))))</f>
        <v>46691</v>
      </c>
      <c r="I184" s="16">
        <f>IF(4&gt;$D184,"",IF($E184=1,EOMONTH(EDATE(Bonds!$I184,6*(4-1)),0),EDATE(Bonds!$I184,6*(4-1))))</f>
        <v>46873</v>
      </c>
      <c r="J184" s="16">
        <f>IF(5&gt;$D184,"",IF($E184=1,EOMONTH(EDATE(Bonds!$I184,6*(5-1)),0),EDATE(Bonds!$I184,6*(5-1))))</f>
        <v>47057</v>
      </c>
      <c r="K184" s="16">
        <f>IF(6&gt;$D184,"",IF($E184=1,EOMONTH(EDATE(Bonds!$I184,6*(6-1)),0),EDATE(Bonds!$I184,6*(6-1))))</f>
        <v>47238</v>
      </c>
      <c r="L184" s="16">
        <f>IF(7&gt;$D184,"",IF($E184=1,EOMONTH(EDATE(Bonds!$I184,6*(7-1)),0),EDATE(Bonds!$I184,6*(7-1))))</f>
        <v>47422</v>
      </c>
      <c r="M184" s="16">
        <f>IF(8&gt;$D184,"",IF($E184=1,EOMONTH(EDATE(Bonds!$I184,6*(8-1)),0),EDATE(Bonds!$I184,6*(8-1))))</f>
        <v>47603</v>
      </c>
      <c r="N184" s="16">
        <f>IF(9&gt;$D184,"",IF($E184=1,EOMONTH(EDATE(Bonds!$I184,6*(9-1)),0),EDATE(Bonds!$I184,6*(9-1))))</f>
        <v>47787</v>
      </c>
      <c r="O184" s="16" t="str">
        <f>IF(10&gt;$D184,"",IF($E184=1,EOMONTH(EDATE(Bonds!$I184,6*(10-1)),0),EDATE(Bonds!$I184,6*(10-1))))</f>
        <v/>
      </c>
      <c r="P184" s="16" t="str">
        <f>IF(11&gt;$D184,"",IF($E184=1,EOMONTH(EDATE(Bonds!$I184,6*(11-1)),0),EDATE(Bonds!$I184,6*(11-1))))</f>
        <v/>
      </c>
      <c r="Q184" s="16" t="str">
        <f>IF(12&gt;$D184,"",IF($E184=1,EOMONTH(EDATE(Bonds!$I184,6*(12-1)),0),EDATE(Bonds!$I184,6*(12-1))))</f>
        <v/>
      </c>
      <c r="R184" s="16" t="str">
        <f>IF(13&gt;$D184,"",IF($E184=1,EOMONTH(EDATE(Bonds!$I184,6*(13-1)),0),EDATE(Bonds!$I184,6*(13-1))))</f>
        <v/>
      </c>
      <c r="S184" s="16" t="str">
        <f>IF(14&gt;$D184,"",IF($E184=1,EOMONTH(EDATE(Bonds!$I184,6*(14-1)),0),EDATE(Bonds!$I184,6*(14-1))))</f>
        <v/>
      </c>
      <c r="T184" s="16" t="str">
        <f>IF(15&gt;$D184,"",IF($E184=1,EOMONTH(EDATE(Bonds!$I184,6*(15-1)),0),EDATE(Bonds!$I184,6*(15-1))))</f>
        <v/>
      </c>
      <c r="U184" s="16" t="str">
        <f>IF(16&gt;$D184,"",IF($E184=1,EOMONTH(EDATE(Bonds!$I184,6*(16-1)),0),EDATE(Bonds!$I184,6*(16-1))))</f>
        <v/>
      </c>
      <c r="V184" s="16" t="str">
        <f>IF(17&gt;$D184,"",IF($E184=1,EOMONTH(EDATE(Bonds!$I184,6*(17-1)),0),EDATE(Bonds!$I184,6*(17-1))))</f>
        <v/>
      </c>
      <c r="W184" s="16" t="str">
        <f>IF(18&gt;$D184,"",IF($E184=1,EOMONTH(EDATE(Bonds!$I184,6*(18-1)),0),EDATE(Bonds!$I184,6*(18-1))))</f>
        <v/>
      </c>
      <c r="X184" s="16" t="str">
        <f>IF(19&gt;$D184,"",IF($E184=1,EOMONTH(EDATE(Bonds!$I184,6*(19-1)),0),EDATE(Bonds!$I184,6*(19-1))))</f>
        <v/>
      </c>
      <c r="Y184" s="16" t="str">
        <f>IF(20&gt;$D184,"",IF($E184=1,EOMONTH(EDATE(Bonds!$I184,6*(20-1)),0),EDATE(Bonds!$I184,6*(20-1))))</f>
        <v/>
      </c>
      <c r="Z184" s="16" t="str">
        <f>IF(21&gt;$D184,"",IF($E184=1,EOMONTH(EDATE(Bonds!$I184,6*(21-1)),0),EDATE(Bonds!$I184,6*(21-1))))</f>
        <v/>
      </c>
      <c r="AA184" s="16" t="str">
        <f>IF(22&gt;$D184,"",IF($E184=1,EOMONTH(EDATE(Bonds!$I184,6*(22-1)),0),EDATE(Bonds!$I184,6*(22-1))))</f>
        <v/>
      </c>
      <c r="AB184" s="16" t="str">
        <f>IF(23&gt;$D184,"",IF($E184=1,EOMONTH(EDATE(Bonds!$I184,6*(23-1)),0),EDATE(Bonds!$I184,6*(23-1))))</f>
        <v/>
      </c>
      <c r="AC184" s="16" t="str">
        <f>IF(24&gt;$D184,"",IF($E184=1,EOMONTH(EDATE(Bonds!$I184,6*(24-1)),0),EDATE(Bonds!$I184,6*(24-1))))</f>
        <v/>
      </c>
      <c r="AD184" s="16" t="str">
        <f>IF(25&gt;$D184,"",IF($E184=1,EOMONTH(EDATE(Bonds!$I184,6*(25-1)),0),EDATE(Bonds!$I184,6*(25-1))))</f>
        <v/>
      </c>
      <c r="AE184" s="16" t="str">
        <f>IF(26&gt;$D184,"",IF($E184=1,EOMONTH(EDATE(Bonds!$I184,6*(26-1)),0),EDATE(Bonds!$I184,6*(26-1))))</f>
        <v/>
      </c>
      <c r="AF184" s="16" t="str">
        <f>IF(27&gt;$D184,"",IF($E184=1,EOMONTH(EDATE(Bonds!$I184,6*(27-1)),0),EDATE(Bonds!$I184,6*(27-1))))</f>
        <v/>
      </c>
      <c r="AG184" s="16" t="str">
        <f>IF(28&gt;$D184,"",IF($E184=1,EOMONTH(EDATE(Bonds!$I184,6*(28-1)),0),EDATE(Bonds!$I184,6*(28-1))))</f>
        <v/>
      </c>
      <c r="AH184" s="16" t="str">
        <f>IF(29&gt;$D184,"",IF($E184=1,EOMONTH(EDATE(Bonds!$I184,6*(29-1)),0),EDATE(Bonds!$I184,6*(29-1))))</f>
        <v/>
      </c>
      <c r="AI184" s="16" t="str">
        <f>IF(30&gt;$D184,"",IF($E184=1,EOMONTH(EDATE(Bonds!$I184,6*(30-1)),0),EDATE(Bonds!$I184,6*(30-1))))</f>
        <v/>
      </c>
      <c r="AJ184" s="16" t="str">
        <f>IF(31&gt;$D184,"",IF($E184=1,EOMONTH(EDATE(Bonds!$I184,6*(31-1)),0),EDATE(Bonds!$I184,6*(31-1))))</f>
        <v/>
      </c>
      <c r="AK184" s="16" t="str">
        <f>IF(32&gt;$D184,"",IF($E184=1,EOMONTH(EDATE(Bonds!$I184,6*(32-1)),0),EDATE(Bonds!$I184,6*(32-1))))</f>
        <v/>
      </c>
      <c r="AL184" s="16" t="str">
        <f>IF(33&gt;$D184,"",IF($E184=1,EOMONTH(EDATE(Bonds!$I184,6*(33-1)),0),EDATE(Bonds!$I184,6*(33-1))))</f>
        <v/>
      </c>
      <c r="AM184" s="16" t="str">
        <f>IF(34&gt;$D184,"",IF($E184=1,EOMONTH(EDATE(Bonds!$I184,6*(34-1)),0),EDATE(Bonds!$I184,6*(34-1))))</f>
        <v/>
      </c>
      <c r="AN184" s="16" t="str">
        <f>IF(35&gt;$D184,"",IF($E184=1,EOMONTH(EDATE(Bonds!$I184,6*(35-1)),0),EDATE(Bonds!$I184,6*(35-1))))</f>
        <v/>
      </c>
      <c r="AO184" s="16" t="str">
        <f>IF(36&gt;$D184,"",IF($E184=1,EOMONTH(EDATE(Bonds!$I184,6*(36-1)),0),EDATE(Bonds!$I184,6*(36-1))))</f>
        <v/>
      </c>
      <c r="AP184" s="16" t="str">
        <f>IF(37&gt;$D184,"",IF($E184=1,EOMONTH(EDATE(Bonds!$I184,6*(37-1)),0),EDATE(Bonds!$I184,6*(37-1))))</f>
        <v/>
      </c>
      <c r="AQ184" s="16" t="str">
        <f>IF(38&gt;$D184,"",IF($E184=1,EOMONTH(EDATE(Bonds!$I184,6*(38-1)),0),EDATE(Bonds!$I184,6*(38-1))))</f>
        <v/>
      </c>
      <c r="AR184" s="16" t="str">
        <f>IF(39&gt;$D184,"",IF($E184=1,EOMONTH(EDATE(Bonds!$I184,6*(39-1)),0),EDATE(Bonds!$I184,6*(39-1))))</f>
        <v/>
      </c>
      <c r="AS184" s="16" t="str">
        <f>IF(40&gt;$D184,"",IF($E184=1,EOMONTH(EDATE(Bonds!$I184,6*(40-1)),0),EDATE(Bonds!$I184,6*(40-1))))</f>
        <v/>
      </c>
      <c r="AT184" s="16" t="str">
        <f>IF(41&gt;$D184,"",IF($E184=1,EOMONTH(EDATE(Bonds!$I184,6*(41-1)),0),EDATE(Bonds!$I184,6*(41-1))))</f>
        <v/>
      </c>
      <c r="AU184" s="16" t="str">
        <f>IF(42&gt;$D184,"",IF($E184=1,EOMONTH(EDATE(Bonds!$I184,6*(42-1)),0),EDATE(Bonds!$I184,6*(42-1))))</f>
        <v/>
      </c>
      <c r="AV184" s="16" t="str">
        <f>IF(43&gt;$D184,"",IF($E184=1,EOMONTH(EDATE(Bonds!$I184,6*(43-1)),0),EDATE(Bonds!$I184,6*(43-1))))</f>
        <v/>
      </c>
      <c r="AW184" s="16" t="str">
        <f>IF(44&gt;$D184,"",IF($E184=1,EOMONTH(EDATE(Bonds!$I184,6*(44-1)),0),EDATE(Bonds!$I184,6*(44-1))))</f>
        <v/>
      </c>
      <c r="AX184" s="16" t="str">
        <f>IF(45&gt;$D184,"",IF($E184=1,EOMONTH(EDATE(Bonds!$I184,6*(45-1)),0),EDATE(Bonds!$I184,6*(45-1))))</f>
        <v/>
      </c>
      <c r="AY184" s="16" t="str">
        <f>IF(46&gt;$D184,"",IF($E184=1,EOMONTH(EDATE(Bonds!$I184,6*(46-1)),0),EDATE(Bonds!$I184,6*(46-1))))</f>
        <v/>
      </c>
      <c r="AZ184" s="16" t="str">
        <f>IF(47&gt;$D184,"",IF($E184=1,EOMONTH(EDATE(Bonds!$I184,6*(47-1)),0),EDATE(Bonds!$I184,6*(47-1))))</f>
        <v/>
      </c>
      <c r="BA184" s="16" t="str">
        <f>IF(48&gt;$D184,"",IF($E184=1,EOMONTH(EDATE(Bonds!$I184,6*(48-1)),0),EDATE(Bonds!$I184,6*(48-1))))</f>
        <v/>
      </c>
      <c r="BB184" s="16" t="str">
        <f>IF(49&gt;$D184,"",IF($E184=1,EOMONTH(EDATE(Bonds!$I184,6*(49-1)),0),EDATE(Bonds!$I184,6*(49-1))))</f>
        <v/>
      </c>
      <c r="BC184" s="16" t="str">
        <f>IF(50&gt;$D184,"",IF($E184=1,EOMONTH(EDATE(Bonds!$I184,6*(50-1)),0),EDATE(Bonds!$I184,6*(50-1))))</f>
        <v/>
      </c>
      <c r="BD184" s="16" t="str">
        <f>IF(51&gt;$D184,"",IF($E184=1,EOMONTH(EDATE(Bonds!$I184,6*(51-1)),0),EDATE(Bonds!$I184,6*(51-1))))</f>
        <v/>
      </c>
      <c r="BE184" s="16" t="str">
        <f>IF(52&gt;$D184,"",IF($E184=1,EOMONTH(EDATE(Bonds!$I184,6*(52-1)),0),EDATE(Bonds!$I184,6*(52-1))))</f>
        <v/>
      </c>
      <c r="BF184" s="16" t="str">
        <f>IF(53&gt;$D184,"",IF($E184=1,EOMONTH(EDATE(Bonds!$I184,6*(53-1)),0),EDATE(Bonds!$I184,6*(53-1))))</f>
        <v/>
      </c>
      <c r="BG184" s="16" t="str">
        <f>IF(54&gt;$D184,"",IF($E184=1,EOMONTH(EDATE(Bonds!$I184,6*(54-1)),0),EDATE(Bonds!$I184,6*(54-1))))</f>
        <v/>
      </c>
      <c r="BH184" s="16" t="str">
        <f>IF(55&gt;$D184,"",IF($E184=1,EOMONTH(EDATE(Bonds!$I184,6*(55-1)),0),EDATE(Bonds!$I184,6*(55-1))))</f>
        <v/>
      </c>
      <c r="BI184" s="16" t="str">
        <f>IF(56&gt;$D184,"",IF($E184=1,EOMONTH(EDATE(Bonds!$I184,6*(56-1)),0),EDATE(Bonds!$I184,6*(56-1))))</f>
        <v/>
      </c>
      <c r="BJ184" s="16" t="str">
        <f>IF(57&gt;$D184,"",IF($E184=1,EOMONTH(EDATE(Bonds!$I184,6*(57-1)),0),EDATE(Bonds!$I184,6*(57-1))))</f>
        <v/>
      </c>
      <c r="BK184" s="16" t="str">
        <f>IF(58&gt;$D184,"",IF($E184=1,EOMONTH(EDATE(Bonds!$I184,6*(58-1)),0),EDATE(Bonds!$I184,6*(58-1))))</f>
        <v/>
      </c>
      <c r="BL184" s="16" t="str">
        <f>IF(59&gt;$D184,"",IF($E184=1,EOMONTH(EDATE(Bonds!$I184,6*(59-1)),0),EDATE(Bonds!$I184,6*(59-1))))</f>
        <v/>
      </c>
      <c r="BM184" s="16" t="str">
        <f>IF(60&gt;$D184,"",IF($E184=1,EOMONTH(EDATE(Bonds!$I184,6*(60-1)),0),EDATE(Bonds!$I184,6*(60-1))))</f>
        <v/>
      </c>
      <c r="BO184" s="22">
        <f t="shared" si="243"/>
        <v>3.7298133534015822E-2</v>
      </c>
      <c r="BP184" s="22">
        <f t="shared" si="244"/>
        <v>3.9984915237647078E-2</v>
      </c>
      <c r="BQ184" s="22">
        <f t="shared" si="245"/>
        <v>4.1758155671488606E-2</v>
      </c>
      <c r="BR184" s="22">
        <f t="shared" si="246"/>
        <v>4.2873417403885665E-2</v>
      </c>
      <c r="BS184" s="22">
        <f t="shared" si="247"/>
        <v>4.3579434732219563E-2</v>
      </c>
      <c r="BT184" s="22">
        <f t="shared" si="248"/>
        <v>4.4013636099197735E-2</v>
      </c>
      <c r="BU184" s="22">
        <f t="shared" si="249"/>
        <v>4.429837545001894E-2</v>
      </c>
      <c r="BV184" s="22">
        <f t="shared" si="250"/>
        <v>4.4496029443207158E-2</v>
      </c>
      <c r="BW184" s="22">
        <f t="shared" si="251"/>
        <v>4.4661633276245789E-2</v>
      </c>
      <c r="BX184" s="22" t="str">
        <f t="shared" si="252"/>
        <v/>
      </c>
      <c r="BY184" s="22" t="str">
        <f t="shared" si="253"/>
        <v/>
      </c>
      <c r="BZ184" s="22" t="str">
        <f t="shared" si="254"/>
        <v/>
      </c>
      <c r="CA184" s="22" t="str">
        <f t="shared" si="255"/>
        <v/>
      </c>
      <c r="CB184" s="22" t="str">
        <f t="shared" si="256"/>
        <v/>
      </c>
      <c r="CC184" s="22" t="str">
        <f t="shared" si="257"/>
        <v/>
      </c>
      <c r="CD184" s="22" t="str">
        <f t="shared" si="258"/>
        <v/>
      </c>
      <c r="CE184" s="22" t="str">
        <f t="shared" si="259"/>
        <v/>
      </c>
      <c r="CF184" s="22" t="str">
        <f t="shared" si="260"/>
        <v/>
      </c>
      <c r="CG184" s="22" t="str">
        <f t="shared" si="261"/>
        <v/>
      </c>
      <c r="CH184" s="22" t="str">
        <f t="shared" si="262"/>
        <v/>
      </c>
      <c r="CI184" s="22" t="str">
        <f t="shared" si="263"/>
        <v/>
      </c>
      <c r="CJ184" s="22" t="str">
        <f t="shared" si="264"/>
        <v/>
      </c>
      <c r="CK184" s="22" t="str">
        <f t="shared" si="265"/>
        <v/>
      </c>
      <c r="CL184" s="22" t="str">
        <f t="shared" si="266"/>
        <v/>
      </c>
      <c r="CM184" s="22" t="str">
        <f t="shared" si="267"/>
        <v/>
      </c>
      <c r="CN184" s="22" t="str">
        <f t="shared" si="268"/>
        <v/>
      </c>
      <c r="CO184" s="22" t="str">
        <f t="shared" si="269"/>
        <v/>
      </c>
      <c r="CP184" s="22" t="str">
        <f t="shared" si="270"/>
        <v/>
      </c>
      <c r="CQ184" s="22" t="str">
        <f t="shared" si="271"/>
        <v/>
      </c>
      <c r="CR184" s="22" t="str">
        <f t="shared" si="272"/>
        <v/>
      </c>
      <c r="CS184" s="22" t="str">
        <f t="shared" si="273"/>
        <v/>
      </c>
      <c r="CT184" s="22" t="str">
        <f t="shared" si="274"/>
        <v/>
      </c>
      <c r="CU184" s="22" t="str">
        <f t="shared" si="275"/>
        <v/>
      </c>
      <c r="CV184" s="22" t="str">
        <f t="shared" si="276"/>
        <v/>
      </c>
      <c r="CW184" s="22" t="str">
        <f t="shared" si="277"/>
        <v/>
      </c>
      <c r="CX184" s="22" t="str">
        <f t="shared" si="278"/>
        <v/>
      </c>
      <c r="CY184" s="22" t="str">
        <f t="shared" si="279"/>
        <v/>
      </c>
      <c r="CZ184" s="22" t="str">
        <f t="shared" si="280"/>
        <v/>
      </c>
      <c r="DA184" s="22" t="str">
        <f t="shared" si="281"/>
        <v/>
      </c>
      <c r="DB184" s="22" t="str">
        <f t="shared" si="282"/>
        <v/>
      </c>
      <c r="DC184" s="22" t="str">
        <f t="shared" si="283"/>
        <v/>
      </c>
      <c r="DD184" s="22" t="str">
        <f t="shared" si="284"/>
        <v/>
      </c>
      <c r="DE184" s="22" t="str">
        <f t="shared" si="285"/>
        <v/>
      </c>
      <c r="DF184" s="22" t="str">
        <f t="shared" si="286"/>
        <v/>
      </c>
      <c r="DG184" s="22" t="str">
        <f t="shared" si="287"/>
        <v/>
      </c>
      <c r="DH184" s="22" t="str">
        <f t="shared" si="288"/>
        <v/>
      </c>
      <c r="DI184" s="22" t="str">
        <f t="shared" si="289"/>
        <v/>
      </c>
      <c r="DJ184" s="22" t="str">
        <f t="shared" si="290"/>
        <v/>
      </c>
      <c r="DK184" s="22" t="str">
        <f t="shared" si="291"/>
        <v/>
      </c>
      <c r="DL184" s="22" t="str">
        <f t="shared" si="292"/>
        <v/>
      </c>
      <c r="DM184" s="22" t="str">
        <f t="shared" si="293"/>
        <v/>
      </c>
      <c r="DN184" s="22" t="str">
        <f t="shared" si="294"/>
        <v/>
      </c>
      <c r="DO184" s="22" t="str">
        <f t="shared" si="295"/>
        <v/>
      </c>
      <c r="DP184" s="22" t="str">
        <f t="shared" si="296"/>
        <v/>
      </c>
      <c r="DQ184" s="22" t="str">
        <f t="shared" si="297"/>
        <v/>
      </c>
      <c r="DR184" s="22" t="str">
        <f t="shared" si="298"/>
        <v/>
      </c>
      <c r="DS184" s="22" t="str">
        <f t="shared" si="299"/>
        <v/>
      </c>
      <c r="DT184" s="22" t="str">
        <f t="shared" si="300"/>
        <v/>
      </c>
      <c r="DU184" s="22" t="str">
        <f t="shared" si="301"/>
        <v/>
      </c>
      <c r="DV184" s="22" t="str">
        <f t="shared" si="302"/>
        <v/>
      </c>
      <c r="DX184" s="18">
        <f t="shared" si="303"/>
        <v>1.8027102273921352</v>
      </c>
      <c r="DY184" s="18">
        <f t="shared" si="304"/>
        <v>1.7666285265460491</v>
      </c>
      <c r="DZ184" s="18">
        <f t="shared" si="305"/>
        <v>1.727863093699338</v>
      </c>
      <c r="EA184" s="18">
        <f t="shared" si="306"/>
        <v>1.6891581305585537</v>
      </c>
      <c r="EB184" s="18">
        <f t="shared" si="307"/>
        <v>1.6505372976694495</v>
      </c>
      <c r="EC184" s="18">
        <f t="shared" si="308"/>
        <v>1.6133976371741063</v>
      </c>
      <c r="ED184" s="18">
        <f t="shared" si="309"/>
        <v>1.5765804810160238</v>
      </c>
      <c r="EE184" s="18">
        <f t="shared" si="310"/>
        <v>1.5412147294753396</v>
      </c>
      <c r="EF184" s="18">
        <f t="shared" si="311"/>
        <v>84.595314316218108</v>
      </c>
      <c r="EG184" s="18">
        <f t="shared" si="312"/>
        <v>0</v>
      </c>
      <c r="EH184" s="18">
        <f t="shared" si="313"/>
        <v>0</v>
      </c>
      <c r="EI184" s="18">
        <f t="shared" si="314"/>
        <v>0</v>
      </c>
      <c r="EJ184" s="18">
        <f t="shared" si="315"/>
        <v>0</v>
      </c>
      <c r="EK184" s="18">
        <f t="shared" si="316"/>
        <v>0</v>
      </c>
      <c r="EL184" s="18">
        <f t="shared" si="317"/>
        <v>0</v>
      </c>
      <c r="EM184" s="18">
        <f t="shared" si="318"/>
        <v>0</v>
      </c>
      <c r="EN184" s="18">
        <f t="shared" si="319"/>
        <v>0</v>
      </c>
      <c r="EO184" s="18">
        <f t="shared" si="320"/>
        <v>0</v>
      </c>
      <c r="EP184" s="18">
        <f t="shared" si="321"/>
        <v>0</v>
      </c>
      <c r="EQ184" s="18">
        <f t="shared" si="322"/>
        <v>0</v>
      </c>
      <c r="ER184" s="18">
        <f t="shared" si="323"/>
        <v>0</v>
      </c>
      <c r="ES184" s="18">
        <f t="shared" si="324"/>
        <v>0</v>
      </c>
      <c r="ET184" s="18">
        <f t="shared" si="325"/>
        <v>0</v>
      </c>
      <c r="EU184" s="18">
        <f t="shared" si="326"/>
        <v>0</v>
      </c>
      <c r="EV184" s="18">
        <f t="shared" si="327"/>
        <v>0</v>
      </c>
      <c r="EW184" s="18">
        <f t="shared" si="328"/>
        <v>0</v>
      </c>
      <c r="EX184" s="18">
        <f t="shared" si="329"/>
        <v>0</v>
      </c>
      <c r="EY184" s="18">
        <f t="shared" si="330"/>
        <v>0</v>
      </c>
      <c r="EZ184" s="18">
        <f t="shared" si="331"/>
        <v>0</v>
      </c>
      <c r="FA184" s="18">
        <f t="shared" si="332"/>
        <v>0</v>
      </c>
      <c r="FB184" s="18">
        <f t="shared" si="333"/>
        <v>0</v>
      </c>
      <c r="FC184" s="18">
        <f t="shared" si="334"/>
        <v>0</v>
      </c>
      <c r="FD184" s="18">
        <f t="shared" si="335"/>
        <v>0</v>
      </c>
      <c r="FE184" s="18">
        <f t="shared" si="336"/>
        <v>0</v>
      </c>
      <c r="FF184" s="18">
        <f t="shared" si="337"/>
        <v>0</v>
      </c>
      <c r="FG184" s="18">
        <f t="shared" si="338"/>
        <v>0</v>
      </c>
      <c r="FH184" s="18">
        <f t="shared" si="339"/>
        <v>0</v>
      </c>
      <c r="FI184" s="18">
        <f t="shared" si="340"/>
        <v>0</v>
      </c>
      <c r="FJ184" s="18">
        <f t="shared" si="341"/>
        <v>0</v>
      </c>
      <c r="FK184" s="18">
        <f t="shared" si="342"/>
        <v>0</v>
      </c>
      <c r="FL184" s="18">
        <f t="shared" si="343"/>
        <v>0</v>
      </c>
      <c r="FM184" s="18">
        <f t="shared" si="344"/>
        <v>0</v>
      </c>
      <c r="FN184" s="18">
        <f t="shared" si="345"/>
        <v>0</v>
      </c>
      <c r="FO184" s="18">
        <f t="shared" si="346"/>
        <v>0</v>
      </c>
      <c r="FP184" s="18">
        <f t="shared" si="347"/>
        <v>0</v>
      </c>
      <c r="FQ184" s="18">
        <f t="shared" si="348"/>
        <v>0</v>
      </c>
      <c r="FR184" s="18">
        <f t="shared" si="349"/>
        <v>0</v>
      </c>
      <c r="FS184" s="18">
        <f t="shared" si="350"/>
        <v>0</v>
      </c>
      <c r="FT184" s="18">
        <f t="shared" si="351"/>
        <v>0</v>
      </c>
      <c r="FU184" s="18">
        <f t="shared" si="352"/>
        <v>0</v>
      </c>
      <c r="FV184" s="18">
        <f t="shared" si="353"/>
        <v>0</v>
      </c>
      <c r="FW184" s="18">
        <f t="shared" si="354"/>
        <v>0</v>
      </c>
      <c r="FX184" s="18">
        <f t="shared" si="355"/>
        <v>0</v>
      </c>
      <c r="FY184" s="18">
        <f t="shared" si="356"/>
        <v>0</v>
      </c>
      <c r="FZ184" s="18">
        <f t="shared" si="357"/>
        <v>0</v>
      </c>
      <c r="GA184" s="18">
        <f t="shared" si="358"/>
        <v>0</v>
      </c>
      <c r="GB184" s="18">
        <f t="shared" si="359"/>
        <v>0</v>
      </c>
      <c r="GC184" s="18">
        <f t="shared" si="360"/>
        <v>0</v>
      </c>
      <c r="GD184" s="18">
        <f t="shared" si="361"/>
        <v>0</v>
      </c>
      <c r="GE184" s="18">
        <f t="shared" si="362"/>
        <v>0</v>
      </c>
    </row>
    <row r="185" spans="1:187" x14ac:dyDescent="0.2">
      <c r="A185">
        <v>182</v>
      </c>
      <c r="B185" s="16">
        <f>Bonds!B185</f>
        <v>47787</v>
      </c>
      <c r="C185" s="17">
        <f>Bonds!C185</f>
        <v>4.875</v>
      </c>
      <c r="D185">
        <f>Bonds!Q185</f>
        <v>9</v>
      </c>
      <c r="E185">
        <f t="shared" si="242"/>
        <v>1</v>
      </c>
      <c r="F185" s="16">
        <f>IF(1&gt;$D185,"",IF($E185=1,EOMONTH(EDATE(Bonds!$I185,6*(1-1)),0),EDATE(Bonds!$I185,6*(1-1))))</f>
        <v>46326</v>
      </c>
      <c r="G185" s="16">
        <f>IF(2&gt;$D185,"",IF($E185=1,EOMONTH(EDATE(Bonds!$I185,6*(2-1)),0),EDATE(Bonds!$I185,6*(2-1))))</f>
        <v>46507</v>
      </c>
      <c r="H185" s="16">
        <f>IF(3&gt;$D185,"",IF($E185=1,EOMONTH(EDATE(Bonds!$I185,6*(3-1)),0),EDATE(Bonds!$I185,6*(3-1))))</f>
        <v>46691</v>
      </c>
      <c r="I185" s="16">
        <f>IF(4&gt;$D185,"",IF($E185=1,EOMONTH(EDATE(Bonds!$I185,6*(4-1)),0),EDATE(Bonds!$I185,6*(4-1))))</f>
        <v>46873</v>
      </c>
      <c r="J185" s="16">
        <f>IF(5&gt;$D185,"",IF($E185=1,EOMONTH(EDATE(Bonds!$I185,6*(5-1)),0),EDATE(Bonds!$I185,6*(5-1))))</f>
        <v>47057</v>
      </c>
      <c r="K185" s="16">
        <f>IF(6&gt;$D185,"",IF($E185=1,EOMONTH(EDATE(Bonds!$I185,6*(6-1)),0),EDATE(Bonds!$I185,6*(6-1))))</f>
        <v>47238</v>
      </c>
      <c r="L185" s="16">
        <f>IF(7&gt;$D185,"",IF($E185=1,EOMONTH(EDATE(Bonds!$I185,6*(7-1)),0),EDATE(Bonds!$I185,6*(7-1))))</f>
        <v>47422</v>
      </c>
      <c r="M185" s="16">
        <f>IF(8&gt;$D185,"",IF($E185=1,EOMONTH(EDATE(Bonds!$I185,6*(8-1)),0),EDATE(Bonds!$I185,6*(8-1))))</f>
        <v>47603</v>
      </c>
      <c r="N185" s="16">
        <f>IF(9&gt;$D185,"",IF($E185=1,EOMONTH(EDATE(Bonds!$I185,6*(9-1)),0),EDATE(Bonds!$I185,6*(9-1))))</f>
        <v>47787</v>
      </c>
      <c r="O185" s="16" t="str">
        <f>IF(10&gt;$D185,"",IF($E185=1,EOMONTH(EDATE(Bonds!$I185,6*(10-1)),0),EDATE(Bonds!$I185,6*(10-1))))</f>
        <v/>
      </c>
      <c r="P185" s="16" t="str">
        <f>IF(11&gt;$D185,"",IF($E185=1,EOMONTH(EDATE(Bonds!$I185,6*(11-1)),0),EDATE(Bonds!$I185,6*(11-1))))</f>
        <v/>
      </c>
      <c r="Q185" s="16" t="str">
        <f>IF(12&gt;$D185,"",IF($E185=1,EOMONTH(EDATE(Bonds!$I185,6*(12-1)),0),EDATE(Bonds!$I185,6*(12-1))))</f>
        <v/>
      </c>
      <c r="R185" s="16" t="str">
        <f>IF(13&gt;$D185,"",IF($E185=1,EOMONTH(EDATE(Bonds!$I185,6*(13-1)),0),EDATE(Bonds!$I185,6*(13-1))))</f>
        <v/>
      </c>
      <c r="S185" s="16" t="str">
        <f>IF(14&gt;$D185,"",IF($E185=1,EOMONTH(EDATE(Bonds!$I185,6*(14-1)),0),EDATE(Bonds!$I185,6*(14-1))))</f>
        <v/>
      </c>
      <c r="T185" s="16" t="str">
        <f>IF(15&gt;$D185,"",IF($E185=1,EOMONTH(EDATE(Bonds!$I185,6*(15-1)),0),EDATE(Bonds!$I185,6*(15-1))))</f>
        <v/>
      </c>
      <c r="U185" s="16" t="str">
        <f>IF(16&gt;$D185,"",IF($E185=1,EOMONTH(EDATE(Bonds!$I185,6*(16-1)),0),EDATE(Bonds!$I185,6*(16-1))))</f>
        <v/>
      </c>
      <c r="V185" s="16" t="str">
        <f>IF(17&gt;$D185,"",IF($E185=1,EOMONTH(EDATE(Bonds!$I185,6*(17-1)),0),EDATE(Bonds!$I185,6*(17-1))))</f>
        <v/>
      </c>
      <c r="W185" s="16" t="str">
        <f>IF(18&gt;$D185,"",IF($E185=1,EOMONTH(EDATE(Bonds!$I185,6*(18-1)),0),EDATE(Bonds!$I185,6*(18-1))))</f>
        <v/>
      </c>
      <c r="X185" s="16" t="str">
        <f>IF(19&gt;$D185,"",IF($E185=1,EOMONTH(EDATE(Bonds!$I185,6*(19-1)),0),EDATE(Bonds!$I185,6*(19-1))))</f>
        <v/>
      </c>
      <c r="Y185" s="16" t="str">
        <f>IF(20&gt;$D185,"",IF($E185=1,EOMONTH(EDATE(Bonds!$I185,6*(20-1)),0),EDATE(Bonds!$I185,6*(20-1))))</f>
        <v/>
      </c>
      <c r="Z185" s="16" t="str">
        <f>IF(21&gt;$D185,"",IF($E185=1,EOMONTH(EDATE(Bonds!$I185,6*(21-1)),0),EDATE(Bonds!$I185,6*(21-1))))</f>
        <v/>
      </c>
      <c r="AA185" s="16" t="str">
        <f>IF(22&gt;$D185,"",IF($E185=1,EOMONTH(EDATE(Bonds!$I185,6*(22-1)),0),EDATE(Bonds!$I185,6*(22-1))))</f>
        <v/>
      </c>
      <c r="AB185" s="16" t="str">
        <f>IF(23&gt;$D185,"",IF($E185=1,EOMONTH(EDATE(Bonds!$I185,6*(23-1)),0),EDATE(Bonds!$I185,6*(23-1))))</f>
        <v/>
      </c>
      <c r="AC185" s="16" t="str">
        <f>IF(24&gt;$D185,"",IF($E185=1,EOMONTH(EDATE(Bonds!$I185,6*(24-1)),0),EDATE(Bonds!$I185,6*(24-1))))</f>
        <v/>
      </c>
      <c r="AD185" s="16" t="str">
        <f>IF(25&gt;$D185,"",IF($E185=1,EOMONTH(EDATE(Bonds!$I185,6*(25-1)),0),EDATE(Bonds!$I185,6*(25-1))))</f>
        <v/>
      </c>
      <c r="AE185" s="16" t="str">
        <f>IF(26&gt;$D185,"",IF($E185=1,EOMONTH(EDATE(Bonds!$I185,6*(26-1)),0),EDATE(Bonds!$I185,6*(26-1))))</f>
        <v/>
      </c>
      <c r="AF185" s="16" t="str">
        <f>IF(27&gt;$D185,"",IF($E185=1,EOMONTH(EDATE(Bonds!$I185,6*(27-1)),0),EDATE(Bonds!$I185,6*(27-1))))</f>
        <v/>
      </c>
      <c r="AG185" s="16" t="str">
        <f>IF(28&gt;$D185,"",IF($E185=1,EOMONTH(EDATE(Bonds!$I185,6*(28-1)),0),EDATE(Bonds!$I185,6*(28-1))))</f>
        <v/>
      </c>
      <c r="AH185" s="16" t="str">
        <f>IF(29&gt;$D185,"",IF($E185=1,EOMONTH(EDATE(Bonds!$I185,6*(29-1)),0),EDATE(Bonds!$I185,6*(29-1))))</f>
        <v/>
      </c>
      <c r="AI185" s="16" t="str">
        <f>IF(30&gt;$D185,"",IF($E185=1,EOMONTH(EDATE(Bonds!$I185,6*(30-1)),0),EDATE(Bonds!$I185,6*(30-1))))</f>
        <v/>
      </c>
      <c r="AJ185" s="16" t="str">
        <f>IF(31&gt;$D185,"",IF($E185=1,EOMONTH(EDATE(Bonds!$I185,6*(31-1)),0),EDATE(Bonds!$I185,6*(31-1))))</f>
        <v/>
      </c>
      <c r="AK185" s="16" t="str">
        <f>IF(32&gt;$D185,"",IF($E185=1,EOMONTH(EDATE(Bonds!$I185,6*(32-1)),0),EDATE(Bonds!$I185,6*(32-1))))</f>
        <v/>
      </c>
      <c r="AL185" s="16" t="str">
        <f>IF(33&gt;$D185,"",IF($E185=1,EOMONTH(EDATE(Bonds!$I185,6*(33-1)),0),EDATE(Bonds!$I185,6*(33-1))))</f>
        <v/>
      </c>
      <c r="AM185" s="16" t="str">
        <f>IF(34&gt;$D185,"",IF($E185=1,EOMONTH(EDATE(Bonds!$I185,6*(34-1)),0),EDATE(Bonds!$I185,6*(34-1))))</f>
        <v/>
      </c>
      <c r="AN185" s="16" t="str">
        <f>IF(35&gt;$D185,"",IF($E185=1,EOMONTH(EDATE(Bonds!$I185,6*(35-1)),0),EDATE(Bonds!$I185,6*(35-1))))</f>
        <v/>
      </c>
      <c r="AO185" s="16" t="str">
        <f>IF(36&gt;$D185,"",IF($E185=1,EOMONTH(EDATE(Bonds!$I185,6*(36-1)),0),EDATE(Bonds!$I185,6*(36-1))))</f>
        <v/>
      </c>
      <c r="AP185" s="16" t="str">
        <f>IF(37&gt;$D185,"",IF($E185=1,EOMONTH(EDATE(Bonds!$I185,6*(37-1)),0),EDATE(Bonds!$I185,6*(37-1))))</f>
        <v/>
      </c>
      <c r="AQ185" s="16" t="str">
        <f>IF(38&gt;$D185,"",IF($E185=1,EOMONTH(EDATE(Bonds!$I185,6*(38-1)),0),EDATE(Bonds!$I185,6*(38-1))))</f>
        <v/>
      </c>
      <c r="AR185" s="16" t="str">
        <f>IF(39&gt;$D185,"",IF($E185=1,EOMONTH(EDATE(Bonds!$I185,6*(39-1)),0),EDATE(Bonds!$I185,6*(39-1))))</f>
        <v/>
      </c>
      <c r="AS185" s="16" t="str">
        <f>IF(40&gt;$D185,"",IF($E185=1,EOMONTH(EDATE(Bonds!$I185,6*(40-1)),0),EDATE(Bonds!$I185,6*(40-1))))</f>
        <v/>
      </c>
      <c r="AT185" s="16" t="str">
        <f>IF(41&gt;$D185,"",IF($E185=1,EOMONTH(EDATE(Bonds!$I185,6*(41-1)),0),EDATE(Bonds!$I185,6*(41-1))))</f>
        <v/>
      </c>
      <c r="AU185" s="16" t="str">
        <f>IF(42&gt;$D185,"",IF($E185=1,EOMONTH(EDATE(Bonds!$I185,6*(42-1)),0),EDATE(Bonds!$I185,6*(42-1))))</f>
        <v/>
      </c>
      <c r="AV185" s="16" t="str">
        <f>IF(43&gt;$D185,"",IF($E185=1,EOMONTH(EDATE(Bonds!$I185,6*(43-1)),0),EDATE(Bonds!$I185,6*(43-1))))</f>
        <v/>
      </c>
      <c r="AW185" s="16" t="str">
        <f>IF(44&gt;$D185,"",IF($E185=1,EOMONTH(EDATE(Bonds!$I185,6*(44-1)),0),EDATE(Bonds!$I185,6*(44-1))))</f>
        <v/>
      </c>
      <c r="AX185" s="16" t="str">
        <f>IF(45&gt;$D185,"",IF($E185=1,EOMONTH(EDATE(Bonds!$I185,6*(45-1)),0),EDATE(Bonds!$I185,6*(45-1))))</f>
        <v/>
      </c>
      <c r="AY185" s="16" t="str">
        <f>IF(46&gt;$D185,"",IF($E185=1,EOMONTH(EDATE(Bonds!$I185,6*(46-1)),0),EDATE(Bonds!$I185,6*(46-1))))</f>
        <v/>
      </c>
      <c r="AZ185" s="16" t="str">
        <f>IF(47&gt;$D185,"",IF($E185=1,EOMONTH(EDATE(Bonds!$I185,6*(47-1)),0),EDATE(Bonds!$I185,6*(47-1))))</f>
        <v/>
      </c>
      <c r="BA185" s="16" t="str">
        <f>IF(48&gt;$D185,"",IF($E185=1,EOMONTH(EDATE(Bonds!$I185,6*(48-1)),0),EDATE(Bonds!$I185,6*(48-1))))</f>
        <v/>
      </c>
      <c r="BB185" s="16" t="str">
        <f>IF(49&gt;$D185,"",IF($E185=1,EOMONTH(EDATE(Bonds!$I185,6*(49-1)),0),EDATE(Bonds!$I185,6*(49-1))))</f>
        <v/>
      </c>
      <c r="BC185" s="16" t="str">
        <f>IF(50&gt;$D185,"",IF($E185=1,EOMONTH(EDATE(Bonds!$I185,6*(50-1)),0),EDATE(Bonds!$I185,6*(50-1))))</f>
        <v/>
      </c>
      <c r="BD185" s="16" t="str">
        <f>IF(51&gt;$D185,"",IF($E185=1,EOMONTH(EDATE(Bonds!$I185,6*(51-1)),0),EDATE(Bonds!$I185,6*(51-1))))</f>
        <v/>
      </c>
      <c r="BE185" s="16" t="str">
        <f>IF(52&gt;$D185,"",IF($E185=1,EOMONTH(EDATE(Bonds!$I185,6*(52-1)),0),EDATE(Bonds!$I185,6*(52-1))))</f>
        <v/>
      </c>
      <c r="BF185" s="16" t="str">
        <f>IF(53&gt;$D185,"",IF($E185=1,EOMONTH(EDATE(Bonds!$I185,6*(53-1)),0),EDATE(Bonds!$I185,6*(53-1))))</f>
        <v/>
      </c>
      <c r="BG185" s="16" t="str">
        <f>IF(54&gt;$D185,"",IF($E185=1,EOMONTH(EDATE(Bonds!$I185,6*(54-1)),0),EDATE(Bonds!$I185,6*(54-1))))</f>
        <v/>
      </c>
      <c r="BH185" s="16" t="str">
        <f>IF(55&gt;$D185,"",IF($E185=1,EOMONTH(EDATE(Bonds!$I185,6*(55-1)),0),EDATE(Bonds!$I185,6*(55-1))))</f>
        <v/>
      </c>
      <c r="BI185" s="16" t="str">
        <f>IF(56&gt;$D185,"",IF($E185=1,EOMONTH(EDATE(Bonds!$I185,6*(56-1)),0),EDATE(Bonds!$I185,6*(56-1))))</f>
        <v/>
      </c>
      <c r="BJ185" s="16" t="str">
        <f>IF(57&gt;$D185,"",IF($E185=1,EOMONTH(EDATE(Bonds!$I185,6*(57-1)),0),EDATE(Bonds!$I185,6*(57-1))))</f>
        <v/>
      </c>
      <c r="BK185" s="16" t="str">
        <f>IF(58&gt;$D185,"",IF($E185=1,EOMONTH(EDATE(Bonds!$I185,6*(58-1)),0),EDATE(Bonds!$I185,6*(58-1))))</f>
        <v/>
      </c>
      <c r="BL185" s="16" t="str">
        <f>IF(59&gt;$D185,"",IF($E185=1,EOMONTH(EDATE(Bonds!$I185,6*(59-1)),0),EDATE(Bonds!$I185,6*(59-1))))</f>
        <v/>
      </c>
      <c r="BM185" s="16" t="str">
        <f>IF(60&gt;$D185,"",IF($E185=1,EOMONTH(EDATE(Bonds!$I185,6*(60-1)),0),EDATE(Bonds!$I185,6*(60-1))))</f>
        <v/>
      </c>
      <c r="BO185" s="22">
        <f t="shared" si="243"/>
        <v>3.7298133534015822E-2</v>
      </c>
      <c r="BP185" s="22">
        <f t="shared" si="244"/>
        <v>3.9984915237647078E-2</v>
      </c>
      <c r="BQ185" s="22">
        <f t="shared" si="245"/>
        <v>4.1758155671488606E-2</v>
      </c>
      <c r="BR185" s="22">
        <f t="shared" si="246"/>
        <v>4.2873417403885665E-2</v>
      </c>
      <c r="BS185" s="22">
        <f t="shared" si="247"/>
        <v>4.3579434732219563E-2</v>
      </c>
      <c r="BT185" s="22">
        <f t="shared" si="248"/>
        <v>4.4013636099197735E-2</v>
      </c>
      <c r="BU185" s="22">
        <f t="shared" si="249"/>
        <v>4.429837545001894E-2</v>
      </c>
      <c r="BV185" s="22">
        <f t="shared" si="250"/>
        <v>4.4496029443207158E-2</v>
      </c>
      <c r="BW185" s="22">
        <f t="shared" si="251"/>
        <v>4.4661633276245789E-2</v>
      </c>
      <c r="BX185" s="22" t="str">
        <f t="shared" si="252"/>
        <v/>
      </c>
      <c r="BY185" s="22" t="str">
        <f t="shared" si="253"/>
        <v/>
      </c>
      <c r="BZ185" s="22" t="str">
        <f t="shared" si="254"/>
        <v/>
      </c>
      <c r="CA185" s="22" t="str">
        <f t="shared" si="255"/>
        <v/>
      </c>
      <c r="CB185" s="22" t="str">
        <f t="shared" si="256"/>
        <v/>
      </c>
      <c r="CC185" s="22" t="str">
        <f t="shared" si="257"/>
        <v/>
      </c>
      <c r="CD185" s="22" t="str">
        <f t="shared" si="258"/>
        <v/>
      </c>
      <c r="CE185" s="22" t="str">
        <f t="shared" si="259"/>
        <v/>
      </c>
      <c r="CF185" s="22" t="str">
        <f t="shared" si="260"/>
        <v/>
      </c>
      <c r="CG185" s="22" t="str">
        <f t="shared" si="261"/>
        <v/>
      </c>
      <c r="CH185" s="22" t="str">
        <f t="shared" si="262"/>
        <v/>
      </c>
      <c r="CI185" s="22" t="str">
        <f t="shared" si="263"/>
        <v/>
      </c>
      <c r="CJ185" s="22" t="str">
        <f t="shared" si="264"/>
        <v/>
      </c>
      <c r="CK185" s="22" t="str">
        <f t="shared" si="265"/>
        <v/>
      </c>
      <c r="CL185" s="22" t="str">
        <f t="shared" si="266"/>
        <v/>
      </c>
      <c r="CM185" s="22" t="str">
        <f t="shared" si="267"/>
        <v/>
      </c>
      <c r="CN185" s="22" t="str">
        <f t="shared" si="268"/>
        <v/>
      </c>
      <c r="CO185" s="22" t="str">
        <f t="shared" si="269"/>
        <v/>
      </c>
      <c r="CP185" s="22" t="str">
        <f t="shared" si="270"/>
        <v/>
      </c>
      <c r="CQ185" s="22" t="str">
        <f t="shared" si="271"/>
        <v/>
      </c>
      <c r="CR185" s="22" t="str">
        <f t="shared" si="272"/>
        <v/>
      </c>
      <c r="CS185" s="22" t="str">
        <f t="shared" si="273"/>
        <v/>
      </c>
      <c r="CT185" s="22" t="str">
        <f t="shared" si="274"/>
        <v/>
      </c>
      <c r="CU185" s="22" t="str">
        <f t="shared" si="275"/>
        <v/>
      </c>
      <c r="CV185" s="22" t="str">
        <f t="shared" si="276"/>
        <v/>
      </c>
      <c r="CW185" s="22" t="str">
        <f t="shared" si="277"/>
        <v/>
      </c>
      <c r="CX185" s="22" t="str">
        <f t="shared" si="278"/>
        <v/>
      </c>
      <c r="CY185" s="22" t="str">
        <f t="shared" si="279"/>
        <v/>
      </c>
      <c r="CZ185" s="22" t="str">
        <f t="shared" si="280"/>
        <v/>
      </c>
      <c r="DA185" s="22" t="str">
        <f t="shared" si="281"/>
        <v/>
      </c>
      <c r="DB185" s="22" t="str">
        <f t="shared" si="282"/>
        <v/>
      </c>
      <c r="DC185" s="22" t="str">
        <f t="shared" si="283"/>
        <v/>
      </c>
      <c r="DD185" s="22" t="str">
        <f t="shared" si="284"/>
        <v/>
      </c>
      <c r="DE185" s="22" t="str">
        <f t="shared" si="285"/>
        <v/>
      </c>
      <c r="DF185" s="22" t="str">
        <f t="shared" si="286"/>
        <v/>
      </c>
      <c r="DG185" s="22" t="str">
        <f t="shared" si="287"/>
        <v/>
      </c>
      <c r="DH185" s="22" t="str">
        <f t="shared" si="288"/>
        <v/>
      </c>
      <c r="DI185" s="22" t="str">
        <f t="shared" si="289"/>
        <v/>
      </c>
      <c r="DJ185" s="22" t="str">
        <f t="shared" si="290"/>
        <v/>
      </c>
      <c r="DK185" s="22" t="str">
        <f t="shared" si="291"/>
        <v/>
      </c>
      <c r="DL185" s="22" t="str">
        <f t="shared" si="292"/>
        <v/>
      </c>
      <c r="DM185" s="22" t="str">
        <f t="shared" si="293"/>
        <v/>
      </c>
      <c r="DN185" s="22" t="str">
        <f t="shared" si="294"/>
        <v/>
      </c>
      <c r="DO185" s="22" t="str">
        <f t="shared" si="295"/>
        <v/>
      </c>
      <c r="DP185" s="22" t="str">
        <f t="shared" si="296"/>
        <v/>
      </c>
      <c r="DQ185" s="22" t="str">
        <f t="shared" si="297"/>
        <v/>
      </c>
      <c r="DR185" s="22" t="str">
        <f t="shared" si="298"/>
        <v/>
      </c>
      <c r="DS185" s="22" t="str">
        <f t="shared" si="299"/>
        <v/>
      </c>
      <c r="DT185" s="22" t="str">
        <f t="shared" si="300"/>
        <v/>
      </c>
      <c r="DU185" s="22" t="str">
        <f t="shared" si="301"/>
        <v/>
      </c>
      <c r="DV185" s="22" t="str">
        <f t="shared" si="302"/>
        <v/>
      </c>
      <c r="DX185" s="18">
        <f t="shared" si="303"/>
        <v>2.4243344437342507</v>
      </c>
      <c r="DY185" s="18">
        <f t="shared" si="304"/>
        <v>2.3758107770791694</v>
      </c>
      <c r="DZ185" s="18">
        <f t="shared" si="305"/>
        <v>2.3236779535956615</v>
      </c>
      <c r="EA185" s="18">
        <f t="shared" si="306"/>
        <v>2.2716264514408135</v>
      </c>
      <c r="EB185" s="18">
        <f t="shared" si="307"/>
        <v>2.2196880899692597</v>
      </c>
      <c r="EC185" s="18">
        <f t="shared" si="308"/>
        <v>2.1697416499927638</v>
      </c>
      <c r="ED185" s="18">
        <f t="shared" si="309"/>
        <v>2.120228922745687</v>
      </c>
      <c r="EE185" s="18">
        <f t="shared" si="310"/>
        <v>2.0726680844668359</v>
      </c>
      <c r="EF185" s="18">
        <f t="shared" si="311"/>
        <v>85.11462256861968</v>
      </c>
      <c r="EG185" s="18">
        <f t="shared" si="312"/>
        <v>0</v>
      </c>
      <c r="EH185" s="18">
        <f t="shared" si="313"/>
        <v>0</v>
      </c>
      <c r="EI185" s="18">
        <f t="shared" si="314"/>
        <v>0</v>
      </c>
      <c r="EJ185" s="18">
        <f t="shared" si="315"/>
        <v>0</v>
      </c>
      <c r="EK185" s="18">
        <f t="shared" si="316"/>
        <v>0</v>
      </c>
      <c r="EL185" s="18">
        <f t="shared" si="317"/>
        <v>0</v>
      </c>
      <c r="EM185" s="18">
        <f t="shared" si="318"/>
        <v>0</v>
      </c>
      <c r="EN185" s="18">
        <f t="shared" si="319"/>
        <v>0</v>
      </c>
      <c r="EO185" s="18">
        <f t="shared" si="320"/>
        <v>0</v>
      </c>
      <c r="EP185" s="18">
        <f t="shared" si="321"/>
        <v>0</v>
      </c>
      <c r="EQ185" s="18">
        <f t="shared" si="322"/>
        <v>0</v>
      </c>
      <c r="ER185" s="18">
        <f t="shared" si="323"/>
        <v>0</v>
      </c>
      <c r="ES185" s="18">
        <f t="shared" si="324"/>
        <v>0</v>
      </c>
      <c r="ET185" s="18">
        <f t="shared" si="325"/>
        <v>0</v>
      </c>
      <c r="EU185" s="18">
        <f t="shared" si="326"/>
        <v>0</v>
      </c>
      <c r="EV185" s="18">
        <f t="shared" si="327"/>
        <v>0</v>
      </c>
      <c r="EW185" s="18">
        <f t="shared" si="328"/>
        <v>0</v>
      </c>
      <c r="EX185" s="18">
        <f t="shared" si="329"/>
        <v>0</v>
      </c>
      <c r="EY185" s="18">
        <f t="shared" si="330"/>
        <v>0</v>
      </c>
      <c r="EZ185" s="18">
        <f t="shared" si="331"/>
        <v>0</v>
      </c>
      <c r="FA185" s="18">
        <f t="shared" si="332"/>
        <v>0</v>
      </c>
      <c r="FB185" s="18">
        <f t="shared" si="333"/>
        <v>0</v>
      </c>
      <c r="FC185" s="18">
        <f t="shared" si="334"/>
        <v>0</v>
      </c>
      <c r="FD185" s="18">
        <f t="shared" si="335"/>
        <v>0</v>
      </c>
      <c r="FE185" s="18">
        <f t="shared" si="336"/>
        <v>0</v>
      </c>
      <c r="FF185" s="18">
        <f t="shared" si="337"/>
        <v>0</v>
      </c>
      <c r="FG185" s="18">
        <f t="shared" si="338"/>
        <v>0</v>
      </c>
      <c r="FH185" s="18">
        <f t="shared" si="339"/>
        <v>0</v>
      </c>
      <c r="FI185" s="18">
        <f t="shared" si="340"/>
        <v>0</v>
      </c>
      <c r="FJ185" s="18">
        <f t="shared" si="341"/>
        <v>0</v>
      </c>
      <c r="FK185" s="18">
        <f t="shared" si="342"/>
        <v>0</v>
      </c>
      <c r="FL185" s="18">
        <f t="shared" si="343"/>
        <v>0</v>
      </c>
      <c r="FM185" s="18">
        <f t="shared" si="344"/>
        <v>0</v>
      </c>
      <c r="FN185" s="18">
        <f t="shared" si="345"/>
        <v>0</v>
      </c>
      <c r="FO185" s="18">
        <f t="shared" si="346"/>
        <v>0</v>
      </c>
      <c r="FP185" s="18">
        <f t="shared" si="347"/>
        <v>0</v>
      </c>
      <c r="FQ185" s="18">
        <f t="shared" si="348"/>
        <v>0</v>
      </c>
      <c r="FR185" s="18">
        <f t="shared" si="349"/>
        <v>0</v>
      </c>
      <c r="FS185" s="18">
        <f t="shared" si="350"/>
        <v>0</v>
      </c>
      <c r="FT185" s="18">
        <f t="shared" si="351"/>
        <v>0</v>
      </c>
      <c r="FU185" s="18">
        <f t="shared" si="352"/>
        <v>0</v>
      </c>
      <c r="FV185" s="18">
        <f t="shared" si="353"/>
        <v>0</v>
      </c>
      <c r="FW185" s="18">
        <f t="shared" si="354"/>
        <v>0</v>
      </c>
      <c r="FX185" s="18">
        <f t="shared" si="355"/>
        <v>0</v>
      </c>
      <c r="FY185" s="18">
        <f t="shared" si="356"/>
        <v>0</v>
      </c>
      <c r="FZ185" s="18">
        <f t="shared" si="357"/>
        <v>0</v>
      </c>
      <c r="GA185" s="18">
        <f t="shared" si="358"/>
        <v>0</v>
      </c>
      <c r="GB185" s="18">
        <f t="shared" si="359"/>
        <v>0</v>
      </c>
      <c r="GC185" s="18">
        <f t="shared" si="360"/>
        <v>0</v>
      </c>
      <c r="GD185" s="18">
        <f t="shared" si="361"/>
        <v>0</v>
      </c>
      <c r="GE185" s="18">
        <f t="shared" si="362"/>
        <v>0</v>
      </c>
    </row>
    <row r="186" spans="1:187" x14ac:dyDescent="0.2">
      <c r="A186">
        <v>183</v>
      </c>
      <c r="B186" s="16">
        <f>Bonds!B186</f>
        <v>47802</v>
      </c>
      <c r="C186" s="17">
        <f>Bonds!C186</f>
        <v>0.875</v>
      </c>
      <c r="D186">
        <f>Bonds!Q186</f>
        <v>9</v>
      </c>
      <c r="E186">
        <f t="shared" si="242"/>
        <v>0</v>
      </c>
      <c r="F186" s="16">
        <f>IF(1&gt;$D186,"",IF($E186=1,EOMONTH(EDATE(Bonds!$I186,6*(1-1)),0),EDATE(Bonds!$I186,6*(1-1))))</f>
        <v>46341</v>
      </c>
      <c r="G186" s="16">
        <f>IF(2&gt;$D186,"",IF($E186=1,EOMONTH(EDATE(Bonds!$I186,6*(2-1)),0),EDATE(Bonds!$I186,6*(2-1))))</f>
        <v>46522</v>
      </c>
      <c r="H186" s="16">
        <f>IF(3&gt;$D186,"",IF($E186=1,EOMONTH(EDATE(Bonds!$I186,6*(3-1)),0),EDATE(Bonds!$I186,6*(3-1))))</f>
        <v>46706</v>
      </c>
      <c r="I186" s="16">
        <f>IF(4&gt;$D186,"",IF($E186=1,EOMONTH(EDATE(Bonds!$I186,6*(4-1)),0),EDATE(Bonds!$I186,6*(4-1))))</f>
        <v>46888</v>
      </c>
      <c r="J186" s="16">
        <f>IF(5&gt;$D186,"",IF($E186=1,EOMONTH(EDATE(Bonds!$I186,6*(5-1)),0),EDATE(Bonds!$I186,6*(5-1))))</f>
        <v>47072</v>
      </c>
      <c r="K186" s="16">
        <f>IF(6&gt;$D186,"",IF($E186=1,EOMONTH(EDATE(Bonds!$I186,6*(6-1)),0),EDATE(Bonds!$I186,6*(6-1))))</f>
        <v>47253</v>
      </c>
      <c r="L186" s="16">
        <f>IF(7&gt;$D186,"",IF($E186=1,EOMONTH(EDATE(Bonds!$I186,6*(7-1)),0),EDATE(Bonds!$I186,6*(7-1))))</f>
        <v>47437</v>
      </c>
      <c r="M186" s="16">
        <f>IF(8&gt;$D186,"",IF($E186=1,EOMONTH(EDATE(Bonds!$I186,6*(8-1)),0),EDATE(Bonds!$I186,6*(8-1))))</f>
        <v>47618</v>
      </c>
      <c r="N186" s="16">
        <f>IF(9&gt;$D186,"",IF($E186=1,EOMONTH(EDATE(Bonds!$I186,6*(9-1)),0),EDATE(Bonds!$I186,6*(9-1))))</f>
        <v>47802</v>
      </c>
      <c r="O186" s="16" t="str">
        <f>IF(10&gt;$D186,"",IF($E186=1,EOMONTH(EDATE(Bonds!$I186,6*(10-1)),0),EDATE(Bonds!$I186,6*(10-1))))</f>
        <v/>
      </c>
      <c r="P186" s="16" t="str">
        <f>IF(11&gt;$D186,"",IF($E186=1,EOMONTH(EDATE(Bonds!$I186,6*(11-1)),0),EDATE(Bonds!$I186,6*(11-1))))</f>
        <v/>
      </c>
      <c r="Q186" s="16" t="str">
        <f>IF(12&gt;$D186,"",IF($E186=1,EOMONTH(EDATE(Bonds!$I186,6*(12-1)),0),EDATE(Bonds!$I186,6*(12-1))))</f>
        <v/>
      </c>
      <c r="R186" s="16" t="str">
        <f>IF(13&gt;$D186,"",IF($E186=1,EOMONTH(EDATE(Bonds!$I186,6*(13-1)),0),EDATE(Bonds!$I186,6*(13-1))))</f>
        <v/>
      </c>
      <c r="S186" s="16" t="str">
        <f>IF(14&gt;$D186,"",IF($E186=1,EOMONTH(EDATE(Bonds!$I186,6*(14-1)),0),EDATE(Bonds!$I186,6*(14-1))))</f>
        <v/>
      </c>
      <c r="T186" s="16" t="str">
        <f>IF(15&gt;$D186,"",IF($E186=1,EOMONTH(EDATE(Bonds!$I186,6*(15-1)),0),EDATE(Bonds!$I186,6*(15-1))))</f>
        <v/>
      </c>
      <c r="U186" s="16" t="str">
        <f>IF(16&gt;$D186,"",IF($E186=1,EOMONTH(EDATE(Bonds!$I186,6*(16-1)),0),EDATE(Bonds!$I186,6*(16-1))))</f>
        <v/>
      </c>
      <c r="V186" s="16" t="str">
        <f>IF(17&gt;$D186,"",IF($E186=1,EOMONTH(EDATE(Bonds!$I186,6*(17-1)),0),EDATE(Bonds!$I186,6*(17-1))))</f>
        <v/>
      </c>
      <c r="W186" s="16" t="str">
        <f>IF(18&gt;$D186,"",IF($E186=1,EOMONTH(EDATE(Bonds!$I186,6*(18-1)),0),EDATE(Bonds!$I186,6*(18-1))))</f>
        <v/>
      </c>
      <c r="X186" s="16" t="str">
        <f>IF(19&gt;$D186,"",IF($E186=1,EOMONTH(EDATE(Bonds!$I186,6*(19-1)),0),EDATE(Bonds!$I186,6*(19-1))))</f>
        <v/>
      </c>
      <c r="Y186" s="16" t="str">
        <f>IF(20&gt;$D186,"",IF($E186=1,EOMONTH(EDATE(Bonds!$I186,6*(20-1)),0),EDATE(Bonds!$I186,6*(20-1))))</f>
        <v/>
      </c>
      <c r="Z186" s="16" t="str">
        <f>IF(21&gt;$D186,"",IF($E186=1,EOMONTH(EDATE(Bonds!$I186,6*(21-1)),0),EDATE(Bonds!$I186,6*(21-1))))</f>
        <v/>
      </c>
      <c r="AA186" s="16" t="str">
        <f>IF(22&gt;$D186,"",IF($E186=1,EOMONTH(EDATE(Bonds!$I186,6*(22-1)),0),EDATE(Bonds!$I186,6*(22-1))))</f>
        <v/>
      </c>
      <c r="AB186" s="16" t="str">
        <f>IF(23&gt;$D186,"",IF($E186=1,EOMONTH(EDATE(Bonds!$I186,6*(23-1)),0),EDATE(Bonds!$I186,6*(23-1))))</f>
        <v/>
      </c>
      <c r="AC186" s="16" t="str">
        <f>IF(24&gt;$D186,"",IF($E186=1,EOMONTH(EDATE(Bonds!$I186,6*(24-1)),0),EDATE(Bonds!$I186,6*(24-1))))</f>
        <v/>
      </c>
      <c r="AD186" s="16" t="str">
        <f>IF(25&gt;$D186,"",IF($E186=1,EOMONTH(EDATE(Bonds!$I186,6*(25-1)),0),EDATE(Bonds!$I186,6*(25-1))))</f>
        <v/>
      </c>
      <c r="AE186" s="16" t="str">
        <f>IF(26&gt;$D186,"",IF($E186=1,EOMONTH(EDATE(Bonds!$I186,6*(26-1)),0),EDATE(Bonds!$I186,6*(26-1))))</f>
        <v/>
      </c>
      <c r="AF186" s="16" t="str">
        <f>IF(27&gt;$D186,"",IF($E186=1,EOMONTH(EDATE(Bonds!$I186,6*(27-1)),0),EDATE(Bonds!$I186,6*(27-1))))</f>
        <v/>
      </c>
      <c r="AG186" s="16" t="str">
        <f>IF(28&gt;$D186,"",IF($E186=1,EOMONTH(EDATE(Bonds!$I186,6*(28-1)),0),EDATE(Bonds!$I186,6*(28-1))))</f>
        <v/>
      </c>
      <c r="AH186" s="16" t="str">
        <f>IF(29&gt;$D186,"",IF($E186=1,EOMONTH(EDATE(Bonds!$I186,6*(29-1)),0),EDATE(Bonds!$I186,6*(29-1))))</f>
        <v/>
      </c>
      <c r="AI186" s="16" t="str">
        <f>IF(30&gt;$D186,"",IF($E186=1,EOMONTH(EDATE(Bonds!$I186,6*(30-1)),0),EDATE(Bonds!$I186,6*(30-1))))</f>
        <v/>
      </c>
      <c r="AJ186" s="16" t="str">
        <f>IF(31&gt;$D186,"",IF($E186=1,EOMONTH(EDATE(Bonds!$I186,6*(31-1)),0),EDATE(Bonds!$I186,6*(31-1))))</f>
        <v/>
      </c>
      <c r="AK186" s="16" t="str">
        <f>IF(32&gt;$D186,"",IF($E186=1,EOMONTH(EDATE(Bonds!$I186,6*(32-1)),0),EDATE(Bonds!$I186,6*(32-1))))</f>
        <v/>
      </c>
      <c r="AL186" s="16" t="str">
        <f>IF(33&gt;$D186,"",IF($E186=1,EOMONTH(EDATE(Bonds!$I186,6*(33-1)),0),EDATE(Bonds!$I186,6*(33-1))))</f>
        <v/>
      </c>
      <c r="AM186" s="16" t="str">
        <f>IF(34&gt;$D186,"",IF($E186=1,EOMONTH(EDATE(Bonds!$I186,6*(34-1)),0),EDATE(Bonds!$I186,6*(34-1))))</f>
        <v/>
      </c>
      <c r="AN186" s="16" t="str">
        <f>IF(35&gt;$D186,"",IF($E186=1,EOMONTH(EDATE(Bonds!$I186,6*(35-1)),0),EDATE(Bonds!$I186,6*(35-1))))</f>
        <v/>
      </c>
      <c r="AO186" s="16" t="str">
        <f>IF(36&gt;$D186,"",IF($E186=1,EOMONTH(EDATE(Bonds!$I186,6*(36-1)),0),EDATE(Bonds!$I186,6*(36-1))))</f>
        <v/>
      </c>
      <c r="AP186" s="16" t="str">
        <f>IF(37&gt;$D186,"",IF($E186=1,EOMONTH(EDATE(Bonds!$I186,6*(37-1)),0),EDATE(Bonds!$I186,6*(37-1))))</f>
        <v/>
      </c>
      <c r="AQ186" s="16" t="str">
        <f>IF(38&gt;$D186,"",IF($E186=1,EOMONTH(EDATE(Bonds!$I186,6*(38-1)),0),EDATE(Bonds!$I186,6*(38-1))))</f>
        <v/>
      </c>
      <c r="AR186" s="16" t="str">
        <f>IF(39&gt;$D186,"",IF($E186=1,EOMONTH(EDATE(Bonds!$I186,6*(39-1)),0),EDATE(Bonds!$I186,6*(39-1))))</f>
        <v/>
      </c>
      <c r="AS186" s="16" t="str">
        <f>IF(40&gt;$D186,"",IF($E186=1,EOMONTH(EDATE(Bonds!$I186,6*(40-1)),0),EDATE(Bonds!$I186,6*(40-1))))</f>
        <v/>
      </c>
      <c r="AT186" s="16" t="str">
        <f>IF(41&gt;$D186,"",IF($E186=1,EOMONTH(EDATE(Bonds!$I186,6*(41-1)),0),EDATE(Bonds!$I186,6*(41-1))))</f>
        <v/>
      </c>
      <c r="AU186" s="16" t="str">
        <f>IF(42&gt;$D186,"",IF($E186=1,EOMONTH(EDATE(Bonds!$I186,6*(42-1)),0),EDATE(Bonds!$I186,6*(42-1))))</f>
        <v/>
      </c>
      <c r="AV186" s="16" t="str">
        <f>IF(43&gt;$D186,"",IF($E186=1,EOMONTH(EDATE(Bonds!$I186,6*(43-1)),0),EDATE(Bonds!$I186,6*(43-1))))</f>
        <v/>
      </c>
      <c r="AW186" s="16" t="str">
        <f>IF(44&gt;$D186,"",IF($E186=1,EOMONTH(EDATE(Bonds!$I186,6*(44-1)),0),EDATE(Bonds!$I186,6*(44-1))))</f>
        <v/>
      </c>
      <c r="AX186" s="16" t="str">
        <f>IF(45&gt;$D186,"",IF($E186=1,EOMONTH(EDATE(Bonds!$I186,6*(45-1)),0),EDATE(Bonds!$I186,6*(45-1))))</f>
        <v/>
      </c>
      <c r="AY186" s="16" t="str">
        <f>IF(46&gt;$D186,"",IF($E186=1,EOMONTH(EDATE(Bonds!$I186,6*(46-1)),0),EDATE(Bonds!$I186,6*(46-1))))</f>
        <v/>
      </c>
      <c r="AZ186" s="16" t="str">
        <f>IF(47&gt;$D186,"",IF($E186=1,EOMONTH(EDATE(Bonds!$I186,6*(47-1)),0),EDATE(Bonds!$I186,6*(47-1))))</f>
        <v/>
      </c>
      <c r="BA186" s="16" t="str">
        <f>IF(48&gt;$D186,"",IF($E186=1,EOMONTH(EDATE(Bonds!$I186,6*(48-1)),0),EDATE(Bonds!$I186,6*(48-1))))</f>
        <v/>
      </c>
      <c r="BB186" s="16" t="str">
        <f>IF(49&gt;$D186,"",IF($E186=1,EOMONTH(EDATE(Bonds!$I186,6*(49-1)),0),EDATE(Bonds!$I186,6*(49-1))))</f>
        <v/>
      </c>
      <c r="BC186" s="16" t="str">
        <f>IF(50&gt;$D186,"",IF($E186=1,EOMONTH(EDATE(Bonds!$I186,6*(50-1)),0),EDATE(Bonds!$I186,6*(50-1))))</f>
        <v/>
      </c>
      <c r="BD186" s="16" t="str">
        <f>IF(51&gt;$D186,"",IF($E186=1,EOMONTH(EDATE(Bonds!$I186,6*(51-1)),0),EDATE(Bonds!$I186,6*(51-1))))</f>
        <v/>
      </c>
      <c r="BE186" s="16" t="str">
        <f>IF(52&gt;$D186,"",IF($E186=1,EOMONTH(EDATE(Bonds!$I186,6*(52-1)),0),EDATE(Bonds!$I186,6*(52-1))))</f>
        <v/>
      </c>
      <c r="BF186" s="16" t="str">
        <f>IF(53&gt;$D186,"",IF($E186=1,EOMONTH(EDATE(Bonds!$I186,6*(53-1)),0),EDATE(Bonds!$I186,6*(53-1))))</f>
        <v/>
      </c>
      <c r="BG186" s="16" t="str">
        <f>IF(54&gt;$D186,"",IF($E186=1,EOMONTH(EDATE(Bonds!$I186,6*(54-1)),0),EDATE(Bonds!$I186,6*(54-1))))</f>
        <v/>
      </c>
      <c r="BH186" s="16" t="str">
        <f>IF(55&gt;$D186,"",IF($E186=1,EOMONTH(EDATE(Bonds!$I186,6*(55-1)),0),EDATE(Bonds!$I186,6*(55-1))))</f>
        <v/>
      </c>
      <c r="BI186" s="16" t="str">
        <f>IF(56&gt;$D186,"",IF($E186=1,EOMONTH(EDATE(Bonds!$I186,6*(56-1)),0),EDATE(Bonds!$I186,6*(56-1))))</f>
        <v/>
      </c>
      <c r="BJ186" s="16" t="str">
        <f>IF(57&gt;$D186,"",IF($E186=1,EOMONTH(EDATE(Bonds!$I186,6*(57-1)),0),EDATE(Bonds!$I186,6*(57-1))))</f>
        <v/>
      </c>
      <c r="BK186" s="16" t="str">
        <f>IF(58&gt;$D186,"",IF($E186=1,EOMONTH(EDATE(Bonds!$I186,6*(58-1)),0),EDATE(Bonds!$I186,6*(58-1))))</f>
        <v/>
      </c>
      <c r="BL186" s="16" t="str">
        <f>IF(59&gt;$D186,"",IF($E186=1,EOMONTH(EDATE(Bonds!$I186,6*(59-1)),0),EDATE(Bonds!$I186,6*(59-1))))</f>
        <v/>
      </c>
      <c r="BM186" s="16" t="str">
        <f>IF(60&gt;$D186,"",IF($E186=1,EOMONTH(EDATE(Bonds!$I186,6*(60-1)),0),EDATE(Bonds!$I186,6*(60-1))))</f>
        <v/>
      </c>
      <c r="BO186" s="22">
        <f t="shared" si="243"/>
        <v>3.7565785405683505E-2</v>
      </c>
      <c r="BP186" s="22">
        <f t="shared" si="244"/>
        <v>4.0160676278393273E-2</v>
      </c>
      <c r="BQ186" s="22">
        <f t="shared" si="245"/>
        <v>4.1870554774944578E-2</v>
      </c>
      <c r="BR186" s="22">
        <f t="shared" si="246"/>
        <v>4.2944346408813706E-2</v>
      </c>
      <c r="BS186" s="22">
        <f t="shared" si="247"/>
        <v>4.3623509349526628E-2</v>
      </c>
      <c r="BT186" s="22">
        <f t="shared" si="248"/>
        <v>4.4041581237153717E-2</v>
      </c>
      <c r="BU186" s="22">
        <f t="shared" si="249"/>
        <v>4.4317074211346924E-2</v>
      </c>
      <c r="BV186" s="22">
        <f t="shared" si="250"/>
        <v>4.4510349250378764E-2</v>
      </c>
      <c r="BW186" s="22">
        <f t="shared" si="251"/>
        <v>4.4674613164434704E-2</v>
      </c>
      <c r="BX186" s="22" t="str">
        <f t="shared" si="252"/>
        <v/>
      </c>
      <c r="BY186" s="22" t="str">
        <f t="shared" si="253"/>
        <v/>
      </c>
      <c r="BZ186" s="22" t="str">
        <f t="shared" si="254"/>
        <v/>
      </c>
      <c r="CA186" s="22" t="str">
        <f t="shared" si="255"/>
        <v/>
      </c>
      <c r="CB186" s="22" t="str">
        <f t="shared" si="256"/>
        <v/>
      </c>
      <c r="CC186" s="22" t="str">
        <f t="shared" si="257"/>
        <v/>
      </c>
      <c r="CD186" s="22" t="str">
        <f t="shared" si="258"/>
        <v/>
      </c>
      <c r="CE186" s="22" t="str">
        <f t="shared" si="259"/>
        <v/>
      </c>
      <c r="CF186" s="22" t="str">
        <f t="shared" si="260"/>
        <v/>
      </c>
      <c r="CG186" s="22" t="str">
        <f t="shared" si="261"/>
        <v/>
      </c>
      <c r="CH186" s="22" t="str">
        <f t="shared" si="262"/>
        <v/>
      </c>
      <c r="CI186" s="22" t="str">
        <f t="shared" si="263"/>
        <v/>
      </c>
      <c r="CJ186" s="22" t="str">
        <f t="shared" si="264"/>
        <v/>
      </c>
      <c r="CK186" s="22" t="str">
        <f t="shared" si="265"/>
        <v/>
      </c>
      <c r="CL186" s="22" t="str">
        <f t="shared" si="266"/>
        <v/>
      </c>
      <c r="CM186" s="22" t="str">
        <f t="shared" si="267"/>
        <v/>
      </c>
      <c r="CN186" s="22" t="str">
        <f t="shared" si="268"/>
        <v/>
      </c>
      <c r="CO186" s="22" t="str">
        <f t="shared" si="269"/>
        <v/>
      </c>
      <c r="CP186" s="22" t="str">
        <f t="shared" si="270"/>
        <v/>
      </c>
      <c r="CQ186" s="22" t="str">
        <f t="shared" si="271"/>
        <v/>
      </c>
      <c r="CR186" s="22" t="str">
        <f t="shared" si="272"/>
        <v/>
      </c>
      <c r="CS186" s="22" t="str">
        <f t="shared" si="273"/>
        <v/>
      </c>
      <c r="CT186" s="22" t="str">
        <f t="shared" si="274"/>
        <v/>
      </c>
      <c r="CU186" s="22" t="str">
        <f t="shared" si="275"/>
        <v/>
      </c>
      <c r="CV186" s="22" t="str">
        <f t="shared" si="276"/>
        <v/>
      </c>
      <c r="CW186" s="22" t="str">
        <f t="shared" si="277"/>
        <v/>
      </c>
      <c r="CX186" s="22" t="str">
        <f t="shared" si="278"/>
        <v/>
      </c>
      <c r="CY186" s="22" t="str">
        <f t="shared" si="279"/>
        <v/>
      </c>
      <c r="CZ186" s="22" t="str">
        <f t="shared" si="280"/>
        <v/>
      </c>
      <c r="DA186" s="22" t="str">
        <f t="shared" si="281"/>
        <v/>
      </c>
      <c r="DB186" s="22" t="str">
        <f t="shared" si="282"/>
        <v/>
      </c>
      <c r="DC186" s="22" t="str">
        <f t="shared" si="283"/>
        <v/>
      </c>
      <c r="DD186" s="22" t="str">
        <f t="shared" si="284"/>
        <v/>
      </c>
      <c r="DE186" s="22" t="str">
        <f t="shared" si="285"/>
        <v/>
      </c>
      <c r="DF186" s="22" t="str">
        <f t="shared" si="286"/>
        <v/>
      </c>
      <c r="DG186" s="22" t="str">
        <f t="shared" si="287"/>
        <v/>
      </c>
      <c r="DH186" s="22" t="str">
        <f t="shared" si="288"/>
        <v/>
      </c>
      <c r="DI186" s="22" t="str">
        <f t="shared" si="289"/>
        <v/>
      </c>
      <c r="DJ186" s="22" t="str">
        <f t="shared" si="290"/>
        <v/>
      </c>
      <c r="DK186" s="22" t="str">
        <f t="shared" si="291"/>
        <v/>
      </c>
      <c r="DL186" s="22" t="str">
        <f t="shared" si="292"/>
        <v/>
      </c>
      <c r="DM186" s="22" t="str">
        <f t="shared" si="293"/>
        <v/>
      </c>
      <c r="DN186" s="22" t="str">
        <f t="shared" si="294"/>
        <v/>
      </c>
      <c r="DO186" s="22" t="str">
        <f t="shared" si="295"/>
        <v/>
      </c>
      <c r="DP186" s="22" t="str">
        <f t="shared" si="296"/>
        <v/>
      </c>
      <c r="DQ186" s="22" t="str">
        <f t="shared" si="297"/>
        <v/>
      </c>
      <c r="DR186" s="22" t="str">
        <f t="shared" si="298"/>
        <v/>
      </c>
      <c r="DS186" s="22" t="str">
        <f t="shared" si="299"/>
        <v/>
      </c>
      <c r="DT186" s="22" t="str">
        <f t="shared" si="300"/>
        <v/>
      </c>
      <c r="DU186" s="22" t="str">
        <f t="shared" si="301"/>
        <v/>
      </c>
      <c r="DV186" s="22" t="str">
        <f t="shared" si="302"/>
        <v/>
      </c>
      <c r="DX186" s="18">
        <f t="shared" si="303"/>
        <v>0.43444882057038064</v>
      </c>
      <c r="DY186" s="18">
        <f t="shared" si="304"/>
        <v>0.42567639545926345</v>
      </c>
      <c r="DZ186" s="18">
        <f t="shared" si="305"/>
        <v>0.41629977316247896</v>
      </c>
      <c r="EA186" s="18">
        <f t="shared" si="306"/>
        <v>0.40696143371361088</v>
      </c>
      <c r="EB186" s="18">
        <f t="shared" si="307"/>
        <v>0.39765430644614791</v>
      </c>
      <c r="EC186" s="18">
        <f t="shared" si="308"/>
        <v>0.38870786692619852</v>
      </c>
      <c r="ED186" s="18">
        <f t="shared" si="309"/>
        <v>0.37983909729868504</v>
      </c>
      <c r="EE186" s="18">
        <f t="shared" si="310"/>
        <v>0.3713181036484825</v>
      </c>
      <c r="EF186" s="18">
        <f t="shared" si="311"/>
        <v>83.295277343427529</v>
      </c>
      <c r="EG186" s="18">
        <f t="shared" si="312"/>
        <v>0</v>
      </c>
      <c r="EH186" s="18">
        <f t="shared" si="313"/>
        <v>0</v>
      </c>
      <c r="EI186" s="18">
        <f t="shared" si="314"/>
        <v>0</v>
      </c>
      <c r="EJ186" s="18">
        <f t="shared" si="315"/>
        <v>0</v>
      </c>
      <c r="EK186" s="18">
        <f t="shared" si="316"/>
        <v>0</v>
      </c>
      <c r="EL186" s="18">
        <f t="shared" si="317"/>
        <v>0</v>
      </c>
      <c r="EM186" s="18">
        <f t="shared" si="318"/>
        <v>0</v>
      </c>
      <c r="EN186" s="18">
        <f t="shared" si="319"/>
        <v>0</v>
      </c>
      <c r="EO186" s="18">
        <f t="shared" si="320"/>
        <v>0</v>
      </c>
      <c r="EP186" s="18">
        <f t="shared" si="321"/>
        <v>0</v>
      </c>
      <c r="EQ186" s="18">
        <f t="shared" si="322"/>
        <v>0</v>
      </c>
      <c r="ER186" s="18">
        <f t="shared" si="323"/>
        <v>0</v>
      </c>
      <c r="ES186" s="18">
        <f t="shared" si="324"/>
        <v>0</v>
      </c>
      <c r="ET186" s="18">
        <f t="shared" si="325"/>
        <v>0</v>
      </c>
      <c r="EU186" s="18">
        <f t="shared" si="326"/>
        <v>0</v>
      </c>
      <c r="EV186" s="18">
        <f t="shared" si="327"/>
        <v>0</v>
      </c>
      <c r="EW186" s="18">
        <f t="shared" si="328"/>
        <v>0</v>
      </c>
      <c r="EX186" s="18">
        <f t="shared" si="329"/>
        <v>0</v>
      </c>
      <c r="EY186" s="18">
        <f t="shared" si="330"/>
        <v>0</v>
      </c>
      <c r="EZ186" s="18">
        <f t="shared" si="331"/>
        <v>0</v>
      </c>
      <c r="FA186" s="18">
        <f t="shared" si="332"/>
        <v>0</v>
      </c>
      <c r="FB186" s="18">
        <f t="shared" si="333"/>
        <v>0</v>
      </c>
      <c r="FC186" s="18">
        <f t="shared" si="334"/>
        <v>0</v>
      </c>
      <c r="FD186" s="18">
        <f t="shared" si="335"/>
        <v>0</v>
      </c>
      <c r="FE186" s="18">
        <f t="shared" si="336"/>
        <v>0</v>
      </c>
      <c r="FF186" s="18">
        <f t="shared" si="337"/>
        <v>0</v>
      </c>
      <c r="FG186" s="18">
        <f t="shared" si="338"/>
        <v>0</v>
      </c>
      <c r="FH186" s="18">
        <f t="shared" si="339"/>
        <v>0</v>
      </c>
      <c r="FI186" s="18">
        <f t="shared" si="340"/>
        <v>0</v>
      </c>
      <c r="FJ186" s="18">
        <f t="shared" si="341"/>
        <v>0</v>
      </c>
      <c r="FK186" s="18">
        <f t="shared" si="342"/>
        <v>0</v>
      </c>
      <c r="FL186" s="18">
        <f t="shared" si="343"/>
        <v>0</v>
      </c>
      <c r="FM186" s="18">
        <f t="shared" si="344"/>
        <v>0</v>
      </c>
      <c r="FN186" s="18">
        <f t="shared" si="345"/>
        <v>0</v>
      </c>
      <c r="FO186" s="18">
        <f t="shared" si="346"/>
        <v>0</v>
      </c>
      <c r="FP186" s="18">
        <f t="shared" si="347"/>
        <v>0</v>
      </c>
      <c r="FQ186" s="18">
        <f t="shared" si="348"/>
        <v>0</v>
      </c>
      <c r="FR186" s="18">
        <f t="shared" si="349"/>
        <v>0</v>
      </c>
      <c r="FS186" s="18">
        <f t="shared" si="350"/>
        <v>0</v>
      </c>
      <c r="FT186" s="18">
        <f t="shared" si="351"/>
        <v>0</v>
      </c>
      <c r="FU186" s="18">
        <f t="shared" si="352"/>
        <v>0</v>
      </c>
      <c r="FV186" s="18">
        <f t="shared" si="353"/>
        <v>0</v>
      </c>
      <c r="FW186" s="18">
        <f t="shared" si="354"/>
        <v>0</v>
      </c>
      <c r="FX186" s="18">
        <f t="shared" si="355"/>
        <v>0</v>
      </c>
      <c r="FY186" s="18">
        <f t="shared" si="356"/>
        <v>0</v>
      </c>
      <c r="FZ186" s="18">
        <f t="shared" si="357"/>
        <v>0</v>
      </c>
      <c r="GA186" s="18">
        <f t="shared" si="358"/>
        <v>0</v>
      </c>
      <c r="GB186" s="18">
        <f t="shared" si="359"/>
        <v>0</v>
      </c>
      <c r="GC186" s="18">
        <f t="shared" si="360"/>
        <v>0</v>
      </c>
      <c r="GD186" s="18">
        <f t="shared" si="361"/>
        <v>0</v>
      </c>
      <c r="GE186" s="18">
        <f t="shared" si="362"/>
        <v>0</v>
      </c>
    </row>
    <row r="187" spans="1:187" x14ac:dyDescent="0.2">
      <c r="A187">
        <v>184</v>
      </c>
      <c r="B187" s="16">
        <f>Bonds!B187</f>
        <v>47817</v>
      </c>
      <c r="C187" s="17">
        <f>Bonds!C187</f>
        <v>3.5</v>
      </c>
      <c r="D187">
        <f>Bonds!Q187</f>
        <v>9</v>
      </c>
      <c r="E187">
        <f t="shared" si="242"/>
        <v>1</v>
      </c>
      <c r="F187" s="16">
        <f>IF(1&gt;$D187,"",IF($E187=1,EOMONTH(EDATE(Bonds!$I187,6*(1-1)),0),EDATE(Bonds!$I187,6*(1-1))))</f>
        <v>46356</v>
      </c>
      <c r="G187" s="16">
        <f>IF(2&gt;$D187,"",IF($E187=1,EOMONTH(EDATE(Bonds!$I187,6*(2-1)),0),EDATE(Bonds!$I187,6*(2-1))))</f>
        <v>46538</v>
      </c>
      <c r="H187" s="16">
        <f>IF(3&gt;$D187,"",IF($E187=1,EOMONTH(EDATE(Bonds!$I187,6*(3-1)),0),EDATE(Bonds!$I187,6*(3-1))))</f>
        <v>46721</v>
      </c>
      <c r="I187" s="16">
        <f>IF(4&gt;$D187,"",IF($E187=1,EOMONTH(EDATE(Bonds!$I187,6*(4-1)),0),EDATE(Bonds!$I187,6*(4-1))))</f>
        <v>46904</v>
      </c>
      <c r="J187" s="16">
        <f>IF(5&gt;$D187,"",IF($E187=1,EOMONTH(EDATE(Bonds!$I187,6*(5-1)),0),EDATE(Bonds!$I187,6*(5-1))))</f>
        <v>47087</v>
      </c>
      <c r="K187" s="16">
        <f>IF(6&gt;$D187,"",IF($E187=1,EOMONTH(EDATE(Bonds!$I187,6*(6-1)),0),EDATE(Bonds!$I187,6*(6-1))))</f>
        <v>47269</v>
      </c>
      <c r="L187" s="16">
        <f>IF(7&gt;$D187,"",IF($E187=1,EOMONTH(EDATE(Bonds!$I187,6*(7-1)),0),EDATE(Bonds!$I187,6*(7-1))))</f>
        <v>47452</v>
      </c>
      <c r="M187" s="16">
        <f>IF(8&gt;$D187,"",IF($E187=1,EOMONTH(EDATE(Bonds!$I187,6*(8-1)),0),EDATE(Bonds!$I187,6*(8-1))))</f>
        <v>47634</v>
      </c>
      <c r="N187" s="16">
        <f>IF(9&gt;$D187,"",IF($E187=1,EOMONTH(EDATE(Bonds!$I187,6*(9-1)),0),EDATE(Bonds!$I187,6*(9-1))))</f>
        <v>47817</v>
      </c>
      <c r="O187" s="16" t="str">
        <f>IF(10&gt;$D187,"",IF($E187=1,EOMONTH(EDATE(Bonds!$I187,6*(10-1)),0),EDATE(Bonds!$I187,6*(10-1))))</f>
        <v/>
      </c>
      <c r="P187" s="16" t="str">
        <f>IF(11&gt;$D187,"",IF($E187=1,EOMONTH(EDATE(Bonds!$I187,6*(11-1)),0),EDATE(Bonds!$I187,6*(11-1))))</f>
        <v/>
      </c>
      <c r="Q187" s="16" t="str">
        <f>IF(12&gt;$D187,"",IF($E187=1,EOMONTH(EDATE(Bonds!$I187,6*(12-1)),0),EDATE(Bonds!$I187,6*(12-1))))</f>
        <v/>
      </c>
      <c r="R187" s="16" t="str">
        <f>IF(13&gt;$D187,"",IF($E187=1,EOMONTH(EDATE(Bonds!$I187,6*(13-1)),0),EDATE(Bonds!$I187,6*(13-1))))</f>
        <v/>
      </c>
      <c r="S187" s="16" t="str">
        <f>IF(14&gt;$D187,"",IF($E187=1,EOMONTH(EDATE(Bonds!$I187,6*(14-1)),0),EDATE(Bonds!$I187,6*(14-1))))</f>
        <v/>
      </c>
      <c r="T187" s="16" t="str">
        <f>IF(15&gt;$D187,"",IF($E187=1,EOMONTH(EDATE(Bonds!$I187,6*(15-1)),0),EDATE(Bonds!$I187,6*(15-1))))</f>
        <v/>
      </c>
      <c r="U187" s="16" t="str">
        <f>IF(16&gt;$D187,"",IF($E187=1,EOMONTH(EDATE(Bonds!$I187,6*(16-1)),0),EDATE(Bonds!$I187,6*(16-1))))</f>
        <v/>
      </c>
      <c r="V187" s="16" t="str">
        <f>IF(17&gt;$D187,"",IF($E187=1,EOMONTH(EDATE(Bonds!$I187,6*(17-1)),0),EDATE(Bonds!$I187,6*(17-1))))</f>
        <v/>
      </c>
      <c r="W187" s="16" t="str">
        <f>IF(18&gt;$D187,"",IF($E187=1,EOMONTH(EDATE(Bonds!$I187,6*(18-1)),0),EDATE(Bonds!$I187,6*(18-1))))</f>
        <v/>
      </c>
      <c r="X187" s="16" t="str">
        <f>IF(19&gt;$D187,"",IF($E187=1,EOMONTH(EDATE(Bonds!$I187,6*(19-1)),0),EDATE(Bonds!$I187,6*(19-1))))</f>
        <v/>
      </c>
      <c r="Y187" s="16" t="str">
        <f>IF(20&gt;$D187,"",IF($E187=1,EOMONTH(EDATE(Bonds!$I187,6*(20-1)),0),EDATE(Bonds!$I187,6*(20-1))))</f>
        <v/>
      </c>
      <c r="Z187" s="16" t="str">
        <f>IF(21&gt;$D187,"",IF($E187=1,EOMONTH(EDATE(Bonds!$I187,6*(21-1)),0),EDATE(Bonds!$I187,6*(21-1))))</f>
        <v/>
      </c>
      <c r="AA187" s="16" t="str">
        <f>IF(22&gt;$D187,"",IF($E187=1,EOMONTH(EDATE(Bonds!$I187,6*(22-1)),0),EDATE(Bonds!$I187,6*(22-1))))</f>
        <v/>
      </c>
      <c r="AB187" s="16" t="str">
        <f>IF(23&gt;$D187,"",IF($E187=1,EOMONTH(EDATE(Bonds!$I187,6*(23-1)),0),EDATE(Bonds!$I187,6*(23-1))))</f>
        <v/>
      </c>
      <c r="AC187" s="16" t="str">
        <f>IF(24&gt;$D187,"",IF($E187=1,EOMONTH(EDATE(Bonds!$I187,6*(24-1)),0),EDATE(Bonds!$I187,6*(24-1))))</f>
        <v/>
      </c>
      <c r="AD187" s="16" t="str">
        <f>IF(25&gt;$D187,"",IF($E187=1,EOMONTH(EDATE(Bonds!$I187,6*(25-1)),0),EDATE(Bonds!$I187,6*(25-1))))</f>
        <v/>
      </c>
      <c r="AE187" s="16" t="str">
        <f>IF(26&gt;$D187,"",IF($E187=1,EOMONTH(EDATE(Bonds!$I187,6*(26-1)),0),EDATE(Bonds!$I187,6*(26-1))))</f>
        <v/>
      </c>
      <c r="AF187" s="16" t="str">
        <f>IF(27&gt;$D187,"",IF($E187=1,EOMONTH(EDATE(Bonds!$I187,6*(27-1)),0),EDATE(Bonds!$I187,6*(27-1))))</f>
        <v/>
      </c>
      <c r="AG187" s="16" t="str">
        <f>IF(28&gt;$D187,"",IF($E187=1,EOMONTH(EDATE(Bonds!$I187,6*(28-1)),0),EDATE(Bonds!$I187,6*(28-1))))</f>
        <v/>
      </c>
      <c r="AH187" s="16" t="str">
        <f>IF(29&gt;$D187,"",IF($E187=1,EOMONTH(EDATE(Bonds!$I187,6*(29-1)),0),EDATE(Bonds!$I187,6*(29-1))))</f>
        <v/>
      </c>
      <c r="AI187" s="16" t="str">
        <f>IF(30&gt;$D187,"",IF($E187=1,EOMONTH(EDATE(Bonds!$I187,6*(30-1)),0),EDATE(Bonds!$I187,6*(30-1))))</f>
        <v/>
      </c>
      <c r="AJ187" s="16" t="str">
        <f>IF(31&gt;$D187,"",IF($E187=1,EOMONTH(EDATE(Bonds!$I187,6*(31-1)),0),EDATE(Bonds!$I187,6*(31-1))))</f>
        <v/>
      </c>
      <c r="AK187" s="16" t="str">
        <f>IF(32&gt;$D187,"",IF($E187=1,EOMONTH(EDATE(Bonds!$I187,6*(32-1)),0),EDATE(Bonds!$I187,6*(32-1))))</f>
        <v/>
      </c>
      <c r="AL187" s="16" t="str">
        <f>IF(33&gt;$D187,"",IF($E187=1,EOMONTH(EDATE(Bonds!$I187,6*(33-1)),0),EDATE(Bonds!$I187,6*(33-1))))</f>
        <v/>
      </c>
      <c r="AM187" s="16" t="str">
        <f>IF(34&gt;$D187,"",IF($E187=1,EOMONTH(EDATE(Bonds!$I187,6*(34-1)),0),EDATE(Bonds!$I187,6*(34-1))))</f>
        <v/>
      </c>
      <c r="AN187" s="16" t="str">
        <f>IF(35&gt;$D187,"",IF($E187=1,EOMONTH(EDATE(Bonds!$I187,6*(35-1)),0),EDATE(Bonds!$I187,6*(35-1))))</f>
        <v/>
      </c>
      <c r="AO187" s="16" t="str">
        <f>IF(36&gt;$D187,"",IF($E187=1,EOMONTH(EDATE(Bonds!$I187,6*(36-1)),0),EDATE(Bonds!$I187,6*(36-1))))</f>
        <v/>
      </c>
      <c r="AP187" s="16" t="str">
        <f>IF(37&gt;$D187,"",IF($E187=1,EOMONTH(EDATE(Bonds!$I187,6*(37-1)),0),EDATE(Bonds!$I187,6*(37-1))))</f>
        <v/>
      </c>
      <c r="AQ187" s="16" t="str">
        <f>IF(38&gt;$D187,"",IF($E187=1,EOMONTH(EDATE(Bonds!$I187,6*(38-1)),0),EDATE(Bonds!$I187,6*(38-1))))</f>
        <v/>
      </c>
      <c r="AR187" s="16" t="str">
        <f>IF(39&gt;$D187,"",IF($E187=1,EOMONTH(EDATE(Bonds!$I187,6*(39-1)),0),EDATE(Bonds!$I187,6*(39-1))))</f>
        <v/>
      </c>
      <c r="AS187" s="16" t="str">
        <f>IF(40&gt;$D187,"",IF($E187=1,EOMONTH(EDATE(Bonds!$I187,6*(40-1)),0),EDATE(Bonds!$I187,6*(40-1))))</f>
        <v/>
      </c>
      <c r="AT187" s="16" t="str">
        <f>IF(41&gt;$D187,"",IF($E187=1,EOMONTH(EDATE(Bonds!$I187,6*(41-1)),0),EDATE(Bonds!$I187,6*(41-1))))</f>
        <v/>
      </c>
      <c r="AU187" s="16" t="str">
        <f>IF(42&gt;$D187,"",IF($E187=1,EOMONTH(EDATE(Bonds!$I187,6*(42-1)),0),EDATE(Bonds!$I187,6*(42-1))))</f>
        <v/>
      </c>
      <c r="AV187" s="16" t="str">
        <f>IF(43&gt;$D187,"",IF($E187=1,EOMONTH(EDATE(Bonds!$I187,6*(43-1)),0),EDATE(Bonds!$I187,6*(43-1))))</f>
        <v/>
      </c>
      <c r="AW187" s="16" t="str">
        <f>IF(44&gt;$D187,"",IF($E187=1,EOMONTH(EDATE(Bonds!$I187,6*(44-1)),0),EDATE(Bonds!$I187,6*(44-1))))</f>
        <v/>
      </c>
      <c r="AX187" s="16" t="str">
        <f>IF(45&gt;$D187,"",IF($E187=1,EOMONTH(EDATE(Bonds!$I187,6*(45-1)),0),EDATE(Bonds!$I187,6*(45-1))))</f>
        <v/>
      </c>
      <c r="AY187" s="16" t="str">
        <f>IF(46&gt;$D187,"",IF($E187=1,EOMONTH(EDATE(Bonds!$I187,6*(46-1)),0),EDATE(Bonds!$I187,6*(46-1))))</f>
        <v/>
      </c>
      <c r="AZ187" s="16" t="str">
        <f>IF(47&gt;$D187,"",IF($E187=1,EOMONTH(EDATE(Bonds!$I187,6*(47-1)),0),EDATE(Bonds!$I187,6*(47-1))))</f>
        <v/>
      </c>
      <c r="BA187" s="16" t="str">
        <f>IF(48&gt;$D187,"",IF($E187=1,EOMONTH(EDATE(Bonds!$I187,6*(48-1)),0),EDATE(Bonds!$I187,6*(48-1))))</f>
        <v/>
      </c>
      <c r="BB187" s="16" t="str">
        <f>IF(49&gt;$D187,"",IF($E187=1,EOMONTH(EDATE(Bonds!$I187,6*(49-1)),0),EDATE(Bonds!$I187,6*(49-1))))</f>
        <v/>
      </c>
      <c r="BC187" s="16" t="str">
        <f>IF(50&gt;$D187,"",IF($E187=1,EOMONTH(EDATE(Bonds!$I187,6*(50-1)),0),EDATE(Bonds!$I187,6*(50-1))))</f>
        <v/>
      </c>
      <c r="BD187" s="16" t="str">
        <f>IF(51&gt;$D187,"",IF($E187=1,EOMONTH(EDATE(Bonds!$I187,6*(51-1)),0),EDATE(Bonds!$I187,6*(51-1))))</f>
        <v/>
      </c>
      <c r="BE187" s="16" t="str">
        <f>IF(52&gt;$D187,"",IF($E187=1,EOMONTH(EDATE(Bonds!$I187,6*(52-1)),0),EDATE(Bonds!$I187,6*(52-1))))</f>
        <v/>
      </c>
      <c r="BF187" s="16" t="str">
        <f>IF(53&gt;$D187,"",IF($E187=1,EOMONTH(EDATE(Bonds!$I187,6*(53-1)),0),EDATE(Bonds!$I187,6*(53-1))))</f>
        <v/>
      </c>
      <c r="BG187" s="16" t="str">
        <f>IF(54&gt;$D187,"",IF($E187=1,EOMONTH(EDATE(Bonds!$I187,6*(54-1)),0),EDATE(Bonds!$I187,6*(54-1))))</f>
        <v/>
      </c>
      <c r="BH187" s="16" t="str">
        <f>IF(55&gt;$D187,"",IF($E187=1,EOMONTH(EDATE(Bonds!$I187,6*(55-1)),0),EDATE(Bonds!$I187,6*(55-1))))</f>
        <v/>
      </c>
      <c r="BI187" s="16" t="str">
        <f>IF(56&gt;$D187,"",IF($E187=1,EOMONTH(EDATE(Bonds!$I187,6*(56-1)),0),EDATE(Bonds!$I187,6*(56-1))))</f>
        <v/>
      </c>
      <c r="BJ187" s="16" t="str">
        <f>IF(57&gt;$D187,"",IF($E187=1,EOMONTH(EDATE(Bonds!$I187,6*(57-1)),0),EDATE(Bonds!$I187,6*(57-1))))</f>
        <v/>
      </c>
      <c r="BK187" s="16" t="str">
        <f>IF(58&gt;$D187,"",IF($E187=1,EOMONTH(EDATE(Bonds!$I187,6*(58-1)),0),EDATE(Bonds!$I187,6*(58-1))))</f>
        <v/>
      </c>
      <c r="BL187" s="16" t="str">
        <f>IF(59&gt;$D187,"",IF($E187=1,EOMONTH(EDATE(Bonds!$I187,6*(59-1)),0),EDATE(Bonds!$I187,6*(59-1))))</f>
        <v/>
      </c>
      <c r="BM187" s="16" t="str">
        <f>IF(60&gt;$D187,"",IF($E187=1,EOMONTH(EDATE(Bonds!$I187,6*(60-1)),0),EDATE(Bonds!$I187,6*(60-1))))</f>
        <v/>
      </c>
      <c r="BO187" s="22">
        <f t="shared" si="243"/>
        <v>3.7824450557891486E-2</v>
      </c>
      <c r="BP187" s="22">
        <f t="shared" si="244"/>
        <v>4.0341365208761304E-2</v>
      </c>
      <c r="BQ187" s="22">
        <f t="shared" si="245"/>
        <v>4.1978837763900843E-2</v>
      </c>
      <c r="BR187" s="22">
        <f t="shared" si="246"/>
        <v>4.3017047494765953E-2</v>
      </c>
      <c r="BS187" s="22">
        <f t="shared" si="247"/>
        <v>4.3665911187548631E-2</v>
      </c>
      <c r="BT187" s="22">
        <f t="shared" si="248"/>
        <v>4.4070303200002582E-2</v>
      </c>
      <c r="BU187" s="22">
        <f t="shared" si="249"/>
        <v>4.4335258765174398E-2</v>
      </c>
      <c r="BV187" s="22">
        <f t="shared" si="250"/>
        <v>4.4525395021328441E-2</v>
      </c>
      <c r="BW187" s="22">
        <f t="shared" si="251"/>
        <v>4.4687582848299434E-2</v>
      </c>
      <c r="BX187" s="22" t="str">
        <f t="shared" si="252"/>
        <v/>
      </c>
      <c r="BY187" s="22" t="str">
        <f t="shared" si="253"/>
        <v/>
      </c>
      <c r="BZ187" s="22" t="str">
        <f t="shared" si="254"/>
        <v/>
      </c>
      <c r="CA187" s="22" t="str">
        <f t="shared" si="255"/>
        <v/>
      </c>
      <c r="CB187" s="22" t="str">
        <f t="shared" si="256"/>
        <v/>
      </c>
      <c r="CC187" s="22" t="str">
        <f t="shared" si="257"/>
        <v/>
      </c>
      <c r="CD187" s="22" t="str">
        <f t="shared" si="258"/>
        <v/>
      </c>
      <c r="CE187" s="22" t="str">
        <f t="shared" si="259"/>
        <v/>
      </c>
      <c r="CF187" s="22" t="str">
        <f t="shared" si="260"/>
        <v/>
      </c>
      <c r="CG187" s="22" t="str">
        <f t="shared" si="261"/>
        <v/>
      </c>
      <c r="CH187" s="22" t="str">
        <f t="shared" si="262"/>
        <v/>
      </c>
      <c r="CI187" s="22" t="str">
        <f t="shared" si="263"/>
        <v/>
      </c>
      <c r="CJ187" s="22" t="str">
        <f t="shared" si="264"/>
        <v/>
      </c>
      <c r="CK187" s="22" t="str">
        <f t="shared" si="265"/>
        <v/>
      </c>
      <c r="CL187" s="22" t="str">
        <f t="shared" si="266"/>
        <v/>
      </c>
      <c r="CM187" s="22" t="str">
        <f t="shared" si="267"/>
        <v/>
      </c>
      <c r="CN187" s="22" t="str">
        <f t="shared" si="268"/>
        <v/>
      </c>
      <c r="CO187" s="22" t="str">
        <f t="shared" si="269"/>
        <v/>
      </c>
      <c r="CP187" s="22" t="str">
        <f t="shared" si="270"/>
        <v/>
      </c>
      <c r="CQ187" s="22" t="str">
        <f t="shared" si="271"/>
        <v/>
      </c>
      <c r="CR187" s="22" t="str">
        <f t="shared" si="272"/>
        <v/>
      </c>
      <c r="CS187" s="22" t="str">
        <f t="shared" si="273"/>
        <v/>
      </c>
      <c r="CT187" s="22" t="str">
        <f t="shared" si="274"/>
        <v/>
      </c>
      <c r="CU187" s="22" t="str">
        <f t="shared" si="275"/>
        <v/>
      </c>
      <c r="CV187" s="22" t="str">
        <f t="shared" si="276"/>
        <v/>
      </c>
      <c r="CW187" s="22" t="str">
        <f t="shared" si="277"/>
        <v/>
      </c>
      <c r="CX187" s="22" t="str">
        <f t="shared" si="278"/>
        <v/>
      </c>
      <c r="CY187" s="22" t="str">
        <f t="shared" si="279"/>
        <v/>
      </c>
      <c r="CZ187" s="22" t="str">
        <f t="shared" si="280"/>
        <v/>
      </c>
      <c r="DA187" s="22" t="str">
        <f t="shared" si="281"/>
        <v/>
      </c>
      <c r="DB187" s="22" t="str">
        <f t="shared" si="282"/>
        <v/>
      </c>
      <c r="DC187" s="22" t="str">
        <f t="shared" si="283"/>
        <v/>
      </c>
      <c r="DD187" s="22" t="str">
        <f t="shared" si="284"/>
        <v/>
      </c>
      <c r="DE187" s="22" t="str">
        <f t="shared" si="285"/>
        <v/>
      </c>
      <c r="DF187" s="22" t="str">
        <f t="shared" si="286"/>
        <v/>
      </c>
      <c r="DG187" s="22" t="str">
        <f t="shared" si="287"/>
        <v/>
      </c>
      <c r="DH187" s="22" t="str">
        <f t="shared" si="288"/>
        <v/>
      </c>
      <c r="DI187" s="22" t="str">
        <f t="shared" si="289"/>
        <v/>
      </c>
      <c r="DJ187" s="22" t="str">
        <f t="shared" si="290"/>
        <v/>
      </c>
      <c r="DK187" s="22" t="str">
        <f t="shared" si="291"/>
        <v/>
      </c>
      <c r="DL187" s="22" t="str">
        <f t="shared" si="292"/>
        <v/>
      </c>
      <c r="DM187" s="22" t="str">
        <f t="shared" si="293"/>
        <v/>
      </c>
      <c r="DN187" s="22" t="str">
        <f t="shared" si="294"/>
        <v/>
      </c>
      <c r="DO187" s="22" t="str">
        <f t="shared" si="295"/>
        <v/>
      </c>
      <c r="DP187" s="22" t="str">
        <f t="shared" si="296"/>
        <v/>
      </c>
      <c r="DQ187" s="22" t="str">
        <f t="shared" si="297"/>
        <v/>
      </c>
      <c r="DR187" s="22" t="str">
        <f t="shared" si="298"/>
        <v/>
      </c>
      <c r="DS187" s="22" t="str">
        <f t="shared" si="299"/>
        <v/>
      </c>
      <c r="DT187" s="22" t="str">
        <f t="shared" si="300"/>
        <v/>
      </c>
      <c r="DU187" s="22" t="str">
        <f t="shared" si="301"/>
        <v/>
      </c>
      <c r="DV187" s="22" t="str">
        <f t="shared" si="302"/>
        <v/>
      </c>
      <c r="DX187" s="18">
        <f t="shared" si="303"/>
        <v>1.735012488762965</v>
      </c>
      <c r="DY187" s="18">
        <f t="shared" si="304"/>
        <v>1.6994876980386342</v>
      </c>
      <c r="DZ187" s="18">
        <f t="shared" si="305"/>
        <v>1.6621153152908898</v>
      </c>
      <c r="EA187" s="18">
        <f t="shared" si="306"/>
        <v>1.6245800156760071</v>
      </c>
      <c r="EB187" s="18">
        <f t="shared" si="307"/>
        <v>1.5876180708467227</v>
      </c>
      <c r="EC187" s="18">
        <f t="shared" si="308"/>
        <v>1.5517110005719599</v>
      </c>
      <c r="ED187" s="18">
        <f t="shared" si="309"/>
        <v>1.5165027003646383</v>
      </c>
      <c r="EE187" s="18">
        <f t="shared" si="310"/>
        <v>1.4822941053357028</v>
      </c>
      <c r="EF187" s="18">
        <f t="shared" si="311"/>
        <v>84.224363092544579</v>
      </c>
      <c r="EG187" s="18">
        <f t="shared" si="312"/>
        <v>0</v>
      </c>
      <c r="EH187" s="18">
        <f t="shared" si="313"/>
        <v>0</v>
      </c>
      <c r="EI187" s="18">
        <f t="shared" si="314"/>
        <v>0</v>
      </c>
      <c r="EJ187" s="18">
        <f t="shared" si="315"/>
        <v>0</v>
      </c>
      <c r="EK187" s="18">
        <f t="shared" si="316"/>
        <v>0</v>
      </c>
      <c r="EL187" s="18">
        <f t="shared" si="317"/>
        <v>0</v>
      </c>
      <c r="EM187" s="18">
        <f t="shared" si="318"/>
        <v>0</v>
      </c>
      <c r="EN187" s="18">
        <f t="shared" si="319"/>
        <v>0</v>
      </c>
      <c r="EO187" s="18">
        <f t="shared" si="320"/>
        <v>0</v>
      </c>
      <c r="EP187" s="18">
        <f t="shared" si="321"/>
        <v>0</v>
      </c>
      <c r="EQ187" s="18">
        <f t="shared" si="322"/>
        <v>0</v>
      </c>
      <c r="ER187" s="18">
        <f t="shared" si="323"/>
        <v>0</v>
      </c>
      <c r="ES187" s="18">
        <f t="shared" si="324"/>
        <v>0</v>
      </c>
      <c r="ET187" s="18">
        <f t="shared" si="325"/>
        <v>0</v>
      </c>
      <c r="EU187" s="18">
        <f t="shared" si="326"/>
        <v>0</v>
      </c>
      <c r="EV187" s="18">
        <f t="shared" si="327"/>
        <v>0</v>
      </c>
      <c r="EW187" s="18">
        <f t="shared" si="328"/>
        <v>0</v>
      </c>
      <c r="EX187" s="18">
        <f t="shared" si="329"/>
        <v>0</v>
      </c>
      <c r="EY187" s="18">
        <f t="shared" si="330"/>
        <v>0</v>
      </c>
      <c r="EZ187" s="18">
        <f t="shared" si="331"/>
        <v>0</v>
      </c>
      <c r="FA187" s="18">
        <f t="shared" si="332"/>
        <v>0</v>
      </c>
      <c r="FB187" s="18">
        <f t="shared" si="333"/>
        <v>0</v>
      </c>
      <c r="FC187" s="18">
        <f t="shared" si="334"/>
        <v>0</v>
      </c>
      <c r="FD187" s="18">
        <f t="shared" si="335"/>
        <v>0</v>
      </c>
      <c r="FE187" s="18">
        <f t="shared" si="336"/>
        <v>0</v>
      </c>
      <c r="FF187" s="18">
        <f t="shared" si="337"/>
        <v>0</v>
      </c>
      <c r="FG187" s="18">
        <f t="shared" si="338"/>
        <v>0</v>
      </c>
      <c r="FH187" s="18">
        <f t="shared" si="339"/>
        <v>0</v>
      </c>
      <c r="FI187" s="18">
        <f t="shared" si="340"/>
        <v>0</v>
      </c>
      <c r="FJ187" s="18">
        <f t="shared" si="341"/>
        <v>0</v>
      </c>
      <c r="FK187" s="18">
        <f t="shared" si="342"/>
        <v>0</v>
      </c>
      <c r="FL187" s="18">
        <f t="shared" si="343"/>
        <v>0</v>
      </c>
      <c r="FM187" s="18">
        <f t="shared" si="344"/>
        <v>0</v>
      </c>
      <c r="FN187" s="18">
        <f t="shared" si="345"/>
        <v>0</v>
      </c>
      <c r="FO187" s="18">
        <f t="shared" si="346"/>
        <v>0</v>
      </c>
      <c r="FP187" s="18">
        <f t="shared" si="347"/>
        <v>0</v>
      </c>
      <c r="FQ187" s="18">
        <f t="shared" si="348"/>
        <v>0</v>
      </c>
      <c r="FR187" s="18">
        <f t="shared" si="349"/>
        <v>0</v>
      </c>
      <c r="FS187" s="18">
        <f t="shared" si="350"/>
        <v>0</v>
      </c>
      <c r="FT187" s="18">
        <f t="shared" si="351"/>
        <v>0</v>
      </c>
      <c r="FU187" s="18">
        <f t="shared" si="352"/>
        <v>0</v>
      </c>
      <c r="FV187" s="18">
        <f t="shared" si="353"/>
        <v>0</v>
      </c>
      <c r="FW187" s="18">
        <f t="shared" si="354"/>
        <v>0</v>
      </c>
      <c r="FX187" s="18">
        <f t="shared" si="355"/>
        <v>0</v>
      </c>
      <c r="FY187" s="18">
        <f t="shared" si="356"/>
        <v>0</v>
      </c>
      <c r="FZ187" s="18">
        <f t="shared" si="357"/>
        <v>0</v>
      </c>
      <c r="GA187" s="18">
        <f t="shared" si="358"/>
        <v>0</v>
      </c>
      <c r="GB187" s="18">
        <f t="shared" si="359"/>
        <v>0</v>
      </c>
      <c r="GC187" s="18">
        <f t="shared" si="360"/>
        <v>0</v>
      </c>
      <c r="GD187" s="18">
        <f t="shared" si="361"/>
        <v>0</v>
      </c>
      <c r="GE187" s="18">
        <f t="shared" si="362"/>
        <v>0</v>
      </c>
    </row>
    <row r="188" spans="1:187" x14ac:dyDescent="0.2">
      <c r="A188">
        <v>185</v>
      </c>
      <c r="B188" s="16">
        <f>Bonds!B188</f>
        <v>47817</v>
      </c>
      <c r="C188" s="17">
        <f>Bonds!C188</f>
        <v>4.375</v>
      </c>
      <c r="D188">
        <f>Bonds!Q188</f>
        <v>9</v>
      </c>
      <c r="E188">
        <f t="shared" si="242"/>
        <v>1</v>
      </c>
      <c r="F188" s="16">
        <f>IF(1&gt;$D188,"",IF($E188=1,EOMONTH(EDATE(Bonds!$I188,6*(1-1)),0),EDATE(Bonds!$I188,6*(1-1))))</f>
        <v>46356</v>
      </c>
      <c r="G188" s="16">
        <f>IF(2&gt;$D188,"",IF($E188=1,EOMONTH(EDATE(Bonds!$I188,6*(2-1)),0),EDATE(Bonds!$I188,6*(2-1))))</f>
        <v>46538</v>
      </c>
      <c r="H188" s="16">
        <f>IF(3&gt;$D188,"",IF($E188=1,EOMONTH(EDATE(Bonds!$I188,6*(3-1)),0),EDATE(Bonds!$I188,6*(3-1))))</f>
        <v>46721</v>
      </c>
      <c r="I188" s="16">
        <f>IF(4&gt;$D188,"",IF($E188=1,EOMONTH(EDATE(Bonds!$I188,6*(4-1)),0),EDATE(Bonds!$I188,6*(4-1))))</f>
        <v>46904</v>
      </c>
      <c r="J188" s="16">
        <f>IF(5&gt;$D188,"",IF($E188=1,EOMONTH(EDATE(Bonds!$I188,6*(5-1)),0),EDATE(Bonds!$I188,6*(5-1))))</f>
        <v>47087</v>
      </c>
      <c r="K188" s="16">
        <f>IF(6&gt;$D188,"",IF($E188=1,EOMONTH(EDATE(Bonds!$I188,6*(6-1)),0),EDATE(Bonds!$I188,6*(6-1))))</f>
        <v>47269</v>
      </c>
      <c r="L188" s="16">
        <f>IF(7&gt;$D188,"",IF($E188=1,EOMONTH(EDATE(Bonds!$I188,6*(7-1)),0),EDATE(Bonds!$I188,6*(7-1))))</f>
        <v>47452</v>
      </c>
      <c r="M188" s="16">
        <f>IF(8&gt;$D188,"",IF($E188=1,EOMONTH(EDATE(Bonds!$I188,6*(8-1)),0),EDATE(Bonds!$I188,6*(8-1))))</f>
        <v>47634</v>
      </c>
      <c r="N188" s="16">
        <f>IF(9&gt;$D188,"",IF($E188=1,EOMONTH(EDATE(Bonds!$I188,6*(9-1)),0),EDATE(Bonds!$I188,6*(9-1))))</f>
        <v>47817</v>
      </c>
      <c r="O188" s="16" t="str">
        <f>IF(10&gt;$D188,"",IF($E188=1,EOMONTH(EDATE(Bonds!$I188,6*(10-1)),0),EDATE(Bonds!$I188,6*(10-1))))</f>
        <v/>
      </c>
      <c r="P188" s="16" t="str">
        <f>IF(11&gt;$D188,"",IF($E188=1,EOMONTH(EDATE(Bonds!$I188,6*(11-1)),0),EDATE(Bonds!$I188,6*(11-1))))</f>
        <v/>
      </c>
      <c r="Q188" s="16" t="str">
        <f>IF(12&gt;$D188,"",IF($E188=1,EOMONTH(EDATE(Bonds!$I188,6*(12-1)),0),EDATE(Bonds!$I188,6*(12-1))))</f>
        <v/>
      </c>
      <c r="R188" s="16" t="str">
        <f>IF(13&gt;$D188,"",IF($E188=1,EOMONTH(EDATE(Bonds!$I188,6*(13-1)),0),EDATE(Bonds!$I188,6*(13-1))))</f>
        <v/>
      </c>
      <c r="S188" s="16" t="str">
        <f>IF(14&gt;$D188,"",IF($E188=1,EOMONTH(EDATE(Bonds!$I188,6*(14-1)),0),EDATE(Bonds!$I188,6*(14-1))))</f>
        <v/>
      </c>
      <c r="T188" s="16" t="str">
        <f>IF(15&gt;$D188,"",IF($E188=1,EOMONTH(EDATE(Bonds!$I188,6*(15-1)),0),EDATE(Bonds!$I188,6*(15-1))))</f>
        <v/>
      </c>
      <c r="U188" s="16" t="str">
        <f>IF(16&gt;$D188,"",IF($E188=1,EOMONTH(EDATE(Bonds!$I188,6*(16-1)),0),EDATE(Bonds!$I188,6*(16-1))))</f>
        <v/>
      </c>
      <c r="V188" s="16" t="str">
        <f>IF(17&gt;$D188,"",IF($E188=1,EOMONTH(EDATE(Bonds!$I188,6*(17-1)),0),EDATE(Bonds!$I188,6*(17-1))))</f>
        <v/>
      </c>
      <c r="W188" s="16" t="str">
        <f>IF(18&gt;$D188,"",IF($E188=1,EOMONTH(EDATE(Bonds!$I188,6*(18-1)),0),EDATE(Bonds!$I188,6*(18-1))))</f>
        <v/>
      </c>
      <c r="X188" s="16" t="str">
        <f>IF(19&gt;$D188,"",IF($E188=1,EOMONTH(EDATE(Bonds!$I188,6*(19-1)),0),EDATE(Bonds!$I188,6*(19-1))))</f>
        <v/>
      </c>
      <c r="Y188" s="16" t="str">
        <f>IF(20&gt;$D188,"",IF($E188=1,EOMONTH(EDATE(Bonds!$I188,6*(20-1)),0),EDATE(Bonds!$I188,6*(20-1))))</f>
        <v/>
      </c>
      <c r="Z188" s="16" t="str">
        <f>IF(21&gt;$D188,"",IF($E188=1,EOMONTH(EDATE(Bonds!$I188,6*(21-1)),0),EDATE(Bonds!$I188,6*(21-1))))</f>
        <v/>
      </c>
      <c r="AA188" s="16" t="str">
        <f>IF(22&gt;$D188,"",IF($E188=1,EOMONTH(EDATE(Bonds!$I188,6*(22-1)),0),EDATE(Bonds!$I188,6*(22-1))))</f>
        <v/>
      </c>
      <c r="AB188" s="16" t="str">
        <f>IF(23&gt;$D188,"",IF($E188=1,EOMONTH(EDATE(Bonds!$I188,6*(23-1)),0),EDATE(Bonds!$I188,6*(23-1))))</f>
        <v/>
      </c>
      <c r="AC188" s="16" t="str">
        <f>IF(24&gt;$D188,"",IF($E188=1,EOMONTH(EDATE(Bonds!$I188,6*(24-1)),0),EDATE(Bonds!$I188,6*(24-1))))</f>
        <v/>
      </c>
      <c r="AD188" s="16" t="str">
        <f>IF(25&gt;$D188,"",IF($E188=1,EOMONTH(EDATE(Bonds!$I188,6*(25-1)),0),EDATE(Bonds!$I188,6*(25-1))))</f>
        <v/>
      </c>
      <c r="AE188" s="16" t="str">
        <f>IF(26&gt;$D188,"",IF($E188=1,EOMONTH(EDATE(Bonds!$I188,6*(26-1)),0),EDATE(Bonds!$I188,6*(26-1))))</f>
        <v/>
      </c>
      <c r="AF188" s="16" t="str">
        <f>IF(27&gt;$D188,"",IF($E188=1,EOMONTH(EDATE(Bonds!$I188,6*(27-1)),0),EDATE(Bonds!$I188,6*(27-1))))</f>
        <v/>
      </c>
      <c r="AG188" s="16" t="str">
        <f>IF(28&gt;$D188,"",IF($E188=1,EOMONTH(EDATE(Bonds!$I188,6*(28-1)),0),EDATE(Bonds!$I188,6*(28-1))))</f>
        <v/>
      </c>
      <c r="AH188" s="16" t="str">
        <f>IF(29&gt;$D188,"",IF($E188=1,EOMONTH(EDATE(Bonds!$I188,6*(29-1)),0),EDATE(Bonds!$I188,6*(29-1))))</f>
        <v/>
      </c>
      <c r="AI188" s="16" t="str">
        <f>IF(30&gt;$D188,"",IF($E188=1,EOMONTH(EDATE(Bonds!$I188,6*(30-1)),0),EDATE(Bonds!$I188,6*(30-1))))</f>
        <v/>
      </c>
      <c r="AJ188" s="16" t="str">
        <f>IF(31&gt;$D188,"",IF($E188=1,EOMONTH(EDATE(Bonds!$I188,6*(31-1)),0),EDATE(Bonds!$I188,6*(31-1))))</f>
        <v/>
      </c>
      <c r="AK188" s="16" t="str">
        <f>IF(32&gt;$D188,"",IF($E188=1,EOMONTH(EDATE(Bonds!$I188,6*(32-1)),0),EDATE(Bonds!$I188,6*(32-1))))</f>
        <v/>
      </c>
      <c r="AL188" s="16" t="str">
        <f>IF(33&gt;$D188,"",IF($E188=1,EOMONTH(EDATE(Bonds!$I188,6*(33-1)),0),EDATE(Bonds!$I188,6*(33-1))))</f>
        <v/>
      </c>
      <c r="AM188" s="16" t="str">
        <f>IF(34&gt;$D188,"",IF($E188=1,EOMONTH(EDATE(Bonds!$I188,6*(34-1)),0),EDATE(Bonds!$I188,6*(34-1))))</f>
        <v/>
      </c>
      <c r="AN188" s="16" t="str">
        <f>IF(35&gt;$D188,"",IF($E188=1,EOMONTH(EDATE(Bonds!$I188,6*(35-1)),0),EDATE(Bonds!$I188,6*(35-1))))</f>
        <v/>
      </c>
      <c r="AO188" s="16" t="str">
        <f>IF(36&gt;$D188,"",IF($E188=1,EOMONTH(EDATE(Bonds!$I188,6*(36-1)),0),EDATE(Bonds!$I188,6*(36-1))))</f>
        <v/>
      </c>
      <c r="AP188" s="16" t="str">
        <f>IF(37&gt;$D188,"",IF($E188=1,EOMONTH(EDATE(Bonds!$I188,6*(37-1)),0),EDATE(Bonds!$I188,6*(37-1))))</f>
        <v/>
      </c>
      <c r="AQ188" s="16" t="str">
        <f>IF(38&gt;$D188,"",IF($E188=1,EOMONTH(EDATE(Bonds!$I188,6*(38-1)),0),EDATE(Bonds!$I188,6*(38-1))))</f>
        <v/>
      </c>
      <c r="AR188" s="16" t="str">
        <f>IF(39&gt;$D188,"",IF($E188=1,EOMONTH(EDATE(Bonds!$I188,6*(39-1)),0),EDATE(Bonds!$I188,6*(39-1))))</f>
        <v/>
      </c>
      <c r="AS188" s="16" t="str">
        <f>IF(40&gt;$D188,"",IF($E188=1,EOMONTH(EDATE(Bonds!$I188,6*(40-1)),0),EDATE(Bonds!$I188,6*(40-1))))</f>
        <v/>
      </c>
      <c r="AT188" s="16" t="str">
        <f>IF(41&gt;$D188,"",IF($E188=1,EOMONTH(EDATE(Bonds!$I188,6*(41-1)),0),EDATE(Bonds!$I188,6*(41-1))))</f>
        <v/>
      </c>
      <c r="AU188" s="16" t="str">
        <f>IF(42&gt;$D188,"",IF($E188=1,EOMONTH(EDATE(Bonds!$I188,6*(42-1)),0),EDATE(Bonds!$I188,6*(42-1))))</f>
        <v/>
      </c>
      <c r="AV188" s="16" t="str">
        <f>IF(43&gt;$D188,"",IF($E188=1,EOMONTH(EDATE(Bonds!$I188,6*(43-1)),0),EDATE(Bonds!$I188,6*(43-1))))</f>
        <v/>
      </c>
      <c r="AW188" s="16" t="str">
        <f>IF(44&gt;$D188,"",IF($E188=1,EOMONTH(EDATE(Bonds!$I188,6*(44-1)),0),EDATE(Bonds!$I188,6*(44-1))))</f>
        <v/>
      </c>
      <c r="AX188" s="16" t="str">
        <f>IF(45&gt;$D188,"",IF($E188=1,EOMONTH(EDATE(Bonds!$I188,6*(45-1)),0),EDATE(Bonds!$I188,6*(45-1))))</f>
        <v/>
      </c>
      <c r="AY188" s="16" t="str">
        <f>IF(46&gt;$D188,"",IF($E188=1,EOMONTH(EDATE(Bonds!$I188,6*(46-1)),0),EDATE(Bonds!$I188,6*(46-1))))</f>
        <v/>
      </c>
      <c r="AZ188" s="16" t="str">
        <f>IF(47&gt;$D188,"",IF($E188=1,EOMONTH(EDATE(Bonds!$I188,6*(47-1)),0),EDATE(Bonds!$I188,6*(47-1))))</f>
        <v/>
      </c>
      <c r="BA188" s="16" t="str">
        <f>IF(48&gt;$D188,"",IF($E188=1,EOMONTH(EDATE(Bonds!$I188,6*(48-1)),0),EDATE(Bonds!$I188,6*(48-1))))</f>
        <v/>
      </c>
      <c r="BB188" s="16" t="str">
        <f>IF(49&gt;$D188,"",IF($E188=1,EOMONTH(EDATE(Bonds!$I188,6*(49-1)),0),EDATE(Bonds!$I188,6*(49-1))))</f>
        <v/>
      </c>
      <c r="BC188" s="16" t="str">
        <f>IF(50&gt;$D188,"",IF($E188=1,EOMONTH(EDATE(Bonds!$I188,6*(50-1)),0),EDATE(Bonds!$I188,6*(50-1))))</f>
        <v/>
      </c>
      <c r="BD188" s="16" t="str">
        <f>IF(51&gt;$D188,"",IF($E188=1,EOMONTH(EDATE(Bonds!$I188,6*(51-1)),0),EDATE(Bonds!$I188,6*(51-1))))</f>
        <v/>
      </c>
      <c r="BE188" s="16" t="str">
        <f>IF(52&gt;$D188,"",IF($E188=1,EOMONTH(EDATE(Bonds!$I188,6*(52-1)),0),EDATE(Bonds!$I188,6*(52-1))))</f>
        <v/>
      </c>
      <c r="BF188" s="16" t="str">
        <f>IF(53&gt;$D188,"",IF($E188=1,EOMONTH(EDATE(Bonds!$I188,6*(53-1)),0),EDATE(Bonds!$I188,6*(53-1))))</f>
        <v/>
      </c>
      <c r="BG188" s="16" t="str">
        <f>IF(54&gt;$D188,"",IF($E188=1,EOMONTH(EDATE(Bonds!$I188,6*(54-1)),0),EDATE(Bonds!$I188,6*(54-1))))</f>
        <v/>
      </c>
      <c r="BH188" s="16" t="str">
        <f>IF(55&gt;$D188,"",IF($E188=1,EOMONTH(EDATE(Bonds!$I188,6*(55-1)),0),EDATE(Bonds!$I188,6*(55-1))))</f>
        <v/>
      </c>
      <c r="BI188" s="16" t="str">
        <f>IF(56&gt;$D188,"",IF($E188=1,EOMONTH(EDATE(Bonds!$I188,6*(56-1)),0),EDATE(Bonds!$I188,6*(56-1))))</f>
        <v/>
      </c>
      <c r="BJ188" s="16" t="str">
        <f>IF(57&gt;$D188,"",IF($E188=1,EOMONTH(EDATE(Bonds!$I188,6*(57-1)),0),EDATE(Bonds!$I188,6*(57-1))))</f>
        <v/>
      </c>
      <c r="BK188" s="16" t="str">
        <f>IF(58&gt;$D188,"",IF($E188=1,EOMONTH(EDATE(Bonds!$I188,6*(58-1)),0),EDATE(Bonds!$I188,6*(58-1))))</f>
        <v/>
      </c>
      <c r="BL188" s="16" t="str">
        <f>IF(59&gt;$D188,"",IF($E188=1,EOMONTH(EDATE(Bonds!$I188,6*(59-1)),0),EDATE(Bonds!$I188,6*(59-1))))</f>
        <v/>
      </c>
      <c r="BM188" s="16" t="str">
        <f>IF(60&gt;$D188,"",IF($E188=1,EOMONTH(EDATE(Bonds!$I188,6*(60-1)),0),EDATE(Bonds!$I188,6*(60-1))))</f>
        <v/>
      </c>
      <c r="BO188" s="22">
        <f t="shared" si="243"/>
        <v>3.7824450557891486E-2</v>
      </c>
      <c r="BP188" s="22">
        <f t="shared" si="244"/>
        <v>4.0341365208761304E-2</v>
      </c>
      <c r="BQ188" s="22">
        <f t="shared" si="245"/>
        <v>4.1978837763900843E-2</v>
      </c>
      <c r="BR188" s="22">
        <f t="shared" si="246"/>
        <v>4.3017047494765953E-2</v>
      </c>
      <c r="BS188" s="22">
        <f t="shared" si="247"/>
        <v>4.3665911187548631E-2</v>
      </c>
      <c r="BT188" s="22">
        <f t="shared" si="248"/>
        <v>4.4070303200002582E-2</v>
      </c>
      <c r="BU188" s="22">
        <f t="shared" si="249"/>
        <v>4.4335258765174398E-2</v>
      </c>
      <c r="BV188" s="22">
        <f t="shared" si="250"/>
        <v>4.4525395021328441E-2</v>
      </c>
      <c r="BW188" s="22">
        <f t="shared" si="251"/>
        <v>4.4687582848299434E-2</v>
      </c>
      <c r="BX188" s="22" t="str">
        <f t="shared" si="252"/>
        <v/>
      </c>
      <c r="BY188" s="22" t="str">
        <f t="shared" si="253"/>
        <v/>
      </c>
      <c r="BZ188" s="22" t="str">
        <f t="shared" si="254"/>
        <v/>
      </c>
      <c r="CA188" s="22" t="str">
        <f t="shared" si="255"/>
        <v/>
      </c>
      <c r="CB188" s="22" t="str">
        <f t="shared" si="256"/>
        <v/>
      </c>
      <c r="CC188" s="22" t="str">
        <f t="shared" si="257"/>
        <v/>
      </c>
      <c r="CD188" s="22" t="str">
        <f t="shared" si="258"/>
        <v/>
      </c>
      <c r="CE188" s="22" t="str">
        <f t="shared" si="259"/>
        <v/>
      </c>
      <c r="CF188" s="22" t="str">
        <f t="shared" si="260"/>
        <v/>
      </c>
      <c r="CG188" s="22" t="str">
        <f t="shared" si="261"/>
        <v/>
      </c>
      <c r="CH188" s="22" t="str">
        <f t="shared" si="262"/>
        <v/>
      </c>
      <c r="CI188" s="22" t="str">
        <f t="shared" si="263"/>
        <v/>
      </c>
      <c r="CJ188" s="22" t="str">
        <f t="shared" si="264"/>
        <v/>
      </c>
      <c r="CK188" s="22" t="str">
        <f t="shared" si="265"/>
        <v/>
      </c>
      <c r="CL188" s="22" t="str">
        <f t="shared" si="266"/>
        <v/>
      </c>
      <c r="CM188" s="22" t="str">
        <f t="shared" si="267"/>
        <v/>
      </c>
      <c r="CN188" s="22" t="str">
        <f t="shared" si="268"/>
        <v/>
      </c>
      <c r="CO188" s="22" t="str">
        <f t="shared" si="269"/>
        <v/>
      </c>
      <c r="CP188" s="22" t="str">
        <f t="shared" si="270"/>
        <v/>
      </c>
      <c r="CQ188" s="22" t="str">
        <f t="shared" si="271"/>
        <v/>
      </c>
      <c r="CR188" s="22" t="str">
        <f t="shared" si="272"/>
        <v/>
      </c>
      <c r="CS188" s="22" t="str">
        <f t="shared" si="273"/>
        <v/>
      </c>
      <c r="CT188" s="22" t="str">
        <f t="shared" si="274"/>
        <v/>
      </c>
      <c r="CU188" s="22" t="str">
        <f t="shared" si="275"/>
        <v/>
      </c>
      <c r="CV188" s="22" t="str">
        <f t="shared" si="276"/>
        <v/>
      </c>
      <c r="CW188" s="22" t="str">
        <f t="shared" si="277"/>
        <v/>
      </c>
      <c r="CX188" s="22" t="str">
        <f t="shared" si="278"/>
        <v/>
      </c>
      <c r="CY188" s="22" t="str">
        <f t="shared" si="279"/>
        <v/>
      </c>
      <c r="CZ188" s="22" t="str">
        <f t="shared" si="280"/>
        <v/>
      </c>
      <c r="DA188" s="22" t="str">
        <f t="shared" si="281"/>
        <v/>
      </c>
      <c r="DB188" s="22" t="str">
        <f t="shared" si="282"/>
        <v/>
      </c>
      <c r="DC188" s="22" t="str">
        <f t="shared" si="283"/>
        <v/>
      </c>
      <c r="DD188" s="22" t="str">
        <f t="shared" si="284"/>
        <v/>
      </c>
      <c r="DE188" s="22" t="str">
        <f t="shared" si="285"/>
        <v/>
      </c>
      <c r="DF188" s="22" t="str">
        <f t="shared" si="286"/>
        <v/>
      </c>
      <c r="DG188" s="22" t="str">
        <f t="shared" si="287"/>
        <v/>
      </c>
      <c r="DH188" s="22" t="str">
        <f t="shared" si="288"/>
        <v/>
      </c>
      <c r="DI188" s="22" t="str">
        <f t="shared" si="289"/>
        <v/>
      </c>
      <c r="DJ188" s="22" t="str">
        <f t="shared" si="290"/>
        <v/>
      </c>
      <c r="DK188" s="22" t="str">
        <f t="shared" si="291"/>
        <v/>
      </c>
      <c r="DL188" s="22" t="str">
        <f t="shared" si="292"/>
        <v/>
      </c>
      <c r="DM188" s="22" t="str">
        <f t="shared" si="293"/>
        <v/>
      </c>
      <c r="DN188" s="22" t="str">
        <f t="shared" si="294"/>
        <v/>
      </c>
      <c r="DO188" s="22" t="str">
        <f t="shared" si="295"/>
        <v/>
      </c>
      <c r="DP188" s="22" t="str">
        <f t="shared" si="296"/>
        <v/>
      </c>
      <c r="DQ188" s="22" t="str">
        <f t="shared" si="297"/>
        <v/>
      </c>
      <c r="DR188" s="22" t="str">
        <f t="shared" si="298"/>
        <v/>
      </c>
      <c r="DS188" s="22" t="str">
        <f t="shared" si="299"/>
        <v/>
      </c>
      <c r="DT188" s="22" t="str">
        <f t="shared" si="300"/>
        <v/>
      </c>
      <c r="DU188" s="22" t="str">
        <f t="shared" si="301"/>
        <v/>
      </c>
      <c r="DV188" s="22" t="str">
        <f t="shared" si="302"/>
        <v/>
      </c>
      <c r="DX188" s="18">
        <f t="shared" si="303"/>
        <v>2.1687656109537063</v>
      </c>
      <c r="DY188" s="18">
        <f t="shared" si="304"/>
        <v>2.1243596225482926</v>
      </c>
      <c r="DZ188" s="18">
        <f t="shared" si="305"/>
        <v>2.0776441441136124</v>
      </c>
      <c r="EA188" s="18">
        <f t="shared" si="306"/>
        <v>2.0307250195950091</v>
      </c>
      <c r="EB188" s="18">
        <f t="shared" si="307"/>
        <v>1.9845225885584035</v>
      </c>
      <c r="EC188" s="18">
        <f t="shared" si="308"/>
        <v>1.93963875071495</v>
      </c>
      <c r="ED188" s="18">
        <f t="shared" si="309"/>
        <v>1.8956283754557979</v>
      </c>
      <c r="EE188" s="18">
        <f t="shared" si="310"/>
        <v>1.8528676316696284</v>
      </c>
      <c r="EF188" s="18">
        <f t="shared" si="311"/>
        <v>84.586507159895802</v>
      </c>
      <c r="EG188" s="18">
        <f t="shared" si="312"/>
        <v>0</v>
      </c>
      <c r="EH188" s="18">
        <f t="shared" si="313"/>
        <v>0</v>
      </c>
      <c r="EI188" s="18">
        <f t="shared" si="314"/>
        <v>0</v>
      </c>
      <c r="EJ188" s="18">
        <f t="shared" si="315"/>
        <v>0</v>
      </c>
      <c r="EK188" s="18">
        <f t="shared" si="316"/>
        <v>0</v>
      </c>
      <c r="EL188" s="18">
        <f t="shared" si="317"/>
        <v>0</v>
      </c>
      <c r="EM188" s="18">
        <f t="shared" si="318"/>
        <v>0</v>
      </c>
      <c r="EN188" s="18">
        <f t="shared" si="319"/>
        <v>0</v>
      </c>
      <c r="EO188" s="18">
        <f t="shared" si="320"/>
        <v>0</v>
      </c>
      <c r="EP188" s="18">
        <f t="shared" si="321"/>
        <v>0</v>
      </c>
      <c r="EQ188" s="18">
        <f t="shared" si="322"/>
        <v>0</v>
      </c>
      <c r="ER188" s="18">
        <f t="shared" si="323"/>
        <v>0</v>
      </c>
      <c r="ES188" s="18">
        <f t="shared" si="324"/>
        <v>0</v>
      </c>
      <c r="ET188" s="18">
        <f t="shared" si="325"/>
        <v>0</v>
      </c>
      <c r="EU188" s="18">
        <f t="shared" si="326"/>
        <v>0</v>
      </c>
      <c r="EV188" s="18">
        <f t="shared" si="327"/>
        <v>0</v>
      </c>
      <c r="EW188" s="18">
        <f t="shared" si="328"/>
        <v>0</v>
      </c>
      <c r="EX188" s="18">
        <f t="shared" si="329"/>
        <v>0</v>
      </c>
      <c r="EY188" s="18">
        <f t="shared" si="330"/>
        <v>0</v>
      </c>
      <c r="EZ188" s="18">
        <f t="shared" si="331"/>
        <v>0</v>
      </c>
      <c r="FA188" s="18">
        <f t="shared" si="332"/>
        <v>0</v>
      </c>
      <c r="FB188" s="18">
        <f t="shared" si="333"/>
        <v>0</v>
      </c>
      <c r="FC188" s="18">
        <f t="shared" si="334"/>
        <v>0</v>
      </c>
      <c r="FD188" s="18">
        <f t="shared" si="335"/>
        <v>0</v>
      </c>
      <c r="FE188" s="18">
        <f t="shared" si="336"/>
        <v>0</v>
      </c>
      <c r="FF188" s="18">
        <f t="shared" si="337"/>
        <v>0</v>
      </c>
      <c r="FG188" s="18">
        <f t="shared" si="338"/>
        <v>0</v>
      </c>
      <c r="FH188" s="18">
        <f t="shared" si="339"/>
        <v>0</v>
      </c>
      <c r="FI188" s="18">
        <f t="shared" si="340"/>
        <v>0</v>
      </c>
      <c r="FJ188" s="18">
        <f t="shared" si="341"/>
        <v>0</v>
      </c>
      <c r="FK188" s="18">
        <f t="shared" si="342"/>
        <v>0</v>
      </c>
      <c r="FL188" s="18">
        <f t="shared" si="343"/>
        <v>0</v>
      </c>
      <c r="FM188" s="18">
        <f t="shared" si="344"/>
        <v>0</v>
      </c>
      <c r="FN188" s="18">
        <f t="shared" si="345"/>
        <v>0</v>
      </c>
      <c r="FO188" s="18">
        <f t="shared" si="346"/>
        <v>0</v>
      </c>
      <c r="FP188" s="18">
        <f t="shared" si="347"/>
        <v>0</v>
      </c>
      <c r="FQ188" s="18">
        <f t="shared" si="348"/>
        <v>0</v>
      </c>
      <c r="FR188" s="18">
        <f t="shared" si="349"/>
        <v>0</v>
      </c>
      <c r="FS188" s="18">
        <f t="shared" si="350"/>
        <v>0</v>
      </c>
      <c r="FT188" s="18">
        <f t="shared" si="351"/>
        <v>0</v>
      </c>
      <c r="FU188" s="18">
        <f t="shared" si="352"/>
        <v>0</v>
      </c>
      <c r="FV188" s="18">
        <f t="shared" si="353"/>
        <v>0</v>
      </c>
      <c r="FW188" s="18">
        <f t="shared" si="354"/>
        <v>0</v>
      </c>
      <c r="FX188" s="18">
        <f t="shared" si="355"/>
        <v>0</v>
      </c>
      <c r="FY188" s="18">
        <f t="shared" si="356"/>
        <v>0</v>
      </c>
      <c r="FZ188" s="18">
        <f t="shared" si="357"/>
        <v>0</v>
      </c>
      <c r="GA188" s="18">
        <f t="shared" si="358"/>
        <v>0</v>
      </c>
      <c r="GB188" s="18">
        <f t="shared" si="359"/>
        <v>0</v>
      </c>
      <c r="GC188" s="18">
        <f t="shared" si="360"/>
        <v>0</v>
      </c>
      <c r="GD188" s="18">
        <f t="shared" si="361"/>
        <v>0</v>
      </c>
      <c r="GE188" s="18">
        <f t="shared" si="362"/>
        <v>0</v>
      </c>
    </row>
    <row r="189" spans="1:187" x14ac:dyDescent="0.2">
      <c r="A189">
        <v>186</v>
      </c>
      <c r="B189" s="16">
        <f>Bonds!B189</f>
        <v>47848</v>
      </c>
      <c r="C189" s="17">
        <f>Bonds!C189</f>
        <v>3.625</v>
      </c>
      <c r="D189">
        <f>Bonds!Q189</f>
        <v>9</v>
      </c>
      <c r="E189">
        <f t="shared" si="242"/>
        <v>1</v>
      </c>
      <c r="F189" s="16">
        <f>IF(1&gt;$D189,"",IF($E189=1,EOMONTH(EDATE(Bonds!$I189,6*(1-1)),0),EDATE(Bonds!$I189,6*(1-1))))</f>
        <v>46387</v>
      </c>
      <c r="G189" s="16">
        <f>IF(2&gt;$D189,"",IF($E189=1,EOMONTH(EDATE(Bonds!$I189,6*(2-1)),0),EDATE(Bonds!$I189,6*(2-1))))</f>
        <v>46568</v>
      </c>
      <c r="H189" s="16">
        <f>IF(3&gt;$D189,"",IF($E189=1,EOMONTH(EDATE(Bonds!$I189,6*(3-1)),0),EDATE(Bonds!$I189,6*(3-1))))</f>
        <v>46752</v>
      </c>
      <c r="I189" s="16">
        <f>IF(4&gt;$D189,"",IF($E189=1,EOMONTH(EDATE(Bonds!$I189,6*(4-1)),0),EDATE(Bonds!$I189,6*(4-1))))</f>
        <v>46934</v>
      </c>
      <c r="J189" s="16">
        <f>IF(5&gt;$D189,"",IF($E189=1,EOMONTH(EDATE(Bonds!$I189,6*(5-1)),0),EDATE(Bonds!$I189,6*(5-1))))</f>
        <v>47118</v>
      </c>
      <c r="K189" s="16">
        <f>IF(6&gt;$D189,"",IF($E189=1,EOMONTH(EDATE(Bonds!$I189,6*(6-1)),0),EDATE(Bonds!$I189,6*(6-1))))</f>
        <v>47299</v>
      </c>
      <c r="L189" s="16">
        <f>IF(7&gt;$D189,"",IF($E189=1,EOMONTH(EDATE(Bonds!$I189,6*(7-1)),0),EDATE(Bonds!$I189,6*(7-1))))</f>
        <v>47483</v>
      </c>
      <c r="M189" s="16">
        <f>IF(8&gt;$D189,"",IF($E189=1,EOMONTH(EDATE(Bonds!$I189,6*(8-1)),0),EDATE(Bonds!$I189,6*(8-1))))</f>
        <v>47664</v>
      </c>
      <c r="N189" s="16">
        <f>IF(9&gt;$D189,"",IF($E189=1,EOMONTH(EDATE(Bonds!$I189,6*(9-1)),0),EDATE(Bonds!$I189,6*(9-1))))</f>
        <v>47848</v>
      </c>
      <c r="O189" s="16" t="str">
        <f>IF(10&gt;$D189,"",IF($E189=1,EOMONTH(EDATE(Bonds!$I189,6*(10-1)),0),EDATE(Bonds!$I189,6*(10-1))))</f>
        <v/>
      </c>
      <c r="P189" s="16" t="str">
        <f>IF(11&gt;$D189,"",IF($E189=1,EOMONTH(EDATE(Bonds!$I189,6*(11-1)),0),EDATE(Bonds!$I189,6*(11-1))))</f>
        <v/>
      </c>
      <c r="Q189" s="16" t="str">
        <f>IF(12&gt;$D189,"",IF($E189=1,EOMONTH(EDATE(Bonds!$I189,6*(12-1)),0),EDATE(Bonds!$I189,6*(12-1))))</f>
        <v/>
      </c>
      <c r="R189" s="16" t="str">
        <f>IF(13&gt;$D189,"",IF($E189=1,EOMONTH(EDATE(Bonds!$I189,6*(13-1)),0),EDATE(Bonds!$I189,6*(13-1))))</f>
        <v/>
      </c>
      <c r="S189" s="16" t="str">
        <f>IF(14&gt;$D189,"",IF($E189=1,EOMONTH(EDATE(Bonds!$I189,6*(14-1)),0),EDATE(Bonds!$I189,6*(14-1))))</f>
        <v/>
      </c>
      <c r="T189" s="16" t="str">
        <f>IF(15&gt;$D189,"",IF($E189=1,EOMONTH(EDATE(Bonds!$I189,6*(15-1)),0),EDATE(Bonds!$I189,6*(15-1))))</f>
        <v/>
      </c>
      <c r="U189" s="16" t="str">
        <f>IF(16&gt;$D189,"",IF($E189=1,EOMONTH(EDATE(Bonds!$I189,6*(16-1)),0),EDATE(Bonds!$I189,6*(16-1))))</f>
        <v/>
      </c>
      <c r="V189" s="16" t="str">
        <f>IF(17&gt;$D189,"",IF($E189=1,EOMONTH(EDATE(Bonds!$I189,6*(17-1)),0),EDATE(Bonds!$I189,6*(17-1))))</f>
        <v/>
      </c>
      <c r="W189" s="16" t="str">
        <f>IF(18&gt;$D189,"",IF($E189=1,EOMONTH(EDATE(Bonds!$I189,6*(18-1)),0),EDATE(Bonds!$I189,6*(18-1))))</f>
        <v/>
      </c>
      <c r="X189" s="16" t="str">
        <f>IF(19&gt;$D189,"",IF($E189=1,EOMONTH(EDATE(Bonds!$I189,6*(19-1)),0),EDATE(Bonds!$I189,6*(19-1))))</f>
        <v/>
      </c>
      <c r="Y189" s="16" t="str">
        <f>IF(20&gt;$D189,"",IF($E189=1,EOMONTH(EDATE(Bonds!$I189,6*(20-1)),0),EDATE(Bonds!$I189,6*(20-1))))</f>
        <v/>
      </c>
      <c r="Z189" s="16" t="str">
        <f>IF(21&gt;$D189,"",IF($E189=1,EOMONTH(EDATE(Bonds!$I189,6*(21-1)),0),EDATE(Bonds!$I189,6*(21-1))))</f>
        <v/>
      </c>
      <c r="AA189" s="16" t="str">
        <f>IF(22&gt;$D189,"",IF($E189=1,EOMONTH(EDATE(Bonds!$I189,6*(22-1)),0),EDATE(Bonds!$I189,6*(22-1))))</f>
        <v/>
      </c>
      <c r="AB189" s="16" t="str">
        <f>IF(23&gt;$D189,"",IF($E189=1,EOMONTH(EDATE(Bonds!$I189,6*(23-1)),0),EDATE(Bonds!$I189,6*(23-1))))</f>
        <v/>
      </c>
      <c r="AC189" s="16" t="str">
        <f>IF(24&gt;$D189,"",IF($E189=1,EOMONTH(EDATE(Bonds!$I189,6*(24-1)),0),EDATE(Bonds!$I189,6*(24-1))))</f>
        <v/>
      </c>
      <c r="AD189" s="16" t="str">
        <f>IF(25&gt;$D189,"",IF($E189=1,EOMONTH(EDATE(Bonds!$I189,6*(25-1)),0),EDATE(Bonds!$I189,6*(25-1))))</f>
        <v/>
      </c>
      <c r="AE189" s="16" t="str">
        <f>IF(26&gt;$D189,"",IF($E189=1,EOMONTH(EDATE(Bonds!$I189,6*(26-1)),0),EDATE(Bonds!$I189,6*(26-1))))</f>
        <v/>
      </c>
      <c r="AF189" s="16" t="str">
        <f>IF(27&gt;$D189,"",IF($E189=1,EOMONTH(EDATE(Bonds!$I189,6*(27-1)),0),EDATE(Bonds!$I189,6*(27-1))))</f>
        <v/>
      </c>
      <c r="AG189" s="16" t="str">
        <f>IF(28&gt;$D189,"",IF($E189=1,EOMONTH(EDATE(Bonds!$I189,6*(28-1)),0),EDATE(Bonds!$I189,6*(28-1))))</f>
        <v/>
      </c>
      <c r="AH189" s="16" t="str">
        <f>IF(29&gt;$D189,"",IF($E189=1,EOMONTH(EDATE(Bonds!$I189,6*(29-1)),0),EDATE(Bonds!$I189,6*(29-1))))</f>
        <v/>
      </c>
      <c r="AI189" s="16" t="str">
        <f>IF(30&gt;$D189,"",IF($E189=1,EOMONTH(EDATE(Bonds!$I189,6*(30-1)),0),EDATE(Bonds!$I189,6*(30-1))))</f>
        <v/>
      </c>
      <c r="AJ189" s="16" t="str">
        <f>IF(31&gt;$D189,"",IF($E189=1,EOMONTH(EDATE(Bonds!$I189,6*(31-1)),0),EDATE(Bonds!$I189,6*(31-1))))</f>
        <v/>
      </c>
      <c r="AK189" s="16" t="str">
        <f>IF(32&gt;$D189,"",IF($E189=1,EOMONTH(EDATE(Bonds!$I189,6*(32-1)),0),EDATE(Bonds!$I189,6*(32-1))))</f>
        <v/>
      </c>
      <c r="AL189" s="16" t="str">
        <f>IF(33&gt;$D189,"",IF($E189=1,EOMONTH(EDATE(Bonds!$I189,6*(33-1)),0),EDATE(Bonds!$I189,6*(33-1))))</f>
        <v/>
      </c>
      <c r="AM189" s="16" t="str">
        <f>IF(34&gt;$D189,"",IF($E189=1,EOMONTH(EDATE(Bonds!$I189,6*(34-1)),0),EDATE(Bonds!$I189,6*(34-1))))</f>
        <v/>
      </c>
      <c r="AN189" s="16" t="str">
        <f>IF(35&gt;$D189,"",IF($E189=1,EOMONTH(EDATE(Bonds!$I189,6*(35-1)),0),EDATE(Bonds!$I189,6*(35-1))))</f>
        <v/>
      </c>
      <c r="AO189" s="16" t="str">
        <f>IF(36&gt;$D189,"",IF($E189=1,EOMONTH(EDATE(Bonds!$I189,6*(36-1)),0),EDATE(Bonds!$I189,6*(36-1))))</f>
        <v/>
      </c>
      <c r="AP189" s="16" t="str">
        <f>IF(37&gt;$D189,"",IF($E189=1,EOMONTH(EDATE(Bonds!$I189,6*(37-1)),0),EDATE(Bonds!$I189,6*(37-1))))</f>
        <v/>
      </c>
      <c r="AQ189" s="16" t="str">
        <f>IF(38&gt;$D189,"",IF($E189=1,EOMONTH(EDATE(Bonds!$I189,6*(38-1)),0),EDATE(Bonds!$I189,6*(38-1))))</f>
        <v/>
      </c>
      <c r="AR189" s="16" t="str">
        <f>IF(39&gt;$D189,"",IF($E189=1,EOMONTH(EDATE(Bonds!$I189,6*(39-1)),0),EDATE(Bonds!$I189,6*(39-1))))</f>
        <v/>
      </c>
      <c r="AS189" s="16" t="str">
        <f>IF(40&gt;$D189,"",IF($E189=1,EOMONTH(EDATE(Bonds!$I189,6*(40-1)),0),EDATE(Bonds!$I189,6*(40-1))))</f>
        <v/>
      </c>
      <c r="AT189" s="16" t="str">
        <f>IF(41&gt;$D189,"",IF($E189=1,EOMONTH(EDATE(Bonds!$I189,6*(41-1)),0),EDATE(Bonds!$I189,6*(41-1))))</f>
        <v/>
      </c>
      <c r="AU189" s="16" t="str">
        <f>IF(42&gt;$D189,"",IF($E189=1,EOMONTH(EDATE(Bonds!$I189,6*(42-1)),0),EDATE(Bonds!$I189,6*(42-1))))</f>
        <v/>
      </c>
      <c r="AV189" s="16" t="str">
        <f>IF(43&gt;$D189,"",IF($E189=1,EOMONTH(EDATE(Bonds!$I189,6*(43-1)),0),EDATE(Bonds!$I189,6*(43-1))))</f>
        <v/>
      </c>
      <c r="AW189" s="16" t="str">
        <f>IF(44&gt;$D189,"",IF($E189=1,EOMONTH(EDATE(Bonds!$I189,6*(44-1)),0),EDATE(Bonds!$I189,6*(44-1))))</f>
        <v/>
      </c>
      <c r="AX189" s="16" t="str">
        <f>IF(45&gt;$D189,"",IF($E189=1,EOMONTH(EDATE(Bonds!$I189,6*(45-1)),0),EDATE(Bonds!$I189,6*(45-1))))</f>
        <v/>
      </c>
      <c r="AY189" s="16" t="str">
        <f>IF(46&gt;$D189,"",IF($E189=1,EOMONTH(EDATE(Bonds!$I189,6*(46-1)),0),EDATE(Bonds!$I189,6*(46-1))))</f>
        <v/>
      </c>
      <c r="AZ189" s="16" t="str">
        <f>IF(47&gt;$D189,"",IF($E189=1,EOMONTH(EDATE(Bonds!$I189,6*(47-1)),0),EDATE(Bonds!$I189,6*(47-1))))</f>
        <v/>
      </c>
      <c r="BA189" s="16" t="str">
        <f>IF(48&gt;$D189,"",IF($E189=1,EOMONTH(EDATE(Bonds!$I189,6*(48-1)),0),EDATE(Bonds!$I189,6*(48-1))))</f>
        <v/>
      </c>
      <c r="BB189" s="16" t="str">
        <f>IF(49&gt;$D189,"",IF($E189=1,EOMONTH(EDATE(Bonds!$I189,6*(49-1)),0),EDATE(Bonds!$I189,6*(49-1))))</f>
        <v/>
      </c>
      <c r="BC189" s="16" t="str">
        <f>IF(50&gt;$D189,"",IF($E189=1,EOMONTH(EDATE(Bonds!$I189,6*(50-1)),0),EDATE(Bonds!$I189,6*(50-1))))</f>
        <v/>
      </c>
      <c r="BD189" s="16" t="str">
        <f>IF(51&gt;$D189,"",IF($E189=1,EOMONTH(EDATE(Bonds!$I189,6*(51-1)),0),EDATE(Bonds!$I189,6*(51-1))))</f>
        <v/>
      </c>
      <c r="BE189" s="16" t="str">
        <f>IF(52&gt;$D189,"",IF($E189=1,EOMONTH(EDATE(Bonds!$I189,6*(52-1)),0),EDATE(Bonds!$I189,6*(52-1))))</f>
        <v/>
      </c>
      <c r="BF189" s="16" t="str">
        <f>IF(53&gt;$D189,"",IF($E189=1,EOMONTH(EDATE(Bonds!$I189,6*(53-1)),0),EDATE(Bonds!$I189,6*(53-1))))</f>
        <v/>
      </c>
      <c r="BG189" s="16" t="str">
        <f>IF(54&gt;$D189,"",IF($E189=1,EOMONTH(EDATE(Bonds!$I189,6*(54-1)),0),EDATE(Bonds!$I189,6*(54-1))))</f>
        <v/>
      </c>
      <c r="BH189" s="16" t="str">
        <f>IF(55&gt;$D189,"",IF($E189=1,EOMONTH(EDATE(Bonds!$I189,6*(55-1)),0),EDATE(Bonds!$I189,6*(55-1))))</f>
        <v/>
      </c>
      <c r="BI189" s="16" t="str">
        <f>IF(56&gt;$D189,"",IF($E189=1,EOMONTH(EDATE(Bonds!$I189,6*(56-1)),0),EDATE(Bonds!$I189,6*(56-1))))</f>
        <v/>
      </c>
      <c r="BJ189" s="16" t="str">
        <f>IF(57&gt;$D189,"",IF($E189=1,EOMONTH(EDATE(Bonds!$I189,6*(57-1)),0),EDATE(Bonds!$I189,6*(57-1))))</f>
        <v/>
      </c>
      <c r="BK189" s="16" t="str">
        <f>IF(58&gt;$D189,"",IF($E189=1,EOMONTH(EDATE(Bonds!$I189,6*(58-1)),0),EDATE(Bonds!$I189,6*(58-1))))</f>
        <v/>
      </c>
      <c r="BL189" s="16" t="str">
        <f>IF(59&gt;$D189,"",IF($E189=1,EOMONTH(EDATE(Bonds!$I189,6*(59-1)),0),EDATE(Bonds!$I189,6*(59-1))))</f>
        <v/>
      </c>
      <c r="BM189" s="16" t="str">
        <f>IF(60&gt;$D189,"",IF($E189=1,EOMONTH(EDATE(Bonds!$I189,6*(60-1)),0),EDATE(Bonds!$I189,6*(60-1))))</f>
        <v/>
      </c>
      <c r="BO189" s="22">
        <f t="shared" si="243"/>
        <v>3.8331702631407456E-2</v>
      </c>
      <c r="BP189" s="22">
        <f t="shared" si="244"/>
        <v>4.0662069075091872E-2</v>
      </c>
      <c r="BQ189" s="22">
        <f t="shared" si="245"/>
        <v>4.2190166510399571E-2</v>
      </c>
      <c r="BR189" s="22">
        <f t="shared" si="246"/>
        <v>4.3145536112828883E-2</v>
      </c>
      <c r="BS189" s="22">
        <f t="shared" si="247"/>
        <v>4.3748526913624804E-2</v>
      </c>
      <c r="BT189" s="22">
        <f t="shared" si="248"/>
        <v>4.4121324340516674E-2</v>
      </c>
      <c r="BU189" s="22">
        <f t="shared" si="249"/>
        <v>4.4371341028543815E-2</v>
      </c>
      <c r="BV189" s="22">
        <f t="shared" si="250"/>
        <v>4.4553051312099828E-2</v>
      </c>
      <c r="BW189" s="22">
        <f t="shared" si="251"/>
        <v>4.4714406339809526E-2</v>
      </c>
      <c r="BX189" s="22" t="str">
        <f t="shared" si="252"/>
        <v/>
      </c>
      <c r="BY189" s="22" t="str">
        <f t="shared" si="253"/>
        <v/>
      </c>
      <c r="BZ189" s="22" t="str">
        <f t="shared" si="254"/>
        <v/>
      </c>
      <c r="CA189" s="22" t="str">
        <f t="shared" si="255"/>
        <v/>
      </c>
      <c r="CB189" s="22" t="str">
        <f t="shared" si="256"/>
        <v/>
      </c>
      <c r="CC189" s="22" t="str">
        <f t="shared" si="257"/>
        <v/>
      </c>
      <c r="CD189" s="22" t="str">
        <f t="shared" si="258"/>
        <v/>
      </c>
      <c r="CE189" s="22" t="str">
        <f t="shared" si="259"/>
        <v/>
      </c>
      <c r="CF189" s="22" t="str">
        <f t="shared" si="260"/>
        <v/>
      </c>
      <c r="CG189" s="22" t="str">
        <f t="shared" si="261"/>
        <v/>
      </c>
      <c r="CH189" s="22" t="str">
        <f t="shared" si="262"/>
        <v/>
      </c>
      <c r="CI189" s="22" t="str">
        <f t="shared" si="263"/>
        <v/>
      </c>
      <c r="CJ189" s="22" t="str">
        <f t="shared" si="264"/>
        <v/>
      </c>
      <c r="CK189" s="22" t="str">
        <f t="shared" si="265"/>
        <v/>
      </c>
      <c r="CL189" s="22" t="str">
        <f t="shared" si="266"/>
        <v/>
      </c>
      <c r="CM189" s="22" t="str">
        <f t="shared" si="267"/>
        <v/>
      </c>
      <c r="CN189" s="22" t="str">
        <f t="shared" si="268"/>
        <v/>
      </c>
      <c r="CO189" s="22" t="str">
        <f t="shared" si="269"/>
        <v/>
      </c>
      <c r="CP189" s="22" t="str">
        <f t="shared" si="270"/>
        <v/>
      </c>
      <c r="CQ189" s="22" t="str">
        <f t="shared" si="271"/>
        <v/>
      </c>
      <c r="CR189" s="22" t="str">
        <f t="shared" si="272"/>
        <v/>
      </c>
      <c r="CS189" s="22" t="str">
        <f t="shared" si="273"/>
        <v/>
      </c>
      <c r="CT189" s="22" t="str">
        <f t="shared" si="274"/>
        <v/>
      </c>
      <c r="CU189" s="22" t="str">
        <f t="shared" si="275"/>
        <v/>
      </c>
      <c r="CV189" s="22" t="str">
        <f t="shared" si="276"/>
        <v/>
      </c>
      <c r="CW189" s="22" t="str">
        <f t="shared" si="277"/>
        <v/>
      </c>
      <c r="CX189" s="22" t="str">
        <f t="shared" si="278"/>
        <v/>
      </c>
      <c r="CY189" s="22" t="str">
        <f t="shared" si="279"/>
        <v/>
      </c>
      <c r="CZ189" s="22" t="str">
        <f t="shared" si="280"/>
        <v/>
      </c>
      <c r="DA189" s="22" t="str">
        <f t="shared" si="281"/>
        <v/>
      </c>
      <c r="DB189" s="22" t="str">
        <f t="shared" si="282"/>
        <v/>
      </c>
      <c r="DC189" s="22" t="str">
        <f t="shared" si="283"/>
        <v/>
      </c>
      <c r="DD189" s="22" t="str">
        <f t="shared" si="284"/>
        <v/>
      </c>
      <c r="DE189" s="22" t="str">
        <f t="shared" si="285"/>
        <v/>
      </c>
      <c r="DF189" s="22" t="str">
        <f t="shared" si="286"/>
        <v/>
      </c>
      <c r="DG189" s="22" t="str">
        <f t="shared" si="287"/>
        <v/>
      </c>
      <c r="DH189" s="22" t="str">
        <f t="shared" si="288"/>
        <v/>
      </c>
      <c r="DI189" s="22" t="str">
        <f t="shared" si="289"/>
        <v/>
      </c>
      <c r="DJ189" s="22" t="str">
        <f t="shared" si="290"/>
        <v/>
      </c>
      <c r="DK189" s="22" t="str">
        <f t="shared" si="291"/>
        <v/>
      </c>
      <c r="DL189" s="22" t="str">
        <f t="shared" si="292"/>
        <v/>
      </c>
      <c r="DM189" s="22" t="str">
        <f t="shared" si="293"/>
        <v/>
      </c>
      <c r="DN189" s="22" t="str">
        <f t="shared" si="294"/>
        <v/>
      </c>
      <c r="DO189" s="22" t="str">
        <f t="shared" si="295"/>
        <v/>
      </c>
      <c r="DP189" s="22" t="str">
        <f t="shared" si="296"/>
        <v/>
      </c>
      <c r="DQ189" s="22" t="str">
        <f t="shared" si="297"/>
        <v/>
      </c>
      <c r="DR189" s="22" t="str">
        <f t="shared" si="298"/>
        <v/>
      </c>
      <c r="DS189" s="22" t="str">
        <f t="shared" si="299"/>
        <v/>
      </c>
      <c r="DT189" s="22" t="str">
        <f t="shared" si="300"/>
        <v/>
      </c>
      <c r="DU189" s="22" t="str">
        <f t="shared" si="301"/>
        <v/>
      </c>
      <c r="DV189" s="22" t="str">
        <f t="shared" si="302"/>
        <v/>
      </c>
      <c r="DX189" s="18">
        <f t="shared" si="303"/>
        <v>1.7909299575867785</v>
      </c>
      <c r="DY189" s="18">
        <f t="shared" si="304"/>
        <v>1.7539023921769654</v>
      </c>
      <c r="DZ189" s="18">
        <f t="shared" si="305"/>
        <v>1.7148742229580431</v>
      </c>
      <c r="EA189" s="18">
        <f t="shared" si="306"/>
        <v>1.6762720584835025</v>
      </c>
      <c r="EB189" s="18">
        <f t="shared" si="307"/>
        <v>1.6379185705516117</v>
      </c>
      <c r="EC189" s="18">
        <f t="shared" si="308"/>
        <v>1.6010887686506996</v>
      </c>
      <c r="ED189" s="18">
        <f t="shared" si="309"/>
        <v>1.564573203067557</v>
      </c>
      <c r="EE189" s="18">
        <f t="shared" si="310"/>
        <v>1.5294638668072513</v>
      </c>
      <c r="EF189" s="18">
        <f t="shared" si="311"/>
        <v>83.947127015875608</v>
      </c>
      <c r="EG189" s="18">
        <f t="shared" si="312"/>
        <v>0</v>
      </c>
      <c r="EH189" s="18">
        <f t="shared" si="313"/>
        <v>0</v>
      </c>
      <c r="EI189" s="18">
        <f t="shared" si="314"/>
        <v>0</v>
      </c>
      <c r="EJ189" s="18">
        <f t="shared" si="315"/>
        <v>0</v>
      </c>
      <c r="EK189" s="18">
        <f t="shared" si="316"/>
        <v>0</v>
      </c>
      <c r="EL189" s="18">
        <f t="shared" si="317"/>
        <v>0</v>
      </c>
      <c r="EM189" s="18">
        <f t="shared" si="318"/>
        <v>0</v>
      </c>
      <c r="EN189" s="18">
        <f t="shared" si="319"/>
        <v>0</v>
      </c>
      <c r="EO189" s="18">
        <f t="shared" si="320"/>
        <v>0</v>
      </c>
      <c r="EP189" s="18">
        <f t="shared" si="321"/>
        <v>0</v>
      </c>
      <c r="EQ189" s="18">
        <f t="shared" si="322"/>
        <v>0</v>
      </c>
      <c r="ER189" s="18">
        <f t="shared" si="323"/>
        <v>0</v>
      </c>
      <c r="ES189" s="18">
        <f t="shared" si="324"/>
        <v>0</v>
      </c>
      <c r="ET189" s="18">
        <f t="shared" si="325"/>
        <v>0</v>
      </c>
      <c r="EU189" s="18">
        <f t="shared" si="326"/>
        <v>0</v>
      </c>
      <c r="EV189" s="18">
        <f t="shared" si="327"/>
        <v>0</v>
      </c>
      <c r="EW189" s="18">
        <f t="shared" si="328"/>
        <v>0</v>
      </c>
      <c r="EX189" s="18">
        <f t="shared" si="329"/>
        <v>0</v>
      </c>
      <c r="EY189" s="18">
        <f t="shared" si="330"/>
        <v>0</v>
      </c>
      <c r="EZ189" s="18">
        <f t="shared" si="331"/>
        <v>0</v>
      </c>
      <c r="FA189" s="18">
        <f t="shared" si="332"/>
        <v>0</v>
      </c>
      <c r="FB189" s="18">
        <f t="shared" si="333"/>
        <v>0</v>
      </c>
      <c r="FC189" s="18">
        <f t="shared" si="334"/>
        <v>0</v>
      </c>
      <c r="FD189" s="18">
        <f t="shared" si="335"/>
        <v>0</v>
      </c>
      <c r="FE189" s="18">
        <f t="shared" si="336"/>
        <v>0</v>
      </c>
      <c r="FF189" s="18">
        <f t="shared" si="337"/>
        <v>0</v>
      </c>
      <c r="FG189" s="18">
        <f t="shared" si="338"/>
        <v>0</v>
      </c>
      <c r="FH189" s="18">
        <f t="shared" si="339"/>
        <v>0</v>
      </c>
      <c r="FI189" s="18">
        <f t="shared" si="340"/>
        <v>0</v>
      </c>
      <c r="FJ189" s="18">
        <f t="shared" si="341"/>
        <v>0</v>
      </c>
      <c r="FK189" s="18">
        <f t="shared" si="342"/>
        <v>0</v>
      </c>
      <c r="FL189" s="18">
        <f t="shared" si="343"/>
        <v>0</v>
      </c>
      <c r="FM189" s="18">
        <f t="shared" si="344"/>
        <v>0</v>
      </c>
      <c r="FN189" s="18">
        <f t="shared" si="345"/>
        <v>0</v>
      </c>
      <c r="FO189" s="18">
        <f t="shared" si="346"/>
        <v>0</v>
      </c>
      <c r="FP189" s="18">
        <f t="shared" si="347"/>
        <v>0</v>
      </c>
      <c r="FQ189" s="18">
        <f t="shared" si="348"/>
        <v>0</v>
      </c>
      <c r="FR189" s="18">
        <f t="shared" si="349"/>
        <v>0</v>
      </c>
      <c r="FS189" s="18">
        <f t="shared" si="350"/>
        <v>0</v>
      </c>
      <c r="FT189" s="18">
        <f t="shared" si="351"/>
        <v>0</v>
      </c>
      <c r="FU189" s="18">
        <f t="shared" si="352"/>
        <v>0</v>
      </c>
      <c r="FV189" s="18">
        <f t="shared" si="353"/>
        <v>0</v>
      </c>
      <c r="FW189" s="18">
        <f t="shared" si="354"/>
        <v>0</v>
      </c>
      <c r="FX189" s="18">
        <f t="shared" si="355"/>
        <v>0</v>
      </c>
      <c r="FY189" s="18">
        <f t="shared" si="356"/>
        <v>0</v>
      </c>
      <c r="FZ189" s="18">
        <f t="shared" si="357"/>
        <v>0</v>
      </c>
      <c r="GA189" s="18">
        <f t="shared" si="358"/>
        <v>0</v>
      </c>
      <c r="GB189" s="18">
        <f t="shared" si="359"/>
        <v>0</v>
      </c>
      <c r="GC189" s="18">
        <f t="shared" si="360"/>
        <v>0</v>
      </c>
      <c r="GD189" s="18">
        <f t="shared" si="361"/>
        <v>0</v>
      </c>
      <c r="GE189" s="18">
        <f t="shared" si="362"/>
        <v>0</v>
      </c>
    </row>
    <row r="190" spans="1:187" x14ac:dyDescent="0.2">
      <c r="A190">
        <v>187</v>
      </c>
      <c r="B190" s="16">
        <f>Bonds!B190</f>
        <v>47848</v>
      </c>
      <c r="C190" s="17">
        <f>Bonds!C190</f>
        <v>3.75</v>
      </c>
      <c r="D190">
        <f>Bonds!Q190</f>
        <v>9</v>
      </c>
      <c r="E190">
        <f t="shared" si="242"/>
        <v>1</v>
      </c>
      <c r="F190" s="16">
        <f>IF(1&gt;$D190,"",IF($E190=1,EOMONTH(EDATE(Bonds!$I190,6*(1-1)),0),EDATE(Bonds!$I190,6*(1-1))))</f>
        <v>46387</v>
      </c>
      <c r="G190" s="16">
        <f>IF(2&gt;$D190,"",IF($E190=1,EOMONTH(EDATE(Bonds!$I190,6*(2-1)),0),EDATE(Bonds!$I190,6*(2-1))))</f>
        <v>46568</v>
      </c>
      <c r="H190" s="16">
        <f>IF(3&gt;$D190,"",IF($E190=1,EOMONTH(EDATE(Bonds!$I190,6*(3-1)),0),EDATE(Bonds!$I190,6*(3-1))))</f>
        <v>46752</v>
      </c>
      <c r="I190" s="16">
        <f>IF(4&gt;$D190,"",IF($E190=1,EOMONTH(EDATE(Bonds!$I190,6*(4-1)),0),EDATE(Bonds!$I190,6*(4-1))))</f>
        <v>46934</v>
      </c>
      <c r="J190" s="16">
        <f>IF(5&gt;$D190,"",IF($E190=1,EOMONTH(EDATE(Bonds!$I190,6*(5-1)),0),EDATE(Bonds!$I190,6*(5-1))))</f>
        <v>47118</v>
      </c>
      <c r="K190" s="16">
        <f>IF(6&gt;$D190,"",IF($E190=1,EOMONTH(EDATE(Bonds!$I190,6*(6-1)),0),EDATE(Bonds!$I190,6*(6-1))))</f>
        <v>47299</v>
      </c>
      <c r="L190" s="16">
        <f>IF(7&gt;$D190,"",IF($E190=1,EOMONTH(EDATE(Bonds!$I190,6*(7-1)),0),EDATE(Bonds!$I190,6*(7-1))))</f>
        <v>47483</v>
      </c>
      <c r="M190" s="16">
        <f>IF(8&gt;$D190,"",IF($E190=1,EOMONTH(EDATE(Bonds!$I190,6*(8-1)),0),EDATE(Bonds!$I190,6*(8-1))))</f>
        <v>47664</v>
      </c>
      <c r="N190" s="16">
        <f>IF(9&gt;$D190,"",IF($E190=1,EOMONTH(EDATE(Bonds!$I190,6*(9-1)),0),EDATE(Bonds!$I190,6*(9-1))))</f>
        <v>47848</v>
      </c>
      <c r="O190" s="16" t="str">
        <f>IF(10&gt;$D190,"",IF($E190=1,EOMONTH(EDATE(Bonds!$I190,6*(10-1)),0),EDATE(Bonds!$I190,6*(10-1))))</f>
        <v/>
      </c>
      <c r="P190" s="16" t="str">
        <f>IF(11&gt;$D190,"",IF($E190=1,EOMONTH(EDATE(Bonds!$I190,6*(11-1)),0),EDATE(Bonds!$I190,6*(11-1))))</f>
        <v/>
      </c>
      <c r="Q190" s="16" t="str">
        <f>IF(12&gt;$D190,"",IF($E190=1,EOMONTH(EDATE(Bonds!$I190,6*(12-1)),0),EDATE(Bonds!$I190,6*(12-1))))</f>
        <v/>
      </c>
      <c r="R190" s="16" t="str">
        <f>IF(13&gt;$D190,"",IF($E190=1,EOMONTH(EDATE(Bonds!$I190,6*(13-1)),0),EDATE(Bonds!$I190,6*(13-1))))</f>
        <v/>
      </c>
      <c r="S190" s="16" t="str">
        <f>IF(14&gt;$D190,"",IF($E190=1,EOMONTH(EDATE(Bonds!$I190,6*(14-1)),0),EDATE(Bonds!$I190,6*(14-1))))</f>
        <v/>
      </c>
      <c r="T190" s="16" t="str">
        <f>IF(15&gt;$D190,"",IF($E190=1,EOMONTH(EDATE(Bonds!$I190,6*(15-1)),0),EDATE(Bonds!$I190,6*(15-1))))</f>
        <v/>
      </c>
      <c r="U190" s="16" t="str">
        <f>IF(16&gt;$D190,"",IF($E190=1,EOMONTH(EDATE(Bonds!$I190,6*(16-1)),0),EDATE(Bonds!$I190,6*(16-1))))</f>
        <v/>
      </c>
      <c r="V190" s="16" t="str">
        <f>IF(17&gt;$D190,"",IF($E190=1,EOMONTH(EDATE(Bonds!$I190,6*(17-1)),0),EDATE(Bonds!$I190,6*(17-1))))</f>
        <v/>
      </c>
      <c r="W190" s="16" t="str">
        <f>IF(18&gt;$D190,"",IF($E190=1,EOMONTH(EDATE(Bonds!$I190,6*(18-1)),0),EDATE(Bonds!$I190,6*(18-1))))</f>
        <v/>
      </c>
      <c r="X190" s="16" t="str">
        <f>IF(19&gt;$D190,"",IF($E190=1,EOMONTH(EDATE(Bonds!$I190,6*(19-1)),0),EDATE(Bonds!$I190,6*(19-1))))</f>
        <v/>
      </c>
      <c r="Y190" s="16" t="str">
        <f>IF(20&gt;$D190,"",IF($E190=1,EOMONTH(EDATE(Bonds!$I190,6*(20-1)),0),EDATE(Bonds!$I190,6*(20-1))))</f>
        <v/>
      </c>
      <c r="Z190" s="16" t="str">
        <f>IF(21&gt;$D190,"",IF($E190=1,EOMONTH(EDATE(Bonds!$I190,6*(21-1)),0),EDATE(Bonds!$I190,6*(21-1))))</f>
        <v/>
      </c>
      <c r="AA190" s="16" t="str">
        <f>IF(22&gt;$D190,"",IF($E190=1,EOMONTH(EDATE(Bonds!$I190,6*(22-1)),0),EDATE(Bonds!$I190,6*(22-1))))</f>
        <v/>
      </c>
      <c r="AB190" s="16" t="str">
        <f>IF(23&gt;$D190,"",IF($E190=1,EOMONTH(EDATE(Bonds!$I190,6*(23-1)),0),EDATE(Bonds!$I190,6*(23-1))))</f>
        <v/>
      </c>
      <c r="AC190" s="16" t="str">
        <f>IF(24&gt;$D190,"",IF($E190=1,EOMONTH(EDATE(Bonds!$I190,6*(24-1)),0),EDATE(Bonds!$I190,6*(24-1))))</f>
        <v/>
      </c>
      <c r="AD190" s="16" t="str">
        <f>IF(25&gt;$D190,"",IF($E190=1,EOMONTH(EDATE(Bonds!$I190,6*(25-1)),0),EDATE(Bonds!$I190,6*(25-1))))</f>
        <v/>
      </c>
      <c r="AE190" s="16" t="str">
        <f>IF(26&gt;$D190,"",IF($E190=1,EOMONTH(EDATE(Bonds!$I190,6*(26-1)),0),EDATE(Bonds!$I190,6*(26-1))))</f>
        <v/>
      </c>
      <c r="AF190" s="16" t="str">
        <f>IF(27&gt;$D190,"",IF($E190=1,EOMONTH(EDATE(Bonds!$I190,6*(27-1)),0),EDATE(Bonds!$I190,6*(27-1))))</f>
        <v/>
      </c>
      <c r="AG190" s="16" t="str">
        <f>IF(28&gt;$D190,"",IF($E190=1,EOMONTH(EDATE(Bonds!$I190,6*(28-1)),0),EDATE(Bonds!$I190,6*(28-1))))</f>
        <v/>
      </c>
      <c r="AH190" s="16" t="str">
        <f>IF(29&gt;$D190,"",IF($E190=1,EOMONTH(EDATE(Bonds!$I190,6*(29-1)),0),EDATE(Bonds!$I190,6*(29-1))))</f>
        <v/>
      </c>
      <c r="AI190" s="16" t="str">
        <f>IF(30&gt;$D190,"",IF($E190=1,EOMONTH(EDATE(Bonds!$I190,6*(30-1)),0),EDATE(Bonds!$I190,6*(30-1))))</f>
        <v/>
      </c>
      <c r="AJ190" s="16" t="str">
        <f>IF(31&gt;$D190,"",IF($E190=1,EOMONTH(EDATE(Bonds!$I190,6*(31-1)),0),EDATE(Bonds!$I190,6*(31-1))))</f>
        <v/>
      </c>
      <c r="AK190" s="16" t="str">
        <f>IF(32&gt;$D190,"",IF($E190=1,EOMONTH(EDATE(Bonds!$I190,6*(32-1)),0),EDATE(Bonds!$I190,6*(32-1))))</f>
        <v/>
      </c>
      <c r="AL190" s="16" t="str">
        <f>IF(33&gt;$D190,"",IF($E190=1,EOMONTH(EDATE(Bonds!$I190,6*(33-1)),0),EDATE(Bonds!$I190,6*(33-1))))</f>
        <v/>
      </c>
      <c r="AM190" s="16" t="str">
        <f>IF(34&gt;$D190,"",IF($E190=1,EOMONTH(EDATE(Bonds!$I190,6*(34-1)),0),EDATE(Bonds!$I190,6*(34-1))))</f>
        <v/>
      </c>
      <c r="AN190" s="16" t="str">
        <f>IF(35&gt;$D190,"",IF($E190=1,EOMONTH(EDATE(Bonds!$I190,6*(35-1)),0),EDATE(Bonds!$I190,6*(35-1))))</f>
        <v/>
      </c>
      <c r="AO190" s="16" t="str">
        <f>IF(36&gt;$D190,"",IF($E190=1,EOMONTH(EDATE(Bonds!$I190,6*(36-1)),0),EDATE(Bonds!$I190,6*(36-1))))</f>
        <v/>
      </c>
      <c r="AP190" s="16" t="str">
        <f>IF(37&gt;$D190,"",IF($E190=1,EOMONTH(EDATE(Bonds!$I190,6*(37-1)),0),EDATE(Bonds!$I190,6*(37-1))))</f>
        <v/>
      </c>
      <c r="AQ190" s="16" t="str">
        <f>IF(38&gt;$D190,"",IF($E190=1,EOMONTH(EDATE(Bonds!$I190,6*(38-1)),0),EDATE(Bonds!$I190,6*(38-1))))</f>
        <v/>
      </c>
      <c r="AR190" s="16" t="str">
        <f>IF(39&gt;$D190,"",IF($E190=1,EOMONTH(EDATE(Bonds!$I190,6*(39-1)),0),EDATE(Bonds!$I190,6*(39-1))))</f>
        <v/>
      </c>
      <c r="AS190" s="16" t="str">
        <f>IF(40&gt;$D190,"",IF($E190=1,EOMONTH(EDATE(Bonds!$I190,6*(40-1)),0),EDATE(Bonds!$I190,6*(40-1))))</f>
        <v/>
      </c>
      <c r="AT190" s="16" t="str">
        <f>IF(41&gt;$D190,"",IF($E190=1,EOMONTH(EDATE(Bonds!$I190,6*(41-1)),0),EDATE(Bonds!$I190,6*(41-1))))</f>
        <v/>
      </c>
      <c r="AU190" s="16" t="str">
        <f>IF(42&gt;$D190,"",IF($E190=1,EOMONTH(EDATE(Bonds!$I190,6*(42-1)),0),EDATE(Bonds!$I190,6*(42-1))))</f>
        <v/>
      </c>
      <c r="AV190" s="16" t="str">
        <f>IF(43&gt;$D190,"",IF($E190=1,EOMONTH(EDATE(Bonds!$I190,6*(43-1)),0),EDATE(Bonds!$I190,6*(43-1))))</f>
        <v/>
      </c>
      <c r="AW190" s="16" t="str">
        <f>IF(44&gt;$D190,"",IF($E190=1,EOMONTH(EDATE(Bonds!$I190,6*(44-1)),0),EDATE(Bonds!$I190,6*(44-1))))</f>
        <v/>
      </c>
      <c r="AX190" s="16" t="str">
        <f>IF(45&gt;$D190,"",IF($E190=1,EOMONTH(EDATE(Bonds!$I190,6*(45-1)),0),EDATE(Bonds!$I190,6*(45-1))))</f>
        <v/>
      </c>
      <c r="AY190" s="16" t="str">
        <f>IF(46&gt;$D190,"",IF($E190=1,EOMONTH(EDATE(Bonds!$I190,6*(46-1)),0),EDATE(Bonds!$I190,6*(46-1))))</f>
        <v/>
      </c>
      <c r="AZ190" s="16" t="str">
        <f>IF(47&gt;$D190,"",IF($E190=1,EOMONTH(EDATE(Bonds!$I190,6*(47-1)),0),EDATE(Bonds!$I190,6*(47-1))))</f>
        <v/>
      </c>
      <c r="BA190" s="16" t="str">
        <f>IF(48&gt;$D190,"",IF($E190=1,EOMONTH(EDATE(Bonds!$I190,6*(48-1)),0),EDATE(Bonds!$I190,6*(48-1))))</f>
        <v/>
      </c>
      <c r="BB190" s="16" t="str">
        <f>IF(49&gt;$D190,"",IF($E190=1,EOMONTH(EDATE(Bonds!$I190,6*(49-1)),0),EDATE(Bonds!$I190,6*(49-1))))</f>
        <v/>
      </c>
      <c r="BC190" s="16" t="str">
        <f>IF(50&gt;$D190,"",IF($E190=1,EOMONTH(EDATE(Bonds!$I190,6*(50-1)),0),EDATE(Bonds!$I190,6*(50-1))))</f>
        <v/>
      </c>
      <c r="BD190" s="16" t="str">
        <f>IF(51&gt;$D190,"",IF($E190=1,EOMONTH(EDATE(Bonds!$I190,6*(51-1)),0),EDATE(Bonds!$I190,6*(51-1))))</f>
        <v/>
      </c>
      <c r="BE190" s="16" t="str">
        <f>IF(52&gt;$D190,"",IF($E190=1,EOMONTH(EDATE(Bonds!$I190,6*(52-1)),0),EDATE(Bonds!$I190,6*(52-1))))</f>
        <v/>
      </c>
      <c r="BF190" s="16" t="str">
        <f>IF(53&gt;$D190,"",IF($E190=1,EOMONTH(EDATE(Bonds!$I190,6*(53-1)),0),EDATE(Bonds!$I190,6*(53-1))))</f>
        <v/>
      </c>
      <c r="BG190" s="16" t="str">
        <f>IF(54&gt;$D190,"",IF($E190=1,EOMONTH(EDATE(Bonds!$I190,6*(54-1)),0),EDATE(Bonds!$I190,6*(54-1))))</f>
        <v/>
      </c>
      <c r="BH190" s="16" t="str">
        <f>IF(55&gt;$D190,"",IF($E190=1,EOMONTH(EDATE(Bonds!$I190,6*(55-1)),0),EDATE(Bonds!$I190,6*(55-1))))</f>
        <v/>
      </c>
      <c r="BI190" s="16" t="str">
        <f>IF(56&gt;$D190,"",IF($E190=1,EOMONTH(EDATE(Bonds!$I190,6*(56-1)),0),EDATE(Bonds!$I190,6*(56-1))))</f>
        <v/>
      </c>
      <c r="BJ190" s="16" t="str">
        <f>IF(57&gt;$D190,"",IF($E190=1,EOMONTH(EDATE(Bonds!$I190,6*(57-1)),0),EDATE(Bonds!$I190,6*(57-1))))</f>
        <v/>
      </c>
      <c r="BK190" s="16" t="str">
        <f>IF(58&gt;$D190,"",IF($E190=1,EOMONTH(EDATE(Bonds!$I190,6*(58-1)),0),EDATE(Bonds!$I190,6*(58-1))))</f>
        <v/>
      </c>
      <c r="BL190" s="16" t="str">
        <f>IF(59&gt;$D190,"",IF($E190=1,EOMONTH(EDATE(Bonds!$I190,6*(59-1)),0),EDATE(Bonds!$I190,6*(59-1))))</f>
        <v/>
      </c>
      <c r="BM190" s="16" t="str">
        <f>IF(60&gt;$D190,"",IF($E190=1,EOMONTH(EDATE(Bonds!$I190,6*(60-1)),0),EDATE(Bonds!$I190,6*(60-1))))</f>
        <v/>
      </c>
      <c r="BO190" s="22">
        <f t="shared" si="243"/>
        <v>3.8331702631407456E-2</v>
      </c>
      <c r="BP190" s="22">
        <f t="shared" si="244"/>
        <v>4.0662069075091872E-2</v>
      </c>
      <c r="BQ190" s="22">
        <f t="shared" si="245"/>
        <v>4.2190166510399571E-2</v>
      </c>
      <c r="BR190" s="22">
        <f t="shared" si="246"/>
        <v>4.3145536112828883E-2</v>
      </c>
      <c r="BS190" s="22">
        <f t="shared" si="247"/>
        <v>4.3748526913624804E-2</v>
      </c>
      <c r="BT190" s="22">
        <f t="shared" si="248"/>
        <v>4.4121324340516674E-2</v>
      </c>
      <c r="BU190" s="22">
        <f t="shared" si="249"/>
        <v>4.4371341028543815E-2</v>
      </c>
      <c r="BV190" s="22">
        <f t="shared" si="250"/>
        <v>4.4553051312099828E-2</v>
      </c>
      <c r="BW190" s="22">
        <f t="shared" si="251"/>
        <v>4.4714406339809526E-2</v>
      </c>
      <c r="BX190" s="22" t="str">
        <f t="shared" si="252"/>
        <v/>
      </c>
      <c r="BY190" s="22" t="str">
        <f t="shared" si="253"/>
        <v/>
      </c>
      <c r="BZ190" s="22" t="str">
        <f t="shared" si="254"/>
        <v/>
      </c>
      <c r="CA190" s="22" t="str">
        <f t="shared" si="255"/>
        <v/>
      </c>
      <c r="CB190" s="22" t="str">
        <f t="shared" si="256"/>
        <v/>
      </c>
      <c r="CC190" s="22" t="str">
        <f t="shared" si="257"/>
        <v/>
      </c>
      <c r="CD190" s="22" t="str">
        <f t="shared" si="258"/>
        <v/>
      </c>
      <c r="CE190" s="22" t="str">
        <f t="shared" si="259"/>
        <v/>
      </c>
      <c r="CF190" s="22" t="str">
        <f t="shared" si="260"/>
        <v/>
      </c>
      <c r="CG190" s="22" t="str">
        <f t="shared" si="261"/>
        <v/>
      </c>
      <c r="CH190" s="22" t="str">
        <f t="shared" si="262"/>
        <v/>
      </c>
      <c r="CI190" s="22" t="str">
        <f t="shared" si="263"/>
        <v/>
      </c>
      <c r="CJ190" s="22" t="str">
        <f t="shared" si="264"/>
        <v/>
      </c>
      <c r="CK190" s="22" t="str">
        <f t="shared" si="265"/>
        <v/>
      </c>
      <c r="CL190" s="22" t="str">
        <f t="shared" si="266"/>
        <v/>
      </c>
      <c r="CM190" s="22" t="str">
        <f t="shared" si="267"/>
        <v/>
      </c>
      <c r="CN190" s="22" t="str">
        <f t="shared" si="268"/>
        <v/>
      </c>
      <c r="CO190" s="22" t="str">
        <f t="shared" si="269"/>
        <v/>
      </c>
      <c r="CP190" s="22" t="str">
        <f t="shared" si="270"/>
        <v/>
      </c>
      <c r="CQ190" s="22" t="str">
        <f t="shared" si="271"/>
        <v/>
      </c>
      <c r="CR190" s="22" t="str">
        <f t="shared" si="272"/>
        <v/>
      </c>
      <c r="CS190" s="22" t="str">
        <f t="shared" si="273"/>
        <v/>
      </c>
      <c r="CT190" s="22" t="str">
        <f t="shared" si="274"/>
        <v/>
      </c>
      <c r="CU190" s="22" t="str">
        <f t="shared" si="275"/>
        <v/>
      </c>
      <c r="CV190" s="22" t="str">
        <f t="shared" si="276"/>
        <v/>
      </c>
      <c r="CW190" s="22" t="str">
        <f t="shared" si="277"/>
        <v/>
      </c>
      <c r="CX190" s="22" t="str">
        <f t="shared" si="278"/>
        <v/>
      </c>
      <c r="CY190" s="22" t="str">
        <f t="shared" si="279"/>
        <v/>
      </c>
      <c r="CZ190" s="22" t="str">
        <f t="shared" si="280"/>
        <v/>
      </c>
      <c r="DA190" s="22" t="str">
        <f t="shared" si="281"/>
        <v/>
      </c>
      <c r="DB190" s="22" t="str">
        <f t="shared" si="282"/>
        <v/>
      </c>
      <c r="DC190" s="22" t="str">
        <f t="shared" si="283"/>
        <v/>
      </c>
      <c r="DD190" s="22" t="str">
        <f t="shared" si="284"/>
        <v/>
      </c>
      <c r="DE190" s="22" t="str">
        <f t="shared" si="285"/>
        <v/>
      </c>
      <c r="DF190" s="22" t="str">
        <f t="shared" si="286"/>
        <v/>
      </c>
      <c r="DG190" s="22" t="str">
        <f t="shared" si="287"/>
        <v/>
      </c>
      <c r="DH190" s="22" t="str">
        <f t="shared" si="288"/>
        <v/>
      </c>
      <c r="DI190" s="22" t="str">
        <f t="shared" si="289"/>
        <v/>
      </c>
      <c r="DJ190" s="22" t="str">
        <f t="shared" si="290"/>
        <v/>
      </c>
      <c r="DK190" s="22" t="str">
        <f t="shared" si="291"/>
        <v/>
      </c>
      <c r="DL190" s="22" t="str">
        <f t="shared" si="292"/>
        <v/>
      </c>
      <c r="DM190" s="22" t="str">
        <f t="shared" si="293"/>
        <v/>
      </c>
      <c r="DN190" s="22" t="str">
        <f t="shared" si="294"/>
        <v/>
      </c>
      <c r="DO190" s="22" t="str">
        <f t="shared" si="295"/>
        <v/>
      </c>
      <c r="DP190" s="22" t="str">
        <f t="shared" si="296"/>
        <v/>
      </c>
      <c r="DQ190" s="22" t="str">
        <f t="shared" si="297"/>
        <v/>
      </c>
      <c r="DR190" s="22" t="str">
        <f t="shared" si="298"/>
        <v/>
      </c>
      <c r="DS190" s="22" t="str">
        <f t="shared" si="299"/>
        <v/>
      </c>
      <c r="DT190" s="22" t="str">
        <f t="shared" si="300"/>
        <v/>
      </c>
      <c r="DU190" s="22" t="str">
        <f t="shared" si="301"/>
        <v/>
      </c>
      <c r="DV190" s="22" t="str">
        <f t="shared" si="302"/>
        <v/>
      </c>
      <c r="DX190" s="18">
        <f t="shared" si="303"/>
        <v>1.8526861630208054</v>
      </c>
      <c r="DY190" s="18">
        <f t="shared" si="304"/>
        <v>1.8143817850106541</v>
      </c>
      <c r="DZ190" s="18">
        <f t="shared" si="305"/>
        <v>1.7740078168531479</v>
      </c>
      <c r="EA190" s="18">
        <f t="shared" si="306"/>
        <v>1.7340745432587956</v>
      </c>
      <c r="EB190" s="18">
        <f t="shared" si="307"/>
        <v>1.6943985212602879</v>
      </c>
      <c r="EC190" s="18">
        <f t="shared" si="308"/>
        <v>1.656298726190379</v>
      </c>
      <c r="ED190" s="18">
        <f t="shared" si="309"/>
        <v>1.6185240031733348</v>
      </c>
      <c r="EE190" s="18">
        <f t="shared" si="310"/>
        <v>1.5822040001454325</v>
      </c>
      <c r="EF190" s="18">
        <f t="shared" si="311"/>
        <v>83.998659936081793</v>
      </c>
      <c r="EG190" s="18">
        <f t="shared" si="312"/>
        <v>0</v>
      </c>
      <c r="EH190" s="18">
        <f t="shared" si="313"/>
        <v>0</v>
      </c>
      <c r="EI190" s="18">
        <f t="shared" si="314"/>
        <v>0</v>
      </c>
      <c r="EJ190" s="18">
        <f t="shared" si="315"/>
        <v>0</v>
      </c>
      <c r="EK190" s="18">
        <f t="shared" si="316"/>
        <v>0</v>
      </c>
      <c r="EL190" s="18">
        <f t="shared" si="317"/>
        <v>0</v>
      </c>
      <c r="EM190" s="18">
        <f t="shared" si="318"/>
        <v>0</v>
      </c>
      <c r="EN190" s="18">
        <f t="shared" si="319"/>
        <v>0</v>
      </c>
      <c r="EO190" s="18">
        <f t="shared" si="320"/>
        <v>0</v>
      </c>
      <c r="EP190" s="18">
        <f t="shared" si="321"/>
        <v>0</v>
      </c>
      <c r="EQ190" s="18">
        <f t="shared" si="322"/>
        <v>0</v>
      </c>
      <c r="ER190" s="18">
        <f t="shared" si="323"/>
        <v>0</v>
      </c>
      <c r="ES190" s="18">
        <f t="shared" si="324"/>
        <v>0</v>
      </c>
      <c r="ET190" s="18">
        <f t="shared" si="325"/>
        <v>0</v>
      </c>
      <c r="EU190" s="18">
        <f t="shared" si="326"/>
        <v>0</v>
      </c>
      <c r="EV190" s="18">
        <f t="shared" si="327"/>
        <v>0</v>
      </c>
      <c r="EW190" s="18">
        <f t="shared" si="328"/>
        <v>0</v>
      </c>
      <c r="EX190" s="18">
        <f t="shared" si="329"/>
        <v>0</v>
      </c>
      <c r="EY190" s="18">
        <f t="shared" si="330"/>
        <v>0</v>
      </c>
      <c r="EZ190" s="18">
        <f t="shared" si="331"/>
        <v>0</v>
      </c>
      <c r="FA190" s="18">
        <f t="shared" si="332"/>
        <v>0</v>
      </c>
      <c r="FB190" s="18">
        <f t="shared" si="333"/>
        <v>0</v>
      </c>
      <c r="FC190" s="18">
        <f t="shared" si="334"/>
        <v>0</v>
      </c>
      <c r="FD190" s="18">
        <f t="shared" si="335"/>
        <v>0</v>
      </c>
      <c r="FE190" s="18">
        <f t="shared" si="336"/>
        <v>0</v>
      </c>
      <c r="FF190" s="18">
        <f t="shared" si="337"/>
        <v>0</v>
      </c>
      <c r="FG190" s="18">
        <f t="shared" si="338"/>
        <v>0</v>
      </c>
      <c r="FH190" s="18">
        <f t="shared" si="339"/>
        <v>0</v>
      </c>
      <c r="FI190" s="18">
        <f t="shared" si="340"/>
        <v>0</v>
      </c>
      <c r="FJ190" s="18">
        <f t="shared" si="341"/>
        <v>0</v>
      </c>
      <c r="FK190" s="18">
        <f t="shared" si="342"/>
        <v>0</v>
      </c>
      <c r="FL190" s="18">
        <f t="shared" si="343"/>
        <v>0</v>
      </c>
      <c r="FM190" s="18">
        <f t="shared" si="344"/>
        <v>0</v>
      </c>
      <c r="FN190" s="18">
        <f t="shared" si="345"/>
        <v>0</v>
      </c>
      <c r="FO190" s="18">
        <f t="shared" si="346"/>
        <v>0</v>
      </c>
      <c r="FP190" s="18">
        <f t="shared" si="347"/>
        <v>0</v>
      </c>
      <c r="FQ190" s="18">
        <f t="shared" si="348"/>
        <v>0</v>
      </c>
      <c r="FR190" s="18">
        <f t="shared" si="349"/>
        <v>0</v>
      </c>
      <c r="FS190" s="18">
        <f t="shared" si="350"/>
        <v>0</v>
      </c>
      <c r="FT190" s="18">
        <f t="shared" si="351"/>
        <v>0</v>
      </c>
      <c r="FU190" s="18">
        <f t="shared" si="352"/>
        <v>0</v>
      </c>
      <c r="FV190" s="18">
        <f t="shared" si="353"/>
        <v>0</v>
      </c>
      <c r="FW190" s="18">
        <f t="shared" si="354"/>
        <v>0</v>
      </c>
      <c r="FX190" s="18">
        <f t="shared" si="355"/>
        <v>0</v>
      </c>
      <c r="FY190" s="18">
        <f t="shared" si="356"/>
        <v>0</v>
      </c>
      <c r="FZ190" s="18">
        <f t="shared" si="357"/>
        <v>0</v>
      </c>
      <c r="GA190" s="18">
        <f t="shared" si="358"/>
        <v>0</v>
      </c>
      <c r="GB190" s="18">
        <f t="shared" si="359"/>
        <v>0</v>
      </c>
      <c r="GC190" s="18">
        <f t="shared" si="360"/>
        <v>0</v>
      </c>
      <c r="GD190" s="18">
        <f t="shared" si="361"/>
        <v>0</v>
      </c>
      <c r="GE190" s="18">
        <f t="shared" si="362"/>
        <v>0</v>
      </c>
    </row>
    <row r="191" spans="1:187" x14ac:dyDescent="0.2">
      <c r="A191">
        <v>188</v>
      </c>
      <c r="B191" s="16">
        <f>Bonds!B191</f>
        <v>47879</v>
      </c>
      <c r="C191" s="17">
        <f>Bonds!C191</f>
        <v>3.75</v>
      </c>
      <c r="D191">
        <f>Bonds!Q191</f>
        <v>9</v>
      </c>
      <c r="E191">
        <f t="shared" si="242"/>
        <v>1</v>
      </c>
      <c r="F191" s="16">
        <f>IF(1&gt;$D191,"",IF($E191=1,EOMONTH(EDATE(Bonds!$I191,6*(1-1)),0),EDATE(Bonds!$I191,6*(1-1))))</f>
        <v>46418</v>
      </c>
      <c r="G191" s="16">
        <f>IF(2&gt;$D191,"",IF($E191=1,EOMONTH(EDATE(Bonds!$I191,6*(2-1)),0),EDATE(Bonds!$I191,6*(2-1))))</f>
        <v>46599</v>
      </c>
      <c r="H191" s="16">
        <f>IF(3&gt;$D191,"",IF($E191=1,EOMONTH(EDATE(Bonds!$I191,6*(3-1)),0),EDATE(Bonds!$I191,6*(3-1))))</f>
        <v>46783</v>
      </c>
      <c r="I191" s="16">
        <f>IF(4&gt;$D191,"",IF($E191=1,EOMONTH(EDATE(Bonds!$I191,6*(4-1)),0),EDATE(Bonds!$I191,6*(4-1))))</f>
        <v>46965</v>
      </c>
      <c r="J191" s="16">
        <f>IF(5&gt;$D191,"",IF($E191=1,EOMONTH(EDATE(Bonds!$I191,6*(5-1)),0),EDATE(Bonds!$I191,6*(5-1))))</f>
        <v>47149</v>
      </c>
      <c r="K191" s="16">
        <f>IF(6&gt;$D191,"",IF($E191=1,EOMONTH(EDATE(Bonds!$I191,6*(6-1)),0),EDATE(Bonds!$I191,6*(6-1))))</f>
        <v>47330</v>
      </c>
      <c r="L191" s="16">
        <f>IF(7&gt;$D191,"",IF($E191=1,EOMONTH(EDATE(Bonds!$I191,6*(7-1)),0),EDATE(Bonds!$I191,6*(7-1))))</f>
        <v>47514</v>
      </c>
      <c r="M191" s="16">
        <f>IF(8&gt;$D191,"",IF($E191=1,EOMONTH(EDATE(Bonds!$I191,6*(8-1)),0),EDATE(Bonds!$I191,6*(8-1))))</f>
        <v>47695</v>
      </c>
      <c r="N191" s="16">
        <f>IF(9&gt;$D191,"",IF($E191=1,EOMONTH(EDATE(Bonds!$I191,6*(9-1)),0),EDATE(Bonds!$I191,6*(9-1))))</f>
        <v>47879</v>
      </c>
      <c r="O191" s="16" t="str">
        <f>IF(10&gt;$D191,"",IF($E191=1,EOMONTH(EDATE(Bonds!$I191,6*(10-1)),0),EDATE(Bonds!$I191,6*(10-1))))</f>
        <v/>
      </c>
      <c r="P191" s="16" t="str">
        <f>IF(11&gt;$D191,"",IF($E191=1,EOMONTH(EDATE(Bonds!$I191,6*(11-1)),0),EDATE(Bonds!$I191,6*(11-1))))</f>
        <v/>
      </c>
      <c r="Q191" s="16" t="str">
        <f>IF(12&gt;$D191,"",IF($E191=1,EOMONTH(EDATE(Bonds!$I191,6*(12-1)),0),EDATE(Bonds!$I191,6*(12-1))))</f>
        <v/>
      </c>
      <c r="R191" s="16" t="str">
        <f>IF(13&gt;$D191,"",IF($E191=1,EOMONTH(EDATE(Bonds!$I191,6*(13-1)),0),EDATE(Bonds!$I191,6*(13-1))))</f>
        <v/>
      </c>
      <c r="S191" s="16" t="str">
        <f>IF(14&gt;$D191,"",IF($E191=1,EOMONTH(EDATE(Bonds!$I191,6*(14-1)),0),EDATE(Bonds!$I191,6*(14-1))))</f>
        <v/>
      </c>
      <c r="T191" s="16" t="str">
        <f>IF(15&gt;$D191,"",IF($E191=1,EOMONTH(EDATE(Bonds!$I191,6*(15-1)),0),EDATE(Bonds!$I191,6*(15-1))))</f>
        <v/>
      </c>
      <c r="U191" s="16" t="str">
        <f>IF(16&gt;$D191,"",IF($E191=1,EOMONTH(EDATE(Bonds!$I191,6*(16-1)),0),EDATE(Bonds!$I191,6*(16-1))))</f>
        <v/>
      </c>
      <c r="V191" s="16" t="str">
        <f>IF(17&gt;$D191,"",IF($E191=1,EOMONTH(EDATE(Bonds!$I191,6*(17-1)),0),EDATE(Bonds!$I191,6*(17-1))))</f>
        <v/>
      </c>
      <c r="W191" s="16" t="str">
        <f>IF(18&gt;$D191,"",IF($E191=1,EOMONTH(EDATE(Bonds!$I191,6*(18-1)),0),EDATE(Bonds!$I191,6*(18-1))))</f>
        <v/>
      </c>
      <c r="X191" s="16" t="str">
        <f>IF(19&gt;$D191,"",IF($E191=1,EOMONTH(EDATE(Bonds!$I191,6*(19-1)),0),EDATE(Bonds!$I191,6*(19-1))))</f>
        <v/>
      </c>
      <c r="Y191" s="16" t="str">
        <f>IF(20&gt;$D191,"",IF($E191=1,EOMONTH(EDATE(Bonds!$I191,6*(20-1)),0),EDATE(Bonds!$I191,6*(20-1))))</f>
        <v/>
      </c>
      <c r="Z191" s="16" t="str">
        <f>IF(21&gt;$D191,"",IF($E191=1,EOMONTH(EDATE(Bonds!$I191,6*(21-1)),0),EDATE(Bonds!$I191,6*(21-1))))</f>
        <v/>
      </c>
      <c r="AA191" s="16" t="str">
        <f>IF(22&gt;$D191,"",IF($E191=1,EOMONTH(EDATE(Bonds!$I191,6*(22-1)),0),EDATE(Bonds!$I191,6*(22-1))))</f>
        <v/>
      </c>
      <c r="AB191" s="16" t="str">
        <f>IF(23&gt;$D191,"",IF($E191=1,EOMONTH(EDATE(Bonds!$I191,6*(23-1)),0),EDATE(Bonds!$I191,6*(23-1))))</f>
        <v/>
      </c>
      <c r="AC191" s="16" t="str">
        <f>IF(24&gt;$D191,"",IF($E191=1,EOMONTH(EDATE(Bonds!$I191,6*(24-1)),0),EDATE(Bonds!$I191,6*(24-1))))</f>
        <v/>
      </c>
      <c r="AD191" s="16" t="str">
        <f>IF(25&gt;$D191,"",IF($E191=1,EOMONTH(EDATE(Bonds!$I191,6*(25-1)),0),EDATE(Bonds!$I191,6*(25-1))))</f>
        <v/>
      </c>
      <c r="AE191" s="16" t="str">
        <f>IF(26&gt;$D191,"",IF($E191=1,EOMONTH(EDATE(Bonds!$I191,6*(26-1)),0),EDATE(Bonds!$I191,6*(26-1))))</f>
        <v/>
      </c>
      <c r="AF191" s="16" t="str">
        <f>IF(27&gt;$D191,"",IF($E191=1,EOMONTH(EDATE(Bonds!$I191,6*(27-1)),0),EDATE(Bonds!$I191,6*(27-1))))</f>
        <v/>
      </c>
      <c r="AG191" s="16" t="str">
        <f>IF(28&gt;$D191,"",IF($E191=1,EOMONTH(EDATE(Bonds!$I191,6*(28-1)),0),EDATE(Bonds!$I191,6*(28-1))))</f>
        <v/>
      </c>
      <c r="AH191" s="16" t="str">
        <f>IF(29&gt;$D191,"",IF($E191=1,EOMONTH(EDATE(Bonds!$I191,6*(29-1)),0),EDATE(Bonds!$I191,6*(29-1))))</f>
        <v/>
      </c>
      <c r="AI191" s="16" t="str">
        <f>IF(30&gt;$D191,"",IF($E191=1,EOMONTH(EDATE(Bonds!$I191,6*(30-1)),0),EDATE(Bonds!$I191,6*(30-1))))</f>
        <v/>
      </c>
      <c r="AJ191" s="16" t="str">
        <f>IF(31&gt;$D191,"",IF($E191=1,EOMONTH(EDATE(Bonds!$I191,6*(31-1)),0),EDATE(Bonds!$I191,6*(31-1))))</f>
        <v/>
      </c>
      <c r="AK191" s="16" t="str">
        <f>IF(32&gt;$D191,"",IF($E191=1,EOMONTH(EDATE(Bonds!$I191,6*(32-1)),0),EDATE(Bonds!$I191,6*(32-1))))</f>
        <v/>
      </c>
      <c r="AL191" s="16" t="str">
        <f>IF(33&gt;$D191,"",IF($E191=1,EOMONTH(EDATE(Bonds!$I191,6*(33-1)),0),EDATE(Bonds!$I191,6*(33-1))))</f>
        <v/>
      </c>
      <c r="AM191" s="16" t="str">
        <f>IF(34&gt;$D191,"",IF($E191=1,EOMONTH(EDATE(Bonds!$I191,6*(34-1)),0),EDATE(Bonds!$I191,6*(34-1))))</f>
        <v/>
      </c>
      <c r="AN191" s="16" t="str">
        <f>IF(35&gt;$D191,"",IF($E191=1,EOMONTH(EDATE(Bonds!$I191,6*(35-1)),0),EDATE(Bonds!$I191,6*(35-1))))</f>
        <v/>
      </c>
      <c r="AO191" s="16" t="str">
        <f>IF(36&gt;$D191,"",IF($E191=1,EOMONTH(EDATE(Bonds!$I191,6*(36-1)),0),EDATE(Bonds!$I191,6*(36-1))))</f>
        <v/>
      </c>
      <c r="AP191" s="16" t="str">
        <f>IF(37&gt;$D191,"",IF($E191=1,EOMONTH(EDATE(Bonds!$I191,6*(37-1)),0),EDATE(Bonds!$I191,6*(37-1))))</f>
        <v/>
      </c>
      <c r="AQ191" s="16" t="str">
        <f>IF(38&gt;$D191,"",IF($E191=1,EOMONTH(EDATE(Bonds!$I191,6*(38-1)),0),EDATE(Bonds!$I191,6*(38-1))))</f>
        <v/>
      </c>
      <c r="AR191" s="16" t="str">
        <f>IF(39&gt;$D191,"",IF($E191=1,EOMONTH(EDATE(Bonds!$I191,6*(39-1)),0),EDATE(Bonds!$I191,6*(39-1))))</f>
        <v/>
      </c>
      <c r="AS191" s="16" t="str">
        <f>IF(40&gt;$D191,"",IF($E191=1,EOMONTH(EDATE(Bonds!$I191,6*(40-1)),0),EDATE(Bonds!$I191,6*(40-1))))</f>
        <v/>
      </c>
      <c r="AT191" s="16" t="str">
        <f>IF(41&gt;$D191,"",IF($E191=1,EOMONTH(EDATE(Bonds!$I191,6*(41-1)),0),EDATE(Bonds!$I191,6*(41-1))))</f>
        <v/>
      </c>
      <c r="AU191" s="16" t="str">
        <f>IF(42&gt;$D191,"",IF($E191=1,EOMONTH(EDATE(Bonds!$I191,6*(42-1)),0),EDATE(Bonds!$I191,6*(42-1))))</f>
        <v/>
      </c>
      <c r="AV191" s="16" t="str">
        <f>IF(43&gt;$D191,"",IF($E191=1,EOMONTH(EDATE(Bonds!$I191,6*(43-1)),0),EDATE(Bonds!$I191,6*(43-1))))</f>
        <v/>
      </c>
      <c r="AW191" s="16" t="str">
        <f>IF(44&gt;$D191,"",IF($E191=1,EOMONTH(EDATE(Bonds!$I191,6*(44-1)),0),EDATE(Bonds!$I191,6*(44-1))))</f>
        <v/>
      </c>
      <c r="AX191" s="16" t="str">
        <f>IF(45&gt;$D191,"",IF($E191=1,EOMONTH(EDATE(Bonds!$I191,6*(45-1)),0),EDATE(Bonds!$I191,6*(45-1))))</f>
        <v/>
      </c>
      <c r="AY191" s="16" t="str">
        <f>IF(46&gt;$D191,"",IF($E191=1,EOMONTH(EDATE(Bonds!$I191,6*(46-1)),0),EDATE(Bonds!$I191,6*(46-1))))</f>
        <v/>
      </c>
      <c r="AZ191" s="16" t="str">
        <f>IF(47&gt;$D191,"",IF($E191=1,EOMONTH(EDATE(Bonds!$I191,6*(47-1)),0),EDATE(Bonds!$I191,6*(47-1))))</f>
        <v/>
      </c>
      <c r="BA191" s="16" t="str">
        <f>IF(48&gt;$D191,"",IF($E191=1,EOMONTH(EDATE(Bonds!$I191,6*(48-1)),0),EDATE(Bonds!$I191,6*(48-1))))</f>
        <v/>
      </c>
      <c r="BB191" s="16" t="str">
        <f>IF(49&gt;$D191,"",IF($E191=1,EOMONTH(EDATE(Bonds!$I191,6*(49-1)),0),EDATE(Bonds!$I191,6*(49-1))))</f>
        <v/>
      </c>
      <c r="BC191" s="16" t="str">
        <f>IF(50&gt;$D191,"",IF($E191=1,EOMONTH(EDATE(Bonds!$I191,6*(50-1)),0),EDATE(Bonds!$I191,6*(50-1))))</f>
        <v/>
      </c>
      <c r="BD191" s="16" t="str">
        <f>IF(51&gt;$D191,"",IF($E191=1,EOMONTH(EDATE(Bonds!$I191,6*(51-1)),0),EDATE(Bonds!$I191,6*(51-1))))</f>
        <v/>
      </c>
      <c r="BE191" s="16" t="str">
        <f>IF(52&gt;$D191,"",IF($E191=1,EOMONTH(EDATE(Bonds!$I191,6*(52-1)),0),EDATE(Bonds!$I191,6*(52-1))))</f>
        <v/>
      </c>
      <c r="BF191" s="16" t="str">
        <f>IF(53&gt;$D191,"",IF($E191=1,EOMONTH(EDATE(Bonds!$I191,6*(53-1)),0),EDATE(Bonds!$I191,6*(53-1))))</f>
        <v/>
      </c>
      <c r="BG191" s="16" t="str">
        <f>IF(54&gt;$D191,"",IF($E191=1,EOMONTH(EDATE(Bonds!$I191,6*(54-1)),0),EDATE(Bonds!$I191,6*(54-1))))</f>
        <v/>
      </c>
      <c r="BH191" s="16" t="str">
        <f>IF(55&gt;$D191,"",IF($E191=1,EOMONTH(EDATE(Bonds!$I191,6*(55-1)),0),EDATE(Bonds!$I191,6*(55-1))))</f>
        <v/>
      </c>
      <c r="BI191" s="16" t="str">
        <f>IF(56&gt;$D191,"",IF($E191=1,EOMONTH(EDATE(Bonds!$I191,6*(56-1)),0),EDATE(Bonds!$I191,6*(56-1))))</f>
        <v/>
      </c>
      <c r="BJ191" s="16" t="str">
        <f>IF(57&gt;$D191,"",IF($E191=1,EOMONTH(EDATE(Bonds!$I191,6*(57-1)),0),EDATE(Bonds!$I191,6*(57-1))))</f>
        <v/>
      </c>
      <c r="BK191" s="16" t="str">
        <f>IF(58&gt;$D191,"",IF($E191=1,EOMONTH(EDATE(Bonds!$I191,6*(58-1)),0),EDATE(Bonds!$I191,6*(58-1))))</f>
        <v/>
      </c>
      <c r="BL191" s="16" t="str">
        <f>IF(59&gt;$D191,"",IF($E191=1,EOMONTH(EDATE(Bonds!$I191,6*(59-1)),0),EDATE(Bonds!$I191,6*(59-1))))</f>
        <v/>
      </c>
      <c r="BM191" s="16" t="str">
        <f>IF(60&gt;$D191,"",IF($E191=1,EOMONTH(EDATE(Bonds!$I191,6*(60-1)),0),EDATE(Bonds!$I191,6*(60-1))))</f>
        <v/>
      </c>
      <c r="BO191" s="22">
        <f t="shared" si="243"/>
        <v>3.8804014146881394E-2</v>
      </c>
      <c r="BP191" s="22">
        <f t="shared" si="244"/>
        <v>4.0970007394902724E-2</v>
      </c>
      <c r="BQ191" s="22">
        <f t="shared" si="245"/>
        <v>4.2385663294413671E-2</v>
      </c>
      <c r="BR191" s="22">
        <f t="shared" si="246"/>
        <v>4.3268245081472673E-2</v>
      </c>
      <c r="BS191" s="22">
        <f t="shared" si="247"/>
        <v>4.3824848087713739E-2</v>
      </c>
      <c r="BT191" s="22">
        <f t="shared" si="248"/>
        <v>4.4170476768592037E-2</v>
      </c>
      <c r="BU191" s="22">
        <f t="shared" si="249"/>
        <v>4.4405613005269767E-2</v>
      </c>
      <c r="BV191" s="22">
        <f t="shared" si="250"/>
        <v>4.458100306399828E-2</v>
      </c>
      <c r="BW191" s="22">
        <f t="shared" si="251"/>
        <v>4.474133862374341E-2</v>
      </c>
      <c r="BX191" s="22" t="str">
        <f t="shared" si="252"/>
        <v/>
      </c>
      <c r="BY191" s="22" t="str">
        <f t="shared" si="253"/>
        <v/>
      </c>
      <c r="BZ191" s="22" t="str">
        <f t="shared" si="254"/>
        <v/>
      </c>
      <c r="CA191" s="22" t="str">
        <f t="shared" si="255"/>
        <v/>
      </c>
      <c r="CB191" s="22" t="str">
        <f t="shared" si="256"/>
        <v/>
      </c>
      <c r="CC191" s="22" t="str">
        <f t="shared" si="257"/>
        <v/>
      </c>
      <c r="CD191" s="22" t="str">
        <f t="shared" si="258"/>
        <v/>
      </c>
      <c r="CE191" s="22" t="str">
        <f t="shared" si="259"/>
        <v/>
      </c>
      <c r="CF191" s="22" t="str">
        <f t="shared" si="260"/>
        <v/>
      </c>
      <c r="CG191" s="22" t="str">
        <f t="shared" si="261"/>
        <v/>
      </c>
      <c r="CH191" s="22" t="str">
        <f t="shared" si="262"/>
        <v/>
      </c>
      <c r="CI191" s="22" t="str">
        <f t="shared" si="263"/>
        <v/>
      </c>
      <c r="CJ191" s="22" t="str">
        <f t="shared" si="264"/>
        <v/>
      </c>
      <c r="CK191" s="22" t="str">
        <f t="shared" si="265"/>
        <v/>
      </c>
      <c r="CL191" s="22" t="str">
        <f t="shared" si="266"/>
        <v/>
      </c>
      <c r="CM191" s="22" t="str">
        <f t="shared" si="267"/>
        <v/>
      </c>
      <c r="CN191" s="22" t="str">
        <f t="shared" si="268"/>
        <v/>
      </c>
      <c r="CO191" s="22" t="str">
        <f t="shared" si="269"/>
        <v/>
      </c>
      <c r="CP191" s="22" t="str">
        <f t="shared" si="270"/>
        <v/>
      </c>
      <c r="CQ191" s="22" t="str">
        <f t="shared" si="271"/>
        <v/>
      </c>
      <c r="CR191" s="22" t="str">
        <f t="shared" si="272"/>
        <v/>
      </c>
      <c r="CS191" s="22" t="str">
        <f t="shared" si="273"/>
        <v/>
      </c>
      <c r="CT191" s="22" t="str">
        <f t="shared" si="274"/>
        <v/>
      </c>
      <c r="CU191" s="22" t="str">
        <f t="shared" si="275"/>
        <v/>
      </c>
      <c r="CV191" s="22" t="str">
        <f t="shared" si="276"/>
        <v/>
      </c>
      <c r="CW191" s="22" t="str">
        <f t="shared" si="277"/>
        <v/>
      </c>
      <c r="CX191" s="22" t="str">
        <f t="shared" si="278"/>
        <v/>
      </c>
      <c r="CY191" s="22" t="str">
        <f t="shared" si="279"/>
        <v/>
      </c>
      <c r="CZ191" s="22" t="str">
        <f t="shared" si="280"/>
        <v/>
      </c>
      <c r="DA191" s="22" t="str">
        <f t="shared" si="281"/>
        <v/>
      </c>
      <c r="DB191" s="22" t="str">
        <f t="shared" si="282"/>
        <v/>
      </c>
      <c r="DC191" s="22" t="str">
        <f t="shared" si="283"/>
        <v/>
      </c>
      <c r="DD191" s="22" t="str">
        <f t="shared" si="284"/>
        <v/>
      </c>
      <c r="DE191" s="22" t="str">
        <f t="shared" si="285"/>
        <v/>
      </c>
      <c r="DF191" s="22" t="str">
        <f t="shared" si="286"/>
        <v/>
      </c>
      <c r="DG191" s="22" t="str">
        <f t="shared" si="287"/>
        <v/>
      </c>
      <c r="DH191" s="22" t="str">
        <f t="shared" si="288"/>
        <v/>
      </c>
      <c r="DI191" s="22" t="str">
        <f t="shared" si="289"/>
        <v/>
      </c>
      <c r="DJ191" s="22" t="str">
        <f t="shared" si="290"/>
        <v/>
      </c>
      <c r="DK191" s="22" t="str">
        <f t="shared" si="291"/>
        <v/>
      </c>
      <c r="DL191" s="22" t="str">
        <f t="shared" si="292"/>
        <v/>
      </c>
      <c r="DM191" s="22" t="str">
        <f t="shared" si="293"/>
        <v/>
      </c>
      <c r="DN191" s="22" t="str">
        <f t="shared" si="294"/>
        <v/>
      </c>
      <c r="DO191" s="22" t="str">
        <f t="shared" si="295"/>
        <v/>
      </c>
      <c r="DP191" s="22" t="str">
        <f t="shared" si="296"/>
        <v/>
      </c>
      <c r="DQ191" s="22" t="str">
        <f t="shared" si="297"/>
        <v/>
      </c>
      <c r="DR191" s="22" t="str">
        <f t="shared" si="298"/>
        <v/>
      </c>
      <c r="DS191" s="22" t="str">
        <f t="shared" si="299"/>
        <v/>
      </c>
      <c r="DT191" s="22" t="str">
        <f t="shared" si="300"/>
        <v/>
      </c>
      <c r="DU191" s="22" t="str">
        <f t="shared" si="301"/>
        <v/>
      </c>
      <c r="DV191" s="22" t="str">
        <f t="shared" si="302"/>
        <v/>
      </c>
      <c r="DX191" s="18">
        <f t="shared" si="303"/>
        <v>1.8463179640538951</v>
      </c>
      <c r="DY191" s="18">
        <f t="shared" si="304"/>
        <v>1.8076294111583615</v>
      </c>
      <c r="DZ191" s="18">
        <f t="shared" si="305"/>
        <v>1.7671796469060632</v>
      </c>
      <c r="EA191" s="18">
        <f t="shared" si="306"/>
        <v>1.7273299045828019</v>
      </c>
      <c r="EB191" s="18">
        <f t="shared" si="307"/>
        <v>1.6878052630245346</v>
      </c>
      <c r="EC191" s="18">
        <f t="shared" si="308"/>
        <v>1.6498688490031639</v>
      </c>
      <c r="ED191" s="18">
        <f t="shared" si="309"/>
        <v>1.6122481560644533</v>
      </c>
      <c r="EE191" s="18">
        <f t="shared" si="310"/>
        <v>1.5760566828659444</v>
      </c>
      <c r="EF191" s="18">
        <f t="shared" si="311"/>
        <v>83.670350687563015</v>
      </c>
      <c r="EG191" s="18">
        <f t="shared" si="312"/>
        <v>0</v>
      </c>
      <c r="EH191" s="18">
        <f t="shared" si="313"/>
        <v>0</v>
      </c>
      <c r="EI191" s="18">
        <f t="shared" si="314"/>
        <v>0</v>
      </c>
      <c r="EJ191" s="18">
        <f t="shared" si="315"/>
        <v>0</v>
      </c>
      <c r="EK191" s="18">
        <f t="shared" si="316"/>
        <v>0</v>
      </c>
      <c r="EL191" s="18">
        <f t="shared" si="317"/>
        <v>0</v>
      </c>
      <c r="EM191" s="18">
        <f t="shared" si="318"/>
        <v>0</v>
      </c>
      <c r="EN191" s="18">
        <f t="shared" si="319"/>
        <v>0</v>
      </c>
      <c r="EO191" s="18">
        <f t="shared" si="320"/>
        <v>0</v>
      </c>
      <c r="EP191" s="18">
        <f t="shared" si="321"/>
        <v>0</v>
      </c>
      <c r="EQ191" s="18">
        <f t="shared" si="322"/>
        <v>0</v>
      </c>
      <c r="ER191" s="18">
        <f t="shared" si="323"/>
        <v>0</v>
      </c>
      <c r="ES191" s="18">
        <f t="shared" si="324"/>
        <v>0</v>
      </c>
      <c r="ET191" s="18">
        <f t="shared" si="325"/>
        <v>0</v>
      </c>
      <c r="EU191" s="18">
        <f t="shared" si="326"/>
        <v>0</v>
      </c>
      <c r="EV191" s="18">
        <f t="shared" si="327"/>
        <v>0</v>
      </c>
      <c r="EW191" s="18">
        <f t="shared" si="328"/>
        <v>0</v>
      </c>
      <c r="EX191" s="18">
        <f t="shared" si="329"/>
        <v>0</v>
      </c>
      <c r="EY191" s="18">
        <f t="shared" si="330"/>
        <v>0</v>
      </c>
      <c r="EZ191" s="18">
        <f t="shared" si="331"/>
        <v>0</v>
      </c>
      <c r="FA191" s="18">
        <f t="shared" si="332"/>
        <v>0</v>
      </c>
      <c r="FB191" s="18">
        <f t="shared" si="333"/>
        <v>0</v>
      </c>
      <c r="FC191" s="18">
        <f t="shared" si="334"/>
        <v>0</v>
      </c>
      <c r="FD191" s="18">
        <f t="shared" si="335"/>
        <v>0</v>
      </c>
      <c r="FE191" s="18">
        <f t="shared" si="336"/>
        <v>0</v>
      </c>
      <c r="FF191" s="18">
        <f t="shared" si="337"/>
        <v>0</v>
      </c>
      <c r="FG191" s="18">
        <f t="shared" si="338"/>
        <v>0</v>
      </c>
      <c r="FH191" s="18">
        <f t="shared" si="339"/>
        <v>0</v>
      </c>
      <c r="FI191" s="18">
        <f t="shared" si="340"/>
        <v>0</v>
      </c>
      <c r="FJ191" s="18">
        <f t="shared" si="341"/>
        <v>0</v>
      </c>
      <c r="FK191" s="18">
        <f t="shared" si="342"/>
        <v>0</v>
      </c>
      <c r="FL191" s="18">
        <f t="shared" si="343"/>
        <v>0</v>
      </c>
      <c r="FM191" s="18">
        <f t="shared" si="344"/>
        <v>0</v>
      </c>
      <c r="FN191" s="18">
        <f t="shared" si="345"/>
        <v>0</v>
      </c>
      <c r="FO191" s="18">
        <f t="shared" si="346"/>
        <v>0</v>
      </c>
      <c r="FP191" s="18">
        <f t="shared" si="347"/>
        <v>0</v>
      </c>
      <c r="FQ191" s="18">
        <f t="shared" si="348"/>
        <v>0</v>
      </c>
      <c r="FR191" s="18">
        <f t="shared" si="349"/>
        <v>0</v>
      </c>
      <c r="FS191" s="18">
        <f t="shared" si="350"/>
        <v>0</v>
      </c>
      <c r="FT191" s="18">
        <f t="shared" si="351"/>
        <v>0</v>
      </c>
      <c r="FU191" s="18">
        <f t="shared" si="352"/>
        <v>0</v>
      </c>
      <c r="FV191" s="18">
        <f t="shared" si="353"/>
        <v>0</v>
      </c>
      <c r="FW191" s="18">
        <f t="shared" si="354"/>
        <v>0</v>
      </c>
      <c r="FX191" s="18">
        <f t="shared" si="355"/>
        <v>0</v>
      </c>
      <c r="FY191" s="18">
        <f t="shared" si="356"/>
        <v>0</v>
      </c>
      <c r="FZ191" s="18">
        <f t="shared" si="357"/>
        <v>0</v>
      </c>
      <c r="GA191" s="18">
        <f t="shared" si="358"/>
        <v>0</v>
      </c>
      <c r="GB191" s="18">
        <f t="shared" si="359"/>
        <v>0</v>
      </c>
      <c r="GC191" s="18">
        <f t="shared" si="360"/>
        <v>0</v>
      </c>
      <c r="GD191" s="18">
        <f t="shared" si="361"/>
        <v>0</v>
      </c>
      <c r="GE191" s="18">
        <f t="shared" si="362"/>
        <v>0</v>
      </c>
    </row>
    <row r="192" spans="1:187" x14ac:dyDescent="0.2">
      <c r="A192">
        <v>189</v>
      </c>
      <c r="B192" s="16">
        <f>Bonds!B192</f>
        <v>47879</v>
      </c>
      <c r="C192" s="17">
        <f>Bonds!C192</f>
        <v>4</v>
      </c>
      <c r="D192">
        <f>Bonds!Q192</f>
        <v>9</v>
      </c>
      <c r="E192">
        <f t="shared" si="242"/>
        <v>1</v>
      </c>
      <c r="F192" s="16">
        <f>IF(1&gt;$D192,"",IF($E192=1,EOMONTH(EDATE(Bonds!$I192,6*(1-1)),0),EDATE(Bonds!$I192,6*(1-1))))</f>
        <v>46418</v>
      </c>
      <c r="G192" s="16">
        <f>IF(2&gt;$D192,"",IF($E192=1,EOMONTH(EDATE(Bonds!$I192,6*(2-1)),0),EDATE(Bonds!$I192,6*(2-1))))</f>
        <v>46599</v>
      </c>
      <c r="H192" s="16">
        <f>IF(3&gt;$D192,"",IF($E192=1,EOMONTH(EDATE(Bonds!$I192,6*(3-1)),0),EDATE(Bonds!$I192,6*(3-1))))</f>
        <v>46783</v>
      </c>
      <c r="I192" s="16">
        <f>IF(4&gt;$D192,"",IF($E192=1,EOMONTH(EDATE(Bonds!$I192,6*(4-1)),0),EDATE(Bonds!$I192,6*(4-1))))</f>
        <v>46965</v>
      </c>
      <c r="J192" s="16">
        <f>IF(5&gt;$D192,"",IF($E192=1,EOMONTH(EDATE(Bonds!$I192,6*(5-1)),0),EDATE(Bonds!$I192,6*(5-1))))</f>
        <v>47149</v>
      </c>
      <c r="K192" s="16">
        <f>IF(6&gt;$D192,"",IF($E192=1,EOMONTH(EDATE(Bonds!$I192,6*(6-1)),0),EDATE(Bonds!$I192,6*(6-1))))</f>
        <v>47330</v>
      </c>
      <c r="L192" s="16">
        <f>IF(7&gt;$D192,"",IF($E192=1,EOMONTH(EDATE(Bonds!$I192,6*(7-1)),0),EDATE(Bonds!$I192,6*(7-1))))</f>
        <v>47514</v>
      </c>
      <c r="M192" s="16">
        <f>IF(8&gt;$D192,"",IF($E192=1,EOMONTH(EDATE(Bonds!$I192,6*(8-1)),0),EDATE(Bonds!$I192,6*(8-1))))</f>
        <v>47695</v>
      </c>
      <c r="N192" s="16">
        <f>IF(9&gt;$D192,"",IF($E192=1,EOMONTH(EDATE(Bonds!$I192,6*(9-1)),0),EDATE(Bonds!$I192,6*(9-1))))</f>
        <v>47879</v>
      </c>
      <c r="O192" s="16" t="str">
        <f>IF(10&gt;$D192,"",IF($E192=1,EOMONTH(EDATE(Bonds!$I192,6*(10-1)),0),EDATE(Bonds!$I192,6*(10-1))))</f>
        <v/>
      </c>
      <c r="P192" s="16" t="str">
        <f>IF(11&gt;$D192,"",IF($E192=1,EOMONTH(EDATE(Bonds!$I192,6*(11-1)),0),EDATE(Bonds!$I192,6*(11-1))))</f>
        <v/>
      </c>
      <c r="Q192" s="16" t="str">
        <f>IF(12&gt;$D192,"",IF($E192=1,EOMONTH(EDATE(Bonds!$I192,6*(12-1)),0),EDATE(Bonds!$I192,6*(12-1))))</f>
        <v/>
      </c>
      <c r="R192" s="16" t="str">
        <f>IF(13&gt;$D192,"",IF($E192=1,EOMONTH(EDATE(Bonds!$I192,6*(13-1)),0),EDATE(Bonds!$I192,6*(13-1))))</f>
        <v/>
      </c>
      <c r="S192" s="16" t="str">
        <f>IF(14&gt;$D192,"",IF($E192=1,EOMONTH(EDATE(Bonds!$I192,6*(14-1)),0),EDATE(Bonds!$I192,6*(14-1))))</f>
        <v/>
      </c>
      <c r="T192" s="16" t="str">
        <f>IF(15&gt;$D192,"",IF($E192=1,EOMONTH(EDATE(Bonds!$I192,6*(15-1)),0),EDATE(Bonds!$I192,6*(15-1))))</f>
        <v/>
      </c>
      <c r="U192" s="16" t="str">
        <f>IF(16&gt;$D192,"",IF($E192=1,EOMONTH(EDATE(Bonds!$I192,6*(16-1)),0),EDATE(Bonds!$I192,6*(16-1))))</f>
        <v/>
      </c>
      <c r="V192" s="16" t="str">
        <f>IF(17&gt;$D192,"",IF($E192=1,EOMONTH(EDATE(Bonds!$I192,6*(17-1)),0),EDATE(Bonds!$I192,6*(17-1))))</f>
        <v/>
      </c>
      <c r="W192" s="16" t="str">
        <f>IF(18&gt;$D192,"",IF($E192=1,EOMONTH(EDATE(Bonds!$I192,6*(18-1)),0),EDATE(Bonds!$I192,6*(18-1))))</f>
        <v/>
      </c>
      <c r="X192" s="16" t="str">
        <f>IF(19&gt;$D192,"",IF($E192=1,EOMONTH(EDATE(Bonds!$I192,6*(19-1)),0),EDATE(Bonds!$I192,6*(19-1))))</f>
        <v/>
      </c>
      <c r="Y192" s="16" t="str">
        <f>IF(20&gt;$D192,"",IF($E192=1,EOMONTH(EDATE(Bonds!$I192,6*(20-1)),0),EDATE(Bonds!$I192,6*(20-1))))</f>
        <v/>
      </c>
      <c r="Z192" s="16" t="str">
        <f>IF(21&gt;$D192,"",IF($E192=1,EOMONTH(EDATE(Bonds!$I192,6*(21-1)),0),EDATE(Bonds!$I192,6*(21-1))))</f>
        <v/>
      </c>
      <c r="AA192" s="16" t="str">
        <f>IF(22&gt;$D192,"",IF($E192=1,EOMONTH(EDATE(Bonds!$I192,6*(22-1)),0),EDATE(Bonds!$I192,6*(22-1))))</f>
        <v/>
      </c>
      <c r="AB192" s="16" t="str">
        <f>IF(23&gt;$D192,"",IF($E192=1,EOMONTH(EDATE(Bonds!$I192,6*(23-1)),0),EDATE(Bonds!$I192,6*(23-1))))</f>
        <v/>
      </c>
      <c r="AC192" s="16" t="str">
        <f>IF(24&gt;$D192,"",IF($E192=1,EOMONTH(EDATE(Bonds!$I192,6*(24-1)),0),EDATE(Bonds!$I192,6*(24-1))))</f>
        <v/>
      </c>
      <c r="AD192" s="16" t="str">
        <f>IF(25&gt;$D192,"",IF($E192=1,EOMONTH(EDATE(Bonds!$I192,6*(25-1)),0),EDATE(Bonds!$I192,6*(25-1))))</f>
        <v/>
      </c>
      <c r="AE192" s="16" t="str">
        <f>IF(26&gt;$D192,"",IF($E192=1,EOMONTH(EDATE(Bonds!$I192,6*(26-1)),0),EDATE(Bonds!$I192,6*(26-1))))</f>
        <v/>
      </c>
      <c r="AF192" s="16" t="str">
        <f>IF(27&gt;$D192,"",IF($E192=1,EOMONTH(EDATE(Bonds!$I192,6*(27-1)),0),EDATE(Bonds!$I192,6*(27-1))))</f>
        <v/>
      </c>
      <c r="AG192" s="16" t="str">
        <f>IF(28&gt;$D192,"",IF($E192=1,EOMONTH(EDATE(Bonds!$I192,6*(28-1)),0),EDATE(Bonds!$I192,6*(28-1))))</f>
        <v/>
      </c>
      <c r="AH192" s="16" t="str">
        <f>IF(29&gt;$D192,"",IF($E192=1,EOMONTH(EDATE(Bonds!$I192,6*(29-1)),0),EDATE(Bonds!$I192,6*(29-1))))</f>
        <v/>
      </c>
      <c r="AI192" s="16" t="str">
        <f>IF(30&gt;$D192,"",IF($E192=1,EOMONTH(EDATE(Bonds!$I192,6*(30-1)),0),EDATE(Bonds!$I192,6*(30-1))))</f>
        <v/>
      </c>
      <c r="AJ192" s="16" t="str">
        <f>IF(31&gt;$D192,"",IF($E192=1,EOMONTH(EDATE(Bonds!$I192,6*(31-1)),0),EDATE(Bonds!$I192,6*(31-1))))</f>
        <v/>
      </c>
      <c r="AK192" s="16" t="str">
        <f>IF(32&gt;$D192,"",IF($E192=1,EOMONTH(EDATE(Bonds!$I192,6*(32-1)),0),EDATE(Bonds!$I192,6*(32-1))))</f>
        <v/>
      </c>
      <c r="AL192" s="16" t="str">
        <f>IF(33&gt;$D192,"",IF($E192=1,EOMONTH(EDATE(Bonds!$I192,6*(33-1)),0),EDATE(Bonds!$I192,6*(33-1))))</f>
        <v/>
      </c>
      <c r="AM192" s="16" t="str">
        <f>IF(34&gt;$D192,"",IF($E192=1,EOMONTH(EDATE(Bonds!$I192,6*(34-1)),0),EDATE(Bonds!$I192,6*(34-1))))</f>
        <v/>
      </c>
      <c r="AN192" s="16" t="str">
        <f>IF(35&gt;$D192,"",IF($E192=1,EOMONTH(EDATE(Bonds!$I192,6*(35-1)),0),EDATE(Bonds!$I192,6*(35-1))))</f>
        <v/>
      </c>
      <c r="AO192" s="16" t="str">
        <f>IF(36&gt;$D192,"",IF($E192=1,EOMONTH(EDATE(Bonds!$I192,6*(36-1)),0),EDATE(Bonds!$I192,6*(36-1))))</f>
        <v/>
      </c>
      <c r="AP192" s="16" t="str">
        <f>IF(37&gt;$D192,"",IF($E192=1,EOMONTH(EDATE(Bonds!$I192,6*(37-1)),0),EDATE(Bonds!$I192,6*(37-1))))</f>
        <v/>
      </c>
      <c r="AQ192" s="16" t="str">
        <f>IF(38&gt;$D192,"",IF($E192=1,EOMONTH(EDATE(Bonds!$I192,6*(38-1)),0),EDATE(Bonds!$I192,6*(38-1))))</f>
        <v/>
      </c>
      <c r="AR192" s="16" t="str">
        <f>IF(39&gt;$D192,"",IF($E192=1,EOMONTH(EDATE(Bonds!$I192,6*(39-1)),0),EDATE(Bonds!$I192,6*(39-1))))</f>
        <v/>
      </c>
      <c r="AS192" s="16" t="str">
        <f>IF(40&gt;$D192,"",IF($E192=1,EOMONTH(EDATE(Bonds!$I192,6*(40-1)),0),EDATE(Bonds!$I192,6*(40-1))))</f>
        <v/>
      </c>
      <c r="AT192" s="16" t="str">
        <f>IF(41&gt;$D192,"",IF($E192=1,EOMONTH(EDATE(Bonds!$I192,6*(41-1)),0),EDATE(Bonds!$I192,6*(41-1))))</f>
        <v/>
      </c>
      <c r="AU192" s="16" t="str">
        <f>IF(42&gt;$D192,"",IF($E192=1,EOMONTH(EDATE(Bonds!$I192,6*(42-1)),0),EDATE(Bonds!$I192,6*(42-1))))</f>
        <v/>
      </c>
      <c r="AV192" s="16" t="str">
        <f>IF(43&gt;$D192,"",IF($E192=1,EOMONTH(EDATE(Bonds!$I192,6*(43-1)),0),EDATE(Bonds!$I192,6*(43-1))))</f>
        <v/>
      </c>
      <c r="AW192" s="16" t="str">
        <f>IF(44&gt;$D192,"",IF($E192=1,EOMONTH(EDATE(Bonds!$I192,6*(44-1)),0),EDATE(Bonds!$I192,6*(44-1))))</f>
        <v/>
      </c>
      <c r="AX192" s="16" t="str">
        <f>IF(45&gt;$D192,"",IF($E192=1,EOMONTH(EDATE(Bonds!$I192,6*(45-1)),0),EDATE(Bonds!$I192,6*(45-1))))</f>
        <v/>
      </c>
      <c r="AY192" s="16" t="str">
        <f>IF(46&gt;$D192,"",IF($E192=1,EOMONTH(EDATE(Bonds!$I192,6*(46-1)),0),EDATE(Bonds!$I192,6*(46-1))))</f>
        <v/>
      </c>
      <c r="AZ192" s="16" t="str">
        <f>IF(47&gt;$D192,"",IF($E192=1,EOMONTH(EDATE(Bonds!$I192,6*(47-1)),0),EDATE(Bonds!$I192,6*(47-1))))</f>
        <v/>
      </c>
      <c r="BA192" s="16" t="str">
        <f>IF(48&gt;$D192,"",IF($E192=1,EOMONTH(EDATE(Bonds!$I192,6*(48-1)),0),EDATE(Bonds!$I192,6*(48-1))))</f>
        <v/>
      </c>
      <c r="BB192" s="16" t="str">
        <f>IF(49&gt;$D192,"",IF($E192=1,EOMONTH(EDATE(Bonds!$I192,6*(49-1)),0),EDATE(Bonds!$I192,6*(49-1))))</f>
        <v/>
      </c>
      <c r="BC192" s="16" t="str">
        <f>IF(50&gt;$D192,"",IF($E192=1,EOMONTH(EDATE(Bonds!$I192,6*(50-1)),0),EDATE(Bonds!$I192,6*(50-1))))</f>
        <v/>
      </c>
      <c r="BD192" s="16" t="str">
        <f>IF(51&gt;$D192,"",IF($E192=1,EOMONTH(EDATE(Bonds!$I192,6*(51-1)),0),EDATE(Bonds!$I192,6*(51-1))))</f>
        <v/>
      </c>
      <c r="BE192" s="16" t="str">
        <f>IF(52&gt;$D192,"",IF($E192=1,EOMONTH(EDATE(Bonds!$I192,6*(52-1)),0),EDATE(Bonds!$I192,6*(52-1))))</f>
        <v/>
      </c>
      <c r="BF192" s="16" t="str">
        <f>IF(53&gt;$D192,"",IF($E192=1,EOMONTH(EDATE(Bonds!$I192,6*(53-1)),0),EDATE(Bonds!$I192,6*(53-1))))</f>
        <v/>
      </c>
      <c r="BG192" s="16" t="str">
        <f>IF(54&gt;$D192,"",IF($E192=1,EOMONTH(EDATE(Bonds!$I192,6*(54-1)),0),EDATE(Bonds!$I192,6*(54-1))))</f>
        <v/>
      </c>
      <c r="BH192" s="16" t="str">
        <f>IF(55&gt;$D192,"",IF($E192=1,EOMONTH(EDATE(Bonds!$I192,6*(55-1)),0),EDATE(Bonds!$I192,6*(55-1))))</f>
        <v/>
      </c>
      <c r="BI192" s="16" t="str">
        <f>IF(56&gt;$D192,"",IF($E192=1,EOMONTH(EDATE(Bonds!$I192,6*(56-1)),0),EDATE(Bonds!$I192,6*(56-1))))</f>
        <v/>
      </c>
      <c r="BJ192" s="16" t="str">
        <f>IF(57&gt;$D192,"",IF($E192=1,EOMONTH(EDATE(Bonds!$I192,6*(57-1)),0),EDATE(Bonds!$I192,6*(57-1))))</f>
        <v/>
      </c>
      <c r="BK192" s="16" t="str">
        <f>IF(58&gt;$D192,"",IF($E192=1,EOMONTH(EDATE(Bonds!$I192,6*(58-1)),0),EDATE(Bonds!$I192,6*(58-1))))</f>
        <v/>
      </c>
      <c r="BL192" s="16" t="str">
        <f>IF(59&gt;$D192,"",IF($E192=1,EOMONTH(EDATE(Bonds!$I192,6*(59-1)),0),EDATE(Bonds!$I192,6*(59-1))))</f>
        <v/>
      </c>
      <c r="BM192" s="16" t="str">
        <f>IF(60&gt;$D192,"",IF($E192=1,EOMONTH(EDATE(Bonds!$I192,6*(60-1)),0),EDATE(Bonds!$I192,6*(60-1))))</f>
        <v/>
      </c>
      <c r="BO192" s="22">
        <f t="shared" si="243"/>
        <v>3.8804014146881394E-2</v>
      </c>
      <c r="BP192" s="22">
        <f t="shared" si="244"/>
        <v>4.0970007394902724E-2</v>
      </c>
      <c r="BQ192" s="22">
        <f t="shared" si="245"/>
        <v>4.2385663294413671E-2</v>
      </c>
      <c r="BR192" s="22">
        <f t="shared" si="246"/>
        <v>4.3268245081472673E-2</v>
      </c>
      <c r="BS192" s="22">
        <f t="shared" si="247"/>
        <v>4.3824848087713739E-2</v>
      </c>
      <c r="BT192" s="22">
        <f t="shared" si="248"/>
        <v>4.4170476768592037E-2</v>
      </c>
      <c r="BU192" s="22">
        <f t="shared" si="249"/>
        <v>4.4405613005269767E-2</v>
      </c>
      <c r="BV192" s="22">
        <f t="shared" si="250"/>
        <v>4.458100306399828E-2</v>
      </c>
      <c r="BW192" s="22">
        <f t="shared" si="251"/>
        <v>4.474133862374341E-2</v>
      </c>
      <c r="BX192" s="22" t="str">
        <f t="shared" si="252"/>
        <v/>
      </c>
      <c r="BY192" s="22" t="str">
        <f t="shared" si="253"/>
        <v/>
      </c>
      <c r="BZ192" s="22" t="str">
        <f t="shared" si="254"/>
        <v/>
      </c>
      <c r="CA192" s="22" t="str">
        <f t="shared" si="255"/>
        <v/>
      </c>
      <c r="CB192" s="22" t="str">
        <f t="shared" si="256"/>
        <v/>
      </c>
      <c r="CC192" s="22" t="str">
        <f t="shared" si="257"/>
        <v/>
      </c>
      <c r="CD192" s="22" t="str">
        <f t="shared" si="258"/>
        <v/>
      </c>
      <c r="CE192" s="22" t="str">
        <f t="shared" si="259"/>
        <v/>
      </c>
      <c r="CF192" s="22" t="str">
        <f t="shared" si="260"/>
        <v/>
      </c>
      <c r="CG192" s="22" t="str">
        <f t="shared" si="261"/>
        <v/>
      </c>
      <c r="CH192" s="22" t="str">
        <f t="shared" si="262"/>
        <v/>
      </c>
      <c r="CI192" s="22" t="str">
        <f t="shared" si="263"/>
        <v/>
      </c>
      <c r="CJ192" s="22" t="str">
        <f t="shared" si="264"/>
        <v/>
      </c>
      <c r="CK192" s="22" t="str">
        <f t="shared" si="265"/>
        <v/>
      </c>
      <c r="CL192" s="22" t="str">
        <f t="shared" si="266"/>
        <v/>
      </c>
      <c r="CM192" s="22" t="str">
        <f t="shared" si="267"/>
        <v/>
      </c>
      <c r="CN192" s="22" t="str">
        <f t="shared" si="268"/>
        <v/>
      </c>
      <c r="CO192" s="22" t="str">
        <f t="shared" si="269"/>
        <v/>
      </c>
      <c r="CP192" s="22" t="str">
        <f t="shared" si="270"/>
        <v/>
      </c>
      <c r="CQ192" s="22" t="str">
        <f t="shared" si="271"/>
        <v/>
      </c>
      <c r="CR192" s="22" t="str">
        <f t="shared" si="272"/>
        <v/>
      </c>
      <c r="CS192" s="22" t="str">
        <f t="shared" si="273"/>
        <v/>
      </c>
      <c r="CT192" s="22" t="str">
        <f t="shared" si="274"/>
        <v/>
      </c>
      <c r="CU192" s="22" t="str">
        <f t="shared" si="275"/>
        <v/>
      </c>
      <c r="CV192" s="22" t="str">
        <f t="shared" si="276"/>
        <v/>
      </c>
      <c r="CW192" s="22" t="str">
        <f t="shared" si="277"/>
        <v/>
      </c>
      <c r="CX192" s="22" t="str">
        <f t="shared" si="278"/>
        <v/>
      </c>
      <c r="CY192" s="22" t="str">
        <f t="shared" si="279"/>
        <v/>
      </c>
      <c r="CZ192" s="22" t="str">
        <f t="shared" si="280"/>
        <v/>
      </c>
      <c r="DA192" s="22" t="str">
        <f t="shared" si="281"/>
        <v/>
      </c>
      <c r="DB192" s="22" t="str">
        <f t="shared" si="282"/>
        <v/>
      </c>
      <c r="DC192" s="22" t="str">
        <f t="shared" si="283"/>
        <v/>
      </c>
      <c r="DD192" s="22" t="str">
        <f t="shared" si="284"/>
        <v/>
      </c>
      <c r="DE192" s="22" t="str">
        <f t="shared" si="285"/>
        <v/>
      </c>
      <c r="DF192" s="22" t="str">
        <f t="shared" si="286"/>
        <v/>
      </c>
      <c r="DG192" s="22" t="str">
        <f t="shared" si="287"/>
        <v/>
      </c>
      <c r="DH192" s="22" t="str">
        <f t="shared" si="288"/>
        <v/>
      </c>
      <c r="DI192" s="22" t="str">
        <f t="shared" si="289"/>
        <v/>
      </c>
      <c r="DJ192" s="22" t="str">
        <f t="shared" si="290"/>
        <v/>
      </c>
      <c r="DK192" s="22" t="str">
        <f t="shared" si="291"/>
        <v/>
      </c>
      <c r="DL192" s="22" t="str">
        <f t="shared" si="292"/>
        <v/>
      </c>
      <c r="DM192" s="22" t="str">
        <f t="shared" si="293"/>
        <v/>
      </c>
      <c r="DN192" s="22" t="str">
        <f t="shared" si="294"/>
        <v/>
      </c>
      <c r="DO192" s="22" t="str">
        <f t="shared" si="295"/>
        <v/>
      </c>
      <c r="DP192" s="22" t="str">
        <f t="shared" si="296"/>
        <v/>
      </c>
      <c r="DQ192" s="22" t="str">
        <f t="shared" si="297"/>
        <v/>
      </c>
      <c r="DR192" s="22" t="str">
        <f t="shared" si="298"/>
        <v/>
      </c>
      <c r="DS192" s="22" t="str">
        <f t="shared" si="299"/>
        <v/>
      </c>
      <c r="DT192" s="22" t="str">
        <f t="shared" si="300"/>
        <v/>
      </c>
      <c r="DU192" s="22" t="str">
        <f t="shared" si="301"/>
        <v/>
      </c>
      <c r="DV192" s="22" t="str">
        <f t="shared" si="302"/>
        <v/>
      </c>
      <c r="DX192" s="18">
        <f t="shared" si="303"/>
        <v>1.9694058283241549</v>
      </c>
      <c r="DY192" s="18">
        <f t="shared" si="304"/>
        <v>1.9281380385689189</v>
      </c>
      <c r="DZ192" s="18">
        <f t="shared" si="305"/>
        <v>1.8849916233664674</v>
      </c>
      <c r="EA192" s="18">
        <f t="shared" si="306"/>
        <v>1.8424852315549887</v>
      </c>
      <c r="EB192" s="18">
        <f t="shared" si="307"/>
        <v>1.800325613892837</v>
      </c>
      <c r="EC192" s="18">
        <f t="shared" si="308"/>
        <v>1.7598601056033749</v>
      </c>
      <c r="ED192" s="18">
        <f t="shared" si="309"/>
        <v>1.7197313664687501</v>
      </c>
      <c r="EE192" s="18">
        <f t="shared" si="310"/>
        <v>1.6811271283903406</v>
      </c>
      <c r="EF192" s="18">
        <f t="shared" si="311"/>
        <v>83.773013694541618</v>
      </c>
      <c r="EG192" s="18">
        <f t="shared" si="312"/>
        <v>0</v>
      </c>
      <c r="EH192" s="18">
        <f t="shared" si="313"/>
        <v>0</v>
      </c>
      <c r="EI192" s="18">
        <f t="shared" si="314"/>
        <v>0</v>
      </c>
      <c r="EJ192" s="18">
        <f t="shared" si="315"/>
        <v>0</v>
      </c>
      <c r="EK192" s="18">
        <f t="shared" si="316"/>
        <v>0</v>
      </c>
      <c r="EL192" s="18">
        <f t="shared" si="317"/>
        <v>0</v>
      </c>
      <c r="EM192" s="18">
        <f t="shared" si="318"/>
        <v>0</v>
      </c>
      <c r="EN192" s="18">
        <f t="shared" si="319"/>
        <v>0</v>
      </c>
      <c r="EO192" s="18">
        <f t="shared" si="320"/>
        <v>0</v>
      </c>
      <c r="EP192" s="18">
        <f t="shared" si="321"/>
        <v>0</v>
      </c>
      <c r="EQ192" s="18">
        <f t="shared" si="322"/>
        <v>0</v>
      </c>
      <c r="ER192" s="18">
        <f t="shared" si="323"/>
        <v>0</v>
      </c>
      <c r="ES192" s="18">
        <f t="shared" si="324"/>
        <v>0</v>
      </c>
      <c r="ET192" s="18">
        <f t="shared" si="325"/>
        <v>0</v>
      </c>
      <c r="EU192" s="18">
        <f t="shared" si="326"/>
        <v>0</v>
      </c>
      <c r="EV192" s="18">
        <f t="shared" si="327"/>
        <v>0</v>
      </c>
      <c r="EW192" s="18">
        <f t="shared" si="328"/>
        <v>0</v>
      </c>
      <c r="EX192" s="18">
        <f t="shared" si="329"/>
        <v>0</v>
      </c>
      <c r="EY192" s="18">
        <f t="shared" si="330"/>
        <v>0</v>
      </c>
      <c r="EZ192" s="18">
        <f t="shared" si="331"/>
        <v>0</v>
      </c>
      <c r="FA192" s="18">
        <f t="shared" si="332"/>
        <v>0</v>
      </c>
      <c r="FB192" s="18">
        <f t="shared" si="333"/>
        <v>0</v>
      </c>
      <c r="FC192" s="18">
        <f t="shared" si="334"/>
        <v>0</v>
      </c>
      <c r="FD192" s="18">
        <f t="shared" si="335"/>
        <v>0</v>
      </c>
      <c r="FE192" s="18">
        <f t="shared" si="336"/>
        <v>0</v>
      </c>
      <c r="FF192" s="18">
        <f t="shared" si="337"/>
        <v>0</v>
      </c>
      <c r="FG192" s="18">
        <f t="shared" si="338"/>
        <v>0</v>
      </c>
      <c r="FH192" s="18">
        <f t="shared" si="339"/>
        <v>0</v>
      </c>
      <c r="FI192" s="18">
        <f t="shared" si="340"/>
        <v>0</v>
      </c>
      <c r="FJ192" s="18">
        <f t="shared" si="341"/>
        <v>0</v>
      </c>
      <c r="FK192" s="18">
        <f t="shared" si="342"/>
        <v>0</v>
      </c>
      <c r="FL192" s="18">
        <f t="shared" si="343"/>
        <v>0</v>
      </c>
      <c r="FM192" s="18">
        <f t="shared" si="344"/>
        <v>0</v>
      </c>
      <c r="FN192" s="18">
        <f t="shared" si="345"/>
        <v>0</v>
      </c>
      <c r="FO192" s="18">
        <f t="shared" si="346"/>
        <v>0</v>
      </c>
      <c r="FP192" s="18">
        <f t="shared" si="347"/>
        <v>0</v>
      </c>
      <c r="FQ192" s="18">
        <f t="shared" si="348"/>
        <v>0</v>
      </c>
      <c r="FR192" s="18">
        <f t="shared" si="349"/>
        <v>0</v>
      </c>
      <c r="FS192" s="18">
        <f t="shared" si="350"/>
        <v>0</v>
      </c>
      <c r="FT192" s="18">
        <f t="shared" si="351"/>
        <v>0</v>
      </c>
      <c r="FU192" s="18">
        <f t="shared" si="352"/>
        <v>0</v>
      </c>
      <c r="FV192" s="18">
        <f t="shared" si="353"/>
        <v>0</v>
      </c>
      <c r="FW192" s="18">
        <f t="shared" si="354"/>
        <v>0</v>
      </c>
      <c r="FX192" s="18">
        <f t="shared" si="355"/>
        <v>0</v>
      </c>
      <c r="FY192" s="18">
        <f t="shared" si="356"/>
        <v>0</v>
      </c>
      <c r="FZ192" s="18">
        <f t="shared" si="357"/>
        <v>0</v>
      </c>
      <c r="GA192" s="18">
        <f t="shared" si="358"/>
        <v>0</v>
      </c>
      <c r="GB192" s="18">
        <f t="shared" si="359"/>
        <v>0</v>
      </c>
      <c r="GC192" s="18">
        <f t="shared" si="360"/>
        <v>0</v>
      </c>
      <c r="GD192" s="18">
        <f t="shared" si="361"/>
        <v>0</v>
      </c>
      <c r="GE192" s="18">
        <f t="shared" si="362"/>
        <v>0</v>
      </c>
    </row>
    <row r="193" spans="1:187" x14ac:dyDescent="0.2">
      <c r="A193">
        <v>190</v>
      </c>
      <c r="B193" s="16">
        <f>Bonds!B193</f>
        <v>47894</v>
      </c>
      <c r="C193" s="17">
        <f>Bonds!C193</f>
        <v>1.125</v>
      </c>
      <c r="D193">
        <f>Bonds!Q193</f>
        <v>9</v>
      </c>
      <c r="E193">
        <f t="shared" si="242"/>
        <v>0</v>
      </c>
      <c r="F193" s="16">
        <f>IF(1&gt;$D193,"",IF($E193=1,EOMONTH(EDATE(Bonds!$I193,6*(1-1)),0),EDATE(Bonds!$I193,6*(1-1))))</f>
        <v>46433</v>
      </c>
      <c r="G193" s="16">
        <f>IF(2&gt;$D193,"",IF($E193=1,EOMONTH(EDATE(Bonds!$I193,6*(2-1)),0),EDATE(Bonds!$I193,6*(2-1))))</f>
        <v>46614</v>
      </c>
      <c r="H193" s="16">
        <f>IF(3&gt;$D193,"",IF($E193=1,EOMONTH(EDATE(Bonds!$I193,6*(3-1)),0),EDATE(Bonds!$I193,6*(3-1))))</f>
        <v>46798</v>
      </c>
      <c r="I193" s="16">
        <f>IF(4&gt;$D193,"",IF($E193=1,EOMONTH(EDATE(Bonds!$I193,6*(4-1)),0),EDATE(Bonds!$I193,6*(4-1))))</f>
        <v>46980</v>
      </c>
      <c r="J193" s="16">
        <f>IF(5&gt;$D193,"",IF($E193=1,EOMONTH(EDATE(Bonds!$I193,6*(5-1)),0),EDATE(Bonds!$I193,6*(5-1))))</f>
        <v>47164</v>
      </c>
      <c r="K193" s="16">
        <f>IF(6&gt;$D193,"",IF($E193=1,EOMONTH(EDATE(Bonds!$I193,6*(6-1)),0),EDATE(Bonds!$I193,6*(6-1))))</f>
        <v>47345</v>
      </c>
      <c r="L193" s="16">
        <f>IF(7&gt;$D193,"",IF($E193=1,EOMONTH(EDATE(Bonds!$I193,6*(7-1)),0),EDATE(Bonds!$I193,6*(7-1))))</f>
        <v>47529</v>
      </c>
      <c r="M193" s="16">
        <f>IF(8&gt;$D193,"",IF($E193=1,EOMONTH(EDATE(Bonds!$I193,6*(8-1)),0),EDATE(Bonds!$I193,6*(8-1))))</f>
        <v>47710</v>
      </c>
      <c r="N193" s="16">
        <f>IF(9&gt;$D193,"",IF($E193=1,EOMONTH(EDATE(Bonds!$I193,6*(9-1)),0),EDATE(Bonds!$I193,6*(9-1))))</f>
        <v>47894</v>
      </c>
      <c r="O193" s="16" t="str">
        <f>IF(10&gt;$D193,"",IF($E193=1,EOMONTH(EDATE(Bonds!$I193,6*(10-1)),0),EDATE(Bonds!$I193,6*(10-1))))</f>
        <v/>
      </c>
      <c r="P193" s="16" t="str">
        <f>IF(11&gt;$D193,"",IF($E193=1,EOMONTH(EDATE(Bonds!$I193,6*(11-1)),0),EDATE(Bonds!$I193,6*(11-1))))</f>
        <v/>
      </c>
      <c r="Q193" s="16" t="str">
        <f>IF(12&gt;$D193,"",IF($E193=1,EOMONTH(EDATE(Bonds!$I193,6*(12-1)),0),EDATE(Bonds!$I193,6*(12-1))))</f>
        <v/>
      </c>
      <c r="R193" s="16" t="str">
        <f>IF(13&gt;$D193,"",IF($E193=1,EOMONTH(EDATE(Bonds!$I193,6*(13-1)),0),EDATE(Bonds!$I193,6*(13-1))))</f>
        <v/>
      </c>
      <c r="S193" s="16" t="str">
        <f>IF(14&gt;$D193,"",IF($E193=1,EOMONTH(EDATE(Bonds!$I193,6*(14-1)),0),EDATE(Bonds!$I193,6*(14-1))))</f>
        <v/>
      </c>
      <c r="T193" s="16" t="str">
        <f>IF(15&gt;$D193,"",IF($E193=1,EOMONTH(EDATE(Bonds!$I193,6*(15-1)),0),EDATE(Bonds!$I193,6*(15-1))))</f>
        <v/>
      </c>
      <c r="U193" s="16" t="str">
        <f>IF(16&gt;$D193,"",IF($E193=1,EOMONTH(EDATE(Bonds!$I193,6*(16-1)),0),EDATE(Bonds!$I193,6*(16-1))))</f>
        <v/>
      </c>
      <c r="V193" s="16" t="str">
        <f>IF(17&gt;$D193,"",IF($E193=1,EOMONTH(EDATE(Bonds!$I193,6*(17-1)),0),EDATE(Bonds!$I193,6*(17-1))))</f>
        <v/>
      </c>
      <c r="W193" s="16" t="str">
        <f>IF(18&gt;$D193,"",IF($E193=1,EOMONTH(EDATE(Bonds!$I193,6*(18-1)),0),EDATE(Bonds!$I193,6*(18-1))))</f>
        <v/>
      </c>
      <c r="X193" s="16" t="str">
        <f>IF(19&gt;$D193,"",IF($E193=1,EOMONTH(EDATE(Bonds!$I193,6*(19-1)),0),EDATE(Bonds!$I193,6*(19-1))))</f>
        <v/>
      </c>
      <c r="Y193" s="16" t="str">
        <f>IF(20&gt;$D193,"",IF($E193=1,EOMONTH(EDATE(Bonds!$I193,6*(20-1)),0),EDATE(Bonds!$I193,6*(20-1))))</f>
        <v/>
      </c>
      <c r="Z193" s="16" t="str">
        <f>IF(21&gt;$D193,"",IF($E193=1,EOMONTH(EDATE(Bonds!$I193,6*(21-1)),0),EDATE(Bonds!$I193,6*(21-1))))</f>
        <v/>
      </c>
      <c r="AA193" s="16" t="str">
        <f>IF(22&gt;$D193,"",IF($E193=1,EOMONTH(EDATE(Bonds!$I193,6*(22-1)),0),EDATE(Bonds!$I193,6*(22-1))))</f>
        <v/>
      </c>
      <c r="AB193" s="16" t="str">
        <f>IF(23&gt;$D193,"",IF($E193=1,EOMONTH(EDATE(Bonds!$I193,6*(23-1)),0),EDATE(Bonds!$I193,6*(23-1))))</f>
        <v/>
      </c>
      <c r="AC193" s="16" t="str">
        <f>IF(24&gt;$D193,"",IF($E193=1,EOMONTH(EDATE(Bonds!$I193,6*(24-1)),0),EDATE(Bonds!$I193,6*(24-1))))</f>
        <v/>
      </c>
      <c r="AD193" s="16" t="str">
        <f>IF(25&gt;$D193,"",IF($E193=1,EOMONTH(EDATE(Bonds!$I193,6*(25-1)),0),EDATE(Bonds!$I193,6*(25-1))))</f>
        <v/>
      </c>
      <c r="AE193" s="16" t="str">
        <f>IF(26&gt;$D193,"",IF($E193=1,EOMONTH(EDATE(Bonds!$I193,6*(26-1)),0),EDATE(Bonds!$I193,6*(26-1))))</f>
        <v/>
      </c>
      <c r="AF193" s="16" t="str">
        <f>IF(27&gt;$D193,"",IF($E193=1,EOMONTH(EDATE(Bonds!$I193,6*(27-1)),0),EDATE(Bonds!$I193,6*(27-1))))</f>
        <v/>
      </c>
      <c r="AG193" s="16" t="str">
        <f>IF(28&gt;$D193,"",IF($E193=1,EOMONTH(EDATE(Bonds!$I193,6*(28-1)),0),EDATE(Bonds!$I193,6*(28-1))))</f>
        <v/>
      </c>
      <c r="AH193" s="16" t="str">
        <f>IF(29&gt;$D193,"",IF($E193=1,EOMONTH(EDATE(Bonds!$I193,6*(29-1)),0),EDATE(Bonds!$I193,6*(29-1))))</f>
        <v/>
      </c>
      <c r="AI193" s="16" t="str">
        <f>IF(30&gt;$D193,"",IF($E193=1,EOMONTH(EDATE(Bonds!$I193,6*(30-1)),0),EDATE(Bonds!$I193,6*(30-1))))</f>
        <v/>
      </c>
      <c r="AJ193" s="16" t="str">
        <f>IF(31&gt;$D193,"",IF($E193=1,EOMONTH(EDATE(Bonds!$I193,6*(31-1)),0),EDATE(Bonds!$I193,6*(31-1))))</f>
        <v/>
      </c>
      <c r="AK193" s="16" t="str">
        <f>IF(32&gt;$D193,"",IF($E193=1,EOMONTH(EDATE(Bonds!$I193,6*(32-1)),0),EDATE(Bonds!$I193,6*(32-1))))</f>
        <v/>
      </c>
      <c r="AL193" s="16" t="str">
        <f>IF(33&gt;$D193,"",IF($E193=1,EOMONTH(EDATE(Bonds!$I193,6*(33-1)),0),EDATE(Bonds!$I193,6*(33-1))))</f>
        <v/>
      </c>
      <c r="AM193" s="16" t="str">
        <f>IF(34&gt;$D193,"",IF($E193=1,EOMONTH(EDATE(Bonds!$I193,6*(34-1)),0),EDATE(Bonds!$I193,6*(34-1))))</f>
        <v/>
      </c>
      <c r="AN193" s="16" t="str">
        <f>IF(35&gt;$D193,"",IF($E193=1,EOMONTH(EDATE(Bonds!$I193,6*(35-1)),0),EDATE(Bonds!$I193,6*(35-1))))</f>
        <v/>
      </c>
      <c r="AO193" s="16" t="str">
        <f>IF(36&gt;$D193,"",IF($E193=1,EOMONTH(EDATE(Bonds!$I193,6*(36-1)),0),EDATE(Bonds!$I193,6*(36-1))))</f>
        <v/>
      </c>
      <c r="AP193" s="16" t="str">
        <f>IF(37&gt;$D193,"",IF($E193=1,EOMONTH(EDATE(Bonds!$I193,6*(37-1)),0),EDATE(Bonds!$I193,6*(37-1))))</f>
        <v/>
      </c>
      <c r="AQ193" s="16" t="str">
        <f>IF(38&gt;$D193,"",IF($E193=1,EOMONTH(EDATE(Bonds!$I193,6*(38-1)),0),EDATE(Bonds!$I193,6*(38-1))))</f>
        <v/>
      </c>
      <c r="AR193" s="16" t="str">
        <f>IF(39&gt;$D193,"",IF($E193=1,EOMONTH(EDATE(Bonds!$I193,6*(39-1)),0),EDATE(Bonds!$I193,6*(39-1))))</f>
        <v/>
      </c>
      <c r="AS193" s="16" t="str">
        <f>IF(40&gt;$D193,"",IF($E193=1,EOMONTH(EDATE(Bonds!$I193,6*(40-1)),0),EDATE(Bonds!$I193,6*(40-1))))</f>
        <v/>
      </c>
      <c r="AT193" s="16" t="str">
        <f>IF(41&gt;$D193,"",IF($E193=1,EOMONTH(EDATE(Bonds!$I193,6*(41-1)),0),EDATE(Bonds!$I193,6*(41-1))))</f>
        <v/>
      </c>
      <c r="AU193" s="16" t="str">
        <f>IF(42&gt;$D193,"",IF($E193=1,EOMONTH(EDATE(Bonds!$I193,6*(42-1)),0),EDATE(Bonds!$I193,6*(42-1))))</f>
        <v/>
      </c>
      <c r="AV193" s="16" t="str">
        <f>IF(43&gt;$D193,"",IF($E193=1,EOMONTH(EDATE(Bonds!$I193,6*(43-1)),0),EDATE(Bonds!$I193,6*(43-1))))</f>
        <v/>
      </c>
      <c r="AW193" s="16" t="str">
        <f>IF(44&gt;$D193,"",IF($E193=1,EOMONTH(EDATE(Bonds!$I193,6*(44-1)),0),EDATE(Bonds!$I193,6*(44-1))))</f>
        <v/>
      </c>
      <c r="AX193" s="16" t="str">
        <f>IF(45&gt;$D193,"",IF($E193=1,EOMONTH(EDATE(Bonds!$I193,6*(45-1)),0),EDATE(Bonds!$I193,6*(45-1))))</f>
        <v/>
      </c>
      <c r="AY193" s="16" t="str">
        <f>IF(46&gt;$D193,"",IF($E193=1,EOMONTH(EDATE(Bonds!$I193,6*(46-1)),0),EDATE(Bonds!$I193,6*(46-1))))</f>
        <v/>
      </c>
      <c r="AZ193" s="16" t="str">
        <f>IF(47&gt;$D193,"",IF($E193=1,EOMONTH(EDATE(Bonds!$I193,6*(47-1)),0),EDATE(Bonds!$I193,6*(47-1))))</f>
        <v/>
      </c>
      <c r="BA193" s="16" t="str">
        <f>IF(48&gt;$D193,"",IF($E193=1,EOMONTH(EDATE(Bonds!$I193,6*(48-1)),0),EDATE(Bonds!$I193,6*(48-1))))</f>
        <v/>
      </c>
      <c r="BB193" s="16" t="str">
        <f>IF(49&gt;$D193,"",IF($E193=1,EOMONTH(EDATE(Bonds!$I193,6*(49-1)),0),EDATE(Bonds!$I193,6*(49-1))))</f>
        <v/>
      </c>
      <c r="BC193" s="16" t="str">
        <f>IF(50&gt;$D193,"",IF($E193=1,EOMONTH(EDATE(Bonds!$I193,6*(50-1)),0),EDATE(Bonds!$I193,6*(50-1))))</f>
        <v/>
      </c>
      <c r="BD193" s="16" t="str">
        <f>IF(51&gt;$D193,"",IF($E193=1,EOMONTH(EDATE(Bonds!$I193,6*(51-1)),0),EDATE(Bonds!$I193,6*(51-1))))</f>
        <v/>
      </c>
      <c r="BE193" s="16" t="str">
        <f>IF(52&gt;$D193,"",IF($E193=1,EOMONTH(EDATE(Bonds!$I193,6*(52-1)),0),EDATE(Bonds!$I193,6*(52-1))))</f>
        <v/>
      </c>
      <c r="BF193" s="16" t="str">
        <f>IF(53&gt;$D193,"",IF($E193=1,EOMONTH(EDATE(Bonds!$I193,6*(53-1)),0),EDATE(Bonds!$I193,6*(53-1))))</f>
        <v/>
      </c>
      <c r="BG193" s="16" t="str">
        <f>IF(54&gt;$D193,"",IF($E193=1,EOMONTH(EDATE(Bonds!$I193,6*(54-1)),0),EDATE(Bonds!$I193,6*(54-1))))</f>
        <v/>
      </c>
      <c r="BH193" s="16" t="str">
        <f>IF(55&gt;$D193,"",IF($E193=1,EOMONTH(EDATE(Bonds!$I193,6*(55-1)),0),EDATE(Bonds!$I193,6*(55-1))))</f>
        <v/>
      </c>
      <c r="BI193" s="16" t="str">
        <f>IF(56&gt;$D193,"",IF($E193=1,EOMONTH(EDATE(Bonds!$I193,6*(56-1)),0),EDATE(Bonds!$I193,6*(56-1))))</f>
        <v/>
      </c>
      <c r="BJ193" s="16" t="str">
        <f>IF(57&gt;$D193,"",IF($E193=1,EOMONTH(EDATE(Bonds!$I193,6*(57-1)),0),EDATE(Bonds!$I193,6*(57-1))))</f>
        <v/>
      </c>
      <c r="BK193" s="16" t="str">
        <f>IF(58&gt;$D193,"",IF($E193=1,EOMONTH(EDATE(Bonds!$I193,6*(58-1)),0),EDATE(Bonds!$I193,6*(58-1))))</f>
        <v/>
      </c>
      <c r="BL193" s="16" t="str">
        <f>IF(59&gt;$D193,"",IF($E193=1,EOMONTH(EDATE(Bonds!$I193,6*(59-1)),0),EDATE(Bonds!$I193,6*(59-1))))</f>
        <v/>
      </c>
      <c r="BM193" s="16" t="str">
        <f>IF(60&gt;$D193,"",IF($E193=1,EOMONTH(EDATE(Bonds!$I193,6*(60-1)),0),EDATE(Bonds!$I193,6*(60-1))))</f>
        <v/>
      </c>
      <c r="BO193" s="22">
        <f t="shared" si="243"/>
        <v>3.9020657449939315E-2</v>
      </c>
      <c r="BP193" s="22">
        <f t="shared" si="244"/>
        <v>4.1110910077221674E-2</v>
      </c>
      <c r="BQ193" s="22">
        <f t="shared" si="245"/>
        <v>4.2474903504774571E-2</v>
      </c>
      <c r="BR193" s="22">
        <f t="shared" si="246"/>
        <v>4.3324176224102208E-2</v>
      </c>
      <c r="BS193" s="22">
        <f t="shared" si="247"/>
        <v>4.3859676958404203E-2</v>
      </c>
      <c r="BT193" s="22">
        <f t="shared" si="248"/>
        <v>4.4193064657407355E-2</v>
      </c>
      <c r="BU193" s="22">
        <f t="shared" si="249"/>
        <v>4.4421617888674783E-2</v>
      </c>
      <c r="BV193" s="22">
        <f t="shared" si="250"/>
        <v>4.4594344852586863E-2</v>
      </c>
      <c r="BW193" s="22">
        <f t="shared" si="251"/>
        <v>4.4754437131412791E-2</v>
      </c>
      <c r="BX193" s="22" t="str">
        <f t="shared" si="252"/>
        <v/>
      </c>
      <c r="BY193" s="22" t="str">
        <f t="shared" si="253"/>
        <v/>
      </c>
      <c r="BZ193" s="22" t="str">
        <f t="shared" si="254"/>
        <v/>
      </c>
      <c r="CA193" s="22" t="str">
        <f t="shared" si="255"/>
        <v/>
      </c>
      <c r="CB193" s="22" t="str">
        <f t="shared" si="256"/>
        <v/>
      </c>
      <c r="CC193" s="22" t="str">
        <f t="shared" si="257"/>
        <v/>
      </c>
      <c r="CD193" s="22" t="str">
        <f t="shared" si="258"/>
        <v/>
      </c>
      <c r="CE193" s="22" t="str">
        <f t="shared" si="259"/>
        <v/>
      </c>
      <c r="CF193" s="22" t="str">
        <f t="shared" si="260"/>
        <v/>
      </c>
      <c r="CG193" s="22" t="str">
        <f t="shared" si="261"/>
        <v/>
      </c>
      <c r="CH193" s="22" t="str">
        <f t="shared" si="262"/>
        <v/>
      </c>
      <c r="CI193" s="22" t="str">
        <f t="shared" si="263"/>
        <v/>
      </c>
      <c r="CJ193" s="22" t="str">
        <f t="shared" si="264"/>
        <v/>
      </c>
      <c r="CK193" s="22" t="str">
        <f t="shared" si="265"/>
        <v/>
      </c>
      <c r="CL193" s="22" t="str">
        <f t="shared" si="266"/>
        <v/>
      </c>
      <c r="CM193" s="22" t="str">
        <f t="shared" si="267"/>
        <v/>
      </c>
      <c r="CN193" s="22" t="str">
        <f t="shared" si="268"/>
        <v/>
      </c>
      <c r="CO193" s="22" t="str">
        <f t="shared" si="269"/>
        <v/>
      </c>
      <c r="CP193" s="22" t="str">
        <f t="shared" si="270"/>
        <v/>
      </c>
      <c r="CQ193" s="22" t="str">
        <f t="shared" si="271"/>
        <v/>
      </c>
      <c r="CR193" s="22" t="str">
        <f t="shared" si="272"/>
        <v/>
      </c>
      <c r="CS193" s="22" t="str">
        <f t="shared" si="273"/>
        <v/>
      </c>
      <c r="CT193" s="22" t="str">
        <f t="shared" si="274"/>
        <v/>
      </c>
      <c r="CU193" s="22" t="str">
        <f t="shared" si="275"/>
        <v/>
      </c>
      <c r="CV193" s="22" t="str">
        <f t="shared" si="276"/>
        <v/>
      </c>
      <c r="CW193" s="22" t="str">
        <f t="shared" si="277"/>
        <v/>
      </c>
      <c r="CX193" s="22" t="str">
        <f t="shared" si="278"/>
        <v/>
      </c>
      <c r="CY193" s="22" t="str">
        <f t="shared" si="279"/>
        <v/>
      </c>
      <c r="CZ193" s="22" t="str">
        <f t="shared" si="280"/>
        <v/>
      </c>
      <c r="DA193" s="22" t="str">
        <f t="shared" si="281"/>
        <v/>
      </c>
      <c r="DB193" s="22" t="str">
        <f t="shared" si="282"/>
        <v/>
      </c>
      <c r="DC193" s="22" t="str">
        <f t="shared" si="283"/>
        <v/>
      </c>
      <c r="DD193" s="22" t="str">
        <f t="shared" si="284"/>
        <v/>
      </c>
      <c r="DE193" s="22" t="str">
        <f t="shared" si="285"/>
        <v/>
      </c>
      <c r="DF193" s="22" t="str">
        <f t="shared" si="286"/>
        <v/>
      </c>
      <c r="DG193" s="22" t="str">
        <f t="shared" si="287"/>
        <v/>
      </c>
      <c r="DH193" s="22" t="str">
        <f t="shared" si="288"/>
        <v/>
      </c>
      <c r="DI193" s="22" t="str">
        <f t="shared" si="289"/>
        <v/>
      </c>
      <c r="DJ193" s="22" t="str">
        <f t="shared" si="290"/>
        <v/>
      </c>
      <c r="DK193" s="22" t="str">
        <f t="shared" si="291"/>
        <v/>
      </c>
      <c r="DL193" s="22" t="str">
        <f t="shared" si="292"/>
        <v/>
      </c>
      <c r="DM193" s="22" t="str">
        <f t="shared" si="293"/>
        <v/>
      </c>
      <c r="DN193" s="22" t="str">
        <f t="shared" si="294"/>
        <v/>
      </c>
      <c r="DO193" s="22" t="str">
        <f t="shared" si="295"/>
        <v/>
      </c>
      <c r="DP193" s="22" t="str">
        <f t="shared" si="296"/>
        <v/>
      </c>
      <c r="DQ193" s="22" t="str">
        <f t="shared" si="297"/>
        <v/>
      </c>
      <c r="DR193" s="22" t="str">
        <f t="shared" si="298"/>
        <v/>
      </c>
      <c r="DS193" s="22" t="str">
        <f t="shared" si="299"/>
        <v/>
      </c>
      <c r="DT193" s="22" t="str">
        <f t="shared" si="300"/>
        <v/>
      </c>
      <c r="DU193" s="22" t="str">
        <f t="shared" si="301"/>
        <v/>
      </c>
      <c r="DV193" s="22" t="str">
        <f t="shared" si="302"/>
        <v/>
      </c>
      <c r="DX193" s="18">
        <f t="shared" si="303"/>
        <v>0.55296028874000525</v>
      </c>
      <c r="DY193" s="18">
        <f t="shared" si="304"/>
        <v>0.54130527950153584</v>
      </c>
      <c r="DZ193" s="18">
        <f t="shared" si="305"/>
        <v>0.52916330789358823</v>
      </c>
      <c r="EA193" s="18">
        <f t="shared" si="306"/>
        <v>0.51722231834250232</v>
      </c>
      <c r="EB193" s="18">
        <f t="shared" si="307"/>
        <v>0.50538749754243961</v>
      </c>
      <c r="EC193" s="18">
        <f t="shared" si="308"/>
        <v>0.49403022946477138</v>
      </c>
      <c r="ED193" s="18">
        <f t="shared" si="309"/>
        <v>0.48276601115578988</v>
      </c>
      <c r="EE193" s="18">
        <f t="shared" si="310"/>
        <v>0.47192676246410803</v>
      </c>
      <c r="EF193" s="18">
        <f t="shared" si="311"/>
        <v>82.435871665496506</v>
      </c>
      <c r="EG193" s="18">
        <f t="shared" si="312"/>
        <v>0</v>
      </c>
      <c r="EH193" s="18">
        <f t="shared" si="313"/>
        <v>0</v>
      </c>
      <c r="EI193" s="18">
        <f t="shared" si="314"/>
        <v>0</v>
      </c>
      <c r="EJ193" s="18">
        <f t="shared" si="315"/>
        <v>0</v>
      </c>
      <c r="EK193" s="18">
        <f t="shared" si="316"/>
        <v>0</v>
      </c>
      <c r="EL193" s="18">
        <f t="shared" si="317"/>
        <v>0</v>
      </c>
      <c r="EM193" s="18">
        <f t="shared" si="318"/>
        <v>0</v>
      </c>
      <c r="EN193" s="18">
        <f t="shared" si="319"/>
        <v>0</v>
      </c>
      <c r="EO193" s="18">
        <f t="shared" si="320"/>
        <v>0</v>
      </c>
      <c r="EP193" s="18">
        <f t="shared" si="321"/>
        <v>0</v>
      </c>
      <c r="EQ193" s="18">
        <f t="shared" si="322"/>
        <v>0</v>
      </c>
      <c r="ER193" s="18">
        <f t="shared" si="323"/>
        <v>0</v>
      </c>
      <c r="ES193" s="18">
        <f t="shared" si="324"/>
        <v>0</v>
      </c>
      <c r="ET193" s="18">
        <f t="shared" si="325"/>
        <v>0</v>
      </c>
      <c r="EU193" s="18">
        <f t="shared" si="326"/>
        <v>0</v>
      </c>
      <c r="EV193" s="18">
        <f t="shared" si="327"/>
        <v>0</v>
      </c>
      <c r="EW193" s="18">
        <f t="shared" si="328"/>
        <v>0</v>
      </c>
      <c r="EX193" s="18">
        <f t="shared" si="329"/>
        <v>0</v>
      </c>
      <c r="EY193" s="18">
        <f t="shared" si="330"/>
        <v>0</v>
      </c>
      <c r="EZ193" s="18">
        <f t="shared" si="331"/>
        <v>0</v>
      </c>
      <c r="FA193" s="18">
        <f t="shared" si="332"/>
        <v>0</v>
      </c>
      <c r="FB193" s="18">
        <f t="shared" si="333"/>
        <v>0</v>
      </c>
      <c r="FC193" s="18">
        <f t="shared" si="334"/>
        <v>0</v>
      </c>
      <c r="FD193" s="18">
        <f t="shared" si="335"/>
        <v>0</v>
      </c>
      <c r="FE193" s="18">
        <f t="shared" si="336"/>
        <v>0</v>
      </c>
      <c r="FF193" s="18">
        <f t="shared" si="337"/>
        <v>0</v>
      </c>
      <c r="FG193" s="18">
        <f t="shared" si="338"/>
        <v>0</v>
      </c>
      <c r="FH193" s="18">
        <f t="shared" si="339"/>
        <v>0</v>
      </c>
      <c r="FI193" s="18">
        <f t="shared" si="340"/>
        <v>0</v>
      </c>
      <c r="FJ193" s="18">
        <f t="shared" si="341"/>
        <v>0</v>
      </c>
      <c r="FK193" s="18">
        <f t="shared" si="342"/>
        <v>0</v>
      </c>
      <c r="FL193" s="18">
        <f t="shared" si="343"/>
        <v>0</v>
      </c>
      <c r="FM193" s="18">
        <f t="shared" si="344"/>
        <v>0</v>
      </c>
      <c r="FN193" s="18">
        <f t="shared" si="345"/>
        <v>0</v>
      </c>
      <c r="FO193" s="18">
        <f t="shared" si="346"/>
        <v>0</v>
      </c>
      <c r="FP193" s="18">
        <f t="shared" si="347"/>
        <v>0</v>
      </c>
      <c r="FQ193" s="18">
        <f t="shared" si="348"/>
        <v>0</v>
      </c>
      <c r="FR193" s="18">
        <f t="shared" si="349"/>
        <v>0</v>
      </c>
      <c r="FS193" s="18">
        <f t="shared" si="350"/>
        <v>0</v>
      </c>
      <c r="FT193" s="18">
        <f t="shared" si="351"/>
        <v>0</v>
      </c>
      <c r="FU193" s="18">
        <f t="shared" si="352"/>
        <v>0</v>
      </c>
      <c r="FV193" s="18">
        <f t="shared" si="353"/>
        <v>0</v>
      </c>
      <c r="FW193" s="18">
        <f t="shared" si="354"/>
        <v>0</v>
      </c>
      <c r="FX193" s="18">
        <f t="shared" si="355"/>
        <v>0</v>
      </c>
      <c r="FY193" s="18">
        <f t="shared" si="356"/>
        <v>0</v>
      </c>
      <c r="FZ193" s="18">
        <f t="shared" si="357"/>
        <v>0</v>
      </c>
      <c r="GA193" s="18">
        <f t="shared" si="358"/>
        <v>0</v>
      </c>
      <c r="GB193" s="18">
        <f t="shared" si="359"/>
        <v>0</v>
      </c>
      <c r="GC193" s="18">
        <f t="shared" si="360"/>
        <v>0</v>
      </c>
      <c r="GD193" s="18">
        <f t="shared" si="361"/>
        <v>0</v>
      </c>
      <c r="GE193" s="18">
        <f t="shared" si="362"/>
        <v>0</v>
      </c>
    </row>
    <row r="194" spans="1:187" x14ac:dyDescent="0.2">
      <c r="A194">
        <v>191</v>
      </c>
      <c r="B194" s="16">
        <f>Bonds!B194</f>
        <v>47894</v>
      </c>
      <c r="C194" s="17">
        <f>Bonds!C194</f>
        <v>5.375</v>
      </c>
      <c r="D194">
        <f>Bonds!Q194</f>
        <v>9</v>
      </c>
      <c r="E194">
        <f t="shared" si="242"/>
        <v>0</v>
      </c>
      <c r="F194" s="16">
        <f>IF(1&gt;$D194,"",IF($E194=1,EOMONTH(EDATE(Bonds!$I194,6*(1-1)),0),EDATE(Bonds!$I194,6*(1-1))))</f>
        <v>46433</v>
      </c>
      <c r="G194" s="16">
        <f>IF(2&gt;$D194,"",IF($E194=1,EOMONTH(EDATE(Bonds!$I194,6*(2-1)),0),EDATE(Bonds!$I194,6*(2-1))))</f>
        <v>46614</v>
      </c>
      <c r="H194" s="16">
        <f>IF(3&gt;$D194,"",IF($E194=1,EOMONTH(EDATE(Bonds!$I194,6*(3-1)),0),EDATE(Bonds!$I194,6*(3-1))))</f>
        <v>46798</v>
      </c>
      <c r="I194" s="16">
        <f>IF(4&gt;$D194,"",IF($E194=1,EOMONTH(EDATE(Bonds!$I194,6*(4-1)),0),EDATE(Bonds!$I194,6*(4-1))))</f>
        <v>46980</v>
      </c>
      <c r="J194" s="16">
        <f>IF(5&gt;$D194,"",IF($E194=1,EOMONTH(EDATE(Bonds!$I194,6*(5-1)),0),EDATE(Bonds!$I194,6*(5-1))))</f>
        <v>47164</v>
      </c>
      <c r="K194" s="16">
        <f>IF(6&gt;$D194,"",IF($E194=1,EOMONTH(EDATE(Bonds!$I194,6*(6-1)),0),EDATE(Bonds!$I194,6*(6-1))))</f>
        <v>47345</v>
      </c>
      <c r="L194" s="16">
        <f>IF(7&gt;$D194,"",IF($E194=1,EOMONTH(EDATE(Bonds!$I194,6*(7-1)),0),EDATE(Bonds!$I194,6*(7-1))))</f>
        <v>47529</v>
      </c>
      <c r="M194" s="16">
        <f>IF(8&gt;$D194,"",IF($E194=1,EOMONTH(EDATE(Bonds!$I194,6*(8-1)),0),EDATE(Bonds!$I194,6*(8-1))))</f>
        <v>47710</v>
      </c>
      <c r="N194" s="16">
        <f>IF(9&gt;$D194,"",IF($E194=1,EOMONTH(EDATE(Bonds!$I194,6*(9-1)),0),EDATE(Bonds!$I194,6*(9-1))))</f>
        <v>47894</v>
      </c>
      <c r="O194" s="16" t="str">
        <f>IF(10&gt;$D194,"",IF($E194=1,EOMONTH(EDATE(Bonds!$I194,6*(10-1)),0),EDATE(Bonds!$I194,6*(10-1))))</f>
        <v/>
      </c>
      <c r="P194" s="16" t="str">
        <f>IF(11&gt;$D194,"",IF($E194=1,EOMONTH(EDATE(Bonds!$I194,6*(11-1)),0),EDATE(Bonds!$I194,6*(11-1))))</f>
        <v/>
      </c>
      <c r="Q194" s="16" t="str">
        <f>IF(12&gt;$D194,"",IF($E194=1,EOMONTH(EDATE(Bonds!$I194,6*(12-1)),0),EDATE(Bonds!$I194,6*(12-1))))</f>
        <v/>
      </c>
      <c r="R194" s="16" t="str">
        <f>IF(13&gt;$D194,"",IF($E194=1,EOMONTH(EDATE(Bonds!$I194,6*(13-1)),0),EDATE(Bonds!$I194,6*(13-1))))</f>
        <v/>
      </c>
      <c r="S194" s="16" t="str">
        <f>IF(14&gt;$D194,"",IF($E194=1,EOMONTH(EDATE(Bonds!$I194,6*(14-1)),0),EDATE(Bonds!$I194,6*(14-1))))</f>
        <v/>
      </c>
      <c r="T194" s="16" t="str">
        <f>IF(15&gt;$D194,"",IF($E194=1,EOMONTH(EDATE(Bonds!$I194,6*(15-1)),0),EDATE(Bonds!$I194,6*(15-1))))</f>
        <v/>
      </c>
      <c r="U194" s="16" t="str">
        <f>IF(16&gt;$D194,"",IF($E194=1,EOMONTH(EDATE(Bonds!$I194,6*(16-1)),0),EDATE(Bonds!$I194,6*(16-1))))</f>
        <v/>
      </c>
      <c r="V194" s="16" t="str">
        <f>IF(17&gt;$D194,"",IF($E194=1,EOMONTH(EDATE(Bonds!$I194,6*(17-1)),0),EDATE(Bonds!$I194,6*(17-1))))</f>
        <v/>
      </c>
      <c r="W194" s="16" t="str">
        <f>IF(18&gt;$D194,"",IF($E194=1,EOMONTH(EDATE(Bonds!$I194,6*(18-1)),0),EDATE(Bonds!$I194,6*(18-1))))</f>
        <v/>
      </c>
      <c r="X194" s="16" t="str">
        <f>IF(19&gt;$D194,"",IF($E194=1,EOMONTH(EDATE(Bonds!$I194,6*(19-1)),0),EDATE(Bonds!$I194,6*(19-1))))</f>
        <v/>
      </c>
      <c r="Y194" s="16" t="str">
        <f>IF(20&gt;$D194,"",IF($E194=1,EOMONTH(EDATE(Bonds!$I194,6*(20-1)),0),EDATE(Bonds!$I194,6*(20-1))))</f>
        <v/>
      </c>
      <c r="Z194" s="16" t="str">
        <f>IF(21&gt;$D194,"",IF($E194=1,EOMONTH(EDATE(Bonds!$I194,6*(21-1)),0),EDATE(Bonds!$I194,6*(21-1))))</f>
        <v/>
      </c>
      <c r="AA194" s="16" t="str">
        <f>IF(22&gt;$D194,"",IF($E194=1,EOMONTH(EDATE(Bonds!$I194,6*(22-1)),0),EDATE(Bonds!$I194,6*(22-1))))</f>
        <v/>
      </c>
      <c r="AB194" s="16" t="str">
        <f>IF(23&gt;$D194,"",IF($E194=1,EOMONTH(EDATE(Bonds!$I194,6*(23-1)),0),EDATE(Bonds!$I194,6*(23-1))))</f>
        <v/>
      </c>
      <c r="AC194" s="16" t="str">
        <f>IF(24&gt;$D194,"",IF($E194=1,EOMONTH(EDATE(Bonds!$I194,6*(24-1)),0),EDATE(Bonds!$I194,6*(24-1))))</f>
        <v/>
      </c>
      <c r="AD194" s="16" t="str">
        <f>IF(25&gt;$D194,"",IF($E194=1,EOMONTH(EDATE(Bonds!$I194,6*(25-1)),0),EDATE(Bonds!$I194,6*(25-1))))</f>
        <v/>
      </c>
      <c r="AE194" s="16" t="str">
        <f>IF(26&gt;$D194,"",IF($E194=1,EOMONTH(EDATE(Bonds!$I194,6*(26-1)),0),EDATE(Bonds!$I194,6*(26-1))))</f>
        <v/>
      </c>
      <c r="AF194" s="16" t="str">
        <f>IF(27&gt;$D194,"",IF($E194=1,EOMONTH(EDATE(Bonds!$I194,6*(27-1)),0),EDATE(Bonds!$I194,6*(27-1))))</f>
        <v/>
      </c>
      <c r="AG194" s="16" t="str">
        <f>IF(28&gt;$D194,"",IF($E194=1,EOMONTH(EDATE(Bonds!$I194,6*(28-1)),0),EDATE(Bonds!$I194,6*(28-1))))</f>
        <v/>
      </c>
      <c r="AH194" s="16" t="str">
        <f>IF(29&gt;$D194,"",IF($E194=1,EOMONTH(EDATE(Bonds!$I194,6*(29-1)),0),EDATE(Bonds!$I194,6*(29-1))))</f>
        <v/>
      </c>
      <c r="AI194" s="16" t="str">
        <f>IF(30&gt;$D194,"",IF($E194=1,EOMONTH(EDATE(Bonds!$I194,6*(30-1)),0),EDATE(Bonds!$I194,6*(30-1))))</f>
        <v/>
      </c>
      <c r="AJ194" s="16" t="str">
        <f>IF(31&gt;$D194,"",IF($E194=1,EOMONTH(EDATE(Bonds!$I194,6*(31-1)),0),EDATE(Bonds!$I194,6*(31-1))))</f>
        <v/>
      </c>
      <c r="AK194" s="16" t="str">
        <f>IF(32&gt;$D194,"",IF($E194=1,EOMONTH(EDATE(Bonds!$I194,6*(32-1)),0),EDATE(Bonds!$I194,6*(32-1))))</f>
        <v/>
      </c>
      <c r="AL194" s="16" t="str">
        <f>IF(33&gt;$D194,"",IF($E194=1,EOMONTH(EDATE(Bonds!$I194,6*(33-1)),0),EDATE(Bonds!$I194,6*(33-1))))</f>
        <v/>
      </c>
      <c r="AM194" s="16" t="str">
        <f>IF(34&gt;$D194,"",IF($E194=1,EOMONTH(EDATE(Bonds!$I194,6*(34-1)),0),EDATE(Bonds!$I194,6*(34-1))))</f>
        <v/>
      </c>
      <c r="AN194" s="16" t="str">
        <f>IF(35&gt;$D194,"",IF($E194=1,EOMONTH(EDATE(Bonds!$I194,6*(35-1)),0),EDATE(Bonds!$I194,6*(35-1))))</f>
        <v/>
      </c>
      <c r="AO194" s="16" t="str">
        <f>IF(36&gt;$D194,"",IF($E194=1,EOMONTH(EDATE(Bonds!$I194,6*(36-1)),0),EDATE(Bonds!$I194,6*(36-1))))</f>
        <v/>
      </c>
      <c r="AP194" s="16" t="str">
        <f>IF(37&gt;$D194,"",IF($E194=1,EOMONTH(EDATE(Bonds!$I194,6*(37-1)),0),EDATE(Bonds!$I194,6*(37-1))))</f>
        <v/>
      </c>
      <c r="AQ194" s="16" t="str">
        <f>IF(38&gt;$D194,"",IF($E194=1,EOMONTH(EDATE(Bonds!$I194,6*(38-1)),0),EDATE(Bonds!$I194,6*(38-1))))</f>
        <v/>
      </c>
      <c r="AR194" s="16" t="str">
        <f>IF(39&gt;$D194,"",IF($E194=1,EOMONTH(EDATE(Bonds!$I194,6*(39-1)),0),EDATE(Bonds!$I194,6*(39-1))))</f>
        <v/>
      </c>
      <c r="AS194" s="16" t="str">
        <f>IF(40&gt;$D194,"",IF($E194=1,EOMONTH(EDATE(Bonds!$I194,6*(40-1)),0),EDATE(Bonds!$I194,6*(40-1))))</f>
        <v/>
      </c>
      <c r="AT194" s="16" t="str">
        <f>IF(41&gt;$D194,"",IF($E194=1,EOMONTH(EDATE(Bonds!$I194,6*(41-1)),0),EDATE(Bonds!$I194,6*(41-1))))</f>
        <v/>
      </c>
      <c r="AU194" s="16" t="str">
        <f>IF(42&gt;$D194,"",IF($E194=1,EOMONTH(EDATE(Bonds!$I194,6*(42-1)),0),EDATE(Bonds!$I194,6*(42-1))))</f>
        <v/>
      </c>
      <c r="AV194" s="16" t="str">
        <f>IF(43&gt;$D194,"",IF($E194=1,EOMONTH(EDATE(Bonds!$I194,6*(43-1)),0),EDATE(Bonds!$I194,6*(43-1))))</f>
        <v/>
      </c>
      <c r="AW194" s="16" t="str">
        <f>IF(44&gt;$D194,"",IF($E194=1,EOMONTH(EDATE(Bonds!$I194,6*(44-1)),0),EDATE(Bonds!$I194,6*(44-1))))</f>
        <v/>
      </c>
      <c r="AX194" s="16" t="str">
        <f>IF(45&gt;$D194,"",IF($E194=1,EOMONTH(EDATE(Bonds!$I194,6*(45-1)),0),EDATE(Bonds!$I194,6*(45-1))))</f>
        <v/>
      </c>
      <c r="AY194" s="16" t="str">
        <f>IF(46&gt;$D194,"",IF($E194=1,EOMONTH(EDATE(Bonds!$I194,6*(46-1)),0),EDATE(Bonds!$I194,6*(46-1))))</f>
        <v/>
      </c>
      <c r="AZ194" s="16" t="str">
        <f>IF(47&gt;$D194,"",IF($E194=1,EOMONTH(EDATE(Bonds!$I194,6*(47-1)),0),EDATE(Bonds!$I194,6*(47-1))))</f>
        <v/>
      </c>
      <c r="BA194" s="16" t="str">
        <f>IF(48&gt;$D194,"",IF($E194=1,EOMONTH(EDATE(Bonds!$I194,6*(48-1)),0),EDATE(Bonds!$I194,6*(48-1))))</f>
        <v/>
      </c>
      <c r="BB194" s="16" t="str">
        <f>IF(49&gt;$D194,"",IF($E194=1,EOMONTH(EDATE(Bonds!$I194,6*(49-1)),0),EDATE(Bonds!$I194,6*(49-1))))</f>
        <v/>
      </c>
      <c r="BC194" s="16" t="str">
        <f>IF(50&gt;$D194,"",IF($E194=1,EOMONTH(EDATE(Bonds!$I194,6*(50-1)),0),EDATE(Bonds!$I194,6*(50-1))))</f>
        <v/>
      </c>
      <c r="BD194" s="16" t="str">
        <f>IF(51&gt;$D194,"",IF($E194=1,EOMONTH(EDATE(Bonds!$I194,6*(51-1)),0),EDATE(Bonds!$I194,6*(51-1))))</f>
        <v/>
      </c>
      <c r="BE194" s="16" t="str">
        <f>IF(52&gt;$D194,"",IF($E194=1,EOMONTH(EDATE(Bonds!$I194,6*(52-1)),0),EDATE(Bonds!$I194,6*(52-1))))</f>
        <v/>
      </c>
      <c r="BF194" s="16" t="str">
        <f>IF(53&gt;$D194,"",IF($E194=1,EOMONTH(EDATE(Bonds!$I194,6*(53-1)),0),EDATE(Bonds!$I194,6*(53-1))))</f>
        <v/>
      </c>
      <c r="BG194" s="16" t="str">
        <f>IF(54&gt;$D194,"",IF($E194=1,EOMONTH(EDATE(Bonds!$I194,6*(54-1)),0),EDATE(Bonds!$I194,6*(54-1))))</f>
        <v/>
      </c>
      <c r="BH194" s="16" t="str">
        <f>IF(55&gt;$D194,"",IF($E194=1,EOMONTH(EDATE(Bonds!$I194,6*(55-1)),0),EDATE(Bonds!$I194,6*(55-1))))</f>
        <v/>
      </c>
      <c r="BI194" s="16" t="str">
        <f>IF(56&gt;$D194,"",IF($E194=1,EOMONTH(EDATE(Bonds!$I194,6*(56-1)),0),EDATE(Bonds!$I194,6*(56-1))))</f>
        <v/>
      </c>
      <c r="BJ194" s="16" t="str">
        <f>IF(57&gt;$D194,"",IF($E194=1,EOMONTH(EDATE(Bonds!$I194,6*(57-1)),0),EDATE(Bonds!$I194,6*(57-1))))</f>
        <v/>
      </c>
      <c r="BK194" s="16" t="str">
        <f>IF(58&gt;$D194,"",IF($E194=1,EOMONTH(EDATE(Bonds!$I194,6*(58-1)),0),EDATE(Bonds!$I194,6*(58-1))))</f>
        <v/>
      </c>
      <c r="BL194" s="16" t="str">
        <f>IF(59&gt;$D194,"",IF($E194=1,EOMONTH(EDATE(Bonds!$I194,6*(59-1)),0),EDATE(Bonds!$I194,6*(59-1))))</f>
        <v/>
      </c>
      <c r="BM194" s="16" t="str">
        <f>IF(60&gt;$D194,"",IF($E194=1,EOMONTH(EDATE(Bonds!$I194,6*(60-1)),0),EDATE(Bonds!$I194,6*(60-1))))</f>
        <v/>
      </c>
      <c r="BO194" s="22">
        <f t="shared" si="243"/>
        <v>3.9020657449939315E-2</v>
      </c>
      <c r="BP194" s="22">
        <f t="shared" si="244"/>
        <v>4.1110910077221674E-2</v>
      </c>
      <c r="BQ194" s="22">
        <f t="shared" si="245"/>
        <v>4.2474903504774571E-2</v>
      </c>
      <c r="BR194" s="22">
        <f t="shared" si="246"/>
        <v>4.3324176224102208E-2</v>
      </c>
      <c r="BS194" s="22">
        <f t="shared" si="247"/>
        <v>4.3859676958404203E-2</v>
      </c>
      <c r="BT194" s="22">
        <f t="shared" si="248"/>
        <v>4.4193064657407355E-2</v>
      </c>
      <c r="BU194" s="22">
        <f t="shared" si="249"/>
        <v>4.4421617888674783E-2</v>
      </c>
      <c r="BV194" s="22">
        <f t="shared" si="250"/>
        <v>4.4594344852586863E-2</v>
      </c>
      <c r="BW194" s="22">
        <f t="shared" si="251"/>
        <v>4.4754437131412791E-2</v>
      </c>
      <c r="BX194" s="22" t="str">
        <f t="shared" si="252"/>
        <v/>
      </c>
      <c r="BY194" s="22" t="str">
        <f t="shared" si="253"/>
        <v/>
      </c>
      <c r="BZ194" s="22" t="str">
        <f t="shared" si="254"/>
        <v/>
      </c>
      <c r="CA194" s="22" t="str">
        <f t="shared" si="255"/>
        <v/>
      </c>
      <c r="CB194" s="22" t="str">
        <f t="shared" si="256"/>
        <v/>
      </c>
      <c r="CC194" s="22" t="str">
        <f t="shared" si="257"/>
        <v/>
      </c>
      <c r="CD194" s="22" t="str">
        <f t="shared" si="258"/>
        <v/>
      </c>
      <c r="CE194" s="22" t="str">
        <f t="shared" si="259"/>
        <v/>
      </c>
      <c r="CF194" s="22" t="str">
        <f t="shared" si="260"/>
        <v/>
      </c>
      <c r="CG194" s="22" t="str">
        <f t="shared" si="261"/>
        <v/>
      </c>
      <c r="CH194" s="22" t="str">
        <f t="shared" si="262"/>
        <v/>
      </c>
      <c r="CI194" s="22" t="str">
        <f t="shared" si="263"/>
        <v/>
      </c>
      <c r="CJ194" s="22" t="str">
        <f t="shared" si="264"/>
        <v/>
      </c>
      <c r="CK194" s="22" t="str">
        <f t="shared" si="265"/>
        <v/>
      </c>
      <c r="CL194" s="22" t="str">
        <f t="shared" si="266"/>
        <v/>
      </c>
      <c r="CM194" s="22" t="str">
        <f t="shared" si="267"/>
        <v/>
      </c>
      <c r="CN194" s="22" t="str">
        <f t="shared" si="268"/>
        <v/>
      </c>
      <c r="CO194" s="22" t="str">
        <f t="shared" si="269"/>
        <v/>
      </c>
      <c r="CP194" s="22" t="str">
        <f t="shared" si="270"/>
        <v/>
      </c>
      <c r="CQ194" s="22" t="str">
        <f t="shared" si="271"/>
        <v/>
      </c>
      <c r="CR194" s="22" t="str">
        <f t="shared" si="272"/>
        <v/>
      </c>
      <c r="CS194" s="22" t="str">
        <f t="shared" si="273"/>
        <v/>
      </c>
      <c r="CT194" s="22" t="str">
        <f t="shared" si="274"/>
        <v/>
      </c>
      <c r="CU194" s="22" t="str">
        <f t="shared" si="275"/>
        <v/>
      </c>
      <c r="CV194" s="22" t="str">
        <f t="shared" si="276"/>
        <v/>
      </c>
      <c r="CW194" s="22" t="str">
        <f t="shared" si="277"/>
        <v/>
      </c>
      <c r="CX194" s="22" t="str">
        <f t="shared" si="278"/>
        <v/>
      </c>
      <c r="CY194" s="22" t="str">
        <f t="shared" si="279"/>
        <v/>
      </c>
      <c r="CZ194" s="22" t="str">
        <f t="shared" si="280"/>
        <v/>
      </c>
      <c r="DA194" s="22" t="str">
        <f t="shared" si="281"/>
        <v/>
      </c>
      <c r="DB194" s="22" t="str">
        <f t="shared" si="282"/>
        <v/>
      </c>
      <c r="DC194" s="22" t="str">
        <f t="shared" si="283"/>
        <v/>
      </c>
      <c r="DD194" s="22" t="str">
        <f t="shared" si="284"/>
        <v/>
      </c>
      <c r="DE194" s="22" t="str">
        <f t="shared" si="285"/>
        <v/>
      </c>
      <c r="DF194" s="22" t="str">
        <f t="shared" si="286"/>
        <v/>
      </c>
      <c r="DG194" s="22" t="str">
        <f t="shared" si="287"/>
        <v/>
      </c>
      <c r="DH194" s="22" t="str">
        <f t="shared" si="288"/>
        <v/>
      </c>
      <c r="DI194" s="22" t="str">
        <f t="shared" si="289"/>
        <v/>
      </c>
      <c r="DJ194" s="22" t="str">
        <f t="shared" si="290"/>
        <v/>
      </c>
      <c r="DK194" s="22" t="str">
        <f t="shared" si="291"/>
        <v/>
      </c>
      <c r="DL194" s="22" t="str">
        <f t="shared" si="292"/>
        <v/>
      </c>
      <c r="DM194" s="22" t="str">
        <f t="shared" si="293"/>
        <v/>
      </c>
      <c r="DN194" s="22" t="str">
        <f t="shared" si="294"/>
        <v/>
      </c>
      <c r="DO194" s="22" t="str">
        <f t="shared" si="295"/>
        <v/>
      </c>
      <c r="DP194" s="22" t="str">
        <f t="shared" si="296"/>
        <v/>
      </c>
      <c r="DQ194" s="22" t="str">
        <f t="shared" si="297"/>
        <v/>
      </c>
      <c r="DR194" s="22" t="str">
        <f t="shared" si="298"/>
        <v/>
      </c>
      <c r="DS194" s="22" t="str">
        <f t="shared" si="299"/>
        <v/>
      </c>
      <c r="DT194" s="22" t="str">
        <f t="shared" si="300"/>
        <v/>
      </c>
      <c r="DU194" s="22" t="str">
        <f t="shared" si="301"/>
        <v/>
      </c>
      <c r="DV194" s="22" t="str">
        <f t="shared" si="302"/>
        <v/>
      </c>
      <c r="DX194" s="18">
        <f t="shared" si="303"/>
        <v>2.6419213795355807</v>
      </c>
      <c r="DY194" s="18">
        <f t="shared" si="304"/>
        <v>2.5862363353962272</v>
      </c>
      <c r="DZ194" s="18">
        <f t="shared" si="305"/>
        <v>2.5282246932693662</v>
      </c>
      <c r="EA194" s="18">
        <f t="shared" si="306"/>
        <v>2.471173298747511</v>
      </c>
      <c r="EB194" s="18">
        <f t="shared" si="307"/>
        <v>2.4146291549249894</v>
      </c>
      <c r="EC194" s="18">
        <f t="shared" si="308"/>
        <v>2.360366651887241</v>
      </c>
      <c r="ED194" s="18">
        <f t="shared" si="309"/>
        <v>2.3065487199665515</v>
      </c>
      <c r="EE194" s="18">
        <f t="shared" si="310"/>
        <v>2.2547611984396272</v>
      </c>
      <c r="EF194" s="18">
        <f t="shared" si="311"/>
        <v>84.177835392424328</v>
      </c>
      <c r="EG194" s="18">
        <f t="shared" si="312"/>
        <v>0</v>
      </c>
      <c r="EH194" s="18">
        <f t="shared" si="313"/>
        <v>0</v>
      </c>
      <c r="EI194" s="18">
        <f t="shared" si="314"/>
        <v>0</v>
      </c>
      <c r="EJ194" s="18">
        <f t="shared" si="315"/>
        <v>0</v>
      </c>
      <c r="EK194" s="18">
        <f t="shared" si="316"/>
        <v>0</v>
      </c>
      <c r="EL194" s="18">
        <f t="shared" si="317"/>
        <v>0</v>
      </c>
      <c r="EM194" s="18">
        <f t="shared" si="318"/>
        <v>0</v>
      </c>
      <c r="EN194" s="18">
        <f t="shared" si="319"/>
        <v>0</v>
      </c>
      <c r="EO194" s="18">
        <f t="shared" si="320"/>
        <v>0</v>
      </c>
      <c r="EP194" s="18">
        <f t="shared" si="321"/>
        <v>0</v>
      </c>
      <c r="EQ194" s="18">
        <f t="shared" si="322"/>
        <v>0</v>
      </c>
      <c r="ER194" s="18">
        <f t="shared" si="323"/>
        <v>0</v>
      </c>
      <c r="ES194" s="18">
        <f t="shared" si="324"/>
        <v>0</v>
      </c>
      <c r="ET194" s="18">
        <f t="shared" si="325"/>
        <v>0</v>
      </c>
      <c r="EU194" s="18">
        <f t="shared" si="326"/>
        <v>0</v>
      </c>
      <c r="EV194" s="18">
        <f t="shared" si="327"/>
        <v>0</v>
      </c>
      <c r="EW194" s="18">
        <f t="shared" si="328"/>
        <v>0</v>
      </c>
      <c r="EX194" s="18">
        <f t="shared" si="329"/>
        <v>0</v>
      </c>
      <c r="EY194" s="18">
        <f t="shared" si="330"/>
        <v>0</v>
      </c>
      <c r="EZ194" s="18">
        <f t="shared" si="331"/>
        <v>0</v>
      </c>
      <c r="FA194" s="18">
        <f t="shared" si="332"/>
        <v>0</v>
      </c>
      <c r="FB194" s="18">
        <f t="shared" si="333"/>
        <v>0</v>
      </c>
      <c r="FC194" s="18">
        <f t="shared" si="334"/>
        <v>0</v>
      </c>
      <c r="FD194" s="18">
        <f t="shared" si="335"/>
        <v>0</v>
      </c>
      <c r="FE194" s="18">
        <f t="shared" si="336"/>
        <v>0</v>
      </c>
      <c r="FF194" s="18">
        <f t="shared" si="337"/>
        <v>0</v>
      </c>
      <c r="FG194" s="18">
        <f t="shared" si="338"/>
        <v>0</v>
      </c>
      <c r="FH194" s="18">
        <f t="shared" si="339"/>
        <v>0</v>
      </c>
      <c r="FI194" s="18">
        <f t="shared" si="340"/>
        <v>0</v>
      </c>
      <c r="FJ194" s="18">
        <f t="shared" si="341"/>
        <v>0</v>
      </c>
      <c r="FK194" s="18">
        <f t="shared" si="342"/>
        <v>0</v>
      </c>
      <c r="FL194" s="18">
        <f t="shared" si="343"/>
        <v>0</v>
      </c>
      <c r="FM194" s="18">
        <f t="shared" si="344"/>
        <v>0</v>
      </c>
      <c r="FN194" s="18">
        <f t="shared" si="345"/>
        <v>0</v>
      </c>
      <c r="FO194" s="18">
        <f t="shared" si="346"/>
        <v>0</v>
      </c>
      <c r="FP194" s="18">
        <f t="shared" si="347"/>
        <v>0</v>
      </c>
      <c r="FQ194" s="18">
        <f t="shared" si="348"/>
        <v>0</v>
      </c>
      <c r="FR194" s="18">
        <f t="shared" si="349"/>
        <v>0</v>
      </c>
      <c r="FS194" s="18">
        <f t="shared" si="350"/>
        <v>0</v>
      </c>
      <c r="FT194" s="18">
        <f t="shared" si="351"/>
        <v>0</v>
      </c>
      <c r="FU194" s="18">
        <f t="shared" si="352"/>
        <v>0</v>
      </c>
      <c r="FV194" s="18">
        <f t="shared" si="353"/>
        <v>0</v>
      </c>
      <c r="FW194" s="18">
        <f t="shared" si="354"/>
        <v>0</v>
      </c>
      <c r="FX194" s="18">
        <f t="shared" si="355"/>
        <v>0</v>
      </c>
      <c r="FY194" s="18">
        <f t="shared" si="356"/>
        <v>0</v>
      </c>
      <c r="FZ194" s="18">
        <f t="shared" si="357"/>
        <v>0</v>
      </c>
      <c r="GA194" s="18">
        <f t="shared" si="358"/>
        <v>0</v>
      </c>
      <c r="GB194" s="18">
        <f t="shared" si="359"/>
        <v>0</v>
      </c>
      <c r="GC194" s="18">
        <f t="shared" si="360"/>
        <v>0</v>
      </c>
      <c r="GD194" s="18">
        <f t="shared" si="361"/>
        <v>0</v>
      </c>
      <c r="GE194" s="18">
        <f t="shared" si="362"/>
        <v>0</v>
      </c>
    </row>
    <row r="195" spans="1:187" x14ac:dyDescent="0.2">
      <c r="A195">
        <v>192</v>
      </c>
      <c r="B195" s="16">
        <f>Bonds!B195</f>
        <v>47907</v>
      </c>
      <c r="C195" s="17">
        <f>Bonds!C195</f>
        <v>3.5</v>
      </c>
      <c r="D195">
        <f>Bonds!Q195</f>
        <v>9</v>
      </c>
      <c r="E195">
        <f t="shared" si="242"/>
        <v>1</v>
      </c>
      <c r="F195" s="16">
        <f>IF(1&gt;$D195,"",IF($E195=1,EOMONTH(EDATE(Bonds!$I195,6*(1-1)),0),EDATE(Bonds!$I195,6*(1-1))))</f>
        <v>46446</v>
      </c>
      <c r="G195" s="16">
        <f>IF(2&gt;$D195,"",IF($E195=1,EOMONTH(EDATE(Bonds!$I195,6*(2-1)),0),EDATE(Bonds!$I195,6*(2-1))))</f>
        <v>46630</v>
      </c>
      <c r="H195" s="16">
        <f>IF(3&gt;$D195,"",IF($E195=1,EOMONTH(EDATE(Bonds!$I195,6*(3-1)),0),EDATE(Bonds!$I195,6*(3-1))))</f>
        <v>46812</v>
      </c>
      <c r="I195" s="16">
        <f>IF(4&gt;$D195,"",IF($E195=1,EOMONTH(EDATE(Bonds!$I195,6*(4-1)),0),EDATE(Bonds!$I195,6*(4-1))))</f>
        <v>46996</v>
      </c>
      <c r="J195" s="16">
        <f>IF(5&gt;$D195,"",IF($E195=1,EOMONTH(EDATE(Bonds!$I195,6*(5-1)),0),EDATE(Bonds!$I195,6*(5-1))))</f>
        <v>47177</v>
      </c>
      <c r="K195" s="16">
        <f>IF(6&gt;$D195,"",IF($E195=1,EOMONTH(EDATE(Bonds!$I195,6*(6-1)),0),EDATE(Bonds!$I195,6*(6-1))))</f>
        <v>47361</v>
      </c>
      <c r="L195" s="16">
        <f>IF(7&gt;$D195,"",IF($E195=1,EOMONTH(EDATE(Bonds!$I195,6*(7-1)),0),EDATE(Bonds!$I195,6*(7-1))))</f>
        <v>47542</v>
      </c>
      <c r="M195" s="16">
        <f>IF(8&gt;$D195,"",IF($E195=1,EOMONTH(EDATE(Bonds!$I195,6*(8-1)),0),EDATE(Bonds!$I195,6*(8-1))))</f>
        <v>47726</v>
      </c>
      <c r="N195" s="16">
        <f>IF(9&gt;$D195,"",IF($E195=1,EOMONTH(EDATE(Bonds!$I195,6*(9-1)),0),EDATE(Bonds!$I195,6*(9-1))))</f>
        <v>47907</v>
      </c>
      <c r="O195" s="16" t="str">
        <f>IF(10&gt;$D195,"",IF($E195=1,EOMONTH(EDATE(Bonds!$I195,6*(10-1)),0),EDATE(Bonds!$I195,6*(10-1))))</f>
        <v/>
      </c>
      <c r="P195" s="16" t="str">
        <f>IF(11&gt;$D195,"",IF($E195=1,EOMONTH(EDATE(Bonds!$I195,6*(11-1)),0),EDATE(Bonds!$I195,6*(11-1))))</f>
        <v/>
      </c>
      <c r="Q195" s="16" t="str">
        <f>IF(12&gt;$D195,"",IF($E195=1,EOMONTH(EDATE(Bonds!$I195,6*(12-1)),0),EDATE(Bonds!$I195,6*(12-1))))</f>
        <v/>
      </c>
      <c r="R195" s="16" t="str">
        <f>IF(13&gt;$D195,"",IF($E195=1,EOMONTH(EDATE(Bonds!$I195,6*(13-1)),0),EDATE(Bonds!$I195,6*(13-1))))</f>
        <v/>
      </c>
      <c r="S195" s="16" t="str">
        <f>IF(14&gt;$D195,"",IF($E195=1,EOMONTH(EDATE(Bonds!$I195,6*(14-1)),0),EDATE(Bonds!$I195,6*(14-1))))</f>
        <v/>
      </c>
      <c r="T195" s="16" t="str">
        <f>IF(15&gt;$D195,"",IF($E195=1,EOMONTH(EDATE(Bonds!$I195,6*(15-1)),0),EDATE(Bonds!$I195,6*(15-1))))</f>
        <v/>
      </c>
      <c r="U195" s="16" t="str">
        <f>IF(16&gt;$D195,"",IF($E195=1,EOMONTH(EDATE(Bonds!$I195,6*(16-1)),0),EDATE(Bonds!$I195,6*(16-1))))</f>
        <v/>
      </c>
      <c r="V195" s="16" t="str">
        <f>IF(17&gt;$D195,"",IF($E195=1,EOMONTH(EDATE(Bonds!$I195,6*(17-1)),0),EDATE(Bonds!$I195,6*(17-1))))</f>
        <v/>
      </c>
      <c r="W195" s="16" t="str">
        <f>IF(18&gt;$D195,"",IF($E195=1,EOMONTH(EDATE(Bonds!$I195,6*(18-1)),0),EDATE(Bonds!$I195,6*(18-1))))</f>
        <v/>
      </c>
      <c r="X195" s="16" t="str">
        <f>IF(19&gt;$D195,"",IF($E195=1,EOMONTH(EDATE(Bonds!$I195,6*(19-1)),0),EDATE(Bonds!$I195,6*(19-1))))</f>
        <v/>
      </c>
      <c r="Y195" s="16" t="str">
        <f>IF(20&gt;$D195,"",IF($E195=1,EOMONTH(EDATE(Bonds!$I195,6*(20-1)),0),EDATE(Bonds!$I195,6*(20-1))))</f>
        <v/>
      </c>
      <c r="Z195" s="16" t="str">
        <f>IF(21&gt;$D195,"",IF($E195=1,EOMONTH(EDATE(Bonds!$I195,6*(21-1)),0),EDATE(Bonds!$I195,6*(21-1))))</f>
        <v/>
      </c>
      <c r="AA195" s="16" t="str">
        <f>IF(22&gt;$D195,"",IF($E195=1,EOMONTH(EDATE(Bonds!$I195,6*(22-1)),0),EDATE(Bonds!$I195,6*(22-1))))</f>
        <v/>
      </c>
      <c r="AB195" s="16" t="str">
        <f>IF(23&gt;$D195,"",IF($E195=1,EOMONTH(EDATE(Bonds!$I195,6*(23-1)),0),EDATE(Bonds!$I195,6*(23-1))))</f>
        <v/>
      </c>
      <c r="AC195" s="16" t="str">
        <f>IF(24&gt;$D195,"",IF($E195=1,EOMONTH(EDATE(Bonds!$I195,6*(24-1)),0),EDATE(Bonds!$I195,6*(24-1))))</f>
        <v/>
      </c>
      <c r="AD195" s="16" t="str">
        <f>IF(25&gt;$D195,"",IF($E195=1,EOMONTH(EDATE(Bonds!$I195,6*(25-1)),0),EDATE(Bonds!$I195,6*(25-1))))</f>
        <v/>
      </c>
      <c r="AE195" s="16" t="str">
        <f>IF(26&gt;$D195,"",IF($E195=1,EOMONTH(EDATE(Bonds!$I195,6*(26-1)),0),EDATE(Bonds!$I195,6*(26-1))))</f>
        <v/>
      </c>
      <c r="AF195" s="16" t="str">
        <f>IF(27&gt;$D195,"",IF($E195=1,EOMONTH(EDATE(Bonds!$I195,6*(27-1)),0),EDATE(Bonds!$I195,6*(27-1))))</f>
        <v/>
      </c>
      <c r="AG195" s="16" t="str">
        <f>IF(28&gt;$D195,"",IF($E195=1,EOMONTH(EDATE(Bonds!$I195,6*(28-1)),0),EDATE(Bonds!$I195,6*(28-1))))</f>
        <v/>
      </c>
      <c r="AH195" s="16" t="str">
        <f>IF(29&gt;$D195,"",IF($E195=1,EOMONTH(EDATE(Bonds!$I195,6*(29-1)),0),EDATE(Bonds!$I195,6*(29-1))))</f>
        <v/>
      </c>
      <c r="AI195" s="16" t="str">
        <f>IF(30&gt;$D195,"",IF($E195=1,EOMONTH(EDATE(Bonds!$I195,6*(30-1)),0),EDATE(Bonds!$I195,6*(30-1))))</f>
        <v/>
      </c>
      <c r="AJ195" s="16" t="str">
        <f>IF(31&gt;$D195,"",IF($E195=1,EOMONTH(EDATE(Bonds!$I195,6*(31-1)),0),EDATE(Bonds!$I195,6*(31-1))))</f>
        <v/>
      </c>
      <c r="AK195" s="16" t="str">
        <f>IF(32&gt;$D195,"",IF($E195=1,EOMONTH(EDATE(Bonds!$I195,6*(32-1)),0),EDATE(Bonds!$I195,6*(32-1))))</f>
        <v/>
      </c>
      <c r="AL195" s="16" t="str">
        <f>IF(33&gt;$D195,"",IF($E195=1,EOMONTH(EDATE(Bonds!$I195,6*(33-1)),0),EDATE(Bonds!$I195,6*(33-1))))</f>
        <v/>
      </c>
      <c r="AM195" s="16" t="str">
        <f>IF(34&gt;$D195,"",IF($E195=1,EOMONTH(EDATE(Bonds!$I195,6*(34-1)),0),EDATE(Bonds!$I195,6*(34-1))))</f>
        <v/>
      </c>
      <c r="AN195" s="16" t="str">
        <f>IF(35&gt;$D195,"",IF($E195=1,EOMONTH(EDATE(Bonds!$I195,6*(35-1)),0),EDATE(Bonds!$I195,6*(35-1))))</f>
        <v/>
      </c>
      <c r="AO195" s="16" t="str">
        <f>IF(36&gt;$D195,"",IF($E195=1,EOMONTH(EDATE(Bonds!$I195,6*(36-1)),0),EDATE(Bonds!$I195,6*(36-1))))</f>
        <v/>
      </c>
      <c r="AP195" s="16" t="str">
        <f>IF(37&gt;$D195,"",IF($E195=1,EOMONTH(EDATE(Bonds!$I195,6*(37-1)),0),EDATE(Bonds!$I195,6*(37-1))))</f>
        <v/>
      </c>
      <c r="AQ195" s="16" t="str">
        <f>IF(38&gt;$D195,"",IF($E195=1,EOMONTH(EDATE(Bonds!$I195,6*(38-1)),0),EDATE(Bonds!$I195,6*(38-1))))</f>
        <v/>
      </c>
      <c r="AR195" s="16" t="str">
        <f>IF(39&gt;$D195,"",IF($E195=1,EOMONTH(EDATE(Bonds!$I195,6*(39-1)),0),EDATE(Bonds!$I195,6*(39-1))))</f>
        <v/>
      </c>
      <c r="AS195" s="16" t="str">
        <f>IF(40&gt;$D195,"",IF($E195=1,EOMONTH(EDATE(Bonds!$I195,6*(40-1)),0),EDATE(Bonds!$I195,6*(40-1))))</f>
        <v/>
      </c>
      <c r="AT195" s="16" t="str">
        <f>IF(41&gt;$D195,"",IF($E195=1,EOMONTH(EDATE(Bonds!$I195,6*(41-1)),0),EDATE(Bonds!$I195,6*(41-1))))</f>
        <v/>
      </c>
      <c r="AU195" s="16" t="str">
        <f>IF(42&gt;$D195,"",IF($E195=1,EOMONTH(EDATE(Bonds!$I195,6*(42-1)),0),EDATE(Bonds!$I195,6*(42-1))))</f>
        <v/>
      </c>
      <c r="AV195" s="16" t="str">
        <f>IF(43&gt;$D195,"",IF($E195=1,EOMONTH(EDATE(Bonds!$I195,6*(43-1)),0),EDATE(Bonds!$I195,6*(43-1))))</f>
        <v/>
      </c>
      <c r="AW195" s="16" t="str">
        <f>IF(44&gt;$D195,"",IF($E195=1,EOMONTH(EDATE(Bonds!$I195,6*(44-1)),0),EDATE(Bonds!$I195,6*(44-1))))</f>
        <v/>
      </c>
      <c r="AX195" s="16" t="str">
        <f>IF(45&gt;$D195,"",IF($E195=1,EOMONTH(EDATE(Bonds!$I195,6*(45-1)),0),EDATE(Bonds!$I195,6*(45-1))))</f>
        <v/>
      </c>
      <c r="AY195" s="16" t="str">
        <f>IF(46&gt;$D195,"",IF($E195=1,EOMONTH(EDATE(Bonds!$I195,6*(46-1)),0),EDATE(Bonds!$I195,6*(46-1))))</f>
        <v/>
      </c>
      <c r="AZ195" s="16" t="str">
        <f>IF(47&gt;$D195,"",IF($E195=1,EOMONTH(EDATE(Bonds!$I195,6*(47-1)),0),EDATE(Bonds!$I195,6*(47-1))))</f>
        <v/>
      </c>
      <c r="BA195" s="16" t="str">
        <f>IF(48&gt;$D195,"",IF($E195=1,EOMONTH(EDATE(Bonds!$I195,6*(48-1)),0),EDATE(Bonds!$I195,6*(48-1))))</f>
        <v/>
      </c>
      <c r="BB195" s="16" t="str">
        <f>IF(49&gt;$D195,"",IF($E195=1,EOMONTH(EDATE(Bonds!$I195,6*(49-1)),0),EDATE(Bonds!$I195,6*(49-1))))</f>
        <v/>
      </c>
      <c r="BC195" s="16" t="str">
        <f>IF(50&gt;$D195,"",IF($E195=1,EOMONTH(EDATE(Bonds!$I195,6*(50-1)),0),EDATE(Bonds!$I195,6*(50-1))))</f>
        <v/>
      </c>
      <c r="BD195" s="16" t="str">
        <f>IF(51&gt;$D195,"",IF($E195=1,EOMONTH(EDATE(Bonds!$I195,6*(51-1)),0),EDATE(Bonds!$I195,6*(51-1))))</f>
        <v/>
      </c>
      <c r="BE195" s="16" t="str">
        <f>IF(52&gt;$D195,"",IF($E195=1,EOMONTH(EDATE(Bonds!$I195,6*(52-1)),0),EDATE(Bonds!$I195,6*(52-1))))</f>
        <v/>
      </c>
      <c r="BF195" s="16" t="str">
        <f>IF(53&gt;$D195,"",IF($E195=1,EOMONTH(EDATE(Bonds!$I195,6*(53-1)),0),EDATE(Bonds!$I195,6*(53-1))))</f>
        <v/>
      </c>
      <c r="BG195" s="16" t="str">
        <f>IF(54&gt;$D195,"",IF($E195=1,EOMONTH(EDATE(Bonds!$I195,6*(54-1)),0),EDATE(Bonds!$I195,6*(54-1))))</f>
        <v/>
      </c>
      <c r="BH195" s="16" t="str">
        <f>IF(55&gt;$D195,"",IF($E195=1,EOMONTH(EDATE(Bonds!$I195,6*(55-1)),0),EDATE(Bonds!$I195,6*(55-1))))</f>
        <v/>
      </c>
      <c r="BI195" s="16" t="str">
        <f>IF(56&gt;$D195,"",IF($E195=1,EOMONTH(EDATE(Bonds!$I195,6*(56-1)),0),EDATE(Bonds!$I195,6*(56-1))))</f>
        <v/>
      </c>
      <c r="BJ195" s="16" t="str">
        <f>IF(57&gt;$D195,"",IF($E195=1,EOMONTH(EDATE(Bonds!$I195,6*(57-1)),0),EDATE(Bonds!$I195,6*(57-1))))</f>
        <v/>
      </c>
      <c r="BK195" s="16" t="str">
        <f>IF(58&gt;$D195,"",IF($E195=1,EOMONTH(EDATE(Bonds!$I195,6*(58-1)),0),EDATE(Bonds!$I195,6*(58-1))))</f>
        <v/>
      </c>
      <c r="BL195" s="16" t="str">
        <f>IF(59&gt;$D195,"",IF($E195=1,EOMONTH(EDATE(Bonds!$I195,6*(59-1)),0),EDATE(Bonds!$I195,6*(59-1))))</f>
        <v/>
      </c>
      <c r="BM195" s="16" t="str">
        <f>IF(60&gt;$D195,"",IF($E195=1,EOMONTH(EDATE(Bonds!$I195,6*(60-1)),0),EDATE(Bonds!$I195,6*(60-1))))</f>
        <v/>
      </c>
      <c r="BO195" s="22">
        <f t="shared" si="243"/>
        <v>3.9202392010101589E-2</v>
      </c>
      <c r="BP195" s="22">
        <f t="shared" si="244"/>
        <v>4.1255641648900956E-2</v>
      </c>
      <c r="BQ195" s="22">
        <f t="shared" si="245"/>
        <v>4.2555187696662007E-2</v>
      </c>
      <c r="BR195" s="22">
        <f t="shared" si="246"/>
        <v>4.3381487769686353E-2</v>
      </c>
      <c r="BS195" s="22">
        <f t="shared" si="247"/>
        <v>4.3888815110501606E-2</v>
      </c>
      <c r="BT195" s="22">
        <f t="shared" si="248"/>
        <v>4.4216358597080604E-2</v>
      </c>
      <c r="BU195" s="22">
        <f t="shared" si="249"/>
        <v>4.4435211128587213E-2</v>
      </c>
      <c r="BV195" s="22">
        <f t="shared" si="250"/>
        <v>4.4608469396699907E-2</v>
      </c>
      <c r="BW195" s="22">
        <f t="shared" si="251"/>
        <v>4.4765834853793152E-2</v>
      </c>
      <c r="BX195" s="22" t="str">
        <f t="shared" si="252"/>
        <v/>
      </c>
      <c r="BY195" s="22" t="str">
        <f t="shared" si="253"/>
        <v/>
      </c>
      <c r="BZ195" s="22" t="str">
        <f t="shared" si="254"/>
        <v/>
      </c>
      <c r="CA195" s="22" t="str">
        <f t="shared" si="255"/>
        <v/>
      </c>
      <c r="CB195" s="22" t="str">
        <f t="shared" si="256"/>
        <v/>
      </c>
      <c r="CC195" s="22" t="str">
        <f t="shared" si="257"/>
        <v/>
      </c>
      <c r="CD195" s="22" t="str">
        <f t="shared" si="258"/>
        <v/>
      </c>
      <c r="CE195" s="22" t="str">
        <f t="shared" si="259"/>
        <v/>
      </c>
      <c r="CF195" s="22" t="str">
        <f t="shared" si="260"/>
        <v/>
      </c>
      <c r="CG195" s="22" t="str">
        <f t="shared" si="261"/>
        <v/>
      </c>
      <c r="CH195" s="22" t="str">
        <f t="shared" si="262"/>
        <v/>
      </c>
      <c r="CI195" s="22" t="str">
        <f t="shared" si="263"/>
        <v/>
      </c>
      <c r="CJ195" s="22" t="str">
        <f t="shared" si="264"/>
        <v/>
      </c>
      <c r="CK195" s="22" t="str">
        <f t="shared" si="265"/>
        <v/>
      </c>
      <c r="CL195" s="22" t="str">
        <f t="shared" si="266"/>
        <v/>
      </c>
      <c r="CM195" s="22" t="str">
        <f t="shared" si="267"/>
        <v/>
      </c>
      <c r="CN195" s="22" t="str">
        <f t="shared" si="268"/>
        <v/>
      </c>
      <c r="CO195" s="22" t="str">
        <f t="shared" si="269"/>
        <v/>
      </c>
      <c r="CP195" s="22" t="str">
        <f t="shared" si="270"/>
        <v/>
      </c>
      <c r="CQ195" s="22" t="str">
        <f t="shared" si="271"/>
        <v/>
      </c>
      <c r="CR195" s="22" t="str">
        <f t="shared" si="272"/>
        <v/>
      </c>
      <c r="CS195" s="22" t="str">
        <f t="shared" si="273"/>
        <v/>
      </c>
      <c r="CT195" s="22" t="str">
        <f t="shared" si="274"/>
        <v/>
      </c>
      <c r="CU195" s="22" t="str">
        <f t="shared" si="275"/>
        <v/>
      </c>
      <c r="CV195" s="22" t="str">
        <f t="shared" si="276"/>
        <v/>
      </c>
      <c r="CW195" s="22" t="str">
        <f t="shared" si="277"/>
        <v/>
      </c>
      <c r="CX195" s="22" t="str">
        <f t="shared" si="278"/>
        <v/>
      </c>
      <c r="CY195" s="22" t="str">
        <f t="shared" si="279"/>
        <v/>
      </c>
      <c r="CZ195" s="22" t="str">
        <f t="shared" si="280"/>
        <v/>
      </c>
      <c r="DA195" s="22" t="str">
        <f t="shared" si="281"/>
        <v/>
      </c>
      <c r="DB195" s="22" t="str">
        <f t="shared" si="282"/>
        <v/>
      </c>
      <c r="DC195" s="22" t="str">
        <f t="shared" si="283"/>
        <v/>
      </c>
      <c r="DD195" s="22" t="str">
        <f t="shared" si="284"/>
        <v/>
      </c>
      <c r="DE195" s="22" t="str">
        <f t="shared" si="285"/>
        <v/>
      </c>
      <c r="DF195" s="22" t="str">
        <f t="shared" si="286"/>
        <v/>
      </c>
      <c r="DG195" s="22" t="str">
        <f t="shared" si="287"/>
        <v/>
      </c>
      <c r="DH195" s="22" t="str">
        <f t="shared" si="288"/>
        <v/>
      </c>
      <c r="DI195" s="22" t="str">
        <f t="shared" si="289"/>
        <v/>
      </c>
      <c r="DJ195" s="22" t="str">
        <f t="shared" si="290"/>
        <v/>
      </c>
      <c r="DK195" s="22" t="str">
        <f t="shared" si="291"/>
        <v/>
      </c>
      <c r="DL195" s="22" t="str">
        <f t="shared" si="292"/>
        <v/>
      </c>
      <c r="DM195" s="22" t="str">
        <f t="shared" si="293"/>
        <v/>
      </c>
      <c r="DN195" s="22" t="str">
        <f t="shared" si="294"/>
        <v/>
      </c>
      <c r="DO195" s="22" t="str">
        <f t="shared" si="295"/>
        <v/>
      </c>
      <c r="DP195" s="22" t="str">
        <f t="shared" si="296"/>
        <v/>
      </c>
      <c r="DQ195" s="22" t="str">
        <f t="shared" si="297"/>
        <v/>
      </c>
      <c r="DR195" s="22" t="str">
        <f t="shared" si="298"/>
        <v/>
      </c>
      <c r="DS195" s="22" t="str">
        <f t="shared" si="299"/>
        <v/>
      </c>
      <c r="DT195" s="22" t="str">
        <f t="shared" si="300"/>
        <v/>
      </c>
      <c r="DU195" s="22" t="str">
        <f t="shared" si="301"/>
        <v/>
      </c>
      <c r="DV195" s="22" t="str">
        <f t="shared" si="302"/>
        <v/>
      </c>
      <c r="DX195" s="18">
        <f t="shared" si="303"/>
        <v>1.7177837253148605</v>
      </c>
      <c r="DY195" s="18">
        <f t="shared" si="304"/>
        <v>1.6807907707180625</v>
      </c>
      <c r="DZ195" s="18">
        <f t="shared" si="305"/>
        <v>1.6434110947883092</v>
      </c>
      <c r="EA195" s="18">
        <f t="shared" si="306"/>
        <v>1.6059007050686076</v>
      </c>
      <c r="EB195" s="18">
        <f t="shared" si="307"/>
        <v>1.5697491326257424</v>
      </c>
      <c r="EC195" s="18">
        <f t="shared" si="308"/>
        <v>1.5339018181812967</v>
      </c>
      <c r="ED195" s="18">
        <f t="shared" si="309"/>
        <v>1.4994934357527347</v>
      </c>
      <c r="EE195" s="18">
        <f t="shared" si="310"/>
        <v>1.4652669074220674</v>
      </c>
      <c r="EF195" s="18">
        <f t="shared" si="311"/>
        <v>83.272224943957383</v>
      </c>
      <c r="EG195" s="18">
        <f t="shared" si="312"/>
        <v>0</v>
      </c>
      <c r="EH195" s="18">
        <f t="shared" si="313"/>
        <v>0</v>
      </c>
      <c r="EI195" s="18">
        <f t="shared" si="314"/>
        <v>0</v>
      </c>
      <c r="EJ195" s="18">
        <f t="shared" si="315"/>
        <v>0</v>
      </c>
      <c r="EK195" s="18">
        <f t="shared" si="316"/>
        <v>0</v>
      </c>
      <c r="EL195" s="18">
        <f t="shared" si="317"/>
        <v>0</v>
      </c>
      <c r="EM195" s="18">
        <f t="shared" si="318"/>
        <v>0</v>
      </c>
      <c r="EN195" s="18">
        <f t="shared" si="319"/>
        <v>0</v>
      </c>
      <c r="EO195" s="18">
        <f t="shared" si="320"/>
        <v>0</v>
      </c>
      <c r="EP195" s="18">
        <f t="shared" si="321"/>
        <v>0</v>
      </c>
      <c r="EQ195" s="18">
        <f t="shared" si="322"/>
        <v>0</v>
      </c>
      <c r="ER195" s="18">
        <f t="shared" si="323"/>
        <v>0</v>
      </c>
      <c r="ES195" s="18">
        <f t="shared" si="324"/>
        <v>0</v>
      </c>
      <c r="ET195" s="18">
        <f t="shared" si="325"/>
        <v>0</v>
      </c>
      <c r="EU195" s="18">
        <f t="shared" si="326"/>
        <v>0</v>
      </c>
      <c r="EV195" s="18">
        <f t="shared" si="327"/>
        <v>0</v>
      </c>
      <c r="EW195" s="18">
        <f t="shared" si="328"/>
        <v>0</v>
      </c>
      <c r="EX195" s="18">
        <f t="shared" si="329"/>
        <v>0</v>
      </c>
      <c r="EY195" s="18">
        <f t="shared" si="330"/>
        <v>0</v>
      </c>
      <c r="EZ195" s="18">
        <f t="shared" si="331"/>
        <v>0</v>
      </c>
      <c r="FA195" s="18">
        <f t="shared" si="332"/>
        <v>0</v>
      </c>
      <c r="FB195" s="18">
        <f t="shared" si="333"/>
        <v>0</v>
      </c>
      <c r="FC195" s="18">
        <f t="shared" si="334"/>
        <v>0</v>
      </c>
      <c r="FD195" s="18">
        <f t="shared" si="335"/>
        <v>0</v>
      </c>
      <c r="FE195" s="18">
        <f t="shared" si="336"/>
        <v>0</v>
      </c>
      <c r="FF195" s="18">
        <f t="shared" si="337"/>
        <v>0</v>
      </c>
      <c r="FG195" s="18">
        <f t="shared" si="338"/>
        <v>0</v>
      </c>
      <c r="FH195" s="18">
        <f t="shared" si="339"/>
        <v>0</v>
      </c>
      <c r="FI195" s="18">
        <f t="shared" si="340"/>
        <v>0</v>
      </c>
      <c r="FJ195" s="18">
        <f t="shared" si="341"/>
        <v>0</v>
      </c>
      <c r="FK195" s="18">
        <f t="shared" si="342"/>
        <v>0</v>
      </c>
      <c r="FL195" s="18">
        <f t="shared" si="343"/>
        <v>0</v>
      </c>
      <c r="FM195" s="18">
        <f t="shared" si="344"/>
        <v>0</v>
      </c>
      <c r="FN195" s="18">
        <f t="shared" si="345"/>
        <v>0</v>
      </c>
      <c r="FO195" s="18">
        <f t="shared" si="346"/>
        <v>0</v>
      </c>
      <c r="FP195" s="18">
        <f t="shared" si="347"/>
        <v>0</v>
      </c>
      <c r="FQ195" s="18">
        <f t="shared" si="348"/>
        <v>0</v>
      </c>
      <c r="FR195" s="18">
        <f t="shared" si="349"/>
        <v>0</v>
      </c>
      <c r="FS195" s="18">
        <f t="shared" si="350"/>
        <v>0</v>
      </c>
      <c r="FT195" s="18">
        <f t="shared" si="351"/>
        <v>0</v>
      </c>
      <c r="FU195" s="18">
        <f t="shared" si="352"/>
        <v>0</v>
      </c>
      <c r="FV195" s="18">
        <f t="shared" si="353"/>
        <v>0</v>
      </c>
      <c r="FW195" s="18">
        <f t="shared" si="354"/>
        <v>0</v>
      </c>
      <c r="FX195" s="18">
        <f t="shared" si="355"/>
        <v>0</v>
      </c>
      <c r="FY195" s="18">
        <f t="shared" si="356"/>
        <v>0</v>
      </c>
      <c r="FZ195" s="18">
        <f t="shared" si="357"/>
        <v>0</v>
      </c>
      <c r="GA195" s="18">
        <f t="shared" si="358"/>
        <v>0</v>
      </c>
      <c r="GB195" s="18">
        <f t="shared" si="359"/>
        <v>0</v>
      </c>
      <c r="GC195" s="18">
        <f t="shared" si="360"/>
        <v>0</v>
      </c>
      <c r="GD195" s="18">
        <f t="shared" si="361"/>
        <v>0</v>
      </c>
      <c r="GE195" s="18">
        <f t="shared" si="362"/>
        <v>0</v>
      </c>
    </row>
    <row r="196" spans="1:187" x14ac:dyDescent="0.2">
      <c r="A196">
        <v>193</v>
      </c>
      <c r="B196" s="16">
        <f>Bonds!B196</f>
        <v>47907</v>
      </c>
      <c r="C196" s="17">
        <f>Bonds!C196</f>
        <v>4.25</v>
      </c>
      <c r="D196">
        <f>Bonds!Q196</f>
        <v>9</v>
      </c>
      <c r="E196">
        <f t="shared" ref="E196:E259" si="363">IF(DAY(B196)=DAY(EOMONTH(B196,0)),1,0)</f>
        <v>1</v>
      </c>
      <c r="F196" s="16">
        <f>IF(1&gt;$D196,"",IF($E196=1,EOMONTH(EDATE(Bonds!$I196,6*(1-1)),0),EDATE(Bonds!$I196,6*(1-1))))</f>
        <v>46446</v>
      </c>
      <c r="G196" s="16">
        <f>IF(2&gt;$D196,"",IF($E196=1,EOMONTH(EDATE(Bonds!$I196,6*(2-1)),0),EDATE(Bonds!$I196,6*(2-1))))</f>
        <v>46630</v>
      </c>
      <c r="H196" s="16">
        <f>IF(3&gt;$D196,"",IF($E196=1,EOMONTH(EDATE(Bonds!$I196,6*(3-1)),0),EDATE(Bonds!$I196,6*(3-1))))</f>
        <v>46812</v>
      </c>
      <c r="I196" s="16">
        <f>IF(4&gt;$D196,"",IF($E196=1,EOMONTH(EDATE(Bonds!$I196,6*(4-1)),0),EDATE(Bonds!$I196,6*(4-1))))</f>
        <v>46996</v>
      </c>
      <c r="J196" s="16">
        <f>IF(5&gt;$D196,"",IF($E196=1,EOMONTH(EDATE(Bonds!$I196,6*(5-1)),0),EDATE(Bonds!$I196,6*(5-1))))</f>
        <v>47177</v>
      </c>
      <c r="K196" s="16">
        <f>IF(6&gt;$D196,"",IF($E196=1,EOMONTH(EDATE(Bonds!$I196,6*(6-1)),0),EDATE(Bonds!$I196,6*(6-1))))</f>
        <v>47361</v>
      </c>
      <c r="L196" s="16">
        <f>IF(7&gt;$D196,"",IF($E196=1,EOMONTH(EDATE(Bonds!$I196,6*(7-1)),0),EDATE(Bonds!$I196,6*(7-1))))</f>
        <v>47542</v>
      </c>
      <c r="M196" s="16">
        <f>IF(8&gt;$D196,"",IF($E196=1,EOMONTH(EDATE(Bonds!$I196,6*(8-1)),0),EDATE(Bonds!$I196,6*(8-1))))</f>
        <v>47726</v>
      </c>
      <c r="N196" s="16">
        <f>IF(9&gt;$D196,"",IF($E196=1,EOMONTH(EDATE(Bonds!$I196,6*(9-1)),0),EDATE(Bonds!$I196,6*(9-1))))</f>
        <v>47907</v>
      </c>
      <c r="O196" s="16" t="str">
        <f>IF(10&gt;$D196,"",IF($E196=1,EOMONTH(EDATE(Bonds!$I196,6*(10-1)),0),EDATE(Bonds!$I196,6*(10-1))))</f>
        <v/>
      </c>
      <c r="P196" s="16" t="str">
        <f>IF(11&gt;$D196,"",IF($E196=1,EOMONTH(EDATE(Bonds!$I196,6*(11-1)),0),EDATE(Bonds!$I196,6*(11-1))))</f>
        <v/>
      </c>
      <c r="Q196" s="16" t="str">
        <f>IF(12&gt;$D196,"",IF($E196=1,EOMONTH(EDATE(Bonds!$I196,6*(12-1)),0),EDATE(Bonds!$I196,6*(12-1))))</f>
        <v/>
      </c>
      <c r="R196" s="16" t="str">
        <f>IF(13&gt;$D196,"",IF($E196=1,EOMONTH(EDATE(Bonds!$I196,6*(13-1)),0),EDATE(Bonds!$I196,6*(13-1))))</f>
        <v/>
      </c>
      <c r="S196" s="16" t="str">
        <f>IF(14&gt;$D196,"",IF($E196=1,EOMONTH(EDATE(Bonds!$I196,6*(14-1)),0),EDATE(Bonds!$I196,6*(14-1))))</f>
        <v/>
      </c>
      <c r="T196" s="16" t="str">
        <f>IF(15&gt;$D196,"",IF($E196=1,EOMONTH(EDATE(Bonds!$I196,6*(15-1)),0),EDATE(Bonds!$I196,6*(15-1))))</f>
        <v/>
      </c>
      <c r="U196" s="16" t="str">
        <f>IF(16&gt;$D196,"",IF($E196=1,EOMONTH(EDATE(Bonds!$I196,6*(16-1)),0),EDATE(Bonds!$I196,6*(16-1))))</f>
        <v/>
      </c>
      <c r="V196" s="16" t="str">
        <f>IF(17&gt;$D196,"",IF($E196=1,EOMONTH(EDATE(Bonds!$I196,6*(17-1)),0),EDATE(Bonds!$I196,6*(17-1))))</f>
        <v/>
      </c>
      <c r="W196" s="16" t="str">
        <f>IF(18&gt;$D196,"",IF($E196=1,EOMONTH(EDATE(Bonds!$I196,6*(18-1)),0),EDATE(Bonds!$I196,6*(18-1))))</f>
        <v/>
      </c>
      <c r="X196" s="16" t="str">
        <f>IF(19&gt;$D196,"",IF($E196=1,EOMONTH(EDATE(Bonds!$I196,6*(19-1)),0),EDATE(Bonds!$I196,6*(19-1))))</f>
        <v/>
      </c>
      <c r="Y196" s="16" t="str">
        <f>IF(20&gt;$D196,"",IF($E196=1,EOMONTH(EDATE(Bonds!$I196,6*(20-1)),0),EDATE(Bonds!$I196,6*(20-1))))</f>
        <v/>
      </c>
      <c r="Z196" s="16" t="str">
        <f>IF(21&gt;$D196,"",IF($E196=1,EOMONTH(EDATE(Bonds!$I196,6*(21-1)),0),EDATE(Bonds!$I196,6*(21-1))))</f>
        <v/>
      </c>
      <c r="AA196" s="16" t="str">
        <f>IF(22&gt;$D196,"",IF($E196=1,EOMONTH(EDATE(Bonds!$I196,6*(22-1)),0),EDATE(Bonds!$I196,6*(22-1))))</f>
        <v/>
      </c>
      <c r="AB196" s="16" t="str">
        <f>IF(23&gt;$D196,"",IF($E196=1,EOMONTH(EDATE(Bonds!$I196,6*(23-1)),0),EDATE(Bonds!$I196,6*(23-1))))</f>
        <v/>
      </c>
      <c r="AC196" s="16" t="str">
        <f>IF(24&gt;$D196,"",IF($E196=1,EOMONTH(EDATE(Bonds!$I196,6*(24-1)),0),EDATE(Bonds!$I196,6*(24-1))))</f>
        <v/>
      </c>
      <c r="AD196" s="16" t="str">
        <f>IF(25&gt;$D196,"",IF($E196=1,EOMONTH(EDATE(Bonds!$I196,6*(25-1)),0),EDATE(Bonds!$I196,6*(25-1))))</f>
        <v/>
      </c>
      <c r="AE196" s="16" t="str">
        <f>IF(26&gt;$D196,"",IF($E196=1,EOMONTH(EDATE(Bonds!$I196,6*(26-1)),0),EDATE(Bonds!$I196,6*(26-1))))</f>
        <v/>
      </c>
      <c r="AF196" s="16" t="str">
        <f>IF(27&gt;$D196,"",IF($E196=1,EOMONTH(EDATE(Bonds!$I196,6*(27-1)),0),EDATE(Bonds!$I196,6*(27-1))))</f>
        <v/>
      </c>
      <c r="AG196" s="16" t="str">
        <f>IF(28&gt;$D196,"",IF($E196=1,EOMONTH(EDATE(Bonds!$I196,6*(28-1)),0),EDATE(Bonds!$I196,6*(28-1))))</f>
        <v/>
      </c>
      <c r="AH196" s="16" t="str">
        <f>IF(29&gt;$D196,"",IF($E196=1,EOMONTH(EDATE(Bonds!$I196,6*(29-1)),0),EDATE(Bonds!$I196,6*(29-1))))</f>
        <v/>
      </c>
      <c r="AI196" s="16" t="str">
        <f>IF(30&gt;$D196,"",IF($E196=1,EOMONTH(EDATE(Bonds!$I196,6*(30-1)),0),EDATE(Bonds!$I196,6*(30-1))))</f>
        <v/>
      </c>
      <c r="AJ196" s="16" t="str">
        <f>IF(31&gt;$D196,"",IF($E196=1,EOMONTH(EDATE(Bonds!$I196,6*(31-1)),0),EDATE(Bonds!$I196,6*(31-1))))</f>
        <v/>
      </c>
      <c r="AK196" s="16" t="str">
        <f>IF(32&gt;$D196,"",IF($E196=1,EOMONTH(EDATE(Bonds!$I196,6*(32-1)),0),EDATE(Bonds!$I196,6*(32-1))))</f>
        <v/>
      </c>
      <c r="AL196" s="16" t="str">
        <f>IF(33&gt;$D196,"",IF($E196=1,EOMONTH(EDATE(Bonds!$I196,6*(33-1)),0),EDATE(Bonds!$I196,6*(33-1))))</f>
        <v/>
      </c>
      <c r="AM196" s="16" t="str">
        <f>IF(34&gt;$D196,"",IF($E196=1,EOMONTH(EDATE(Bonds!$I196,6*(34-1)),0),EDATE(Bonds!$I196,6*(34-1))))</f>
        <v/>
      </c>
      <c r="AN196" s="16" t="str">
        <f>IF(35&gt;$D196,"",IF($E196=1,EOMONTH(EDATE(Bonds!$I196,6*(35-1)),0),EDATE(Bonds!$I196,6*(35-1))))</f>
        <v/>
      </c>
      <c r="AO196" s="16" t="str">
        <f>IF(36&gt;$D196,"",IF($E196=1,EOMONTH(EDATE(Bonds!$I196,6*(36-1)),0),EDATE(Bonds!$I196,6*(36-1))))</f>
        <v/>
      </c>
      <c r="AP196" s="16" t="str">
        <f>IF(37&gt;$D196,"",IF($E196=1,EOMONTH(EDATE(Bonds!$I196,6*(37-1)),0),EDATE(Bonds!$I196,6*(37-1))))</f>
        <v/>
      </c>
      <c r="AQ196" s="16" t="str">
        <f>IF(38&gt;$D196,"",IF($E196=1,EOMONTH(EDATE(Bonds!$I196,6*(38-1)),0),EDATE(Bonds!$I196,6*(38-1))))</f>
        <v/>
      </c>
      <c r="AR196" s="16" t="str">
        <f>IF(39&gt;$D196,"",IF($E196=1,EOMONTH(EDATE(Bonds!$I196,6*(39-1)),0),EDATE(Bonds!$I196,6*(39-1))))</f>
        <v/>
      </c>
      <c r="AS196" s="16" t="str">
        <f>IF(40&gt;$D196,"",IF($E196=1,EOMONTH(EDATE(Bonds!$I196,6*(40-1)),0),EDATE(Bonds!$I196,6*(40-1))))</f>
        <v/>
      </c>
      <c r="AT196" s="16" t="str">
        <f>IF(41&gt;$D196,"",IF($E196=1,EOMONTH(EDATE(Bonds!$I196,6*(41-1)),0),EDATE(Bonds!$I196,6*(41-1))))</f>
        <v/>
      </c>
      <c r="AU196" s="16" t="str">
        <f>IF(42&gt;$D196,"",IF($E196=1,EOMONTH(EDATE(Bonds!$I196,6*(42-1)),0),EDATE(Bonds!$I196,6*(42-1))))</f>
        <v/>
      </c>
      <c r="AV196" s="16" t="str">
        <f>IF(43&gt;$D196,"",IF($E196=1,EOMONTH(EDATE(Bonds!$I196,6*(43-1)),0),EDATE(Bonds!$I196,6*(43-1))))</f>
        <v/>
      </c>
      <c r="AW196" s="16" t="str">
        <f>IF(44&gt;$D196,"",IF($E196=1,EOMONTH(EDATE(Bonds!$I196,6*(44-1)),0),EDATE(Bonds!$I196,6*(44-1))))</f>
        <v/>
      </c>
      <c r="AX196" s="16" t="str">
        <f>IF(45&gt;$D196,"",IF($E196=1,EOMONTH(EDATE(Bonds!$I196,6*(45-1)),0),EDATE(Bonds!$I196,6*(45-1))))</f>
        <v/>
      </c>
      <c r="AY196" s="16" t="str">
        <f>IF(46&gt;$D196,"",IF($E196=1,EOMONTH(EDATE(Bonds!$I196,6*(46-1)),0),EDATE(Bonds!$I196,6*(46-1))))</f>
        <v/>
      </c>
      <c r="AZ196" s="16" t="str">
        <f>IF(47&gt;$D196,"",IF($E196=1,EOMONTH(EDATE(Bonds!$I196,6*(47-1)),0),EDATE(Bonds!$I196,6*(47-1))))</f>
        <v/>
      </c>
      <c r="BA196" s="16" t="str">
        <f>IF(48&gt;$D196,"",IF($E196=1,EOMONTH(EDATE(Bonds!$I196,6*(48-1)),0),EDATE(Bonds!$I196,6*(48-1))))</f>
        <v/>
      </c>
      <c r="BB196" s="16" t="str">
        <f>IF(49&gt;$D196,"",IF($E196=1,EOMONTH(EDATE(Bonds!$I196,6*(49-1)),0),EDATE(Bonds!$I196,6*(49-1))))</f>
        <v/>
      </c>
      <c r="BC196" s="16" t="str">
        <f>IF(50&gt;$D196,"",IF($E196=1,EOMONTH(EDATE(Bonds!$I196,6*(50-1)),0),EDATE(Bonds!$I196,6*(50-1))))</f>
        <v/>
      </c>
      <c r="BD196" s="16" t="str">
        <f>IF(51&gt;$D196,"",IF($E196=1,EOMONTH(EDATE(Bonds!$I196,6*(51-1)),0),EDATE(Bonds!$I196,6*(51-1))))</f>
        <v/>
      </c>
      <c r="BE196" s="16" t="str">
        <f>IF(52&gt;$D196,"",IF($E196=1,EOMONTH(EDATE(Bonds!$I196,6*(52-1)),0),EDATE(Bonds!$I196,6*(52-1))))</f>
        <v/>
      </c>
      <c r="BF196" s="16" t="str">
        <f>IF(53&gt;$D196,"",IF($E196=1,EOMONTH(EDATE(Bonds!$I196,6*(53-1)),0),EDATE(Bonds!$I196,6*(53-1))))</f>
        <v/>
      </c>
      <c r="BG196" s="16" t="str">
        <f>IF(54&gt;$D196,"",IF($E196=1,EOMONTH(EDATE(Bonds!$I196,6*(54-1)),0),EDATE(Bonds!$I196,6*(54-1))))</f>
        <v/>
      </c>
      <c r="BH196" s="16" t="str">
        <f>IF(55&gt;$D196,"",IF($E196=1,EOMONTH(EDATE(Bonds!$I196,6*(55-1)),0),EDATE(Bonds!$I196,6*(55-1))))</f>
        <v/>
      </c>
      <c r="BI196" s="16" t="str">
        <f>IF(56&gt;$D196,"",IF($E196=1,EOMONTH(EDATE(Bonds!$I196,6*(56-1)),0),EDATE(Bonds!$I196,6*(56-1))))</f>
        <v/>
      </c>
      <c r="BJ196" s="16" t="str">
        <f>IF(57&gt;$D196,"",IF($E196=1,EOMONTH(EDATE(Bonds!$I196,6*(57-1)),0),EDATE(Bonds!$I196,6*(57-1))))</f>
        <v/>
      </c>
      <c r="BK196" s="16" t="str">
        <f>IF(58&gt;$D196,"",IF($E196=1,EOMONTH(EDATE(Bonds!$I196,6*(58-1)),0),EDATE(Bonds!$I196,6*(58-1))))</f>
        <v/>
      </c>
      <c r="BL196" s="16" t="str">
        <f>IF(59&gt;$D196,"",IF($E196=1,EOMONTH(EDATE(Bonds!$I196,6*(59-1)),0),EDATE(Bonds!$I196,6*(59-1))))</f>
        <v/>
      </c>
      <c r="BM196" s="16" t="str">
        <f>IF(60&gt;$D196,"",IF($E196=1,EOMONTH(EDATE(Bonds!$I196,6*(60-1)),0),EDATE(Bonds!$I196,6*(60-1))))</f>
        <v/>
      </c>
      <c r="BO196" s="22">
        <f t="shared" ref="BO196:BO259" si="364">IF(F196="","",Sv_beta0+Sv_beta1*(1-EXP(-((F196-Settle)/365)/Sv_tau1))/(((F196-Settle)/365)/Sv_tau1)+Sv_beta2*((1-EXP(-((F196-Settle)/365)/Sv_tau1))/(((F196-Settle)/365)/Sv_tau1)-EXP(-((F196-Settle)/365)/Sv_tau1))+Sv_beta3*((1-EXP(-((F196-Settle)/365)/Sv_tau2))/(((F196-Settle)/365)/Sv_tau2)-EXP(-((F196-Settle)/365)/Sv_tau2)))</f>
        <v>3.9202392010101589E-2</v>
      </c>
      <c r="BP196" s="22">
        <f t="shared" ref="BP196:BP259" si="365">IF(G196="","",Sv_beta0+Sv_beta1*(1-EXP(-((G196-Settle)/365)/Sv_tau1))/(((G196-Settle)/365)/Sv_tau1)+Sv_beta2*((1-EXP(-((G196-Settle)/365)/Sv_tau1))/(((G196-Settle)/365)/Sv_tau1)-EXP(-((G196-Settle)/365)/Sv_tau1))+Sv_beta3*((1-EXP(-((G196-Settle)/365)/Sv_tau2))/(((G196-Settle)/365)/Sv_tau2)-EXP(-((G196-Settle)/365)/Sv_tau2)))</f>
        <v>4.1255641648900956E-2</v>
      </c>
      <c r="BQ196" s="22">
        <f t="shared" ref="BQ196:BQ259" si="366">IF(H196="","",Sv_beta0+Sv_beta1*(1-EXP(-((H196-Settle)/365)/Sv_tau1))/(((H196-Settle)/365)/Sv_tau1)+Sv_beta2*((1-EXP(-((H196-Settle)/365)/Sv_tau1))/(((H196-Settle)/365)/Sv_tau1)-EXP(-((H196-Settle)/365)/Sv_tau1))+Sv_beta3*((1-EXP(-((H196-Settle)/365)/Sv_tau2))/(((H196-Settle)/365)/Sv_tau2)-EXP(-((H196-Settle)/365)/Sv_tau2)))</f>
        <v>4.2555187696662007E-2</v>
      </c>
      <c r="BR196" s="22">
        <f t="shared" ref="BR196:BR259" si="367">IF(I196="","",Sv_beta0+Sv_beta1*(1-EXP(-((I196-Settle)/365)/Sv_tau1))/(((I196-Settle)/365)/Sv_tau1)+Sv_beta2*((1-EXP(-((I196-Settle)/365)/Sv_tau1))/(((I196-Settle)/365)/Sv_tau1)-EXP(-((I196-Settle)/365)/Sv_tau1))+Sv_beta3*((1-EXP(-((I196-Settle)/365)/Sv_tau2))/(((I196-Settle)/365)/Sv_tau2)-EXP(-((I196-Settle)/365)/Sv_tau2)))</f>
        <v>4.3381487769686353E-2</v>
      </c>
      <c r="BS196" s="22">
        <f t="shared" ref="BS196:BS259" si="368">IF(J196="","",Sv_beta0+Sv_beta1*(1-EXP(-((J196-Settle)/365)/Sv_tau1))/(((J196-Settle)/365)/Sv_tau1)+Sv_beta2*((1-EXP(-((J196-Settle)/365)/Sv_tau1))/(((J196-Settle)/365)/Sv_tau1)-EXP(-((J196-Settle)/365)/Sv_tau1))+Sv_beta3*((1-EXP(-((J196-Settle)/365)/Sv_tau2))/(((J196-Settle)/365)/Sv_tau2)-EXP(-((J196-Settle)/365)/Sv_tau2)))</f>
        <v>4.3888815110501606E-2</v>
      </c>
      <c r="BT196" s="22">
        <f t="shared" ref="BT196:BT259" si="369">IF(K196="","",Sv_beta0+Sv_beta1*(1-EXP(-((K196-Settle)/365)/Sv_tau1))/(((K196-Settle)/365)/Sv_tau1)+Sv_beta2*((1-EXP(-((K196-Settle)/365)/Sv_tau1))/(((K196-Settle)/365)/Sv_tau1)-EXP(-((K196-Settle)/365)/Sv_tau1))+Sv_beta3*((1-EXP(-((K196-Settle)/365)/Sv_tau2))/(((K196-Settle)/365)/Sv_tau2)-EXP(-((K196-Settle)/365)/Sv_tau2)))</f>
        <v>4.4216358597080604E-2</v>
      </c>
      <c r="BU196" s="22">
        <f t="shared" ref="BU196:BU259" si="370">IF(L196="","",Sv_beta0+Sv_beta1*(1-EXP(-((L196-Settle)/365)/Sv_tau1))/(((L196-Settle)/365)/Sv_tau1)+Sv_beta2*((1-EXP(-((L196-Settle)/365)/Sv_tau1))/(((L196-Settle)/365)/Sv_tau1)-EXP(-((L196-Settle)/365)/Sv_tau1))+Sv_beta3*((1-EXP(-((L196-Settle)/365)/Sv_tau2))/(((L196-Settle)/365)/Sv_tau2)-EXP(-((L196-Settle)/365)/Sv_tau2)))</f>
        <v>4.4435211128587213E-2</v>
      </c>
      <c r="BV196" s="22">
        <f t="shared" ref="BV196:BV259" si="371">IF(M196="","",Sv_beta0+Sv_beta1*(1-EXP(-((M196-Settle)/365)/Sv_tau1))/(((M196-Settle)/365)/Sv_tau1)+Sv_beta2*((1-EXP(-((M196-Settle)/365)/Sv_tau1))/(((M196-Settle)/365)/Sv_tau1)-EXP(-((M196-Settle)/365)/Sv_tau1))+Sv_beta3*((1-EXP(-((M196-Settle)/365)/Sv_tau2))/(((M196-Settle)/365)/Sv_tau2)-EXP(-((M196-Settle)/365)/Sv_tau2)))</f>
        <v>4.4608469396699907E-2</v>
      </c>
      <c r="BW196" s="22">
        <f t="shared" ref="BW196:BW259" si="372">IF(N196="","",Sv_beta0+Sv_beta1*(1-EXP(-((N196-Settle)/365)/Sv_tau1))/(((N196-Settle)/365)/Sv_tau1)+Sv_beta2*((1-EXP(-((N196-Settle)/365)/Sv_tau1))/(((N196-Settle)/365)/Sv_tau1)-EXP(-((N196-Settle)/365)/Sv_tau1))+Sv_beta3*((1-EXP(-((N196-Settle)/365)/Sv_tau2))/(((N196-Settle)/365)/Sv_tau2)-EXP(-((N196-Settle)/365)/Sv_tau2)))</f>
        <v>4.4765834853793152E-2</v>
      </c>
      <c r="BX196" s="22" t="str">
        <f t="shared" ref="BX196:BX259" si="373">IF(O196="","",Sv_beta0+Sv_beta1*(1-EXP(-((O196-Settle)/365)/Sv_tau1))/(((O196-Settle)/365)/Sv_tau1)+Sv_beta2*((1-EXP(-((O196-Settle)/365)/Sv_tau1))/(((O196-Settle)/365)/Sv_tau1)-EXP(-((O196-Settle)/365)/Sv_tau1))+Sv_beta3*((1-EXP(-((O196-Settle)/365)/Sv_tau2))/(((O196-Settle)/365)/Sv_tau2)-EXP(-((O196-Settle)/365)/Sv_tau2)))</f>
        <v/>
      </c>
      <c r="BY196" s="22" t="str">
        <f t="shared" ref="BY196:BY259" si="374">IF(P196="","",Sv_beta0+Sv_beta1*(1-EXP(-((P196-Settle)/365)/Sv_tau1))/(((P196-Settle)/365)/Sv_tau1)+Sv_beta2*((1-EXP(-((P196-Settle)/365)/Sv_tau1))/(((P196-Settle)/365)/Sv_tau1)-EXP(-((P196-Settle)/365)/Sv_tau1))+Sv_beta3*((1-EXP(-((P196-Settle)/365)/Sv_tau2))/(((P196-Settle)/365)/Sv_tau2)-EXP(-((P196-Settle)/365)/Sv_tau2)))</f>
        <v/>
      </c>
      <c r="BZ196" s="22" t="str">
        <f t="shared" ref="BZ196:BZ259" si="375">IF(Q196="","",Sv_beta0+Sv_beta1*(1-EXP(-((Q196-Settle)/365)/Sv_tau1))/(((Q196-Settle)/365)/Sv_tau1)+Sv_beta2*((1-EXP(-((Q196-Settle)/365)/Sv_tau1))/(((Q196-Settle)/365)/Sv_tau1)-EXP(-((Q196-Settle)/365)/Sv_tau1))+Sv_beta3*((1-EXP(-((Q196-Settle)/365)/Sv_tau2))/(((Q196-Settle)/365)/Sv_tau2)-EXP(-((Q196-Settle)/365)/Sv_tau2)))</f>
        <v/>
      </c>
      <c r="CA196" s="22" t="str">
        <f t="shared" ref="CA196:CA259" si="376">IF(R196="","",Sv_beta0+Sv_beta1*(1-EXP(-((R196-Settle)/365)/Sv_tau1))/(((R196-Settle)/365)/Sv_tau1)+Sv_beta2*((1-EXP(-((R196-Settle)/365)/Sv_tau1))/(((R196-Settle)/365)/Sv_tau1)-EXP(-((R196-Settle)/365)/Sv_tau1))+Sv_beta3*((1-EXP(-((R196-Settle)/365)/Sv_tau2))/(((R196-Settle)/365)/Sv_tau2)-EXP(-((R196-Settle)/365)/Sv_tau2)))</f>
        <v/>
      </c>
      <c r="CB196" s="22" t="str">
        <f t="shared" ref="CB196:CB259" si="377">IF(S196="","",Sv_beta0+Sv_beta1*(1-EXP(-((S196-Settle)/365)/Sv_tau1))/(((S196-Settle)/365)/Sv_tau1)+Sv_beta2*((1-EXP(-((S196-Settle)/365)/Sv_tau1))/(((S196-Settle)/365)/Sv_tau1)-EXP(-((S196-Settle)/365)/Sv_tau1))+Sv_beta3*((1-EXP(-((S196-Settle)/365)/Sv_tau2))/(((S196-Settle)/365)/Sv_tau2)-EXP(-((S196-Settle)/365)/Sv_tau2)))</f>
        <v/>
      </c>
      <c r="CC196" s="22" t="str">
        <f t="shared" ref="CC196:CC259" si="378">IF(T196="","",Sv_beta0+Sv_beta1*(1-EXP(-((T196-Settle)/365)/Sv_tau1))/(((T196-Settle)/365)/Sv_tau1)+Sv_beta2*((1-EXP(-((T196-Settle)/365)/Sv_tau1))/(((T196-Settle)/365)/Sv_tau1)-EXP(-((T196-Settle)/365)/Sv_tau1))+Sv_beta3*((1-EXP(-((T196-Settle)/365)/Sv_tau2))/(((T196-Settle)/365)/Sv_tau2)-EXP(-((T196-Settle)/365)/Sv_tau2)))</f>
        <v/>
      </c>
      <c r="CD196" s="22" t="str">
        <f t="shared" ref="CD196:CD259" si="379">IF(U196="","",Sv_beta0+Sv_beta1*(1-EXP(-((U196-Settle)/365)/Sv_tau1))/(((U196-Settle)/365)/Sv_tau1)+Sv_beta2*((1-EXP(-((U196-Settle)/365)/Sv_tau1))/(((U196-Settle)/365)/Sv_tau1)-EXP(-((U196-Settle)/365)/Sv_tau1))+Sv_beta3*((1-EXP(-((U196-Settle)/365)/Sv_tau2))/(((U196-Settle)/365)/Sv_tau2)-EXP(-((U196-Settle)/365)/Sv_tau2)))</f>
        <v/>
      </c>
      <c r="CE196" s="22" t="str">
        <f t="shared" ref="CE196:CE259" si="380">IF(V196="","",Sv_beta0+Sv_beta1*(1-EXP(-((V196-Settle)/365)/Sv_tau1))/(((V196-Settle)/365)/Sv_tau1)+Sv_beta2*((1-EXP(-((V196-Settle)/365)/Sv_tau1))/(((V196-Settle)/365)/Sv_tau1)-EXP(-((V196-Settle)/365)/Sv_tau1))+Sv_beta3*((1-EXP(-((V196-Settle)/365)/Sv_tau2))/(((V196-Settle)/365)/Sv_tau2)-EXP(-((V196-Settle)/365)/Sv_tau2)))</f>
        <v/>
      </c>
      <c r="CF196" s="22" t="str">
        <f t="shared" ref="CF196:CF259" si="381">IF(W196="","",Sv_beta0+Sv_beta1*(1-EXP(-((W196-Settle)/365)/Sv_tau1))/(((W196-Settle)/365)/Sv_tau1)+Sv_beta2*((1-EXP(-((W196-Settle)/365)/Sv_tau1))/(((W196-Settle)/365)/Sv_tau1)-EXP(-((W196-Settle)/365)/Sv_tau1))+Sv_beta3*((1-EXP(-((W196-Settle)/365)/Sv_tau2))/(((W196-Settle)/365)/Sv_tau2)-EXP(-((W196-Settle)/365)/Sv_tau2)))</f>
        <v/>
      </c>
      <c r="CG196" s="22" t="str">
        <f t="shared" ref="CG196:CG259" si="382">IF(X196="","",Sv_beta0+Sv_beta1*(1-EXP(-((X196-Settle)/365)/Sv_tau1))/(((X196-Settle)/365)/Sv_tau1)+Sv_beta2*((1-EXP(-((X196-Settle)/365)/Sv_tau1))/(((X196-Settle)/365)/Sv_tau1)-EXP(-((X196-Settle)/365)/Sv_tau1))+Sv_beta3*((1-EXP(-((X196-Settle)/365)/Sv_tau2))/(((X196-Settle)/365)/Sv_tau2)-EXP(-((X196-Settle)/365)/Sv_tau2)))</f>
        <v/>
      </c>
      <c r="CH196" s="22" t="str">
        <f t="shared" ref="CH196:CH259" si="383">IF(Y196="","",Sv_beta0+Sv_beta1*(1-EXP(-((Y196-Settle)/365)/Sv_tau1))/(((Y196-Settle)/365)/Sv_tau1)+Sv_beta2*((1-EXP(-((Y196-Settle)/365)/Sv_tau1))/(((Y196-Settle)/365)/Sv_tau1)-EXP(-((Y196-Settle)/365)/Sv_tau1))+Sv_beta3*((1-EXP(-((Y196-Settle)/365)/Sv_tau2))/(((Y196-Settle)/365)/Sv_tau2)-EXP(-((Y196-Settle)/365)/Sv_tau2)))</f>
        <v/>
      </c>
      <c r="CI196" s="22" t="str">
        <f t="shared" ref="CI196:CI259" si="384">IF(Z196="","",Sv_beta0+Sv_beta1*(1-EXP(-((Z196-Settle)/365)/Sv_tau1))/(((Z196-Settle)/365)/Sv_tau1)+Sv_beta2*((1-EXP(-((Z196-Settle)/365)/Sv_tau1))/(((Z196-Settle)/365)/Sv_tau1)-EXP(-((Z196-Settle)/365)/Sv_tau1))+Sv_beta3*((1-EXP(-((Z196-Settle)/365)/Sv_tau2))/(((Z196-Settle)/365)/Sv_tau2)-EXP(-((Z196-Settle)/365)/Sv_tau2)))</f>
        <v/>
      </c>
      <c r="CJ196" s="22" t="str">
        <f t="shared" ref="CJ196:CJ259" si="385">IF(AA196="","",Sv_beta0+Sv_beta1*(1-EXP(-((AA196-Settle)/365)/Sv_tau1))/(((AA196-Settle)/365)/Sv_tau1)+Sv_beta2*((1-EXP(-((AA196-Settle)/365)/Sv_tau1))/(((AA196-Settle)/365)/Sv_tau1)-EXP(-((AA196-Settle)/365)/Sv_tau1))+Sv_beta3*((1-EXP(-((AA196-Settle)/365)/Sv_tau2))/(((AA196-Settle)/365)/Sv_tau2)-EXP(-((AA196-Settle)/365)/Sv_tau2)))</f>
        <v/>
      </c>
      <c r="CK196" s="22" t="str">
        <f t="shared" ref="CK196:CK259" si="386">IF(AB196="","",Sv_beta0+Sv_beta1*(1-EXP(-((AB196-Settle)/365)/Sv_tau1))/(((AB196-Settle)/365)/Sv_tau1)+Sv_beta2*((1-EXP(-((AB196-Settle)/365)/Sv_tau1))/(((AB196-Settle)/365)/Sv_tau1)-EXP(-((AB196-Settle)/365)/Sv_tau1))+Sv_beta3*((1-EXP(-((AB196-Settle)/365)/Sv_tau2))/(((AB196-Settle)/365)/Sv_tau2)-EXP(-((AB196-Settle)/365)/Sv_tau2)))</f>
        <v/>
      </c>
      <c r="CL196" s="22" t="str">
        <f t="shared" ref="CL196:CL259" si="387">IF(AC196="","",Sv_beta0+Sv_beta1*(1-EXP(-((AC196-Settle)/365)/Sv_tau1))/(((AC196-Settle)/365)/Sv_tau1)+Sv_beta2*((1-EXP(-((AC196-Settle)/365)/Sv_tau1))/(((AC196-Settle)/365)/Sv_tau1)-EXP(-((AC196-Settle)/365)/Sv_tau1))+Sv_beta3*((1-EXP(-((AC196-Settle)/365)/Sv_tau2))/(((AC196-Settle)/365)/Sv_tau2)-EXP(-((AC196-Settle)/365)/Sv_tau2)))</f>
        <v/>
      </c>
      <c r="CM196" s="22" t="str">
        <f t="shared" ref="CM196:CM259" si="388">IF(AD196="","",Sv_beta0+Sv_beta1*(1-EXP(-((AD196-Settle)/365)/Sv_tau1))/(((AD196-Settle)/365)/Sv_tau1)+Sv_beta2*((1-EXP(-((AD196-Settle)/365)/Sv_tau1))/(((AD196-Settle)/365)/Sv_tau1)-EXP(-((AD196-Settle)/365)/Sv_tau1))+Sv_beta3*((1-EXP(-((AD196-Settle)/365)/Sv_tau2))/(((AD196-Settle)/365)/Sv_tau2)-EXP(-((AD196-Settle)/365)/Sv_tau2)))</f>
        <v/>
      </c>
      <c r="CN196" s="22" t="str">
        <f t="shared" ref="CN196:CN259" si="389">IF(AE196="","",Sv_beta0+Sv_beta1*(1-EXP(-((AE196-Settle)/365)/Sv_tau1))/(((AE196-Settle)/365)/Sv_tau1)+Sv_beta2*((1-EXP(-((AE196-Settle)/365)/Sv_tau1))/(((AE196-Settle)/365)/Sv_tau1)-EXP(-((AE196-Settle)/365)/Sv_tau1))+Sv_beta3*((1-EXP(-((AE196-Settle)/365)/Sv_tau2))/(((AE196-Settle)/365)/Sv_tau2)-EXP(-((AE196-Settle)/365)/Sv_tau2)))</f>
        <v/>
      </c>
      <c r="CO196" s="22" t="str">
        <f t="shared" ref="CO196:CO259" si="390">IF(AF196="","",Sv_beta0+Sv_beta1*(1-EXP(-((AF196-Settle)/365)/Sv_tau1))/(((AF196-Settle)/365)/Sv_tau1)+Sv_beta2*((1-EXP(-((AF196-Settle)/365)/Sv_tau1))/(((AF196-Settle)/365)/Sv_tau1)-EXP(-((AF196-Settle)/365)/Sv_tau1))+Sv_beta3*((1-EXP(-((AF196-Settle)/365)/Sv_tau2))/(((AF196-Settle)/365)/Sv_tau2)-EXP(-((AF196-Settle)/365)/Sv_tau2)))</f>
        <v/>
      </c>
      <c r="CP196" s="22" t="str">
        <f t="shared" ref="CP196:CP259" si="391">IF(AG196="","",Sv_beta0+Sv_beta1*(1-EXP(-((AG196-Settle)/365)/Sv_tau1))/(((AG196-Settle)/365)/Sv_tau1)+Sv_beta2*((1-EXP(-((AG196-Settle)/365)/Sv_tau1))/(((AG196-Settle)/365)/Sv_tau1)-EXP(-((AG196-Settle)/365)/Sv_tau1))+Sv_beta3*((1-EXP(-((AG196-Settle)/365)/Sv_tau2))/(((AG196-Settle)/365)/Sv_tau2)-EXP(-((AG196-Settle)/365)/Sv_tau2)))</f>
        <v/>
      </c>
      <c r="CQ196" s="22" t="str">
        <f t="shared" ref="CQ196:CQ259" si="392">IF(AH196="","",Sv_beta0+Sv_beta1*(1-EXP(-((AH196-Settle)/365)/Sv_tau1))/(((AH196-Settle)/365)/Sv_tau1)+Sv_beta2*((1-EXP(-((AH196-Settle)/365)/Sv_tau1))/(((AH196-Settle)/365)/Sv_tau1)-EXP(-((AH196-Settle)/365)/Sv_tau1))+Sv_beta3*((1-EXP(-((AH196-Settle)/365)/Sv_tau2))/(((AH196-Settle)/365)/Sv_tau2)-EXP(-((AH196-Settle)/365)/Sv_tau2)))</f>
        <v/>
      </c>
      <c r="CR196" s="22" t="str">
        <f t="shared" ref="CR196:CR259" si="393">IF(AI196="","",Sv_beta0+Sv_beta1*(1-EXP(-((AI196-Settle)/365)/Sv_tau1))/(((AI196-Settle)/365)/Sv_tau1)+Sv_beta2*((1-EXP(-((AI196-Settle)/365)/Sv_tau1))/(((AI196-Settle)/365)/Sv_tau1)-EXP(-((AI196-Settle)/365)/Sv_tau1))+Sv_beta3*((1-EXP(-((AI196-Settle)/365)/Sv_tau2))/(((AI196-Settle)/365)/Sv_tau2)-EXP(-((AI196-Settle)/365)/Sv_tau2)))</f>
        <v/>
      </c>
      <c r="CS196" s="22" t="str">
        <f t="shared" ref="CS196:CS259" si="394">IF(AJ196="","",Sv_beta0+Sv_beta1*(1-EXP(-((AJ196-Settle)/365)/Sv_tau1))/(((AJ196-Settle)/365)/Sv_tau1)+Sv_beta2*((1-EXP(-((AJ196-Settle)/365)/Sv_tau1))/(((AJ196-Settle)/365)/Sv_tau1)-EXP(-((AJ196-Settle)/365)/Sv_tau1))+Sv_beta3*((1-EXP(-((AJ196-Settle)/365)/Sv_tau2))/(((AJ196-Settle)/365)/Sv_tau2)-EXP(-((AJ196-Settle)/365)/Sv_tau2)))</f>
        <v/>
      </c>
      <c r="CT196" s="22" t="str">
        <f t="shared" ref="CT196:CT259" si="395">IF(AK196="","",Sv_beta0+Sv_beta1*(1-EXP(-((AK196-Settle)/365)/Sv_tau1))/(((AK196-Settle)/365)/Sv_tau1)+Sv_beta2*((1-EXP(-((AK196-Settle)/365)/Sv_tau1))/(((AK196-Settle)/365)/Sv_tau1)-EXP(-((AK196-Settle)/365)/Sv_tau1))+Sv_beta3*((1-EXP(-((AK196-Settle)/365)/Sv_tau2))/(((AK196-Settle)/365)/Sv_tau2)-EXP(-((AK196-Settle)/365)/Sv_tau2)))</f>
        <v/>
      </c>
      <c r="CU196" s="22" t="str">
        <f t="shared" ref="CU196:CU259" si="396">IF(AL196="","",Sv_beta0+Sv_beta1*(1-EXP(-((AL196-Settle)/365)/Sv_tau1))/(((AL196-Settle)/365)/Sv_tau1)+Sv_beta2*((1-EXP(-((AL196-Settle)/365)/Sv_tau1))/(((AL196-Settle)/365)/Sv_tau1)-EXP(-((AL196-Settle)/365)/Sv_tau1))+Sv_beta3*((1-EXP(-((AL196-Settle)/365)/Sv_tau2))/(((AL196-Settle)/365)/Sv_tau2)-EXP(-((AL196-Settle)/365)/Sv_tau2)))</f>
        <v/>
      </c>
      <c r="CV196" s="22" t="str">
        <f t="shared" ref="CV196:CV259" si="397">IF(AM196="","",Sv_beta0+Sv_beta1*(1-EXP(-((AM196-Settle)/365)/Sv_tau1))/(((AM196-Settle)/365)/Sv_tau1)+Sv_beta2*((1-EXP(-((AM196-Settle)/365)/Sv_tau1))/(((AM196-Settle)/365)/Sv_tau1)-EXP(-((AM196-Settle)/365)/Sv_tau1))+Sv_beta3*((1-EXP(-((AM196-Settle)/365)/Sv_tau2))/(((AM196-Settle)/365)/Sv_tau2)-EXP(-((AM196-Settle)/365)/Sv_tau2)))</f>
        <v/>
      </c>
      <c r="CW196" s="22" t="str">
        <f t="shared" ref="CW196:CW259" si="398">IF(AN196="","",Sv_beta0+Sv_beta1*(1-EXP(-((AN196-Settle)/365)/Sv_tau1))/(((AN196-Settle)/365)/Sv_tau1)+Sv_beta2*((1-EXP(-((AN196-Settle)/365)/Sv_tau1))/(((AN196-Settle)/365)/Sv_tau1)-EXP(-((AN196-Settle)/365)/Sv_tau1))+Sv_beta3*((1-EXP(-((AN196-Settle)/365)/Sv_tau2))/(((AN196-Settle)/365)/Sv_tau2)-EXP(-((AN196-Settle)/365)/Sv_tau2)))</f>
        <v/>
      </c>
      <c r="CX196" s="22" t="str">
        <f t="shared" ref="CX196:CX259" si="399">IF(AO196="","",Sv_beta0+Sv_beta1*(1-EXP(-((AO196-Settle)/365)/Sv_tau1))/(((AO196-Settle)/365)/Sv_tau1)+Sv_beta2*((1-EXP(-((AO196-Settle)/365)/Sv_tau1))/(((AO196-Settle)/365)/Sv_tau1)-EXP(-((AO196-Settle)/365)/Sv_tau1))+Sv_beta3*((1-EXP(-((AO196-Settle)/365)/Sv_tau2))/(((AO196-Settle)/365)/Sv_tau2)-EXP(-((AO196-Settle)/365)/Sv_tau2)))</f>
        <v/>
      </c>
      <c r="CY196" s="22" t="str">
        <f t="shared" ref="CY196:CY259" si="400">IF(AP196="","",Sv_beta0+Sv_beta1*(1-EXP(-((AP196-Settle)/365)/Sv_tau1))/(((AP196-Settle)/365)/Sv_tau1)+Sv_beta2*((1-EXP(-((AP196-Settle)/365)/Sv_tau1))/(((AP196-Settle)/365)/Sv_tau1)-EXP(-((AP196-Settle)/365)/Sv_tau1))+Sv_beta3*((1-EXP(-((AP196-Settle)/365)/Sv_tau2))/(((AP196-Settle)/365)/Sv_tau2)-EXP(-((AP196-Settle)/365)/Sv_tau2)))</f>
        <v/>
      </c>
      <c r="CZ196" s="22" t="str">
        <f t="shared" ref="CZ196:CZ259" si="401">IF(AQ196="","",Sv_beta0+Sv_beta1*(1-EXP(-((AQ196-Settle)/365)/Sv_tau1))/(((AQ196-Settle)/365)/Sv_tau1)+Sv_beta2*((1-EXP(-((AQ196-Settle)/365)/Sv_tau1))/(((AQ196-Settle)/365)/Sv_tau1)-EXP(-((AQ196-Settle)/365)/Sv_tau1))+Sv_beta3*((1-EXP(-((AQ196-Settle)/365)/Sv_tau2))/(((AQ196-Settle)/365)/Sv_tau2)-EXP(-((AQ196-Settle)/365)/Sv_tau2)))</f>
        <v/>
      </c>
      <c r="DA196" s="22" t="str">
        <f t="shared" ref="DA196:DA259" si="402">IF(AR196="","",Sv_beta0+Sv_beta1*(1-EXP(-((AR196-Settle)/365)/Sv_tau1))/(((AR196-Settle)/365)/Sv_tau1)+Sv_beta2*((1-EXP(-((AR196-Settle)/365)/Sv_tau1))/(((AR196-Settle)/365)/Sv_tau1)-EXP(-((AR196-Settle)/365)/Sv_tau1))+Sv_beta3*((1-EXP(-((AR196-Settle)/365)/Sv_tau2))/(((AR196-Settle)/365)/Sv_tau2)-EXP(-((AR196-Settle)/365)/Sv_tau2)))</f>
        <v/>
      </c>
      <c r="DB196" s="22" t="str">
        <f t="shared" ref="DB196:DB259" si="403">IF(AS196="","",Sv_beta0+Sv_beta1*(1-EXP(-((AS196-Settle)/365)/Sv_tau1))/(((AS196-Settle)/365)/Sv_tau1)+Sv_beta2*((1-EXP(-((AS196-Settle)/365)/Sv_tau1))/(((AS196-Settle)/365)/Sv_tau1)-EXP(-((AS196-Settle)/365)/Sv_tau1))+Sv_beta3*((1-EXP(-((AS196-Settle)/365)/Sv_tau2))/(((AS196-Settle)/365)/Sv_tau2)-EXP(-((AS196-Settle)/365)/Sv_tau2)))</f>
        <v/>
      </c>
      <c r="DC196" s="22" t="str">
        <f t="shared" ref="DC196:DC259" si="404">IF(AT196="","",Sv_beta0+Sv_beta1*(1-EXP(-((AT196-Settle)/365)/Sv_tau1))/(((AT196-Settle)/365)/Sv_tau1)+Sv_beta2*((1-EXP(-((AT196-Settle)/365)/Sv_tau1))/(((AT196-Settle)/365)/Sv_tau1)-EXP(-((AT196-Settle)/365)/Sv_tau1))+Sv_beta3*((1-EXP(-((AT196-Settle)/365)/Sv_tau2))/(((AT196-Settle)/365)/Sv_tau2)-EXP(-((AT196-Settle)/365)/Sv_tau2)))</f>
        <v/>
      </c>
      <c r="DD196" s="22" t="str">
        <f t="shared" ref="DD196:DD259" si="405">IF(AU196="","",Sv_beta0+Sv_beta1*(1-EXP(-((AU196-Settle)/365)/Sv_tau1))/(((AU196-Settle)/365)/Sv_tau1)+Sv_beta2*((1-EXP(-((AU196-Settle)/365)/Sv_tau1))/(((AU196-Settle)/365)/Sv_tau1)-EXP(-((AU196-Settle)/365)/Sv_tau1))+Sv_beta3*((1-EXP(-((AU196-Settle)/365)/Sv_tau2))/(((AU196-Settle)/365)/Sv_tau2)-EXP(-((AU196-Settle)/365)/Sv_tau2)))</f>
        <v/>
      </c>
      <c r="DE196" s="22" t="str">
        <f t="shared" ref="DE196:DE259" si="406">IF(AV196="","",Sv_beta0+Sv_beta1*(1-EXP(-((AV196-Settle)/365)/Sv_tau1))/(((AV196-Settle)/365)/Sv_tau1)+Sv_beta2*((1-EXP(-((AV196-Settle)/365)/Sv_tau1))/(((AV196-Settle)/365)/Sv_tau1)-EXP(-((AV196-Settle)/365)/Sv_tau1))+Sv_beta3*((1-EXP(-((AV196-Settle)/365)/Sv_tau2))/(((AV196-Settle)/365)/Sv_tau2)-EXP(-((AV196-Settle)/365)/Sv_tau2)))</f>
        <v/>
      </c>
      <c r="DF196" s="22" t="str">
        <f t="shared" ref="DF196:DF259" si="407">IF(AW196="","",Sv_beta0+Sv_beta1*(1-EXP(-((AW196-Settle)/365)/Sv_tau1))/(((AW196-Settle)/365)/Sv_tau1)+Sv_beta2*((1-EXP(-((AW196-Settle)/365)/Sv_tau1))/(((AW196-Settle)/365)/Sv_tau1)-EXP(-((AW196-Settle)/365)/Sv_tau1))+Sv_beta3*((1-EXP(-((AW196-Settle)/365)/Sv_tau2))/(((AW196-Settle)/365)/Sv_tau2)-EXP(-((AW196-Settle)/365)/Sv_tau2)))</f>
        <v/>
      </c>
      <c r="DG196" s="22" t="str">
        <f t="shared" ref="DG196:DG259" si="408">IF(AX196="","",Sv_beta0+Sv_beta1*(1-EXP(-((AX196-Settle)/365)/Sv_tau1))/(((AX196-Settle)/365)/Sv_tau1)+Sv_beta2*((1-EXP(-((AX196-Settle)/365)/Sv_tau1))/(((AX196-Settle)/365)/Sv_tau1)-EXP(-((AX196-Settle)/365)/Sv_tau1))+Sv_beta3*((1-EXP(-((AX196-Settle)/365)/Sv_tau2))/(((AX196-Settle)/365)/Sv_tau2)-EXP(-((AX196-Settle)/365)/Sv_tau2)))</f>
        <v/>
      </c>
      <c r="DH196" s="22" t="str">
        <f t="shared" ref="DH196:DH259" si="409">IF(AY196="","",Sv_beta0+Sv_beta1*(1-EXP(-((AY196-Settle)/365)/Sv_tau1))/(((AY196-Settle)/365)/Sv_tau1)+Sv_beta2*((1-EXP(-((AY196-Settle)/365)/Sv_tau1))/(((AY196-Settle)/365)/Sv_tau1)-EXP(-((AY196-Settle)/365)/Sv_tau1))+Sv_beta3*((1-EXP(-((AY196-Settle)/365)/Sv_tau2))/(((AY196-Settle)/365)/Sv_tau2)-EXP(-((AY196-Settle)/365)/Sv_tau2)))</f>
        <v/>
      </c>
      <c r="DI196" s="22" t="str">
        <f t="shared" ref="DI196:DI259" si="410">IF(AZ196="","",Sv_beta0+Sv_beta1*(1-EXP(-((AZ196-Settle)/365)/Sv_tau1))/(((AZ196-Settle)/365)/Sv_tau1)+Sv_beta2*((1-EXP(-((AZ196-Settle)/365)/Sv_tau1))/(((AZ196-Settle)/365)/Sv_tau1)-EXP(-((AZ196-Settle)/365)/Sv_tau1))+Sv_beta3*((1-EXP(-((AZ196-Settle)/365)/Sv_tau2))/(((AZ196-Settle)/365)/Sv_tau2)-EXP(-((AZ196-Settle)/365)/Sv_tau2)))</f>
        <v/>
      </c>
      <c r="DJ196" s="22" t="str">
        <f t="shared" ref="DJ196:DJ259" si="411">IF(BA196="","",Sv_beta0+Sv_beta1*(1-EXP(-((BA196-Settle)/365)/Sv_tau1))/(((BA196-Settle)/365)/Sv_tau1)+Sv_beta2*((1-EXP(-((BA196-Settle)/365)/Sv_tau1))/(((BA196-Settle)/365)/Sv_tau1)-EXP(-((BA196-Settle)/365)/Sv_tau1))+Sv_beta3*((1-EXP(-((BA196-Settle)/365)/Sv_tau2))/(((BA196-Settle)/365)/Sv_tau2)-EXP(-((BA196-Settle)/365)/Sv_tau2)))</f>
        <v/>
      </c>
      <c r="DK196" s="22" t="str">
        <f t="shared" ref="DK196:DK259" si="412">IF(BB196="","",Sv_beta0+Sv_beta1*(1-EXP(-((BB196-Settle)/365)/Sv_tau1))/(((BB196-Settle)/365)/Sv_tau1)+Sv_beta2*((1-EXP(-((BB196-Settle)/365)/Sv_tau1))/(((BB196-Settle)/365)/Sv_tau1)-EXP(-((BB196-Settle)/365)/Sv_tau1))+Sv_beta3*((1-EXP(-((BB196-Settle)/365)/Sv_tau2))/(((BB196-Settle)/365)/Sv_tau2)-EXP(-((BB196-Settle)/365)/Sv_tau2)))</f>
        <v/>
      </c>
      <c r="DL196" s="22" t="str">
        <f t="shared" ref="DL196:DL259" si="413">IF(BC196="","",Sv_beta0+Sv_beta1*(1-EXP(-((BC196-Settle)/365)/Sv_tau1))/(((BC196-Settle)/365)/Sv_tau1)+Sv_beta2*((1-EXP(-((BC196-Settle)/365)/Sv_tau1))/(((BC196-Settle)/365)/Sv_tau1)-EXP(-((BC196-Settle)/365)/Sv_tau1))+Sv_beta3*((1-EXP(-((BC196-Settle)/365)/Sv_tau2))/(((BC196-Settle)/365)/Sv_tau2)-EXP(-((BC196-Settle)/365)/Sv_tau2)))</f>
        <v/>
      </c>
      <c r="DM196" s="22" t="str">
        <f t="shared" ref="DM196:DM259" si="414">IF(BD196="","",Sv_beta0+Sv_beta1*(1-EXP(-((BD196-Settle)/365)/Sv_tau1))/(((BD196-Settle)/365)/Sv_tau1)+Sv_beta2*((1-EXP(-((BD196-Settle)/365)/Sv_tau1))/(((BD196-Settle)/365)/Sv_tau1)-EXP(-((BD196-Settle)/365)/Sv_tau1))+Sv_beta3*((1-EXP(-((BD196-Settle)/365)/Sv_tau2))/(((BD196-Settle)/365)/Sv_tau2)-EXP(-((BD196-Settle)/365)/Sv_tau2)))</f>
        <v/>
      </c>
      <c r="DN196" s="22" t="str">
        <f t="shared" ref="DN196:DN259" si="415">IF(BE196="","",Sv_beta0+Sv_beta1*(1-EXP(-((BE196-Settle)/365)/Sv_tau1))/(((BE196-Settle)/365)/Sv_tau1)+Sv_beta2*((1-EXP(-((BE196-Settle)/365)/Sv_tau1))/(((BE196-Settle)/365)/Sv_tau1)-EXP(-((BE196-Settle)/365)/Sv_tau1))+Sv_beta3*((1-EXP(-((BE196-Settle)/365)/Sv_tau2))/(((BE196-Settle)/365)/Sv_tau2)-EXP(-((BE196-Settle)/365)/Sv_tau2)))</f>
        <v/>
      </c>
      <c r="DO196" s="22" t="str">
        <f t="shared" ref="DO196:DO259" si="416">IF(BF196="","",Sv_beta0+Sv_beta1*(1-EXP(-((BF196-Settle)/365)/Sv_tau1))/(((BF196-Settle)/365)/Sv_tau1)+Sv_beta2*((1-EXP(-((BF196-Settle)/365)/Sv_tau1))/(((BF196-Settle)/365)/Sv_tau1)-EXP(-((BF196-Settle)/365)/Sv_tau1))+Sv_beta3*((1-EXP(-((BF196-Settle)/365)/Sv_tau2))/(((BF196-Settle)/365)/Sv_tau2)-EXP(-((BF196-Settle)/365)/Sv_tau2)))</f>
        <v/>
      </c>
      <c r="DP196" s="22" t="str">
        <f t="shared" ref="DP196:DP259" si="417">IF(BG196="","",Sv_beta0+Sv_beta1*(1-EXP(-((BG196-Settle)/365)/Sv_tau1))/(((BG196-Settle)/365)/Sv_tau1)+Sv_beta2*((1-EXP(-((BG196-Settle)/365)/Sv_tau1))/(((BG196-Settle)/365)/Sv_tau1)-EXP(-((BG196-Settle)/365)/Sv_tau1))+Sv_beta3*((1-EXP(-((BG196-Settle)/365)/Sv_tau2))/(((BG196-Settle)/365)/Sv_tau2)-EXP(-((BG196-Settle)/365)/Sv_tau2)))</f>
        <v/>
      </c>
      <c r="DQ196" s="22" t="str">
        <f t="shared" ref="DQ196:DQ259" si="418">IF(BH196="","",Sv_beta0+Sv_beta1*(1-EXP(-((BH196-Settle)/365)/Sv_tau1))/(((BH196-Settle)/365)/Sv_tau1)+Sv_beta2*((1-EXP(-((BH196-Settle)/365)/Sv_tau1))/(((BH196-Settle)/365)/Sv_tau1)-EXP(-((BH196-Settle)/365)/Sv_tau1))+Sv_beta3*((1-EXP(-((BH196-Settle)/365)/Sv_tau2))/(((BH196-Settle)/365)/Sv_tau2)-EXP(-((BH196-Settle)/365)/Sv_tau2)))</f>
        <v/>
      </c>
      <c r="DR196" s="22" t="str">
        <f t="shared" ref="DR196:DR259" si="419">IF(BI196="","",Sv_beta0+Sv_beta1*(1-EXP(-((BI196-Settle)/365)/Sv_tau1))/(((BI196-Settle)/365)/Sv_tau1)+Sv_beta2*((1-EXP(-((BI196-Settle)/365)/Sv_tau1))/(((BI196-Settle)/365)/Sv_tau1)-EXP(-((BI196-Settle)/365)/Sv_tau1))+Sv_beta3*((1-EXP(-((BI196-Settle)/365)/Sv_tau2))/(((BI196-Settle)/365)/Sv_tau2)-EXP(-((BI196-Settle)/365)/Sv_tau2)))</f>
        <v/>
      </c>
      <c r="DS196" s="22" t="str">
        <f t="shared" ref="DS196:DS259" si="420">IF(BJ196="","",Sv_beta0+Sv_beta1*(1-EXP(-((BJ196-Settle)/365)/Sv_tau1))/(((BJ196-Settle)/365)/Sv_tau1)+Sv_beta2*((1-EXP(-((BJ196-Settle)/365)/Sv_tau1))/(((BJ196-Settle)/365)/Sv_tau1)-EXP(-((BJ196-Settle)/365)/Sv_tau1))+Sv_beta3*((1-EXP(-((BJ196-Settle)/365)/Sv_tau2))/(((BJ196-Settle)/365)/Sv_tau2)-EXP(-((BJ196-Settle)/365)/Sv_tau2)))</f>
        <v/>
      </c>
      <c r="DT196" s="22" t="str">
        <f t="shared" ref="DT196:DT259" si="421">IF(BK196="","",Sv_beta0+Sv_beta1*(1-EXP(-((BK196-Settle)/365)/Sv_tau1))/(((BK196-Settle)/365)/Sv_tau1)+Sv_beta2*((1-EXP(-((BK196-Settle)/365)/Sv_tau1))/(((BK196-Settle)/365)/Sv_tau1)-EXP(-((BK196-Settle)/365)/Sv_tau1))+Sv_beta3*((1-EXP(-((BK196-Settle)/365)/Sv_tau2))/(((BK196-Settle)/365)/Sv_tau2)-EXP(-((BK196-Settle)/365)/Sv_tau2)))</f>
        <v/>
      </c>
      <c r="DU196" s="22" t="str">
        <f t="shared" ref="DU196:DU259" si="422">IF(BL196="","",Sv_beta0+Sv_beta1*(1-EXP(-((BL196-Settle)/365)/Sv_tau1))/(((BL196-Settle)/365)/Sv_tau1)+Sv_beta2*((1-EXP(-((BL196-Settle)/365)/Sv_tau1))/(((BL196-Settle)/365)/Sv_tau1)-EXP(-((BL196-Settle)/365)/Sv_tau1))+Sv_beta3*((1-EXP(-((BL196-Settle)/365)/Sv_tau2))/(((BL196-Settle)/365)/Sv_tau2)-EXP(-((BL196-Settle)/365)/Sv_tau2)))</f>
        <v/>
      </c>
      <c r="DV196" s="22" t="str">
        <f t="shared" ref="DV196:DV259" si="423">IF(BM196="","",Sv_beta0+Sv_beta1*(1-EXP(-((BM196-Settle)/365)/Sv_tau1))/(((BM196-Settle)/365)/Sv_tau1)+Sv_beta2*((1-EXP(-((BM196-Settle)/365)/Sv_tau1))/(((BM196-Settle)/365)/Sv_tau1)-EXP(-((BM196-Settle)/365)/Sv_tau1))+Sv_beta3*((1-EXP(-((BM196-Settle)/365)/Sv_tau2))/(((BM196-Settle)/365)/Sv_tau2)-EXP(-((BM196-Settle)/365)/Sv_tau2)))</f>
        <v/>
      </c>
      <c r="DX196" s="18">
        <f t="shared" ref="DX196:DX259" si="424">IF(F196="",0,($C196/2+IF(1=$D196,100,0))*EXP(-BO196*((F196-Settle)/365)))</f>
        <v>2.0858802378823307</v>
      </c>
      <c r="DY196" s="18">
        <f t="shared" ref="DY196:DY259" si="425">IF(G196="",0,($C196/2+IF(2=$D196,100,0))*EXP(-BP196*((G196-Settle)/365)))</f>
        <v>2.0409602215862188</v>
      </c>
      <c r="DZ196" s="18">
        <f t="shared" ref="DZ196:DZ259" si="426">IF(H196="",0,($C196/2+IF(3=$D196,100,0))*EXP(-BQ196*((H196-Settle)/365)))</f>
        <v>1.9955706151000896</v>
      </c>
      <c r="EA196" s="18">
        <f t="shared" ref="EA196:EA259" si="427">IF(I196="",0,($C196/2+IF(4=$D196,100,0))*EXP(-BR196*((I196-Settle)/365)))</f>
        <v>1.9500222847261663</v>
      </c>
      <c r="EB196" s="18">
        <f t="shared" ref="EB196:EB259" si="428">IF(J196="",0,($C196/2+IF(5=$D196,100,0))*EXP(-BS196*((J196-Settle)/365)))</f>
        <v>1.9061239467598301</v>
      </c>
      <c r="EC196" s="18">
        <f t="shared" ref="EC196:EC259" si="429">IF(K196="",0,($C196/2+IF(6=$D196,100,0))*EXP(-BT196*((K196-Settle)/365)))</f>
        <v>1.8625950649344316</v>
      </c>
      <c r="ED196" s="18">
        <f t="shared" ref="ED196:ED259" si="430">IF(L196="",0,($C196/2+IF(7=$D196,100,0))*EXP(-BU196*((L196-Settle)/365)))</f>
        <v>1.8208134576997494</v>
      </c>
      <c r="EE196" s="18">
        <f t="shared" ref="EE196:EE259" si="431">IF(M196="",0,($C196/2+IF(8=$D196,100,0))*EXP(-BV196*((M196-Settle)/365)))</f>
        <v>1.7792526732982248</v>
      </c>
      <c r="EF196" s="18">
        <f t="shared" ref="EF196:EF259" si="432">IF(N196="",0,($C196/2+IF(9=$D196,100,0))*EXP(-BW196*((N196-Settle)/365)))</f>
        <v>83.579125035888424</v>
      </c>
      <c r="EG196" s="18">
        <f t="shared" ref="EG196:EG259" si="433">IF(O196="",0,($C196/2+IF(10=$D196,100,0))*EXP(-BX196*((O196-Settle)/365)))</f>
        <v>0</v>
      </c>
      <c r="EH196" s="18">
        <f t="shared" ref="EH196:EH259" si="434">IF(P196="",0,($C196/2+IF(11=$D196,100,0))*EXP(-BY196*((P196-Settle)/365)))</f>
        <v>0</v>
      </c>
      <c r="EI196" s="18">
        <f t="shared" ref="EI196:EI259" si="435">IF(Q196="",0,($C196/2+IF(12=$D196,100,0))*EXP(-BZ196*((Q196-Settle)/365)))</f>
        <v>0</v>
      </c>
      <c r="EJ196" s="18">
        <f t="shared" ref="EJ196:EJ259" si="436">IF(R196="",0,($C196/2+IF(13=$D196,100,0))*EXP(-CA196*((R196-Settle)/365)))</f>
        <v>0</v>
      </c>
      <c r="EK196" s="18">
        <f t="shared" ref="EK196:EK259" si="437">IF(S196="",0,($C196/2+IF(14=$D196,100,0))*EXP(-CB196*((S196-Settle)/365)))</f>
        <v>0</v>
      </c>
      <c r="EL196" s="18">
        <f t="shared" ref="EL196:EL259" si="438">IF(T196="",0,($C196/2+IF(15=$D196,100,0))*EXP(-CC196*((T196-Settle)/365)))</f>
        <v>0</v>
      </c>
      <c r="EM196" s="18">
        <f t="shared" ref="EM196:EM259" si="439">IF(U196="",0,($C196/2+IF(16=$D196,100,0))*EXP(-CD196*((U196-Settle)/365)))</f>
        <v>0</v>
      </c>
      <c r="EN196" s="18">
        <f t="shared" ref="EN196:EN259" si="440">IF(V196="",0,($C196/2+IF(17=$D196,100,0))*EXP(-CE196*((V196-Settle)/365)))</f>
        <v>0</v>
      </c>
      <c r="EO196" s="18">
        <f t="shared" ref="EO196:EO259" si="441">IF(W196="",0,($C196/2+IF(18=$D196,100,0))*EXP(-CF196*((W196-Settle)/365)))</f>
        <v>0</v>
      </c>
      <c r="EP196" s="18">
        <f t="shared" ref="EP196:EP259" si="442">IF(X196="",0,($C196/2+IF(19=$D196,100,0))*EXP(-CG196*((X196-Settle)/365)))</f>
        <v>0</v>
      </c>
      <c r="EQ196" s="18">
        <f t="shared" ref="EQ196:EQ259" si="443">IF(Y196="",0,($C196/2+IF(20=$D196,100,0))*EXP(-CH196*((Y196-Settle)/365)))</f>
        <v>0</v>
      </c>
      <c r="ER196" s="18">
        <f t="shared" ref="ER196:ER259" si="444">IF(Z196="",0,($C196/2+IF(21=$D196,100,0))*EXP(-CI196*((Z196-Settle)/365)))</f>
        <v>0</v>
      </c>
      <c r="ES196" s="18">
        <f t="shared" ref="ES196:ES259" si="445">IF(AA196="",0,($C196/2+IF(22=$D196,100,0))*EXP(-CJ196*((AA196-Settle)/365)))</f>
        <v>0</v>
      </c>
      <c r="ET196" s="18">
        <f t="shared" ref="ET196:ET259" si="446">IF(AB196="",0,($C196/2+IF(23=$D196,100,0))*EXP(-CK196*((AB196-Settle)/365)))</f>
        <v>0</v>
      </c>
      <c r="EU196" s="18">
        <f t="shared" ref="EU196:EU259" si="447">IF(AC196="",0,($C196/2+IF(24=$D196,100,0))*EXP(-CL196*((AC196-Settle)/365)))</f>
        <v>0</v>
      </c>
      <c r="EV196" s="18">
        <f t="shared" ref="EV196:EV259" si="448">IF(AD196="",0,($C196/2+IF(25=$D196,100,0))*EXP(-CM196*((AD196-Settle)/365)))</f>
        <v>0</v>
      </c>
      <c r="EW196" s="18">
        <f t="shared" ref="EW196:EW259" si="449">IF(AE196="",0,($C196/2+IF(26=$D196,100,0))*EXP(-CN196*((AE196-Settle)/365)))</f>
        <v>0</v>
      </c>
      <c r="EX196" s="18">
        <f t="shared" ref="EX196:EX259" si="450">IF(AF196="",0,($C196/2+IF(27=$D196,100,0))*EXP(-CO196*((AF196-Settle)/365)))</f>
        <v>0</v>
      </c>
      <c r="EY196" s="18">
        <f t="shared" ref="EY196:EY259" si="451">IF(AG196="",0,($C196/2+IF(28=$D196,100,0))*EXP(-CP196*((AG196-Settle)/365)))</f>
        <v>0</v>
      </c>
      <c r="EZ196" s="18">
        <f t="shared" ref="EZ196:EZ259" si="452">IF(AH196="",0,($C196/2+IF(29=$D196,100,0))*EXP(-CQ196*((AH196-Settle)/365)))</f>
        <v>0</v>
      </c>
      <c r="FA196" s="18">
        <f t="shared" ref="FA196:FA259" si="453">IF(AI196="",0,($C196/2+IF(30=$D196,100,0))*EXP(-CR196*((AI196-Settle)/365)))</f>
        <v>0</v>
      </c>
      <c r="FB196" s="18">
        <f t="shared" ref="FB196:FB259" si="454">IF(AJ196="",0,($C196/2+IF(31=$D196,100,0))*EXP(-CS196*((AJ196-Settle)/365)))</f>
        <v>0</v>
      </c>
      <c r="FC196" s="18">
        <f t="shared" ref="FC196:FC259" si="455">IF(AK196="",0,($C196/2+IF(32=$D196,100,0))*EXP(-CT196*((AK196-Settle)/365)))</f>
        <v>0</v>
      </c>
      <c r="FD196" s="18">
        <f t="shared" ref="FD196:FD259" si="456">IF(AL196="",0,($C196/2+IF(33=$D196,100,0))*EXP(-CU196*((AL196-Settle)/365)))</f>
        <v>0</v>
      </c>
      <c r="FE196" s="18">
        <f t="shared" ref="FE196:FE259" si="457">IF(AM196="",0,($C196/2+IF(34=$D196,100,0))*EXP(-CV196*((AM196-Settle)/365)))</f>
        <v>0</v>
      </c>
      <c r="FF196" s="18">
        <f t="shared" ref="FF196:FF259" si="458">IF(AN196="",0,($C196/2+IF(35=$D196,100,0))*EXP(-CW196*((AN196-Settle)/365)))</f>
        <v>0</v>
      </c>
      <c r="FG196" s="18">
        <f t="shared" ref="FG196:FG259" si="459">IF(AO196="",0,($C196/2+IF(36=$D196,100,0))*EXP(-CX196*((AO196-Settle)/365)))</f>
        <v>0</v>
      </c>
      <c r="FH196" s="18">
        <f t="shared" ref="FH196:FH259" si="460">IF(AP196="",0,($C196/2+IF(37=$D196,100,0))*EXP(-CY196*((AP196-Settle)/365)))</f>
        <v>0</v>
      </c>
      <c r="FI196" s="18">
        <f t="shared" ref="FI196:FI259" si="461">IF(AQ196="",0,($C196/2+IF(38=$D196,100,0))*EXP(-CZ196*((AQ196-Settle)/365)))</f>
        <v>0</v>
      </c>
      <c r="FJ196" s="18">
        <f t="shared" ref="FJ196:FJ259" si="462">IF(AR196="",0,($C196/2+IF(39=$D196,100,0))*EXP(-DA196*((AR196-Settle)/365)))</f>
        <v>0</v>
      </c>
      <c r="FK196" s="18">
        <f t="shared" ref="FK196:FK259" si="463">IF(AS196="",0,($C196/2+IF(40=$D196,100,0))*EXP(-DB196*((AS196-Settle)/365)))</f>
        <v>0</v>
      </c>
      <c r="FL196" s="18">
        <f t="shared" ref="FL196:FL259" si="464">IF(AT196="",0,($C196/2+IF(41=$D196,100,0))*EXP(-DC196*((AT196-Settle)/365)))</f>
        <v>0</v>
      </c>
      <c r="FM196" s="18">
        <f t="shared" ref="FM196:FM259" si="465">IF(AU196="",0,($C196/2+IF(42=$D196,100,0))*EXP(-DD196*((AU196-Settle)/365)))</f>
        <v>0</v>
      </c>
      <c r="FN196" s="18">
        <f t="shared" ref="FN196:FN259" si="466">IF(AV196="",0,($C196/2+IF(43=$D196,100,0))*EXP(-DE196*((AV196-Settle)/365)))</f>
        <v>0</v>
      </c>
      <c r="FO196" s="18">
        <f t="shared" ref="FO196:FO259" si="467">IF(AW196="",0,($C196/2+IF(44=$D196,100,0))*EXP(-DF196*((AW196-Settle)/365)))</f>
        <v>0</v>
      </c>
      <c r="FP196" s="18">
        <f t="shared" ref="FP196:FP259" si="468">IF(AX196="",0,($C196/2+IF(45=$D196,100,0))*EXP(-DG196*((AX196-Settle)/365)))</f>
        <v>0</v>
      </c>
      <c r="FQ196" s="18">
        <f t="shared" ref="FQ196:FQ259" si="469">IF(AY196="",0,($C196/2+IF(46=$D196,100,0))*EXP(-DH196*((AY196-Settle)/365)))</f>
        <v>0</v>
      </c>
      <c r="FR196" s="18">
        <f t="shared" ref="FR196:FR259" si="470">IF(AZ196="",0,($C196/2+IF(47=$D196,100,0))*EXP(-DI196*((AZ196-Settle)/365)))</f>
        <v>0</v>
      </c>
      <c r="FS196" s="18">
        <f t="shared" ref="FS196:FS259" si="471">IF(BA196="",0,($C196/2+IF(48=$D196,100,0))*EXP(-DJ196*((BA196-Settle)/365)))</f>
        <v>0</v>
      </c>
      <c r="FT196" s="18">
        <f t="shared" ref="FT196:FT259" si="472">IF(BB196="",0,($C196/2+IF(49=$D196,100,0))*EXP(-DK196*((BB196-Settle)/365)))</f>
        <v>0</v>
      </c>
      <c r="FU196" s="18">
        <f t="shared" ref="FU196:FU259" si="473">IF(BC196="",0,($C196/2+IF(50=$D196,100,0))*EXP(-DL196*((BC196-Settle)/365)))</f>
        <v>0</v>
      </c>
      <c r="FV196" s="18">
        <f t="shared" ref="FV196:FV259" si="474">IF(BD196="",0,($C196/2+IF(51=$D196,100,0))*EXP(-DM196*((BD196-Settle)/365)))</f>
        <v>0</v>
      </c>
      <c r="FW196" s="18">
        <f t="shared" ref="FW196:FW259" si="475">IF(BE196="",0,($C196/2+IF(52=$D196,100,0))*EXP(-DN196*((BE196-Settle)/365)))</f>
        <v>0</v>
      </c>
      <c r="FX196" s="18">
        <f t="shared" ref="FX196:FX259" si="476">IF(BF196="",0,($C196/2+IF(53=$D196,100,0))*EXP(-DO196*((BF196-Settle)/365)))</f>
        <v>0</v>
      </c>
      <c r="FY196" s="18">
        <f t="shared" ref="FY196:FY259" si="477">IF(BG196="",0,($C196/2+IF(54=$D196,100,0))*EXP(-DP196*((BG196-Settle)/365)))</f>
        <v>0</v>
      </c>
      <c r="FZ196" s="18">
        <f t="shared" ref="FZ196:FZ259" si="478">IF(BH196="",0,($C196/2+IF(55=$D196,100,0))*EXP(-DQ196*((BH196-Settle)/365)))</f>
        <v>0</v>
      </c>
      <c r="GA196" s="18">
        <f t="shared" ref="GA196:GA259" si="479">IF(BI196="",0,($C196/2+IF(56=$D196,100,0))*EXP(-DR196*((BI196-Settle)/365)))</f>
        <v>0</v>
      </c>
      <c r="GB196" s="18">
        <f t="shared" ref="GB196:GB259" si="480">IF(BJ196="",0,($C196/2+IF(57=$D196,100,0))*EXP(-DS196*((BJ196-Settle)/365)))</f>
        <v>0</v>
      </c>
      <c r="GC196" s="18">
        <f t="shared" ref="GC196:GC259" si="481">IF(BK196="",0,($C196/2+IF(58=$D196,100,0))*EXP(-DT196*((BK196-Settle)/365)))</f>
        <v>0</v>
      </c>
      <c r="GD196" s="18">
        <f t="shared" ref="GD196:GD259" si="482">IF(BL196="",0,($C196/2+IF(59=$D196,100,0))*EXP(-DU196*((BL196-Settle)/365)))</f>
        <v>0</v>
      </c>
      <c r="GE196" s="18">
        <f t="shared" ref="GE196:GE259" si="483">IF(BM196="",0,($C196/2+IF(60=$D196,100,0))*EXP(-DV196*((BM196-Settle)/365)))</f>
        <v>0</v>
      </c>
    </row>
    <row r="197" spans="1:187" x14ac:dyDescent="0.2">
      <c r="A197">
        <v>194</v>
      </c>
      <c r="B197" s="16">
        <f>Bonds!B197</f>
        <v>47938</v>
      </c>
      <c r="C197" s="17">
        <f>Bonds!C197</f>
        <v>3.875</v>
      </c>
      <c r="D197">
        <f>Bonds!Q197</f>
        <v>10</v>
      </c>
      <c r="E197">
        <f t="shared" si="363"/>
        <v>1</v>
      </c>
      <c r="F197" s="16">
        <f>IF(1&gt;$D197,"",IF($E197=1,EOMONTH(EDATE(Bonds!$I197,6*(1-1)),0),EDATE(Bonds!$I197,6*(1-1))))</f>
        <v>46295</v>
      </c>
      <c r="G197" s="16">
        <f>IF(2&gt;$D197,"",IF($E197=1,EOMONTH(EDATE(Bonds!$I197,6*(2-1)),0),EDATE(Bonds!$I197,6*(2-1))))</f>
        <v>46477</v>
      </c>
      <c r="H197" s="16">
        <f>IF(3&gt;$D197,"",IF($E197=1,EOMONTH(EDATE(Bonds!$I197,6*(3-1)),0),EDATE(Bonds!$I197,6*(3-1))))</f>
        <v>46660</v>
      </c>
      <c r="I197" s="16">
        <f>IF(4&gt;$D197,"",IF($E197=1,EOMONTH(EDATE(Bonds!$I197,6*(4-1)),0),EDATE(Bonds!$I197,6*(4-1))))</f>
        <v>46843</v>
      </c>
      <c r="J197" s="16">
        <f>IF(5&gt;$D197,"",IF($E197=1,EOMONTH(EDATE(Bonds!$I197,6*(5-1)),0),EDATE(Bonds!$I197,6*(5-1))))</f>
        <v>47026</v>
      </c>
      <c r="K197" s="16">
        <f>IF(6&gt;$D197,"",IF($E197=1,EOMONTH(EDATE(Bonds!$I197,6*(6-1)),0),EDATE(Bonds!$I197,6*(6-1))))</f>
        <v>47208</v>
      </c>
      <c r="L197" s="16">
        <f>IF(7&gt;$D197,"",IF($E197=1,EOMONTH(EDATE(Bonds!$I197,6*(7-1)),0),EDATE(Bonds!$I197,6*(7-1))))</f>
        <v>47391</v>
      </c>
      <c r="M197" s="16">
        <f>IF(8&gt;$D197,"",IF($E197=1,EOMONTH(EDATE(Bonds!$I197,6*(8-1)),0),EDATE(Bonds!$I197,6*(8-1))))</f>
        <v>47573</v>
      </c>
      <c r="N197" s="16">
        <f>IF(9&gt;$D197,"",IF($E197=1,EOMONTH(EDATE(Bonds!$I197,6*(9-1)),0),EDATE(Bonds!$I197,6*(9-1))))</f>
        <v>47756</v>
      </c>
      <c r="O197" s="16">
        <f>IF(10&gt;$D197,"",IF($E197=1,EOMONTH(EDATE(Bonds!$I197,6*(10-1)),0),EDATE(Bonds!$I197,6*(10-1))))</f>
        <v>47938</v>
      </c>
      <c r="P197" s="16" t="str">
        <f>IF(11&gt;$D197,"",IF($E197=1,EOMONTH(EDATE(Bonds!$I197,6*(11-1)),0),EDATE(Bonds!$I197,6*(11-1))))</f>
        <v/>
      </c>
      <c r="Q197" s="16" t="str">
        <f>IF(12&gt;$D197,"",IF($E197=1,EOMONTH(EDATE(Bonds!$I197,6*(12-1)),0),EDATE(Bonds!$I197,6*(12-1))))</f>
        <v/>
      </c>
      <c r="R197" s="16" t="str">
        <f>IF(13&gt;$D197,"",IF($E197=1,EOMONTH(EDATE(Bonds!$I197,6*(13-1)),0),EDATE(Bonds!$I197,6*(13-1))))</f>
        <v/>
      </c>
      <c r="S197" s="16" t="str">
        <f>IF(14&gt;$D197,"",IF($E197=1,EOMONTH(EDATE(Bonds!$I197,6*(14-1)),0),EDATE(Bonds!$I197,6*(14-1))))</f>
        <v/>
      </c>
      <c r="T197" s="16" t="str">
        <f>IF(15&gt;$D197,"",IF($E197=1,EOMONTH(EDATE(Bonds!$I197,6*(15-1)),0),EDATE(Bonds!$I197,6*(15-1))))</f>
        <v/>
      </c>
      <c r="U197" s="16" t="str">
        <f>IF(16&gt;$D197,"",IF($E197=1,EOMONTH(EDATE(Bonds!$I197,6*(16-1)),0),EDATE(Bonds!$I197,6*(16-1))))</f>
        <v/>
      </c>
      <c r="V197" s="16" t="str">
        <f>IF(17&gt;$D197,"",IF($E197=1,EOMONTH(EDATE(Bonds!$I197,6*(17-1)),0),EDATE(Bonds!$I197,6*(17-1))))</f>
        <v/>
      </c>
      <c r="W197" s="16" t="str">
        <f>IF(18&gt;$D197,"",IF($E197=1,EOMONTH(EDATE(Bonds!$I197,6*(18-1)),0),EDATE(Bonds!$I197,6*(18-1))))</f>
        <v/>
      </c>
      <c r="X197" s="16" t="str">
        <f>IF(19&gt;$D197,"",IF($E197=1,EOMONTH(EDATE(Bonds!$I197,6*(19-1)),0),EDATE(Bonds!$I197,6*(19-1))))</f>
        <v/>
      </c>
      <c r="Y197" s="16" t="str">
        <f>IF(20&gt;$D197,"",IF($E197=1,EOMONTH(EDATE(Bonds!$I197,6*(20-1)),0),EDATE(Bonds!$I197,6*(20-1))))</f>
        <v/>
      </c>
      <c r="Z197" s="16" t="str">
        <f>IF(21&gt;$D197,"",IF($E197=1,EOMONTH(EDATE(Bonds!$I197,6*(21-1)),0),EDATE(Bonds!$I197,6*(21-1))))</f>
        <v/>
      </c>
      <c r="AA197" s="16" t="str">
        <f>IF(22&gt;$D197,"",IF($E197=1,EOMONTH(EDATE(Bonds!$I197,6*(22-1)),0),EDATE(Bonds!$I197,6*(22-1))))</f>
        <v/>
      </c>
      <c r="AB197" s="16" t="str">
        <f>IF(23&gt;$D197,"",IF($E197=1,EOMONTH(EDATE(Bonds!$I197,6*(23-1)),0),EDATE(Bonds!$I197,6*(23-1))))</f>
        <v/>
      </c>
      <c r="AC197" s="16" t="str">
        <f>IF(24&gt;$D197,"",IF($E197=1,EOMONTH(EDATE(Bonds!$I197,6*(24-1)),0),EDATE(Bonds!$I197,6*(24-1))))</f>
        <v/>
      </c>
      <c r="AD197" s="16" t="str">
        <f>IF(25&gt;$D197,"",IF($E197=1,EOMONTH(EDATE(Bonds!$I197,6*(25-1)),0),EDATE(Bonds!$I197,6*(25-1))))</f>
        <v/>
      </c>
      <c r="AE197" s="16" t="str">
        <f>IF(26&gt;$D197,"",IF($E197=1,EOMONTH(EDATE(Bonds!$I197,6*(26-1)),0),EDATE(Bonds!$I197,6*(26-1))))</f>
        <v/>
      </c>
      <c r="AF197" s="16" t="str">
        <f>IF(27&gt;$D197,"",IF($E197=1,EOMONTH(EDATE(Bonds!$I197,6*(27-1)),0),EDATE(Bonds!$I197,6*(27-1))))</f>
        <v/>
      </c>
      <c r="AG197" s="16" t="str">
        <f>IF(28&gt;$D197,"",IF($E197=1,EOMONTH(EDATE(Bonds!$I197,6*(28-1)),0),EDATE(Bonds!$I197,6*(28-1))))</f>
        <v/>
      </c>
      <c r="AH197" s="16" t="str">
        <f>IF(29&gt;$D197,"",IF($E197=1,EOMONTH(EDATE(Bonds!$I197,6*(29-1)),0),EDATE(Bonds!$I197,6*(29-1))))</f>
        <v/>
      </c>
      <c r="AI197" s="16" t="str">
        <f>IF(30&gt;$D197,"",IF($E197=1,EOMONTH(EDATE(Bonds!$I197,6*(30-1)),0),EDATE(Bonds!$I197,6*(30-1))))</f>
        <v/>
      </c>
      <c r="AJ197" s="16" t="str">
        <f>IF(31&gt;$D197,"",IF($E197=1,EOMONTH(EDATE(Bonds!$I197,6*(31-1)),0),EDATE(Bonds!$I197,6*(31-1))))</f>
        <v/>
      </c>
      <c r="AK197" s="16" t="str">
        <f>IF(32&gt;$D197,"",IF($E197=1,EOMONTH(EDATE(Bonds!$I197,6*(32-1)),0),EDATE(Bonds!$I197,6*(32-1))))</f>
        <v/>
      </c>
      <c r="AL197" s="16" t="str">
        <f>IF(33&gt;$D197,"",IF($E197=1,EOMONTH(EDATE(Bonds!$I197,6*(33-1)),0),EDATE(Bonds!$I197,6*(33-1))))</f>
        <v/>
      </c>
      <c r="AM197" s="16" t="str">
        <f>IF(34&gt;$D197,"",IF($E197=1,EOMONTH(EDATE(Bonds!$I197,6*(34-1)),0),EDATE(Bonds!$I197,6*(34-1))))</f>
        <v/>
      </c>
      <c r="AN197" s="16" t="str">
        <f>IF(35&gt;$D197,"",IF($E197=1,EOMONTH(EDATE(Bonds!$I197,6*(35-1)),0),EDATE(Bonds!$I197,6*(35-1))))</f>
        <v/>
      </c>
      <c r="AO197" s="16" t="str">
        <f>IF(36&gt;$D197,"",IF($E197=1,EOMONTH(EDATE(Bonds!$I197,6*(36-1)),0),EDATE(Bonds!$I197,6*(36-1))))</f>
        <v/>
      </c>
      <c r="AP197" s="16" t="str">
        <f>IF(37&gt;$D197,"",IF($E197=1,EOMONTH(EDATE(Bonds!$I197,6*(37-1)),0),EDATE(Bonds!$I197,6*(37-1))))</f>
        <v/>
      </c>
      <c r="AQ197" s="16" t="str">
        <f>IF(38&gt;$D197,"",IF($E197=1,EOMONTH(EDATE(Bonds!$I197,6*(38-1)),0),EDATE(Bonds!$I197,6*(38-1))))</f>
        <v/>
      </c>
      <c r="AR197" s="16" t="str">
        <f>IF(39&gt;$D197,"",IF($E197=1,EOMONTH(EDATE(Bonds!$I197,6*(39-1)),0),EDATE(Bonds!$I197,6*(39-1))))</f>
        <v/>
      </c>
      <c r="AS197" s="16" t="str">
        <f>IF(40&gt;$D197,"",IF($E197=1,EOMONTH(EDATE(Bonds!$I197,6*(40-1)),0),EDATE(Bonds!$I197,6*(40-1))))</f>
        <v/>
      </c>
      <c r="AT197" s="16" t="str">
        <f>IF(41&gt;$D197,"",IF($E197=1,EOMONTH(EDATE(Bonds!$I197,6*(41-1)),0),EDATE(Bonds!$I197,6*(41-1))))</f>
        <v/>
      </c>
      <c r="AU197" s="16" t="str">
        <f>IF(42&gt;$D197,"",IF($E197=1,EOMONTH(EDATE(Bonds!$I197,6*(42-1)),0),EDATE(Bonds!$I197,6*(42-1))))</f>
        <v/>
      </c>
      <c r="AV197" s="16" t="str">
        <f>IF(43&gt;$D197,"",IF($E197=1,EOMONTH(EDATE(Bonds!$I197,6*(43-1)),0),EDATE(Bonds!$I197,6*(43-1))))</f>
        <v/>
      </c>
      <c r="AW197" s="16" t="str">
        <f>IF(44&gt;$D197,"",IF($E197=1,EOMONTH(EDATE(Bonds!$I197,6*(44-1)),0),EDATE(Bonds!$I197,6*(44-1))))</f>
        <v/>
      </c>
      <c r="AX197" s="16" t="str">
        <f>IF(45&gt;$D197,"",IF($E197=1,EOMONTH(EDATE(Bonds!$I197,6*(45-1)),0),EDATE(Bonds!$I197,6*(45-1))))</f>
        <v/>
      </c>
      <c r="AY197" s="16" t="str">
        <f>IF(46&gt;$D197,"",IF($E197=1,EOMONTH(EDATE(Bonds!$I197,6*(46-1)),0),EDATE(Bonds!$I197,6*(46-1))))</f>
        <v/>
      </c>
      <c r="AZ197" s="16" t="str">
        <f>IF(47&gt;$D197,"",IF($E197=1,EOMONTH(EDATE(Bonds!$I197,6*(47-1)),0),EDATE(Bonds!$I197,6*(47-1))))</f>
        <v/>
      </c>
      <c r="BA197" s="16" t="str">
        <f>IF(48&gt;$D197,"",IF($E197=1,EOMONTH(EDATE(Bonds!$I197,6*(48-1)),0),EDATE(Bonds!$I197,6*(48-1))))</f>
        <v/>
      </c>
      <c r="BB197" s="16" t="str">
        <f>IF(49&gt;$D197,"",IF($E197=1,EOMONTH(EDATE(Bonds!$I197,6*(49-1)),0),EDATE(Bonds!$I197,6*(49-1))))</f>
        <v/>
      </c>
      <c r="BC197" s="16" t="str">
        <f>IF(50&gt;$D197,"",IF($E197=1,EOMONTH(EDATE(Bonds!$I197,6*(50-1)),0),EDATE(Bonds!$I197,6*(50-1))))</f>
        <v/>
      </c>
      <c r="BD197" s="16" t="str">
        <f>IF(51&gt;$D197,"",IF($E197=1,EOMONTH(EDATE(Bonds!$I197,6*(51-1)),0),EDATE(Bonds!$I197,6*(51-1))))</f>
        <v/>
      </c>
      <c r="BE197" s="16" t="str">
        <f>IF(52&gt;$D197,"",IF($E197=1,EOMONTH(EDATE(Bonds!$I197,6*(52-1)),0),EDATE(Bonds!$I197,6*(52-1))))</f>
        <v/>
      </c>
      <c r="BF197" s="16" t="str">
        <f>IF(53&gt;$D197,"",IF($E197=1,EOMONTH(EDATE(Bonds!$I197,6*(53-1)),0),EDATE(Bonds!$I197,6*(53-1))))</f>
        <v/>
      </c>
      <c r="BG197" s="16" t="str">
        <f>IF(54&gt;$D197,"",IF($E197=1,EOMONTH(EDATE(Bonds!$I197,6*(54-1)),0),EDATE(Bonds!$I197,6*(54-1))))</f>
        <v/>
      </c>
      <c r="BH197" s="16" t="str">
        <f>IF(55&gt;$D197,"",IF($E197=1,EOMONTH(EDATE(Bonds!$I197,6*(55-1)),0),EDATE(Bonds!$I197,6*(55-1))))</f>
        <v/>
      </c>
      <c r="BI197" s="16" t="str">
        <f>IF(56&gt;$D197,"",IF($E197=1,EOMONTH(EDATE(Bonds!$I197,6*(56-1)),0),EDATE(Bonds!$I197,6*(56-1))))</f>
        <v/>
      </c>
      <c r="BJ197" s="16" t="str">
        <f>IF(57&gt;$D197,"",IF($E197=1,EOMONTH(EDATE(Bonds!$I197,6*(57-1)),0),EDATE(Bonds!$I197,6*(57-1))))</f>
        <v/>
      </c>
      <c r="BK197" s="16" t="str">
        <f>IF(58&gt;$D197,"",IF($E197=1,EOMONTH(EDATE(Bonds!$I197,6*(58-1)),0),EDATE(Bonds!$I197,6*(58-1))))</f>
        <v/>
      </c>
      <c r="BL197" s="16" t="str">
        <f>IF(59&gt;$D197,"",IF($E197=1,EOMONTH(EDATE(Bonds!$I197,6*(59-1)),0),EDATE(Bonds!$I197,6*(59-1))))</f>
        <v/>
      </c>
      <c r="BM197" s="16" t="str">
        <f>IF(60&gt;$D197,"",IF($E197=1,EOMONTH(EDATE(Bonds!$I197,6*(60-1)),0),EDATE(Bonds!$I197,6*(60-1))))</f>
        <v/>
      </c>
      <c r="BO197" s="22">
        <f t="shared" si="364"/>
        <v>3.6715303967375594E-2</v>
      </c>
      <c r="BP197" s="22">
        <f t="shared" si="365"/>
        <v>3.9614095064760248E-2</v>
      </c>
      <c r="BQ197" s="22">
        <f t="shared" si="366"/>
        <v>4.151220706950013E-2</v>
      </c>
      <c r="BR197" s="22">
        <f t="shared" si="367"/>
        <v>4.2723103410114802E-2</v>
      </c>
      <c r="BS197" s="22">
        <f t="shared" si="368"/>
        <v>4.3482746504814693E-2</v>
      </c>
      <c r="BT197" s="22">
        <f t="shared" si="369"/>
        <v>4.3954594843003375E-2</v>
      </c>
      <c r="BU197" s="22">
        <f t="shared" si="370"/>
        <v>4.4257964532220216E-2</v>
      </c>
      <c r="BV197" s="22">
        <f t="shared" si="371"/>
        <v>4.4466682759772572E-2</v>
      </c>
      <c r="BW197" s="22">
        <f t="shared" si="372"/>
        <v>4.4634720555315505E-2</v>
      </c>
      <c r="BX197" s="22">
        <f t="shared" si="373"/>
        <v>4.4793221828742985E-2</v>
      </c>
      <c r="BY197" s="22" t="str">
        <f t="shared" si="374"/>
        <v/>
      </c>
      <c r="BZ197" s="22" t="str">
        <f t="shared" si="375"/>
        <v/>
      </c>
      <c r="CA197" s="22" t="str">
        <f t="shared" si="376"/>
        <v/>
      </c>
      <c r="CB197" s="22" t="str">
        <f t="shared" si="377"/>
        <v/>
      </c>
      <c r="CC197" s="22" t="str">
        <f t="shared" si="378"/>
        <v/>
      </c>
      <c r="CD197" s="22" t="str">
        <f t="shared" si="379"/>
        <v/>
      </c>
      <c r="CE197" s="22" t="str">
        <f t="shared" si="380"/>
        <v/>
      </c>
      <c r="CF197" s="22" t="str">
        <f t="shared" si="381"/>
        <v/>
      </c>
      <c r="CG197" s="22" t="str">
        <f t="shared" si="382"/>
        <v/>
      </c>
      <c r="CH197" s="22" t="str">
        <f t="shared" si="383"/>
        <v/>
      </c>
      <c r="CI197" s="22" t="str">
        <f t="shared" si="384"/>
        <v/>
      </c>
      <c r="CJ197" s="22" t="str">
        <f t="shared" si="385"/>
        <v/>
      </c>
      <c r="CK197" s="22" t="str">
        <f t="shared" si="386"/>
        <v/>
      </c>
      <c r="CL197" s="22" t="str">
        <f t="shared" si="387"/>
        <v/>
      </c>
      <c r="CM197" s="22" t="str">
        <f t="shared" si="388"/>
        <v/>
      </c>
      <c r="CN197" s="22" t="str">
        <f t="shared" si="389"/>
        <v/>
      </c>
      <c r="CO197" s="22" t="str">
        <f t="shared" si="390"/>
        <v/>
      </c>
      <c r="CP197" s="22" t="str">
        <f t="shared" si="391"/>
        <v/>
      </c>
      <c r="CQ197" s="22" t="str">
        <f t="shared" si="392"/>
        <v/>
      </c>
      <c r="CR197" s="22" t="str">
        <f t="shared" si="393"/>
        <v/>
      </c>
      <c r="CS197" s="22" t="str">
        <f t="shared" si="394"/>
        <v/>
      </c>
      <c r="CT197" s="22" t="str">
        <f t="shared" si="395"/>
        <v/>
      </c>
      <c r="CU197" s="22" t="str">
        <f t="shared" si="396"/>
        <v/>
      </c>
      <c r="CV197" s="22" t="str">
        <f t="shared" si="397"/>
        <v/>
      </c>
      <c r="CW197" s="22" t="str">
        <f t="shared" si="398"/>
        <v/>
      </c>
      <c r="CX197" s="22" t="str">
        <f t="shared" si="399"/>
        <v/>
      </c>
      <c r="CY197" s="22" t="str">
        <f t="shared" si="400"/>
        <v/>
      </c>
      <c r="CZ197" s="22" t="str">
        <f t="shared" si="401"/>
        <v/>
      </c>
      <c r="DA197" s="22" t="str">
        <f t="shared" si="402"/>
        <v/>
      </c>
      <c r="DB197" s="22" t="str">
        <f t="shared" si="403"/>
        <v/>
      </c>
      <c r="DC197" s="22" t="str">
        <f t="shared" si="404"/>
        <v/>
      </c>
      <c r="DD197" s="22" t="str">
        <f t="shared" si="405"/>
        <v/>
      </c>
      <c r="DE197" s="22" t="str">
        <f t="shared" si="406"/>
        <v/>
      </c>
      <c r="DF197" s="22" t="str">
        <f t="shared" si="407"/>
        <v/>
      </c>
      <c r="DG197" s="22" t="str">
        <f t="shared" si="408"/>
        <v/>
      </c>
      <c r="DH197" s="22" t="str">
        <f t="shared" si="409"/>
        <v/>
      </c>
      <c r="DI197" s="22" t="str">
        <f t="shared" si="410"/>
        <v/>
      </c>
      <c r="DJ197" s="22" t="str">
        <f t="shared" si="411"/>
        <v/>
      </c>
      <c r="DK197" s="22" t="str">
        <f t="shared" si="412"/>
        <v/>
      </c>
      <c r="DL197" s="22" t="str">
        <f t="shared" si="413"/>
        <v/>
      </c>
      <c r="DM197" s="22" t="str">
        <f t="shared" si="414"/>
        <v/>
      </c>
      <c r="DN197" s="22" t="str">
        <f t="shared" si="415"/>
        <v/>
      </c>
      <c r="DO197" s="22" t="str">
        <f t="shared" si="416"/>
        <v/>
      </c>
      <c r="DP197" s="22" t="str">
        <f t="shared" si="417"/>
        <v/>
      </c>
      <c r="DQ197" s="22" t="str">
        <f t="shared" si="418"/>
        <v/>
      </c>
      <c r="DR197" s="22" t="str">
        <f t="shared" si="419"/>
        <v/>
      </c>
      <c r="DS197" s="22" t="str">
        <f t="shared" si="420"/>
        <v/>
      </c>
      <c r="DT197" s="22" t="str">
        <f t="shared" si="421"/>
        <v/>
      </c>
      <c r="DU197" s="22" t="str">
        <f t="shared" si="422"/>
        <v/>
      </c>
      <c r="DV197" s="22" t="str">
        <f t="shared" si="423"/>
        <v/>
      </c>
      <c r="DX197" s="18">
        <f t="shared" si="424"/>
        <v>1.9332170973566087</v>
      </c>
      <c r="DY197" s="18">
        <f t="shared" si="425"/>
        <v>1.8950742156824403</v>
      </c>
      <c r="DZ197" s="18">
        <f t="shared" si="426"/>
        <v>1.8540717556392894</v>
      </c>
      <c r="EA197" s="18">
        <f t="shared" si="427"/>
        <v>1.8124512506041004</v>
      </c>
      <c r="EB197" s="18">
        <f t="shared" si="428"/>
        <v>1.7712632286815986</v>
      </c>
      <c r="EC197" s="18">
        <f t="shared" si="429"/>
        <v>1.7311786295910043</v>
      </c>
      <c r="ED197" s="18">
        <f t="shared" si="430"/>
        <v>1.6918722070944068</v>
      </c>
      <c r="EE197" s="18">
        <f t="shared" si="431"/>
        <v>1.6537145427508524</v>
      </c>
      <c r="EF197" s="18">
        <f t="shared" si="432"/>
        <v>1.6161503614054156</v>
      </c>
      <c r="EG197" s="18">
        <f t="shared" si="433"/>
        <v>83.098708161319678</v>
      </c>
      <c r="EH197" s="18">
        <f t="shared" si="434"/>
        <v>0</v>
      </c>
      <c r="EI197" s="18">
        <f t="shared" si="435"/>
        <v>0</v>
      </c>
      <c r="EJ197" s="18">
        <f t="shared" si="436"/>
        <v>0</v>
      </c>
      <c r="EK197" s="18">
        <f t="shared" si="437"/>
        <v>0</v>
      </c>
      <c r="EL197" s="18">
        <f t="shared" si="438"/>
        <v>0</v>
      </c>
      <c r="EM197" s="18">
        <f t="shared" si="439"/>
        <v>0</v>
      </c>
      <c r="EN197" s="18">
        <f t="shared" si="440"/>
        <v>0</v>
      </c>
      <c r="EO197" s="18">
        <f t="shared" si="441"/>
        <v>0</v>
      </c>
      <c r="EP197" s="18">
        <f t="shared" si="442"/>
        <v>0</v>
      </c>
      <c r="EQ197" s="18">
        <f t="shared" si="443"/>
        <v>0</v>
      </c>
      <c r="ER197" s="18">
        <f t="shared" si="444"/>
        <v>0</v>
      </c>
      <c r="ES197" s="18">
        <f t="shared" si="445"/>
        <v>0</v>
      </c>
      <c r="ET197" s="18">
        <f t="shared" si="446"/>
        <v>0</v>
      </c>
      <c r="EU197" s="18">
        <f t="shared" si="447"/>
        <v>0</v>
      </c>
      <c r="EV197" s="18">
        <f t="shared" si="448"/>
        <v>0</v>
      </c>
      <c r="EW197" s="18">
        <f t="shared" si="449"/>
        <v>0</v>
      </c>
      <c r="EX197" s="18">
        <f t="shared" si="450"/>
        <v>0</v>
      </c>
      <c r="EY197" s="18">
        <f t="shared" si="451"/>
        <v>0</v>
      </c>
      <c r="EZ197" s="18">
        <f t="shared" si="452"/>
        <v>0</v>
      </c>
      <c r="FA197" s="18">
        <f t="shared" si="453"/>
        <v>0</v>
      </c>
      <c r="FB197" s="18">
        <f t="shared" si="454"/>
        <v>0</v>
      </c>
      <c r="FC197" s="18">
        <f t="shared" si="455"/>
        <v>0</v>
      </c>
      <c r="FD197" s="18">
        <f t="shared" si="456"/>
        <v>0</v>
      </c>
      <c r="FE197" s="18">
        <f t="shared" si="457"/>
        <v>0</v>
      </c>
      <c r="FF197" s="18">
        <f t="shared" si="458"/>
        <v>0</v>
      </c>
      <c r="FG197" s="18">
        <f t="shared" si="459"/>
        <v>0</v>
      </c>
      <c r="FH197" s="18">
        <f t="shared" si="460"/>
        <v>0</v>
      </c>
      <c r="FI197" s="18">
        <f t="shared" si="461"/>
        <v>0</v>
      </c>
      <c r="FJ197" s="18">
        <f t="shared" si="462"/>
        <v>0</v>
      </c>
      <c r="FK197" s="18">
        <f t="shared" si="463"/>
        <v>0</v>
      </c>
      <c r="FL197" s="18">
        <f t="shared" si="464"/>
        <v>0</v>
      </c>
      <c r="FM197" s="18">
        <f t="shared" si="465"/>
        <v>0</v>
      </c>
      <c r="FN197" s="18">
        <f t="shared" si="466"/>
        <v>0</v>
      </c>
      <c r="FO197" s="18">
        <f t="shared" si="467"/>
        <v>0</v>
      </c>
      <c r="FP197" s="18">
        <f t="shared" si="468"/>
        <v>0</v>
      </c>
      <c r="FQ197" s="18">
        <f t="shared" si="469"/>
        <v>0</v>
      </c>
      <c r="FR197" s="18">
        <f t="shared" si="470"/>
        <v>0</v>
      </c>
      <c r="FS197" s="18">
        <f t="shared" si="471"/>
        <v>0</v>
      </c>
      <c r="FT197" s="18">
        <f t="shared" si="472"/>
        <v>0</v>
      </c>
      <c r="FU197" s="18">
        <f t="shared" si="473"/>
        <v>0</v>
      </c>
      <c r="FV197" s="18">
        <f t="shared" si="474"/>
        <v>0</v>
      </c>
      <c r="FW197" s="18">
        <f t="shared" si="475"/>
        <v>0</v>
      </c>
      <c r="FX197" s="18">
        <f t="shared" si="476"/>
        <v>0</v>
      </c>
      <c r="FY197" s="18">
        <f t="shared" si="477"/>
        <v>0</v>
      </c>
      <c r="FZ197" s="18">
        <f t="shared" si="478"/>
        <v>0</v>
      </c>
      <c r="GA197" s="18">
        <f t="shared" si="479"/>
        <v>0</v>
      </c>
      <c r="GB197" s="18">
        <f t="shared" si="480"/>
        <v>0</v>
      </c>
      <c r="GC197" s="18">
        <f t="shared" si="481"/>
        <v>0</v>
      </c>
      <c r="GD197" s="18">
        <f t="shared" si="482"/>
        <v>0</v>
      </c>
      <c r="GE197" s="18">
        <f t="shared" si="483"/>
        <v>0</v>
      </c>
    </row>
    <row r="198" spans="1:187" x14ac:dyDescent="0.2">
      <c r="A198">
        <v>195</v>
      </c>
      <c r="B198" s="16">
        <f>Bonds!B198</f>
        <v>47938</v>
      </c>
      <c r="C198" s="17">
        <f>Bonds!C198</f>
        <v>4.125</v>
      </c>
      <c r="D198">
        <f>Bonds!Q198</f>
        <v>10</v>
      </c>
      <c r="E198">
        <f t="shared" si="363"/>
        <v>1</v>
      </c>
      <c r="F198" s="16">
        <f>IF(1&gt;$D198,"",IF($E198=1,EOMONTH(EDATE(Bonds!$I198,6*(1-1)),0),EDATE(Bonds!$I198,6*(1-1))))</f>
        <v>46295</v>
      </c>
      <c r="G198" s="16">
        <f>IF(2&gt;$D198,"",IF($E198=1,EOMONTH(EDATE(Bonds!$I198,6*(2-1)),0),EDATE(Bonds!$I198,6*(2-1))))</f>
        <v>46477</v>
      </c>
      <c r="H198" s="16">
        <f>IF(3&gt;$D198,"",IF($E198=1,EOMONTH(EDATE(Bonds!$I198,6*(3-1)),0),EDATE(Bonds!$I198,6*(3-1))))</f>
        <v>46660</v>
      </c>
      <c r="I198" s="16">
        <f>IF(4&gt;$D198,"",IF($E198=1,EOMONTH(EDATE(Bonds!$I198,6*(4-1)),0),EDATE(Bonds!$I198,6*(4-1))))</f>
        <v>46843</v>
      </c>
      <c r="J198" s="16">
        <f>IF(5&gt;$D198,"",IF($E198=1,EOMONTH(EDATE(Bonds!$I198,6*(5-1)),0),EDATE(Bonds!$I198,6*(5-1))))</f>
        <v>47026</v>
      </c>
      <c r="K198" s="16">
        <f>IF(6&gt;$D198,"",IF($E198=1,EOMONTH(EDATE(Bonds!$I198,6*(6-1)),0),EDATE(Bonds!$I198,6*(6-1))))</f>
        <v>47208</v>
      </c>
      <c r="L198" s="16">
        <f>IF(7&gt;$D198,"",IF($E198=1,EOMONTH(EDATE(Bonds!$I198,6*(7-1)),0),EDATE(Bonds!$I198,6*(7-1))))</f>
        <v>47391</v>
      </c>
      <c r="M198" s="16">
        <f>IF(8&gt;$D198,"",IF($E198=1,EOMONTH(EDATE(Bonds!$I198,6*(8-1)),0),EDATE(Bonds!$I198,6*(8-1))))</f>
        <v>47573</v>
      </c>
      <c r="N198" s="16">
        <f>IF(9&gt;$D198,"",IF($E198=1,EOMONTH(EDATE(Bonds!$I198,6*(9-1)),0),EDATE(Bonds!$I198,6*(9-1))))</f>
        <v>47756</v>
      </c>
      <c r="O198" s="16">
        <f>IF(10&gt;$D198,"",IF($E198=1,EOMONTH(EDATE(Bonds!$I198,6*(10-1)),0),EDATE(Bonds!$I198,6*(10-1))))</f>
        <v>47938</v>
      </c>
      <c r="P198" s="16" t="str">
        <f>IF(11&gt;$D198,"",IF($E198=1,EOMONTH(EDATE(Bonds!$I198,6*(11-1)),0),EDATE(Bonds!$I198,6*(11-1))))</f>
        <v/>
      </c>
      <c r="Q198" s="16" t="str">
        <f>IF(12&gt;$D198,"",IF($E198=1,EOMONTH(EDATE(Bonds!$I198,6*(12-1)),0),EDATE(Bonds!$I198,6*(12-1))))</f>
        <v/>
      </c>
      <c r="R198" s="16" t="str">
        <f>IF(13&gt;$D198,"",IF($E198=1,EOMONTH(EDATE(Bonds!$I198,6*(13-1)),0),EDATE(Bonds!$I198,6*(13-1))))</f>
        <v/>
      </c>
      <c r="S198" s="16" t="str">
        <f>IF(14&gt;$D198,"",IF($E198=1,EOMONTH(EDATE(Bonds!$I198,6*(14-1)),0),EDATE(Bonds!$I198,6*(14-1))))</f>
        <v/>
      </c>
      <c r="T198" s="16" t="str">
        <f>IF(15&gt;$D198,"",IF($E198=1,EOMONTH(EDATE(Bonds!$I198,6*(15-1)),0),EDATE(Bonds!$I198,6*(15-1))))</f>
        <v/>
      </c>
      <c r="U198" s="16" t="str">
        <f>IF(16&gt;$D198,"",IF($E198=1,EOMONTH(EDATE(Bonds!$I198,6*(16-1)),0),EDATE(Bonds!$I198,6*(16-1))))</f>
        <v/>
      </c>
      <c r="V198" s="16" t="str">
        <f>IF(17&gt;$D198,"",IF($E198=1,EOMONTH(EDATE(Bonds!$I198,6*(17-1)),0),EDATE(Bonds!$I198,6*(17-1))))</f>
        <v/>
      </c>
      <c r="W198" s="16" t="str">
        <f>IF(18&gt;$D198,"",IF($E198=1,EOMONTH(EDATE(Bonds!$I198,6*(18-1)),0),EDATE(Bonds!$I198,6*(18-1))))</f>
        <v/>
      </c>
      <c r="X198" s="16" t="str">
        <f>IF(19&gt;$D198,"",IF($E198=1,EOMONTH(EDATE(Bonds!$I198,6*(19-1)),0),EDATE(Bonds!$I198,6*(19-1))))</f>
        <v/>
      </c>
      <c r="Y198" s="16" t="str">
        <f>IF(20&gt;$D198,"",IF($E198=1,EOMONTH(EDATE(Bonds!$I198,6*(20-1)),0),EDATE(Bonds!$I198,6*(20-1))))</f>
        <v/>
      </c>
      <c r="Z198" s="16" t="str">
        <f>IF(21&gt;$D198,"",IF($E198=1,EOMONTH(EDATE(Bonds!$I198,6*(21-1)),0),EDATE(Bonds!$I198,6*(21-1))))</f>
        <v/>
      </c>
      <c r="AA198" s="16" t="str">
        <f>IF(22&gt;$D198,"",IF($E198=1,EOMONTH(EDATE(Bonds!$I198,6*(22-1)),0),EDATE(Bonds!$I198,6*(22-1))))</f>
        <v/>
      </c>
      <c r="AB198" s="16" t="str">
        <f>IF(23&gt;$D198,"",IF($E198=1,EOMONTH(EDATE(Bonds!$I198,6*(23-1)),0),EDATE(Bonds!$I198,6*(23-1))))</f>
        <v/>
      </c>
      <c r="AC198" s="16" t="str">
        <f>IF(24&gt;$D198,"",IF($E198=1,EOMONTH(EDATE(Bonds!$I198,6*(24-1)),0),EDATE(Bonds!$I198,6*(24-1))))</f>
        <v/>
      </c>
      <c r="AD198" s="16" t="str">
        <f>IF(25&gt;$D198,"",IF($E198=1,EOMONTH(EDATE(Bonds!$I198,6*(25-1)),0),EDATE(Bonds!$I198,6*(25-1))))</f>
        <v/>
      </c>
      <c r="AE198" s="16" t="str">
        <f>IF(26&gt;$D198,"",IF($E198=1,EOMONTH(EDATE(Bonds!$I198,6*(26-1)),0),EDATE(Bonds!$I198,6*(26-1))))</f>
        <v/>
      </c>
      <c r="AF198" s="16" t="str">
        <f>IF(27&gt;$D198,"",IF($E198=1,EOMONTH(EDATE(Bonds!$I198,6*(27-1)),0),EDATE(Bonds!$I198,6*(27-1))))</f>
        <v/>
      </c>
      <c r="AG198" s="16" t="str">
        <f>IF(28&gt;$D198,"",IF($E198=1,EOMONTH(EDATE(Bonds!$I198,6*(28-1)),0),EDATE(Bonds!$I198,6*(28-1))))</f>
        <v/>
      </c>
      <c r="AH198" s="16" t="str">
        <f>IF(29&gt;$D198,"",IF($E198=1,EOMONTH(EDATE(Bonds!$I198,6*(29-1)),0),EDATE(Bonds!$I198,6*(29-1))))</f>
        <v/>
      </c>
      <c r="AI198" s="16" t="str">
        <f>IF(30&gt;$D198,"",IF($E198=1,EOMONTH(EDATE(Bonds!$I198,6*(30-1)),0),EDATE(Bonds!$I198,6*(30-1))))</f>
        <v/>
      </c>
      <c r="AJ198" s="16" t="str">
        <f>IF(31&gt;$D198,"",IF($E198=1,EOMONTH(EDATE(Bonds!$I198,6*(31-1)),0),EDATE(Bonds!$I198,6*(31-1))))</f>
        <v/>
      </c>
      <c r="AK198" s="16" t="str">
        <f>IF(32&gt;$D198,"",IF($E198=1,EOMONTH(EDATE(Bonds!$I198,6*(32-1)),0),EDATE(Bonds!$I198,6*(32-1))))</f>
        <v/>
      </c>
      <c r="AL198" s="16" t="str">
        <f>IF(33&gt;$D198,"",IF($E198=1,EOMONTH(EDATE(Bonds!$I198,6*(33-1)),0),EDATE(Bonds!$I198,6*(33-1))))</f>
        <v/>
      </c>
      <c r="AM198" s="16" t="str">
        <f>IF(34&gt;$D198,"",IF($E198=1,EOMONTH(EDATE(Bonds!$I198,6*(34-1)),0),EDATE(Bonds!$I198,6*(34-1))))</f>
        <v/>
      </c>
      <c r="AN198" s="16" t="str">
        <f>IF(35&gt;$D198,"",IF($E198=1,EOMONTH(EDATE(Bonds!$I198,6*(35-1)),0),EDATE(Bonds!$I198,6*(35-1))))</f>
        <v/>
      </c>
      <c r="AO198" s="16" t="str">
        <f>IF(36&gt;$D198,"",IF($E198=1,EOMONTH(EDATE(Bonds!$I198,6*(36-1)),0),EDATE(Bonds!$I198,6*(36-1))))</f>
        <v/>
      </c>
      <c r="AP198" s="16" t="str">
        <f>IF(37&gt;$D198,"",IF($E198=1,EOMONTH(EDATE(Bonds!$I198,6*(37-1)),0),EDATE(Bonds!$I198,6*(37-1))))</f>
        <v/>
      </c>
      <c r="AQ198" s="16" t="str">
        <f>IF(38&gt;$D198,"",IF($E198=1,EOMONTH(EDATE(Bonds!$I198,6*(38-1)),0),EDATE(Bonds!$I198,6*(38-1))))</f>
        <v/>
      </c>
      <c r="AR198" s="16" t="str">
        <f>IF(39&gt;$D198,"",IF($E198=1,EOMONTH(EDATE(Bonds!$I198,6*(39-1)),0),EDATE(Bonds!$I198,6*(39-1))))</f>
        <v/>
      </c>
      <c r="AS198" s="16" t="str">
        <f>IF(40&gt;$D198,"",IF($E198=1,EOMONTH(EDATE(Bonds!$I198,6*(40-1)),0),EDATE(Bonds!$I198,6*(40-1))))</f>
        <v/>
      </c>
      <c r="AT198" s="16" t="str">
        <f>IF(41&gt;$D198,"",IF($E198=1,EOMONTH(EDATE(Bonds!$I198,6*(41-1)),0),EDATE(Bonds!$I198,6*(41-1))))</f>
        <v/>
      </c>
      <c r="AU198" s="16" t="str">
        <f>IF(42&gt;$D198,"",IF($E198=1,EOMONTH(EDATE(Bonds!$I198,6*(42-1)),0),EDATE(Bonds!$I198,6*(42-1))))</f>
        <v/>
      </c>
      <c r="AV198" s="16" t="str">
        <f>IF(43&gt;$D198,"",IF($E198=1,EOMONTH(EDATE(Bonds!$I198,6*(43-1)),0),EDATE(Bonds!$I198,6*(43-1))))</f>
        <v/>
      </c>
      <c r="AW198" s="16" t="str">
        <f>IF(44&gt;$D198,"",IF($E198=1,EOMONTH(EDATE(Bonds!$I198,6*(44-1)),0),EDATE(Bonds!$I198,6*(44-1))))</f>
        <v/>
      </c>
      <c r="AX198" s="16" t="str">
        <f>IF(45&gt;$D198,"",IF($E198=1,EOMONTH(EDATE(Bonds!$I198,6*(45-1)),0),EDATE(Bonds!$I198,6*(45-1))))</f>
        <v/>
      </c>
      <c r="AY198" s="16" t="str">
        <f>IF(46&gt;$D198,"",IF($E198=1,EOMONTH(EDATE(Bonds!$I198,6*(46-1)),0),EDATE(Bonds!$I198,6*(46-1))))</f>
        <v/>
      </c>
      <c r="AZ198" s="16" t="str">
        <f>IF(47&gt;$D198,"",IF($E198=1,EOMONTH(EDATE(Bonds!$I198,6*(47-1)),0),EDATE(Bonds!$I198,6*(47-1))))</f>
        <v/>
      </c>
      <c r="BA198" s="16" t="str">
        <f>IF(48&gt;$D198,"",IF($E198=1,EOMONTH(EDATE(Bonds!$I198,6*(48-1)),0),EDATE(Bonds!$I198,6*(48-1))))</f>
        <v/>
      </c>
      <c r="BB198" s="16" t="str">
        <f>IF(49&gt;$D198,"",IF($E198=1,EOMONTH(EDATE(Bonds!$I198,6*(49-1)),0),EDATE(Bonds!$I198,6*(49-1))))</f>
        <v/>
      </c>
      <c r="BC198" s="16" t="str">
        <f>IF(50&gt;$D198,"",IF($E198=1,EOMONTH(EDATE(Bonds!$I198,6*(50-1)),0),EDATE(Bonds!$I198,6*(50-1))))</f>
        <v/>
      </c>
      <c r="BD198" s="16" t="str">
        <f>IF(51&gt;$D198,"",IF($E198=1,EOMONTH(EDATE(Bonds!$I198,6*(51-1)),0),EDATE(Bonds!$I198,6*(51-1))))</f>
        <v/>
      </c>
      <c r="BE198" s="16" t="str">
        <f>IF(52&gt;$D198,"",IF($E198=1,EOMONTH(EDATE(Bonds!$I198,6*(52-1)),0),EDATE(Bonds!$I198,6*(52-1))))</f>
        <v/>
      </c>
      <c r="BF198" s="16" t="str">
        <f>IF(53&gt;$D198,"",IF($E198=1,EOMONTH(EDATE(Bonds!$I198,6*(53-1)),0),EDATE(Bonds!$I198,6*(53-1))))</f>
        <v/>
      </c>
      <c r="BG198" s="16" t="str">
        <f>IF(54&gt;$D198,"",IF($E198=1,EOMONTH(EDATE(Bonds!$I198,6*(54-1)),0),EDATE(Bonds!$I198,6*(54-1))))</f>
        <v/>
      </c>
      <c r="BH198" s="16" t="str">
        <f>IF(55&gt;$D198,"",IF($E198=1,EOMONTH(EDATE(Bonds!$I198,6*(55-1)),0),EDATE(Bonds!$I198,6*(55-1))))</f>
        <v/>
      </c>
      <c r="BI198" s="16" t="str">
        <f>IF(56&gt;$D198,"",IF($E198=1,EOMONTH(EDATE(Bonds!$I198,6*(56-1)),0),EDATE(Bonds!$I198,6*(56-1))))</f>
        <v/>
      </c>
      <c r="BJ198" s="16" t="str">
        <f>IF(57&gt;$D198,"",IF($E198=1,EOMONTH(EDATE(Bonds!$I198,6*(57-1)),0),EDATE(Bonds!$I198,6*(57-1))))</f>
        <v/>
      </c>
      <c r="BK198" s="16" t="str">
        <f>IF(58&gt;$D198,"",IF($E198=1,EOMONTH(EDATE(Bonds!$I198,6*(58-1)),0),EDATE(Bonds!$I198,6*(58-1))))</f>
        <v/>
      </c>
      <c r="BL198" s="16" t="str">
        <f>IF(59&gt;$D198,"",IF($E198=1,EOMONTH(EDATE(Bonds!$I198,6*(59-1)),0),EDATE(Bonds!$I198,6*(59-1))))</f>
        <v/>
      </c>
      <c r="BM198" s="16" t="str">
        <f>IF(60&gt;$D198,"",IF($E198=1,EOMONTH(EDATE(Bonds!$I198,6*(60-1)),0),EDATE(Bonds!$I198,6*(60-1))))</f>
        <v/>
      </c>
      <c r="BO198" s="22">
        <f t="shared" si="364"/>
        <v>3.6715303967375594E-2</v>
      </c>
      <c r="BP198" s="22">
        <f t="shared" si="365"/>
        <v>3.9614095064760248E-2</v>
      </c>
      <c r="BQ198" s="22">
        <f t="shared" si="366"/>
        <v>4.151220706950013E-2</v>
      </c>
      <c r="BR198" s="22">
        <f t="shared" si="367"/>
        <v>4.2723103410114802E-2</v>
      </c>
      <c r="BS198" s="22">
        <f t="shared" si="368"/>
        <v>4.3482746504814693E-2</v>
      </c>
      <c r="BT198" s="22">
        <f t="shared" si="369"/>
        <v>4.3954594843003375E-2</v>
      </c>
      <c r="BU198" s="22">
        <f t="shared" si="370"/>
        <v>4.4257964532220216E-2</v>
      </c>
      <c r="BV198" s="22">
        <f t="shared" si="371"/>
        <v>4.4466682759772572E-2</v>
      </c>
      <c r="BW198" s="22">
        <f t="shared" si="372"/>
        <v>4.4634720555315505E-2</v>
      </c>
      <c r="BX198" s="22">
        <f t="shared" si="373"/>
        <v>4.4793221828742985E-2</v>
      </c>
      <c r="BY198" s="22" t="str">
        <f t="shared" si="374"/>
        <v/>
      </c>
      <c r="BZ198" s="22" t="str">
        <f t="shared" si="375"/>
        <v/>
      </c>
      <c r="CA198" s="22" t="str">
        <f t="shared" si="376"/>
        <v/>
      </c>
      <c r="CB198" s="22" t="str">
        <f t="shared" si="377"/>
        <v/>
      </c>
      <c r="CC198" s="22" t="str">
        <f t="shared" si="378"/>
        <v/>
      </c>
      <c r="CD198" s="22" t="str">
        <f t="shared" si="379"/>
        <v/>
      </c>
      <c r="CE198" s="22" t="str">
        <f t="shared" si="380"/>
        <v/>
      </c>
      <c r="CF198" s="22" t="str">
        <f t="shared" si="381"/>
        <v/>
      </c>
      <c r="CG198" s="22" t="str">
        <f t="shared" si="382"/>
        <v/>
      </c>
      <c r="CH198" s="22" t="str">
        <f t="shared" si="383"/>
        <v/>
      </c>
      <c r="CI198" s="22" t="str">
        <f t="shared" si="384"/>
        <v/>
      </c>
      <c r="CJ198" s="22" t="str">
        <f t="shared" si="385"/>
        <v/>
      </c>
      <c r="CK198" s="22" t="str">
        <f t="shared" si="386"/>
        <v/>
      </c>
      <c r="CL198" s="22" t="str">
        <f t="shared" si="387"/>
        <v/>
      </c>
      <c r="CM198" s="22" t="str">
        <f t="shared" si="388"/>
        <v/>
      </c>
      <c r="CN198" s="22" t="str">
        <f t="shared" si="389"/>
        <v/>
      </c>
      <c r="CO198" s="22" t="str">
        <f t="shared" si="390"/>
        <v/>
      </c>
      <c r="CP198" s="22" t="str">
        <f t="shared" si="391"/>
        <v/>
      </c>
      <c r="CQ198" s="22" t="str">
        <f t="shared" si="392"/>
        <v/>
      </c>
      <c r="CR198" s="22" t="str">
        <f t="shared" si="393"/>
        <v/>
      </c>
      <c r="CS198" s="22" t="str">
        <f t="shared" si="394"/>
        <v/>
      </c>
      <c r="CT198" s="22" t="str">
        <f t="shared" si="395"/>
        <v/>
      </c>
      <c r="CU198" s="22" t="str">
        <f t="shared" si="396"/>
        <v/>
      </c>
      <c r="CV198" s="22" t="str">
        <f t="shared" si="397"/>
        <v/>
      </c>
      <c r="CW198" s="22" t="str">
        <f t="shared" si="398"/>
        <v/>
      </c>
      <c r="CX198" s="22" t="str">
        <f t="shared" si="399"/>
        <v/>
      </c>
      <c r="CY198" s="22" t="str">
        <f t="shared" si="400"/>
        <v/>
      </c>
      <c r="CZ198" s="22" t="str">
        <f t="shared" si="401"/>
        <v/>
      </c>
      <c r="DA198" s="22" t="str">
        <f t="shared" si="402"/>
        <v/>
      </c>
      <c r="DB198" s="22" t="str">
        <f t="shared" si="403"/>
        <v/>
      </c>
      <c r="DC198" s="22" t="str">
        <f t="shared" si="404"/>
        <v/>
      </c>
      <c r="DD198" s="22" t="str">
        <f t="shared" si="405"/>
        <v/>
      </c>
      <c r="DE198" s="22" t="str">
        <f t="shared" si="406"/>
        <v/>
      </c>
      <c r="DF198" s="22" t="str">
        <f t="shared" si="407"/>
        <v/>
      </c>
      <c r="DG198" s="22" t="str">
        <f t="shared" si="408"/>
        <v/>
      </c>
      <c r="DH198" s="22" t="str">
        <f t="shared" si="409"/>
        <v/>
      </c>
      <c r="DI198" s="22" t="str">
        <f t="shared" si="410"/>
        <v/>
      </c>
      <c r="DJ198" s="22" t="str">
        <f t="shared" si="411"/>
        <v/>
      </c>
      <c r="DK198" s="22" t="str">
        <f t="shared" si="412"/>
        <v/>
      </c>
      <c r="DL198" s="22" t="str">
        <f t="shared" si="413"/>
        <v/>
      </c>
      <c r="DM198" s="22" t="str">
        <f t="shared" si="414"/>
        <v/>
      </c>
      <c r="DN198" s="22" t="str">
        <f t="shared" si="415"/>
        <v/>
      </c>
      <c r="DO198" s="22" t="str">
        <f t="shared" si="416"/>
        <v/>
      </c>
      <c r="DP198" s="22" t="str">
        <f t="shared" si="417"/>
        <v/>
      </c>
      <c r="DQ198" s="22" t="str">
        <f t="shared" si="418"/>
        <v/>
      </c>
      <c r="DR198" s="22" t="str">
        <f t="shared" si="419"/>
        <v/>
      </c>
      <c r="DS198" s="22" t="str">
        <f t="shared" si="420"/>
        <v/>
      </c>
      <c r="DT198" s="22" t="str">
        <f t="shared" si="421"/>
        <v/>
      </c>
      <c r="DU198" s="22" t="str">
        <f t="shared" si="422"/>
        <v/>
      </c>
      <c r="DV198" s="22" t="str">
        <f t="shared" si="423"/>
        <v/>
      </c>
      <c r="DX198" s="18">
        <f t="shared" si="424"/>
        <v>2.0579407810570349</v>
      </c>
      <c r="DY198" s="18">
        <f t="shared" si="425"/>
        <v>2.0173370683071137</v>
      </c>
      <c r="DZ198" s="18">
        <f t="shared" si="426"/>
        <v>1.973689288261179</v>
      </c>
      <c r="EA198" s="18">
        <f t="shared" si="427"/>
        <v>1.929383589352752</v>
      </c>
      <c r="EB198" s="18">
        <f t="shared" si="428"/>
        <v>1.8855382756933146</v>
      </c>
      <c r="EC198" s="18">
        <f t="shared" si="429"/>
        <v>1.842867573435585</v>
      </c>
      <c r="ED198" s="18">
        <f t="shared" si="430"/>
        <v>1.8010252527134007</v>
      </c>
      <c r="EE198" s="18">
        <f t="shared" si="431"/>
        <v>1.760405803573488</v>
      </c>
      <c r="EF198" s="18">
        <f t="shared" si="432"/>
        <v>1.7204181266573779</v>
      </c>
      <c r="EG198" s="18">
        <f t="shared" si="433"/>
        <v>83.200607251646247</v>
      </c>
      <c r="EH198" s="18">
        <f t="shared" si="434"/>
        <v>0</v>
      </c>
      <c r="EI198" s="18">
        <f t="shared" si="435"/>
        <v>0</v>
      </c>
      <c r="EJ198" s="18">
        <f t="shared" si="436"/>
        <v>0</v>
      </c>
      <c r="EK198" s="18">
        <f t="shared" si="437"/>
        <v>0</v>
      </c>
      <c r="EL198" s="18">
        <f t="shared" si="438"/>
        <v>0</v>
      </c>
      <c r="EM198" s="18">
        <f t="shared" si="439"/>
        <v>0</v>
      </c>
      <c r="EN198" s="18">
        <f t="shared" si="440"/>
        <v>0</v>
      </c>
      <c r="EO198" s="18">
        <f t="shared" si="441"/>
        <v>0</v>
      </c>
      <c r="EP198" s="18">
        <f t="shared" si="442"/>
        <v>0</v>
      </c>
      <c r="EQ198" s="18">
        <f t="shared" si="443"/>
        <v>0</v>
      </c>
      <c r="ER198" s="18">
        <f t="shared" si="444"/>
        <v>0</v>
      </c>
      <c r="ES198" s="18">
        <f t="shared" si="445"/>
        <v>0</v>
      </c>
      <c r="ET198" s="18">
        <f t="shared" si="446"/>
        <v>0</v>
      </c>
      <c r="EU198" s="18">
        <f t="shared" si="447"/>
        <v>0</v>
      </c>
      <c r="EV198" s="18">
        <f t="shared" si="448"/>
        <v>0</v>
      </c>
      <c r="EW198" s="18">
        <f t="shared" si="449"/>
        <v>0</v>
      </c>
      <c r="EX198" s="18">
        <f t="shared" si="450"/>
        <v>0</v>
      </c>
      <c r="EY198" s="18">
        <f t="shared" si="451"/>
        <v>0</v>
      </c>
      <c r="EZ198" s="18">
        <f t="shared" si="452"/>
        <v>0</v>
      </c>
      <c r="FA198" s="18">
        <f t="shared" si="453"/>
        <v>0</v>
      </c>
      <c r="FB198" s="18">
        <f t="shared" si="454"/>
        <v>0</v>
      </c>
      <c r="FC198" s="18">
        <f t="shared" si="455"/>
        <v>0</v>
      </c>
      <c r="FD198" s="18">
        <f t="shared" si="456"/>
        <v>0</v>
      </c>
      <c r="FE198" s="18">
        <f t="shared" si="457"/>
        <v>0</v>
      </c>
      <c r="FF198" s="18">
        <f t="shared" si="458"/>
        <v>0</v>
      </c>
      <c r="FG198" s="18">
        <f t="shared" si="459"/>
        <v>0</v>
      </c>
      <c r="FH198" s="18">
        <f t="shared" si="460"/>
        <v>0</v>
      </c>
      <c r="FI198" s="18">
        <f t="shared" si="461"/>
        <v>0</v>
      </c>
      <c r="FJ198" s="18">
        <f t="shared" si="462"/>
        <v>0</v>
      </c>
      <c r="FK198" s="18">
        <f t="shared" si="463"/>
        <v>0</v>
      </c>
      <c r="FL198" s="18">
        <f t="shared" si="464"/>
        <v>0</v>
      </c>
      <c r="FM198" s="18">
        <f t="shared" si="465"/>
        <v>0</v>
      </c>
      <c r="FN198" s="18">
        <f t="shared" si="466"/>
        <v>0</v>
      </c>
      <c r="FO198" s="18">
        <f t="shared" si="467"/>
        <v>0</v>
      </c>
      <c r="FP198" s="18">
        <f t="shared" si="468"/>
        <v>0</v>
      </c>
      <c r="FQ198" s="18">
        <f t="shared" si="469"/>
        <v>0</v>
      </c>
      <c r="FR198" s="18">
        <f t="shared" si="470"/>
        <v>0</v>
      </c>
      <c r="FS198" s="18">
        <f t="shared" si="471"/>
        <v>0</v>
      </c>
      <c r="FT198" s="18">
        <f t="shared" si="472"/>
        <v>0</v>
      </c>
      <c r="FU198" s="18">
        <f t="shared" si="473"/>
        <v>0</v>
      </c>
      <c r="FV198" s="18">
        <f t="shared" si="474"/>
        <v>0</v>
      </c>
      <c r="FW198" s="18">
        <f t="shared" si="475"/>
        <v>0</v>
      </c>
      <c r="FX198" s="18">
        <f t="shared" si="476"/>
        <v>0</v>
      </c>
      <c r="FY198" s="18">
        <f t="shared" si="477"/>
        <v>0</v>
      </c>
      <c r="FZ198" s="18">
        <f t="shared" si="478"/>
        <v>0</v>
      </c>
      <c r="GA198" s="18">
        <f t="shared" si="479"/>
        <v>0</v>
      </c>
      <c r="GB198" s="18">
        <f t="shared" si="480"/>
        <v>0</v>
      </c>
      <c r="GC198" s="18">
        <f t="shared" si="481"/>
        <v>0</v>
      </c>
      <c r="GD198" s="18">
        <f t="shared" si="482"/>
        <v>0</v>
      </c>
      <c r="GE198" s="18">
        <f t="shared" si="483"/>
        <v>0</v>
      </c>
    </row>
    <row r="199" spans="1:187" x14ac:dyDescent="0.2">
      <c r="A199">
        <v>196</v>
      </c>
      <c r="B199" s="16">
        <f>Bonds!B199</f>
        <v>47968</v>
      </c>
      <c r="C199" s="17">
        <f>Bonds!C199</f>
        <v>3.875</v>
      </c>
      <c r="D199">
        <f>Bonds!Q199</f>
        <v>10</v>
      </c>
      <c r="E199">
        <f t="shared" si="363"/>
        <v>1</v>
      </c>
      <c r="F199" s="16">
        <f>IF(1&gt;$D199,"",IF($E199=1,EOMONTH(EDATE(Bonds!$I199,6*(1-1)),0),EDATE(Bonds!$I199,6*(1-1))))</f>
        <v>46326</v>
      </c>
      <c r="G199" s="16">
        <f>IF(2&gt;$D199,"",IF($E199=1,EOMONTH(EDATE(Bonds!$I199,6*(2-1)),0),EDATE(Bonds!$I199,6*(2-1))))</f>
        <v>46507</v>
      </c>
      <c r="H199" s="16">
        <f>IF(3&gt;$D199,"",IF($E199=1,EOMONTH(EDATE(Bonds!$I199,6*(3-1)),0),EDATE(Bonds!$I199,6*(3-1))))</f>
        <v>46691</v>
      </c>
      <c r="I199" s="16">
        <f>IF(4&gt;$D199,"",IF($E199=1,EOMONTH(EDATE(Bonds!$I199,6*(4-1)),0),EDATE(Bonds!$I199,6*(4-1))))</f>
        <v>46873</v>
      </c>
      <c r="J199" s="16">
        <f>IF(5&gt;$D199,"",IF($E199=1,EOMONTH(EDATE(Bonds!$I199,6*(5-1)),0),EDATE(Bonds!$I199,6*(5-1))))</f>
        <v>47057</v>
      </c>
      <c r="K199" s="16">
        <f>IF(6&gt;$D199,"",IF($E199=1,EOMONTH(EDATE(Bonds!$I199,6*(6-1)),0),EDATE(Bonds!$I199,6*(6-1))))</f>
        <v>47238</v>
      </c>
      <c r="L199" s="16">
        <f>IF(7&gt;$D199,"",IF($E199=1,EOMONTH(EDATE(Bonds!$I199,6*(7-1)),0),EDATE(Bonds!$I199,6*(7-1))))</f>
        <v>47422</v>
      </c>
      <c r="M199" s="16">
        <f>IF(8&gt;$D199,"",IF($E199=1,EOMONTH(EDATE(Bonds!$I199,6*(8-1)),0),EDATE(Bonds!$I199,6*(8-1))))</f>
        <v>47603</v>
      </c>
      <c r="N199" s="16">
        <f>IF(9&gt;$D199,"",IF($E199=1,EOMONTH(EDATE(Bonds!$I199,6*(9-1)),0),EDATE(Bonds!$I199,6*(9-1))))</f>
        <v>47787</v>
      </c>
      <c r="O199" s="16">
        <f>IF(10&gt;$D199,"",IF($E199=1,EOMONTH(EDATE(Bonds!$I199,6*(10-1)),0),EDATE(Bonds!$I199,6*(10-1))))</f>
        <v>47968</v>
      </c>
      <c r="P199" s="16" t="str">
        <f>IF(11&gt;$D199,"",IF($E199=1,EOMONTH(EDATE(Bonds!$I199,6*(11-1)),0),EDATE(Bonds!$I199,6*(11-1))))</f>
        <v/>
      </c>
      <c r="Q199" s="16" t="str">
        <f>IF(12&gt;$D199,"",IF($E199=1,EOMONTH(EDATE(Bonds!$I199,6*(12-1)),0),EDATE(Bonds!$I199,6*(12-1))))</f>
        <v/>
      </c>
      <c r="R199" s="16" t="str">
        <f>IF(13&gt;$D199,"",IF($E199=1,EOMONTH(EDATE(Bonds!$I199,6*(13-1)),0),EDATE(Bonds!$I199,6*(13-1))))</f>
        <v/>
      </c>
      <c r="S199" s="16" t="str">
        <f>IF(14&gt;$D199,"",IF($E199=1,EOMONTH(EDATE(Bonds!$I199,6*(14-1)),0),EDATE(Bonds!$I199,6*(14-1))))</f>
        <v/>
      </c>
      <c r="T199" s="16" t="str">
        <f>IF(15&gt;$D199,"",IF($E199=1,EOMONTH(EDATE(Bonds!$I199,6*(15-1)),0),EDATE(Bonds!$I199,6*(15-1))))</f>
        <v/>
      </c>
      <c r="U199" s="16" t="str">
        <f>IF(16&gt;$D199,"",IF($E199=1,EOMONTH(EDATE(Bonds!$I199,6*(16-1)),0),EDATE(Bonds!$I199,6*(16-1))))</f>
        <v/>
      </c>
      <c r="V199" s="16" t="str">
        <f>IF(17&gt;$D199,"",IF($E199=1,EOMONTH(EDATE(Bonds!$I199,6*(17-1)),0),EDATE(Bonds!$I199,6*(17-1))))</f>
        <v/>
      </c>
      <c r="W199" s="16" t="str">
        <f>IF(18&gt;$D199,"",IF($E199=1,EOMONTH(EDATE(Bonds!$I199,6*(18-1)),0),EDATE(Bonds!$I199,6*(18-1))))</f>
        <v/>
      </c>
      <c r="X199" s="16" t="str">
        <f>IF(19&gt;$D199,"",IF($E199=1,EOMONTH(EDATE(Bonds!$I199,6*(19-1)),0),EDATE(Bonds!$I199,6*(19-1))))</f>
        <v/>
      </c>
      <c r="Y199" s="16" t="str">
        <f>IF(20&gt;$D199,"",IF($E199=1,EOMONTH(EDATE(Bonds!$I199,6*(20-1)),0),EDATE(Bonds!$I199,6*(20-1))))</f>
        <v/>
      </c>
      <c r="Z199" s="16" t="str">
        <f>IF(21&gt;$D199,"",IF($E199=1,EOMONTH(EDATE(Bonds!$I199,6*(21-1)),0),EDATE(Bonds!$I199,6*(21-1))))</f>
        <v/>
      </c>
      <c r="AA199" s="16" t="str">
        <f>IF(22&gt;$D199,"",IF($E199=1,EOMONTH(EDATE(Bonds!$I199,6*(22-1)),0),EDATE(Bonds!$I199,6*(22-1))))</f>
        <v/>
      </c>
      <c r="AB199" s="16" t="str">
        <f>IF(23&gt;$D199,"",IF($E199=1,EOMONTH(EDATE(Bonds!$I199,6*(23-1)),0),EDATE(Bonds!$I199,6*(23-1))))</f>
        <v/>
      </c>
      <c r="AC199" s="16" t="str">
        <f>IF(24&gt;$D199,"",IF($E199=1,EOMONTH(EDATE(Bonds!$I199,6*(24-1)),0),EDATE(Bonds!$I199,6*(24-1))))</f>
        <v/>
      </c>
      <c r="AD199" s="16" t="str">
        <f>IF(25&gt;$D199,"",IF($E199=1,EOMONTH(EDATE(Bonds!$I199,6*(25-1)),0),EDATE(Bonds!$I199,6*(25-1))))</f>
        <v/>
      </c>
      <c r="AE199" s="16" t="str">
        <f>IF(26&gt;$D199,"",IF($E199=1,EOMONTH(EDATE(Bonds!$I199,6*(26-1)),0),EDATE(Bonds!$I199,6*(26-1))))</f>
        <v/>
      </c>
      <c r="AF199" s="16" t="str">
        <f>IF(27&gt;$D199,"",IF($E199=1,EOMONTH(EDATE(Bonds!$I199,6*(27-1)),0),EDATE(Bonds!$I199,6*(27-1))))</f>
        <v/>
      </c>
      <c r="AG199" s="16" t="str">
        <f>IF(28&gt;$D199,"",IF($E199=1,EOMONTH(EDATE(Bonds!$I199,6*(28-1)),0),EDATE(Bonds!$I199,6*(28-1))))</f>
        <v/>
      </c>
      <c r="AH199" s="16" t="str">
        <f>IF(29&gt;$D199,"",IF($E199=1,EOMONTH(EDATE(Bonds!$I199,6*(29-1)),0),EDATE(Bonds!$I199,6*(29-1))))</f>
        <v/>
      </c>
      <c r="AI199" s="16" t="str">
        <f>IF(30&gt;$D199,"",IF($E199=1,EOMONTH(EDATE(Bonds!$I199,6*(30-1)),0),EDATE(Bonds!$I199,6*(30-1))))</f>
        <v/>
      </c>
      <c r="AJ199" s="16" t="str">
        <f>IF(31&gt;$D199,"",IF($E199=1,EOMONTH(EDATE(Bonds!$I199,6*(31-1)),0),EDATE(Bonds!$I199,6*(31-1))))</f>
        <v/>
      </c>
      <c r="AK199" s="16" t="str">
        <f>IF(32&gt;$D199,"",IF($E199=1,EOMONTH(EDATE(Bonds!$I199,6*(32-1)),0),EDATE(Bonds!$I199,6*(32-1))))</f>
        <v/>
      </c>
      <c r="AL199" s="16" t="str">
        <f>IF(33&gt;$D199,"",IF($E199=1,EOMONTH(EDATE(Bonds!$I199,6*(33-1)),0),EDATE(Bonds!$I199,6*(33-1))))</f>
        <v/>
      </c>
      <c r="AM199" s="16" t="str">
        <f>IF(34&gt;$D199,"",IF($E199=1,EOMONTH(EDATE(Bonds!$I199,6*(34-1)),0),EDATE(Bonds!$I199,6*(34-1))))</f>
        <v/>
      </c>
      <c r="AN199" s="16" t="str">
        <f>IF(35&gt;$D199,"",IF($E199=1,EOMONTH(EDATE(Bonds!$I199,6*(35-1)),0),EDATE(Bonds!$I199,6*(35-1))))</f>
        <v/>
      </c>
      <c r="AO199" s="16" t="str">
        <f>IF(36&gt;$D199,"",IF($E199=1,EOMONTH(EDATE(Bonds!$I199,6*(36-1)),0),EDATE(Bonds!$I199,6*(36-1))))</f>
        <v/>
      </c>
      <c r="AP199" s="16" t="str">
        <f>IF(37&gt;$D199,"",IF($E199=1,EOMONTH(EDATE(Bonds!$I199,6*(37-1)),0),EDATE(Bonds!$I199,6*(37-1))))</f>
        <v/>
      </c>
      <c r="AQ199" s="16" t="str">
        <f>IF(38&gt;$D199,"",IF($E199=1,EOMONTH(EDATE(Bonds!$I199,6*(38-1)),0),EDATE(Bonds!$I199,6*(38-1))))</f>
        <v/>
      </c>
      <c r="AR199" s="16" t="str">
        <f>IF(39&gt;$D199,"",IF($E199=1,EOMONTH(EDATE(Bonds!$I199,6*(39-1)),0),EDATE(Bonds!$I199,6*(39-1))))</f>
        <v/>
      </c>
      <c r="AS199" s="16" t="str">
        <f>IF(40&gt;$D199,"",IF($E199=1,EOMONTH(EDATE(Bonds!$I199,6*(40-1)),0),EDATE(Bonds!$I199,6*(40-1))))</f>
        <v/>
      </c>
      <c r="AT199" s="16" t="str">
        <f>IF(41&gt;$D199,"",IF($E199=1,EOMONTH(EDATE(Bonds!$I199,6*(41-1)),0),EDATE(Bonds!$I199,6*(41-1))))</f>
        <v/>
      </c>
      <c r="AU199" s="16" t="str">
        <f>IF(42&gt;$D199,"",IF($E199=1,EOMONTH(EDATE(Bonds!$I199,6*(42-1)),0),EDATE(Bonds!$I199,6*(42-1))))</f>
        <v/>
      </c>
      <c r="AV199" s="16" t="str">
        <f>IF(43&gt;$D199,"",IF($E199=1,EOMONTH(EDATE(Bonds!$I199,6*(43-1)),0),EDATE(Bonds!$I199,6*(43-1))))</f>
        <v/>
      </c>
      <c r="AW199" s="16" t="str">
        <f>IF(44&gt;$D199,"",IF($E199=1,EOMONTH(EDATE(Bonds!$I199,6*(44-1)),0),EDATE(Bonds!$I199,6*(44-1))))</f>
        <v/>
      </c>
      <c r="AX199" s="16" t="str">
        <f>IF(45&gt;$D199,"",IF($E199=1,EOMONTH(EDATE(Bonds!$I199,6*(45-1)),0),EDATE(Bonds!$I199,6*(45-1))))</f>
        <v/>
      </c>
      <c r="AY199" s="16" t="str">
        <f>IF(46&gt;$D199,"",IF($E199=1,EOMONTH(EDATE(Bonds!$I199,6*(46-1)),0),EDATE(Bonds!$I199,6*(46-1))))</f>
        <v/>
      </c>
      <c r="AZ199" s="16" t="str">
        <f>IF(47&gt;$D199,"",IF($E199=1,EOMONTH(EDATE(Bonds!$I199,6*(47-1)),0),EDATE(Bonds!$I199,6*(47-1))))</f>
        <v/>
      </c>
      <c r="BA199" s="16" t="str">
        <f>IF(48&gt;$D199,"",IF($E199=1,EOMONTH(EDATE(Bonds!$I199,6*(48-1)),0),EDATE(Bonds!$I199,6*(48-1))))</f>
        <v/>
      </c>
      <c r="BB199" s="16" t="str">
        <f>IF(49&gt;$D199,"",IF($E199=1,EOMONTH(EDATE(Bonds!$I199,6*(49-1)),0),EDATE(Bonds!$I199,6*(49-1))))</f>
        <v/>
      </c>
      <c r="BC199" s="16" t="str">
        <f>IF(50&gt;$D199,"",IF($E199=1,EOMONTH(EDATE(Bonds!$I199,6*(50-1)),0),EDATE(Bonds!$I199,6*(50-1))))</f>
        <v/>
      </c>
      <c r="BD199" s="16" t="str">
        <f>IF(51&gt;$D199,"",IF($E199=1,EOMONTH(EDATE(Bonds!$I199,6*(51-1)),0),EDATE(Bonds!$I199,6*(51-1))))</f>
        <v/>
      </c>
      <c r="BE199" s="16" t="str">
        <f>IF(52&gt;$D199,"",IF($E199=1,EOMONTH(EDATE(Bonds!$I199,6*(52-1)),0),EDATE(Bonds!$I199,6*(52-1))))</f>
        <v/>
      </c>
      <c r="BF199" s="16" t="str">
        <f>IF(53&gt;$D199,"",IF($E199=1,EOMONTH(EDATE(Bonds!$I199,6*(53-1)),0),EDATE(Bonds!$I199,6*(53-1))))</f>
        <v/>
      </c>
      <c r="BG199" s="16" t="str">
        <f>IF(54&gt;$D199,"",IF($E199=1,EOMONTH(EDATE(Bonds!$I199,6*(54-1)),0),EDATE(Bonds!$I199,6*(54-1))))</f>
        <v/>
      </c>
      <c r="BH199" s="16" t="str">
        <f>IF(55&gt;$D199,"",IF($E199=1,EOMONTH(EDATE(Bonds!$I199,6*(55-1)),0),EDATE(Bonds!$I199,6*(55-1))))</f>
        <v/>
      </c>
      <c r="BI199" s="16" t="str">
        <f>IF(56&gt;$D199,"",IF($E199=1,EOMONTH(EDATE(Bonds!$I199,6*(56-1)),0),EDATE(Bonds!$I199,6*(56-1))))</f>
        <v/>
      </c>
      <c r="BJ199" s="16" t="str">
        <f>IF(57&gt;$D199,"",IF($E199=1,EOMONTH(EDATE(Bonds!$I199,6*(57-1)),0),EDATE(Bonds!$I199,6*(57-1))))</f>
        <v/>
      </c>
      <c r="BK199" s="16" t="str">
        <f>IF(58&gt;$D199,"",IF($E199=1,EOMONTH(EDATE(Bonds!$I199,6*(58-1)),0),EDATE(Bonds!$I199,6*(58-1))))</f>
        <v/>
      </c>
      <c r="BL199" s="16" t="str">
        <f>IF(59&gt;$D199,"",IF($E199=1,EOMONTH(EDATE(Bonds!$I199,6*(59-1)),0),EDATE(Bonds!$I199,6*(59-1))))</f>
        <v/>
      </c>
      <c r="BM199" s="16" t="str">
        <f>IF(60&gt;$D199,"",IF($E199=1,EOMONTH(EDATE(Bonds!$I199,6*(60-1)),0),EDATE(Bonds!$I199,6*(60-1))))</f>
        <v/>
      </c>
      <c r="BO199" s="22">
        <f t="shared" si="364"/>
        <v>3.7298133534015822E-2</v>
      </c>
      <c r="BP199" s="22">
        <f t="shared" si="365"/>
        <v>3.9984915237647078E-2</v>
      </c>
      <c r="BQ199" s="22">
        <f t="shared" si="366"/>
        <v>4.1758155671488606E-2</v>
      </c>
      <c r="BR199" s="22">
        <f t="shared" si="367"/>
        <v>4.2873417403885665E-2</v>
      </c>
      <c r="BS199" s="22">
        <f t="shared" si="368"/>
        <v>4.3579434732219563E-2</v>
      </c>
      <c r="BT199" s="22">
        <f t="shared" si="369"/>
        <v>4.4013636099197735E-2</v>
      </c>
      <c r="BU199" s="22">
        <f t="shared" si="370"/>
        <v>4.429837545001894E-2</v>
      </c>
      <c r="BV199" s="22">
        <f t="shared" si="371"/>
        <v>4.4496029443207158E-2</v>
      </c>
      <c r="BW199" s="22">
        <f t="shared" si="372"/>
        <v>4.4661633276245789E-2</v>
      </c>
      <c r="BX199" s="22">
        <f t="shared" si="373"/>
        <v>4.4820061600655624E-2</v>
      </c>
      <c r="BY199" s="22" t="str">
        <f t="shared" si="374"/>
        <v/>
      </c>
      <c r="BZ199" s="22" t="str">
        <f t="shared" si="375"/>
        <v/>
      </c>
      <c r="CA199" s="22" t="str">
        <f t="shared" si="376"/>
        <v/>
      </c>
      <c r="CB199" s="22" t="str">
        <f t="shared" si="377"/>
        <v/>
      </c>
      <c r="CC199" s="22" t="str">
        <f t="shared" si="378"/>
        <v/>
      </c>
      <c r="CD199" s="22" t="str">
        <f t="shared" si="379"/>
        <v/>
      </c>
      <c r="CE199" s="22" t="str">
        <f t="shared" si="380"/>
        <v/>
      </c>
      <c r="CF199" s="22" t="str">
        <f t="shared" si="381"/>
        <v/>
      </c>
      <c r="CG199" s="22" t="str">
        <f t="shared" si="382"/>
        <v/>
      </c>
      <c r="CH199" s="22" t="str">
        <f t="shared" si="383"/>
        <v/>
      </c>
      <c r="CI199" s="22" t="str">
        <f t="shared" si="384"/>
        <v/>
      </c>
      <c r="CJ199" s="22" t="str">
        <f t="shared" si="385"/>
        <v/>
      </c>
      <c r="CK199" s="22" t="str">
        <f t="shared" si="386"/>
        <v/>
      </c>
      <c r="CL199" s="22" t="str">
        <f t="shared" si="387"/>
        <v/>
      </c>
      <c r="CM199" s="22" t="str">
        <f t="shared" si="388"/>
        <v/>
      </c>
      <c r="CN199" s="22" t="str">
        <f t="shared" si="389"/>
        <v/>
      </c>
      <c r="CO199" s="22" t="str">
        <f t="shared" si="390"/>
        <v/>
      </c>
      <c r="CP199" s="22" t="str">
        <f t="shared" si="391"/>
        <v/>
      </c>
      <c r="CQ199" s="22" t="str">
        <f t="shared" si="392"/>
        <v/>
      </c>
      <c r="CR199" s="22" t="str">
        <f t="shared" si="393"/>
        <v/>
      </c>
      <c r="CS199" s="22" t="str">
        <f t="shared" si="394"/>
        <v/>
      </c>
      <c r="CT199" s="22" t="str">
        <f t="shared" si="395"/>
        <v/>
      </c>
      <c r="CU199" s="22" t="str">
        <f t="shared" si="396"/>
        <v/>
      </c>
      <c r="CV199" s="22" t="str">
        <f t="shared" si="397"/>
        <v/>
      </c>
      <c r="CW199" s="22" t="str">
        <f t="shared" si="398"/>
        <v/>
      </c>
      <c r="CX199" s="22" t="str">
        <f t="shared" si="399"/>
        <v/>
      </c>
      <c r="CY199" s="22" t="str">
        <f t="shared" si="400"/>
        <v/>
      </c>
      <c r="CZ199" s="22" t="str">
        <f t="shared" si="401"/>
        <v/>
      </c>
      <c r="DA199" s="22" t="str">
        <f t="shared" si="402"/>
        <v/>
      </c>
      <c r="DB199" s="22" t="str">
        <f t="shared" si="403"/>
        <v/>
      </c>
      <c r="DC199" s="22" t="str">
        <f t="shared" si="404"/>
        <v/>
      </c>
      <c r="DD199" s="22" t="str">
        <f t="shared" si="405"/>
        <v/>
      </c>
      <c r="DE199" s="22" t="str">
        <f t="shared" si="406"/>
        <v/>
      </c>
      <c r="DF199" s="22" t="str">
        <f t="shared" si="407"/>
        <v/>
      </c>
      <c r="DG199" s="22" t="str">
        <f t="shared" si="408"/>
        <v/>
      </c>
      <c r="DH199" s="22" t="str">
        <f t="shared" si="409"/>
        <v/>
      </c>
      <c r="DI199" s="22" t="str">
        <f t="shared" si="410"/>
        <v/>
      </c>
      <c r="DJ199" s="22" t="str">
        <f t="shared" si="411"/>
        <v/>
      </c>
      <c r="DK199" s="22" t="str">
        <f t="shared" si="412"/>
        <v/>
      </c>
      <c r="DL199" s="22" t="str">
        <f t="shared" si="413"/>
        <v/>
      </c>
      <c r="DM199" s="22" t="str">
        <f t="shared" si="414"/>
        <v/>
      </c>
      <c r="DN199" s="22" t="str">
        <f t="shared" si="415"/>
        <v/>
      </c>
      <c r="DO199" s="22" t="str">
        <f t="shared" si="416"/>
        <v/>
      </c>
      <c r="DP199" s="22" t="str">
        <f t="shared" si="417"/>
        <v/>
      </c>
      <c r="DQ199" s="22" t="str">
        <f t="shared" si="418"/>
        <v/>
      </c>
      <c r="DR199" s="22" t="str">
        <f t="shared" si="419"/>
        <v/>
      </c>
      <c r="DS199" s="22" t="str">
        <f t="shared" si="420"/>
        <v/>
      </c>
      <c r="DT199" s="22" t="str">
        <f t="shared" si="421"/>
        <v/>
      </c>
      <c r="DU199" s="22" t="str">
        <f t="shared" si="422"/>
        <v/>
      </c>
      <c r="DV199" s="22" t="str">
        <f t="shared" si="423"/>
        <v/>
      </c>
      <c r="DX199" s="18">
        <f t="shared" si="424"/>
        <v>1.9270350706605583</v>
      </c>
      <c r="DY199" s="18">
        <f t="shared" si="425"/>
        <v>1.8884649766526731</v>
      </c>
      <c r="DZ199" s="18">
        <f t="shared" si="426"/>
        <v>1.8470260656786026</v>
      </c>
      <c r="EA199" s="18">
        <f t="shared" si="427"/>
        <v>1.8056517947350057</v>
      </c>
      <c r="EB199" s="18">
        <f t="shared" si="428"/>
        <v>1.7643674561294114</v>
      </c>
      <c r="EC199" s="18">
        <f t="shared" si="429"/>
        <v>1.724666439737838</v>
      </c>
      <c r="ED199" s="18">
        <f t="shared" si="430"/>
        <v>1.6853101693619565</v>
      </c>
      <c r="EE199" s="18">
        <f t="shared" si="431"/>
        <v>1.6475054004736389</v>
      </c>
      <c r="EF199" s="18">
        <f t="shared" si="432"/>
        <v>1.6098555824449117</v>
      </c>
      <c r="EG199" s="18">
        <f t="shared" si="433"/>
        <v>82.783012888271159</v>
      </c>
      <c r="EH199" s="18">
        <f t="shared" si="434"/>
        <v>0</v>
      </c>
      <c r="EI199" s="18">
        <f t="shared" si="435"/>
        <v>0</v>
      </c>
      <c r="EJ199" s="18">
        <f t="shared" si="436"/>
        <v>0</v>
      </c>
      <c r="EK199" s="18">
        <f t="shared" si="437"/>
        <v>0</v>
      </c>
      <c r="EL199" s="18">
        <f t="shared" si="438"/>
        <v>0</v>
      </c>
      <c r="EM199" s="18">
        <f t="shared" si="439"/>
        <v>0</v>
      </c>
      <c r="EN199" s="18">
        <f t="shared" si="440"/>
        <v>0</v>
      </c>
      <c r="EO199" s="18">
        <f t="shared" si="441"/>
        <v>0</v>
      </c>
      <c r="EP199" s="18">
        <f t="shared" si="442"/>
        <v>0</v>
      </c>
      <c r="EQ199" s="18">
        <f t="shared" si="443"/>
        <v>0</v>
      </c>
      <c r="ER199" s="18">
        <f t="shared" si="444"/>
        <v>0</v>
      </c>
      <c r="ES199" s="18">
        <f t="shared" si="445"/>
        <v>0</v>
      </c>
      <c r="ET199" s="18">
        <f t="shared" si="446"/>
        <v>0</v>
      </c>
      <c r="EU199" s="18">
        <f t="shared" si="447"/>
        <v>0</v>
      </c>
      <c r="EV199" s="18">
        <f t="shared" si="448"/>
        <v>0</v>
      </c>
      <c r="EW199" s="18">
        <f t="shared" si="449"/>
        <v>0</v>
      </c>
      <c r="EX199" s="18">
        <f t="shared" si="450"/>
        <v>0</v>
      </c>
      <c r="EY199" s="18">
        <f t="shared" si="451"/>
        <v>0</v>
      </c>
      <c r="EZ199" s="18">
        <f t="shared" si="452"/>
        <v>0</v>
      </c>
      <c r="FA199" s="18">
        <f t="shared" si="453"/>
        <v>0</v>
      </c>
      <c r="FB199" s="18">
        <f t="shared" si="454"/>
        <v>0</v>
      </c>
      <c r="FC199" s="18">
        <f t="shared" si="455"/>
        <v>0</v>
      </c>
      <c r="FD199" s="18">
        <f t="shared" si="456"/>
        <v>0</v>
      </c>
      <c r="FE199" s="18">
        <f t="shared" si="457"/>
        <v>0</v>
      </c>
      <c r="FF199" s="18">
        <f t="shared" si="458"/>
        <v>0</v>
      </c>
      <c r="FG199" s="18">
        <f t="shared" si="459"/>
        <v>0</v>
      </c>
      <c r="FH199" s="18">
        <f t="shared" si="460"/>
        <v>0</v>
      </c>
      <c r="FI199" s="18">
        <f t="shared" si="461"/>
        <v>0</v>
      </c>
      <c r="FJ199" s="18">
        <f t="shared" si="462"/>
        <v>0</v>
      </c>
      <c r="FK199" s="18">
        <f t="shared" si="463"/>
        <v>0</v>
      </c>
      <c r="FL199" s="18">
        <f t="shared" si="464"/>
        <v>0</v>
      </c>
      <c r="FM199" s="18">
        <f t="shared" si="465"/>
        <v>0</v>
      </c>
      <c r="FN199" s="18">
        <f t="shared" si="466"/>
        <v>0</v>
      </c>
      <c r="FO199" s="18">
        <f t="shared" si="467"/>
        <v>0</v>
      </c>
      <c r="FP199" s="18">
        <f t="shared" si="468"/>
        <v>0</v>
      </c>
      <c r="FQ199" s="18">
        <f t="shared" si="469"/>
        <v>0</v>
      </c>
      <c r="FR199" s="18">
        <f t="shared" si="470"/>
        <v>0</v>
      </c>
      <c r="FS199" s="18">
        <f t="shared" si="471"/>
        <v>0</v>
      </c>
      <c r="FT199" s="18">
        <f t="shared" si="472"/>
        <v>0</v>
      </c>
      <c r="FU199" s="18">
        <f t="shared" si="473"/>
        <v>0</v>
      </c>
      <c r="FV199" s="18">
        <f t="shared" si="474"/>
        <v>0</v>
      </c>
      <c r="FW199" s="18">
        <f t="shared" si="475"/>
        <v>0</v>
      </c>
      <c r="FX199" s="18">
        <f t="shared" si="476"/>
        <v>0</v>
      </c>
      <c r="FY199" s="18">
        <f t="shared" si="477"/>
        <v>0</v>
      </c>
      <c r="FZ199" s="18">
        <f t="shared" si="478"/>
        <v>0</v>
      </c>
      <c r="GA199" s="18">
        <f t="shared" si="479"/>
        <v>0</v>
      </c>
      <c r="GB199" s="18">
        <f t="shared" si="480"/>
        <v>0</v>
      </c>
      <c r="GC199" s="18">
        <f t="shared" si="481"/>
        <v>0</v>
      </c>
      <c r="GD199" s="18">
        <f t="shared" si="482"/>
        <v>0</v>
      </c>
      <c r="GE199" s="18">
        <f t="shared" si="483"/>
        <v>0</v>
      </c>
    </row>
    <row r="200" spans="1:187" x14ac:dyDescent="0.2">
      <c r="A200">
        <v>197</v>
      </c>
      <c r="B200" s="16">
        <f>Bonds!B200</f>
        <v>47968</v>
      </c>
      <c r="C200" s="17">
        <f>Bonds!C200</f>
        <v>4.625</v>
      </c>
      <c r="D200">
        <f>Bonds!Q200</f>
        <v>10</v>
      </c>
      <c r="E200">
        <f t="shared" si="363"/>
        <v>1</v>
      </c>
      <c r="F200" s="16">
        <f>IF(1&gt;$D200,"",IF($E200=1,EOMONTH(EDATE(Bonds!$I200,6*(1-1)),0),EDATE(Bonds!$I200,6*(1-1))))</f>
        <v>46326</v>
      </c>
      <c r="G200" s="16">
        <f>IF(2&gt;$D200,"",IF($E200=1,EOMONTH(EDATE(Bonds!$I200,6*(2-1)),0),EDATE(Bonds!$I200,6*(2-1))))</f>
        <v>46507</v>
      </c>
      <c r="H200" s="16">
        <f>IF(3&gt;$D200,"",IF($E200=1,EOMONTH(EDATE(Bonds!$I200,6*(3-1)),0),EDATE(Bonds!$I200,6*(3-1))))</f>
        <v>46691</v>
      </c>
      <c r="I200" s="16">
        <f>IF(4&gt;$D200,"",IF($E200=1,EOMONTH(EDATE(Bonds!$I200,6*(4-1)),0),EDATE(Bonds!$I200,6*(4-1))))</f>
        <v>46873</v>
      </c>
      <c r="J200" s="16">
        <f>IF(5&gt;$D200,"",IF($E200=1,EOMONTH(EDATE(Bonds!$I200,6*(5-1)),0),EDATE(Bonds!$I200,6*(5-1))))</f>
        <v>47057</v>
      </c>
      <c r="K200" s="16">
        <f>IF(6&gt;$D200,"",IF($E200=1,EOMONTH(EDATE(Bonds!$I200,6*(6-1)),0),EDATE(Bonds!$I200,6*(6-1))))</f>
        <v>47238</v>
      </c>
      <c r="L200" s="16">
        <f>IF(7&gt;$D200,"",IF($E200=1,EOMONTH(EDATE(Bonds!$I200,6*(7-1)),0),EDATE(Bonds!$I200,6*(7-1))))</f>
        <v>47422</v>
      </c>
      <c r="M200" s="16">
        <f>IF(8&gt;$D200,"",IF($E200=1,EOMONTH(EDATE(Bonds!$I200,6*(8-1)),0),EDATE(Bonds!$I200,6*(8-1))))</f>
        <v>47603</v>
      </c>
      <c r="N200" s="16">
        <f>IF(9&gt;$D200,"",IF($E200=1,EOMONTH(EDATE(Bonds!$I200,6*(9-1)),0),EDATE(Bonds!$I200,6*(9-1))))</f>
        <v>47787</v>
      </c>
      <c r="O200" s="16">
        <f>IF(10&gt;$D200,"",IF($E200=1,EOMONTH(EDATE(Bonds!$I200,6*(10-1)),0),EDATE(Bonds!$I200,6*(10-1))))</f>
        <v>47968</v>
      </c>
      <c r="P200" s="16" t="str">
        <f>IF(11&gt;$D200,"",IF($E200=1,EOMONTH(EDATE(Bonds!$I200,6*(11-1)),0),EDATE(Bonds!$I200,6*(11-1))))</f>
        <v/>
      </c>
      <c r="Q200" s="16" t="str">
        <f>IF(12&gt;$D200,"",IF($E200=1,EOMONTH(EDATE(Bonds!$I200,6*(12-1)),0),EDATE(Bonds!$I200,6*(12-1))))</f>
        <v/>
      </c>
      <c r="R200" s="16" t="str">
        <f>IF(13&gt;$D200,"",IF($E200=1,EOMONTH(EDATE(Bonds!$I200,6*(13-1)),0),EDATE(Bonds!$I200,6*(13-1))))</f>
        <v/>
      </c>
      <c r="S200" s="16" t="str">
        <f>IF(14&gt;$D200,"",IF($E200=1,EOMONTH(EDATE(Bonds!$I200,6*(14-1)),0),EDATE(Bonds!$I200,6*(14-1))))</f>
        <v/>
      </c>
      <c r="T200" s="16" t="str">
        <f>IF(15&gt;$D200,"",IF($E200=1,EOMONTH(EDATE(Bonds!$I200,6*(15-1)),0),EDATE(Bonds!$I200,6*(15-1))))</f>
        <v/>
      </c>
      <c r="U200" s="16" t="str">
        <f>IF(16&gt;$D200,"",IF($E200=1,EOMONTH(EDATE(Bonds!$I200,6*(16-1)),0),EDATE(Bonds!$I200,6*(16-1))))</f>
        <v/>
      </c>
      <c r="V200" s="16" t="str">
        <f>IF(17&gt;$D200,"",IF($E200=1,EOMONTH(EDATE(Bonds!$I200,6*(17-1)),0),EDATE(Bonds!$I200,6*(17-1))))</f>
        <v/>
      </c>
      <c r="W200" s="16" t="str">
        <f>IF(18&gt;$D200,"",IF($E200=1,EOMONTH(EDATE(Bonds!$I200,6*(18-1)),0),EDATE(Bonds!$I200,6*(18-1))))</f>
        <v/>
      </c>
      <c r="X200" s="16" t="str">
        <f>IF(19&gt;$D200,"",IF($E200=1,EOMONTH(EDATE(Bonds!$I200,6*(19-1)),0),EDATE(Bonds!$I200,6*(19-1))))</f>
        <v/>
      </c>
      <c r="Y200" s="16" t="str">
        <f>IF(20&gt;$D200,"",IF($E200=1,EOMONTH(EDATE(Bonds!$I200,6*(20-1)),0),EDATE(Bonds!$I200,6*(20-1))))</f>
        <v/>
      </c>
      <c r="Z200" s="16" t="str">
        <f>IF(21&gt;$D200,"",IF($E200=1,EOMONTH(EDATE(Bonds!$I200,6*(21-1)),0),EDATE(Bonds!$I200,6*(21-1))))</f>
        <v/>
      </c>
      <c r="AA200" s="16" t="str">
        <f>IF(22&gt;$D200,"",IF($E200=1,EOMONTH(EDATE(Bonds!$I200,6*(22-1)),0),EDATE(Bonds!$I200,6*(22-1))))</f>
        <v/>
      </c>
      <c r="AB200" s="16" t="str">
        <f>IF(23&gt;$D200,"",IF($E200=1,EOMONTH(EDATE(Bonds!$I200,6*(23-1)),0),EDATE(Bonds!$I200,6*(23-1))))</f>
        <v/>
      </c>
      <c r="AC200" s="16" t="str">
        <f>IF(24&gt;$D200,"",IF($E200=1,EOMONTH(EDATE(Bonds!$I200,6*(24-1)),0),EDATE(Bonds!$I200,6*(24-1))))</f>
        <v/>
      </c>
      <c r="AD200" s="16" t="str">
        <f>IF(25&gt;$D200,"",IF($E200=1,EOMONTH(EDATE(Bonds!$I200,6*(25-1)),0),EDATE(Bonds!$I200,6*(25-1))))</f>
        <v/>
      </c>
      <c r="AE200" s="16" t="str">
        <f>IF(26&gt;$D200,"",IF($E200=1,EOMONTH(EDATE(Bonds!$I200,6*(26-1)),0),EDATE(Bonds!$I200,6*(26-1))))</f>
        <v/>
      </c>
      <c r="AF200" s="16" t="str">
        <f>IF(27&gt;$D200,"",IF($E200=1,EOMONTH(EDATE(Bonds!$I200,6*(27-1)),0),EDATE(Bonds!$I200,6*(27-1))))</f>
        <v/>
      </c>
      <c r="AG200" s="16" t="str">
        <f>IF(28&gt;$D200,"",IF($E200=1,EOMONTH(EDATE(Bonds!$I200,6*(28-1)),0),EDATE(Bonds!$I200,6*(28-1))))</f>
        <v/>
      </c>
      <c r="AH200" s="16" t="str">
        <f>IF(29&gt;$D200,"",IF($E200=1,EOMONTH(EDATE(Bonds!$I200,6*(29-1)),0),EDATE(Bonds!$I200,6*(29-1))))</f>
        <v/>
      </c>
      <c r="AI200" s="16" t="str">
        <f>IF(30&gt;$D200,"",IF($E200=1,EOMONTH(EDATE(Bonds!$I200,6*(30-1)),0),EDATE(Bonds!$I200,6*(30-1))))</f>
        <v/>
      </c>
      <c r="AJ200" s="16" t="str">
        <f>IF(31&gt;$D200,"",IF($E200=1,EOMONTH(EDATE(Bonds!$I200,6*(31-1)),0),EDATE(Bonds!$I200,6*(31-1))))</f>
        <v/>
      </c>
      <c r="AK200" s="16" t="str">
        <f>IF(32&gt;$D200,"",IF($E200=1,EOMONTH(EDATE(Bonds!$I200,6*(32-1)),0),EDATE(Bonds!$I200,6*(32-1))))</f>
        <v/>
      </c>
      <c r="AL200" s="16" t="str">
        <f>IF(33&gt;$D200,"",IF($E200=1,EOMONTH(EDATE(Bonds!$I200,6*(33-1)),0),EDATE(Bonds!$I200,6*(33-1))))</f>
        <v/>
      </c>
      <c r="AM200" s="16" t="str">
        <f>IF(34&gt;$D200,"",IF($E200=1,EOMONTH(EDATE(Bonds!$I200,6*(34-1)),0),EDATE(Bonds!$I200,6*(34-1))))</f>
        <v/>
      </c>
      <c r="AN200" s="16" t="str">
        <f>IF(35&gt;$D200,"",IF($E200=1,EOMONTH(EDATE(Bonds!$I200,6*(35-1)),0),EDATE(Bonds!$I200,6*(35-1))))</f>
        <v/>
      </c>
      <c r="AO200" s="16" t="str">
        <f>IF(36&gt;$D200,"",IF($E200=1,EOMONTH(EDATE(Bonds!$I200,6*(36-1)),0),EDATE(Bonds!$I200,6*(36-1))))</f>
        <v/>
      </c>
      <c r="AP200" s="16" t="str">
        <f>IF(37&gt;$D200,"",IF($E200=1,EOMONTH(EDATE(Bonds!$I200,6*(37-1)),0),EDATE(Bonds!$I200,6*(37-1))))</f>
        <v/>
      </c>
      <c r="AQ200" s="16" t="str">
        <f>IF(38&gt;$D200,"",IF($E200=1,EOMONTH(EDATE(Bonds!$I200,6*(38-1)),0),EDATE(Bonds!$I200,6*(38-1))))</f>
        <v/>
      </c>
      <c r="AR200" s="16" t="str">
        <f>IF(39&gt;$D200,"",IF($E200=1,EOMONTH(EDATE(Bonds!$I200,6*(39-1)),0),EDATE(Bonds!$I200,6*(39-1))))</f>
        <v/>
      </c>
      <c r="AS200" s="16" t="str">
        <f>IF(40&gt;$D200,"",IF($E200=1,EOMONTH(EDATE(Bonds!$I200,6*(40-1)),0),EDATE(Bonds!$I200,6*(40-1))))</f>
        <v/>
      </c>
      <c r="AT200" s="16" t="str">
        <f>IF(41&gt;$D200,"",IF($E200=1,EOMONTH(EDATE(Bonds!$I200,6*(41-1)),0),EDATE(Bonds!$I200,6*(41-1))))</f>
        <v/>
      </c>
      <c r="AU200" s="16" t="str">
        <f>IF(42&gt;$D200,"",IF($E200=1,EOMONTH(EDATE(Bonds!$I200,6*(42-1)),0),EDATE(Bonds!$I200,6*(42-1))))</f>
        <v/>
      </c>
      <c r="AV200" s="16" t="str">
        <f>IF(43&gt;$D200,"",IF($E200=1,EOMONTH(EDATE(Bonds!$I200,6*(43-1)),0),EDATE(Bonds!$I200,6*(43-1))))</f>
        <v/>
      </c>
      <c r="AW200" s="16" t="str">
        <f>IF(44&gt;$D200,"",IF($E200=1,EOMONTH(EDATE(Bonds!$I200,6*(44-1)),0),EDATE(Bonds!$I200,6*(44-1))))</f>
        <v/>
      </c>
      <c r="AX200" s="16" t="str">
        <f>IF(45&gt;$D200,"",IF($E200=1,EOMONTH(EDATE(Bonds!$I200,6*(45-1)),0),EDATE(Bonds!$I200,6*(45-1))))</f>
        <v/>
      </c>
      <c r="AY200" s="16" t="str">
        <f>IF(46&gt;$D200,"",IF($E200=1,EOMONTH(EDATE(Bonds!$I200,6*(46-1)),0),EDATE(Bonds!$I200,6*(46-1))))</f>
        <v/>
      </c>
      <c r="AZ200" s="16" t="str">
        <f>IF(47&gt;$D200,"",IF($E200=1,EOMONTH(EDATE(Bonds!$I200,6*(47-1)),0),EDATE(Bonds!$I200,6*(47-1))))</f>
        <v/>
      </c>
      <c r="BA200" s="16" t="str">
        <f>IF(48&gt;$D200,"",IF($E200=1,EOMONTH(EDATE(Bonds!$I200,6*(48-1)),0),EDATE(Bonds!$I200,6*(48-1))))</f>
        <v/>
      </c>
      <c r="BB200" s="16" t="str">
        <f>IF(49&gt;$D200,"",IF($E200=1,EOMONTH(EDATE(Bonds!$I200,6*(49-1)),0),EDATE(Bonds!$I200,6*(49-1))))</f>
        <v/>
      </c>
      <c r="BC200" s="16" t="str">
        <f>IF(50&gt;$D200,"",IF($E200=1,EOMONTH(EDATE(Bonds!$I200,6*(50-1)),0),EDATE(Bonds!$I200,6*(50-1))))</f>
        <v/>
      </c>
      <c r="BD200" s="16" t="str">
        <f>IF(51&gt;$D200,"",IF($E200=1,EOMONTH(EDATE(Bonds!$I200,6*(51-1)),0),EDATE(Bonds!$I200,6*(51-1))))</f>
        <v/>
      </c>
      <c r="BE200" s="16" t="str">
        <f>IF(52&gt;$D200,"",IF($E200=1,EOMONTH(EDATE(Bonds!$I200,6*(52-1)),0),EDATE(Bonds!$I200,6*(52-1))))</f>
        <v/>
      </c>
      <c r="BF200" s="16" t="str">
        <f>IF(53&gt;$D200,"",IF($E200=1,EOMONTH(EDATE(Bonds!$I200,6*(53-1)),0),EDATE(Bonds!$I200,6*(53-1))))</f>
        <v/>
      </c>
      <c r="BG200" s="16" t="str">
        <f>IF(54&gt;$D200,"",IF($E200=1,EOMONTH(EDATE(Bonds!$I200,6*(54-1)),0),EDATE(Bonds!$I200,6*(54-1))))</f>
        <v/>
      </c>
      <c r="BH200" s="16" t="str">
        <f>IF(55&gt;$D200,"",IF($E200=1,EOMONTH(EDATE(Bonds!$I200,6*(55-1)),0),EDATE(Bonds!$I200,6*(55-1))))</f>
        <v/>
      </c>
      <c r="BI200" s="16" t="str">
        <f>IF(56&gt;$D200,"",IF($E200=1,EOMONTH(EDATE(Bonds!$I200,6*(56-1)),0),EDATE(Bonds!$I200,6*(56-1))))</f>
        <v/>
      </c>
      <c r="BJ200" s="16" t="str">
        <f>IF(57&gt;$D200,"",IF($E200=1,EOMONTH(EDATE(Bonds!$I200,6*(57-1)),0),EDATE(Bonds!$I200,6*(57-1))))</f>
        <v/>
      </c>
      <c r="BK200" s="16" t="str">
        <f>IF(58&gt;$D200,"",IF($E200=1,EOMONTH(EDATE(Bonds!$I200,6*(58-1)),0),EDATE(Bonds!$I200,6*(58-1))))</f>
        <v/>
      </c>
      <c r="BL200" s="16" t="str">
        <f>IF(59&gt;$D200,"",IF($E200=1,EOMONTH(EDATE(Bonds!$I200,6*(59-1)),0),EDATE(Bonds!$I200,6*(59-1))))</f>
        <v/>
      </c>
      <c r="BM200" s="16" t="str">
        <f>IF(60&gt;$D200,"",IF($E200=1,EOMONTH(EDATE(Bonds!$I200,6*(60-1)),0),EDATE(Bonds!$I200,6*(60-1))))</f>
        <v/>
      </c>
      <c r="BO200" s="22">
        <f t="shared" si="364"/>
        <v>3.7298133534015822E-2</v>
      </c>
      <c r="BP200" s="22">
        <f t="shared" si="365"/>
        <v>3.9984915237647078E-2</v>
      </c>
      <c r="BQ200" s="22">
        <f t="shared" si="366"/>
        <v>4.1758155671488606E-2</v>
      </c>
      <c r="BR200" s="22">
        <f t="shared" si="367"/>
        <v>4.2873417403885665E-2</v>
      </c>
      <c r="BS200" s="22">
        <f t="shared" si="368"/>
        <v>4.3579434732219563E-2</v>
      </c>
      <c r="BT200" s="22">
        <f t="shared" si="369"/>
        <v>4.4013636099197735E-2</v>
      </c>
      <c r="BU200" s="22">
        <f t="shared" si="370"/>
        <v>4.429837545001894E-2</v>
      </c>
      <c r="BV200" s="22">
        <f t="shared" si="371"/>
        <v>4.4496029443207158E-2</v>
      </c>
      <c r="BW200" s="22">
        <f t="shared" si="372"/>
        <v>4.4661633276245789E-2</v>
      </c>
      <c r="BX200" s="22">
        <f t="shared" si="373"/>
        <v>4.4820061600655624E-2</v>
      </c>
      <c r="BY200" s="22" t="str">
        <f t="shared" si="374"/>
        <v/>
      </c>
      <c r="BZ200" s="22" t="str">
        <f t="shared" si="375"/>
        <v/>
      </c>
      <c r="CA200" s="22" t="str">
        <f t="shared" si="376"/>
        <v/>
      </c>
      <c r="CB200" s="22" t="str">
        <f t="shared" si="377"/>
        <v/>
      </c>
      <c r="CC200" s="22" t="str">
        <f t="shared" si="378"/>
        <v/>
      </c>
      <c r="CD200" s="22" t="str">
        <f t="shared" si="379"/>
        <v/>
      </c>
      <c r="CE200" s="22" t="str">
        <f t="shared" si="380"/>
        <v/>
      </c>
      <c r="CF200" s="22" t="str">
        <f t="shared" si="381"/>
        <v/>
      </c>
      <c r="CG200" s="22" t="str">
        <f t="shared" si="382"/>
        <v/>
      </c>
      <c r="CH200" s="22" t="str">
        <f t="shared" si="383"/>
        <v/>
      </c>
      <c r="CI200" s="22" t="str">
        <f t="shared" si="384"/>
        <v/>
      </c>
      <c r="CJ200" s="22" t="str">
        <f t="shared" si="385"/>
        <v/>
      </c>
      <c r="CK200" s="22" t="str">
        <f t="shared" si="386"/>
        <v/>
      </c>
      <c r="CL200" s="22" t="str">
        <f t="shared" si="387"/>
        <v/>
      </c>
      <c r="CM200" s="22" t="str">
        <f t="shared" si="388"/>
        <v/>
      </c>
      <c r="CN200" s="22" t="str">
        <f t="shared" si="389"/>
        <v/>
      </c>
      <c r="CO200" s="22" t="str">
        <f t="shared" si="390"/>
        <v/>
      </c>
      <c r="CP200" s="22" t="str">
        <f t="shared" si="391"/>
        <v/>
      </c>
      <c r="CQ200" s="22" t="str">
        <f t="shared" si="392"/>
        <v/>
      </c>
      <c r="CR200" s="22" t="str">
        <f t="shared" si="393"/>
        <v/>
      </c>
      <c r="CS200" s="22" t="str">
        <f t="shared" si="394"/>
        <v/>
      </c>
      <c r="CT200" s="22" t="str">
        <f t="shared" si="395"/>
        <v/>
      </c>
      <c r="CU200" s="22" t="str">
        <f t="shared" si="396"/>
        <v/>
      </c>
      <c r="CV200" s="22" t="str">
        <f t="shared" si="397"/>
        <v/>
      </c>
      <c r="CW200" s="22" t="str">
        <f t="shared" si="398"/>
        <v/>
      </c>
      <c r="CX200" s="22" t="str">
        <f t="shared" si="399"/>
        <v/>
      </c>
      <c r="CY200" s="22" t="str">
        <f t="shared" si="400"/>
        <v/>
      </c>
      <c r="CZ200" s="22" t="str">
        <f t="shared" si="401"/>
        <v/>
      </c>
      <c r="DA200" s="22" t="str">
        <f t="shared" si="402"/>
        <v/>
      </c>
      <c r="DB200" s="22" t="str">
        <f t="shared" si="403"/>
        <v/>
      </c>
      <c r="DC200" s="22" t="str">
        <f t="shared" si="404"/>
        <v/>
      </c>
      <c r="DD200" s="22" t="str">
        <f t="shared" si="405"/>
        <v/>
      </c>
      <c r="DE200" s="22" t="str">
        <f t="shared" si="406"/>
        <v/>
      </c>
      <c r="DF200" s="22" t="str">
        <f t="shared" si="407"/>
        <v/>
      </c>
      <c r="DG200" s="22" t="str">
        <f t="shared" si="408"/>
        <v/>
      </c>
      <c r="DH200" s="22" t="str">
        <f t="shared" si="409"/>
        <v/>
      </c>
      <c r="DI200" s="22" t="str">
        <f t="shared" si="410"/>
        <v/>
      </c>
      <c r="DJ200" s="22" t="str">
        <f t="shared" si="411"/>
        <v/>
      </c>
      <c r="DK200" s="22" t="str">
        <f t="shared" si="412"/>
        <v/>
      </c>
      <c r="DL200" s="22" t="str">
        <f t="shared" si="413"/>
        <v/>
      </c>
      <c r="DM200" s="22" t="str">
        <f t="shared" si="414"/>
        <v/>
      </c>
      <c r="DN200" s="22" t="str">
        <f t="shared" si="415"/>
        <v/>
      </c>
      <c r="DO200" s="22" t="str">
        <f t="shared" si="416"/>
        <v/>
      </c>
      <c r="DP200" s="22" t="str">
        <f t="shared" si="417"/>
        <v/>
      </c>
      <c r="DQ200" s="22" t="str">
        <f t="shared" si="418"/>
        <v/>
      </c>
      <c r="DR200" s="22" t="str">
        <f t="shared" si="419"/>
        <v/>
      </c>
      <c r="DS200" s="22" t="str">
        <f t="shared" si="420"/>
        <v/>
      </c>
      <c r="DT200" s="22" t="str">
        <f t="shared" si="421"/>
        <v/>
      </c>
      <c r="DU200" s="22" t="str">
        <f t="shared" si="422"/>
        <v/>
      </c>
      <c r="DV200" s="22" t="str">
        <f t="shared" si="423"/>
        <v/>
      </c>
      <c r="DX200" s="18">
        <f t="shared" si="424"/>
        <v>2.3000096004658279</v>
      </c>
      <c r="DY200" s="18">
        <f t="shared" si="425"/>
        <v>2.2539743269725454</v>
      </c>
      <c r="DZ200" s="18">
        <f t="shared" si="426"/>
        <v>2.2045149816163967</v>
      </c>
      <c r="EA200" s="18">
        <f t="shared" si="427"/>
        <v>2.1551327872643617</v>
      </c>
      <c r="EB200" s="18">
        <f t="shared" si="428"/>
        <v>2.1058579315092976</v>
      </c>
      <c r="EC200" s="18">
        <f t="shared" si="429"/>
        <v>2.0584728474290324</v>
      </c>
      <c r="ED200" s="18">
        <f t="shared" si="430"/>
        <v>2.0114992343997544</v>
      </c>
      <c r="EE200" s="18">
        <f t="shared" si="431"/>
        <v>1.9663774134685368</v>
      </c>
      <c r="EF200" s="18">
        <f t="shared" si="432"/>
        <v>1.9214405338858624</v>
      </c>
      <c r="EG200" s="18">
        <f t="shared" si="433"/>
        <v>83.087548803249462</v>
      </c>
      <c r="EH200" s="18">
        <f t="shared" si="434"/>
        <v>0</v>
      </c>
      <c r="EI200" s="18">
        <f t="shared" si="435"/>
        <v>0</v>
      </c>
      <c r="EJ200" s="18">
        <f t="shared" si="436"/>
        <v>0</v>
      </c>
      <c r="EK200" s="18">
        <f t="shared" si="437"/>
        <v>0</v>
      </c>
      <c r="EL200" s="18">
        <f t="shared" si="438"/>
        <v>0</v>
      </c>
      <c r="EM200" s="18">
        <f t="shared" si="439"/>
        <v>0</v>
      </c>
      <c r="EN200" s="18">
        <f t="shared" si="440"/>
        <v>0</v>
      </c>
      <c r="EO200" s="18">
        <f t="shared" si="441"/>
        <v>0</v>
      </c>
      <c r="EP200" s="18">
        <f t="shared" si="442"/>
        <v>0</v>
      </c>
      <c r="EQ200" s="18">
        <f t="shared" si="443"/>
        <v>0</v>
      </c>
      <c r="ER200" s="18">
        <f t="shared" si="444"/>
        <v>0</v>
      </c>
      <c r="ES200" s="18">
        <f t="shared" si="445"/>
        <v>0</v>
      </c>
      <c r="ET200" s="18">
        <f t="shared" si="446"/>
        <v>0</v>
      </c>
      <c r="EU200" s="18">
        <f t="shared" si="447"/>
        <v>0</v>
      </c>
      <c r="EV200" s="18">
        <f t="shared" si="448"/>
        <v>0</v>
      </c>
      <c r="EW200" s="18">
        <f t="shared" si="449"/>
        <v>0</v>
      </c>
      <c r="EX200" s="18">
        <f t="shared" si="450"/>
        <v>0</v>
      </c>
      <c r="EY200" s="18">
        <f t="shared" si="451"/>
        <v>0</v>
      </c>
      <c r="EZ200" s="18">
        <f t="shared" si="452"/>
        <v>0</v>
      </c>
      <c r="FA200" s="18">
        <f t="shared" si="453"/>
        <v>0</v>
      </c>
      <c r="FB200" s="18">
        <f t="shared" si="454"/>
        <v>0</v>
      </c>
      <c r="FC200" s="18">
        <f t="shared" si="455"/>
        <v>0</v>
      </c>
      <c r="FD200" s="18">
        <f t="shared" si="456"/>
        <v>0</v>
      </c>
      <c r="FE200" s="18">
        <f t="shared" si="457"/>
        <v>0</v>
      </c>
      <c r="FF200" s="18">
        <f t="shared" si="458"/>
        <v>0</v>
      </c>
      <c r="FG200" s="18">
        <f t="shared" si="459"/>
        <v>0</v>
      </c>
      <c r="FH200" s="18">
        <f t="shared" si="460"/>
        <v>0</v>
      </c>
      <c r="FI200" s="18">
        <f t="shared" si="461"/>
        <v>0</v>
      </c>
      <c r="FJ200" s="18">
        <f t="shared" si="462"/>
        <v>0</v>
      </c>
      <c r="FK200" s="18">
        <f t="shared" si="463"/>
        <v>0</v>
      </c>
      <c r="FL200" s="18">
        <f t="shared" si="464"/>
        <v>0</v>
      </c>
      <c r="FM200" s="18">
        <f t="shared" si="465"/>
        <v>0</v>
      </c>
      <c r="FN200" s="18">
        <f t="shared" si="466"/>
        <v>0</v>
      </c>
      <c r="FO200" s="18">
        <f t="shared" si="467"/>
        <v>0</v>
      </c>
      <c r="FP200" s="18">
        <f t="shared" si="468"/>
        <v>0</v>
      </c>
      <c r="FQ200" s="18">
        <f t="shared" si="469"/>
        <v>0</v>
      </c>
      <c r="FR200" s="18">
        <f t="shared" si="470"/>
        <v>0</v>
      </c>
      <c r="FS200" s="18">
        <f t="shared" si="471"/>
        <v>0</v>
      </c>
      <c r="FT200" s="18">
        <f t="shared" si="472"/>
        <v>0</v>
      </c>
      <c r="FU200" s="18">
        <f t="shared" si="473"/>
        <v>0</v>
      </c>
      <c r="FV200" s="18">
        <f t="shared" si="474"/>
        <v>0</v>
      </c>
      <c r="FW200" s="18">
        <f t="shared" si="475"/>
        <v>0</v>
      </c>
      <c r="FX200" s="18">
        <f t="shared" si="476"/>
        <v>0</v>
      </c>
      <c r="FY200" s="18">
        <f t="shared" si="477"/>
        <v>0</v>
      </c>
      <c r="FZ200" s="18">
        <f t="shared" si="478"/>
        <v>0</v>
      </c>
      <c r="GA200" s="18">
        <f t="shared" si="479"/>
        <v>0</v>
      </c>
      <c r="GB200" s="18">
        <f t="shared" si="480"/>
        <v>0</v>
      </c>
      <c r="GC200" s="18">
        <f t="shared" si="481"/>
        <v>0</v>
      </c>
      <c r="GD200" s="18">
        <f t="shared" si="482"/>
        <v>0</v>
      </c>
      <c r="GE200" s="18">
        <f t="shared" si="483"/>
        <v>0</v>
      </c>
    </row>
    <row r="201" spans="1:187" x14ac:dyDescent="0.2">
      <c r="A201">
        <v>198</v>
      </c>
      <c r="B201" s="16">
        <f>Bonds!B201</f>
        <v>47983</v>
      </c>
      <c r="C201" s="17">
        <f>Bonds!C201</f>
        <v>1.625</v>
      </c>
      <c r="D201">
        <f>Bonds!Q201</f>
        <v>10</v>
      </c>
      <c r="E201">
        <f t="shared" si="363"/>
        <v>0</v>
      </c>
      <c r="F201" s="16">
        <f>IF(1&gt;$D201,"",IF($E201=1,EOMONTH(EDATE(Bonds!$I201,6*(1-1)),0),EDATE(Bonds!$I201,6*(1-1))))</f>
        <v>46341</v>
      </c>
      <c r="G201" s="16">
        <f>IF(2&gt;$D201,"",IF($E201=1,EOMONTH(EDATE(Bonds!$I201,6*(2-1)),0),EDATE(Bonds!$I201,6*(2-1))))</f>
        <v>46522</v>
      </c>
      <c r="H201" s="16">
        <f>IF(3&gt;$D201,"",IF($E201=1,EOMONTH(EDATE(Bonds!$I201,6*(3-1)),0),EDATE(Bonds!$I201,6*(3-1))))</f>
        <v>46706</v>
      </c>
      <c r="I201" s="16">
        <f>IF(4&gt;$D201,"",IF($E201=1,EOMONTH(EDATE(Bonds!$I201,6*(4-1)),0),EDATE(Bonds!$I201,6*(4-1))))</f>
        <v>46888</v>
      </c>
      <c r="J201" s="16">
        <f>IF(5&gt;$D201,"",IF($E201=1,EOMONTH(EDATE(Bonds!$I201,6*(5-1)),0),EDATE(Bonds!$I201,6*(5-1))))</f>
        <v>47072</v>
      </c>
      <c r="K201" s="16">
        <f>IF(6&gt;$D201,"",IF($E201=1,EOMONTH(EDATE(Bonds!$I201,6*(6-1)),0),EDATE(Bonds!$I201,6*(6-1))))</f>
        <v>47253</v>
      </c>
      <c r="L201" s="16">
        <f>IF(7&gt;$D201,"",IF($E201=1,EOMONTH(EDATE(Bonds!$I201,6*(7-1)),0),EDATE(Bonds!$I201,6*(7-1))))</f>
        <v>47437</v>
      </c>
      <c r="M201" s="16">
        <f>IF(8&gt;$D201,"",IF($E201=1,EOMONTH(EDATE(Bonds!$I201,6*(8-1)),0),EDATE(Bonds!$I201,6*(8-1))))</f>
        <v>47618</v>
      </c>
      <c r="N201" s="16">
        <f>IF(9&gt;$D201,"",IF($E201=1,EOMONTH(EDATE(Bonds!$I201,6*(9-1)),0),EDATE(Bonds!$I201,6*(9-1))))</f>
        <v>47802</v>
      </c>
      <c r="O201" s="16">
        <f>IF(10&gt;$D201,"",IF($E201=1,EOMONTH(EDATE(Bonds!$I201,6*(10-1)),0),EDATE(Bonds!$I201,6*(10-1))))</f>
        <v>47983</v>
      </c>
      <c r="P201" s="16" t="str">
        <f>IF(11&gt;$D201,"",IF($E201=1,EOMONTH(EDATE(Bonds!$I201,6*(11-1)),0),EDATE(Bonds!$I201,6*(11-1))))</f>
        <v/>
      </c>
      <c r="Q201" s="16" t="str">
        <f>IF(12&gt;$D201,"",IF($E201=1,EOMONTH(EDATE(Bonds!$I201,6*(12-1)),0),EDATE(Bonds!$I201,6*(12-1))))</f>
        <v/>
      </c>
      <c r="R201" s="16" t="str">
        <f>IF(13&gt;$D201,"",IF($E201=1,EOMONTH(EDATE(Bonds!$I201,6*(13-1)),0),EDATE(Bonds!$I201,6*(13-1))))</f>
        <v/>
      </c>
      <c r="S201" s="16" t="str">
        <f>IF(14&gt;$D201,"",IF($E201=1,EOMONTH(EDATE(Bonds!$I201,6*(14-1)),0),EDATE(Bonds!$I201,6*(14-1))))</f>
        <v/>
      </c>
      <c r="T201" s="16" t="str">
        <f>IF(15&gt;$D201,"",IF($E201=1,EOMONTH(EDATE(Bonds!$I201,6*(15-1)),0),EDATE(Bonds!$I201,6*(15-1))))</f>
        <v/>
      </c>
      <c r="U201" s="16" t="str">
        <f>IF(16&gt;$D201,"",IF($E201=1,EOMONTH(EDATE(Bonds!$I201,6*(16-1)),0),EDATE(Bonds!$I201,6*(16-1))))</f>
        <v/>
      </c>
      <c r="V201" s="16" t="str">
        <f>IF(17&gt;$D201,"",IF($E201=1,EOMONTH(EDATE(Bonds!$I201,6*(17-1)),0),EDATE(Bonds!$I201,6*(17-1))))</f>
        <v/>
      </c>
      <c r="W201" s="16" t="str">
        <f>IF(18&gt;$D201,"",IF($E201=1,EOMONTH(EDATE(Bonds!$I201,6*(18-1)),0),EDATE(Bonds!$I201,6*(18-1))))</f>
        <v/>
      </c>
      <c r="X201" s="16" t="str">
        <f>IF(19&gt;$D201,"",IF($E201=1,EOMONTH(EDATE(Bonds!$I201,6*(19-1)),0),EDATE(Bonds!$I201,6*(19-1))))</f>
        <v/>
      </c>
      <c r="Y201" s="16" t="str">
        <f>IF(20&gt;$D201,"",IF($E201=1,EOMONTH(EDATE(Bonds!$I201,6*(20-1)),0),EDATE(Bonds!$I201,6*(20-1))))</f>
        <v/>
      </c>
      <c r="Z201" s="16" t="str">
        <f>IF(21&gt;$D201,"",IF($E201=1,EOMONTH(EDATE(Bonds!$I201,6*(21-1)),0),EDATE(Bonds!$I201,6*(21-1))))</f>
        <v/>
      </c>
      <c r="AA201" s="16" t="str">
        <f>IF(22&gt;$D201,"",IF($E201=1,EOMONTH(EDATE(Bonds!$I201,6*(22-1)),0),EDATE(Bonds!$I201,6*(22-1))))</f>
        <v/>
      </c>
      <c r="AB201" s="16" t="str">
        <f>IF(23&gt;$D201,"",IF($E201=1,EOMONTH(EDATE(Bonds!$I201,6*(23-1)),0),EDATE(Bonds!$I201,6*(23-1))))</f>
        <v/>
      </c>
      <c r="AC201" s="16" t="str">
        <f>IF(24&gt;$D201,"",IF($E201=1,EOMONTH(EDATE(Bonds!$I201,6*(24-1)),0),EDATE(Bonds!$I201,6*(24-1))))</f>
        <v/>
      </c>
      <c r="AD201" s="16" t="str">
        <f>IF(25&gt;$D201,"",IF($E201=1,EOMONTH(EDATE(Bonds!$I201,6*(25-1)),0),EDATE(Bonds!$I201,6*(25-1))))</f>
        <v/>
      </c>
      <c r="AE201" s="16" t="str">
        <f>IF(26&gt;$D201,"",IF($E201=1,EOMONTH(EDATE(Bonds!$I201,6*(26-1)),0),EDATE(Bonds!$I201,6*(26-1))))</f>
        <v/>
      </c>
      <c r="AF201" s="16" t="str">
        <f>IF(27&gt;$D201,"",IF($E201=1,EOMONTH(EDATE(Bonds!$I201,6*(27-1)),0),EDATE(Bonds!$I201,6*(27-1))))</f>
        <v/>
      </c>
      <c r="AG201" s="16" t="str">
        <f>IF(28&gt;$D201,"",IF($E201=1,EOMONTH(EDATE(Bonds!$I201,6*(28-1)),0),EDATE(Bonds!$I201,6*(28-1))))</f>
        <v/>
      </c>
      <c r="AH201" s="16" t="str">
        <f>IF(29&gt;$D201,"",IF($E201=1,EOMONTH(EDATE(Bonds!$I201,6*(29-1)),0),EDATE(Bonds!$I201,6*(29-1))))</f>
        <v/>
      </c>
      <c r="AI201" s="16" t="str">
        <f>IF(30&gt;$D201,"",IF($E201=1,EOMONTH(EDATE(Bonds!$I201,6*(30-1)),0),EDATE(Bonds!$I201,6*(30-1))))</f>
        <v/>
      </c>
      <c r="AJ201" s="16" t="str">
        <f>IF(31&gt;$D201,"",IF($E201=1,EOMONTH(EDATE(Bonds!$I201,6*(31-1)),0),EDATE(Bonds!$I201,6*(31-1))))</f>
        <v/>
      </c>
      <c r="AK201" s="16" t="str">
        <f>IF(32&gt;$D201,"",IF($E201=1,EOMONTH(EDATE(Bonds!$I201,6*(32-1)),0),EDATE(Bonds!$I201,6*(32-1))))</f>
        <v/>
      </c>
      <c r="AL201" s="16" t="str">
        <f>IF(33&gt;$D201,"",IF($E201=1,EOMONTH(EDATE(Bonds!$I201,6*(33-1)),0),EDATE(Bonds!$I201,6*(33-1))))</f>
        <v/>
      </c>
      <c r="AM201" s="16" t="str">
        <f>IF(34&gt;$D201,"",IF($E201=1,EOMONTH(EDATE(Bonds!$I201,6*(34-1)),0),EDATE(Bonds!$I201,6*(34-1))))</f>
        <v/>
      </c>
      <c r="AN201" s="16" t="str">
        <f>IF(35&gt;$D201,"",IF($E201=1,EOMONTH(EDATE(Bonds!$I201,6*(35-1)),0),EDATE(Bonds!$I201,6*(35-1))))</f>
        <v/>
      </c>
      <c r="AO201" s="16" t="str">
        <f>IF(36&gt;$D201,"",IF($E201=1,EOMONTH(EDATE(Bonds!$I201,6*(36-1)),0),EDATE(Bonds!$I201,6*(36-1))))</f>
        <v/>
      </c>
      <c r="AP201" s="16" t="str">
        <f>IF(37&gt;$D201,"",IF($E201=1,EOMONTH(EDATE(Bonds!$I201,6*(37-1)),0),EDATE(Bonds!$I201,6*(37-1))))</f>
        <v/>
      </c>
      <c r="AQ201" s="16" t="str">
        <f>IF(38&gt;$D201,"",IF($E201=1,EOMONTH(EDATE(Bonds!$I201,6*(38-1)),0),EDATE(Bonds!$I201,6*(38-1))))</f>
        <v/>
      </c>
      <c r="AR201" s="16" t="str">
        <f>IF(39&gt;$D201,"",IF($E201=1,EOMONTH(EDATE(Bonds!$I201,6*(39-1)),0),EDATE(Bonds!$I201,6*(39-1))))</f>
        <v/>
      </c>
      <c r="AS201" s="16" t="str">
        <f>IF(40&gt;$D201,"",IF($E201=1,EOMONTH(EDATE(Bonds!$I201,6*(40-1)),0),EDATE(Bonds!$I201,6*(40-1))))</f>
        <v/>
      </c>
      <c r="AT201" s="16" t="str">
        <f>IF(41&gt;$D201,"",IF($E201=1,EOMONTH(EDATE(Bonds!$I201,6*(41-1)),0),EDATE(Bonds!$I201,6*(41-1))))</f>
        <v/>
      </c>
      <c r="AU201" s="16" t="str">
        <f>IF(42&gt;$D201,"",IF($E201=1,EOMONTH(EDATE(Bonds!$I201,6*(42-1)),0),EDATE(Bonds!$I201,6*(42-1))))</f>
        <v/>
      </c>
      <c r="AV201" s="16" t="str">
        <f>IF(43&gt;$D201,"",IF($E201=1,EOMONTH(EDATE(Bonds!$I201,6*(43-1)),0),EDATE(Bonds!$I201,6*(43-1))))</f>
        <v/>
      </c>
      <c r="AW201" s="16" t="str">
        <f>IF(44&gt;$D201,"",IF($E201=1,EOMONTH(EDATE(Bonds!$I201,6*(44-1)),0),EDATE(Bonds!$I201,6*(44-1))))</f>
        <v/>
      </c>
      <c r="AX201" s="16" t="str">
        <f>IF(45&gt;$D201,"",IF($E201=1,EOMONTH(EDATE(Bonds!$I201,6*(45-1)),0),EDATE(Bonds!$I201,6*(45-1))))</f>
        <v/>
      </c>
      <c r="AY201" s="16" t="str">
        <f>IF(46&gt;$D201,"",IF($E201=1,EOMONTH(EDATE(Bonds!$I201,6*(46-1)),0),EDATE(Bonds!$I201,6*(46-1))))</f>
        <v/>
      </c>
      <c r="AZ201" s="16" t="str">
        <f>IF(47&gt;$D201,"",IF($E201=1,EOMONTH(EDATE(Bonds!$I201,6*(47-1)),0),EDATE(Bonds!$I201,6*(47-1))))</f>
        <v/>
      </c>
      <c r="BA201" s="16" t="str">
        <f>IF(48&gt;$D201,"",IF($E201=1,EOMONTH(EDATE(Bonds!$I201,6*(48-1)),0),EDATE(Bonds!$I201,6*(48-1))))</f>
        <v/>
      </c>
      <c r="BB201" s="16" t="str">
        <f>IF(49&gt;$D201,"",IF($E201=1,EOMONTH(EDATE(Bonds!$I201,6*(49-1)),0),EDATE(Bonds!$I201,6*(49-1))))</f>
        <v/>
      </c>
      <c r="BC201" s="16" t="str">
        <f>IF(50&gt;$D201,"",IF($E201=1,EOMONTH(EDATE(Bonds!$I201,6*(50-1)),0),EDATE(Bonds!$I201,6*(50-1))))</f>
        <v/>
      </c>
      <c r="BD201" s="16" t="str">
        <f>IF(51&gt;$D201,"",IF($E201=1,EOMONTH(EDATE(Bonds!$I201,6*(51-1)),0),EDATE(Bonds!$I201,6*(51-1))))</f>
        <v/>
      </c>
      <c r="BE201" s="16" t="str">
        <f>IF(52&gt;$D201,"",IF($E201=1,EOMONTH(EDATE(Bonds!$I201,6*(52-1)),0),EDATE(Bonds!$I201,6*(52-1))))</f>
        <v/>
      </c>
      <c r="BF201" s="16" t="str">
        <f>IF(53&gt;$D201,"",IF($E201=1,EOMONTH(EDATE(Bonds!$I201,6*(53-1)),0),EDATE(Bonds!$I201,6*(53-1))))</f>
        <v/>
      </c>
      <c r="BG201" s="16" t="str">
        <f>IF(54&gt;$D201,"",IF($E201=1,EOMONTH(EDATE(Bonds!$I201,6*(54-1)),0),EDATE(Bonds!$I201,6*(54-1))))</f>
        <v/>
      </c>
      <c r="BH201" s="16" t="str">
        <f>IF(55&gt;$D201,"",IF($E201=1,EOMONTH(EDATE(Bonds!$I201,6*(55-1)),0),EDATE(Bonds!$I201,6*(55-1))))</f>
        <v/>
      </c>
      <c r="BI201" s="16" t="str">
        <f>IF(56&gt;$D201,"",IF($E201=1,EOMONTH(EDATE(Bonds!$I201,6*(56-1)),0),EDATE(Bonds!$I201,6*(56-1))))</f>
        <v/>
      </c>
      <c r="BJ201" s="16" t="str">
        <f>IF(57&gt;$D201,"",IF($E201=1,EOMONTH(EDATE(Bonds!$I201,6*(57-1)),0),EDATE(Bonds!$I201,6*(57-1))))</f>
        <v/>
      </c>
      <c r="BK201" s="16" t="str">
        <f>IF(58&gt;$D201,"",IF($E201=1,EOMONTH(EDATE(Bonds!$I201,6*(58-1)),0),EDATE(Bonds!$I201,6*(58-1))))</f>
        <v/>
      </c>
      <c r="BL201" s="16" t="str">
        <f>IF(59&gt;$D201,"",IF($E201=1,EOMONTH(EDATE(Bonds!$I201,6*(59-1)),0),EDATE(Bonds!$I201,6*(59-1))))</f>
        <v/>
      </c>
      <c r="BM201" s="16" t="str">
        <f>IF(60&gt;$D201,"",IF($E201=1,EOMONTH(EDATE(Bonds!$I201,6*(60-1)),0),EDATE(Bonds!$I201,6*(60-1))))</f>
        <v/>
      </c>
      <c r="BO201" s="22">
        <f t="shared" si="364"/>
        <v>3.7565785405683505E-2</v>
      </c>
      <c r="BP201" s="22">
        <f t="shared" si="365"/>
        <v>4.0160676278393273E-2</v>
      </c>
      <c r="BQ201" s="22">
        <f t="shared" si="366"/>
        <v>4.1870554774944578E-2</v>
      </c>
      <c r="BR201" s="22">
        <f t="shared" si="367"/>
        <v>4.2944346408813706E-2</v>
      </c>
      <c r="BS201" s="22">
        <f t="shared" si="368"/>
        <v>4.3623509349526628E-2</v>
      </c>
      <c r="BT201" s="22">
        <f t="shared" si="369"/>
        <v>4.4041581237153717E-2</v>
      </c>
      <c r="BU201" s="22">
        <f t="shared" si="370"/>
        <v>4.4317074211346924E-2</v>
      </c>
      <c r="BV201" s="22">
        <f t="shared" si="371"/>
        <v>4.4510349250378764E-2</v>
      </c>
      <c r="BW201" s="22">
        <f t="shared" si="372"/>
        <v>4.4674613164434704E-2</v>
      </c>
      <c r="BX201" s="22">
        <f t="shared" si="373"/>
        <v>4.4833625781918747E-2</v>
      </c>
      <c r="BY201" s="22" t="str">
        <f t="shared" si="374"/>
        <v/>
      </c>
      <c r="BZ201" s="22" t="str">
        <f t="shared" si="375"/>
        <v/>
      </c>
      <c r="CA201" s="22" t="str">
        <f t="shared" si="376"/>
        <v/>
      </c>
      <c r="CB201" s="22" t="str">
        <f t="shared" si="377"/>
        <v/>
      </c>
      <c r="CC201" s="22" t="str">
        <f t="shared" si="378"/>
        <v/>
      </c>
      <c r="CD201" s="22" t="str">
        <f t="shared" si="379"/>
        <v/>
      </c>
      <c r="CE201" s="22" t="str">
        <f t="shared" si="380"/>
        <v/>
      </c>
      <c r="CF201" s="22" t="str">
        <f t="shared" si="381"/>
        <v/>
      </c>
      <c r="CG201" s="22" t="str">
        <f t="shared" si="382"/>
        <v/>
      </c>
      <c r="CH201" s="22" t="str">
        <f t="shared" si="383"/>
        <v/>
      </c>
      <c r="CI201" s="22" t="str">
        <f t="shared" si="384"/>
        <v/>
      </c>
      <c r="CJ201" s="22" t="str">
        <f t="shared" si="385"/>
        <v/>
      </c>
      <c r="CK201" s="22" t="str">
        <f t="shared" si="386"/>
        <v/>
      </c>
      <c r="CL201" s="22" t="str">
        <f t="shared" si="387"/>
        <v/>
      </c>
      <c r="CM201" s="22" t="str">
        <f t="shared" si="388"/>
        <v/>
      </c>
      <c r="CN201" s="22" t="str">
        <f t="shared" si="389"/>
        <v/>
      </c>
      <c r="CO201" s="22" t="str">
        <f t="shared" si="390"/>
        <v/>
      </c>
      <c r="CP201" s="22" t="str">
        <f t="shared" si="391"/>
        <v/>
      </c>
      <c r="CQ201" s="22" t="str">
        <f t="shared" si="392"/>
        <v/>
      </c>
      <c r="CR201" s="22" t="str">
        <f t="shared" si="393"/>
        <v/>
      </c>
      <c r="CS201" s="22" t="str">
        <f t="shared" si="394"/>
        <v/>
      </c>
      <c r="CT201" s="22" t="str">
        <f t="shared" si="395"/>
        <v/>
      </c>
      <c r="CU201" s="22" t="str">
        <f t="shared" si="396"/>
        <v/>
      </c>
      <c r="CV201" s="22" t="str">
        <f t="shared" si="397"/>
        <v/>
      </c>
      <c r="CW201" s="22" t="str">
        <f t="shared" si="398"/>
        <v/>
      </c>
      <c r="CX201" s="22" t="str">
        <f t="shared" si="399"/>
        <v/>
      </c>
      <c r="CY201" s="22" t="str">
        <f t="shared" si="400"/>
        <v/>
      </c>
      <c r="CZ201" s="22" t="str">
        <f t="shared" si="401"/>
        <v/>
      </c>
      <c r="DA201" s="22" t="str">
        <f t="shared" si="402"/>
        <v/>
      </c>
      <c r="DB201" s="22" t="str">
        <f t="shared" si="403"/>
        <v/>
      </c>
      <c r="DC201" s="22" t="str">
        <f t="shared" si="404"/>
        <v/>
      </c>
      <c r="DD201" s="22" t="str">
        <f t="shared" si="405"/>
        <v/>
      </c>
      <c r="DE201" s="22" t="str">
        <f t="shared" si="406"/>
        <v/>
      </c>
      <c r="DF201" s="22" t="str">
        <f t="shared" si="407"/>
        <v/>
      </c>
      <c r="DG201" s="22" t="str">
        <f t="shared" si="408"/>
        <v/>
      </c>
      <c r="DH201" s="22" t="str">
        <f t="shared" si="409"/>
        <v/>
      </c>
      <c r="DI201" s="22" t="str">
        <f t="shared" si="410"/>
        <v/>
      </c>
      <c r="DJ201" s="22" t="str">
        <f t="shared" si="411"/>
        <v/>
      </c>
      <c r="DK201" s="22" t="str">
        <f t="shared" si="412"/>
        <v/>
      </c>
      <c r="DL201" s="22" t="str">
        <f t="shared" si="413"/>
        <v/>
      </c>
      <c r="DM201" s="22" t="str">
        <f t="shared" si="414"/>
        <v/>
      </c>
      <c r="DN201" s="22" t="str">
        <f t="shared" si="415"/>
        <v/>
      </c>
      <c r="DO201" s="22" t="str">
        <f t="shared" si="416"/>
        <v/>
      </c>
      <c r="DP201" s="22" t="str">
        <f t="shared" si="417"/>
        <v/>
      </c>
      <c r="DQ201" s="22" t="str">
        <f t="shared" si="418"/>
        <v/>
      </c>
      <c r="DR201" s="22" t="str">
        <f t="shared" si="419"/>
        <v/>
      </c>
      <c r="DS201" s="22" t="str">
        <f t="shared" si="420"/>
        <v/>
      </c>
      <c r="DT201" s="22" t="str">
        <f t="shared" si="421"/>
        <v/>
      </c>
      <c r="DU201" s="22" t="str">
        <f t="shared" si="422"/>
        <v/>
      </c>
      <c r="DV201" s="22" t="str">
        <f t="shared" si="423"/>
        <v/>
      </c>
      <c r="DX201" s="18">
        <f t="shared" si="424"/>
        <v>0.80683352391642116</v>
      </c>
      <c r="DY201" s="18">
        <f t="shared" si="425"/>
        <v>0.79054187728148917</v>
      </c>
      <c r="DZ201" s="18">
        <f t="shared" si="426"/>
        <v>0.77312815015888958</v>
      </c>
      <c r="EA201" s="18">
        <f t="shared" si="427"/>
        <v>0.75578551975384878</v>
      </c>
      <c r="EB201" s="18">
        <f t="shared" si="428"/>
        <v>0.73850085482856032</v>
      </c>
      <c r="EC201" s="18">
        <f t="shared" si="429"/>
        <v>0.72188603857722577</v>
      </c>
      <c r="ED201" s="18">
        <f t="shared" si="430"/>
        <v>0.70541546641184361</v>
      </c>
      <c r="EE201" s="18">
        <f t="shared" si="431"/>
        <v>0.68959076391861041</v>
      </c>
      <c r="EF201" s="18">
        <f t="shared" si="432"/>
        <v>0.67382613905697442</v>
      </c>
      <c r="EG201" s="18">
        <f t="shared" si="433"/>
        <v>81.713554176050778</v>
      </c>
      <c r="EH201" s="18">
        <f t="shared" si="434"/>
        <v>0</v>
      </c>
      <c r="EI201" s="18">
        <f t="shared" si="435"/>
        <v>0</v>
      </c>
      <c r="EJ201" s="18">
        <f t="shared" si="436"/>
        <v>0</v>
      </c>
      <c r="EK201" s="18">
        <f t="shared" si="437"/>
        <v>0</v>
      </c>
      <c r="EL201" s="18">
        <f t="shared" si="438"/>
        <v>0</v>
      </c>
      <c r="EM201" s="18">
        <f t="shared" si="439"/>
        <v>0</v>
      </c>
      <c r="EN201" s="18">
        <f t="shared" si="440"/>
        <v>0</v>
      </c>
      <c r="EO201" s="18">
        <f t="shared" si="441"/>
        <v>0</v>
      </c>
      <c r="EP201" s="18">
        <f t="shared" si="442"/>
        <v>0</v>
      </c>
      <c r="EQ201" s="18">
        <f t="shared" si="443"/>
        <v>0</v>
      </c>
      <c r="ER201" s="18">
        <f t="shared" si="444"/>
        <v>0</v>
      </c>
      <c r="ES201" s="18">
        <f t="shared" si="445"/>
        <v>0</v>
      </c>
      <c r="ET201" s="18">
        <f t="shared" si="446"/>
        <v>0</v>
      </c>
      <c r="EU201" s="18">
        <f t="shared" si="447"/>
        <v>0</v>
      </c>
      <c r="EV201" s="18">
        <f t="shared" si="448"/>
        <v>0</v>
      </c>
      <c r="EW201" s="18">
        <f t="shared" si="449"/>
        <v>0</v>
      </c>
      <c r="EX201" s="18">
        <f t="shared" si="450"/>
        <v>0</v>
      </c>
      <c r="EY201" s="18">
        <f t="shared" si="451"/>
        <v>0</v>
      </c>
      <c r="EZ201" s="18">
        <f t="shared" si="452"/>
        <v>0</v>
      </c>
      <c r="FA201" s="18">
        <f t="shared" si="453"/>
        <v>0</v>
      </c>
      <c r="FB201" s="18">
        <f t="shared" si="454"/>
        <v>0</v>
      </c>
      <c r="FC201" s="18">
        <f t="shared" si="455"/>
        <v>0</v>
      </c>
      <c r="FD201" s="18">
        <f t="shared" si="456"/>
        <v>0</v>
      </c>
      <c r="FE201" s="18">
        <f t="shared" si="457"/>
        <v>0</v>
      </c>
      <c r="FF201" s="18">
        <f t="shared" si="458"/>
        <v>0</v>
      </c>
      <c r="FG201" s="18">
        <f t="shared" si="459"/>
        <v>0</v>
      </c>
      <c r="FH201" s="18">
        <f t="shared" si="460"/>
        <v>0</v>
      </c>
      <c r="FI201" s="18">
        <f t="shared" si="461"/>
        <v>0</v>
      </c>
      <c r="FJ201" s="18">
        <f t="shared" si="462"/>
        <v>0</v>
      </c>
      <c r="FK201" s="18">
        <f t="shared" si="463"/>
        <v>0</v>
      </c>
      <c r="FL201" s="18">
        <f t="shared" si="464"/>
        <v>0</v>
      </c>
      <c r="FM201" s="18">
        <f t="shared" si="465"/>
        <v>0</v>
      </c>
      <c r="FN201" s="18">
        <f t="shared" si="466"/>
        <v>0</v>
      </c>
      <c r="FO201" s="18">
        <f t="shared" si="467"/>
        <v>0</v>
      </c>
      <c r="FP201" s="18">
        <f t="shared" si="468"/>
        <v>0</v>
      </c>
      <c r="FQ201" s="18">
        <f t="shared" si="469"/>
        <v>0</v>
      </c>
      <c r="FR201" s="18">
        <f t="shared" si="470"/>
        <v>0</v>
      </c>
      <c r="FS201" s="18">
        <f t="shared" si="471"/>
        <v>0</v>
      </c>
      <c r="FT201" s="18">
        <f t="shared" si="472"/>
        <v>0</v>
      </c>
      <c r="FU201" s="18">
        <f t="shared" si="473"/>
        <v>0</v>
      </c>
      <c r="FV201" s="18">
        <f t="shared" si="474"/>
        <v>0</v>
      </c>
      <c r="FW201" s="18">
        <f t="shared" si="475"/>
        <v>0</v>
      </c>
      <c r="FX201" s="18">
        <f t="shared" si="476"/>
        <v>0</v>
      </c>
      <c r="FY201" s="18">
        <f t="shared" si="477"/>
        <v>0</v>
      </c>
      <c r="FZ201" s="18">
        <f t="shared" si="478"/>
        <v>0</v>
      </c>
      <c r="GA201" s="18">
        <f t="shared" si="479"/>
        <v>0</v>
      </c>
      <c r="GB201" s="18">
        <f t="shared" si="480"/>
        <v>0</v>
      </c>
      <c r="GC201" s="18">
        <f t="shared" si="481"/>
        <v>0</v>
      </c>
      <c r="GD201" s="18">
        <f t="shared" si="482"/>
        <v>0</v>
      </c>
      <c r="GE201" s="18">
        <f t="shared" si="483"/>
        <v>0</v>
      </c>
    </row>
    <row r="202" spans="1:187" x14ac:dyDescent="0.2">
      <c r="A202">
        <v>199</v>
      </c>
      <c r="B202" s="16">
        <f>Bonds!B202</f>
        <v>47999</v>
      </c>
      <c r="C202" s="17">
        <f>Bonds!C202</f>
        <v>4.125</v>
      </c>
      <c r="D202">
        <f>Bonds!Q202</f>
        <v>10</v>
      </c>
      <c r="E202">
        <f t="shared" si="363"/>
        <v>1</v>
      </c>
      <c r="F202" s="16">
        <f>IF(1&gt;$D202,"",IF($E202=1,EOMONTH(EDATE(Bonds!$I202,6*(1-1)),0),EDATE(Bonds!$I202,6*(1-1))))</f>
        <v>46356</v>
      </c>
      <c r="G202" s="16">
        <f>IF(2&gt;$D202,"",IF($E202=1,EOMONTH(EDATE(Bonds!$I202,6*(2-1)),0),EDATE(Bonds!$I202,6*(2-1))))</f>
        <v>46538</v>
      </c>
      <c r="H202" s="16">
        <f>IF(3&gt;$D202,"",IF($E202=1,EOMONTH(EDATE(Bonds!$I202,6*(3-1)),0),EDATE(Bonds!$I202,6*(3-1))))</f>
        <v>46721</v>
      </c>
      <c r="I202" s="16">
        <f>IF(4&gt;$D202,"",IF($E202=1,EOMONTH(EDATE(Bonds!$I202,6*(4-1)),0),EDATE(Bonds!$I202,6*(4-1))))</f>
        <v>46904</v>
      </c>
      <c r="J202" s="16">
        <f>IF(5&gt;$D202,"",IF($E202=1,EOMONTH(EDATE(Bonds!$I202,6*(5-1)),0),EDATE(Bonds!$I202,6*(5-1))))</f>
        <v>47087</v>
      </c>
      <c r="K202" s="16">
        <f>IF(6&gt;$D202,"",IF($E202=1,EOMONTH(EDATE(Bonds!$I202,6*(6-1)),0),EDATE(Bonds!$I202,6*(6-1))))</f>
        <v>47269</v>
      </c>
      <c r="L202" s="16">
        <f>IF(7&gt;$D202,"",IF($E202=1,EOMONTH(EDATE(Bonds!$I202,6*(7-1)),0),EDATE(Bonds!$I202,6*(7-1))))</f>
        <v>47452</v>
      </c>
      <c r="M202" s="16">
        <f>IF(8&gt;$D202,"",IF($E202=1,EOMONTH(EDATE(Bonds!$I202,6*(8-1)),0),EDATE(Bonds!$I202,6*(8-1))))</f>
        <v>47634</v>
      </c>
      <c r="N202" s="16">
        <f>IF(9&gt;$D202,"",IF($E202=1,EOMONTH(EDATE(Bonds!$I202,6*(9-1)),0),EDATE(Bonds!$I202,6*(9-1))))</f>
        <v>47817</v>
      </c>
      <c r="O202" s="16">
        <f>IF(10&gt;$D202,"",IF($E202=1,EOMONTH(EDATE(Bonds!$I202,6*(10-1)),0),EDATE(Bonds!$I202,6*(10-1))))</f>
        <v>47999</v>
      </c>
      <c r="P202" s="16" t="str">
        <f>IF(11&gt;$D202,"",IF($E202=1,EOMONTH(EDATE(Bonds!$I202,6*(11-1)),0),EDATE(Bonds!$I202,6*(11-1))))</f>
        <v/>
      </c>
      <c r="Q202" s="16" t="str">
        <f>IF(12&gt;$D202,"",IF($E202=1,EOMONTH(EDATE(Bonds!$I202,6*(12-1)),0),EDATE(Bonds!$I202,6*(12-1))))</f>
        <v/>
      </c>
      <c r="R202" s="16" t="str">
        <f>IF(13&gt;$D202,"",IF($E202=1,EOMONTH(EDATE(Bonds!$I202,6*(13-1)),0),EDATE(Bonds!$I202,6*(13-1))))</f>
        <v/>
      </c>
      <c r="S202" s="16" t="str">
        <f>IF(14&gt;$D202,"",IF($E202=1,EOMONTH(EDATE(Bonds!$I202,6*(14-1)),0),EDATE(Bonds!$I202,6*(14-1))))</f>
        <v/>
      </c>
      <c r="T202" s="16" t="str">
        <f>IF(15&gt;$D202,"",IF($E202=1,EOMONTH(EDATE(Bonds!$I202,6*(15-1)),0),EDATE(Bonds!$I202,6*(15-1))))</f>
        <v/>
      </c>
      <c r="U202" s="16" t="str">
        <f>IF(16&gt;$D202,"",IF($E202=1,EOMONTH(EDATE(Bonds!$I202,6*(16-1)),0),EDATE(Bonds!$I202,6*(16-1))))</f>
        <v/>
      </c>
      <c r="V202" s="16" t="str">
        <f>IF(17&gt;$D202,"",IF($E202=1,EOMONTH(EDATE(Bonds!$I202,6*(17-1)),0),EDATE(Bonds!$I202,6*(17-1))))</f>
        <v/>
      </c>
      <c r="W202" s="16" t="str">
        <f>IF(18&gt;$D202,"",IF($E202=1,EOMONTH(EDATE(Bonds!$I202,6*(18-1)),0),EDATE(Bonds!$I202,6*(18-1))))</f>
        <v/>
      </c>
      <c r="X202" s="16" t="str">
        <f>IF(19&gt;$D202,"",IF($E202=1,EOMONTH(EDATE(Bonds!$I202,6*(19-1)),0),EDATE(Bonds!$I202,6*(19-1))))</f>
        <v/>
      </c>
      <c r="Y202" s="16" t="str">
        <f>IF(20&gt;$D202,"",IF($E202=1,EOMONTH(EDATE(Bonds!$I202,6*(20-1)),0),EDATE(Bonds!$I202,6*(20-1))))</f>
        <v/>
      </c>
      <c r="Z202" s="16" t="str">
        <f>IF(21&gt;$D202,"",IF($E202=1,EOMONTH(EDATE(Bonds!$I202,6*(21-1)),0),EDATE(Bonds!$I202,6*(21-1))))</f>
        <v/>
      </c>
      <c r="AA202" s="16" t="str">
        <f>IF(22&gt;$D202,"",IF($E202=1,EOMONTH(EDATE(Bonds!$I202,6*(22-1)),0),EDATE(Bonds!$I202,6*(22-1))))</f>
        <v/>
      </c>
      <c r="AB202" s="16" t="str">
        <f>IF(23&gt;$D202,"",IF($E202=1,EOMONTH(EDATE(Bonds!$I202,6*(23-1)),0),EDATE(Bonds!$I202,6*(23-1))))</f>
        <v/>
      </c>
      <c r="AC202" s="16" t="str">
        <f>IF(24&gt;$D202,"",IF($E202=1,EOMONTH(EDATE(Bonds!$I202,6*(24-1)),0),EDATE(Bonds!$I202,6*(24-1))))</f>
        <v/>
      </c>
      <c r="AD202" s="16" t="str">
        <f>IF(25&gt;$D202,"",IF($E202=1,EOMONTH(EDATE(Bonds!$I202,6*(25-1)),0),EDATE(Bonds!$I202,6*(25-1))))</f>
        <v/>
      </c>
      <c r="AE202" s="16" t="str">
        <f>IF(26&gt;$D202,"",IF($E202=1,EOMONTH(EDATE(Bonds!$I202,6*(26-1)),0),EDATE(Bonds!$I202,6*(26-1))))</f>
        <v/>
      </c>
      <c r="AF202" s="16" t="str">
        <f>IF(27&gt;$D202,"",IF($E202=1,EOMONTH(EDATE(Bonds!$I202,6*(27-1)),0),EDATE(Bonds!$I202,6*(27-1))))</f>
        <v/>
      </c>
      <c r="AG202" s="16" t="str">
        <f>IF(28&gt;$D202,"",IF($E202=1,EOMONTH(EDATE(Bonds!$I202,6*(28-1)),0),EDATE(Bonds!$I202,6*(28-1))))</f>
        <v/>
      </c>
      <c r="AH202" s="16" t="str">
        <f>IF(29&gt;$D202,"",IF($E202=1,EOMONTH(EDATE(Bonds!$I202,6*(29-1)),0),EDATE(Bonds!$I202,6*(29-1))))</f>
        <v/>
      </c>
      <c r="AI202" s="16" t="str">
        <f>IF(30&gt;$D202,"",IF($E202=1,EOMONTH(EDATE(Bonds!$I202,6*(30-1)),0),EDATE(Bonds!$I202,6*(30-1))))</f>
        <v/>
      </c>
      <c r="AJ202" s="16" t="str">
        <f>IF(31&gt;$D202,"",IF($E202=1,EOMONTH(EDATE(Bonds!$I202,6*(31-1)),0),EDATE(Bonds!$I202,6*(31-1))))</f>
        <v/>
      </c>
      <c r="AK202" s="16" t="str">
        <f>IF(32&gt;$D202,"",IF($E202=1,EOMONTH(EDATE(Bonds!$I202,6*(32-1)),0),EDATE(Bonds!$I202,6*(32-1))))</f>
        <v/>
      </c>
      <c r="AL202" s="16" t="str">
        <f>IF(33&gt;$D202,"",IF($E202=1,EOMONTH(EDATE(Bonds!$I202,6*(33-1)),0),EDATE(Bonds!$I202,6*(33-1))))</f>
        <v/>
      </c>
      <c r="AM202" s="16" t="str">
        <f>IF(34&gt;$D202,"",IF($E202=1,EOMONTH(EDATE(Bonds!$I202,6*(34-1)),0),EDATE(Bonds!$I202,6*(34-1))))</f>
        <v/>
      </c>
      <c r="AN202" s="16" t="str">
        <f>IF(35&gt;$D202,"",IF($E202=1,EOMONTH(EDATE(Bonds!$I202,6*(35-1)),0),EDATE(Bonds!$I202,6*(35-1))))</f>
        <v/>
      </c>
      <c r="AO202" s="16" t="str">
        <f>IF(36&gt;$D202,"",IF($E202=1,EOMONTH(EDATE(Bonds!$I202,6*(36-1)),0),EDATE(Bonds!$I202,6*(36-1))))</f>
        <v/>
      </c>
      <c r="AP202" s="16" t="str">
        <f>IF(37&gt;$D202,"",IF($E202=1,EOMONTH(EDATE(Bonds!$I202,6*(37-1)),0),EDATE(Bonds!$I202,6*(37-1))))</f>
        <v/>
      </c>
      <c r="AQ202" s="16" t="str">
        <f>IF(38&gt;$D202,"",IF($E202=1,EOMONTH(EDATE(Bonds!$I202,6*(38-1)),0),EDATE(Bonds!$I202,6*(38-1))))</f>
        <v/>
      </c>
      <c r="AR202" s="16" t="str">
        <f>IF(39&gt;$D202,"",IF($E202=1,EOMONTH(EDATE(Bonds!$I202,6*(39-1)),0),EDATE(Bonds!$I202,6*(39-1))))</f>
        <v/>
      </c>
      <c r="AS202" s="16" t="str">
        <f>IF(40&gt;$D202,"",IF($E202=1,EOMONTH(EDATE(Bonds!$I202,6*(40-1)),0),EDATE(Bonds!$I202,6*(40-1))))</f>
        <v/>
      </c>
      <c r="AT202" s="16" t="str">
        <f>IF(41&gt;$D202,"",IF($E202=1,EOMONTH(EDATE(Bonds!$I202,6*(41-1)),0),EDATE(Bonds!$I202,6*(41-1))))</f>
        <v/>
      </c>
      <c r="AU202" s="16" t="str">
        <f>IF(42&gt;$D202,"",IF($E202=1,EOMONTH(EDATE(Bonds!$I202,6*(42-1)),0),EDATE(Bonds!$I202,6*(42-1))))</f>
        <v/>
      </c>
      <c r="AV202" s="16" t="str">
        <f>IF(43&gt;$D202,"",IF($E202=1,EOMONTH(EDATE(Bonds!$I202,6*(43-1)),0),EDATE(Bonds!$I202,6*(43-1))))</f>
        <v/>
      </c>
      <c r="AW202" s="16" t="str">
        <f>IF(44&gt;$D202,"",IF($E202=1,EOMONTH(EDATE(Bonds!$I202,6*(44-1)),0),EDATE(Bonds!$I202,6*(44-1))))</f>
        <v/>
      </c>
      <c r="AX202" s="16" t="str">
        <f>IF(45&gt;$D202,"",IF($E202=1,EOMONTH(EDATE(Bonds!$I202,6*(45-1)),0),EDATE(Bonds!$I202,6*(45-1))))</f>
        <v/>
      </c>
      <c r="AY202" s="16" t="str">
        <f>IF(46&gt;$D202,"",IF($E202=1,EOMONTH(EDATE(Bonds!$I202,6*(46-1)),0),EDATE(Bonds!$I202,6*(46-1))))</f>
        <v/>
      </c>
      <c r="AZ202" s="16" t="str">
        <f>IF(47&gt;$D202,"",IF($E202=1,EOMONTH(EDATE(Bonds!$I202,6*(47-1)),0),EDATE(Bonds!$I202,6*(47-1))))</f>
        <v/>
      </c>
      <c r="BA202" s="16" t="str">
        <f>IF(48&gt;$D202,"",IF($E202=1,EOMONTH(EDATE(Bonds!$I202,6*(48-1)),0),EDATE(Bonds!$I202,6*(48-1))))</f>
        <v/>
      </c>
      <c r="BB202" s="16" t="str">
        <f>IF(49&gt;$D202,"",IF($E202=1,EOMONTH(EDATE(Bonds!$I202,6*(49-1)),0),EDATE(Bonds!$I202,6*(49-1))))</f>
        <v/>
      </c>
      <c r="BC202" s="16" t="str">
        <f>IF(50&gt;$D202,"",IF($E202=1,EOMONTH(EDATE(Bonds!$I202,6*(50-1)),0),EDATE(Bonds!$I202,6*(50-1))))</f>
        <v/>
      </c>
      <c r="BD202" s="16" t="str">
        <f>IF(51&gt;$D202,"",IF($E202=1,EOMONTH(EDATE(Bonds!$I202,6*(51-1)),0),EDATE(Bonds!$I202,6*(51-1))))</f>
        <v/>
      </c>
      <c r="BE202" s="16" t="str">
        <f>IF(52&gt;$D202,"",IF($E202=1,EOMONTH(EDATE(Bonds!$I202,6*(52-1)),0),EDATE(Bonds!$I202,6*(52-1))))</f>
        <v/>
      </c>
      <c r="BF202" s="16" t="str">
        <f>IF(53&gt;$D202,"",IF($E202=1,EOMONTH(EDATE(Bonds!$I202,6*(53-1)),0),EDATE(Bonds!$I202,6*(53-1))))</f>
        <v/>
      </c>
      <c r="BG202" s="16" t="str">
        <f>IF(54&gt;$D202,"",IF($E202=1,EOMONTH(EDATE(Bonds!$I202,6*(54-1)),0),EDATE(Bonds!$I202,6*(54-1))))</f>
        <v/>
      </c>
      <c r="BH202" s="16" t="str">
        <f>IF(55&gt;$D202,"",IF($E202=1,EOMONTH(EDATE(Bonds!$I202,6*(55-1)),0),EDATE(Bonds!$I202,6*(55-1))))</f>
        <v/>
      </c>
      <c r="BI202" s="16" t="str">
        <f>IF(56&gt;$D202,"",IF($E202=1,EOMONTH(EDATE(Bonds!$I202,6*(56-1)),0),EDATE(Bonds!$I202,6*(56-1))))</f>
        <v/>
      </c>
      <c r="BJ202" s="16" t="str">
        <f>IF(57&gt;$D202,"",IF($E202=1,EOMONTH(EDATE(Bonds!$I202,6*(57-1)),0),EDATE(Bonds!$I202,6*(57-1))))</f>
        <v/>
      </c>
      <c r="BK202" s="16" t="str">
        <f>IF(58&gt;$D202,"",IF($E202=1,EOMONTH(EDATE(Bonds!$I202,6*(58-1)),0),EDATE(Bonds!$I202,6*(58-1))))</f>
        <v/>
      </c>
      <c r="BL202" s="16" t="str">
        <f>IF(59&gt;$D202,"",IF($E202=1,EOMONTH(EDATE(Bonds!$I202,6*(59-1)),0),EDATE(Bonds!$I202,6*(59-1))))</f>
        <v/>
      </c>
      <c r="BM202" s="16" t="str">
        <f>IF(60&gt;$D202,"",IF($E202=1,EOMONTH(EDATE(Bonds!$I202,6*(60-1)),0),EDATE(Bonds!$I202,6*(60-1))))</f>
        <v/>
      </c>
      <c r="BO202" s="22">
        <f t="shared" si="364"/>
        <v>3.7824450557891486E-2</v>
      </c>
      <c r="BP202" s="22">
        <f t="shared" si="365"/>
        <v>4.0341365208761304E-2</v>
      </c>
      <c r="BQ202" s="22">
        <f t="shared" si="366"/>
        <v>4.1978837763900843E-2</v>
      </c>
      <c r="BR202" s="22">
        <f t="shared" si="367"/>
        <v>4.3017047494765953E-2</v>
      </c>
      <c r="BS202" s="22">
        <f t="shared" si="368"/>
        <v>4.3665911187548631E-2</v>
      </c>
      <c r="BT202" s="22">
        <f t="shared" si="369"/>
        <v>4.4070303200002582E-2</v>
      </c>
      <c r="BU202" s="22">
        <f t="shared" si="370"/>
        <v>4.4335258765174398E-2</v>
      </c>
      <c r="BV202" s="22">
        <f t="shared" si="371"/>
        <v>4.4525395021328441E-2</v>
      </c>
      <c r="BW202" s="22">
        <f t="shared" si="372"/>
        <v>4.4687582848299434E-2</v>
      </c>
      <c r="BX202" s="22">
        <f t="shared" si="373"/>
        <v>4.4848211351336209E-2</v>
      </c>
      <c r="BY202" s="22" t="str">
        <f t="shared" si="374"/>
        <v/>
      </c>
      <c r="BZ202" s="22" t="str">
        <f t="shared" si="375"/>
        <v/>
      </c>
      <c r="CA202" s="22" t="str">
        <f t="shared" si="376"/>
        <v/>
      </c>
      <c r="CB202" s="22" t="str">
        <f t="shared" si="377"/>
        <v/>
      </c>
      <c r="CC202" s="22" t="str">
        <f t="shared" si="378"/>
        <v/>
      </c>
      <c r="CD202" s="22" t="str">
        <f t="shared" si="379"/>
        <v/>
      </c>
      <c r="CE202" s="22" t="str">
        <f t="shared" si="380"/>
        <v/>
      </c>
      <c r="CF202" s="22" t="str">
        <f t="shared" si="381"/>
        <v/>
      </c>
      <c r="CG202" s="22" t="str">
        <f t="shared" si="382"/>
        <v/>
      </c>
      <c r="CH202" s="22" t="str">
        <f t="shared" si="383"/>
        <v/>
      </c>
      <c r="CI202" s="22" t="str">
        <f t="shared" si="384"/>
        <v/>
      </c>
      <c r="CJ202" s="22" t="str">
        <f t="shared" si="385"/>
        <v/>
      </c>
      <c r="CK202" s="22" t="str">
        <f t="shared" si="386"/>
        <v/>
      </c>
      <c r="CL202" s="22" t="str">
        <f t="shared" si="387"/>
        <v/>
      </c>
      <c r="CM202" s="22" t="str">
        <f t="shared" si="388"/>
        <v/>
      </c>
      <c r="CN202" s="22" t="str">
        <f t="shared" si="389"/>
        <v/>
      </c>
      <c r="CO202" s="22" t="str">
        <f t="shared" si="390"/>
        <v/>
      </c>
      <c r="CP202" s="22" t="str">
        <f t="shared" si="391"/>
        <v/>
      </c>
      <c r="CQ202" s="22" t="str">
        <f t="shared" si="392"/>
        <v/>
      </c>
      <c r="CR202" s="22" t="str">
        <f t="shared" si="393"/>
        <v/>
      </c>
      <c r="CS202" s="22" t="str">
        <f t="shared" si="394"/>
        <v/>
      </c>
      <c r="CT202" s="22" t="str">
        <f t="shared" si="395"/>
        <v/>
      </c>
      <c r="CU202" s="22" t="str">
        <f t="shared" si="396"/>
        <v/>
      </c>
      <c r="CV202" s="22" t="str">
        <f t="shared" si="397"/>
        <v/>
      </c>
      <c r="CW202" s="22" t="str">
        <f t="shared" si="398"/>
        <v/>
      </c>
      <c r="CX202" s="22" t="str">
        <f t="shared" si="399"/>
        <v/>
      </c>
      <c r="CY202" s="22" t="str">
        <f t="shared" si="400"/>
        <v/>
      </c>
      <c r="CZ202" s="22" t="str">
        <f t="shared" si="401"/>
        <v/>
      </c>
      <c r="DA202" s="22" t="str">
        <f t="shared" si="402"/>
        <v/>
      </c>
      <c r="DB202" s="22" t="str">
        <f t="shared" si="403"/>
        <v/>
      </c>
      <c r="DC202" s="22" t="str">
        <f t="shared" si="404"/>
        <v/>
      </c>
      <c r="DD202" s="22" t="str">
        <f t="shared" si="405"/>
        <v/>
      </c>
      <c r="DE202" s="22" t="str">
        <f t="shared" si="406"/>
        <v/>
      </c>
      <c r="DF202" s="22" t="str">
        <f t="shared" si="407"/>
        <v/>
      </c>
      <c r="DG202" s="22" t="str">
        <f t="shared" si="408"/>
        <v/>
      </c>
      <c r="DH202" s="22" t="str">
        <f t="shared" si="409"/>
        <v/>
      </c>
      <c r="DI202" s="22" t="str">
        <f t="shared" si="410"/>
        <v/>
      </c>
      <c r="DJ202" s="22" t="str">
        <f t="shared" si="411"/>
        <v/>
      </c>
      <c r="DK202" s="22" t="str">
        <f t="shared" si="412"/>
        <v/>
      </c>
      <c r="DL202" s="22" t="str">
        <f t="shared" si="413"/>
        <v/>
      </c>
      <c r="DM202" s="22" t="str">
        <f t="shared" si="414"/>
        <v/>
      </c>
      <c r="DN202" s="22" t="str">
        <f t="shared" si="415"/>
        <v/>
      </c>
      <c r="DO202" s="22" t="str">
        <f t="shared" si="416"/>
        <v/>
      </c>
      <c r="DP202" s="22" t="str">
        <f t="shared" si="417"/>
        <v/>
      </c>
      <c r="DQ202" s="22" t="str">
        <f t="shared" si="418"/>
        <v/>
      </c>
      <c r="DR202" s="22" t="str">
        <f t="shared" si="419"/>
        <v/>
      </c>
      <c r="DS202" s="22" t="str">
        <f t="shared" si="420"/>
        <v/>
      </c>
      <c r="DT202" s="22" t="str">
        <f t="shared" si="421"/>
        <v/>
      </c>
      <c r="DU202" s="22" t="str">
        <f t="shared" si="422"/>
        <v/>
      </c>
      <c r="DV202" s="22" t="str">
        <f t="shared" si="423"/>
        <v/>
      </c>
      <c r="DX202" s="18">
        <f t="shared" si="424"/>
        <v>2.0448361474706371</v>
      </c>
      <c r="DY202" s="18">
        <f t="shared" si="425"/>
        <v>2.0029676441169615</v>
      </c>
      <c r="DZ202" s="18">
        <f t="shared" si="426"/>
        <v>1.9589216215928344</v>
      </c>
      <c r="EA202" s="18">
        <f t="shared" si="427"/>
        <v>1.9146835899038654</v>
      </c>
      <c r="EB202" s="18">
        <f t="shared" si="428"/>
        <v>1.8711212977836373</v>
      </c>
      <c r="EC202" s="18">
        <f t="shared" si="429"/>
        <v>1.8288022506740957</v>
      </c>
      <c r="ED202" s="18">
        <f t="shared" si="430"/>
        <v>1.7873067540011809</v>
      </c>
      <c r="EE202" s="18">
        <f t="shared" si="431"/>
        <v>1.7469894812885067</v>
      </c>
      <c r="EF202" s="18">
        <f t="shared" si="432"/>
        <v>1.707250603227255</v>
      </c>
      <c r="EG202" s="18">
        <f t="shared" si="433"/>
        <v>82.558623044510483</v>
      </c>
      <c r="EH202" s="18">
        <f t="shared" si="434"/>
        <v>0</v>
      </c>
      <c r="EI202" s="18">
        <f t="shared" si="435"/>
        <v>0</v>
      </c>
      <c r="EJ202" s="18">
        <f t="shared" si="436"/>
        <v>0</v>
      </c>
      <c r="EK202" s="18">
        <f t="shared" si="437"/>
        <v>0</v>
      </c>
      <c r="EL202" s="18">
        <f t="shared" si="438"/>
        <v>0</v>
      </c>
      <c r="EM202" s="18">
        <f t="shared" si="439"/>
        <v>0</v>
      </c>
      <c r="EN202" s="18">
        <f t="shared" si="440"/>
        <v>0</v>
      </c>
      <c r="EO202" s="18">
        <f t="shared" si="441"/>
        <v>0</v>
      </c>
      <c r="EP202" s="18">
        <f t="shared" si="442"/>
        <v>0</v>
      </c>
      <c r="EQ202" s="18">
        <f t="shared" si="443"/>
        <v>0</v>
      </c>
      <c r="ER202" s="18">
        <f t="shared" si="444"/>
        <v>0</v>
      </c>
      <c r="ES202" s="18">
        <f t="shared" si="445"/>
        <v>0</v>
      </c>
      <c r="ET202" s="18">
        <f t="shared" si="446"/>
        <v>0</v>
      </c>
      <c r="EU202" s="18">
        <f t="shared" si="447"/>
        <v>0</v>
      </c>
      <c r="EV202" s="18">
        <f t="shared" si="448"/>
        <v>0</v>
      </c>
      <c r="EW202" s="18">
        <f t="shared" si="449"/>
        <v>0</v>
      </c>
      <c r="EX202" s="18">
        <f t="shared" si="450"/>
        <v>0</v>
      </c>
      <c r="EY202" s="18">
        <f t="shared" si="451"/>
        <v>0</v>
      </c>
      <c r="EZ202" s="18">
        <f t="shared" si="452"/>
        <v>0</v>
      </c>
      <c r="FA202" s="18">
        <f t="shared" si="453"/>
        <v>0</v>
      </c>
      <c r="FB202" s="18">
        <f t="shared" si="454"/>
        <v>0</v>
      </c>
      <c r="FC202" s="18">
        <f t="shared" si="455"/>
        <v>0</v>
      </c>
      <c r="FD202" s="18">
        <f t="shared" si="456"/>
        <v>0</v>
      </c>
      <c r="FE202" s="18">
        <f t="shared" si="457"/>
        <v>0</v>
      </c>
      <c r="FF202" s="18">
        <f t="shared" si="458"/>
        <v>0</v>
      </c>
      <c r="FG202" s="18">
        <f t="shared" si="459"/>
        <v>0</v>
      </c>
      <c r="FH202" s="18">
        <f t="shared" si="460"/>
        <v>0</v>
      </c>
      <c r="FI202" s="18">
        <f t="shared" si="461"/>
        <v>0</v>
      </c>
      <c r="FJ202" s="18">
        <f t="shared" si="462"/>
        <v>0</v>
      </c>
      <c r="FK202" s="18">
        <f t="shared" si="463"/>
        <v>0</v>
      </c>
      <c r="FL202" s="18">
        <f t="shared" si="464"/>
        <v>0</v>
      </c>
      <c r="FM202" s="18">
        <f t="shared" si="465"/>
        <v>0</v>
      </c>
      <c r="FN202" s="18">
        <f t="shared" si="466"/>
        <v>0</v>
      </c>
      <c r="FO202" s="18">
        <f t="shared" si="467"/>
        <v>0</v>
      </c>
      <c r="FP202" s="18">
        <f t="shared" si="468"/>
        <v>0</v>
      </c>
      <c r="FQ202" s="18">
        <f t="shared" si="469"/>
        <v>0</v>
      </c>
      <c r="FR202" s="18">
        <f t="shared" si="470"/>
        <v>0</v>
      </c>
      <c r="FS202" s="18">
        <f t="shared" si="471"/>
        <v>0</v>
      </c>
      <c r="FT202" s="18">
        <f t="shared" si="472"/>
        <v>0</v>
      </c>
      <c r="FU202" s="18">
        <f t="shared" si="473"/>
        <v>0</v>
      </c>
      <c r="FV202" s="18">
        <f t="shared" si="474"/>
        <v>0</v>
      </c>
      <c r="FW202" s="18">
        <f t="shared" si="475"/>
        <v>0</v>
      </c>
      <c r="FX202" s="18">
        <f t="shared" si="476"/>
        <v>0</v>
      </c>
      <c r="FY202" s="18">
        <f t="shared" si="477"/>
        <v>0</v>
      </c>
      <c r="FZ202" s="18">
        <f t="shared" si="478"/>
        <v>0</v>
      </c>
      <c r="GA202" s="18">
        <f t="shared" si="479"/>
        <v>0</v>
      </c>
      <c r="GB202" s="18">
        <f t="shared" si="480"/>
        <v>0</v>
      </c>
      <c r="GC202" s="18">
        <f t="shared" si="481"/>
        <v>0</v>
      </c>
      <c r="GD202" s="18">
        <f t="shared" si="482"/>
        <v>0</v>
      </c>
      <c r="GE202" s="18">
        <f t="shared" si="483"/>
        <v>0</v>
      </c>
    </row>
    <row r="203" spans="1:187" x14ac:dyDescent="0.2">
      <c r="A203">
        <v>200</v>
      </c>
      <c r="B203" s="16">
        <f>Bonds!B203</f>
        <v>47999</v>
      </c>
      <c r="C203" s="17">
        <f>Bonds!C203</f>
        <v>4.625</v>
      </c>
      <c r="D203">
        <f>Bonds!Q203</f>
        <v>10</v>
      </c>
      <c r="E203">
        <f t="shared" si="363"/>
        <v>1</v>
      </c>
      <c r="F203" s="16">
        <f>IF(1&gt;$D203,"",IF($E203=1,EOMONTH(EDATE(Bonds!$I203,6*(1-1)),0),EDATE(Bonds!$I203,6*(1-1))))</f>
        <v>46356</v>
      </c>
      <c r="G203" s="16">
        <f>IF(2&gt;$D203,"",IF($E203=1,EOMONTH(EDATE(Bonds!$I203,6*(2-1)),0),EDATE(Bonds!$I203,6*(2-1))))</f>
        <v>46538</v>
      </c>
      <c r="H203" s="16">
        <f>IF(3&gt;$D203,"",IF($E203=1,EOMONTH(EDATE(Bonds!$I203,6*(3-1)),0),EDATE(Bonds!$I203,6*(3-1))))</f>
        <v>46721</v>
      </c>
      <c r="I203" s="16">
        <f>IF(4&gt;$D203,"",IF($E203=1,EOMONTH(EDATE(Bonds!$I203,6*(4-1)),0),EDATE(Bonds!$I203,6*(4-1))))</f>
        <v>46904</v>
      </c>
      <c r="J203" s="16">
        <f>IF(5&gt;$D203,"",IF($E203=1,EOMONTH(EDATE(Bonds!$I203,6*(5-1)),0),EDATE(Bonds!$I203,6*(5-1))))</f>
        <v>47087</v>
      </c>
      <c r="K203" s="16">
        <f>IF(6&gt;$D203,"",IF($E203=1,EOMONTH(EDATE(Bonds!$I203,6*(6-1)),0),EDATE(Bonds!$I203,6*(6-1))))</f>
        <v>47269</v>
      </c>
      <c r="L203" s="16">
        <f>IF(7&gt;$D203,"",IF($E203=1,EOMONTH(EDATE(Bonds!$I203,6*(7-1)),0),EDATE(Bonds!$I203,6*(7-1))))</f>
        <v>47452</v>
      </c>
      <c r="M203" s="16">
        <f>IF(8&gt;$D203,"",IF($E203=1,EOMONTH(EDATE(Bonds!$I203,6*(8-1)),0),EDATE(Bonds!$I203,6*(8-1))))</f>
        <v>47634</v>
      </c>
      <c r="N203" s="16">
        <f>IF(9&gt;$D203,"",IF($E203=1,EOMONTH(EDATE(Bonds!$I203,6*(9-1)),0),EDATE(Bonds!$I203,6*(9-1))))</f>
        <v>47817</v>
      </c>
      <c r="O203" s="16">
        <f>IF(10&gt;$D203,"",IF($E203=1,EOMONTH(EDATE(Bonds!$I203,6*(10-1)),0),EDATE(Bonds!$I203,6*(10-1))))</f>
        <v>47999</v>
      </c>
      <c r="P203" s="16" t="str">
        <f>IF(11&gt;$D203,"",IF($E203=1,EOMONTH(EDATE(Bonds!$I203,6*(11-1)),0),EDATE(Bonds!$I203,6*(11-1))))</f>
        <v/>
      </c>
      <c r="Q203" s="16" t="str">
        <f>IF(12&gt;$D203,"",IF($E203=1,EOMONTH(EDATE(Bonds!$I203,6*(12-1)),0),EDATE(Bonds!$I203,6*(12-1))))</f>
        <v/>
      </c>
      <c r="R203" s="16" t="str">
        <f>IF(13&gt;$D203,"",IF($E203=1,EOMONTH(EDATE(Bonds!$I203,6*(13-1)),0),EDATE(Bonds!$I203,6*(13-1))))</f>
        <v/>
      </c>
      <c r="S203" s="16" t="str">
        <f>IF(14&gt;$D203,"",IF($E203=1,EOMONTH(EDATE(Bonds!$I203,6*(14-1)),0),EDATE(Bonds!$I203,6*(14-1))))</f>
        <v/>
      </c>
      <c r="T203" s="16" t="str">
        <f>IF(15&gt;$D203,"",IF($E203=1,EOMONTH(EDATE(Bonds!$I203,6*(15-1)),0),EDATE(Bonds!$I203,6*(15-1))))</f>
        <v/>
      </c>
      <c r="U203" s="16" t="str">
        <f>IF(16&gt;$D203,"",IF($E203=1,EOMONTH(EDATE(Bonds!$I203,6*(16-1)),0),EDATE(Bonds!$I203,6*(16-1))))</f>
        <v/>
      </c>
      <c r="V203" s="16" t="str">
        <f>IF(17&gt;$D203,"",IF($E203=1,EOMONTH(EDATE(Bonds!$I203,6*(17-1)),0),EDATE(Bonds!$I203,6*(17-1))))</f>
        <v/>
      </c>
      <c r="W203" s="16" t="str">
        <f>IF(18&gt;$D203,"",IF($E203=1,EOMONTH(EDATE(Bonds!$I203,6*(18-1)),0),EDATE(Bonds!$I203,6*(18-1))))</f>
        <v/>
      </c>
      <c r="X203" s="16" t="str">
        <f>IF(19&gt;$D203,"",IF($E203=1,EOMONTH(EDATE(Bonds!$I203,6*(19-1)),0),EDATE(Bonds!$I203,6*(19-1))))</f>
        <v/>
      </c>
      <c r="Y203" s="16" t="str">
        <f>IF(20&gt;$D203,"",IF($E203=1,EOMONTH(EDATE(Bonds!$I203,6*(20-1)),0),EDATE(Bonds!$I203,6*(20-1))))</f>
        <v/>
      </c>
      <c r="Z203" s="16" t="str">
        <f>IF(21&gt;$D203,"",IF($E203=1,EOMONTH(EDATE(Bonds!$I203,6*(21-1)),0),EDATE(Bonds!$I203,6*(21-1))))</f>
        <v/>
      </c>
      <c r="AA203" s="16" t="str">
        <f>IF(22&gt;$D203,"",IF($E203=1,EOMONTH(EDATE(Bonds!$I203,6*(22-1)),0),EDATE(Bonds!$I203,6*(22-1))))</f>
        <v/>
      </c>
      <c r="AB203" s="16" t="str">
        <f>IF(23&gt;$D203,"",IF($E203=1,EOMONTH(EDATE(Bonds!$I203,6*(23-1)),0),EDATE(Bonds!$I203,6*(23-1))))</f>
        <v/>
      </c>
      <c r="AC203" s="16" t="str">
        <f>IF(24&gt;$D203,"",IF($E203=1,EOMONTH(EDATE(Bonds!$I203,6*(24-1)),0),EDATE(Bonds!$I203,6*(24-1))))</f>
        <v/>
      </c>
      <c r="AD203" s="16" t="str">
        <f>IF(25&gt;$D203,"",IF($E203=1,EOMONTH(EDATE(Bonds!$I203,6*(25-1)),0),EDATE(Bonds!$I203,6*(25-1))))</f>
        <v/>
      </c>
      <c r="AE203" s="16" t="str">
        <f>IF(26&gt;$D203,"",IF($E203=1,EOMONTH(EDATE(Bonds!$I203,6*(26-1)),0),EDATE(Bonds!$I203,6*(26-1))))</f>
        <v/>
      </c>
      <c r="AF203" s="16" t="str">
        <f>IF(27&gt;$D203,"",IF($E203=1,EOMONTH(EDATE(Bonds!$I203,6*(27-1)),0),EDATE(Bonds!$I203,6*(27-1))))</f>
        <v/>
      </c>
      <c r="AG203" s="16" t="str">
        <f>IF(28&gt;$D203,"",IF($E203=1,EOMONTH(EDATE(Bonds!$I203,6*(28-1)),0),EDATE(Bonds!$I203,6*(28-1))))</f>
        <v/>
      </c>
      <c r="AH203" s="16" t="str">
        <f>IF(29&gt;$D203,"",IF($E203=1,EOMONTH(EDATE(Bonds!$I203,6*(29-1)),0),EDATE(Bonds!$I203,6*(29-1))))</f>
        <v/>
      </c>
      <c r="AI203" s="16" t="str">
        <f>IF(30&gt;$D203,"",IF($E203=1,EOMONTH(EDATE(Bonds!$I203,6*(30-1)),0),EDATE(Bonds!$I203,6*(30-1))))</f>
        <v/>
      </c>
      <c r="AJ203" s="16" t="str">
        <f>IF(31&gt;$D203,"",IF($E203=1,EOMONTH(EDATE(Bonds!$I203,6*(31-1)),0),EDATE(Bonds!$I203,6*(31-1))))</f>
        <v/>
      </c>
      <c r="AK203" s="16" t="str">
        <f>IF(32&gt;$D203,"",IF($E203=1,EOMONTH(EDATE(Bonds!$I203,6*(32-1)),0),EDATE(Bonds!$I203,6*(32-1))))</f>
        <v/>
      </c>
      <c r="AL203" s="16" t="str">
        <f>IF(33&gt;$D203,"",IF($E203=1,EOMONTH(EDATE(Bonds!$I203,6*(33-1)),0),EDATE(Bonds!$I203,6*(33-1))))</f>
        <v/>
      </c>
      <c r="AM203" s="16" t="str">
        <f>IF(34&gt;$D203,"",IF($E203=1,EOMONTH(EDATE(Bonds!$I203,6*(34-1)),0),EDATE(Bonds!$I203,6*(34-1))))</f>
        <v/>
      </c>
      <c r="AN203" s="16" t="str">
        <f>IF(35&gt;$D203,"",IF($E203=1,EOMONTH(EDATE(Bonds!$I203,6*(35-1)),0),EDATE(Bonds!$I203,6*(35-1))))</f>
        <v/>
      </c>
      <c r="AO203" s="16" t="str">
        <f>IF(36&gt;$D203,"",IF($E203=1,EOMONTH(EDATE(Bonds!$I203,6*(36-1)),0),EDATE(Bonds!$I203,6*(36-1))))</f>
        <v/>
      </c>
      <c r="AP203" s="16" t="str">
        <f>IF(37&gt;$D203,"",IF($E203=1,EOMONTH(EDATE(Bonds!$I203,6*(37-1)),0),EDATE(Bonds!$I203,6*(37-1))))</f>
        <v/>
      </c>
      <c r="AQ203" s="16" t="str">
        <f>IF(38&gt;$D203,"",IF($E203=1,EOMONTH(EDATE(Bonds!$I203,6*(38-1)),0),EDATE(Bonds!$I203,6*(38-1))))</f>
        <v/>
      </c>
      <c r="AR203" s="16" t="str">
        <f>IF(39&gt;$D203,"",IF($E203=1,EOMONTH(EDATE(Bonds!$I203,6*(39-1)),0),EDATE(Bonds!$I203,6*(39-1))))</f>
        <v/>
      </c>
      <c r="AS203" s="16" t="str">
        <f>IF(40&gt;$D203,"",IF($E203=1,EOMONTH(EDATE(Bonds!$I203,6*(40-1)),0),EDATE(Bonds!$I203,6*(40-1))))</f>
        <v/>
      </c>
      <c r="AT203" s="16" t="str">
        <f>IF(41&gt;$D203,"",IF($E203=1,EOMONTH(EDATE(Bonds!$I203,6*(41-1)),0),EDATE(Bonds!$I203,6*(41-1))))</f>
        <v/>
      </c>
      <c r="AU203" s="16" t="str">
        <f>IF(42&gt;$D203,"",IF($E203=1,EOMONTH(EDATE(Bonds!$I203,6*(42-1)),0),EDATE(Bonds!$I203,6*(42-1))))</f>
        <v/>
      </c>
      <c r="AV203" s="16" t="str">
        <f>IF(43&gt;$D203,"",IF($E203=1,EOMONTH(EDATE(Bonds!$I203,6*(43-1)),0),EDATE(Bonds!$I203,6*(43-1))))</f>
        <v/>
      </c>
      <c r="AW203" s="16" t="str">
        <f>IF(44&gt;$D203,"",IF($E203=1,EOMONTH(EDATE(Bonds!$I203,6*(44-1)),0),EDATE(Bonds!$I203,6*(44-1))))</f>
        <v/>
      </c>
      <c r="AX203" s="16" t="str">
        <f>IF(45&gt;$D203,"",IF($E203=1,EOMONTH(EDATE(Bonds!$I203,6*(45-1)),0),EDATE(Bonds!$I203,6*(45-1))))</f>
        <v/>
      </c>
      <c r="AY203" s="16" t="str">
        <f>IF(46&gt;$D203,"",IF($E203=1,EOMONTH(EDATE(Bonds!$I203,6*(46-1)),0),EDATE(Bonds!$I203,6*(46-1))))</f>
        <v/>
      </c>
      <c r="AZ203" s="16" t="str">
        <f>IF(47&gt;$D203,"",IF($E203=1,EOMONTH(EDATE(Bonds!$I203,6*(47-1)),0),EDATE(Bonds!$I203,6*(47-1))))</f>
        <v/>
      </c>
      <c r="BA203" s="16" t="str">
        <f>IF(48&gt;$D203,"",IF($E203=1,EOMONTH(EDATE(Bonds!$I203,6*(48-1)),0),EDATE(Bonds!$I203,6*(48-1))))</f>
        <v/>
      </c>
      <c r="BB203" s="16" t="str">
        <f>IF(49&gt;$D203,"",IF($E203=1,EOMONTH(EDATE(Bonds!$I203,6*(49-1)),0),EDATE(Bonds!$I203,6*(49-1))))</f>
        <v/>
      </c>
      <c r="BC203" s="16" t="str">
        <f>IF(50&gt;$D203,"",IF($E203=1,EOMONTH(EDATE(Bonds!$I203,6*(50-1)),0),EDATE(Bonds!$I203,6*(50-1))))</f>
        <v/>
      </c>
      <c r="BD203" s="16" t="str">
        <f>IF(51&gt;$D203,"",IF($E203=1,EOMONTH(EDATE(Bonds!$I203,6*(51-1)),0),EDATE(Bonds!$I203,6*(51-1))))</f>
        <v/>
      </c>
      <c r="BE203" s="16" t="str">
        <f>IF(52&gt;$D203,"",IF($E203=1,EOMONTH(EDATE(Bonds!$I203,6*(52-1)),0),EDATE(Bonds!$I203,6*(52-1))))</f>
        <v/>
      </c>
      <c r="BF203" s="16" t="str">
        <f>IF(53&gt;$D203,"",IF($E203=1,EOMONTH(EDATE(Bonds!$I203,6*(53-1)),0),EDATE(Bonds!$I203,6*(53-1))))</f>
        <v/>
      </c>
      <c r="BG203" s="16" t="str">
        <f>IF(54&gt;$D203,"",IF($E203=1,EOMONTH(EDATE(Bonds!$I203,6*(54-1)),0),EDATE(Bonds!$I203,6*(54-1))))</f>
        <v/>
      </c>
      <c r="BH203" s="16" t="str">
        <f>IF(55&gt;$D203,"",IF($E203=1,EOMONTH(EDATE(Bonds!$I203,6*(55-1)),0),EDATE(Bonds!$I203,6*(55-1))))</f>
        <v/>
      </c>
      <c r="BI203" s="16" t="str">
        <f>IF(56&gt;$D203,"",IF($E203=1,EOMONTH(EDATE(Bonds!$I203,6*(56-1)),0),EDATE(Bonds!$I203,6*(56-1))))</f>
        <v/>
      </c>
      <c r="BJ203" s="16" t="str">
        <f>IF(57&gt;$D203,"",IF($E203=1,EOMONTH(EDATE(Bonds!$I203,6*(57-1)),0),EDATE(Bonds!$I203,6*(57-1))))</f>
        <v/>
      </c>
      <c r="BK203" s="16" t="str">
        <f>IF(58&gt;$D203,"",IF($E203=1,EOMONTH(EDATE(Bonds!$I203,6*(58-1)),0),EDATE(Bonds!$I203,6*(58-1))))</f>
        <v/>
      </c>
      <c r="BL203" s="16" t="str">
        <f>IF(59&gt;$D203,"",IF($E203=1,EOMONTH(EDATE(Bonds!$I203,6*(59-1)),0),EDATE(Bonds!$I203,6*(59-1))))</f>
        <v/>
      </c>
      <c r="BM203" s="16" t="str">
        <f>IF(60&gt;$D203,"",IF($E203=1,EOMONTH(EDATE(Bonds!$I203,6*(60-1)),0),EDATE(Bonds!$I203,6*(60-1))))</f>
        <v/>
      </c>
      <c r="BO203" s="22">
        <f t="shared" si="364"/>
        <v>3.7824450557891486E-2</v>
      </c>
      <c r="BP203" s="22">
        <f t="shared" si="365"/>
        <v>4.0341365208761304E-2</v>
      </c>
      <c r="BQ203" s="22">
        <f t="shared" si="366"/>
        <v>4.1978837763900843E-2</v>
      </c>
      <c r="BR203" s="22">
        <f t="shared" si="367"/>
        <v>4.3017047494765953E-2</v>
      </c>
      <c r="BS203" s="22">
        <f t="shared" si="368"/>
        <v>4.3665911187548631E-2</v>
      </c>
      <c r="BT203" s="22">
        <f t="shared" si="369"/>
        <v>4.4070303200002582E-2</v>
      </c>
      <c r="BU203" s="22">
        <f t="shared" si="370"/>
        <v>4.4335258765174398E-2</v>
      </c>
      <c r="BV203" s="22">
        <f t="shared" si="371"/>
        <v>4.4525395021328441E-2</v>
      </c>
      <c r="BW203" s="22">
        <f t="shared" si="372"/>
        <v>4.4687582848299434E-2</v>
      </c>
      <c r="BX203" s="22">
        <f t="shared" si="373"/>
        <v>4.4848211351336209E-2</v>
      </c>
      <c r="BY203" s="22" t="str">
        <f t="shared" si="374"/>
        <v/>
      </c>
      <c r="BZ203" s="22" t="str">
        <f t="shared" si="375"/>
        <v/>
      </c>
      <c r="CA203" s="22" t="str">
        <f t="shared" si="376"/>
        <v/>
      </c>
      <c r="CB203" s="22" t="str">
        <f t="shared" si="377"/>
        <v/>
      </c>
      <c r="CC203" s="22" t="str">
        <f t="shared" si="378"/>
        <v/>
      </c>
      <c r="CD203" s="22" t="str">
        <f t="shared" si="379"/>
        <v/>
      </c>
      <c r="CE203" s="22" t="str">
        <f t="shared" si="380"/>
        <v/>
      </c>
      <c r="CF203" s="22" t="str">
        <f t="shared" si="381"/>
        <v/>
      </c>
      <c r="CG203" s="22" t="str">
        <f t="shared" si="382"/>
        <v/>
      </c>
      <c r="CH203" s="22" t="str">
        <f t="shared" si="383"/>
        <v/>
      </c>
      <c r="CI203" s="22" t="str">
        <f t="shared" si="384"/>
        <v/>
      </c>
      <c r="CJ203" s="22" t="str">
        <f t="shared" si="385"/>
        <v/>
      </c>
      <c r="CK203" s="22" t="str">
        <f t="shared" si="386"/>
        <v/>
      </c>
      <c r="CL203" s="22" t="str">
        <f t="shared" si="387"/>
        <v/>
      </c>
      <c r="CM203" s="22" t="str">
        <f t="shared" si="388"/>
        <v/>
      </c>
      <c r="CN203" s="22" t="str">
        <f t="shared" si="389"/>
        <v/>
      </c>
      <c r="CO203" s="22" t="str">
        <f t="shared" si="390"/>
        <v/>
      </c>
      <c r="CP203" s="22" t="str">
        <f t="shared" si="391"/>
        <v/>
      </c>
      <c r="CQ203" s="22" t="str">
        <f t="shared" si="392"/>
        <v/>
      </c>
      <c r="CR203" s="22" t="str">
        <f t="shared" si="393"/>
        <v/>
      </c>
      <c r="CS203" s="22" t="str">
        <f t="shared" si="394"/>
        <v/>
      </c>
      <c r="CT203" s="22" t="str">
        <f t="shared" si="395"/>
        <v/>
      </c>
      <c r="CU203" s="22" t="str">
        <f t="shared" si="396"/>
        <v/>
      </c>
      <c r="CV203" s="22" t="str">
        <f t="shared" si="397"/>
        <v/>
      </c>
      <c r="CW203" s="22" t="str">
        <f t="shared" si="398"/>
        <v/>
      </c>
      <c r="CX203" s="22" t="str">
        <f t="shared" si="399"/>
        <v/>
      </c>
      <c r="CY203" s="22" t="str">
        <f t="shared" si="400"/>
        <v/>
      </c>
      <c r="CZ203" s="22" t="str">
        <f t="shared" si="401"/>
        <v/>
      </c>
      <c r="DA203" s="22" t="str">
        <f t="shared" si="402"/>
        <v/>
      </c>
      <c r="DB203" s="22" t="str">
        <f t="shared" si="403"/>
        <v/>
      </c>
      <c r="DC203" s="22" t="str">
        <f t="shared" si="404"/>
        <v/>
      </c>
      <c r="DD203" s="22" t="str">
        <f t="shared" si="405"/>
        <v/>
      </c>
      <c r="DE203" s="22" t="str">
        <f t="shared" si="406"/>
        <v/>
      </c>
      <c r="DF203" s="22" t="str">
        <f t="shared" si="407"/>
        <v/>
      </c>
      <c r="DG203" s="22" t="str">
        <f t="shared" si="408"/>
        <v/>
      </c>
      <c r="DH203" s="22" t="str">
        <f t="shared" si="409"/>
        <v/>
      </c>
      <c r="DI203" s="22" t="str">
        <f t="shared" si="410"/>
        <v/>
      </c>
      <c r="DJ203" s="22" t="str">
        <f t="shared" si="411"/>
        <v/>
      </c>
      <c r="DK203" s="22" t="str">
        <f t="shared" si="412"/>
        <v/>
      </c>
      <c r="DL203" s="22" t="str">
        <f t="shared" si="413"/>
        <v/>
      </c>
      <c r="DM203" s="22" t="str">
        <f t="shared" si="414"/>
        <v/>
      </c>
      <c r="DN203" s="22" t="str">
        <f t="shared" si="415"/>
        <v/>
      </c>
      <c r="DO203" s="22" t="str">
        <f t="shared" si="416"/>
        <v/>
      </c>
      <c r="DP203" s="22" t="str">
        <f t="shared" si="417"/>
        <v/>
      </c>
      <c r="DQ203" s="22" t="str">
        <f t="shared" si="418"/>
        <v/>
      </c>
      <c r="DR203" s="22" t="str">
        <f t="shared" si="419"/>
        <v/>
      </c>
      <c r="DS203" s="22" t="str">
        <f t="shared" si="420"/>
        <v/>
      </c>
      <c r="DT203" s="22" t="str">
        <f t="shared" si="421"/>
        <v/>
      </c>
      <c r="DU203" s="22" t="str">
        <f t="shared" si="422"/>
        <v/>
      </c>
      <c r="DV203" s="22" t="str">
        <f t="shared" si="423"/>
        <v/>
      </c>
      <c r="DX203" s="18">
        <f t="shared" si="424"/>
        <v>2.2926950744367751</v>
      </c>
      <c r="DY203" s="18">
        <f t="shared" si="425"/>
        <v>2.2457516009796237</v>
      </c>
      <c r="DZ203" s="18">
        <f t="shared" si="426"/>
        <v>2.1963666666343902</v>
      </c>
      <c r="EA203" s="18">
        <f t="shared" si="427"/>
        <v>2.1467664492861522</v>
      </c>
      <c r="EB203" s="18">
        <f t="shared" si="428"/>
        <v>2.0979238793331692</v>
      </c>
      <c r="EC203" s="18">
        <f t="shared" si="429"/>
        <v>2.0504752507558042</v>
      </c>
      <c r="ED203" s="18">
        <f t="shared" si="430"/>
        <v>2.0039499969104146</v>
      </c>
      <c r="EE203" s="18">
        <f t="shared" si="431"/>
        <v>1.9587457820507501</v>
      </c>
      <c r="EF203" s="18">
        <f t="shared" si="432"/>
        <v>1.914190070285104</v>
      </c>
      <c r="EG203" s="18">
        <f t="shared" si="433"/>
        <v>82.760848698018165</v>
      </c>
      <c r="EH203" s="18">
        <f t="shared" si="434"/>
        <v>0</v>
      </c>
      <c r="EI203" s="18">
        <f t="shared" si="435"/>
        <v>0</v>
      </c>
      <c r="EJ203" s="18">
        <f t="shared" si="436"/>
        <v>0</v>
      </c>
      <c r="EK203" s="18">
        <f t="shared" si="437"/>
        <v>0</v>
      </c>
      <c r="EL203" s="18">
        <f t="shared" si="438"/>
        <v>0</v>
      </c>
      <c r="EM203" s="18">
        <f t="shared" si="439"/>
        <v>0</v>
      </c>
      <c r="EN203" s="18">
        <f t="shared" si="440"/>
        <v>0</v>
      </c>
      <c r="EO203" s="18">
        <f t="shared" si="441"/>
        <v>0</v>
      </c>
      <c r="EP203" s="18">
        <f t="shared" si="442"/>
        <v>0</v>
      </c>
      <c r="EQ203" s="18">
        <f t="shared" si="443"/>
        <v>0</v>
      </c>
      <c r="ER203" s="18">
        <f t="shared" si="444"/>
        <v>0</v>
      </c>
      <c r="ES203" s="18">
        <f t="shared" si="445"/>
        <v>0</v>
      </c>
      <c r="ET203" s="18">
        <f t="shared" si="446"/>
        <v>0</v>
      </c>
      <c r="EU203" s="18">
        <f t="shared" si="447"/>
        <v>0</v>
      </c>
      <c r="EV203" s="18">
        <f t="shared" si="448"/>
        <v>0</v>
      </c>
      <c r="EW203" s="18">
        <f t="shared" si="449"/>
        <v>0</v>
      </c>
      <c r="EX203" s="18">
        <f t="shared" si="450"/>
        <v>0</v>
      </c>
      <c r="EY203" s="18">
        <f t="shared" si="451"/>
        <v>0</v>
      </c>
      <c r="EZ203" s="18">
        <f t="shared" si="452"/>
        <v>0</v>
      </c>
      <c r="FA203" s="18">
        <f t="shared" si="453"/>
        <v>0</v>
      </c>
      <c r="FB203" s="18">
        <f t="shared" si="454"/>
        <v>0</v>
      </c>
      <c r="FC203" s="18">
        <f t="shared" si="455"/>
        <v>0</v>
      </c>
      <c r="FD203" s="18">
        <f t="shared" si="456"/>
        <v>0</v>
      </c>
      <c r="FE203" s="18">
        <f t="shared" si="457"/>
        <v>0</v>
      </c>
      <c r="FF203" s="18">
        <f t="shared" si="458"/>
        <v>0</v>
      </c>
      <c r="FG203" s="18">
        <f t="shared" si="459"/>
        <v>0</v>
      </c>
      <c r="FH203" s="18">
        <f t="shared" si="460"/>
        <v>0</v>
      </c>
      <c r="FI203" s="18">
        <f t="shared" si="461"/>
        <v>0</v>
      </c>
      <c r="FJ203" s="18">
        <f t="shared" si="462"/>
        <v>0</v>
      </c>
      <c r="FK203" s="18">
        <f t="shared" si="463"/>
        <v>0</v>
      </c>
      <c r="FL203" s="18">
        <f t="shared" si="464"/>
        <v>0</v>
      </c>
      <c r="FM203" s="18">
        <f t="shared" si="465"/>
        <v>0</v>
      </c>
      <c r="FN203" s="18">
        <f t="shared" si="466"/>
        <v>0</v>
      </c>
      <c r="FO203" s="18">
        <f t="shared" si="467"/>
        <v>0</v>
      </c>
      <c r="FP203" s="18">
        <f t="shared" si="468"/>
        <v>0</v>
      </c>
      <c r="FQ203" s="18">
        <f t="shared" si="469"/>
        <v>0</v>
      </c>
      <c r="FR203" s="18">
        <f t="shared" si="470"/>
        <v>0</v>
      </c>
      <c r="FS203" s="18">
        <f t="shared" si="471"/>
        <v>0</v>
      </c>
      <c r="FT203" s="18">
        <f t="shared" si="472"/>
        <v>0</v>
      </c>
      <c r="FU203" s="18">
        <f t="shared" si="473"/>
        <v>0</v>
      </c>
      <c r="FV203" s="18">
        <f t="shared" si="474"/>
        <v>0</v>
      </c>
      <c r="FW203" s="18">
        <f t="shared" si="475"/>
        <v>0</v>
      </c>
      <c r="FX203" s="18">
        <f t="shared" si="476"/>
        <v>0</v>
      </c>
      <c r="FY203" s="18">
        <f t="shared" si="477"/>
        <v>0</v>
      </c>
      <c r="FZ203" s="18">
        <f t="shared" si="478"/>
        <v>0</v>
      </c>
      <c r="GA203" s="18">
        <f t="shared" si="479"/>
        <v>0</v>
      </c>
      <c r="GB203" s="18">
        <f t="shared" si="480"/>
        <v>0</v>
      </c>
      <c r="GC203" s="18">
        <f t="shared" si="481"/>
        <v>0</v>
      </c>
      <c r="GD203" s="18">
        <f t="shared" si="482"/>
        <v>0</v>
      </c>
      <c r="GE203" s="18">
        <f t="shared" si="483"/>
        <v>0</v>
      </c>
    </row>
    <row r="204" spans="1:187" x14ac:dyDescent="0.2">
      <c r="A204">
        <v>201</v>
      </c>
      <c r="B204" s="16">
        <f>Bonds!B204</f>
        <v>48029</v>
      </c>
      <c r="C204" s="17">
        <f>Bonds!C204</f>
        <v>4.125</v>
      </c>
      <c r="D204">
        <f>Bonds!Q204</f>
        <v>10</v>
      </c>
      <c r="E204">
        <f t="shared" si="363"/>
        <v>1</v>
      </c>
      <c r="F204" s="16">
        <f>IF(1&gt;$D204,"",IF($E204=1,EOMONTH(EDATE(Bonds!$I204,6*(1-1)),0),EDATE(Bonds!$I204,6*(1-1))))</f>
        <v>46387</v>
      </c>
      <c r="G204" s="16">
        <f>IF(2&gt;$D204,"",IF($E204=1,EOMONTH(EDATE(Bonds!$I204,6*(2-1)),0),EDATE(Bonds!$I204,6*(2-1))))</f>
        <v>46568</v>
      </c>
      <c r="H204" s="16">
        <f>IF(3&gt;$D204,"",IF($E204=1,EOMONTH(EDATE(Bonds!$I204,6*(3-1)),0),EDATE(Bonds!$I204,6*(3-1))))</f>
        <v>46752</v>
      </c>
      <c r="I204" s="16">
        <f>IF(4&gt;$D204,"",IF($E204=1,EOMONTH(EDATE(Bonds!$I204,6*(4-1)),0),EDATE(Bonds!$I204,6*(4-1))))</f>
        <v>46934</v>
      </c>
      <c r="J204" s="16">
        <f>IF(5&gt;$D204,"",IF($E204=1,EOMONTH(EDATE(Bonds!$I204,6*(5-1)),0),EDATE(Bonds!$I204,6*(5-1))))</f>
        <v>47118</v>
      </c>
      <c r="K204" s="16">
        <f>IF(6&gt;$D204,"",IF($E204=1,EOMONTH(EDATE(Bonds!$I204,6*(6-1)),0),EDATE(Bonds!$I204,6*(6-1))))</f>
        <v>47299</v>
      </c>
      <c r="L204" s="16">
        <f>IF(7&gt;$D204,"",IF($E204=1,EOMONTH(EDATE(Bonds!$I204,6*(7-1)),0),EDATE(Bonds!$I204,6*(7-1))))</f>
        <v>47483</v>
      </c>
      <c r="M204" s="16">
        <f>IF(8&gt;$D204,"",IF($E204=1,EOMONTH(EDATE(Bonds!$I204,6*(8-1)),0),EDATE(Bonds!$I204,6*(8-1))))</f>
        <v>47664</v>
      </c>
      <c r="N204" s="16">
        <f>IF(9&gt;$D204,"",IF($E204=1,EOMONTH(EDATE(Bonds!$I204,6*(9-1)),0),EDATE(Bonds!$I204,6*(9-1))))</f>
        <v>47848</v>
      </c>
      <c r="O204" s="16">
        <f>IF(10&gt;$D204,"",IF($E204=1,EOMONTH(EDATE(Bonds!$I204,6*(10-1)),0),EDATE(Bonds!$I204,6*(10-1))))</f>
        <v>48029</v>
      </c>
      <c r="P204" s="16" t="str">
        <f>IF(11&gt;$D204,"",IF($E204=1,EOMONTH(EDATE(Bonds!$I204,6*(11-1)),0),EDATE(Bonds!$I204,6*(11-1))))</f>
        <v/>
      </c>
      <c r="Q204" s="16" t="str">
        <f>IF(12&gt;$D204,"",IF($E204=1,EOMONTH(EDATE(Bonds!$I204,6*(12-1)),0),EDATE(Bonds!$I204,6*(12-1))))</f>
        <v/>
      </c>
      <c r="R204" s="16" t="str">
        <f>IF(13&gt;$D204,"",IF($E204=1,EOMONTH(EDATE(Bonds!$I204,6*(13-1)),0),EDATE(Bonds!$I204,6*(13-1))))</f>
        <v/>
      </c>
      <c r="S204" s="16" t="str">
        <f>IF(14&gt;$D204,"",IF($E204=1,EOMONTH(EDATE(Bonds!$I204,6*(14-1)),0),EDATE(Bonds!$I204,6*(14-1))))</f>
        <v/>
      </c>
      <c r="T204" s="16" t="str">
        <f>IF(15&gt;$D204,"",IF($E204=1,EOMONTH(EDATE(Bonds!$I204,6*(15-1)),0),EDATE(Bonds!$I204,6*(15-1))))</f>
        <v/>
      </c>
      <c r="U204" s="16" t="str">
        <f>IF(16&gt;$D204,"",IF($E204=1,EOMONTH(EDATE(Bonds!$I204,6*(16-1)),0),EDATE(Bonds!$I204,6*(16-1))))</f>
        <v/>
      </c>
      <c r="V204" s="16" t="str">
        <f>IF(17&gt;$D204,"",IF($E204=1,EOMONTH(EDATE(Bonds!$I204,6*(17-1)),0),EDATE(Bonds!$I204,6*(17-1))))</f>
        <v/>
      </c>
      <c r="W204" s="16" t="str">
        <f>IF(18&gt;$D204,"",IF($E204=1,EOMONTH(EDATE(Bonds!$I204,6*(18-1)),0),EDATE(Bonds!$I204,6*(18-1))))</f>
        <v/>
      </c>
      <c r="X204" s="16" t="str">
        <f>IF(19&gt;$D204,"",IF($E204=1,EOMONTH(EDATE(Bonds!$I204,6*(19-1)),0),EDATE(Bonds!$I204,6*(19-1))))</f>
        <v/>
      </c>
      <c r="Y204" s="16" t="str">
        <f>IF(20&gt;$D204,"",IF($E204=1,EOMONTH(EDATE(Bonds!$I204,6*(20-1)),0),EDATE(Bonds!$I204,6*(20-1))))</f>
        <v/>
      </c>
      <c r="Z204" s="16" t="str">
        <f>IF(21&gt;$D204,"",IF($E204=1,EOMONTH(EDATE(Bonds!$I204,6*(21-1)),0),EDATE(Bonds!$I204,6*(21-1))))</f>
        <v/>
      </c>
      <c r="AA204" s="16" t="str">
        <f>IF(22&gt;$D204,"",IF($E204=1,EOMONTH(EDATE(Bonds!$I204,6*(22-1)),0),EDATE(Bonds!$I204,6*(22-1))))</f>
        <v/>
      </c>
      <c r="AB204" s="16" t="str">
        <f>IF(23&gt;$D204,"",IF($E204=1,EOMONTH(EDATE(Bonds!$I204,6*(23-1)),0),EDATE(Bonds!$I204,6*(23-1))))</f>
        <v/>
      </c>
      <c r="AC204" s="16" t="str">
        <f>IF(24&gt;$D204,"",IF($E204=1,EOMONTH(EDATE(Bonds!$I204,6*(24-1)),0),EDATE(Bonds!$I204,6*(24-1))))</f>
        <v/>
      </c>
      <c r="AD204" s="16" t="str">
        <f>IF(25&gt;$D204,"",IF($E204=1,EOMONTH(EDATE(Bonds!$I204,6*(25-1)),0),EDATE(Bonds!$I204,6*(25-1))))</f>
        <v/>
      </c>
      <c r="AE204" s="16" t="str">
        <f>IF(26&gt;$D204,"",IF($E204=1,EOMONTH(EDATE(Bonds!$I204,6*(26-1)),0),EDATE(Bonds!$I204,6*(26-1))))</f>
        <v/>
      </c>
      <c r="AF204" s="16" t="str">
        <f>IF(27&gt;$D204,"",IF($E204=1,EOMONTH(EDATE(Bonds!$I204,6*(27-1)),0),EDATE(Bonds!$I204,6*(27-1))))</f>
        <v/>
      </c>
      <c r="AG204" s="16" t="str">
        <f>IF(28&gt;$D204,"",IF($E204=1,EOMONTH(EDATE(Bonds!$I204,6*(28-1)),0),EDATE(Bonds!$I204,6*(28-1))))</f>
        <v/>
      </c>
      <c r="AH204" s="16" t="str">
        <f>IF(29&gt;$D204,"",IF($E204=1,EOMONTH(EDATE(Bonds!$I204,6*(29-1)),0),EDATE(Bonds!$I204,6*(29-1))))</f>
        <v/>
      </c>
      <c r="AI204" s="16" t="str">
        <f>IF(30&gt;$D204,"",IF($E204=1,EOMONTH(EDATE(Bonds!$I204,6*(30-1)),0),EDATE(Bonds!$I204,6*(30-1))))</f>
        <v/>
      </c>
      <c r="AJ204" s="16" t="str">
        <f>IF(31&gt;$D204,"",IF($E204=1,EOMONTH(EDATE(Bonds!$I204,6*(31-1)),0),EDATE(Bonds!$I204,6*(31-1))))</f>
        <v/>
      </c>
      <c r="AK204" s="16" t="str">
        <f>IF(32&gt;$D204,"",IF($E204=1,EOMONTH(EDATE(Bonds!$I204,6*(32-1)),0),EDATE(Bonds!$I204,6*(32-1))))</f>
        <v/>
      </c>
      <c r="AL204" s="16" t="str">
        <f>IF(33&gt;$D204,"",IF($E204=1,EOMONTH(EDATE(Bonds!$I204,6*(33-1)),0),EDATE(Bonds!$I204,6*(33-1))))</f>
        <v/>
      </c>
      <c r="AM204" s="16" t="str">
        <f>IF(34&gt;$D204,"",IF($E204=1,EOMONTH(EDATE(Bonds!$I204,6*(34-1)),0),EDATE(Bonds!$I204,6*(34-1))))</f>
        <v/>
      </c>
      <c r="AN204" s="16" t="str">
        <f>IF(35&gt;$D204,"",IF($E204=1,EOMONTH(EDATE(Bonds!$I204,6*(35-1)),0),EDATE(Bonds!$I204,6*(35-1))))</f>
        <v/>
      </c>
      <c r="AO204" s="16" t="str">
        <f>IF(36&gt;$D204,"",IF($E204=1,EOMONTH(EDATE(Bonds!$I204,6*(36-1)),0),EDATE(Bonds!$I204,6*(36-1))))</f>
        <v/>
      </c>
      <c r="AP204" s="16" t="str">
        <f>IF(37&gt;$D204,"",IF($E204=1,EOMONTH(EDATE(Bonds!$I204,6*(37-1)),0),EDATE(Bonds!$I204,6*(37-1))))</f>
        <v/>
      </c>
      <c r="AQ204" s="16" t="str">
        <f>IF(38&gt;$D204,"",IF($E204=1,EOMONTH(EDATE(Bonds!$I204,6*(38-1)),0),EDATE(Bonds!$I204,6*(38-1))))</f>
        <v/>
      </c>
      <c r="AR204" s="16" t="str">
        <f>IF(39&gt;$D204,"",IF($E204=1,EOMONTH(EDATE(Bonds!$I204,6*(39-1)),0),EDATE(Bonds!$I204,6*(39-1))))</f>
        <v/>
      </c>
      <c r="AS204" s="16" t="str">
        <f>IF(40&gt;$D204,"",IF($E204=1,EOMONTH(EDATE(Bonds!$I204,6*(40-1)),0),EDATE(Bonds!$I204,6*(40-1))))</f>
        <v/>
      </c>
      <c r="AT204" s="16" t="str">
        <f>IF(41&gt;$D204,"",IF($E204=1,EOMONTH(EDATE(Bonds!$I204,6*(41-1)),0),EDATE(Bonds!$I204,6*(41-1))))</f>
        <v/>
      </c>
      <c r="AU204" s="16" t="str">
        <f>IF(42&gt;$D204,"",IF($E204=1,EOMONTH(EDATE(Bonds!$I204,6*(42-1)),0),EDATE(Bonds!$I204,6*(42-1))))</f>
        <v/>
      </c>
      <c r="AV204" s="16" t="str">
        <f>IF(43&gt;$D204,"",IF($E204=1,EOMONTH(EDATE(Bonds!$I204,6*(43-1)),0),EDATE(Bonds!$I204,6*(43-1))))</f>
        <v/>
      </c>
      <c r="AW204" s="16" t="str">
        <f>IF(44&gt;$D204,"",IF($E204=1,EOMONTH(EDATE(Bonds!$I204,6*(44-1)),0),EDATE(Bonds!$I204,6*(44-1))))</f>
        <v/>
      </c>
      <c r="AX204" s="16" t="str">
        <f>IF(45&gt;$D204,"",IF($E204=1,EOMONTH(EDATE(Bonds!$I204,6*(45-1)),0),EDATE(Bonds!$I204,6*(45-1))))</f>
        <v/>
      </c>
      <c r="AY204" s="16" t="str">
        <f>IF(46&gt;$D204,"",IF($E204=1,EOMONTH(EDATE(Bonds!$I204,6*(46-1)),0),EDATE(Bonds!$I204,6*(46-1))))</f>
        <v/>
      </c>
      <c r="AZ204" s="16" t="str">
        <f>IF(47&gt;$D204,"",IF($E204=1,EOMONTH(EDATE(Bonds!$I204,6*(47-1)),0),EDATE(Bonds!$I204,6*(47-1))))</f>
        <v/>
      </c>
      <c r="BA204" s="16" t="str">
        <f>IF(48&gt;$D204,"",IF($E204=1,EOMONTH(EDATE(Bonds!$I204,6*(48-1)),0),EDATE(Bonds!$I204,6*(48-1))))</f>
        <v/>
      </c>
      <c r="BB204" s="16" t="str">
        <f>IF(49&gt;$D204,"",IF($E204=1,EOMONTH(EDATE(Bonds!$I204,6*(49-1)),0),EDATE(Bonds!$I204,6*(49-1))))</f>
        <v/>
      </c>
      <c r="BC204" s="16" t="str">
        <f>IF(50&gt;$D204,"",IF($E204=1,EOMONTH(EDATE(Bonds!$I204,6*(50-1)),0),EDATE(Bonds!$I204,6*(50-1))))</f>
        <v/>
      </c>
      <c r="BD204" s="16" t="str">
        <f>IF(51&gt;$D204,"",IF($E204=1,EOMONTH(EDATE(Bonds!$I204,6*(51-1)),0),EDATE(Bonds!$I204,6*(51-1))))</f>
        <v/>
      </c>
      <c r="BE204" s="16" t="str">
        <f>IF(52&gt;$D204,"",IF($E204=1,EOMONTH(EDATE(Bonds!$I204,6*(52-1)),0),EDATE(Bonds!$I204,6*(52-1))))</f>
        <v/>
      </c>
      <c r="BF204" s="16" t="str">
        <f>IF(53&gt;$D204,"",IF($E204=1,EOMONTH(EDATE(Bonds!$I204,6*(53-1)),0),EDATE(Bonds!$I204,6*(53-1))))</f>
        <v/>
      </c>
      <c r="BG204" s="16" t="str">
        <f>IF(54&gt;$D204,"",IF($E204=1,EOMONTH(EDATE(Bonds!$I204,6*(54-1)),0),EDATE(Bonds!$I204,6*(54-1))))</f>
        <v/>
      </c>
      <c r="BH204" s="16" t="str">
        <f>IF(55&gt;$D204,"",IF($E204=1,EOMONTH(EDATE(Bonds!$I204,6*(55-1)),0),EDATE(Bonds!$I204,6*(55-1))))</f>
        <v/>
      </c>
      <c r="BI204" s="16" t="str">
        <f>IF(56&gt;$D204,"",IF($E204=1,EOMONTH(EDATE(Bonds!$I204,6*(56-1)),0),EDATE(Bonds!$I204,6*(56-1))))</f>
        <v/>
      </c>
      <c r="BJ204" s="16" t="str">
        <f>IF(57&gt;$D204,"",IF($E204=1,EOMONTH(EDATE(Bonds!$I204,6*(57-1)),0),EDATE(Bonds!$I204,6*(57-1))))</f>
        <v/>
      </c>
      <c r="BK204" s="16" t="str">
        <f>IF(58&gt;$D204,"",IF($E204=1,EOMONTH(EDATE(Bonds!$I204,6*(58-1)),0),EDATE(Bonds!$I204,6*(58-1))))</f>
        <v/>
      </c>
      <c r="BL204" s="16" t="str">
        <f>IF(59&gt;$D204,"",IF($E204=1,EOMONTH(EDATE(Bonds!$I204,6*(59-1)),0),EDATE(Bonds!$I204,6*(59-1))))</f>
        <v/>
      </c>
      <c r="BM204" s="16" t="str">
        <f>IF(60&gt;$D204,"",IF($E204=1,EOMONTH(EDATE(Bonds!$I204,6*(60-1)),0),EDATE(Bonds!$I204,6*(60-1))))</f>
        <v/>
      </c>
      <c r="BO204" s="22">
        <f t="shared" si="364"/>
        <v>3.8331702631407456E-2</v>
      </c>
      <c r="BP204" s="22">
        <f t="shared" si="365"/>
        <v>4.0662069075091872E-2</v>
      </c>
      <c r="BQ204" s="22">
        <f t="shared" si="366"/>
        <v>4.2190166510399571E-2</v>
      </c>
      <c r="BR204" s="22">
        <f t="shared" si="367"/>
        <v>4.3145536112828883E-2</v>
      </c>
      <c r="BS204" s="22">
        <f t="shared" si="368"/>
        <v>4.3748526913624804E-2</v>
      </c>
      <c r="BT204" s="22">
        <f t="shared" si="369"/>
        <v>4.4121324340516674E-2</v>
      </c>
      <c r="BU204" s="22">
        <f t="shared" si="370"/>
        <v>4.4371341028543815E-2</v>
      </c>
      <c r="BV204" s="22">
        <f t="shared" si="371"/>
        <v>4.4553051312099828E-2</v>
      </c>
      <c r="BW204" s="22">
        <f t="shared" si="372"/>
        <v>4.4714406339809526E-2</v>
      </c>
      <c r="BX204" s="22">
        <f t="shared" si="373"/>
        <v>4.4875913657637004E-2</v>
      </c>
      <c r="BY204" s="22" t="str">
        <f t="shared" si="374"/>
        <v/>
      </c>
      <c r="BZ204" s="22" t="str">
        <f t="shared" si="375"/>
        <v/>
      </c>
      <c r="CA204" s="22" t="str">
        <f t="shared" si="376"/>
        <v/>
      </c>
      <c r="CB204" s="22" t="str">
        <f t="shared" si="377"/>
        <v/>
      </c>
      <c r="CC204" s="22" t="str">
        <f t="shared" si="378"/>
        <v/>
      </c>
      <c r="CD204" s="22" t="str">
        <f t="shared" si="379"/>
        <v/>
      </c>
      <c r="CE204" s="22" t="str">
        <f t="shared" si="380"/>
        <v/>
      </c>
      <c r="CF204" s="22" t="str">
        <f t="shared" si="381"/>
        <v/>
      </c>
      <c r="CG204" s="22" t="str">
        <f t="shared" si="382"/>
        <v/>
      </c>
      <c r="CH204" s="22" t="str">
        <f t="shared" si="383"/>
        <v/>
      </c>
      <c r="CI204" s="22" t="str">
        <f t="shared" si="384"/>
        <v/>
      </c>
      <c r="CJ204" s="22" t="str">
        <f t="shared" si="385"/>
        <v/>
      </c>
      <c r="CK204" s="22" t="str">
        <f t="shared" si="386"/>
        <v/>
      </c>
      <c r="CL204" s="22" t="str">
        <f t="shared" si="387"/>
        <v/>
      </c>
      <c r="CM204" s="22" t="str">
        <f t="shared" si="388"/>
        <v/>
      </c>
      <c r="CN204" s="22" t="str">
        <f t="shared" si="389"/>
        <v/>
      </c>
      <c r="CO204" s="22" t="str">
        <f t="shared" si="390"/>
        <v/>
      </c>
      <c r="CP204" s="22" t="str">
        <f t="shared" si="391"/>
        <v/>
      </c>
      <c r="CQ204" s="22" t="str">
        <f t="shared" si="392"/>
        <v/>
      </c>
      <c r="CR204" s="22" t="str">
        <f t="shared" si="393"/>
        <v/>
      </c>
      <c r="CS204" s="22" t="str">
        <f t="shared" si="394"/>
        <v/>
      </c>
      <c r="CT204" s="22" t="str">
        <f t="shared" si="395"/>
        <v/>
      </c>
      <c r="CU204" s="22" t="str">
        <f t="shared" si="396"/>
        <v/>
      </c>
      <c r="CV204" s="22" t="str">
        <f t="shared" si="397"/>
        <v/>
      </c>
      <c r="CW204" s="22" t="str">
        <f t="shared" si="398"/>
        <v/>
      </c>
      <c r="CX204" s="22" t="str">
        <f t="shared" si="399"/>
        <v/>
      </c>
      <c r="CY204" s="22" t="str">
        <f t="shared" si="400"/>
        <v/>
      </c>
      <c r="CZ204" s="22" t="str">
        <f t="shared" si="401"/>
        <v/>
      </c>
      <c r="DA204" s="22" t="str">
        <f t="shared" si="402"/>
        <v/>
      </c>
      <c r="DB204" s="22" t="str">
        <f t="shared" si="403"/>
        <v/>
      </c>
      <c r="DC204" s="22" t="str">
        <f t="shared" si="404"/>
        <v/>
      </c>
      <c r="DD204" s="22" t="str">
        <f t="shared" si="405"/>
        <v/>
      </c>
      <c r="DE204" s="22" t="str">
        <f t="shared" si="406"/>
        <v/>
      </c>
      <c r="DF204" s="22" t="str">
        <f t="shared" si="407"/>
        <v/>
      </c>
      <c r="DG204" s="22" t="str">
        <f t="shared" si="408"/>
        <v/>
      </c>
      <c r="DH204" s="22" t="str">
        <f t="shared" si="409"/>
        <v/>
      </c>
      <c r="DI204" s="22" t="str">
        <f t="shared" si="410"/>
        <v/>
      </c>
      <c r="DJ204" s="22" t="str">
        <f t="shared" si="411"/>
        <v/>
      </c>
      <c r="DK204" s="22" t="str">
        <f t="shared" si="412"/>
        <v/>
      </c>
      <c r="DL204" s="22" t="str">
        <f t="shared" si="413"/>
        <v/>
      </c>
      <c r="DM204" s="22" t="str">
        <f t="shared" si="414"/>
        <v/>
      </c>
      <c r="DN204" s="22" t="str">
        <f t="shared" si="415"/>
        <v/>
      </c>
      <c r="DO204" s="22" t="str">
        <f t="shared" si="416"/>
        <v/>
      </c>
      <c r="DP204" s="22" t="str">
        <f t="shared" si="417"/>
        <v/>
      </c>
      <c r="DQ204" s="22" t="str">
        <f t="shared" si="418"/>
        <v/>
      </c>
      <c r="DR204" s="22" t="str">
        <f t="shared" si="419"/>
        <v/>
      </c>
      <c r="DS204" s="22" t="str">
        <f t="shared" si="420"/>
        <v/>
      </c>
      <c r="DT204" s="22" t="str">
        <f t="shared" si="421"/>
        <v/>
      </c>
      <c r="DU204" s="22" t="str">
        <f t="shared" si="422"/>
        <v/>
      </c>
      <c r="DV204" s="22" t="str">
        <f t="shared" si="423"/>
        <v/>
      </c>
      <c r="DX204" s="18">
        <f t="shared" si="424"/>
        <v>2.0379547793228858</v>
      </c>
      <c r="DY204" s="18">
        <f t="shared" si="425"/>
        <v>1.9958199635117193</v>
      </c>
      <c r="DZ204" s="18">
        <f t="shared" si="426"/>
        <v>1.9514085985384628</v>
      </c>
      <c r="EA204" s="18">
        <f t="shared" si="427"/>
        <v>1.9074819975846751</v>
      </c>
      <c r="EB204" s="18">
        <f t="shared" si="428"/>
        <v>1.8638383733863166</v>
      </c>
      <c r="EC204" s="18">
        <f t="shared" si="429"/>
        <v>1.8219285988094169</v>
      </c>
      <c r="ED204" s="18">
        <f t="shared" si="430"/>
        <v>1.7803764034906682</v>
      </c>
      <c r="EE204" s="18">
        <f t="shared" si="431"/>
        <v>1.7404244001599758</v>
      </c>
      <c r="EF204" s="18">
        <f t="shared" si="432"/>
        <v>1.7005863668041099</v>
      </c>
      <c r="EG204" s="18">
        <f t="shared" si="433"/>
        <v>82.243897662461833</v>
      </c>
      <c r="EH204" s="18">
        <f t="shared" si="434"/>
        <v>0</v>
      </c>
      <c r="EI204" s="18">
        <f t="shared" si="435"/>
        <v>0</v>
      </c>
      <c r="EJ204" s="18">
        <f t="shared" si="436"/>
        <v>0</v>
      </c>
      <c r="EK204" s="18">
        <f t="shared" si="437"/>
        <v>0</v>
      </c>
      <c r="EL204" s="18">
        <f t="shared" si="438"/>
        <v>0</v>
      </c>
      <c r="EM204" s="18">
        <f t="shared" si="439"/>
        <v>0</v>
      </c>
      <c r="EN204" s="18">
        <f t="shared" si="440"/>
        <v>0</v>
      </c>
      <c r="EO204" s="18">
        <f t="shared" si="441"/>
        <v>0</v>
      </c>
      <c r="EP204" s="18">
        <f t="shared" si="442"/>
        <v>0</v>
      </c>
      <c r="EQ204" s="18">
        <f t="shared" si="443"/>
        <v>0</v>
      </c>
      <c r="ER204" s="18">
        <f t="shared" si="444"/>
        <v>0</v>
      </c>
      <c r="ES204" s="18">
        <f t="shared" si="445"/>
        <v>0</v>
      </c>
      <c r="ET204" s="18">
        <f t="shared" si="446"/>
        <v>0</v>
      </c>
      <c r="EU204" s="18">
        <f t="shared" si="447"/>
        <v>0</v>
      </c>
      <c r="EV204" s="18">
        <f t="shared" si="448"/>
        <v>0</v>
      </c>
      <c r="EW204" s="18">
        <f t="shared" si="449"/>
        <v>0</v>
      </c>
      <c r="EX204" s="18">
        <f t="shared" si="450"/>
        <v>0</v>
      </c>
      <c r="EY204" s="18">
        <f t="shared" si="451"/>
        <v>0</v>
      </c>
      <c r="EZ204" s="18">
        <f t="shared" si="452"/>
        <v>0</v>
      </c>
      <c r="FA204" s="18">
        <f t="shared" si="453"/>
        <v>0</v>
      </c>
      <c r="FB204" s="18">
        <f t="shared" si="454"/>
        <v>0</v>
      </c>
      <c r="FC204" s="18">
        <f t="shared" si="455"/>
        <v>0</v>
      </c>
      <c r="FD204" s="18">
        <f t="shared" si="456"/>
        <v>0</v>
      </c>
      <c r="FE204" s="18">
        <f t="shared" si="457"/>
        <v>0</v>
      </c>
      <c r="FF204" s="18">
        <f t="shared" si="458"/>
        <v>0</v>
      </c>
      <c r="FG204" s="18">
        <f t="shared" si="459"/>
        <v>0</v>
      </c>
      <c r="FH204" s="18">
        <f t="shared" si="460"/>
        <v>0</v>
      </c>
      <c r="FI204" s="18">
        <f t="shared" si="461"/>
        <v>0</v>
      </c>
      <c r="FJ204" s="18">
        <f t="shared" si="462"/>
        <v>0</v>
      </c>
      <c r="FK204" s="18">
        <f t="shared" si="463"/>
        <v>0</v>
      </c>
      <c r="FL204" s="18">
        <f t="shared" si="464"/>
        <v>0</v>
      </c>
      <c r="FM204" s="18">
        <f t="shared" si="465"/>
        <v>0</v>
      </c>
      <c r="FN204" s="18">
        <f t="shared" si="466"/>
        <v>0</v>
      </c>
      <c r="FO204" s="18">
        <f t="shared" si="467"/>
        <v>0</v>
      </c>
      <c r="FP204" s="18">
        <f t="shared" si="468"/>
        <v>0</v>
      </c>
      <c r="FQ204" s="18">
        <f t="shared" si="469"/>
        <v>0</v>
      </c>
      <c r="FR204" s="18">
        <f t="shared" si="470"/>
        <v>0</v>
      </c>
      <c r="FS204" s="18">
        <f t="shared" si="471"/>
        <v>0</v>
      </c>
      <c r="FT204" s="18">
        <f t="shared" si="472"/>
        <v>0</v>
      </c>
      <c r="FU204" s="18">
        <f t="shared" si="473"/>
        <v>0</v>
      </c>
      <c r="FV204" s="18">
        <f t="shared" si="474"/>
        <v>0</v>
      </c>
      <c r="FW204" s="18">
        <f t="shared" si="475"/>
        <v>0</v>
      </c>
      <c r="FX204" s="18">
        <f t="shared" si="476"/>
        <v>0</v>
      </c>
      <c r="FY204" s="18">
        <f t="shared" si="477"/>
        <v>0</v>
      </c>
      <c r="FZ204" s="18">
        <f t="shared" si="478"/>
        <v>0</v>
      </c>
      <c r="GA204" s="18">
        <f t="shared" si="479"/>
        <v>0</v>
      </c>
      <c r="GB204" s="18">
        <f t="shared" si="480"/>
        <v>0</v>
      </c>
      <c r="GC204" s="18">
        <f t="shared" si="481"/>
        <v>0</v>
      </c>
      <c r="GD204" s="18">
        <f t="shared" si="482"/>
        <v>0</v>
      </c>
      <c r="GE204" s="18">
        <f t="shared" si="483"/>
        <v>0</v>
      </c>
    </row>
    <row r="205" spans="1:187" x14ac:dyDescent="0.2">
      <c r="A205">
        <v>202</v>
      </c>
      <c r="B205" s="16">
        <f>Bonds!B205</f>
        <v>48029</v>
      </c>
      <c r="C205" s="17">
        <f>Bonds!C205</f>
        <v>4.25</v>
      </c>
      <c r="D205">
        <f>Bonds!Q205</f>
        <v>10</v>
      </c>
      <c r="E205">
        <f t="shared" si="363"/>
        <v>1</v>
      </c>
      <c r="F205" s="16">
        <f>IF(1&gt;$D205,"",IF($E205=1,EOMONTH(EDATE(Bonds!$I205,6*(1-1)),0),EDATE(Bonds!$I205,6*(1-1))))</f>
        <v>46387</v>
      </c>
      <c r="G205" s="16">
        <f>IF(2&gt;$D205,"",IF($E205=1,EOMONTH(EDATE(Bonds!$I205,6*(2-1)),0),EDATE(Bonds!$I205,6*(2-1))))</f>
        <v>46568</v>
      </c>
      <c r="H205" s="16">
        <f>IF(3&gt;$D205,"",IF($E205=1,EOMONTH(EDATE(Bonds!$I205,6*(3-1)),0),EDATE(Bonds!$I205,6*(3-1))))</f>
        <v>46752</v>
      </c>
      <c r="I205" s="16">
        <f>IF(4&gt;$D205,"",IF($E205=1,EOMONTH(EDATE(Bonds!$I205,6*(4-1)),0),EDATE(Bonds!$I205,6*(4-1))))</f>
        <v>46934</v>
      </c>
      <c r="J205" s="16">
        <f>IF(5&gt;$D205,"",IF($E205=1,EOMONTH(EDATE(Bonds!$I205,6*(5-1)),0),EDATE(Bonds!$I205,6*(5-1))))</f>
        <v>47118</v>
      </c>
      <c r="K205" s="16">
        <f>IF(6&gt;$D205,"",IF($E205=1,EOMONTH(EDATE(Bonds!$I205,6*(6-1)),0),EDATE(Bonds!$I205,6*(6-1))))</f>
        <v>47299</v>
      </c>
      <c r="L205" s="16">
        <f>IF(7&gt;$D205,"",IF($E205=1,EOMONTH(EDATE(Bonds!$I205,6*(7-1)),0),EDATE(Bonds!$I205,6*(7-1))))</f>
        <v>47483</v>
      </c>
      <c r="M205" s="16">
        <f>IF(8&gt;$D205,"",IF($E205=1,EOMONTH(EDATE(Bonds!$I205,6*(8-1)),0),EDATE(Bonds!$I205,6*(8-1))))</f>
        <v>47664</v>
      </c>
      <c r="N205" s="16">
        <f>IF(9&gt;$D205,"",IF($E205=1,EOMONTH(EDATE(Bonds!$I205,6*(9-1)),0),EDATE(Bonds!$I205,6*(9-1))))</f>
        <v>47848</v>
      </c>
      <c r="O205" s="16">
        <f>IF(10&gt;$D205,"",IF($E205=1,EOMONTH(EDATE(Bonds!$I205,6*(10-1)),0),EDATE(Bonds!$I205,6*(10-1))))</f>
        <v>48029</v>
      </c>
      <c r="P205" s="16" t="str">
        <f>IF(11&gt;$D205,"",IF($E205=1,EOMONTH(EDATE(Bonds!$I205,6*(11-1)),0),EDATE(Bonds!$I205,6*(11-1))))</f>
        <v/>
      </c>
      <c r="Q205" s="16" t="str">
        <f>IF(12&gt;$D205,"",IF($E205=1,EOMONTH(EDATE(Bonds!$I205,6*(12-1)),0),EDATE(Bonds!$I205,6*(12-1))))</f>
        <v/>
      </c>
      <c r="R205" s="16" t="str">
        <f>IF(13&gt;$D205,"",IF($E205=1,EOMONTH(EDATE(Bonds!$I205,6*(13-1)),0),EDATE(Bonds!$I205,6*(13-1))))</f>
        <v/>
      </c>
      <c r="S205" s="16" t="str">
        <f>IF(14&gt;$D205,"",IF($E205=1,EOMONTH(EDATE(Bonds!$I205,6*(14-1)),0),EDATE(Bonds!$I205,6*(14-1))))</f>
        <v/>
      </c>
      <c r="T205" s="16" t="str">
        <f>IF(15&gt;$D205,"",IF($E205=1,EOMONTH(EDATE(Bonds!$I205,6*(15-1)),0),EDATE(Bonds!$I205,6*(15-1))))</f>
        <v/>
      </c>
      <c r="U205" s="16" t="str">
        <f>IF(16&gt;$D205,"",IF($E205=1,EOMONTH(EDATE(Bonds!$I205,6*(16-1)),0),EDATE(Bonds!$I205,6*(16-1))))</f>
        <v/>
      </c>
      <c r="V205" s="16" t="str">
        <f>IF(17&gt;$D205,"",IF($E205=1,EOMONTH(EDATE(Bonds!$I205,6*(17-1)),0),EDATE(Bonds!$I205,6*(17-1))))</f>
        <v/>
      </c>
      <c r="W205" s="16" t="str">
        <f>IF(18&gt;$D205,"",IF($E205=1,EOMONTH(EDATE(Bonds!$I205,6*(18-1)),0),EDATE(Bonds!$I205,6*(18-1))))</f>
        <v/>
      </c>
      <c r="X205" s="16" t="str">
        <f>IF(19&gt;$D205,"",IF($E205=1,EOMONTH(EDATE(Bonds!$I205,6*(19-1)),0),EDATE(Bonds!$I205,6*(19-1))))</f>
        <v/>
      </c>
      <c r="Y205" s="16" t="str">
        <f>IF(20&gt;$D205,"",IF($E205=1,EOMONTH(EDATE(Bonds!$I205,6*(20-1)),0),EDATE(Bonds!$I205,6*(20-1))))</f>
        <v/>
      </c>
      <c r="Z205" s="16" t="str">
        <f>IF(21&gt;$D205,"",IF($E205=1,EOMONTH(EDATE(Bonds!$I205,6*(21-1)),0),EDATE(Bonds!$I205,6*(21-1))))</f>
        <v/>
      </c>
      <c r="AA205" s="16" t="str">
        <f>IF(22&gt;$D205,"",IF($E205=1,EOMONTH(EDATE(Bonds!$I205,6*(22-1)),0),EDATE(Bonds!$I205,6*(22-1))))</f>
        <v/>
      </c>
      <c r="AB205" s="16" t="str">
        <f>IF(23&gt;$D205,"",IF($E205=1,EOMONTH(EDATE(Bonds!$I205,6*(23-1)),0),EDATE(Bonds!$I205,6*(23-1))))</f>
        <v/>
      </c>
      <c r="AC205" s="16" t="str">
        <f>IF(24&gt;$D205,"",IF($E205=1,EOMONTH(EDATE(Bonds!$I205,6*(24-1)),0),EDATE(Bonds!$I205,6*(24-1))))</f>
        <v/>
      </c>
      <c r="AD205" s="16" t="str">
        <f>IF(25&gt;$D205,"",IF($E205=1,EOMONTH(EDATE(Bonds!$I205,6*(25-1)),0),EDATE(Bonds!$I205,6*(25-1))))</f>
        <v/>
      </c>
      <c r="AE205" s="16" t="str">
        <f>IF(26&gt;$D205,"",IF($E205=1,EOMONTH(EDATE(Bonds!$I205,6*(26-1)),0),EDATE(Bonds!$I205,6*(26-1))))</f>
        <v/>
      </c>
      <c r="AF205" s="16" t="str">
        <f>IF(27&gt;$D205,"",IF($E205=1,EOMONTH(EDATE(Bonds!$I205,6*(27-1)),0),EDATE(Bonds!$I205,6*(27-1))))</f>
        <v/>
      </c>
      <c r="AG205" s="16" t="str">
        <f>IF(28&gt;$D205,"",IF($E205=1,EOMONTH(EDATE(Bonds!$I205,6*(28-1)),0),EDATE(Bonds!$I205,6*(28-1))))</f>
        <v/>
      </c>
      <c r="AH205" s="16" t="str">
        <f>IF(29&gt;$D205,"",IF($E205=1,EOMONTH(EDATE(Bonds!$I205,6*(29-1)),0),EDATE(Bonds!$I205,6*(29-1))))</f>
        <v/>
      </c>
      <c r="AI205" s="16" t="str">
        <f>IF(30&gt;$D205,"",IF($E205=1,EOMONTH(EDATE(Bonds!$I205,6*(30-1)),0),EDATE(Bonds!$I205,6*(30-1))))</f>
        <v/>
      </c>
      <c r="AJ205" s="16" t="str">
        <f>IF(31&gt;$D205,"",IF($E205=1,EOMONTH(EDATE(Bonds!$I205,6*(31-1)),0),EDATE(Bonds!$I205,6*(31-1))))</f>
        <v/>
      </c>
      <c r="AK205" s="16" t="str">
        <f>IF(32&gt;$D205,"",IF($E205=1,EOMONTH(EDATE(Bonds!$I205,6*(32-1)),0),EDATE(Bonds!$I205,6*(32-1))))</f>
        <v/>
      </c>
      <c r="AL205" s="16" t="str">
        <f>IF(33&gt;$D205,"",IF($E205=1,EOMONTH(EDATE(Bonds!$I205,6*(33-1)),0),EDATE(Bonds!$I205,6*(33-1))))</f>
        <v/>
      </c>
      <c r="AM205" s="16" t="str">
        <f>IF(34&gt;$D205,"",IF($E205=1,EOMONTH(EDATE(Bonds!$I205,6*(34-1)),0),EDATE(Bonds!$I205,6*(34-1))))</f>
        <v/>
      </c>
      <c r="AN205" s="16" t="str">
        <f>IF(35&gt;$D205,"",IF($E205=1,EOMONTH(EDATE(Bonds!$I205,6*(35-1)),0),EDATE(Bonds!$I205,6*(35-1))))</f>
        <v/>
      </c>
      <c r="AO205" s="16" t="str">
        <f>IF(36&gt;$D205,"",IF($E205=1,EOMONTH(EDATE(Bonds!$I205,6*(36-1)),0),EDATE(Bonds!$I205,6*(36-1))))</f>
        <v/>
      </c>
      <c r="AP205" s="16" t="str">
        <f>IF(37&gt;$D205,"",IF($E205=1,EOMONTH(EDATE(Bonds!$I205,6*(37-1)),0),EDATE(Bonds!$I205,6*(37-1))))</f>
        <v/>
      </c>
      <c r="AQ205" s="16" t="str">
        <f>IF(38&gt;$D205,"",IF($E205=1,EOMONTH(EDATE(Bonds!$I205,6*(38-1)),0),EDATE(Bonds!$I205,6*(38-1))))</f>
        <v/>
      </c>
      <c r="AR205" s="16" t="str">
        <f>IF(39&gt;$D205,"",IF($E205=1,EOMONTH(EDATE(Bonds!$I205,6*(39-1)),0),EDATE(Bonds!$I205,6*(39-1))))</f>
        <v/>
      </c>
      <c r="AS205" s="16" t="str">
        <f>IF(40&gt;$D205,"",IF($E205=1,EOMONTH(EDATE(Bonds!$I205,6*(40-1)),0),EDATE(Bonds!$I205,6*(40-1))))</f>
        <v/>
      </c>
      <c r="AT205" s="16" t="str">
        <f>IF(41&gt;$D205,"",IF($E205=1,EOMONTH(EDATE(Bonds!$I205,6*(41-1)),0),EDATE(Bonds!$I205,6*(41-1))))</f>
        <v/>
      </c>
      <c r="AU205" s="16" t="str">
        <f>IF(42&gt;$D205,"",IF($E205=1,EOMONTH(EDATE(Bonds!$I205,6*(42-1)),0),EDATE(Bonds!$I205,6*(42-1))))</f>
        <v/>
      </c>
      <c r="AV205" s="16" t="str">
        <f>IF(43&gt;$D205,"",IF($E205=1,EOMONTH(EDATE(Bonds!$I205,6*(43-1)),0),EDATE(Bonds!$I205,6*(43-1))))</f>
        <v/>
      </c>
      <c r="AW205" s="16" t="str">
        <f>IF(44&gt;$D205,"",IF($E205=1,EOMONTH(EDATE(Bonds!$I205,6*(44-1)),0),EDATE(Bonds!$I205,6*(44-1))))</f>
        <v/>
      </c>
      <c r="AX205" s="16" t="str">
        <f>IF(45&gt;$D205,"",IF($E205=1,EOMONTH(EDATE(Bonds!$I205,6*(45-1)),0),EDATE(Bonds!$I205,6*(45-1))))</f>
        <v/>
      </c>
      <c r="AY205" s="16" t="str">
        <f>IF(46&gt;$D205,"",IF($E205=1,EOMONTH(EDATE(Bonds!$I205,6*(46-1)),0),EDATE(Bonds!$I205,6*(46-1))))</f>
        <v/>
      </c>
      <c r="AZ205" s="16" t="str">
        <f>IF(47&gt;$D205,"",IF($E205=1,EOMONTH(EDATE(Bonds!$I205,6*(47-1)),0),EDATE(Bonds!$I205,6*(47-1))))</f>
        <v/>
      </c>
      <c r="BA205" s="16" t="str">
        <f>IF(48&gt;$D205,"",IF($E205=1,EOMONTH(EDATE(Bonds!$I205,6*(48-1)),0),EDATE(Bonds!$I205,6*(48-1))))</f>
        <v/>
      </c>
      <c r="BB205" s="16" t="str">
        <f>IF(49&gt;$D205,"",IF($E205=1,EOMONTH(EDATE(Bonds!$I205,6*(49-1)),0),EDATE(Bonds!$I205,6*(49-1))))</f>
        <v/>
      </c>
      <c r="BC205" s="16" t="str">
        <f>IF(50&gt;$D205,"",IF($E205=1,EOMONTH(EDATE(Bonds!$I205,6*(50-1)),0),EDATE(Bonds!$I205,6*(50-1))))</f>
        <v/>
      </c>
      <c r="BD205" s="16" t="str">
        <f>IF(51&gt;$D205,"",IF($E205=1,EOMONTH(EDATE(Bonds!$I205,6*(51-1)),0),EDATE(Bonds!$I205,6*(51-1))))</f>
        <v/>
      </c>
      <c r="BE205" s="16" t="str">
        <f>IF(52&gt;$D205,"",IF($E205=1,EOMONTH(EDATE(Bonds!$I205,6*(52-1)),0),EDATE(Bonds!$I205,6*(52-1))))</f>
        <v/>
      </c>
      <c r="BF205" s="16" t="str">
        <f>IF(53&gt;$D205,"",IF($E205=1,EOMONTH(EDATE(Bonds!$I205,6*(53-1)),0),EDATE(Bonds!$I205,6*(53-1))))</f>
        <v/>
      </c>
      <c r="BG205" s="16" t="str">
        <f>IF(54&gt;$D205,"",IF($E205=1,EOMONTH(EDATE(Bonds!$I205,6*(54-1)),0),EDATE(Bonds!$I205,6*(54-1))))</f>
        <v/>
      </c>
      <c r="BH205" s="16" t="str">
        <f>IF(55&gt;$D205,"",IF($E205=1,EOMONTH(EDATE(Bonds!$I205,6*(55-1)),0),EDATE(Bonds!$I205,6*(55-1))))</f>
        <v/>
      </c>
      <c r="BI205" s="16" t="str">
        <f>IF(56&gt;$D205,"",IF($E205=1,EOMONTH(EDATE(Bonds!$I205,6*(56-1)),0),EDATE(Bonds!$I205,6*(56-1))))</f>
        <v/>
      </c>
      <c r="BJ205" s="16" t="str">
        <f>IF(57&gt;$D205,"",IF($E205=1,EOMONTH(EDATE(Bonds!$I205,6*(57-1)),0),EDATE(Bonds!$I205,6*(57-1))))</f>
        <v/>
      </c>
      <c r="BK205" s="16" t="str">
        <f>IF(58&gt;$D205,"",IF($E205=1,EOMONTH(EDATE(Bonds!$I205,6*(58-1)),0),EDATE(Bonds!$I205,6*(58-1))))</f>
        <v/>
      </c>
      <c r="BL205" s="16" t="str">
        <f>IF(59&gt;$D205,"",IF($E205=1,EOMONTH(EDATE(Bonds!$I205,6*(59-1)),0),EDATE(Bonds!$I205,6*(59-1))))</f>
        <v/>
      </c>
      <c r="BM205" s="16" t="str">
        <f>IF(60&gt;$D205,"",IF($E205=1,EOMONTH(EDATE(Bonds!$I205,6*(60-1)),0),EDATE(Bonds!$I205,6*(60-1))))</f>
        <v/>
      </c>
      <c r="BO205" s="22">
        <f t="shared" si="364"/>
        <v>3.8331702631407456E-2</v>
      </c>
      <c r="BP205" s="22">
        <f t="shared" si="365"/>
        <v>4.0662069075091872E-2</v>
      </c>
      <c r="BQ205" s="22">
        <f t="shared" si="366"/>
        <v>4.2190166510399571E-2</v>
      </c>
      <c r="BR205" s="22">
        <f t="shared" si="367"/>
        <v>4.3145536112828883E-2</v>
      </c>
      <c r="BS205" s="22">
        <f t="shared" si="368"/>
        <v>4.3748526913624804E-2</v>
      </c>
      <c r="BT205" s="22">
        <f t="shared" si="369"/>
        <v>4.4121324340516674E-2</v>
      </c>
      <c r="BU205" s="22">
        <f t="shared" si="370"/>
        <v>4.4371341028543815E-2</v>
      </c>
      <c r="BV205" s="22">
        <f t="shared" si="371"/>
        <v>4.4553051312099828E-2</v>
      </c>
      <c r="BW205" s="22">
        <f t="shared" si="372"/>
        <v>4.4714406339809526E-2</v>
      </c>
      <c r="BX205" s="22">
        <f t="shared" si="373"/>
        <v>4.4875913657637004E-2</v>
      </c>
      <c r="BY205" s="22" t="str">
        <f t="shared" si="374"/>
        <v/>
      </c>
      <c r="BZ205" s="22" t="str">
        <f t="shared" si="375"/>
        <v/>
      </c>
      <c r="CA205" s="22" t="str">
        <f t="shared" si="376"/>
        <v/>
      </c>
      <c r="CB205" s="22" t="str">
        <f t="shared" si="377"/>
        <v/>
      </c>
      <c r="CC205" s="22" t="str">
        <f t="shared" si="378"/>
        <v/>
      </c>
      <c r="CD205" s="22" t="str">
        <f t="shared" si="379"/>
        <v/>
      </c>
      <c r="CE205" s="22" t="str">
        <f t="shared" si="380"/>
        <v/>
      </c>
      <c r="CF205" s="22" t="str">
        <f t="shared" si="381"/>
        <v/>
      </c>
      <c r="CG205" s="22" t="str">
        <f t="shared" si="382"/>
        <v/>
      </c>
      <c r="CH205" s="22" t="str">
        <f t="shared" si="383"/>
        <v/>
      </c>
      <c r="CI205" s="22" t="str">
        <f t="shared" si="384"/>
        <v/>
      </c>
      <c r="CJ205" s="22" t="str">
        <f t="shared" si="385"/>
        <v/>
      </c>
      <c r="CK205" s="22" t="str">
        <f t="shared" si="386"/>
        <v/>
      </c>
      <c r="CL205" s="22" t="str">
        <f t="shared" si="387"/>
        <v/>
      </c>
      <c r="CM205" s="22" t="str">
        <f t="shared" si="388"/>
        <v/>
      </c>
      <c r="CN205" s="22" t="str">
        <f t="shared" si="389"/>
        <v/>
      </c>
      <c r="CO205" s="22" t="str">
        <f t="shared" si="390"/>
        <v/>
      </c>
      <c r="CP205" s="22" t="str">
        <f t="shared" si="391"/>
        <v/>
      </c>
      <c r="CQ205" s="22" t="str">
        <f t="shared" si="392"/>
        <v/>
      </c>
      <c r="CR205" s="22" t="str">
        <f t="shared" si="393"/>
        <v/>
      </c>
      <c r="CS205" s="22" t="str">
        <f t="shared" si="394"/>
        <v/>
      </c>
      <c r="CT205" s="22" t="str">
        <f t="shared" si="395"/>
        <v/>
      </c>
      <c r="CU205" s="22" t="str">
        <f t="shared" si="396"/>
        <v/>
      </c>
      <c r="CV205" s="22" t="str">
        <f t="shared" si="397"/>
        <v/>
      </c>
      <c r="CW205" s="22" t="str">
        <f t="shared" si="398"/>
        <v/>
      </c>
      <c r="CX205" s="22" t="str">
        <f t="shared" si="399"/>
        <v/>
      </c>
      <c r="CY205" s="22" t="str">
        <f t="shared" si="400"/>
        <v/>
      </c>
      <c r="CZ205" s="22" t="str">
        <f t="shared" si="401"/>
        <v/>
      </c>
      <c r="DA205" s="22" t="str">
        <f t="shared" si="402"/>
        <v/>
      </c>
      <c r="DB205" s="22" t="str">
        <f t="shared" si="403"/>
        <v/>
      </c>
      <c r="DC205" s="22" t="str">
        <f t="shared" si="404"/>
        <v/>
      </c>
      <c r="DD205" s="22" t="str">
        <f t="shared" si="405"/>
        <v/>
      </c>
      <c r="DE205" s="22" t="str">
        <f t="shared" si="406"/>
        <v/>
      </c>
      <c r="DF205" s="22" t="str">
        <f t="shared" si="407"/>
        <v/>
      </c>
      <c r="DG205" s="22" t="str">
        <f t="shared" si="408"/>
        <v/>
      </c>
      <c r="DH205" s="22" t="str">
        <f t="shared" si="409"/>
        <v/>
      </c>
      <c r="DI205" s="22" t="str">
        <f t="shared" si="410"/>
        <v/>
      </c>
      <c r="DJ205" s="22" t="str">
        <f t="shared" si="411"/>
        <v/>
      </c>
      <c r="DK205" s="22" t="str">
        <f t="shared" si="412"/>
        <v/>
      </c>
      <c r="DL205" s="22" t="str">
        <f t="shared" si="413"/>
        <v/>
      </c>
      <c r="DM205" s="22" t="str">
        <f t="shared" si="414"/>
        <v/>
      </c>
      <c r="DN205" s="22" t="str">
        <f t="shared" si="415"/>
        <v/>
      </c>
      <c r="DO205" s="22" t="str">
        <f t="shared" si="416"/>
        <v/>
      </c>
      <c r="DP205" s="22" t="str">
        <f t="shared" si="417"/>
        <v/>
      </c>
      <c r="DQ205" s="22" t="str">
        <f t="shared" si="418"/>
        <v/>
      </c>
      <c r="DR205" s="22" t="str">
        <f t="shared" si="419"/>
        <v/>
      </c>
      <c r="DS205" s="22" t="str">
        <f t="shared" si="420"/>
        <v/>
      </c>
      <c r="DT205" s="22" t="str">
        <f t="shared" si="421"/>
        <v/>
      </c>
      <c r="DU205" s="22" t="str">
        <f t="shared" si="422"/>
        <v/>
      </c>
      <c r="DV205" s="22" t="str">
        <f t="shared" si="423"/>
        <v/>
      </c>
      <c r="DX205" s="18">
        <f t="shared" si="424"/>
        <v>2.0997109847569129</v>
      </c>
      <c r="DY205" s="18">
        <f t="shared" si="425"/>
        <v>2.0562993563454079</v>
      </c>
      <c r="DZ205" s="18">
        <f t="shared" si="426"/>
        <v>2.0105421924335678</v>
      </c>
      <c r="EA205" s="18">
        <f t="shared" si="427"/>
        <v>1.9652844823599682</v>
      </c>
      <c r="EB205" s="18">
        <f t="shared" si="428"/>
        <v>1.920318324094993</v>
      </c>
      <c r="EC205" s="18">
        <f t="shared" si="429"/>
        <v>1.8771385563490961</v>
      </c>
      <c r="ED205" s="18">
        <f t="shared" si="430"/>
        <v>1.834327203596446</v>
      </c>
      <c r="EE205" s="18">
        <f t="shared" si="431"/>
        <v>1.7931645334981567</v>
      </c>
      <c r="EF205" s="18">
        <f t="shared" si="432"/>
        <v>1.7521192870102951</v>
      </c>
      <c r="EG205" s="18">
        <f t="shared" si="433"/>
        <v>82.294261347497013</v>
      </c>
      <c r="EH205" s="18">
        <f t="shared" si="434"/>
        <v>0</v>
      </c>
      <c r="EI205" s="18">
        <f t="shared" si="435"/>
        <v>0</v>
      </c>
      <c r="EJ205" s="18">
        <f t="shared" si="436"/>
        <v>0</v>
      </c>
      <c r="EK205" s="18">
        <f t="shared" si="437"/>
        <v>0</v>
      </c>
      <c r="EL205" s="18">
        <f t="shared" si="438"/>
        <v>0</v>
      </c>
      <c r="EM205" s="18">
        <f t="shared" si="439"/>
        <v>0</v>
      </c>
      <c r="EN205" s="18">
        <f t="shared" si="440"/>
        <v>0</v>
      </c>
      <c r="EO205" s="18">
        <f t="shared" si="441"/>
        <v>0</v>
      </c>
      <c r="EP205" s="18">
        <f t="shared" si="442"/>
        <v>0</v>
      </c>
      <c r="EQ205" s="18">
        <f t="shared" si="443"/>
        <v>0</v>
      </c>
      <c r="ER205" s="18">
        <f t="shared" si="444"/>
        <v>0</v>
      </c>
      <c r="ES205" s="18">
        <f t="shared" si="445"/>
        <v>0</v>
      </c>
      <c r="ET205" s="18">
        <f t="shared" si="446"/>
        <v>0</v>
      </c>
      <c r="EU205" s="18">
        <f t="shared" si="447"/>
        <v>0</v>
      </c>
      <c r="EV205" s="18">
        <f t="shared" si="448"/>
        <v>0</v>
      </c>
      <c r="EW205" s="18">
        <f t="shared" si="449"/>
        <v>0</v>
      </c>
      <c r="EX205" s="18">
        <f t="shared" si="450"/>
        <v>0</v>
      </c>
      <c r="EY205" s="18">
        <f t="shared" si="451"/>
        <v>0</v>
      </c>
      <c r="EZ205" s="18">
        <f t="shared" si="452"/>
        <v>0</v>
      </c>
      <c r="FA205" s="18">
        <f t="shared" si="453"/>
        <v>0</v>
      </c>
      <c r="FB205" s="18">
        <f t="shared" si="454"/>
        <v>0</v>
      </c>
      <c r="FC205" s="18">
        <f t="shared" si="455"/>
        <v>0</v>
      </c>
      <c r="FD205" s="18">
        <f t="shared" si="456"/>
        <v>0</v>
      </c>
      <c r="FE205" s="18">
        <f t="shared" si="457"/>
        <v>0</v>
      </c>
      <c r="FF205" s="18">
        <f t="shared" si="458"/>
        <v>0</v>
      </c>
      <c r="FG205" s="18">
        <f t="shared" si="459"/>
        <v>0</v>
      </c>
      <c r="FH205" s="18">
        <f t="shared" si="460"/>
        <v>0</v>
      </c>
      <c r="FI205" s="18">
        <f t="shared" si="461"/>
        <v>0</v>
      </c>
      <c r="FJ205" s="18">
        <f t="shared" si="462"/>
        <v>0</v>
      </c>
      <c r="FK205" s="18">
        <f t="shared" si="463"/>
        <v>0</v>
      </c>
      <c r="FL205" s="18">
        <f t="shared" si="464"/>
        <v>0</v>
      </c>
      <c r="FM205" s="18">
        <f t="shared" si="465"/>
        <v>0</v>
      </c>
      <c r="FN205" s="18">
        <f t="shared" si="466"/>
        <v>0</v>
      </c>
      <c r="FO205" s="18">
        <f t="shared" si="467"/>
        <v>0</v>
      </c>
      <c r="FP205" s="18">
        <f t="shared" si="468"/>
        <v>0</v>
      </c>
      <c r="FQ205" s="18">
        <f t="shared" si="469"/>
        <v>0</v>
      </c>
      <c r="FR205" s="18">
        <f t="shared" si="470"/>
        <v>0</v>
      </c>
      <c r="FS205" s="18">
        <f t="shared" si="471"/>
        <v>0</v>
      </c>
      <c r="FT205" s="18">
        <f t="shared" si="472"/>
        <v>0</v>
      </c>
      <c r="FU205" s="18">
        <f t="shared" si="473"/>
        <v>0</v>
      </c>
      <c r="FV205" s="18">
        <f t="shared" si="474"/>
        <v>0</v>
      </c>
      <c r="FW205" s="18">
        <f t="shared" si="475"/>
        <v>0</v>
      </c>
      <c r="FX205" s="18">
        <f t="shared" si="476"/>
        <v>0</v>
      </c>
      <c r="FY205" s="18">
        <f t="shared" si="477"/>
        <v>0</v>
      </c>
      <c r="FZ205" s="18">
        <f t="shared" si="478"/>
        <v>0</v>
      </c>
      <c r="GA205" s="18">
        <f t="shared" si="479"/>
        <v>0</v>
      </c>
      <c r="GB205" s="18">
        <f t="shared" si="480"/>
        <v>0</v>
      </c>
      <c r="GC205" s="18">
        <f t="shared" si="481"/>
        <v>0</v>
      </c>
      <c r="GD205" s="18">
        <f t="shared" si="482"/>
        <v>0</v>
      </c>
      <c r="GE205" s="18">
        <f t="shared" si="483"/>
        <v>0</v>
      </c>
    </row>
    <row r="206" spans="1:187" x14ac:dyDescent="0.2">
      <c r="A206">
        <v>203</v>
      </c>
      <c r="B206" s="16">
        <f>Bonds!B206</f>
        <v>48060</v>
      </c>
      <c r="C206" s="17">
        <f>Bonds!C206</f>
        <v>4.125</v>
      </c>
      <c r="D206">
        <f>Bonds!Q206</f>
        <v>10</v>
      </c>
      <c r="E206">
        <f t="shared" si="363"/>
        <v>1</v>
      </c>
      <c r="F206" s="16">
        <f>IF(1&gt;$D206,"",IF($E206=1,EOMONTH(EDATE(Bonds!$I206,6*(1-1)),0),EDATE(Bonds!$I206,6*(1-1))))</f>
        <v>46418</v>
      </c>
      <c r="G206" s="16">
        <f>IF(2&gt;$D206,"",IF($E206=1,EOMONTH(EDATE(Bonds!$I206,6*(2-1)),0),EDATE(Bonds!$I206,6*(2-1))))</f>
        <v>46599</v>
      </c>
      <c r="H206" s="16">
        <f>IF(3&gt;$D206,"",IF($E206=1,EOMONTH(EDATE(Bonds!$I206,6*(3-1)),0),EDATE(Bonds!$I206,6*(3-1))))</f>
        <v>46783</v>
      </c>
      <c r="I206" s="16">
        <f>IF(4&gt;$D206,"",IF($E206=1,EOMONTH(EDATE(Bonds!$I206,6*(4-1)),0),EDATE(Bonds!$I206,6*(4-1))))</f>
        <v>46965</v>
      </c>
      <c r="J206" s="16">
        <f>IF(5&gt;$D206,"",IF($E206=1,EOMONTH(EDATE(Bonds!$I206,6*(5-1)),0),EDATE(Bonds!$I206,6*(5-1))))</f>
        <v>47149</v>
      </c>
      <c r="K206" s="16">
        <f>IF(6&gt;$D206,"",IF($E206=1,EOMONTH(EDATE(Bonds!$I206,6*(6-1)),0),EDATE(Bonds!$I206,6*(6-1))))</f>
        <v>47330</v>
      </c>
      <c r="L206" s="16">
        <f>IF(7&gt;$D206,"",IF($E206=1,EOMONTH(EDATE(Bonds!$I206,6*(7-1)),0),EDATE(Bonds!$I206,6*(7-1))))</f>
        <v>47514</v>
      </c>
      <c r="M206" s="16">
        <f>IF(8&gt;$D206,"",IF($E206=1,EOMONTH(EDATE(Bonds!$I206,6*(8-1)),0),EDATE(Bonds!$I206,6*(8-1))))</f>
        <v>47695</v>
      </c>
      <c r="N206" s="16">
        <f>IF(9&gt;$D206,"",IF($E206=1,EOMONTH(EDATE(Bonds!$I206,6*(9-1)),0),EDATE(Bonds!$I206,6*(9-1))))</f>
        <v>47879</v>
      </c>
      <c r="O206" s="16">
        <f>IF(10&gt;$D206,"",IF($E206=1,EOMONTH(EDATE(Bonds!$I206,6*(10-1)),0),EDATE(Bonds!$I206,6*(10-1))))</f>
        <v>48060</v>
      </c>
      <c r="P206" s="16" t="str">
        <f>IF(11&gt;$D206,"",IF($E206=1,EOMONTH(EDATE(Bonds!$I206,6*(11-1)),0),EDATE(Bonds!$I206,6*(11-1))))</f>
        <v/>
      </c>
      <c r="Q206" s="16" t="str">
        <f>IF(12&gt;$D206,"",IF($E206=1,EOMONTH(EDATE(Bonds!$I206,6*(12-1)),0),EDATE(Bonds!$I206,6*(12-1))))</f>
        <v/>
      </c>
      <c r="R206" s="16" t="str">
        <f>IF(13&gt;$D206,"",IF($E206=1,EOMONTH(EDATE(Bonds!$I206,6*(13-1)),0),EDATE(Bonds!$I206,6*(13-1))))</f>
        <v/>
      </c>
      <c r="S206" s="16" t="str">
        <f>IF(14&gt;$D206,"",IF($E206=1,EOMONTH(EDATE(Bonds!$I206,6*(14-1)),0),EDATE(Bonds!$I206,6*(14-1))))</f>
        <v/>
      </c>
      <c r="T206" s="16" t="str">
        <f>IF(15&gt;$D206,"",IF($E206=1,EOMONTH(EDATE(Bonds!$I206,6*(15-1)),0),EDATE(Bonds!$I206,6*(15-1))))</f>
        <v/>
      </c>
      <c r="U206" s="16" t="str">
        <f>IF(16&gt;$D206,"",IF($E206=1,EOMONTH(EDATE(Bonds!$I206,6*(16-1)),0),EDATE(Bonds!$I206,6*(16-1))))</f>
        <v/>
      </c>
      <c r="V206" s="16" t="str">
        <f>IF(17&gt;$D206,"",IF($E206=1,EOMONTH(EDATE(Bonds!$I206,6*(17-1)),0),EDATE(Bonds!$I206,6*(17-1))))</f>
        <v/>
      </c>
      <c r="W206" s="16" t="str">
        <f>IF(18&gt;$D206,"",IF($E206=1,EOMONTH(EDATE(Bonds!$I206,6*(18-1)),0),EDATE(Bonds!$I206,6*(18-1))))</f>
        <v/>
      </c>
      <c r="X206" s="16" t="str">
        <f>IF(19&gt;$D206,"",IF($E206=1,EOMONTH(EDATE(Bonds!$I206,6*(19-1)),0),EDATE(Bonds!$I206,6*(19-1))))</f>
        <v/>
      </c>
      <c r="Y206" s="16" t="str">
        <f>IF(20&gt;$D206,"",IF($E206=1,EOMONTH(EDATE(Bonds!$I206,6*(20-1)),0),EDATE(Bonds!$I206,6*(20-1))))</f>
        <v/>
      </c>
      <c r="Z206" s="16" t="str">
        <f>IF(21&gt;$D206,"",IF($E206=1,EOMONTH(EDATE(Bonds!$I206,6*(21-1)),0),EDATE(Bonds!$I206,6*(21-1))))</f>
        <v/>
      </c>
      <c r="AA206" s="16" t="str">
        <f>IF(22&gt;$D206,"",IF($E206=1,EOMONTH(EDATE(Bonds!$I206,6*(22-1)),0),EDATE(Bonds!$I206,6*(22-1))))</f>
        <v/>
      </c>
      <c r="AB206" s="16" t="str">
        <f>IF(23&gt;$D206,"",IF($E206=1,EOMONTH(EDATE(Bonds!$I206,6*(23-1)),0),EDATE(Bonds!$I206,6*(23-1))))</f>
        <v/>
      </c>
      <c r="AC206" s="16" t="str">
        <f>IF(24&gt;$D206,"",IF($E206=1,EOMONTH(EDATE(Bonds!$I206,6*(24-1)),0),EDATE(Bonds!$I206,6*(24-1))))</f>
        <v/>
      </c>
      <c r="AD206" s="16" t="str">
        <f>IF(25&gt;$D206,"",IF($E206=1,EOMONTH(EDATE(Bonds!$I206,6*(25-1)),0),EDATE(Bonds!$I206,6*(25-1))))</f>
        <v/>
      </c>
      <c r="AE206" s="16" t="str">
        <f>IF(26&gt;$D206,"",IF($E206=1,EOMONTH(EDATE(Bonds!$I206,6*(26-1)),0),EDATE(Bonds!$I206,6*(26-1))))</f>
        <v/>
      </c>
      <c r="AF206" s="16" t="str">
        <f>IF(27&gt;$D206,"",IF($E206=1,EOMONTH(EDATE(Bonds!$I206,6*(27-1)),0),EDATE(Bonds!$I206,6*(27-1))))</f>
        <v/>
      </c>
      <c r="AG206" s="16" t="str">
        <f>IF(28&gt;$D206,"",IF($E206=1,EOMONTH(EDATE(Bonds!$I206,6*(28-1)),0),EDATE(Bonds!$I206,6*(28-1))))</f>
        <v/>
      </c>
      <c r="AH206" s="16" t="str">
        <f>IF(29&gt;$D206,"",IF($E206=1,EOMONTH(EDATE(Bonds!$I206,6*(29-1)),0),EDATE(Bonds!$I206,6*(29-1))))</f>
        <v/>
      </c>
      <c r="AI206" s="16" t="str">
        <f>IF(30&gt;$D206,"",IF($E206=1,EOMONTH(EDATE(Bonds!$I206,6*(30-1)),0),EDATE(Bonds!$I206,6*(30-1))))</f>
        <v/>
      </c>
      <c r="AJ206" s="16" t="str">
        <f>IF(31&gt;$D206,"",IF($E206=1,EOMONTH(EDATE(Bonds!$I206,6*(31-1)),0),EDATE(Bonds!$I206,6*(31-1))))</f>
        <v/>
      </c>
      <c r="AK206" s="16" t="str">
        <f>IF(32&gt;$D206,"",IF($E206=1,EOMONTH(EDATE(Bonds!$I206,6*(32-1)),0),EDATE(Bonds!$I206,6*(32-1))))</f>
        <v/>
      </c>
      <c r="AL206" s="16" t="str">
        <f>IF(33&gt;$D206,"",IF($E206=1,EOMONTH(EDATE(Bonds!$I206,6*(33-1)),0),EDATE(Bonds!$I206,6*(33-1))))</f>
        <v/>
      </c>
      <c r="AM206" s="16" t="str">
        <f>IF(34&gt;$D206,"",IF($E206=1,EOMONTH(EDATE(Bonds!$I206,6*(34-1)),0),EDATE(Bonds!$I206,6*(34-1))))</f>
        <v/>
      </c>
      <c r="AN206" s="16" t="str">
        <f>IF(35&gt;$D206,"",IF($E206=1,EOMONTH(EDATE(Bonds!$I206,6*(35-1)),0),EDATE(Bonds!$I206,6*(35-1))))</f>
        <v/>
      </c>
      <c r="AO206" s="16" t="str">
        <f>IF(36&gt;$D206,"",IF($E206=1,EOMONTH(EDATE(Bonds!$I206,6*(36-1)),0),EDATE(Bonds!$I206,6*(36-1))))</f>
        <v/>
      </c>
      <c r="AP206" s="16" t="str">
        <f>IF(37&gt;$D206,"",IF($E206=1,EOMONTH(EDATE(Bonds!$I206,6*(37-1)),0),EDATE(Bonds!$I206,6*(37-1))))</f>
        <v/>
      </c>
      <c r="AQ206" s="16" t="str">
        <f>IF(38&gt;$D206,"",IF($E206=1,EOMONTH(EDATE(Bonds!$I206,6*(38-1)),0),EDATE(Bonds!$I206,6*(38-1))))</f>
        <v/>
      </c>
      <c r="AR206" s="16" t="str">
        <f>IF(39&gt;$D206,"",IF($E206=1,EOMONTH(EDATE(Bonds!$I206,6*(39-1)),0),EDATE(Bonds!$I206,6*(39-1))))</f>
        <v/>
      </c>
      <c r="AS206" s="16" t="str">
        <f>IF(40&gt;$D206,"",IF($E206=1,EOMONTH(EDATE(Bonds!$I206,6*(40-1)),0),EDATE(Bonds!$I206,6*(40-1))))</f>
        <v/>
      </c>
      <c r="AT206" s="16" t="str">
        <f>IF(41&gt;$D206,"",IF($E206=1,EOMONTH(EDATE(Bonds!$I206,6*(41-1)),0),EDATE(Bonds!$I206,6*(41-1))))</f>
        <v/>
      </c>
      <c r="AU206" s="16" t="str">
        <f>IF(42&gt;$D206,"",IF($E206=1,EOMONTH(EDATE(Bonds!$I206,6*(42-1)),0),EDATE(Bonds!$I206,6*(42-1))))</f>
        <v/>
      </c>
      <c r="AV206" s="16" t="str">
        <f>IF(43&gt;$D206,"",IF($E206=1,EOMONTH(EDATE(Bonds!$I206,6*(43-1)),0),EDATE(Bonds!$I206,6*(43-1))))</f>
        <v/>
      </c>
      <c r="AW206" s="16" t="str">
        <f>IF(44&gt;$D206,"",IF($E206=1,EOMONTH(EDATE(Bonds!$I206,6*(44-1)),0),EDATE(Bonds!$I206,6*(44-1))))</f>
        <v/>
      </c>
      <c r="AX206" s="16" t="str">
        <f>IF(45&gt;$D206,"",IF($E206=1,EOMONTH(EDATE(Bonds!$I206,6*(45-1)),0),EDATE(Bonds!$I206,6*(45-1))))</f>
        <v/>
      </c>
      <c r="AY206" s="16" t="str">
        <f>IF(46&gt;$D206,"",IF($E206=1,EOMONTH(EDATE(Bonds!$I206,6*(46-1)),0),EDATE(Bonds!$I206,6*(46-1))))</f>
        <v/>
      </c>
      <c r="AZ206" s="16" t="str">
        <f>IF(47&gt;$D206,"",IF($E206=1,EOMONTH(EDATE(Bonds!$I206,6*(47-1)),0),EDATE(Bonds!$I206,6*(47-1))))</f>
        <v/>
      </c>
      <c r="BA206" s="16" t="str">
        <f>IF(48&gt;$D206,"",IF($E206=1,EOMONTH(EDATE(Bonds!$I206,6*(48-1)),0),EDATE(Bonds!$I206,6*(48-1))))</f>
        <v/>
      </c>
      <c r="BB206" s="16" t="str">
        <f>IF(49&gt;$D206,"",IF($E206=1,EOMONTH(EDATE(Bonds!$I206,6*(49-1)),0),EDATE(Bonds!$I206,6*(49-1))))</f>
        <v/>
      </c>
      <c r="BC206" s="16" t="str">
        <f>IF(50&gt;$D206,"",IF($E206=1,EOMONTH(EDATE(Bonds!$I206,6*(50-1)),0),EDATE(Bonds!$I206,6*(50-1))))</f>
        <v/>
      </c>
      <c r="BD206" s="16" t="str">
        <f>IF(51&gt;$D206,"",IF($E206=1,EOMONTH(EDATE(Bonds!$I206,6*(51-1)),0),EDATE(Bonds!$I206,6*(51-1))))</f>
        <v/>
      </c>
      <c r="BE206" s="16" t="str">
        <f>IF(52&gt;$D206,"",IF($E206=1,EOMONTH(EDATE(Bonds!$I206,6*(52-1)),0),EDATE(Bonds!$I206,6*(52-1))))</f>
        <v/>
      </c>
      <c r="BF206" s="16" t="str">
        <f>IF(53&gt;$D206,"",IF($E206=1,EOMONTH(EDATE(Bonds!$I206,6*(53-1)),0),EDATE(Bonds!$I206,6*(53-1))))</f>
        <v/>
      </c>
      <c r="BG206" s="16" t="str">
        <f>IF(54&gt;$D206,"",IF($E206=1,EOMONTH(EDATE(Bonds!$I206,6*(54-1)),0),EDATE(Bonds!$I206,6*(54-1))))</f>
        <v/>
      </c>
      <c r="BH206" s="16" t="str">
        <f>IF(55&gt;$D206,"",IF($E206=1,EOMONTH(EDATE(Bonds!$I206,6*(55-1)),0),EDATE(Bonds!$I206,6*(55-1))))</f>
        <v/>
      </c>
      <c r="BI206" s="16" t="str">
        <f>IF(56&gt;$D206,"",IF($E206=1,EOMONTH(EDATE(Bonds!$I206,6*(56-1)),0),EDATE(Bonds!$I206,6*(56-1))))</f>
        <v/>
      </c>
      <c r="BJ206" s="16" t="str">
        <f>IF(57&gt;$D206,"",IF($E206=1,EOMONTH(EDATE(Bonds!$I206,6*(57-1)),0),EDATE(Bonds!$I206,6*(57-1))))</f>
        <v/>
      </c>
      <c r="BK206" s="16" t="str">
        <f>IF(58&gt;$D206,"",IF($E206=1,EOMONTH(EDATE(Bonds!$I206,6*(58-1)),0),EDATE(Bonds!$I206,6*(58-1))))</f>
        <v/>
      </c>
      <c r="BL206" s="16" t="str">
        <f>IF(59&gt;$D206,"",IF($E206=1,EOMONTH(EDATE(Bonds!$I206,6*(59-1)),0),EDATE(Bonds!$I206,6*(59-1))))</f>
        <v/>
      </c>
      <c r="BM206" s="16" t="str">
        <f>IF(60&gt;$D206,"",IF($E206=1,EOMONTH(EDATE(Bonds!$I206,6*(60-1)),0),EDATE(Bonds!$I206,6*(60-1))))</f>
        <v/>
      </c>
      <c r="BO206" s="22">
        <f t="shared" si="364"/>
        <v>3.8804014146881394E-2</v>
      </c>
      <c r="BP206" s="22">
        <f t="shared" si="365"/>
        <v>4.0970007394902724E-2</v>
      </c>
      <c r="BQ206" s="22">
        <f t="shared" si="366"/>
        <v>4.2385663294413671E-2</v>
      </c>
      <c r="BR206" s="22">
        <f t="shared" si="367"/>
        <v>4.3268245081472673E-2</v>
      </c>
      <c r="BS206" s="22">
        <f t="shared" si="368"/>
        <v>4.3824848087713739E-2</v>
      </c>
      <c r="BT206" s="22">
        <f t="shared" si="369"/>
        <v>4.4170476768592037E-2</v>
      </c>
      <c r="BU206" s="22">
        <f t="shared" si="370"/>
        <v>4.4405613005269767E-2</v>
      </c>
      <c r="BV206" s="22">
        <f t="shared" si="371"/>
        <v>4.458100306399828E-2</v>
      </c>
      <c r="BW206" s="22">
        <f t="shared" si="372"/>
        <v>4.474133862374341E-2</v>
      </c>
      <c r="BX206" s="22">
        <f t="shared" si="373"/>
        <v>4.4905070508313404E-2</v>
      </c>
      <c r="BY206" s="22" t="str">
        <f t="shared" si="374"/>
        <v/>
      </c>
      <c r="BZ206" s="22" t="str">
        <f t="shared" si="375"/>
        <v/>
      </c>
      <c r="CA206" s="22" t="str">
        <f t="shared" si="376"/>
        <v/>
      </c>
      <c r="CB206" s="22" t="str">
        <f t="shared" si="377"/>
        <v/>
      </c>
      <c r="CC206" s="22" t="str">
        <f t="shared" si="378"/>
        <v/>
      </c>
      <c r="CD206" s="22" t="str">
        <f t="shared" si="379"/>
        <v/>
      </c>
      <c r="CE206" s="22" t="str">
        <f t="shared" si="380"/>
        <v/>
      </c>
      <c r="CF206" s="22" t="str">
        <f t="shared" si="381"/>
        <v/>
      </c>
      <c r="CG206" s="22" t="str">
        <f t="shared" si="382"/>
        <v/>
      </c>
      <c r="CH206" s="22" t="str">
        <f t="shared" si="383"/>
        <v/>
      </c>
      <c r="CI206" s="22" t="str">
        <f t="shared" si="384"/>
        <v/>
      </c>
      <c r="CJ206" s="22" t="str">
        <f t="shared" si="385"/>
        <v/>
      </c>
      <c r="CK206" s="22" t="str">
        <f t="shared" si="386"/>
        <v/>
      </c>
      <c r="CL206" s="22" t="str">
        <f t="shared" si="387"/>
        <v/>
      </c>
      <c r="CM206" s="22" t="str">
        <f t="shared" si="388"/>
        <v/>
      </c>
      <c r="CN206" s="22" t="str">
        <f t="shared" si="389"/>
        <v/>
      </c>
      <c r="CO206" s="22" t="str">
        <f t="shared" si="390"/>
        <v/>
      </c>
      <c r="CP206" s="22" t="str">
        <f t="shared" si="391"/>
        <v/>
      </c>
      <c r="CQ206" s="22" t="str">
        <f t="shared" si="392"/>
        <v/>
      </c>
      <c r="CR206" s="22" t="str">
        <f t="shared" si="393"/>
        <v/>
      </c>
      <c r="CS206" s="22" t="str">
        <f t="shared" si="394"/>
        <v/>
      </c>
      <c r="CT206" s="22" t="str">
        <f t="shared" si="395"/>
        <v/>
      </c>
      <c r="CU206" s="22" t="str">
        <f t="shared" si="396"/>
        <v/>
      </c>
      <c r="CV206" s="22" t="str">
        <f t="shared" si="397"/>
        <v/>
      </c>
      <c r="CW206" s="22" t="str">
        <f t="shared" si="398"/>
        <v/>
      </c>
      <c r="CX206" s="22" t="str">
        <f t="shared" si="399"/>
        <v/>
      </c>
      <c r="CY206" s="22" t="str">
        <f t="shared" si="400"/>
        <v/>
      </c>
      <c r="CZ206" s="22" t="str">
        <f t="shared" si="401"/>
        <v/>
      </c>
      <c r="DA206" s="22" t="str">
        <f t="shared" si="402"/>
        <v/>
      </c>
      <c r="DB206" s="22" t="str">
        <f t="shared" si="403"/>
        <v/>
      </c>
      <c r="DC206" s="22" t="str">
        <f t="shared" si="404"/>
        <v/>
      </c>
      <c r="DD206" s="22" t="str">
        <f t="shared" si="405"/>
        <v/>
      </c>
      <c r="DE206" s="22" t="str">
        <f t="shared" si="406"/>
        <v/>
      </c>
      <c r="DF206" s="22" t="str">
        <f t="shared" si="407"/>
        <v/>
      </c>
      <c r="DG206" s="22" t="str">
        <f t="shared" si="408"/>
        <v/>
      </c>
      <c r="DH206" s="22" t="str">
        <f t="shared" si="409"/>
        <v/>
      </c>
      <c r="DI206" s="22" t="str">
        <f t="shared" si="410"/>
        <v/>
      </c>
      <c r="DJ206" s="22" t="str">
        <f t="shared" si="411"/>
        <v/>
      </c>
      <c r="DK206" s="22" t="str">
        <f t="shared" si="412"/>
        <v/>
      </c>
      <c r="DL206" s="22" t="str">
        <f t="shared" si="413"/>
        <v/>
      </c>
      <c r="DM206" s="22" t="str">
        <f t="shared" si="414"/>
        <v/>
      </c>
      <c r="DN206" s="22" t="str">
        <f t="shared" si="415"/>
        <v/>
      </c>
      <c r="DO206" s="22" t="str">
        <f t="shared" si="416"/>
        <v/>
      </c>
      <c r="DP206" s="22" t="str">
        <f t="shared" si="417"/>
        <v/>
      </c>
      <c r="DQ206" s="22" t="str">
        <f t="shared" si="418"/>
        <v/>
      </c>
      <c r="DR206" s="22" t="str">
        <f t="shared" si="419"/>
        <v/>
      </c>
      <c r="DS206" s="22" t="str">
        <f t="shared" si="420"/>
        <v/>
      </c>
      <c r="DT206" s="22" t="str">
        <f t="shared" si="421"/>
        <v/>
      </c>
      <c r="DU206" s="22" t="str">
        <f t="shared" si="422"/>
        <v/>
      </c>
      <c r="DV206" s="22" t="str">
        <f t="shared" si="423"/>
        <v/>
      </c>
      <c r="DX206" s="18">
        <f t="shared" si="424"/>
        <v>2.0309497604592845</v>
      </c>
      <c r="DY206" s="18">
        <f t="shared" si="425"/>
        <v>1.9883923522741975</v>
      </c>
      <c r="DZ206" s="18">
        <f t="shared" si="426"/>
        <v>1.9438976115966695</v>
      </c>
      <c r="EA206" s="18">
        <f t="shared" si="427"/>
        <v>1.9000628950410821</v>
      </c>
      <c r="EB206" s="18">
        <f t="shared" si="428"/>
        <v>1.8565857893269881</v>
      </c>
      <c r="EC206" s="18">
        <f t="shared" si="429"/>
        <v>1.8148557339034803</v>
      </c>
      <c r="ED206" s="18">
        <f t="shared" si="430"/>
        <v>1.7734729716708986</v>
      </c>
      <c r="EE206" s="18">
        <f t="shared" si="431"/>
        <v>1.7336623511525389</v>
      </c>
      <c r="EF206" s="18">
        <f t="shared" si="432"/>
        <v>1.6939396151469812</v>
      </c>
      <c r="EG206" s="18">
        <f t="shared" si="433"/>
        <v>81.919336887677986</v>
      </c>
      <c r="EH206" s="18">
        <f t="shared" si="434"/>
        <v>0</v>
      </c>
      <c r="EI206" s="18">
        <f t="shared" si="435"/>
        <v>0</v>
      </c>
      <c r="EJ206" s="18">
        <f t="shared" si="436"/>
        <v>0</v>
      </c>
      <c r="EK206" s="18">
        <f t="shared" si="437"/>
        <v>0</v>
      </c>
      <c r="EL206" s="18">
        <f t="shared" si="438"/>
        <v>0</v>
      </c>
      <c r="EM206" s="18">
        <f t="shared" si="439"/>
        <v>0</v>
      </c>
      <c r="EN206" s="18">
        <f t="shared" si="440"/>
        <v>0</v>
      </c>
      <c r="EO206" s="18">
        <f t="shared" si="441"/>
        <v>0</v>
      </c>
      <c r="EP206" s="18">
        <f t="shared" si="442"/>
        <v>0</v>
      </c>
      <c r="EQ206" s="18">
        <f t="shared" si="443"/>
        <v>0</v>
      </c>
      <c r="ER206" s="18">
        <f t="shared" si="444"/>
        <v>0</v>
      </c>
      <c r="ES206" s="18">
        <f t="shared" si="445"/>
        <v>0</v>
      </c>
      <c r="ET206" s="18">
        <f t="shared" si="446"/>
        <v>0</v>
      </c>
      <c r="EU206" s="18">
        <f t="shared" si="447"/>
        <v>0</v>
      </c>
      <c r="EV206" s="18">
        <f t="shared" si="448"/>
        <v>0</v>
      </c>
      <c r="EW206" s="18">
        <f t="shared" si="449"/>
        <v>0</v>
      </c>
      <c r="EX206" s="18">
        <f t="shared" si="450"/>
        <v>0</v>
      </c>
      <c r="EY206" s="18">
        <f t="shared" si="451"/>
        <v>0</v>
      </c>
      <c r="EZ206" s="18">
        <f t="shared" si="452"/>
        <v>0</v>
      </c>
      <c r="FA206" s="18">
        <f t="shared" si="453"/>
        <v>0</v>
      </c>
      <c r="FB206" s="18">
        <f t="shared" si="454"/>
        <v>0</v>
      </c>
      <c r="FC206" s="18">
        <f t="shared" si="455"/>
        <v>0</v>
      </c>
      <c r="FD206" s="18">
        <f t="shared" si="456"/>
        <v>0</v>
      </c>
      <c r="FE206" s="18">
        <f t="shared" si="457"/>
        <v>0</v>
      </c>
      <c r="FF206" s="18">
        <f t="shared" si="458"/>
        <v>0</v>
      </c>
      <c r="FG206" s="18">
        <f t="shared" si="459"/>
        <v>0</v>
      </c>
      <c r="FH206" s="18">
        <f t="shared" si="460"/>
        <v>0</v>
      </c>
      <c r="FI206" s="18">
        <f t="shared" si="461"/>
        <v>0</v>
      </c>
      <c r="FJ206" s="18">
        <f t="shared" si="462"/>
        <v>0</v>
      </c>
      <c r="FK206" s="18">
        <f t="shared" si="463"/>
        <v>0</v>
      </c>
      <c r="FL206" s="18">
        <f t="shared" si="464"/>
        <v>0</v>
      </c>
      <c r="FM206" s="18">
        <f t="shared" si="465"/>
        <v>0</v>
      </c>
      <c r="FN206" s="18">
        <f t="shared" si="466"/>
        <v>0</v>
      </c>
      <c r="FO206" s="18">
        <f t="shared" si="467"/>
        <v>0</v>
      </c>
      <c r="FP206" s="18">
        <f t="shared" si="468"/>
        <v>0</v>
      </c>
      <c r="FQ206" s="18">
        <f t="shared" si="469"/>
        <v>0</v>
      </c>
      <c r="FR206" s="18">
        <f t="shared" si="470"/>
        <v>0</v>
      </c>
      <c r="FS206" s="18">
        <f t="shared" si="471"/>
        <v>0</v>
      </c>
      <c r="FT206" s="18">
        <f t="shared" si="472"/>
        <v>0</v>
      </c>
      <c r="FU206" s="18">
        <f t="shared" si="473"/>
        <v>0</v>
      </c>
      <c r="FV206" s="18">
        <f t="shared" si="474"/>
        <v>0</v>
      </c>
      <c r="FW206" s="18">
        <f t="shared" si="475"/>
        <v>0</v>
      </c>
      <c r="FX206" s="18">
        <f t="shared" si="476"/>
        <v>0</v>
      </c>
      <c r="FY206" s="18">
        <f t="shared" si="477"/>
        <v>0</v>
      </c>
      <c r="FZ206" s="18">
        <f t="shared" si="478"/>
        <v>0</v>
      </c>
      <c r="GA206" s="18">
        <f t="shared" si="479"/>
        <v>0</v>
      </c>
      <c r="GB206" s="18">
        <f t="shared" si="480"/>
        <v>0</v>
      </c>
      <c r="GC206" s="18">
        <f t="shared" si="481"/>
        <v>0</v>
      </c>
      <c r="GD206" s="18">
        <f t="shared" si="482"/>
        <v>0</v>
      </c>
      <c r="GE206" s="18">
        <f t="shared" si="483"/>
        <v>0</v>
      </c>
    </row>
    <row r="207" spans="1:187" x14ac:dyDescent="0.2">
      <c r="A207">
        <v>204</v>
      </c>
      <c r="B207" s="16">
        <f>Bonds!B207</f>
        <v>48060</v>
      </c>
      <c r="C207" s="17">
        <f>Bonds!C207</f>
        <v>4.375</v>
      </c>
      <c r="D207">
        <f>Bonds!Q207</f>
        <v>10</v>
      </c>
      <c r="E207">
        <f t="shared" si="363"/>
        <v>1</v>
      </c>
      <c r="F207" s="16">
        <f>IF(1&gt;$D207,"",IF($E207=1,EOMONTH(EDATE(Bonds!$I207,6*(1-1)),0),EDATE(Bonds!$I207,6*(1-1))))</f>
        <v>46418</v>
      </c>
      <c r="G207" s="16">
        <f>IF(2&gt;$D207,"",IF($E207=1,EOMONTH(EDATE(Bonds!$I207,6*(2-1)),0),EDATE(Bonds!$I207,6*(2-1))))</f>
        <v>46599</v>
      </c>
      <c r="H207" s="16">
        <f>IF(3&gt;$D207,"",IF($E207=1,EOMONTH(EDATE(Bonds!$I207,6*(3-1)),0),EDATE(Bonds!$I207,6*(3-1))))</f>
        <v>46783</v>
      </c>
      <c r="I207" s="16">
        <f>IF(4&gt;$D207,"",IF($E207=1,EOMONTH(EDATE(Bonds!$I207,6*(4-1)),0),EDATE(Bonds!$I207,6*(4-1))))</f>
        <v>46965</v>
      </c>
      <c r="J207" s="16">
        <f>IF(5&gt;$D207,"",IF($E207=1,EOMONTH(EDATE(Bonds!$I207,6*(5-1)),0),EDATE(Bonds!$I207,6*(5-1))))</f>
        <v>47149</v>
      </c>
      <c r="K207" s="16">
        <f>IF(6&gt;$D207,"",IF($E207=1,EOMONTH(EDATE(Bonds!$I207,6*(6-1)),0),EDATE(Bonds!$I207,6*(6-1))))</f>
        <v>47330</v>
      </c>
      <c r="L207" s="16">
        <f>IF(7&gt;$D207,"",IF($E207=1,EOMONTH(EDATE(Bonds!$I207,6*(7-1)),0),EDATE(Bonds!$I207,6*(7-1))))</f>
        <v>47514</v>
      </c>
      <c r="M207" s="16">
        <f>IF(8&gt;$D207,"",IF($E207=1,EOMONTH(EDATE(Bonds!$I207,6*(8-1)),0),EDATE(Bonds!$I207,6*(8-1))))</f>
        <v>47695</v>
      </c>
      <c r="N207" s="16">
        <f>IF(9&gt;$D207,"",IF($E207=1,EOMONTH(EDATE(Bonds!$I207,6*(9-1)),0),EDATE(Bonds!$I207,6*(9-1))))</f>
        <v>47879</v>
      </c>
      <c r="O207" s="16">
        <f>IF(10&gt;$D207,"",IF($E207=1,EOMONTH(EDATE(Bonds!$I207,6*(10-1)),0),EDATE(Bonds!$I207,6*(10-1))))</f>
        <v>48060</v>
      </c>
      <c r="P207" s="16" t="str">
        <f>IF(11&gt;$D207,"",IF($E207=1,EOMONTH(EDATE(Bonds!$I207,6*(11-1)),0),EDATE(Bonds!$I207,6*(11-1))))</f>
        <v/>
      </c>
      <c r="Q207" s="16" t="str">
        <f>IF(12&gt;$D207,"",IF($E207=1,EOMONTH(EDATE(Bonds!$I207,6*(12-1)),0),EDATE(Bonds!$I207,6*(12-1))))</f>
        <v/>
      </c>
      <c r="R207" s="16" t="str">
        <f>IF(13&gt;$D207,"",IF($E207=1,EOMONTH(EDATE(Bonds!$I207,6*(13-1)),0),EDATE(Bonds!$I207,6*(13-1))))</f>
        <v/>
      </c>
      <c r="S207" s="16" t="str">
        <f>IF(14&gt;$D207,"",IF($E207=1,EOMONTH(EDATE(Bonds!$I207,6*(14-1)),0),EDATE(Bonds!$I207,6*(14-1))))</f>
        <v/>
      </c>
      <c r="T207" s="16" t="str">
        <f>IF(15&gt;$D207,"",IF($E207=1,EOMONTH(EDATE(Bonds!$I207,6*(15-1)),0),EDATE(Bonds!$I207,6*(15-1))))</f>
        <v/>
      </c>
      <c r="U207" s="16" t="str">
        <f>IF(16&gt;$D207,"",IF($E207=1,EOMONTH(EDATE(Bonds!$I207,6*(16-1)),0),EDATE(Bonds!$I207,6*(16-1))))</f>
        <v/>
      </c>
      <c r="V207" s="16" t="str">
        <f>IF(17&gt;$D207,"",IF($E207=1,EOMONTH(EDATE(Bonds!$I207,6*(17-1)),0),EDATE(Bonds!$I207,6*(17-1))))</f>
        <v/>
      </c>
      <c r="W207" s="16" t="str">
        <f>IF(18&gt;$D207,"",IF($E207=1,EOMONTH(EDATE(Bonds!$I207,6*(18-1)),0),EDATE(Bonds!$I207,6*(18-1))))</f>
        <v/>
      </c>
      <c r="X207" s="16" t="str">
        <f>IF(19&gt;$D207,"",IF($E207=1,EOMONTH(EDATE(Bonds!$I207,6*(19-1)),0),EDATE(Bonds!$I207,6*(19-1))))</f>
        <v/>
      </c>
      <c r="Y207" s="16" t="str">
        <f>IF(20&gt;$D207,"",IF($E207=1,EOMONTH(EDATE(Bonds!$I207,6*(20-1)),0),EDATE(Bonds!$I207,6*(20-1))))</f>
        <v/>
      </c>
      <c r="Z207" s="16" t="str">
        <f>IF(21&gt;$D207,"",IF($E207=1,EOMONTH(EDATE(Bonds!$I207,6*(21-1)),0),EDATE(Bonds!$I207,6*(21-1))))</f>
        <v/>
      </c>
      <c r="AA207" s="16" t="str">
        <f>IF(22&gt;$D207,"",IF($E207=1,EOMONTH(EDATE(Bonds!$I207,6*(22-1)),0),EDATE(Bonds!$I207,6*(22-1))))</f>
        <v/>
      </c>
      <c r="AB207" s="16" t="str">
        <f>IF(23&gt;$D207,"",IF($E207=1,EOMONTH(EDATE(Bonds!$I207,6*(23-1)),0),EDATE(Bonds!$I207,6*(23-1))))</f>
        <v/>
      </c>
      <c r="AC207" s="16" t="str">
        <f>IF(24&gt;$D207,"",IF($E207=1,EOMONTH(EDATE(Bonds!$I207,6*(24-1)),0),EDATE(Bonds!$I207,6*(24-1))))</f>
        <v/>
      </c>
      <c r="AD207" s="16" t="str">
        <f>IF(25&gt;$D207,"",IF($E207=1,EOMONTH(EDATE(Bonds!$I207,6*(25-1)),0),EDATE(Bonds!$I207,6*(25-1))))</f>
        <v/>
      </c>
      <c r="AE207" s="16" t="str">
        <f>IF(26&gt;$D207,"",IF($E207=1,EOMONTH(EDATE(Bonds!$I207,6*(26-1)),0),EDATE(Bonds!$I207,6*(26-1))))</f>
        <v/>
      </c>
      <c r="AF207" s="16" t="str">
        <f>IF(27&gt;$D207,"",IF($E207=1,EOMONTH(EDATE(Bonds!$I207,6*(27-1)),0),EDATE(Bonds!$I207,6*(27-1))))</f>
        <v/>
      </c>
      <c r="AG207" s="16" t="str">
        <f>IF(28&gt;$D207,"",IF($E207=1,EOMONTH(EDATE(Bonds!$I207,6*(28-1)),0),EDATE(Bonds!$I207,6*(28-1))))</f>
        <v/>
      </c>
      <c r="AH207" s="16" t="str">
        <f>IF(29&gt;$D207,"",IF($E207=1,EOMONTH(EDATE(Bonds!$I207,6*(29-1)),0),EDATE(Bonds!$I207,6*(29-1))))</f>
        <v/>
      </c>
      <c r="AI207" s="16" t="str">
        <f>IF(30&gt;$D207,"",IF($E207=1,EOMONTH(EDATE(Bonds!$I207,6*(30-1)),0),EDATE(Bonds!$I207,6*(30-1))))</f>
        <v/>
      </c>
      <c r="AJ207" s="16" t="str">
        <f>IF(31&gt;$D207,"",IF($E207=1,EOMONTH(EDATE(Bonds!$I207,6*(31-1)),0),EDATE(Bonds!$I207,6*(31-1))))</f>
        <v/>
      </c>
      <c r="AK207" s="16" t="str">
        <f>IF(32&gt;$D207,"",IF($E207=1,EOMONTH(EDATE(Bonds!$I207,6*(32-1)),0),EDATE(Bonds!$I207,6*(32-1))))</f>
        <v/>
      </c>
      <c r="AL207" s="16" t="str">
        <f>IF(33&gt;$D207,"",IF($E207=1,EOMONTH(EDATE(Bonds!$I207,6*(33-1)),0),EDATE(Bonds!$I207,6*(33-1))))</f>
        <v/>
      </c>
      <c r="AM207" s="16" t="str">
        <f>IF(34&gt;$D207,"",IF($E207=1,EOMONTH(EDATE(Bonds!$I207,6*(34-1)),0),EDATE(Bonds!$I207,6*(34-1))))</f>
        <v/>
      </c>
      <c r="AN207" s="16" t="str">
        <f>IF(35&gt;$D207,"",IF($E207=1,EOMONTH(EDATE(Bonds!$I207,6*(35-1)),0),EDATE(Bonds!$I207,6*(35-1))))</f>
        <v/>
      </c>
      <c r="AO207" s="16" t="str">
        <f>IF(36&gt;$D207,"",IF($E207=1,EOMONTH(EDATE(Bonds!$I207,6*(36-1)),0),EDATE(Bonds!$I207,6*(36-1))))</f>
        <v/>
      </c>
      <c r="AP207" s="16" t="str">
        <f>IF(37&gt;$D207,"",IF($E207=1,EOMONTH(EDATE(Bonds!$I207,6*(37-1)),0),EDATE(Bonds!$I207,6*(37-1))))</f>
        <v/>
      </c>
      <c r="AQ207" s="16" t="str">
        <f>IF(38&gt;$D207,"",IF($E207=1,EOMONTH(EDATE(Bonds!$I207,6*(38-1)),0),EDATE(Bonds!$I207,6*(38-1))))</f>
        <v/>
      </c>
      <c r="AR207" s="16" t="str">
        <f>IF(39&gt;$D207,"",IF($E207=1,EOMONTH(EDATE(Bonds!$I207,6*(39-1)),0),EDATE(Bonds!$I207,6*(39-1))))</f>
        <v/>
      </c>
      <c r="AS207" s="16" t="str">
        <f>IF(40&gt;$D207,"",IF($E207=1,EOMONTH(EDATE(Bonds!$I207,6*(40-1)),0),EDATE(Bonds!$I207,6*(40-1))))</f>
        <v/>
      </c>
      <c r="AT207" s="16" t="str">
        <f>IF(41&gt;$D207,"",IF($E207=1,EOMONTH(EDATE(Bonds!$I207,6*(41-1)),0),EDATE(Bonds!$I207,6*(41-1))))</f>
        <v/>
      </c>
      <c r="AU207" s="16" t="str">
        <f>IF(42&gt;$D207,"",IF($E207=1,EOMONTH(EDATE(Bonds!$I207,6*(42-1)),0),EDATE(Bonds!$I207,6*(42-1))))</f>
        <v/>
      </c>
      <c r="AV207" s="16" t="str">
        <f>IF(43&gt;$D207,"",IF($E207=1,EOMONTH(EDATE(Bonds!$I207,6*(43-1)),0),EDATE(Bonds!$I207,6*(43-1))))</f>
        <v/>
      </c>
      <c r="AW207" s="16" t="str">
        <f>IF(44&gt;$D207,"",IF($E207=1,EOMONTH(EDATE(Bonds!$I207,6*(44-1)),0),EDATE(Bonds!$I207,6*(44-1))))</f>
        <v/>
      </c>
      <c r="AX207" s="16" t="str">
        <f>IF(45&gt;$D207,"",IF($E207=1,EOMONTH(EDATE(Bonds!$I207,6*(45-1)),0),EDATE(Bonds!$I207,6*(45-1))))</f>
        <v/>
      </c>
      <c r="AY207" s="16" t="str">
        <f>IF(46&gt;$D207,"",IF($E207=1,EOMONTH(EDATE(Bonds!$I207,6*(46-1)),0),EDATE(Bonds!$I207,6*(46-1))))</f>
        <v/>
      </c>
      <c r="AZ207" s="16" t="str">
        <f>IF(47&gt;$D207,"",IF($E207=1,EOMONTH(EDATE(Bonds!$I207,6*(47-1)),0),EDATE(Bonds!$I207,6*(47-1))))</f>
        <v/>
      </c>
      <c r="BA207" s="16" t="str">
        <f>IF(48&gt;$D207,"",IF($E207=1,EOMONTH(EDATE(Bonds!$I207,6*(48-1)),0),EDATE(Bonds!$I207,6*(48-1))))</f>
        <v/>
      </c>
      <c r="BB207" s="16" t="str">
        <f>IF(49&gt;$D207,"",IF($E207=1,EOMONTH(EDATE(Bonds!$I207,6*(49-1)),0),EDATE(Bonds!$I207,6*(49-1))))</f>
        <v/>
      </c>
      <c r="BC207" s="16" t="str">
        <f>IF(50&gt;$D207,"",IF($E207=1,EOMONTH(EDATE(Bonds!$I207,6*(50-1)),0),EDATE(Bonds!$I207,6*(50-1))))</f>
        <v/>
      </c>
      <c r="BD207" s="16" t="str">
        <f>IF(51&gt;$D207,"",IF($E207=1,EOMONTH(EDATE(Bonds!$I207,6*(51-1)),0),EDATE(Bonds!$I207,6*(51-1))))</f>
        <v/>
      </c>
      <c r="BE207" s="16" t="str">
        <f>IF(52&gt;$D207,"",IF($E207=1,EOMONTH(EDATE(Bonds!$I207,6*(52-1)),0),EDATE(Bonds!$I207,6*(52-1))))</f>
        <v/>
      </c>
      <c r="BF207" s="16" t="str">
        <f>IF(53&gt;$D207,"",IF($E207=1,EOMONTH(EDATE(Bonds!$I207,6*(53-1)),0),EDATE(Bonds!$I207,6*(53-1))))</f>
        <v/>
      </c>
      <c r="BG207" s="16" t="str">
        <f>IF(54&gt;$D207,"",IF($E207=1,EOMONTH(EDATE(Bonds!$I207,6*(54-1)),0),EDATE(Bonds!$I207,6*(54-1))))</f>
        <v/>
      </c>
      <c r="BH207" s="16" t="str">
        <f>IF(55&gt;$D207,"",IF($E207=1,EOMONTH(EDATE(Bonds!$I207,6*(55-1)),0),EDATE(Bonds!$I207,6*(55-1))))</f>
        <v/>
      </c>
      <c r="BI207" s="16" t="str">
        <f>IF(56&gt;$D207,"",IF($E207=1,EOMONTH(EDATE(Bonds!$I207,6*(56-1)),0),EDATE(Bonds!$I207,6*(56-1))))</f>
        <v/>
      </c>
      <c r="BJ207" s="16" t="str">
        <f>IF(57&gt;$D207,"",IF($E207=1,EOMONTH(EDATE(Bonds!$I207,6*(57-1)),0),EDATE(Bonds!$I207,6*(57-1))))</f>
        <v/>
      </c>
      <c r="BK207" s="16" t="str">
        <f>IF(58&gt;$D207,"",IF($E207=1,EOMONTH(EDATE(Bonds!$I207,6*(58-1)),0),EDATE(Bonds!$I207,6*(58-1))))</f>
        <v/>
      </c>
      <c r="BL207" s="16" t="str">
        <f>IF(59&gt;$D207,"",IF($E207=1,EOMONTH(EDATE(Bonds!$I207,6*(59-1)),0),EDATE(Bonds!$I207,6*(59-1))))</f>
        <v/>
      </c>
      <c r="BM207" s="16" t="str">
        <f>IF(60&gt;$D207,"",IF($E207=1,EOMONTH(EDATE(Bonds!$I207,6*(60-1)),0),EDATE(Bonds!$I207,6*(60-1))))</f>
        <v/>
      </c>
      <c r="BO207" s="22">
        <f t="shared" si="364"/>
        <v>3.8804014146881394E-2</v>
      </c>
      <c r="BP207" s="22">
        <f t="shared" si="365"/>
        <v>4.0970007394902724E-2</v>
      </c>
      <c r="BQ207" s="22">
        <f t="shared" si="366"/>
        <v>4.2385663294413671E-2</v>
      </c>
      <c r="BR207" s="22">
        <f t="shared" si="367"/>
        <v>4.3268245081472673E-2</v>
      </c>
      <c r="BS207" s="22">
        <f t="shared" si="368"/>
        <v>4.3824848087713739E-2</v>
      </c>
      <c r="BT207" s="22">
        <f t="shared" si="369"/>
        <v>4.4170476768592037E-2</v>
      </c>
      <c r="BU207" s="22">
        <f t="shared" si="370"/>
        <v>4.4405613005269767E-2</v>
      </c>
      <c r="BV207" s="22">
        <f t="shared" si="371"/>
        <v>4.458100306399828E-2</v>
      </c>
      <c r="BW207" s="22">
        <f t="shared" si="372"/>
        <v>4.474133862374341E-2</v>
      </c>
      <c r="BX207" s="22">
        <f t="shared" si="373"/>
        <v>4.4905070508313404E-2</v>
      </c>
      <c r="BY207" s="22" t="str">
        <f t="shared" si="374"/>
        <v/>
      </c>
      <c r="BZ207" s="22" t="str">
        <f t="shared" si="375"/>
        <v/>
      </c>
      <c r="CA207" s="22" t="str">
        <f t="shared" si="376"/>
        <v/>
      </c>
      <c r="CB207" s="22" t="str">
        <f t="shared" si="377"/>
        <v/>
      </c>
      <c r="CC207" s="22" t="str">
        <f t="shared" si="378"/>
        <v/>
      </c>
      <c r="CD207" s="22" t="str">
        <f t="shared" si="379"/>
        <v/>
      </c>
      <c r="CE207" s="22" t="str">
        <f t="shared" si="380"/>
        <v/>
      </c>
      <c r="CF207" s="22" t="str">
        <f t="shared" si="381"/>
        <v/>
      </c>
      <c r="CG207" s="22" t="str">
        <f t="shared" si="382"/>
        <v/>
      </c>
      <c r="CH207" s="22" t="str">
        <f t="shared" si="383"/>
        <v/>
      </c>
      <c r="CI207" s="22" t="str">
        <f t="shared" si="384"/>
        <v/>
      </c>
      <c r="CJ207" s="22" t="str">
        <f t="shared" si="385"/>
        <v/>
      </c>
      <c r="CK207" s="22" t="str">
        <f t="shared" si="386"/>
        <v/>
      </c>
      <c r="CL207" s="22" t="str">
        <f t="shared" si="387"/>
        <v/>
      </c>
      <c r="CM207" s="22" t="str">
        <f t="shared" si="388"/>
        <v/>
      </c>
      <c r="CN207" s="22" t="str">
        <f t="shared" si="389"/>
        <v/>
      </c>
      <c r="CO207" s="22" t="str">
        <f t="shared" si="390"/>
        <v/>
      </c>
      <c r="CP207" s="22" t="str">
        <f t="shared" si="391"/>
        <v/>
      </c>
      <c r="CQ207" s="22" t="str">
        <f t="shared" si="392"/>
        <v/>
      </c>
      <c r="CR207" s="22" t="str">
        <f t="shared" si="393"/>
        <v/>
      </c>
      <c r="CS207" s="22" t="str">
        <f t="shared" si="394"/>
        <v/>
      </c>
      <c r="CT207" s="22" t="str">
        <f t="shared" si="395"/>
        <v/>
      </c>
      <c r="CU207" s="22" t="str">
        <f t="shared" si="396"/>
        <v/>
      </c>
      <c r="CV207" s="22" t="str">
        <f t="shared" si="397"/>
        <v/>
      </c>
      <c r="CW207" s="22" t="str">
        <f t="shared" si="398"/>
        <v/>
      </c>
      <c r="CX207" s="22" t="str">
        <f t="shared" si="399"/>
        <v/>
      </c>
      <c r="CY207" s="22" t="str">
        <f t="shared" si="400"/>
        <v/>
      </c>
      <c r="CZ207" s="22" t="str">
        <f t="shared" si="401"/>
        <v/>
      </c>
      <c r="DA207" s="22" t="str">
        <f t="shared" si="402"/>
        <v/>
      </c>
      <c r="DB207" s="22" t="str">
        <f t="shared" si="403"/>
        <v/>
      </c>
      <c r="DC207" s="22" t="str">
        <f t="shared" si="404"/>
        <v/>
      </c>
      <c r="DD207" s="22" t="str">
        <f t="shared" si="405"/>
        <v/>
      </c>
      <c r="DE207" s="22" t="str">
        <f t="shared" si="406"/>
        <v/>
      </c>
      <c r="DF207" s="22" t="str">
        <f t="shared" si="407"/>
        <v/>
      </c>
      <c r="DG207" s="22" t="str">
        <f t="shared" si="408"/>
        <v/>
      </c>
      <c r="DH207" s="22" t="str">
        <f t="shared" si="409"/>
        <v/>
      </c>
      <c r="DI207" s="22" t="str">
        <f t="shared" si="410"/>
        <v/>
      </c>
      <c r="DJ207" s="22" t="str">
        <f t="shared" si="411"/>
        <v/>
      </c>
      <c r="DK207" s="22" t="str">
        <f t="shared" si="412"/>
        <v/>
      </c>
      <c r="DL207" s="22" t="str">
        <f t="shared" si="413"/>
        <v/>
      </c>
      <c r="DM207" s="22" t="str">
        <f t="shared" si="414"/>
        <v/>
      </c>
      <c r="DN207" s="22" t="str">
        <f t="shared" si="415"/>
        <v/>
      </c>
      <c r="DO207" s="22" t="str">
        <f t="shared" si="416"/>
        <v/>
      </c>
      <c r="DP207" s="22" t="str">
        <f t="shared" si="417"/>
        <v/>
      </c>
      <c r="DQ207" s="22" t="str">
        <f t="shared" si="418"/>
        <v/>
      </c>
      <c r="DR207" s="22" t="str">
        <f t="shared" si="419"/>
        <v/>
      </c>
      <c r="DS207" s="22" t="str">
        <f t="shared" si="420"/>
        <v/>
      </c>
      <c r="DT207" s="22" t="str">
        <f t="shared" si="421"/>
        <v/>
      </c>
      <c r="DU207" s="22" t="str">
        <f t="shared" si="422"/>
        <v/>
      </c>
      <c r="DV207" s="22" t="str">
        <f t="shared" si="423"/>
        <v/>
      </c>
      <c r="DX207" s="18">
        <f t="shared" si="424"/>
        <v>2.1540376247295443</v>
      </c>
      <c r="DY207" s="18">
        <f t="shared" si="425"/>
        <v>2.1089009796847549</v>
      </c>
      <c r="DZ207" s="18">
        <f t="shared" si="426"/>
        <v>2.0617095880570737</v>
      </c>
      <c r="EA207" s="18">
        <f t="shared" si="427"/>
        <v>2.0152182220132691</v>
      </c>
      <c r="EB207" s="18">
        <f t="shared" si="428"/>
        <v>1.9691061401952905</v>
      </c>
      <c r="EC207" s="18">
        <f t="shared" si="429"/>
        <v>1.9248469905036913</v>
      </c>
      <c r="ED207" s="18">
        <f t="shared" si="430"/>
        <v>1.8809561820751954</v>
      </c>
      <c r="EE207" s="18">
        <f t="shared" si="431"/>
        <v>1.8387327966769351</v>
      </c>
      <c r="EF207" s="18">
        <f t="shared" si="432"/>
        <v>1.7966026221255862</v>
      </c>
      <c r="EG207" s="18">
        <f t="shared" si="433"/>
        <v>82.019666755268517</v>
      </c>
      <c r="EH207" s="18">
        <f t="shared" si="434"/>
        <v>0</v>
      </c>
      <c r="EI207" s="18">
        <f t="shared" si="435"/>
        <v>0</v>
      </c>
      <c r="EJ207" s="18">
        <f t="shared" si="436"/>
        <v>0</v>
      </c>
      <c r="EK207" s="18">
        <f t="shared" si="437"/>
        <v>0</v>
      </c>
      <c r="EL207" s="18">
        <f t="shared" si="438"/>
        <v>0</v>
      </c>
      <c r="EM207" s="18">
        <f t="shared" si="439"/>
        <v>0</v>
      </c>
      <c r="EN207" s="18">
        <f t="shared" si="440"/>
        <v>0</v>
      </c>
      <c r="EO207" s="18">
        <f t="shared" si="441"/>
        <v>0</v>
      </c>
      <c r="EP207" s="18">
        <f t="shared" si="442"/>
        <v>0</v>
      </c>
      <c r="EQ207" s="18">
        <f t="shared" si="443"/>
        <v>0</v>
      </c>
      <c r="ER207" s="18">
        <f t="shared" si="444"/>
        <v>0</v>
      </c>
      <c r="ES207" s="18">
        <f t="shared" si="445"/>
        <v>0</v>
      </c>
      <c r="ET207" s="18">
        <f t="shared" si="446"/>
        <v>0</v>
      </c>
      <c r="EU207" s="18">
        <f t="shared" si="447"/>
        <v>0</v>
      </c>
      <c r="EV207" s="18">
        <f t="shared" si="448"/>
        <v>0</v>
      </c>
      <c r="EW207" s="18">
        <f t="shared" si="449"/>
        <v>0</v>
      </c>
      <c r="EX207" s="18">
        <f t="shared" si="450"/>
        <v>0</v>
      </c>
      <c r="EY207" s="18">
        <f t="shared" si="451"/>
        <v>0</v>
      </c>
      <c r="EZ207" s="18">
        <f t="shared" si="452"/>
        <v>0</v>
      </c>
      <c r="FA207" s="18">
        <f t="shared" si="453"/>
        <v>0</v>
      </c>
      <c r="FB207" s="18">
        <f t="shared" si="454"/>
        <v>0</v>
      </c>
      <c r="FC207" s="18">
        <f t="shared" si="455"/>
        <v>0</v>
      </c>
      <c r="FD207" s="18">
        <f t="shared" si="456"/>
        <v>0</v>
      </c>
      <c r="FE207" s="18">
        <f t="shared" si="457"/>
        <v>0</v>
      </c>
      <c r="FF207" s="18">
        <f t="shared" si="458"/>
        <v>0</v>
      </c>
      <c r="FG207" s="18">
        <f t="shared" si="459"/>
        <v>0</v>
      </c>
      <c r="FH207" s="18">
        <f t="shared" si="460"/>
        <v>0</v>
      </c>
      <c r="FI207" s="18">
        <f t="shared" si="461"/>
        <v>0</v>
      </c>
      <c r="FJ207" s="18">
        <f t="shared" si="462"/>
        <v>0</v>
      </c>
      <c r="FK207" s="18">
        <f t="shared" si="463"/>
        <v>0</v>
      </c>
      <c r="FL207" s="18">
        <f t="shared" si="464"/>
        <v>0</v>
      </c>
      <c r="FM207" s="18">
        <f t="shared" si="465"/>
        <v>0</v>
      </c>
      <c r="FN207" s="18">
        <f t="shared" si="466"/>
        <v>0</v>
      </c>
      <c r="FO207" s="18">
        <f t="shared" si="467"/>
        <v>0</v>
      </c>
      <c r="FP207" s="18">
        <f t="shared" si="468"/>
        <v>0</v>
      </c>
      <c r="FQ207" s="18">
        <f t="shared" si="469"/>
        <v>0</v>
      </c>
      <c r="FR207" s="18">
        <f t="shared" si="470"/>
        <v>0</v>
      </c>
      <c r="FS207" s="18">
        <f t="shared" si="471"/>
        <v>0</v>
      </c>
      <c r="FT207" s="18">
        <f t="shared" si="472"/>
        <v>0</v>
      </c>
      <c r="FU207" s="18">
        <f t="shared" si="473"/>
        <v>0</v>
      </c>
      <c r="FV207" s="18">
        <f t="shared" si="474"/>
        <v>0</v>
      </c>
      <c r="FW207" s="18">
        <f t="shared" si="475"/>
        <v>0</v>
      </c>
      <c r="FX207" s="18">
        <f t="shared" si="476"/>
        <v>0</v>
      </c>
      <c r="FY207" s="18">
        <f t="shared" si="477"/>
        <v>0</v>
      </c>
      <c r="FZ207" s="18">
        <f t="shared" si="478"/>
        <v>0</v>
      </c>
      <c r="GA207" s="18">
        <f t="shared" si="479"/>
        <v>0</v>
      </c>
      <c r="GB207" s="18">
        <f t="shared" si="480"/>
        <v>0</v>
      </c>
      <c r="GC207" s="18">
        <f t="shared" si="481"/>
        <v>0</v>
      </c>
      <c r="GD207" s="18">
        <f t="shared" si="482"/>
        <v>0</v>
      </c>
      <c r="GE207" s="18">
        <f t="shared" si="483"/>
        <v>0</v>
      </c>
    </row>
    <row r="208" spans="1:187" x14ac:dyDescent="0.2">
      <c r="A208">
        <v>205</v>
      </c>
      <c r="B208" s="16">
        <f>Bonds!B208</f>
        <v>48075</v>
      </c>
      <c r="C208" s="17">
        <f>Bonds!C208</f>
        <v>1.25</v>
      </c>
      <c r="D208">
        <f>Bonds!Q208</f>
        <v>10</v>
      </c>
      <c r="E208">
        <f t="shared" si="363"/>
        <v>0</v>
      </c>
      <c r="F208" s="16">
        <f>IF(1&gt;$D208,"",IF($E208=1,EOMONTH(EDATE(Bonds!$I208,6*(1-1)),0),EDATE(Bonds!$I208,6*(1-1))))</f>
        <v>46433</v>
      </c>
      <c r="G208" s="16">
        <f>IF(2&gt;$D208,"",IF($E208=1,EOMONTH(EDATE(Bonds!$I208,6*(2-1)),0),EDATE(Bonds!$I208,6*(2-1))))</f>
        <v>46614</v>
      </c>
      <c r="H208" s="16">
        <f>IF(3&gt;$D208,"",IF($E208=1,EOMONTH(EDATE(Bonds!$I208,6*(3-1)),0),EDATE(Bonds!$I208,6*(3-1))))</f>
        <v>46798</v>
      </c>
      <c r="I208" s="16">
        <f>IF(4&gt;$D208,"",IF($E208=1,EOMONTH(EDATE(Bonds!$I208,6*(4-1)),0),EDATE(Bonds!$I208,6*(4-1))))</f>
        <v>46980</v>
      </c>
      <c r="J208" s="16">
        <f>IF(5&gt;$D208,"",IF($E208=1,EOMONTH(EDATE(Bonds!$I208,6*(5-1)),0),EDATE(Bonds!$I208,6*(5-1))))</f>
        <v>47164</v>
      </c>
      <c r="K208" s="16">
        <f>IF(6&gt;$D208,"",IF($E208=1,EOMONTH(EDATE(Bonds!$I208,6*(6-1)),0),EDATE(Bonds!$I208,6*(6-1))))</f>
        <v>47345</v>
      </c>
      <c r="L208" s="16">
        <f>IF(7&gt;$D208,"",IF($E208=1,EOMONTH(EDATE(Bonds!$I208,6*(7-1)),0),EDATE(Bonds!$I208,6*(7-1))))</f>
        <v>47529</v>
      </c>
      <c r="M208" s="16">
        <f>IF(8&gt;$D208,"",IF($E208=1,EOMONTH(EDATE(Bonds!$I208,6*(8-1)),0),EDATE(Bonds!$I208,6*(8-1))))</f>
        <v>47710</v>
      </c>
      <c r="N208" s="16">
        <f>IF(9&gt;$D208,"",IF($E208=1,EOMONTH(EDATE(Bonds!$I208,6*(9-1)),0),EDATE(Bonds!$I208,6*(9-1))))</f>
        <v>47894</v>
      </c>
      <c r="O208" s="16">
        <f>IF(10&gt;$D208,"",IF($E208=1,EOMONTH(EDATE(Bonds!$I208,6*(10-1)),0),EDATE(Bonds!$I208,6*(10-1))))</f>
        <v>48075</v>
      </c>
      <c r="P208" s="16" t="str">
        <f>IF(11&gt;$D208,"",IF($E208=1,EOMONTH(EDATE(Bonds!$I208,6*(11-1)),0),EDATE(Bonds!$I208,6*(11-1))))</f>
        <v/>
      </c>
      <c r="Q208" s="16" t="str">
        <f>IF(12&gt;$D208,"",IF($E208=1,EOMONTH(EDATE(Bonds!$I208,6*(12-1)),0),EDATE(Bonds!$I208,6*(12-1))))</f>
        <v/>
      </c>
      <c r="R208" s="16" t="str">
        <f>IF(13&gt;$D208,"",IF($E208=1,EOMONTH(EDATE(Bonds!$I208,6*(13-1)),0),EDATE(Bonds!$I208,6*(13-1))))</f>
        <v/>
      </c>
      <c r="S208" s="16" t="str">
        <f>IF(14&gt;$D208,"",IF($E208=1,EOMONTH(EDATE(Bonds!$I208,6*(14-1)),0),EDATE(Bonds!$I208,6*(14-1))))</f>
        <v/>
      </c>
      <c r="T208" s="16" t="str">
        <f>IF(15&gt;$D208,"",IF($E208=1,EOMONTH(EDATE(Bonds!$I208,6*(15-1)),0),EDATE(Bonds!$I208,6*(15-1))))</f>
        <v/>
      </c>
      <c r="U208" s="16" t="str">
        <f>IF(16&gt;$D208,"",IF($E208=1,EOMONTH(EDATE(Bonds!$I208,6*(16-1)),0),EDATE(Bonds!$I208,6*(16-1))))</f>
        <v/>
      </c>
      <c r="V208" s="16" t="str">
        <f>IF(17&gt;$D208,"",IF($E208=1,EOMONTH(EDATE(Bonds!$I208,6*(17-1)),0),EDATE(Bonds!$I208,6*(17-1))))</f>
        <v/>
      </c>
      <c r="W208" s="16" t="str">
        <f>IF(18&gt;$D208,"",IF($E208=1,EOMONTH(EDATE(Bonds!$I208,6*(18-1)),0),EDATE(Bonds!$I208,6*(18-1))))</f>
        <v/>
      </c>
      <c r="X208" s="16" t="str">
        <f>IF(19&gt;$D208,"",IF($E208=1,EOMONTH(EDATE(Bonds!$I208,6*(19-1)),0),EDATE(Bonds!$I208,6*(19-1))))</f>
        <v/>
      </c>
      <c r="Y208" s="16" t="str">
        <f>IF(20&gt;$D208,"",IF($E208=1,EOMONTH(EDATE(Bonds!$I208,6*(20-1)),0),EDATE(Bonds!$I208,6*(20-1))))</f>
        <v/>
      </c>
      <c r="Z208" s="16" t="str">
        <f>IF(21&gt;$D208,"",IF($E208=1,EOMONTH(EDATE(Bonds!$I208,6*(21-1)),0),EDATE(Bonds!$I208,6*(21-1))))</f>
        <v/>
      </c>
      <c r="AA208" s="16" t="str">
        <f>IF(22&gt;$D208,"",IF($E208=1,EOMONTH(EDATE(Bonds!$I208,6*(22-1)),0),EDATE(Bonds!$I208,6*(22-1))))</f>
        <v/>
      </c>
      <c r="AB208" s="16" t="str">
        <f>IF(23&gt;$D208,"",IF($E208=1,EOMONTH(EDATE(Bonds!$I208,6*(23-1)),0),EDATE(Bonds!$I208,6*(23-1))))</f>
        <v/>
      </c>
      <c r="AC208" s="16" t="str">
        <f>IF(24&gt;$D208,"",IF($E208=1,EOMONTH(EDATE(Bonds!$I208,6*(24-1)),0),EDATE(Bonds!$I208,6*(24-1))))</f>
        <v/>
      </c>
      <c r="AD208" s="16" t="str">
        <f>IF(25&gt;$D208,"",IF($E208=1,EOMONTH(EDATE(Bonds!$I208,6*(25-1)),0),EDATE(Bonds!$I208,6*(25-1))))</f>
        <v/>
      </c>
      <c r="AE208" s="16" t="str">
        <f>IF(26&gt;$D208,"",IF($E208=1,EOMONTH(EDATE(Bonds!$I208,6*(26-1)),0),EDATE(Bonds!$I208,6*(26-1))))</f>
        <v/>
      </c>
      <c r="AF208" s="16" t="str">
        <f>IF(27&gt;$D208,"",IF($E208=1,EOMONTH(EDATE(Bonds!$I208,6*(27-1)),0),EDATE(Bonds!$I208,6*(27-1))))</f>
        <v/>
      </c>
      <c r="AG208" s="16" t="str">
        <f>IF(28&gt;$D208,"",IF($E208=1,EOMONTH(EDATE(Bonds!$I208,6*(28-1)),0),EDATE(Bonds!$I208,6*(28-1))))</f>
        <v/>
      </c>
      <c r="AH208" s="16" t="str">
        <f>IF(29&gt;$D208,"",IF($E208=1,EOMONTH(EDATE(Bonds!$I208,6*(29-1)),0),EDATE(Bonds!$I208,6*(29-1))))</f>
        <v/>
      </c>
      <c r="AI208" s="16" t="str">
        <f>IF(30&gt;$D208,"",IF($E208=1,EOMONTH(EDATE(Bonds!$I208,6*(30-1)),0),EDATE(Bonds!$I208,6*(30-1))))</f>
        <v/>
      </c>
      <c r="AJ208" s="16" t="str">
        <f>IF(31&gt;$D208,"",IF($E208=1,EOMONTH(EDATE(Bonds!$I208,6*(31-1)),0),EDATE(Bonds!$I208,6*(31-1))))</f>
        <v/>
      </c>
      <c r="AK208" s="16" t="str">
        <f>IF(32&gt;$D208,"",IF($E208=1,EOMONTH(EDATE(Bonds!$I208,6*(32-1)),0),EDATE(Bonds!$I208,6*(32-1))))</f>
        <v/>
      </c>
      <c r="AL208" s="16" t="str">
        <f>IF(33&gt;$D208,"",IF($E208=1,EOMONTH(EDATE(Bonds!$I208,6*(33-1)),0),EDATE(Bonds!$I208,6*(33-1))))</f>
        <v/>
      </c>
      <c r="AM208" s="16" t="str">
        <f>IF(34&gt;$D208,"",IF($E208=1,EOMONTH(EDATE(Bonds!$I208,6*(34-1)),0),EDATE(Bonds!$I208,6*(34-1))))</f>
        <v/>
      </c>
      <c r="AN208" s="16" t="str">
        <f>IF(35&gt;$D208,"",IF($E208=1,EOMONTH(EDATE(Bonds!$I208,6*(35-1)),0),EDATE(Bonds!$I208,6*(35-1))))</f>
        <v/>
      </c>
      <c r="AO208" s="16" t="str">
        <f>IF(36&gt;$D208,"",IF($E208=1,EOMONTH(EDATE(Bonds!$I208,6*(36-1)),0),EDATE(Bonds!$I208,6*(36-1))))</f>
        <v/>
      </c>
      <c r="AP208" s="16" t="str">
        <f>IF(37&gt;$D208,"",IF($E208=1,EOMONTH(EDATE(Bonds!$I208,6*(37-1)),0),EDATE(Bonds!$I208,6*(37-1))))</f>
        <v/>
      </c>
      <c r="AQ208" s="16" t="str">
        <f>IF(38&gt;$D208,"",IF($E208=1,EOMONTH(EDATE(Bonds!$I208,6*(38-1)),0),EDATE(Bonds!$I208,6*(38-1))))</f>
        <v/>
      </c>
      <c r="AR208" s="16" t="str">
        <f>IF(39&gt;$D208,"",IF($E208=1,EOMONTH(EDATE(Bonds!$I208,6*(39-1)),0),EDATE(Bonds!$I208,6*(39-1))))</f>
        <v/>
      </c>
      <c r="AS208" s="16" t="str">
        <f>IF(40&gt;$D208,"",IF($E208=1,EOMONTH(EDATE(Bonds!$I208,6*(40-1)),0),EDATE(Bonds!$I208,6*(40-1))))</f>
        <v/>
      </c>
      <c r="AT208" s="16" t="str">
        <f>IF(41&gt;$D208,"",IF($E208=1,EOMONTH(EDATE(Bonds!$I208,6*(41-1)),0),EDATE(Bonds!$I208,6*(41-1))))</f>
        <v/>
      </c>
      <c r="AU208" s="16" t="str">
        <f>IF(42&gt;$D208,"",IF($E208=1,EOMONTH(EDATE(Bonds!$I208,6*(42-1)),0),EDATE(Bonds!$I208,6*(42-1))))</f>
        <v/>
      </c>
      <c r="AV208" s="16" t="str">
        <f>IF(43&gt;$D208,"",IF($E208=1,EOMONTH(EDATE(Bonds!$I208,6*(43-1)),0),EDATE(Bonds!$I208,6*(43-1))))</f>
        <v/>
      </c>
      <c r="AW208" s="16" t="str">
        <f>IF(44&gt;$D208,"",IF($E208=1,EOMONTH(EDATE(Bonds!$I208,6*(44-1)),0),EDATE(Bonds!$I208,6*(44-1))))</f>
        <v/>
      </c>
      <c r="AX208" s="16" t="str">
        <f>IF(45&gt;$D208,"",IF($E208=1,EOMONTH(EDATE(Bonds!$I208,6*(45-1)),0),EDATE(Bonds!$I208,6*(45-1))))</f>
        <v/>
      </c>
      <c r="AY208" s="16" t="str">
        <f>IF(46&gt;$D208,"",IF($E208=1,EOMONTH(EDATE(Bonds!$I208,6*(46-1)),0),EDATE(Bonds!$I208,6*(46-1))))</f>
        <v/>
      </c>
      <c r="AZ208" s="16" t="str">
        <f>IF(47&gt;$D208,"",IF($E208=1,EOMONTH(EDATE(Bonds!$I208,6*(47-1)),0),EDATE(Bonds!$I208,6*(47-1))))</f>
        <v/>
      </c>
      <c r="BA208" s="16" t="str">
        <f>IF(48&gt;$D208,"",IF($E208=1,EOMONTH(EDATE(Bonds!$I208,6*(48-1)),0),EDATE(Bonds!$I208,6*(48-1))))</f>
        <v/>
      </c>
      <c r="BB208" s="16" t="str">
        <f>IF(49&gt;$D208,"",IF($E208=1,EOMONTH(EDATE(Bonds!$I208,6*(49-1)),0),EDATE(Bonds!$I208,6*(49-1))))</f>
        <v/>
      </c>
      <c r="BC208" s="16" t="str">
        <f>IF(50&gt;$D208,"",IF($E208=1,EOMONTH(EDATE(Bonds!$I208,6*(50-1)),0),EDATE(Bonds!$I208,6*(50-1))))</f>
        <v/>
      </c>
      <c r="BD208" s="16" t="str">
        <f>IF(51&gt;$D208,"",IF($E208=1,EOMONTH(EDATE(Bonds!$I208,6*(51-1)),0),EDATE(Bonds!$I208,6*(51-1))))</f>
        <v/>
      </c>
      <c r="BE208" s="16" t="str">
        <f>IF(52&gt;$D208,"",IF($E208=1,EOMONTH(EDATE(Bonds!$I208,6*(52-1)),0),EDATE(Bonds!$I208,6*(52-1))))</f>
        <v/>
      </c>
      <c r="BF208" s="16" t="str">
        <f>IF(53&gt;$D208,"",IF($E208=1,EOMONTH(EDATE(Bonds!$I208,6*(53-1)),0),EDATE(Bonds!$I208,6*(53-1))))</f>
        <v/>
      </c>
      <c r="BG208" s="16" t="str">
        <f>IF(54&gt;$D208,"",IF($E208=1,EOMONTH(EDATE(Bonds!$I208,6*(54-1)),0),EDATE(Bonds!$I208,6*(54-1))))</f>
        <v/>
      </c>
      <c r="BH208" s="16" t="str">
        <f>IF(55&gt;$D208,"",IF($E208=1,EOMONTH(EDATE(Bonds!$I208,6*(55-1)),0),EDATE(Bonds!$I208,6*(55-1))))</f>
        <v/>
      </c>
      <c r="BI208" s="16" t="str">
        <f>IF(56&gt;$D208,"",IF($E208=1,EOMONTH(EDATE(Bonds!$I208,6*(56-1)),0),EDATE(Bonds!$I208,6*(56-1))))</f>
        <v/>
      </c>
      <c r="BJ208" s="16" t="str">
        <f>IF(57&gt;$D208,"",IF($E208=1,EOMONTH(EDATE(Bonds!$I208,6*(57-1)),0),EDATE(Bonds!$I208,6*(57-1))))</f>
        <v/>
      </c>
      <c r="BK208" s="16" t="str">
        <f>IF(58&gt;$D208,"",IF($E208=1,EOMONTH(EDATE(Bonds!$I208,6*(58-1)),0),EDATE(Bonds!$I208,6*(58-1))))</f>
        <v/>
      </c>
      <c r="BL208" s="16" t="str">
        <f>IF(59&gt;$D208,"",IF($E208=1,EOMONTH(EDATE(Bonds!$I208,6*(59-1)),0),EDATE(Bonds!$I208,6*(59-1))))</f>
        <v/>
      </c>
      <c r="BM208" s="16" t="str">
        <f>IF(60&gt;$D208,"",IF($E208=1,EOMONTH(EDATE(Bonds!$I208,6*(60-1)),0),EDATE(Bonds!$I208,6*(60-1))))</f>
        <v/>
      </c>
      <c r="BO208" s="22">
        <f t="shared" si="364"/>
        <v>3.9020657449939315E-2</v>
      </c>
      <c r="BP208" s="22">
        <f t="shared" si="365"/>
        <v>4.1110910077221674E-2</v>
      </c>
      <c r="BQ208" s="22">
        <f t="shared" si="366"/>
        <v>4.2474903504774571E-2</v>
      </c>
      <c r="BR208" s="22">
        <f t="shared" si="367"/>
        <v>4.3324176224102208E-2</v>
      </c>
      <c r="BS208" s="22">
        <f t="shared" si="368"/>
        <v>4.3859676958404203E-2</v>
      </c>
      <c r="BT208" s="22">
        <f t="shared" si="369"/>
        <v>4.4193064657407355E-2</v>
      </c>
      <c r="BU208" s="22">
        <f t="shared" si="370"/>
        <v>4.4421617888674783E-2</v>
      </c>
      <c r="BV208" s="22">
        <f t="shared" si="371"/>
        <v>4.4594344852586863E-2</v>
      </c>
      <c r="BW208" s="22">
        <f t="shared" si="372"/>
        <v>4.4754437131412791E-2</v>
      </c>
      <c r="BX208" s="22">
        <f t="shared" si="373"/>
        <v>4.4919387561918309E-2</v>
      </c>
      <c r="BY208" s="22" t="str">
        <f t="shared" si="374"/>
        <v/>
      </c>
      <c r="BZ208" s="22" t="str">
        <f t="shared" si="375"/>
        <v/>
      </c>
      <c r="CA208" s="22" t="str">
        <f t="shared" si="376"/>
        <v/>
      </c>
      <c r="CB208" s="22" t="str">
        <f t="shared" si="377"/>
        <v/>
      </c>
      <c r="CC208" s="22" t="str">
        <f t="shared" si="378"/>
        <v/>
      </c>
      <c r="CD208" s="22" t="str">
        <f t="shared" si="379"/>
        <v/>
      </c>
      <c r="CE208" s="22" t="str">
        <f t="shared" si="380"/>
        <v/>
      </c>
      <c r="CF208" s="22" t="str">
        <f t="shared" si="381"/>
        <v/>
      </c>
      <c r="CG208" s="22" t="str">
        <f t="shared" si="382"/>
        <v/>
      </c>
      <c r="CH208" s="22" t="str">
        <f t="shared" si="383"/>
        <v/>
      </c>
      <c r="CI208" s="22" t="str">
        <f t="shared" si="384"/>
        <v/>
      </c>
      <c r="CJ208" s="22" t="str">
        <f t="shared" si="385"/>
        <v/>
      </c>
      <c r="CK208" s="22" t="str">
        <f t="shared" si="386"/>
        <v/>
      </c>
      <c r="CL208" s="22" t="str">
        <f t="shared" si="387"/>
        <v/>
      </c>
      <c r="CM208" s="22" t="str">
        <f t="shared" si="388"/>
        <v/>
      </c>
      <c r="CN208" s="22" t="str">
        <f t="shared" si="389"/>
        <v/>
      </c>
      <c r="CO208" s="22" t="str">
        <f t="shared" si="390"/>
        <v/>
      </c>
      <c r="CP208" s="22" t="str">
        <f t="shared" si="391"/>
        <v/>
      </c>
      <c r="CQ208" s="22" t="str">
        <f t="shared" si="392"/>
        <v/>
      </c>
      <c r="CR208" s="22" t="str">
        <f t="shared" si="393"/>
        <v/>
      </c>
      <c r="CS208" s="22" t="str">
        <f t="shared" si="394"/>
        <v/>
      </c>
      <c r="CT208" s="22" t="str">
        <f t="shared" si="395"/>
        <v/>
      </c>
      <c r="CU208" s="22" t="str">
        <f t="shared" si="396"/>
        <v/>
      </c>
      <c r="CV208" s="22" t="str">
        <f t="shared" si="397"/>
        <v/>
      </c>
      <c r="CW208" s="22" t="str">
        <f t="shared" si="398"/>
        <v/>
      </c>
      <c r="CX208" s="22" t="str">
        <f t="shared" si="399"/>
        <v/>
      </c>
      <c r="CY208" s="22" t="str">
        <f t="shared" si="400"/>
        <v/>
      </c>
      <c r="CZ208" s="22" t="str">
        <f t="shared" si="401"/>
        <v/>
      </c>
      <c r="DA208" s="22" t="str">
        <f t="shared" si="402"/>
        <v/>
      </c>
      <c r="DB208" s="22" t="str">
        <f t="shared" si="403"/>
        <v/>
      </c>
      <c r="DC208" s="22" t="str">
        <f t="shared" si="404"/>
        <v/>
      </c>
      <c r="DD208" s="22" t="str">
        <f t="shared" si="405"/>
        <v/>
      </c>
      <c r="DE208" s="22" t="str">
        <f t="shared" si="406"/>
        <v/>
      </c>
      <c r="DF208" s="22" t="str">
        <f t="shared" si="407"/>
        <v/>
      </c>
      <c r="DG208" s="22" t="str">
        <f t="shared" si="408"/>
        <v/>
      </c>
      <c r="DH208" s="22" t="str">
        <f t="shared" si="409"/>
        <v/>
      </c>
      <c r="DI208" s="22" t="str">
        <f t="shared" si="410"/>
        <v/>
      </c>
      <c r="DJ208" s="22" t="str">
        <f t="shared" si="411"/>
        <v/>
      </c>
      <c r="DK208" s="22" t="str">
        <f t="shared" si="412"/>
        <v/>
      </c>
      <c r="DL208" s="22" t="str">
        <f t="shared" si="413"/>
        <v/>
      </c>
      <c r="DM208" s="22" t="str">
        <f t="shared" si="414"/>
        <v/>
      </c>
      <c r="DN208" s="22" t="str">
        <f t="shared" si="415"/>
        <v/>
      </c>
      <c r="DO208" s="22" t="str">
        <f t="shared" si="416"/>
        <v/>
      </c>
      <c r="DP208" s="22" t="str">
        <f t="shared" si="417"/>
        <v/>
      </c>
      <c r="DQ208" s="22" t="str">
        <f t="shared" si="418"/>
        <v/>
      </c>
      <c r="DR208" s="22" t="str">
        <f t="shared" si="419"/>
        <v/>
      </c>
      <c r="DS208" s="22" t="str">
        <f t="shared" si="420"/>
        <v/>
      </c>
      <c r="DT208" s="22" t="str">
        <f t="shared" si="421"/>
        <v/>
      </c>
      <c r="DU208" s="22" t="str">
        <f t="shared" si="422"/>
        <v/>
      </c>
      <c r="DV208" s="22" t="str">
        <f t="shared" si="423"/>
        <v/>
      </c>
      <c r="DX208" s="18">
        <f t="shared" si="424"/>
        <v>0.61440032082222806</v>
      </c>
      <c r="DY208" s="18">
        <f t="shared" si="425"/>
        <v>0.60145031055726206</v>
      </c>
      <c r="DZ208" s="18">
        <f t="shared" si="426"/>
        <v>0.58795923099287584</v>
      </c>
      <c r="EA208" s="18">
        <f t="shared" si="427"/>
        <v>0.57469146482500255</v>
      </c>
      <c r="EB208" s="18">
        <f t="shared" si="428"/>
        <v>0.56154166393604399</v>
      </c>
      <c r="EC208" s="18">
        <f t="shared" si="429"/>
        <v>0.54892247718307929</v>
      </c>
      <c r="ED208" s="18">
        <f t="shared" si="430"/>
        <v>0.5364066790619888</v>
      </c>
      <c r="EE208" s="18">
        <f t="shared" si="431"/>
        <v>0.52436306940456445</v>
      </c>
      <c r="EF208" s="18">
        <f t="shared" si="432"/>
        <v>0.51234227262583287</v>
      </c>
      <c r="EG208" s="18">
        <f t="shared" si="433"/>
        <v>80.610936966437919</v>
      </c>
      <c r="EH208" s="18">
        <f t="shared" si="434"/>
        <v>0</v>
      </c>
      <c r="EI208" s="18">
        <f t="shared" si="435"/>
        <v>0</v>
      </c>
      <c r="EJ208" s="18">
        <f t="shared" si="436"/>
        <v>0</v>
      </c>
      <c r="EK208" s="18">
        <f t="shared" si="437"/>
        <v>0</v>
      </c>
      <c r="EL208" s="18">
        <f t="shared" si="438"/>
        <v>0</v>
      </c>
      <c r="EM208" s="18">
        <f t="shared" si="439"/>
        <v>0</v>
      </c>
      <c r="EN208" s="18">
        <f t="shared" si="440"/>
        <v>0</v>
      </c>
      <c r="EO208" s="18">
        <f t="shared" si="441"/>
        <v>0</v>
      </c>
      <c r="EP208" s="18">
        <f t="shared" si="442"/>
        <v>0</v>
      </c>
      <c r="EQ208" s="18">
        <f t="shared" si="443"/>
        <v>0</v>
      </c>
      <c r="ER208" s="18">
        <f t="shared" si="444"/>
        <v>0</v>
      </c>
      <c r="ES208" s="18">
        <f t="shared" si="445"/>
        <v>0</v>
      </c>
      <c r="ET208" s="18">
        <f t="shared" si="446"/>
        <v>0</v>
      </c>
      <c r="EU208" s="18">
        <f t="shared" si="447"/>
        <v>0</v>
      </c>
      <c r="EV208" s="18">
        <f t="shared" si="448"/>
        <v>0</v>
      </c>
      <c r="EW208" s="18">
        <f t="shared" si="449"/>
        <v>0</v>
      </c>
      <c r="EX208" s="18">
        <f t="shared" si="450"/>
        <v>0</v>
      </c>
      <c r="EY208" s="18">
        <f t="shared" si="451"/>
        <v>0</v>
      </c>
      <c r="EZ208" s="18">
        <f t="shared" si="452"/>
        <v>0</v>
      </c>
      <c r="FA208" s="18">
        <f t="shared" si="453"/>
        <v>0</v>
      </c>
      <c r="FB208" s="18">
        <f t="shared" si="454"/>
        <v>0</v>
      </c>
      <c r="FC208" s="18">
        <f t="shared" si="455"/>
        <v>0</v>
      </c>
      <c r="FD208" s="18">
        <f t="shared" si="456"/>
        <v>0</v>
      </c>
      <c r="FE208" s="18">
        <f t="shared" si="457"/>
        <v>0</v>
      </c>
      <c r="FF208" s="18">
        <f t="shared" si="458"/>
        <v>0</v>
      </c>
      <c r="FG208" s="18">
        <f t="shared" si="459"/>
        <v>0</v>
      </c>
      <c r="FH208" s="18">
        <f t="shared" si="460"/>
        <v>0</v>
      </c>
      <c r="FI208" s="18">
        <f t="shared" si="461"/>
        <v>0</v>
      </c>
      <c r="FJ208" s="18">
        <f t="shared" si="462"/>
        <v>0</v>
      </c>
      <c r="FK208" s="18">
        <f t="shared" si="463"/>
        <v>0</v>
      </c>
      <c r="FL208" s="18">
        <f t="shared" si="464"/>
        <v>0</v>
      </c>
      <c r="FM208" s="18">
        <f t="shared" si="465"/>
        <v>0</v>
      </c>
      <c r="FN208" s="18">
        <f t="shared" si="466"/>
        <v>0</v>
      </c>
      <c r="FO208" s="18">
        <f t="shared" si="467"/>
        <v>0</v>
      </c>
      <c r="FP208" s="18">
        <f t="shared" si="468"/>
        <v>0</v>
      </c>
      <c r="FQ208" s="18">
        <f t="shared" si="469"/>
        <v>0</v>
      </c>
      <c r="FR208" s="18">
        <f t="shared" si="470"/>
        <v>0</v>
      </c>
      <c r="FS208" s="18">
        <f t="shared" si="471"/>
        <v>0</v>
      </c>
      <c r="FT208" s="18">
        <f t="shared" si="472"/>
        <v>0</v>
      </c>
      <c r="FU208" s="18">
        <f t="shared" si="473"/>
        <v>0</v>
      </c>
      <c r="FV208" s="18">
        <f t="shared" si="474"/>
        <v>0</v>
      </c>
      <c r="FW208" s="18">
        <f t="shared" si="475"/>
        <v>0</v>
      </c>
      <c r="FX208" s="18">
        <f t="shared" si="476"/>
        <v>0</v>
      </c>
      <c r="FY208" s="18">
        <f t="shared" si="477"/>
        <v>0</v>
      </c>
      <c r="FZ208" s="18">
        <f t="shared" si="478"/>
        <v>0</v>
      </c>
      <c r="GA208" s="18">
        <f t="shared" si="479"/>
        <v>0</v>
      </c>
      <c r="GB208" s="18">
        <f t="shared" si="480"/>
        <v>0</v>
      </c>
      <c r="GC208" s="18">
        <f t="shared" si="481"/>
        <v>0</v>
      </c>
      <c r="GD208" s="18">
        <f t="shared" si="482"/>
        <v>0</v>
      </c>
      <c r="GE208" s="18">
        <f t="shared" si="483"/>
        <v>0</v>
      </c>
    </row>
    <row r="209" spans="1:187" x14ac:dyDescent="0.2">
      <c r="A209">
        <v>206</v>
      </c>
      <c r="B209" s="16">
        <f>Bonds!B209</f>
        <v>48091</v>
      </c>
      <c r="C209" s="17">
        <f>Bonds!C209</f>
        <v>3.75</v>
      </c>
      <c r="D209">
        <f>Bonds!Q209</f>
        <v>10</v>
      </c>
      <c r="E209">
        <f t="shared" si="363"/>
        <v>1</v>
      </c>
      <c r="F209" s="16">
        <f>IF(1&gt;$D209,"",IF($E209=1,EOMONTH(EDATE(Bonds!$I209,6*(1-1)),0),EDATE(Bonds!$I209,6*(1-1))))</f>
        <v>46446</v>
      </c>
      <c r="G209" s="16">
        <f>IF(2&gt;$D209,"",IF($E209=1,EOMONTH(EDATE(Bonds!$I209,6*(2-1)),0),EDATE(Bonds!$I209,6*(2-1))))</f>
        <v>46630</v>
      </c>
      <c r="H209" s="16">
        <f>IF(3&gt;$D209,"",IF($E209=1,EOMONTH(EDATE(Bonds!$I209,6*(3-1)),0),EDATE(Bonds!$I209,6*(3-1))))</f>
        <v>46812</v>
      </c>
      <c r="I209" s="16">
        <f>IF(4&gt;$D209,"",IF($E209=1,EOMONTH(EDATE(Bonds!$I209,6*(4-1)),0),EDATE(Bonds!$I209,6*(4-1))))</f>
        <v>46996</v>
      </c>
      <c r="J209" s="16">
        <f>IF(5&gt;$D209,"",IF($E209=1,EOMONTH(EDATE(Bonds!$I209,6*(5-1)),0),EDATE(Bonds!$I209,6*(5-1))))</f>
        <v>47177</v>
      </c>
      <c r="K209" s="16">
        <f>IF(6&gt;$D209,"",IF($E209=1,EOMONTH(EDATE(Bonds!$I209,6*(6-1)),0),EDATE(Bonds!$I209,6*(6-1))))</f>
        <v>47361</v>
      </c>
      <c r="L209" s="16">
        <f>IF(7&gt;$D209,"",IF($E209=1,EOMONTH(EDATE(Bonds!$I209,6*(7-1)),0),EDATE(Bonds!$I209,6*(7-1))))</f>
        <v>47542</v>
      </c>
      <c r="M209" s="16">
        <f>IF(8&gt;$D209,"",IF($E209=1,EOMONTH(EDATE(Bonds!$I209,6*(8-1)),0),EDATE(Bonds!$I209,6*(8-1))))</f>
        <v>47726</v>
      </c>
      <c r="N209" s="16">
        <f>IF(9&gt;$D209,"",IF($E209=1,EOMONTH(EDATE(Bonds!$I209,6*(9-1)),0),EDATE(Bonds!$I209,6*(9-1))))</f>
        <v>47907</v>
      </c>
      <c r="O209" s="16">
        <f>IF(10&gt;$D209,"",IF($E209=1,EOMONTH(EDATE(Bonds!$I209,6*(10-1)),0),EDATE(Bonds!$I209,6*(10-1))))</f>
        <v>48091</v>
      </c>
      <c r="P209" s="16" t="str">
        <f>IF(11&gt;$D209,"",IF($E209=1,EOMONTH(EDATE(Bonds!$I209,6*(11-1)),0),EDATE(Bonds!$I209,6*(11-1))))</f>
        <v/>
      </c>
      <c r="Q209" s="16" t="str">
        <f>IF(12&gt;$D209,"",IF($E209=1,EOMONTH(EDATE(Bonds!$I209,6*(12-1)),0),EDATE(Bonds!$I209,6*(12-1))))</f>
        <v/>
      </c>
      <c r="R209" s="16" t="str">
        <f>IF(13&gt;$D209,"",IF($E209=1,EOMONTH(EDATE(Bonds!$I209,6*(13-1)),0),EDATE(Bonds!$I209,6*(13-1))))</f>
        <v/>
      </c>
      <c r="S209" s="16" t="str">
        <f>IF(14&gt;$D209,"",IF($E209=1,EOMONTH(EDATE(Bonds!$I209,6*(14-1)),0),EDATE(Bonds!$I209,6*(14-1))))</f>
        <v/>
      </c>
      <c r="T209" s="16" t="str">
        <f>IF(15&gt;$D209,"",IF($E209=1,EOMONTH(EDATE(Bonds!$I209,6*(15-1)),0),EDATE(Bonds!$I209,6*(15-1))))</f>
        <v/>
      </c>
      <c r="U209" s="16" t="str">
        <f>IF(16&gt;$D209,"",IF($E209=1,EOMONTH(EDATE(Bonds!$I209,6*(16-1)),0),EDATE(Bonds!$I209,6*(16-1))))</f>
        <v/>
      </c>
      <c r="V209" s="16" t="str">
        <f>IF(17&gt;$D209,"",IF($E209=1,EOMONTH(EDATE(Bonds!$I209,6*(17-1)),0),EDATE(Bonds!$I209,6*(17-1))))</f>
        <v/>
      </c>
      <c r="W209" s="16" t="str">
        <f>IF(18&gt;$D209,"",IF($E209=1,EOMONTH(EDATE(Bonds!$I209,6*(18-1)),0),EDATE(Bonds!$I209,6*(18-1))))</f>
        <v/>
      </c>
      <c r="X209" s="16" t="str">
        <f>IF(19&gt;$D209,"",IF($E209=1,EOMONTH(EDATE(Bonds!$I209,6*(19-1)),0),EDATE(Bonds!$I209,6*(19-1))))</f>
        <v/>
      </c>
      <c r="Y209" s="16" t="str">
        <f>IF(20&gt;$D209,"",IF($E209=1,EOMONTH(EDATE(Bonds!$I209,6*(20-1)),0),EDATE(Bonds!$I209,6*(20-1))))</f>
        <v/>
      </c>
      <c r="Z209" s="16" t="str">
        <f>IF(21&gt;$D209,"",IF($E209=1,EOMONTH(EDATE(Bonds!$I209,6*(21-1)),0),EDATE(Bonds!$I209,6*(21-1))))</f>
        <v/>
      </c>
      <c r="AA209" s="16" t="str">
        <f>IF(22&gt;$D209,"",IF($E209=1,EOMONTH(EDATE(Bonds!$I209,6*(22-1)),0),EDATE(Bonds!$I209,6*(22-1))))</f>
        <v/>
      </c>
      <c r="AB209" s="16" t="str">
        <f>IF(23&gt;$D209,"",IF($E209=1,EOMONTH(EDATE(Bonds!$I209,6*(23-1)),0),EDATE(Bonds!$I209,6*(23-1))))</f>
        <v/>
      </c>
      <c r="AC209" s="16" t="str">
        <f>IF(24&gt;$D209,"",IF($E209=1,EOMONTH(EDATE(Bonds!$I209,6*(24-1)),0),EDATE(Bonds!$I209,6*(24-1))))</f>
        <v/>
      </c>
      <c r="AD209" s="16" t="str">
        <f>IF(25&gt;$D209,"",IF($E209=1,EOMONTH(EDATE(Bonds!$I209,6*(25-1)),0),EDATE(Bonds!$I209,6*(25-1))))</f>
        <v/>
      </c>
      <c r="AE209" s="16" t="str">
        <f>IF(26&gt;$D209,"",IF($E209=1,EOMONTH(EDATE(Bonds!$I209,6*(26-1)),0),EDATE(Bonds!$I209,6*(26-1))))</f>
        <v/>
      </c>
      <c r="AF209" s="16" t="str">
        <f>IF(27&gt;$D209,"",IF($E209=1,EOMONTH(EDATE(Bonds!$I209,6*(27-1)),0),EDATE(Bonds!$I209,6*(27-1))))</f>
        <v/>
      </c>
      <c r="AG209" s="16" t="str">
        <f>IF(28&gt;$D209,"",IF($E209=1,EOMONTH(EDATE(Bonds!$I209,6*(28-1)),0),EDATE(Bonds!$I209,6*(28-1))))</f>
        <v/>
      </c>
      <c r="AH209" s="16" t="str">
        <f>IF(29&gt;$D209,"",IF($E209=1,EOMONTH(EDATE(Bonds!$I209,6*(29-1)),0),EDATE(Bonds!$I209,6*(29-1))))</f>
        <v/>
      </c>
      <c r="AI209" s="16" t="str">
        <f>IF(30&gt;$D209,"",IF($E209=1,EOMONTH(EDATE(Bonds!$I209,6*(30-1)),0),EDATE(Bonds!$I209,6*(30-1))))</f>
        <v/>
      </c>
      <c r="AJ209" s="16" t="str">
        <f>IF(31&gt;$D209,"",IF($E209=1,EOMONTH(EDATE(Bonds!$I209,6*(31-1)),0),EDATE(Bonds!$I209,6*(31-1))))</f>
        <v/>
      </c>
      <c r="AK209" s="16" t="str">
        <f>IF(32&gt;$D209,"",IF($E209=1,EOMONTH(EDATE(Bonds!$I209,6*(32-1)),0),EDATE(Bonds!$I209,6*(32-1))))</f>
        <v/>
      </c>
      <c r="AL209" s="16" t="str">
        <f>IF(33&gt;$D209,"",IF($E209=1,EOMONTH(EDATE(Bonds!$I209,6*(33-1)),0),EDATE(Bonds!$I209,6*(33-1))))</f>
        <v/>
      </c>
      <c r="AM209" s="16" t="str">
        <f>IF(34&gt;$D209,"",IF($E209=1,EOMONTH(EDATE(Bonds!$I209,6*(34-1)),0),EDATE(Bonds!$I209,6*(34-1))))</f>
        <v/>
      </c>
      <c r="AN209" s="16" t="str">
        <f>IF(35&gt;$D209,"",IF($E209=1,EOMONTH(EDATE(Bonds!$I209,6*(35-1)),0),EDATE(Bonds!$I209,6*(35-1))))</f>
        <v/>
      </c>
      <c r="AO209" s="16" t="str">
        <f>IF(36&gt;$D209,"",IF($E209=1,EOMONTH(EDATE(Bonds!$I209,6*(36-1)),0),EDATE(Bonds!$I209,6*(36-1))))</f>
        <v/>
      </c>
      <c r="AP209" s="16" t="str">
        <f>IF(37&gt;$D209,"",IF($E209=1,EOMONTH(EDATE(Bonds!$I209,6*(37-1)),0),EDATE(Bonds!$I209,6*(37-1))))</f>
        <v/>
      </c>
      <c r="AQ209" s="16" t="str">
        <f>IF(38&gt;$D209,"",IF($E209=1,EOMONTH(EDATE(Bonds!$I209,6*(38-1)),0),EDATE(Bonds!$I209,6*(38-1))))</f>
        <v/>
      </c>
      <c r="AR209" s="16" t="str">
        <f>IF(39&gt;$D209,"",IF($E209=1,EOMONTH(EDATE(Bonds!$I209,6*(39-1)),0),EDATE(Bonds!$I209,6*(39-1))))</f>
        <v/>
      </c>
      <c r="AS209" s="16" t="str">
        <f>IF(40&gt;$D209,"",IF($E209=1,EOMONTH(EDATE(Bonds!$I209,6*(40-1)),0),EDATE(Bonds!$I209,6*(40-1))))</f>
        <v/>
      </c>
      <c r="AT209" s="16" t="str">
        <f>IF(41&gt;$D209,"",IF($E209=1,EOMONTH(EDATE(Bonds!$I209,6*(41-1)),0),EDATE(Bonds!$I209,6*(41-1))))</f>
        <v/>
      </c>
      <c r="AU209" s="16" t="str">
        <f>IF(42&gt;$D209,"",IF($E209=1,EOMONTH(EDATE(Bonds!$I209,6*(42-1)),0),EDATE(Bonds!$I209,6*(42-1))))</f>
        <v/>
      </c>
      <c r="AV209" s="16" t="str">
        <f>IF(43&gt;$D209,"",IF($E209=1,EOMONTH(EDATE(Bonds!$I209,6*(43-1)),0),EDATE(Bonds!$I209,6*(43-1))))</f>
        <v/>
      </c>
      <c r="AW209" s="16" t="str">
        <f>IF(44&gt;$D209,"",IF($E209=1,EOMONTH(EDATE(Bonds!$I209,6*(44-1)),0),EDATE(Bonds!$I209,6*(44-1))))</f>
        <v/>
      </c>
      <c r="AX209" s="16" t="str">
        <f>IF(45&gt;$D209,"",IF($E209=1,EOMONTH(EDATE(Bonds!$I209,6*(45-1)),0),EDATE(Bonds!$I209,6*(45-1))))</f>
        <v/>
      </c>
      <c r="AY209" s="16" t="str">
        <f>IF(46&gt;$D209,"",IF($E209=1,EOMONTH(EDATE(Bonds!$I209,6*(46-1)),0),EDATE(Bonds!$I209,6*(46-1))))</f>
        <v/>
      </c>
      <c r="AZ209" s="16" t="str">
        <f>IF(47&gt;$D209,"",IF($E209=1,EOMONTH(EDATE(Bonds!$I209,6*(47-1)),0),EDATE(Bonds!$I209,6*(47-1))))</f>
        <v/>
      </c>
      <c r="BA209" s="16" t="str">
        <f>IF(48&gt;$D209,"",IF($E209=1,EOMONTH(EDATE(Bonds!$I209,6*(48-1)),0),EDATE(Bonds!$I209,6*(48-1))))</f>
        <v/>
      </c>
      <c r="BB209" s="16" t="str">
        <f>IF(49&gt;$D209,"",IF($E209=1,EOMONTH(EDATE(Bonds!$I209,6*(49-1)),0),EDATE(Bonds!$I209,6*(49-1))))</f>
        <v/>
      </c>
      <c r="BC209" s="16" t="str">
        <f>IF(50&gt;$D209,"",IF($E209=1,EOMONTH(EDATE(Bonds!$I209,6*(50-1)),0),EDATE(Bonds!$I209,6*(50-1))))</f>
        <v/>
      </c>
      <c r="BD209" s="16" t="str">
        <f>IF(51&gt;$D209,"",IF($E209=1,EOMONTH(EDATE(Bonds!$I209,6*(51-1)),0),EDATE(Bonds!$I209,6*(51-1))))</f>
        <v/>
      </c>
      <c r="BE209" s="16" t="str">
        <f>IF(52&gt;$D209,"",IF($E209=1,EOMONTH(EDATE(Bonds!$I209,6*(52-1)),0),EDATE(Bonds!$I209,6*(52-1))))</f>
        <v/>
      </c>
      <c r="BF209" s="16" t="str">
        <f>IF(53&gt;$D209,"",IF($E209=1,EOMONTH(EDATE(Bonds!$I209,6*(53-1)),0),EDATE(Bonds!$I209,6*(53-1))))</f>
        <v/>
      </c>
      <c r="BG209" s="16" t="str">
        <f>IF(54&gt;$D209,"",IF($E209=1,EOMONTH(EDATE(Bonds!$I209,6*(54-1)),0),EDATE(Bonds!$I209,6*(54-1))))</f>
        <v/>
      </c>
      <c r="BH209" s="16" t="str">
        <f>IF(55&gt;$D209,"",IF($E209=1,EOMONTH(EDATE(Bonds!$I209,6*(55-1)),0),EDATE(Bonds!$I209,6*(55-1))))</f>
        <v/>
      </c>
      <c r="BI209" s="16" t="str">
        <f>IF(56&gt;$D209,"",IF($E209=1,EOMONTH(EDATE(Bonds!$I209,6*(56-1)),0),EDATE(Bonds!$I209,6*(56-1))))</f>
        <v/>
      </c>
      <c r="BJ209" s="16" t="str">
        <f>IF(57&gt;$D209,"",IF($E209=1,EOMONTH(EDATE(Bonds!$I209,6*(57-1)),0),EDATE(Bonds!$I209,6*(57-1))))</f>
        <v/>
      </c>
      <c r="BK209" s="16" t="str">
        <f>IF(58&gt;$D209,"",IF($E209=1,EOMONTH(EDATE(Bonds!$I209,6*(58-1)),0),EDATE(Bonds!$I209,6*(58-1))))</f>
        <v/>
      </c>
      <c r="BL209" s="16" t="str">
        <f>IF(59&gt;$D209,"",IF($E209=1,EOMONTH(EDATE(Bonds!$I209,6*(59-1)),0),EDATE(Bonds!$I209,6*(59-1))))</f>
        <v/>
      </c>
      <c r="BM209" s="16" t="str">
        <f>IF(60&gt;$D209,"",IF($E209=1,EOMONTH(EDATE(Bonds!$I209,6*(60-1)),0),EDATE(Bonds!$I209,6*(60-1))))</f>
        <v/>
      </c>
      <c r="BO209" s="22">
        <f t="shared" si="364"/>
        <v>3.9202392010101589E-2</v>
      </c>
      <c r="BP209" s="22">
        <f t="shared" si="365"/>
        <v>4.1255641648900956E-2</v>
      </c>
      <c r="BQ209" s="22">
        <f t="shared" si="366"/>
        <v>4.2555187696662007E-2</v>
      </c>
      <c r="BR209" s="22">
        <f t="shared" si="367"/>
        <v>4.3381487769686353E-2</v>
      </c>
      <c r="BS209" s="22">
        <f t="shared" si="368"/>
        <v>4.3888815110501606E-2</v>
      </c>
      <c r="BT209" s="22">
        <f t="shared" si="369"/>
        <v>4.4216358597080604E-2</v>
      </c>
      <c r="BU209" s="22">
        <f t="shared" si="370"/>
        <v>4.4435211128587213E-2</v>
      </c>
      <c r="BV209" s="22">
        <f t="shared" si="371"/>
        <v>4.4608469396699907E-2</v>
      </c>
      <c r="BW209" s="22">
        <f t="shared" si="372"/>
        <v>4.4765834853793152E-2</v>
      </c>
      <c r="BX209" s="22">
        <f t="shared" si="373"/>
        <v>4.4934817371197429E-2</v>
      </c>
      <c r="BY209" s="22" t="str">
        <f t="shared" si="374"/>
        <v/>
      </c>
      <c r="BZ209" s="22" t="str">
        <f t="shared" si="375"/>
        <v/>
      </c>
      <c r="CA209" s="22" t="str">
        <f t="shared" si="376"/>
        <v/>
      </c>
      <c r="CB209" s="22" t="str">
        <f t="shared" si="377"/>
        <v/>
      </c>
      <c r="CC209" s="22" t="str">
        <f t="shared" si="378"/>
        <v/>
      </c>
      <c r="CD209" s="22" t="str">
        <f t="shared" si="379"/>
        <v/>
      </c>
      <c r="CE209" s="22" t="str">
        <f t="shared" si="380"/>
        <v/>
      </c>
      <c r="CF209" s="22" t="str">
        <f t="shared" si="381"/>
        <v/>
      </c>
      <c r="CG209" s="22" t="str">
        <f t="shared" si="382"/>
        <v/>
      </c>
      <c r="CH209" s="22" t="str">
        <f t="shared" si="383"/>
        <v/>
      </c>
      <c r="CI209" s="22" t="str">
        <f t="shared" si="384"/>
        <v/>
      </c>
      <c r="CJ209" s="22" t="str">
        <f t="shared" si="385"/>
        <v/>
      </c>
      <c r="CK209" s="22" t="str">
        <f t="shared" si="386"/>
        <v/>
      </c>
      <c r="CL209" s="22" t="str">
        <f t="shared" si="387"/>
        <v/>
      </c>
      <c r="CM209" s="22" t="str">
        <f t="shared" si="388"/>
        <v/>
      </c>
      <c r="CN209" s="22" t="str">
        <f t="shared" si="389"/>
        <v/>
      </c>
      <c r="CO209" s="22" t="str">
        <f t="shared" si="390"/>
        <v/>
      </c>
      <c r="CP209" s="22" t="str">
        <f t="shared" si="391"/>
        <v/>
      </c>
      <c r="CQ209" s="22" t="str">
        <f t="shared" si="392"/>
        <v/>
      </c>
      <c r="CR209" s="22" t="str">
        <f t="shared" si="393"/>
        <v/>
      </c>
      <c r="CS209" s="22" t="str">
        <f t="shared" si="394"/>
        <v/>
      </c>
      <c r="CT209" s="22" t="str">
        <f t="shared" si="395"/>
        <v/>
      </c>
      <c r="CU209" s="22" t="str">
        <f t="shared" si="396"/>
        <v/>
      </c>
      <c r="CV209" s="22" t="str">
        <f t="shared" si="397"/>
        <v/>
      </c>
      <c r="CW209" s="22" t="str">
        <f t="shared" si="398"/>
        <v/>
      </c>
      <c r="CX209" s="22" t="str">
        <f t="shared" si="399"/>
        <v/>
      </c>
      <c r="CY209" s="22" t="str">
        <f t="shared" si="400"/>
        <v/>
      </c>
      <c r="CZ209" s="22" t="str">
        <f t="shared" si="401"/>
        <v/>
      </c>
      <c r="DA209" s="22" t="str">
        <f t="shared" si="402"/>
        <v/>
      </c>
      <c r="DB209" s="22" t="str">
        <f t="shared" si="403"/>
        <v/>
      </c>
      <c r="DC209" s="22" t="str">
        <f t="shared" si="404"/>
        <v/>
      </c>
      <c r="DD209" s="22" t="str">
        <f t="shared" si="405"/>
        <v/>
      </c>
      <c r="DE209" s="22" t="str">
        <f t="shared" si="406"/>
        <v/>
      </c>
      <c r="DF209" s="22" t="str">
        <f t="shared" si="407"/>
        <v/>
      </c>
      <c r="DG209" s="22" t="str">
        <f t="shared" si="408"/>
        <v/>
      </c>
      <c r="DH209" s="22" t="str">
        <f t="shared" si="409"/>
        <v/>
      </c>
      <c r="DI209" s="22" t="str">
        <f t="shared" si="410"/>
        <v/>
      </c>
      <c r="DJ209" s="22" t="str">
        <f t="shared" si="411"/>
        <v/>
      </c>
      <c r="DK209" s="22" t="str">
        <f t="shared" si="412"/>
        <v/>
      </c>
      <c r="DL209" s="22" t="str">
        <f t="shared" si="413"/>
        <v/>
      </c>
      <c r="DM209" s="22" t="str">
        <f t="shared" si="414"/>
        <v/>
      </c>
      <c r="DN209" s="22" t="str">
        <f t="shared" si="415"/>
        <v/>
      </c>
      <c r="DO209" s="22" t="str">
        <f t="shared" si="416"/>
        <v/>
      </c>
      <c r="DP209" s="22" t="str">
        <f t="shared" si="417"/>
        <v/>
      </c>
      <c r="DQ209" s="22" t="str">
        <f t="shared" si="418"/>
        <v/>
      </c>
      <c r="DR209" s="22" t="str">
        <f t="shared" si="419"/>
        <v/>
      </c>
      <c r="DS209" s="22" t="str">
        <f t="shared" si="420"/>
        <v/>
      </c>
      <c r="DT209" s="22" t="str">
        <f t="shared" si="421"/>
        <v/>
      </c>
      <c r="DU209" s="22" t="str">
        <f t="shared" si="422"/>
        <v/>
      </c>
      <c r="DV209" s="22" t="str">
        <f t="shared" si="423"/>
        <v/>
      </c>
      <c r="DX209" s="18">
        <f t="shared" si="424"/>
        <v>1.8404825628373505</v>
      </c>
      <c r="DY209" s="18">
        <f t="shared" si="425"/>
        <v>1.8008472543407812</v>
      </c>
      <c r="DZ209" s="18">
        <f t="shared" si="426"/>
        <v>1.7607976015589026</v>
      </c>
      <c r="EA209" s="18">
        <f t="shared" si="427"/>
        <v>1.7206078982877937</v>
      </c>
      <c r="EB209" s="18">
        <f t="shared" si="428"/>
        <v>1.6818740706704385</v>
      </c>
      <c r="EC209" s="18">
        <f t="shared" si="429"/>
        <v>1.6434662337656751</v>
      </c>
      <c r="ED209" s="18">
        <f t="shared" si="430"/>
        <v>1.6066001097350728</v>
      </c>
      <c r="EE209" s="18">
        <f t="shared" si="431"/>
        <v>1.5699288293807867</v>
      </c>
      <c r="EF209" s="18">
        <f t="shared" si="432"/>
        <v>1.5345004596552343</v>
      </c>
      <c r="EG209" s="18">
        <f t="shared" si="433"/>
        <v>81.445513310056711</v>
      </c>
      <c r="EH209" s="18">
        <f t="shared" si="434"/>
        <v>0</v>
      </c>
      <c r="EI209" s="18">
        <f t="shared" si="435"/>
        <v>0</v>
      </c>
      <c r="EJ209" s="18">
        <f t="shared" si="436"/>
        <v>0</v>
      </c>
      <c r="EK209" s="18">
        <f t="shared" si="437"/>
        <v>0</v>
      </c>
      <c r="EL209" s="18">
        <f t="shared" si="438"/>
        <v>0</v>
      </c>
      <c r="EM209" s="18">
        <f t="shared" si="439"/>
        <v>0</v>
      </c>
      <c r="EN209" s="18">
        <f t="shared" si="440"/>
        <v>0</v>
      </c>
      <c r="EO209" s="18">
        <f t="shared" si="441"/>
        <v>0</v>
      </c>
      <c r="EP209" s="18">
        <f t="shared" si="442"/>
        <v>0</v>
      </c>
      <c r="EQ209" s="18">
        <f t="shared" si="443"/>
        <v>0</v>
      </c>
      <c r="ER209" s="18">
        <f t="shared" si="444"/>
        <v>0</v>
      </c>
      <c r="ES209" s="18">
        <f t="shared" si="445"/>
        <v>0</v>
      </c>
      <c r="ET209" s="18">
        <f t="shared" si="446"/>
        <v>0</v>
      </c>
      <c r="EU209" s="18">
        <f t="shared" si="447"/>
        <v>0</v>
      </c>
      <c r="EV209" s="18">
        <f t="shared" si="448"/>
        <v>0</v>
      </c>
      <c r="EW209" s="18">
        <f t="shared" si="449"/>
        <v>0</v>
      </c>
      <c r="EX209" s="18">
        <f t="shared" si="450"/>
        <v>0</v>
      </c>
      <c r="EY209" s="18">
        <f t="shared" si="451"/>
        <v>0</v>
      </c>
      <c r="EZ209" s="18">
        <f t="shared" si="452"/>
        <v>0</v>
      </c>
      <c r="FA209" s="18">
        <f t="shared" si="453"/>
        <v>0</v>
      </c>
      <c r="FB209" s="18">
        <f t="shared" si="454"/>
        <v>0</v>
      </c>
      <c r="FC209" s="18">
        <f t="shared" si="455"/>
        <v>0</v>
      </c>
      <c r="FD209" s="18">
        <f t="shared" si="456"/>
        <v>0</v>
      </c>
      <c r="FE209" s="18">
        <f t="shared" si="457"/>
        <v>0</v>
      </c>
      <c r="FF209" s="18">
        <f t="shared" si="458"/>
        <v>0</v>
      </c>
      <c r="FG209" s="18">
        <f t="shared" si="459"/>
        <v>0</v>
      </c>
      <c r="FH209" s="18">
        <f t="shared" si="460"/>
        <v>0</v>
      </c>
      <c r="FI209" s="18">
        <f t="shared" si="461"/>
        <v>0</v>
      </c>
      <c r="FJ209" s="18">
        <f t="shared" si="462"/>
        <v>0</v>
      </c>
      <c r="FK209" s="18">
        <f t="shared" si="463"/>
        <v>0</v>
      </c>
      <c r="FL209" s="18">
        <f t="shared" si="464"/>
        <v>0</v>
      </c>
      <c r="FM209" s="18">
        <f t="shared" si="465"/>
        <v>0</v>
      </c>
      <c r="FN209" s="18">
        <f t="shared" si="466"/>
        <v>0</v>
      </c>
      <c r="FO209" s="18">
        <f t="shared" si="467"/>
        <v>0</v>
      </c>
      <c r="FP209" s="18">
        <f t="shared" si="468"/>
        <v>0</v>
      </c>
      <c r="FQ209" s="18">
        <f t="shared" si="469"/>
        <v>0</v>
      </c>
      <c r="FR209" s="18">
        <f t="shared" si="470"/>
        <v>0</v>
      </c>
      <c r="FS209" s="18">
        <f t="shared" si="471"/>
        <v>0</v>
      </c>
      <c r="FT209" s="18">
        <f t="shared" si="472"/>
        <v>0</v>
      </c>
      <c r="FU209" s="18">
        <f t="shared" si="473"/>
        <v>0</v>
      </c>
      <c r="FV209" s="18">
        <f t="shared" si="474"/>
        <v>0</v>
      </c>
      <c r="FW209" s="18">
        <f t="shared" si="475"/>
        <v>0</v>
      </c>
      <c r="FX209" s="18">
        <f t="shared" si="476"/>
        <v>0</v>
      </c>
      <c r="FY209" s="18">
        <f t="shared" si="477"/>
        <v>0</v>
      </c>
      <c r="FZ209" s="18">
        <f t="shared" si="478"/>
        <v>0</v>
      </c>
      <c r="GA209" s="18">
        <f t="shared" si="479"/>
        <v>0</v>
      </c>
      <c r="GB209" s="18">
        <f t="shared" si="480"/>
        <v>0</v>
      </c>
      <c r="GC209" s="18">
        <f t="shared" si="481"/>
        <v>0</v>
      </c>
      <c r="GD209" s="18">
        <f t="shared" si="482"/>
        <v>0</v>
      </c>
      <c r="GE209" s="18">
        <f t="shared" si="483"/>
        <v>0</v>
      </c>
    </row>
    <row r="210" spans="1:187" x14ac:dyDescent="0.2">
      <c r="A210">
        <v>207</v>
      </c>
      <c r="B210" s="16">
        <f>Bonds!B210</f>
        <v>48091</v>
      </c>
      <c r="C210" s="17">
        <f>Bonds!C210</f>
        <v>4.375</v>
      </c>
      <c r="D210">
        <f>Bonds!Q210</f>
        <v>10</v>
      </c>
      <c r="E210">
        <f t="shared" si="363"/>
        <v>1</v>
      </c>
      <c r="F210" s="16">
        <f>IF(1&gt;$D210,"",IF($E210=1,EOMONTH(EDATE(Bonds!$I210,6*(1-1)),0),EDATE(Bonds!$I210,6*(1-1))))</f>
        <v>46446</v>
      </c>
      <c r="G210" s="16">
        <f>IF(2&gt;$D210,"",IF($E210=1,EOMONTH(EDATE(Bonds!$I210,6*(2-1)),0),EDATE(Bonds!$I210,6*(2-1))))</f>
        <v>46630</v>
      </c>
      <c r="H210" s="16">
        <f>IF(3&gt;$D210,"",IF($E210=1,EOMONTH(EDATE(Bonds!$I210,6*(3-1)),0),EDATE(Bonds!$I210,6*(3-1))))</f>
        <v>46812</v>
      </c>
      <c r="I210" s="16">
        <f>IF(4&gt;$D210,"",IF($E210=1,EOMONTH(EDATE(Bonds!$I210,6*(4-1)),0),EDATE(Bonds!$I210,6*(4-1))))</f>
        <v>46996</v>
      </c>
      <c r="J210" s="16">
        <f>IF(5&gt;$D210,"",IF($E210=1,EOMONTH(EDATE(Bonds!$I210,6*(5-1)),0),EDATE(Bonds!$I210,6*(5-1))))</f>
        <v>47177</v>
      </c>
      <c r="K210" s="16">
        <f>IF(6&gt;$D210,"",IF($E210=1,EOMONTH(EDATE(Bonds!$I210,6*(6-1)),0),EDATE(Bonds!$I210,6*(6-1))))</f>
        <v>47361</v>
      </c>
      <c r="L210" s="16">
        <f>IF(7&gt;$D210,"",IF($E210=1,EOMONTH(EDATE(Bonds!$I210,6*(7-1)),0),EDATE(Bonds!$I210,6*(7-1))))</f>
        <v>47542</v>
      </c>
      <c r="M210" s="16">
        <f>IF(8&gt;$D210,"",IF($E210=1,EOMONTH(EDATE(Bonds!$I210,6*(8-1)),0),EDATE(Bonds!$I210,6*(8-1))))</f>
        <v>47726</v>
      </c>
      <c r="N210" s="16">
        <f>IF(9&gt;$D210,"",IF($E210=1,EOMONTH(EDATE(Bonds!$I210,6*(9-1)),0),EDATE(Bonds!$I210,6*(9-1))))</f>
        <v>47907</v>
      </c>
      <c r="O210" s="16">
        <f>IF(10&gt;$D210,"",IF($E210=1,EOMONTH(EDATE(Bonds!$I210,6*(10-1)),0),EDATE(Bonds!$I210,6*(10-1))))</f>
        <v>48091</v>
      </c>
      <c r="P210" s="16" t="str">
        <f>IF(11&gt;$D210,"",IF($E210=1,EOMONTH(EDATE(Bonds!$I210,6*(11-1)),0),EDATE(Bonds!$I210,6*(11-1))))</f>
        <v/>
      </c>
      <c r="Q210" s="16" t="str">
        <f>IF(12&gt;$D210,"",IF($E210=1,EOMONTH(EDATE(Bonds!$I210,6*(12-1)),0),EDATE(Bonds!$I210,6*(12-1))))</f>
        <v/>
      </c>
      <c r="R210" s="16" t="str">
        <f>IF(13&gt;$D210,"",IF($E210=1,EOMONTH(EDATE(Bonds!$I210,6*(13-1)),0),EDATE(Bonds!$I210,6*(13-1))))</f>
        <v/>
      </c>
      <c r="S210" s="16" t="str">
        <f>IF(14&gt;$D210,"",IF($E210=1,EOMONTH(EDATE(Bonds!$I210,6*(14-1)),0),EDATE(Bonds!$I210,6*(14-1))))</f>
        <v/>
      </c>
      <c r="T210" s="16" t="str">
        <f>IF(15&gt;$D210,"",IF($E210=1,EOMONTH(EDATE(Bonds!$I210,6*(15-1)),0),EDATE(Bonds!$I210,6*(15-1))))</f>
        <v/>
      </c>
      <c r="U210" s="16" t="str">
        <f>IF(16&gt;$D210,"",IF($E210=1,EOMONTH(EDATE(Bonds!$I210,6*(16-1)),0),EDATE(Bonds!$I210,6*(16-1))))</f>
        <v/>
      </c>
      <c r="V210" s="16" t="str">
        <f>IF(17&gt;$D210,"",IF($E210=1,EOMONTH(EDATE(Bonds!$I210,6*(17-1)),0),EDATE(Bonds!$I210,6*(17-1))))</f>
        <v/>
      </c>
      <c r="W210" s="16" t="str">
        <f>IF(18&gt;$D210,"",IF($E210=1,EOMONTH(EDATE(Bonds!$I210,6*(18-1)),0),EDATE(Bonds!$I210,6*(18-1))))</f>
        <v/>
      </c>
      <c r="X210" s="16" t="str">
        <f>IF(19&gt;$D210,"",IF($E210=1,EOMONTH(EDATE(Bonds!$I210,6*(19-1)),0),EDATE(Bonds!$I210,6*(19-1))))</f>
        <v/>
      </c>
      <c r="Y210" s="16" t="str">
        <f>IF(20&gt;$D210,"",IF($E210=1,EOMONTH(EDATE(Bonds!$I210,6*(20-1)),0),EDATE(Bonds!$I210,6*(20-1))))</f>
        <v/>
      </c>
      <c r="Z210" s="16" t="str">
        <f>IF(21&gt;$D210,"",IF($E210=1,EOMONTH(EDATE(Bonds!$I210,6*(21-1)),0),EDATE(Bonds!$I210,6*(21-1))))</f>
        <v/>
      </c>
      <c r="AA210" s="16" t="str">
        <f>IF(22&gt;$D210,"",IF($E210=1,EOMONTH(EDATE(Bonds!$I210,6*(22-1)),0),EDATE(Bonds!$I210,6*(22-1))))</f>
        <v/>
      </c>
      <c r="AB210" s="16" t="str">
        <f>IF(23&gt;$D210,"",IF($E210=1,EOMONTH(EDATE(Bonds!$I210,6*(23-1)),0),EDATE(Bonds!$I210,6*(23-1))))</f>
        <v/>
      </c>
      <c r="AC210" s="16" t="str">
        <f>IF(24&gt;$D210,"",IF($E210=1,EOMONTH(EDATE(Bonds!$I210,6*(24-1)),0),EDATE(Bonds!$I210,6*(24-1))))</f>
        <v/>
      </c>
      <c r="AD210" s="16" t="str">
        <f>IF(25&gt;$D210,"",IF($E210=1,EOMONTH(EDATE(Bonds!$I210,6*(25-1)),0),EDATE(Bonds!$I210,6*(25-1))))</f>
        <v/>
      </c>
      <c r="AE210" s="16" t="str">
        <f>IF(26&gt;$D210,"",IF($E210=1,EOMONTH(EDATE(Bonds!$I210,6*(26-1)),0),EDATE(Bonds!$I210,6*(26-1))))</f>
        <v/>
      </c>
      <c r="AF210" s="16" t="str">
        <f>IF(27&gt;$D210,"",IF($E210=1,EOMONTH(EDATE(Bonds!$I210,6*(27-1)),0),EDATE(Bonds!$I210,6*(27-1))))</f>
        <v/>
      </c>
      <c r="AG210" s="16" t="str">
        <f>IF(28&gt;$D210,"",IF($E210=1,EOMONTH(EDATE(Bonds!$I210,6*(28-1)),0),EDATE(Bonds!$I210,6*(28-1))))</f>
        <v/>
      </c>
      <c r="AH210" s="16" t="str">
        <f>IF(29&gt;$D210,"",IF($E210=1,EOMONTH(EDATE(Bonds!$I210,6*(29-1)),0),EDATE(Bonds!$I210,6*(29-1))))</f>
        <v/>
      </c>
      <c r="AI210" s="16" t="str">
        <f>IF(30&gt;$D210,"",IF($E210=1,EOMONTH(EDATE(Bonds!$I210,6*(30-1)),0),EDATE(Bonds!$I210,6*(30-1))))</f>
        <v/>
      </c>
      <c r="AJ210" s="16" t="str">
        <f>IF(31&gt;$D210,"",IF($E210=1,EOMONTH(EDATE(Bonds!$I210,6*(31-1)),0),EDATE(Bonds!$I210,6*(31-1))))</f>
        <v/>
      </c>
      <c r="AK210" s="16" t="str">
        <f>IF(32&gt;$D210,"",IF($E210=1,EOMONTH(EDATE(Bonds!$I210,6*(32-1)),0),EDATE(Bonds!$I210,6*(32-1))))</f>
        <v/>
      </c>
      <c r="AL210" s="16" t="str">
        <f>IF(33&gt;$D210,"",IF($E210=1,EOMONTH(EDATE(Bonds!$I210,6*(33-1)),0),EDATE(Bonds!$I210,6*(33-1))))</f>
        <v/>
      </c>
      <c r="AM210" s="16" t="str">
        <f>IF(34&gt;$D210,"",IF($E210=1,EOMONTH(EDATE(Bonds!$I210,6*(34-1)),0),EDATE(Bonds!$I210,6*(34-1))))</f>
        <v/>
      </c>
      <c r="AN210" s="16" t="str">
        <f>IF(35&gt;$D210,"",IF($E210=1,EOMONTH(EDATE(Bonds!$I210,6*(35-1)),0),EDATE(Bonds!$I210,6*(35-1))))</f>
        <v/>
      </c>
      <c r="AO210" s="16" t="str">
        <f>IF(36&gt;$D210,"",IF($E210=1,EOMONTH(EDATE(Bonds!$I210,6*(36-1)),0),EDATE(Bonds!$I210,6*(36-1))))</f>
        <v/>
      </c>
      <c r="AP210" s="16" t="str">
        <f>IF(37&gt;$D210,"",IF($E210=1,EOMONTH(EDATE(Bonds!$I210,6*(37-1)),0),EDATE(Bonds!$I210,6*(37-1))))</f>
        <v/>
      </c>
      <c r="AQ210" s="16" t="str">
        <f>IF(38&gt;$D210,"",IF($E210=1,EOMONTH(EDATE(Bonds!$I210,6*(38-1)),0),EDATE(Bonds!$I210,6*(38-1))))</f>
        <v/>
      </c>
      <c r="AR210" s="16" t="str">
        <f>IF(39&gt;$D210,"",IF($E210=1,EOMONTH(EDATE(Bonds!$I210,6*(39-1)),0),EDATE(Bonds!$I210,6*(39-1))))</f>
        <v/>
      </c>
      <c r="AS210" s="16" t="str">
        <f>IF(40&gt;$D210,"",IF($E210=1,EOMONTH(EDATE(Bonds!$I210,6*(40-1)),0),EDATE(Bonds!$I210,6*(40-1))))</f>
        <v/>
      </c>
      <c r="AT210" s="16" t="str">
        <f>IF(41&gt;$D210,"",IF($E210=1,EOMONTH(EDATE(Bonds!$I210,6*(41-1)),0),EDATE(Bonds!$I210,6*(41-1))))</f>
        <v/>
      </c>
      <c r="AU210" s="16" t="str">
        <f>IF(42&gt;$D210,"",IF($E210=1,EOMONTH(EDATE(Bonds!$I210,6*(42-1)),0),EDATE(Bonds!$I210,6*(42-1))))</f>
        <v/>
      </c>
      <c r="AV210" s="16" t="str">
        <f>IF(43&gt;$D210,"",IF($E210=1,EOMONTH(EDATE(Bonds!$I210,6*(43-1)),0),EDATE(Bonds!$I210,6*(43-1))))</f>
        <v/>
      </c>
      <c r="AW210" s="16" t="str">
        <f>IF(44&gt;$D210,"",IF($E210=1,EOMONTH(EDATE(Bonds!$I210,6*(44-1)),0),EDATE(Bonds!$I210,6*(44-1))))</f>
        <v/>
      </c>
      <c r="AX210" s="16" t="str">
        <f>IF(45&gt;$D210,"",IF($E210=1,EOMONTH(EDATE(Bonds!$I210,6*(45-1)),0),EDATE(Bonds!$I210,6*(45-1))))</f>
        <v/>
      </c>
      <c r="AY210" s="16" t="str">
        <f>IF(46&gt;$D210,"",IF($E210=1,EOMONTH(EDATE(Bonds!$I210,6*(46-1)),0),EDATE(Bonds!$I210,6*(46-1))))</f>
        <v/>
      </c>
      <c r="AZ210" s="16" t="str">
        <f>IF(47&gt;$D210,"",IF($E210=1,EOMONTH(EDATE(Bonds!$I210,6*(47-1)),0),EDATE(Bonds!$I210,6*(47-1))))</f>
        <v/>
      </c>
      <c r="BA210" s="16" t="str">
        <f>IF(48&gt;$D210,"",IF($E210=1,EOMONTH(EDATE(Bonds!$I210,6*(48-1)),0),EDATE(Bonds!$I210,6*(48-1))))</f>
        <v/>
      </c>
      <c r="BB210" s="16" t="str">
        <f>IF(49&gt;$D210,"",IF($E210=1,EOMONTH(EDATE(Bonds!$I210,6*(49-1)),0),EDATE(Bonds!$I210,6*(49-1))))</f>
        <v/>
      </c>
      <c r="BC210" s="16" t="str">
        <f>IF(50&gt;$D210,"",IF($E210=1,EOMONTH(EDATE(Bonds!$I210,6*(50-1)),0),EDATE(Bonds!$I210,6*(50-1))))</f>
        <v/>
      </c>
      <c r="BD210" s="16" t="str">
        <f>IF(51&gt;$D210,"",IF($E210=1,EOMONTH(EDATE(Bonds!$I210,6*(51-1)),0),EDATE(Bonds!$I210,6*(51-1))))</f>
        <v/>
      </c>
      <c r="BE210" s="16" t="str">
        <f>IF(52&gt;$D210,"",IF($E210=1,EOMONTH(EDATE(Bonds!$I210,6*(52-1)),0),EDATE(Bonds!$I210,6*(52-1))))</f>
        <v/>
      </c>
      <c r="BF210" s="16" t="str">
        <f>IF(53&gt;$D210,"",IF($E210=1,EOMONTH(EDATE(Bonds!$I210,6*(53-1)),0),EDATE(Bonds!$I210,6*(53-1))))</f>
        <v/>
      </c>
      <c r="BG210" s="16" t="str">
        <f>IF(54&gt;$D210,"",IF($E210=1,EOMONTH(EDATE(Bonds!$I210,6*(54-1)),0),EDATE(Bonds!$I210,6*(54-1))))</f>
        <v/>
      </c>
      <c r="BH210" s="16" t="str">
        <f>IF(55&gt;$D210,"",IF($E210=1,EOMONTH(EDATE(Bonds!$I210,6*(55-1)),0),EDATE(Bonds!$I210,6*(55-1))))</f>
        <v/>
      </c>
      <c r="BI210" s="16" t="str">
        <f>IF(56&gt;$D210,"",IF($E210=1,EOMONTH(EDATE(Bonds!$I210,6*(56-1)),0),EDATE(Bonds!$I210,6*(56-1))))</f>
        <v/>
      </c>
      <c r="BJ210" s="16" t="str">
        <f>IF(57&gt;$D210,"",IF($E210=1,EOMONTH(EDATE(Bonds!$I210,6*(57-1)),0),EDATE(Bonds!$I210,6*(57-1))))</f>
        <v/>
      </c>
      <c r="BK210" s="16" t="str">
        <f>IF(58&gt;$D210,"",IF($E210=1,EOMONTH(EDATE(Bonds!$I210,6*(58-1)),0),EDATE(Bonds!$I210,6*(58-1))))</f>
        <v/>
      </c>
      <c r="BL210" s="16" t="str">
        <f>IF(59&gt;$D210,"",IF($E210=1,EOMONTH(EDATE(Bonds!$I210,6*(59-1)),0),EDATE(Bonds!$I210,6*(59-1))))</f>
        <v/>
      </c>
      <c r="BM210" s="16" t="str">
        <f>IF(60&gt;$D210,"",IF($E210=1,EOMONTH(EDATE(Bonds!$I210,6*(60-1)),0),EDATE(Bonds!$I210,6*(60-1))))</f>
        <v/>
      </c>
      <c r="BO210" s="22">
        <f t="shared" si="364"/>
        <v>3.9202392010101589E-2</v>
      </c>
      <c r="BP210" s="22">
        <f t="shared" si="365"/>
        <v>4.1255641648900956E-2</v>
      </c>
      <c r="BQ210" s="22">
        <f t="shared" si="366"/>
        <v>4.2555187696662007E-2</v>
      </c>
      <c r="BR210" s="22">
        <f t="shared" si="367"/>
        <v>4.3381487769686353E-2</v>
      </c>
      <c r="BS210" s="22">
        <f t="shared" si="368"/>
        <v>4.3888815110501606E-2</v>
      </c>
      <c r="BT210" s="22">
        <f t="shared" si="369"/>
        <v>4.4216358597080604E-2</v>
      </c>
      <c r="BU210" s="22">
        <f t="shared" si="370"/>
        <v>4.4435211128587213E-2</v>
      </c>
      <c r="BV210" s="22">
        <f t="shared" si="371"/>
        <v>4.4608469396699907E-2</v>
      </c>
      <c r="BW210" s="22">
        <f t="shared" si="372"/>
        <v>4.4765834853793152E-2</v>
      </c>
      <c r="BX210" s="22">
        <f t="shared" si="373"/>
        <v>4.4934817371197429E-2</v>
      </c>
      <c r="BY210" s="22" t="str">
        <f t="shared" si="374"/>
        <v/>
      </c>
      <c r="BZ210" s="22" t="str">
        <f t="shared" si="375"/>
        <v/>
      </c>
      <c r="CA210" s="22" t="str">
        <f t="shared" si="376"/>
        <v/>
      </c>
      <c r="CB210" s="22" t="str">
        <f t="shared" si="377"/>
        <v/>
      </c>
      <c r="CC210" s="22" t="str">
        <f t="shared" si="378"/>
        <v/>
      </c>
      <c r="CD210" s="22" t="str">
        <f t="shared" si="379"/>
        <v/>
      </c>
      <c r="CE210" s="22" t="str">
        <f t="shared" si="380"/>
        <v/>
      </c>
      <c r="CF210" s="22" t="str">
        <f t="shared" si="381"/>
        <v/>
      </c>
      <c r="CG210" s="22" t="str">
        <f t="shared" si="382"/>
        <v/>
      </c>
      <c r="CH210" s="22" t="str">
        <f t="shared" si="383"/>
        <v/>
      </c>
      <c r="CI210" s="22" t="str">
        <f t="shared" si="384"/>
        <v/>
      </c>
      <c r="CJ210" s="22" t="str">
        <f t="shared" si="385"/>
        <v/>
      </c>
      <c r="CK210" s="22" t="str">
        <f t="shared" si="386"/>
        <v/>
      </c>
      <c r="CL210" s="22" t="str">
        <f t="shared" si="387"/>
        <v/>
      </c>
      <c r="CM210" s="22" t="str">
        <f t="shared" si="388"/>
        <v/>
      </c>
      <c r="CN210" s="22" t="str">
        <f t="shared" si="389"/>
        <v/>
      </c>
      <c r="CO210" s="22" t="str">
        <f t="shared" si="390"/>
        <v/>
      </c>
      <c r="CP210" s="22" t="str">
        <f t="shared" si="391"/>
        <v/>
      </c>
      <c r="CQ210" s="22" t="str">
        <f t="shared" si="392"/>
        <v/>
      </c>
      <c r="CR210" s="22" t="str">
        <f t="shared" si="393"/>
        <v/>
      </c>
      <c r="CS210" s="22" t="str">
        <f t="shared" si="394"/>
        <v/>
      </c>
      <c r="CT210" s="22" t="str">
        <f t="shared" si="395"/>
        <v/>
      </c>
      <c r="CU210" s="22" t="str">
        <f t="shared" si="396"/>
        <v/>
      </c>
      <c r="CV210" s="22" t="str">
        <f t="shared" si="397"/>
        <v/>
      </c>
      <c r="CW210" s="22" t="str">
        <f t="shared" si="398"/>
        <v/>
      </c>
      <c r="CX210" s="22" t="str">
        <f t="shared" si="399"/>
        <v/>
      </c>
      <c r="CY210" s="22" t="str">
        <f t="shared" si="400"/>
        <v/>
      </c>
      <c r="CZ210" s="22" t="str">
        <f t="shared" si="401"/>
        <v/>
      </c>
      <c r="DA210" s="22" t="str">
        <f t="shared" si="402"/>
        <v/>
      </c>
      <c r="DB210" s="22" t="str">
        <f t="shared" si="403"/>
        <v/>
      </c>
      <c r="DC210" s="22" t="str">
        <f t="shared" si="404"/>
        <v/>
      </c>
      <c r="DD210" s="22" t="str">
        <f t="shared" si="405"/>
        <v/>
      </c>
      <c r="DE210" s="22" t="str">
        <f t="shared" si="406"/>
        <v/>
      </c>
      <c r="DF210" s="22" t="str">
        <f t="shared" si="407"/>
        <v/>
      </c>
      <c r="DG210" s="22" t="str">
        <f t="shared" si="408"/>
        <v/>
      </c>
      <c r="DH210" s="22" t="str">
        <f t="shared" si="409"/>
        <v/>
      </c>
      <c r="DI210" s="22" t="str">
        <f t="shared" si="410"/>
        <v/>
      </c>
      <c r="DJ210" s="22" t="str">
        <f t="shared" si="411"/>
        <v/>
      </c>
      <c r="DK210" s="22" t="str">
        <f t="shared" si="412"/>
        <v/>
      </c>
      <c r="DL210" s="22" t="str">
        <f t="shared" si="413"/>
        <v/>
      </c>
      <c r="DM210" s="22" t="str">
        <f t="shared" si="414"/>
        <v/>
      </c>
      <c r="DN210" s="22" t="str">
        <f t="shared" si="415"/>
        <v/>
      </c>
      <c r="DO210" s="22" t="str">
        <f t="shared" si="416"/>
        <v/>
      </c>
      <c r="DP210" s="22" t="str">
        <f t="shared" si="417"/>
        <v/>
      </c>
      <c r="DQ210" s="22" t="str">
        <f t="shared" si="418"/>
        <v/>
      </c>
      <c r="DR210" s="22" t="str">
        <f t="shared" si="419"/>
        <v/>
      </c>
      <c r="DS210" s="22" t="str">
        <f t="shared" si="420"/>
        <v/>
      </c>
      <c r="DT210" s="22" t="str">
        <f t="shared" si="421"/>
        <v/>
      </c>
      <c r="DU210" s="22" t="str">
        <f t="shared" si="422"/>
        <v/>
      </c>
      <c r="DV210" s="22" t="str">
        <f t="shared" si="423"/>
        <v/>
      </c>
      <c r="DX210" s="18">
        <f t="shared" si="424"/>
        <v>2.1472296566435753</v>
      </c>
      <c r="DY210" s="18">
        <f t="shared" si="425"/>
        <v>2.1009884633975782</v>
      </c>
      <c r="DZ210" s="18">
        <f t="shared" si="426"/>
        <v>2.0542638684853864</v>
      </c>
      <c r="EA210" s="18">
        <f t="shared" si="427"/>
        <v>2.0073758813357596</v>
      </c>
      <c r="EB210" s="18">
        <f t="shared" si="428"/>
        <v>1.9621864157821782</v>
      </c>
      <c r="EC210" s="18">
        <f t="shared" si="429"/>
        <v>1.917377272726621</v>
      </c>
      <c r="ED210" s="18">
        <f t="shared" si="430"/>
        <v>1.8743667946909184</v>
      </c>
      <c r="EE210" s="18">
        <f t="shared" si="431"/>
        <v>1.8315836342775844</v>
      </c>
      <c r="EF210" s="18">
        <f t="shared" si="432"/>
        <v>1.7902505362644401</v>
      </c>
      <c r="EG210" s="18">
        <f t="shared" si="433"/>
        <v>81.695346172970986</v>
      </c>
      <c r="EH210" s="18">
        <f t="shared" si="434"/>
        <v>0</v>
      </c>
      <c r="EI210" s="18">
        <f t="shared" si="435"/>
        <v>0</v>
      </c>
      <c r="EJ210" s="18">
        <f t="shared" si="436"/>
        <v>0</v>
      </c>
      <c r="EK210" s="18">
        <f t="shared" si="437"/>
        <v>0</v>
      </c>
      <c r="EL210" s="18">
        <f t="shared" si="438"/>
        <v>0</v>
      </c>
      <c r="EM210" s="18">
        <f t="shared" si="439"/>
        <v>0</v>
      </c>
      <c r="EN210" s="18">
        <f t="shared" si="440"/>
        <v>0</v>
      </c>
      <c r="EO210" s="18">
        <f t="shared" si="441"/>
        <v>0</v>
      </c>
      <c r="EP210" s="18">
        <f t="shared" si="442"/>
        <v>0</v>
      </c>
      <c r="EQ210" s="18">
        <f t="shared" si="443"/>
        <v>0</v>
      </c>
      <c r="ER210" s="18">
        <f t="shared" si="444"/>
        <v>0</v>
      </c>
      <c r="ES210" s="18">
        <f t="shared" si="445"/>
        <v>0</v>
      </c>
      <c r="ET210" s="18">
        <f t="shared" si="446"/>
        <v>0</v>
      </c>
      <c r="EU210" s="18">
        <f t="shared" si="447"/>
        <v>0</v>
      </c>
      <c r="EV210" s="18">
        <f t="shared" si="448"/>
        <v>0</v>
      </c>
      <c r="EW210" s="18">
        <f t="shared" si="449"/>
        <v>0</v>
      </c>
      <c r="EX210" s="18">
        <f t="shared" si="450"/>
        <v>0</v>
      </c>
      <c r="EY210" s="18">
        <f t="shared" si="451"/>
        <v>0</v>
      </c>
      <c r="EZ210" s="18">
        <f t="shared" si="452"/>
        <v>0</v>
      </c>
      <c r="FA210" s="18">
        <f t="shared" si="453"/>
        <v>0</v>
      </c>
      <c r="FB210" s="18">
        <f t="shared" si="454"/>
        <v>0</v>
      </c>
      <c r="FC210" s="18">
        <f t="shared" si="455"/>
        <v>0</v>
      </c>
      <c r="FD210" s="18">
        <f t="shared" si="456"/>
        <v>0</v>
      </c>
      <c r="FE210" s="18">
        <f t="shared" si="457"/>
        <v>0</v>
      </c>
      <c r="FF210" s="18">
        <f t="shared" si="458"/>
        <v>0</v>
      </c>
      <c r="FG210" s="18">
        <f t="shared" si="459"/>
        <v>0</v>
      </c>
      <c r="FH210" s="18">
        <f t="shared" si="460"/>
        <v>0</v>
      </c>
      <c r="FI210" s="18">
        <f t="shared" si="461"/>
        <v>0</v>
      </c>
      <c r="FJ210" s="18">
        <f t="shared" si="462"/>
        <v>0</v>
      </c>
      <c r="FK210" s="18">
        <f t="shared" si="463"/>
        <v>0</v>
      </c>
      <c r="FL210" s="18">
        <f t="shared" si="464"/>
        <v>0</v>
      </c>
      <c r="FM210" s="18">
        <f t="shared" si="465"/>
        <v>0</v>
      </c>
      <c r="FN210" s="18">
        <f t="shared" si="466"/>
        <v>0</v>
      </c>
      <c r="FO210" s="18">
        <f t="shared" si="467"/>
        <v>0</v>
      </c>
      <c r="FP210" s="18">
        <f t="shared" si="468"/>
        <v>0</v>
      </c>
      <c r="FQ210" s="18">
        <f t="shared" si="469"/>
        <v>0</v>
      </c>
      <c r="FR210" s="18">
        <f t="shared" si="470"/>
        <v>0</v>
      </c>
      <c r="FS210" s="18">
        <f t="shared" si="471"/>
        <v>0</v>
      </c>
      <c r="FT210" s="18">
        <f t="shared" si="472"/>
        <v>0</v>
      </c>
      <c r="FU210" s="18">
        <f t="shared" si="473"/>
        <v>0</v>
      </c>
      <c r="FV210" s="18">
        <f t="shared" si="474"/>
        <v>0</v>
      </c>
      <c r="FW210" s="18">
        <f t="shared" si="475"/>
        <v>0</v>
      </c>
      <c r="FX210" s="18">
        <f t="shared" si="476"/>
        <v>0</v>
      </c>
      <c r="FY210" s="18">
        <f t="shared" si="477"/>
        <v>0</v>
      </c>
      <c r="FZ210" s="18">
        <f t="shared" si="478"/>
        <v>0</v>
      </c>
      <c r="GA210" s="18">
        <f t="shared" si="479"/>
        <v>0</v>
      </c>
      <c r="GB210" s="18">
        <f t="shared" si="480"/>
        <v>0</v>
      </c>
      <c r="GC210" s="18">
        <f t="shared" si="481"/>
        <v>0</v>
      </c>
      <c r="GD210" s="18">
        <f t="shared" si="482"/>
        <v>0</v>
      </c>
      <c r="GE210" s="18">
        <f t="shared" si="483"/>
        <v>0</v>
      </c>
    </row>
    <row r="211" spans="1:187" x14ac:dyDescent="0.2">
      <c r="A211">
        <v>208</v>
      </c>
      <c r="B211" s="16">
        <f>Bonds!B211</f>
        <v>48121</v>
      </c>
      <c r="C211" s="17">
        <f>Bonds!C211</f>
        <v>3.625</v>
      </c>
      <c r="D211">
        <f>Bonds!Q211</f>
        <v>11</v>
      </c>
      <c r="E211">
        <f t="shared" si="363"/>
        <v>1</v>
      </c>
      <c r="F211" s="16">
        <f>IF(1&gt;$D211,"",IF($E211=1,EOMONTH(EDATE(Bonds!$I211,6*(1-1)),0),EDATE(Bonds!$I211,6*(1-1))))</f>
        <v>46295</v>
      </c>
      <c r="G211" s="16">
        <f>IF(2&gt;$D211,"",IF($E211=1,EOMONTH(EDATE(Bonds!$I211,6*(2-1)),0),EDATE(Bonds!$I211,6*(2-1))))</f>
        <v>46477</v>
      </c>
      <c r="H211" s="16">
        <f>IF(3&gt;$D211,"",IF($E211=1,EOMONTH(EDATE(Bonds!$I211,6*(3-1)),0),EDATE(Bonds!$I211,6*(3-1))))</f>
        <v>46660</v>
      </c>
      <c r="I211" s="16">
        <f>IF(4&gt;$D211,"",IF($E211=1,EOMONTH(EDATE(Bonds!$I211,6*(4-1)),0),EDATE(Bonds!$I211,6*(4-1))))</f>
        <v>46843</v>
      </c>
      <c r="J211" s="16">
        <f>IF(5&gt;$D211,"",IF($E211=1,EOMONTH(EDATE(Bonds!$I211,6*(5-1)),0),EDATE(Bonds!$I211,6*(5-1))))</f>
        <v>47026</v>
      </c>
      <c r="K211" s="16">
        <f>IF(6&gt;$D211,"",IF($E211=1,EOMONTH(EDATE(Bonds!$I211,6*(6-1)),0),EDATE(Bonds!$I211,6*(6-1))))</f>
        <v>47208</v>
      </c>
      <c r="L211" s="16">
        <f>IF(7&gt;$D211,"",IF($E211=1,EOMONTH(EDATE(Bonds!$I211,6*(7-1)),0),EDATE(Bonds!$I211,6*(7-1))))</f>
        <v>47391</v>
      </c>
      <c r="M211" s="16">
        <f>IF(8&gt;$D211,"",IF($E211=1,EOMONTH(EDATE(Bonds!$I211,6*(8-1)),0),EDATE(Bonds!$I211,6*(8-1))))</f>
        <v>47573</v>
      </c>
      <c r="N211" s="16">
        <f>IF(9&gt;$D211,"",IF($E211=1,EOMONTH(EDATE(Bonds!$I211,6*(9-1)),0),EDATE(Bonds!$I211,6*(9-1))))</f>
        <v>47756</v>
      </c>
      <c r="O211" s="16">
        <f>IF(10&gt;$D211,"",IF($E211=1,EOMONTH(EDATE(Bonds!$I211,6*(10-1)),0),EDATE(Bonds!$I211,6*(10-1))))</f>
        <v>47938</v>
      </c>
      <c r="P211" s="16">
        <f>IF(11&gt;$D211,"",IF($E211=1,EOMONTH(EDATE(Bonds!$I211,6*(11-1)),0),EDATE(Bonds!$I211,6*(11-1))))</f>
        <v>48121</v>
      </c>
      <c r="Q211" s="16" t="str">
        <f>IF(12&gt;$D211,"",IF($E211=1,EOMONTH(EDATE(Bonds!$I211,6*(12-1)),0),EDATE(Bonds!$I211,6*(12-1))))</f>
        <v/>
      </c>
      <c r="R211" s="16" t="str">
        <f>IF(13&gt;$D211,"",IF($E211=1,EOMONTH(EDATE(Bonds!$I211,6*(13-1)),0),EDATE(Bonds!$I211,6*(13-1))))</f>
        <v/>
      </c>
      <c r="S211" s="16" t="str">
        <f>IF(14&gt;$D211,"",IF($E211=1,EOMONTH(EDATE(Bonds!$I211,6*(14-1)),0),EDATE(Bonds!$I211,6*(14-1))))</f>
        <v/>
      </c>
      <c r="T211" s="16" t="str">
        <f>IF(15&gt;$D211,"",IF($E211=1,EOMONTH(EDATE(Bonds!$I211,6*(15-1)),0),EDATE(Bonds!$I211,6*(15-1))))</f>
        <v/>
      </c>
      <c r="U211" s="16" t="str">
        <f>IF(16&gt;$D211,"",IF($E211=1,EOMONTH(EDATE(Bonds!$I211,6*(16-1)),0),EDATE(Bonds!$I211,6*(16-1))))</f>
        <v/>
      </c>
      <c r="V211" s="16" t="str">
        <f>IF(17&gt;$D211,"",IF($E211=1,EOMONTH(EDATE(Bonds!$I211,6*(17-1)),0),EDATE(Bonds!$I211,6*(17-1))))</f>
        <v/>
      </c>
      <c r="W211" s="16" t="str">
        <f>IF(18&gt;$D211,"",IF($E211=1,EOMONTH(EDATE(Bonds!$I211,6*(18-1)),0),EDATE(Bonds!$I211,6*(18-1))))</f>
        <v/>
      </c>
      <c r="X211" s="16" t="str">
        <f>IF(19&gt;$D211,"",IF($E211=1,EOMONTH(EDATE(Bonds!$I211,6*(19-1)),0),EDATE(Bonds!$I211,6*(19-1))))</f>
        <v/>
      </c>
      <c r="Y211" s="16" t="str">
        <f>IF(20&gt;$D211,"",IF($E211=1,EOMONTH(EDATE(Bonds!$I211,6*(20-1)),0),EDATE(Bonds!$I211,6*(20-1))))</f>
        <v/>
      </c>
      <c r="Z211" s="16" t="str">
        <f>IF(21&gt;$D211,"",IF($E211=1,EOMONTH(EDATE(Bonds!$I211,6*(21-1)),0),EDATE(Bonds!$I211,6*(21-1))))</f>
        <v/>
      </c>
      <c r="AA211" s="16" t="str">
        <f>IF(22&gt;$D211,"",IF($E211=1,EOMONTH(EDATE(Bonds!$I211,6*(22-1)),0),EDATE(Bonds!$I211,6*(22-1))))</f>
        <v/>
      </c>
      <c r="AB211" s="16" t="str">
        <f>IF(23&gt;$D211,"",IF($E211=1,EOMONTH(EDATE(Bonds!$I211,6*(23-1)),0),EDATE(Bonds!$I211,6*(23-1))))</f>
        <v/>
      </c>
      <c r="AC211" s="16" t="str">
        <f>IF(24&gt;$D211,"",IF($E211=1,EOMONTH(EDATE(Bonds!$I211,6*(24-1)),0),EDATE(Bonds!$I211,6*(24-1))))</f>
        <v/>
      </c>
      <c r="AD211" s="16" t="str">
        <f>IF(25&gt;$D211,"",IF($E211=1,EOMONTH(EDATE(Bonds!$I211,6*(25-1)),0),EDATE(Bonds!$I211,6*(25-1))))</f>
        <v/>
      </c>
      <c r="AE211" s="16" t="str">
        <f>IF(26&gt;$D211,"",IF($E211=1,EOMONTH(EDATE(Bonds!$I211,6*(26-1)),0),EDATE(Bonds!$I211,6*(26-1))))</f>
        <v/>
      </c>
      <c r="AF211" s="16" t="str">
        <f>IF(27&gt;$D211,"",IF($E211=1,EOMONTH(EDATE(Bonds!$I211,6*(27-1)),0),EDATE(Bonds!$I211,6*(27-1))))</f>
        <v/>
      </c>
      <c r="AG211" s="16" t="str">
        <f>IF(28&gt;$D211,"",IF($E211=1,EOMONTH(EDATE(Bonds!$I211,6*(28-1)),0),EDATE(Bonds!$I211,6*(28-1))))</f>
        <v/>
      </c>
      <c r="AH211" s="16" t="str">
        <f>IF(29&gt;$D211,"",IF($E211=1,EOMONTH(EDATE(Bonds!$I211,6*(29-1)),0),EDATE(Bonds!$I211,6*(29-1))))</f>
        <v/>
      </c>
      <c r="AI211" s="16" t="str">
        <f>IF(30&gt;$D211,"",IF($E211=1,EOMONTH(EDATE(Bonds!$I211,6*(30-1)),0),EDATE(Bonds!$I211,6*(30-1))))</f>
        <v/>
      </c>
      <c r="AJ211" s="16" t="str">
        <f>IF(31&gt;$D211,"",IF($E211=1,EOMONTH(EDATE(Bonds!$I211,6*(31-1)),0),EDATE(Bonds!$I211,6*(31-1))))</f>
        <v/>
      </c>
      <c r="AK211" s="16" t="str">
        <f>IF(32&gt;$D211,"",IF($E211=1,EOMONTH(EDATE(Bonds!$I211,6*(32-1)),0),EDATE(Bonds!$I211,6*(32-1))))</f>
        <v/>
      </c>
      <c r="AL211" s="16" t="str">
        <f>IF(33&gt;$D211,"",IF($E211=1,EOMONTH(EDATE(Bonds!$I211,6*(33-1)),0),EDATE(Bonds!$I211,6*(33-1))))</f>
        <v/>
      </c>
      <c r="AM211" s="16" t="str">
        <f>IF(34&gt;$D211,"",IF($E211=1,EOMONTH(EDATE(Bonds!$I211,6*(34-1)),0),EDATE(Bonds!$I211,6*(34-1))))</f>
        <v/>
      </c>
      <c r="AN211" s="16" t="str">
        <f>IF(35&gt;$D211,"",IF($E211=1,EOMONTH(EDATE(Bonds!$I211,6*(35-1)),0),EDATE(Bonds!$I211,6*(35-1))))</f>
        <v/>
      </c>
      <c r="AO211" s="16" t="str">
        <f>IF(36&gt;$D211,"",IF($E211=1,EOMONTH(EDATE(Bonds!$I211,6*(36-1)),0),EDATE(Bonds!$I211,6*(36-1))))</f>
        <v/>
      </c>
      <c r="AP211" s="16" t="str">
        <f>IF(37&gt;$D211,"",IF($E211=1,EOMONTH(EDATE(Bonds!$I211,6*(37-1)),0),EDATE(Bonds!$I211,6*(37-1))))</f>
        <v/>
      </c>
      <c r="AQ211" s="16" t="str">
        <f>IF(38&gt;$D211,"",IF($E211=1,EOMONTH(EDATE(Bonds!$I211,6*(38-1)),0),EDATE(Bonds!$I211,6*(38-1))))</f>
        <v/>
      </c>
      <c r="AR211" s="16" t="str">
        <f>IF(39&gt;$D211,"",IF($E211=1,EOMONTH(EDATE(Bonds!$I211,6*(39-1)),0),EDATE(Bonds!$I211,6*(39-1))))</f>
        <v/>
      </c>
      <c r="AS211" s="16" t="str">
        <f>IF(40&gt;$D211,"",IF($E211=1,EOMONTH(EDATE(Bonds!$I211,6*(40-1)),0),EDATE(Bonds!$I211,6*(40-1))))</f>
        <v/>
      </c>
      <c r="AT211" s="16" t="str">
        <f>IF(41&gt;$D211,"",IF($E211=1,EOMONTH(EDATE(Bonds!$I211,6*(41-1)),0),EDATE(Bonds!$I211,6*(41-1))))</f>
        <v/>
      </c>
      <c r="AU211" s="16" t="str">
        <f>IF(42&gt;$D211,"",IF($E211=1,EOMONTH(EDATE(Bonds!$I211,6*(42-1)),0),EDATE(Bonds!$I211,6*(42-1))))</f>
        <v/>
      </c>
      <c r="AV211" s="16" t="str">
        <f>IF(43&gt;$D211,"",IF($E211=1,EOMONTH(EDATE(Bonds!$I211,6*(43-1)),0),EDATE(Bonds!$I211,6*(43-1))))</f>
        <v/>
      </c>
      <c r="AW211" s="16" t="str">
        <f>IF(44&gt;$D211,"",IF($E211=1,EOMONTH(EDATE(Bonds!$I211,6*(44-1)),0),EDATE(Bonds!$I211,6*(44-1))))</f>
        <v/>
      </c>
      <c r="AX211" s="16" t="str">
        <f>IF(45&gt;$D211,"",IF($E211=1,EOMONTH(EDATE(Bonds!$I211,6*(45-1)),0),EDATE(Bonds!$I211,6*(45-1))))</f>
        <v/>
      </c>
      <c r="AY211" s="16" t="str">
        <f>IF(46&gt;$D211,"",IF($E211=1,EOMONTH(EDATE(Bonds!$I211,6*(46-1)),0),EDATE(Bonds!$I211,6*(46-1))))</f>
        <v/>
      </c>
      <c r="AZ211" s="16" t="str">
        <f>IF(47&gt;$D211,"",IF($E211=1,EOMONTH(EDATE(Bonds!$I211,6*(47-1)),0),EDATE(Bonds!$I211,6*(47-1))))</f>
        <v/>
      </c>
      <c r="BA211" s="16" t="str">
        <f>IF(48&gt;$D211,"",IF($E211=1,EOMONTH(EDATE(Bonds!$I211,6*(48-1)),0),EDATE(Bonds!$I211,6*(48-1))))</f>
        <v/>
      </c>
      <c r="BB211" s="16" t="str">
        <f>IF(49&gt;$D211,"",IF($E211=1,EOMONTH(EDATE(Bonds!$I211,6*(49-1)),0),EDATE(Bonds!$I211,6*(49-1))))</f>
        <v/>
      </c>
      <c r="BC211" s="16" t="str">
        <f>IF(50&gt;$D211,"",IF($E211=1,EOMONTH(EDATE(Bonds!$I211,6*(50-1)),0),EDATE(Bonds!$I211,6*(50-1))))</f>
        <v/>
      </c>
      <c r="BD211" s="16" t="str">
        <f>IF(51&gt;$D211,"",IF($E211=1,EOMONTH(EDATE(Bonds!$I211,6*(51-1)),0),EDATE(Bonds!$I211,6*(51-1))))</f>
        <v/>
      </c>
      <c r="BE211" s="16" t="str">
        <f>IF(52&gt;$D211,"",IF($E211=1,EOMONTH(EDATE(Bonds!$I211,6*(52-1)),0),EDATE(Bonds!$I211,6*(52-1))))</f>
        <v/>
      </c>
      <c r="BF211" s="16" t="str">
        <f>IF(53&gt;$D211,"",IF($E211=1,EOMONTH(EDATE(Bonds!$I211,6*(53-1)),0),EDATE(Bonds!$I211,6*(53-1))))</f>
        <v/>
      </c>
      <c r="BG211" s="16" t="str">
        <f>IF(54&gt;$D211,"",IF($E211=1,EOMONTH(EDATE(Bonds!$I211,6*(54-1)),0),EDATE(Bonds!$I211,6*(54-1))))</f>
        <v/>
      </c>
      <c r="BH211" s="16" t="str">
        <f>IF(55&gt;$D211,"",IF($E211=1,EOMONTH(EDATE(Bonds!$I211,6*(55-1)),0),EDATE(Bonds!$I211,6*(55-1))))</f>
        <v/>
      </c>
      <c r="BI211" s="16" t="str">
        <f>IF(56&gt;$D211,"",IF($E211=1,EOMONTH(EDATE(Bonds!$I211,6*(56-1)),0),EDATE(Bonds!$I211,6*(56-1))))</f>
        <v/>
      </c>
      <c r="BJ211" s="16" t="str">
        <f>IF(57&gt;$D211,"",IF($E211=1,EOMONTH(EDATE(Bonds!$I211,6*(57-1)),0),EDATE(Bonds!$I211,6*(57-1))))</f>
        <v/>
      </c>
      <c r="BK211" s="16" t="str">
        <f>IF(58&gt;$D211,"",IF($E211=1,EOMONTH(EDATE(Bonds!$I211,6*(58-1)),0),EDATE(Bonds!$I211,6*(58-1))))</f>
        <v/>
      </c>
      <c r="BL211" s="16" t="str">
        <f>IF(59&gt;$D211,"",IF($E211=1,EOMONTH(EDATE(Bonds!$I211,6*(59-1)),0),EDATE(Bonds!$I211,6*(59-1))))</f>
        <v/>
      </c>
      <c r="BM211" s="16" t="str">
        <f>IF(60&gt;$D211,"",IF($E211=1,EOMONTH(EDATE(Bonds!$I211,6*(60-1)),0),EDATE(Bonds!$I211,6*(60-1))))</f>
        <v/>
      </c>
      <c r="BO211" s="22">
        <f t="shared" si="364"/>
        <v>3.6715303967375594E-2</v>
      </c>
      <c r="BP211" s="22">
        <f t="shared" si="365"/>
        <v>3.9614095064760248E-2</v>
      </c>
      <c r="BQ211" s="22">
        <f t="shared" si="366"/>
        <v>4.151220706950013E-2</v>
      </c>
      <c r="BR211" s="22">
        <f t="shared" si="367"/>
        <v>4.2723103410114802E-2</v>
      </c>
      <c r="BS211" s="22">
        <f t="shared" si="368"/>
        <v>4.3482746504814693E-2</v>
      </c>
      <c r="BT211" s="22">
        <f t="shared" si="369"/>
        <v>4.3954594843003375E-2</v>
      </c>
      <c r="BU211" s="22">
        <f t="shared" si="370"/>
        <v>4.4257964532220216E-2</v>
      </c>
      <c r="BV211" s="22">
        <f t="shared" si="371"/>
        <v>4.4466682759772572E-2</v>
      </c>
      <c r="BW211" s="22">
        <f t="shared" si="372"/>
        <v>4.4634720555315505E-2</v>
      </c>
      <c r="BX211" s="22">
        <f t="shared" si="373"/>
        <v>4.4793221828742985E-2</v>
      </c>
      <c r="BY211" s="22">
        <f t="shared" si="374"/>
        <v>4.4964208976103363E-2</v>
      </c>
      <c r="BZ211" s="22" t="str">
        <f t="shared" si="375"/>
        <v/>
      </c>
      <c r="CA211" s="22" t="str">
        <f t="shared" si="376"/>
        <v/>
      </c>
      <c r="CB211" s="22" t="str">
        <f t="shared" si="377"/>
        <v/>
      </c>
      <c r="CC211" s="22" t="str">
        <f t="shared" si="378"/>
        <v/>
      </c>
      <c r="CD211" s="22" t="str">
        <f t="shared" si="379"/>
        <v/>
      </c>
      <c r="CE211" s="22" t="str">
        <f t="shared" si="380"/>
        <v/>
      </c>
      <c r="CF211" s="22" t="str">
        <f t="shared" si="381"/>
        <v/>
      </c>
      <c r="CG211" s="22" t="str">
        <f t="shared" si="382"/>
        <v/>
      </c>
      <c r="CH211" s="22" t="str">
        <f t="shared" si="383"/>
        <v/>
      </c>
      <c r="CI211" s="22" t="str">
        <f t="shared" si="384"/>
        <v/>
      </c>
      <c r="CJ211" s="22" t="str">
        <f t="shared" si="385"/>
        <v/>
      </c>
      <c r="CK211" s="22" t="str">
        <f t="shared" si="386"/>
        <v/>
      </c>
      <c r="CL211" s="22" t="str">
        <f t="shared" si="387"/>
        <v/>
      </c>
      <c r="CM211" s="22" t="str">
        <f t="shared" si="388"/>
        <v/>
      </c>
      <c r="CN211" s="22" t="str">
        <f t="shared" si="389"/>
        <v/>
      </c>
      <c r="CO211" s="22" t="str">
        <f t="shared" si="390"/>
        <v/>
      </c>
      <c r="CP211" s="22" t="str">
        <f t="shared" si="391"/>
        <v/>
      </c>
      <c r="CQ211" s="22" t="str">
        <f t="shared" si="392"/>
        <v/>
      </c>
      <c r="CR211" s="22" t="str">
        <f t="shared" si="393"/>
        <v/>
      </c>
      <c r="CS211" s="22" t="str">
        <f t="shared" si="394"/>
        <v/>
      </c>
      <c r="CT211" s="22" t="str">
        <f t="shared" si="395"/>
        <v/>
      </c>
      <c r="CU211" s="22" t="str">
        <f t="shared" si="396"/>
        <v/>
      </c>
      <c r="CV211" s="22" t="str">
        <f t="shared" si="397"/>
        <v/>
      </c>
      <c r="CW211" s="22" t="str">
        <f t="shared" si="398"/>
        <v/>
      </c>
      <c r="CX211" s="22" t="str">
        <f t="shared" si="399"/>
        <v/>
      </c>
      <c r="CY211" s="22" t="str">
        <f t="shared" si="400"/>
        <v/>
      </c>
      <c r="CZ211" s="22" t="str">
        <f t="shared" si="401"/>
        <v/>
      </c>
      <c r="DA211" s="22" t="str">
        <f t="shared" si="402"/>
        <v/>
      </c>
      <c r="DB211" s="22" t="str">
        <f t="shared" si="403"/>
        <v/>
      </c>
      <c r="DC211" s="22" t="str">
        <f t="shared" si="404"/>
        <v/>
      </c>
      <c r="DD211" s="22" t="str">
        <f t="shared" si="405"/>
        <v/>
      </c>
      <c r="DE211" s="22" t="str">
        <f t="shared" si="406"/>
        <v/>
      </c>
      <c r="DF211" s="22" t="str">
        <f t="shared" si="407"/>
        <v/>
      </c>
      <c r="DG211" s="22" t="str">
        <f t="shared" si="408"/>
        <v/>
      </c>
      <c r="DH211" s="22" t="str">
        <f t="shared" si="409"/>
        <v/>
      </c>
      <c r="DI211" s="22" t="str">
        <f t="shared" si="410"/>
        <v/>
      </c>
      <c r="DJ211" s="22" t="str">
        <f t="shared" si="411"/>
        <v/>
      </c>
      <c r="DK211" s="22" t="str">
        <f t="shared" si="412"/>
        <v/>
      </c>
      <c r="DL211" s="22" t="str">
        <f t="shared" si="413"/>
        <v/>
      </c>
      <c r="DM211" s="22" t="str">
        <f t="shared" si="414"/>
        <v/>
      </c>
      <c r="DN211" s="22" t="str">
        <f t="shared" si="415"/>
        <v/>
      </c>
      <c r="DO211" s="22" t="str">
        <f t="shared" si="416"/>
        <v/>
      </c>
      <c r="DP211" s="22" t="str">
        <f t="shared" si="417"/>
        <v/>
      </c>
      <c r="DQ211" s="22" t="str">
        <f t="shared" si="418"/>
        <v/>
      </c>
      <c r="DR211" s="22" t="str">
        <f t="shared" si="419"/>
        <v/>
      </c>
      <c r="DS211" s="22" t="str">
        <f t="shared" si="420"/>
        <v/>
      </c>
      <c r="DT211" s="22" t="str">
        <f t="shared" si="421"/>
        <v/>
      </c>
      <c r="DU211" s="22" t="str">
        <f t="shared" si="422"/>
        <v/>
      </c>
      <c r="DV211" s="22" t="str">
        <f t="shared" si="423"/>
        <v/>
      </c>
      <c r="DX211" s="18">
        <f t="shared" si="424"/>
        <v>1.8084934136561823</v>
      </c>
      <c r="DY211" s="18">
        <f t="shared" si="425"/>
        <v>1.7728113630577667</v>
      </c>
      <c r="DZ211" s="18">
        <f t="shared" si="426"/>
        <v>1.7344542230173998</v>
      </c>
      <c r="EA211" s="18">
        <f t="shared" si="427"/>
        <v>1.6955189118554488</v>
      </c>
      <c r="EB211" s="18">
        <f t="shared" si="428"/>
        <v>1.6569881816698826</v>
      </c>
      <c r="EC211" s="18">
        <f t="shared" si="429"/>
        <v>1.6194896857464234</v>
      </c>
      <c r="ED211" s="18">
        <f t="shared" si="430"/>
        <v>1.5827191614754128</v>
      </c>
      <c r="EE211" s="18">
        <f t="shared" si="431"/>
        <v>1.5470232819282168</v>
      </c>
      <c r="EF211" s="18">
        <f t="shared" si="432"/>
        <v>1.5118825961534532</v>
      </c>
      <c r="EG211" s="18">
        <f t="shared" si="433"/>
        <v>1.4775368097352977</v>
      </c>
      <c r="EH211" s="18">
        <f t="shared" si="434"/>
        <v>81.083418306293254</v>
      </c>
      <c r="EI211" s="18">
        <f t="shared" si="435"/>
        <v>0</v>
      </c>
      <c r="EJ211" s="18">
        <f t="shared" si="436"/>
        <v>0</v>
      </c>
      <c r="EK211" s="18">
        <f t="shared" si="437"/>
        <v>0</v>
      </c>
      <c r="EL211" s="18">
        <f t="shared" si="438"/>
        <v>0</v>
      </c>
      <c r="EM211" s="18">
        <f t="shared" si="439"/>
        <v>0</v>
      </c>
      <c r="EN211" s="18">
        <f t="shared" si="440"/>
        <v>0</v>
      </c>
      <c r="EO211" s="18">
        <f t="shared" si="441"/>
        <v>0</v>
      </c>
      <c r="EP211" s="18">
        <f t="shared" si="442"/>
        <v>0</v>
      </c>
      <c r="EQ211" s="18">
        <f t="shared" si="443"/>
        <v>0</v>
      </c>
      <c r="ER211" s="18">
        <f t="shared" si="444"/>
        <v>0</v>
      </c>
      <c r="ES211" s="18">
        <f t="shared" si="445"/>
        <v>0</v>
      </c>
      <c r="ET211" s="18">
        <f t="shared" si="446"/>
        <v>0</v>
      </c>
      <c r="EU211" s="18">
        <f t="shared" si="447"/>
        <v>0</v>
      </c>
      <c r="EV211" s="18">
        <f t="shared" si="448"/>
        <v>0</v>
      </c>
      <c r="EW211" s="18">
        <f t="shared" si="449"/>
        <v>0</v>
      </c>
      <c r="EX211" s="18">
        <f t="shared" si="450"/>
        <v>0</v>
      </c>
      <c r="EY211" s="18">
        <f t="shared" si="451"/>
        <v>0</v>
      </c>
      <c r="EZ211" s="18">
        <f t="shared" si="452"/>
        <v>0</v>
      </c>
      <c r="FA211" s="18">
        <f t="shared" si="453"/>
        <v>0</v>
      </c>
      <c r="FB211" s="18">
        <f t="shared" si="454"/>
        <v>0</v>
      </c>
      <c r="FC211" s="18">
        <f t="shared" si="455"/>
        <v>0</v>
      </c>
      <c r="FD211" s="18">
        <f t="shared" si="456"/>
        <v>0</v>
      </c>
      <c r="FE211" s="18">
        <f t="shared" si="457"/>
        <v>0</v>
      </c>
      <c r="FF211" s="18">
        <f t="shared" si="458"/>
        <v>0</v>
      </c>
      <c r="FG211" s="18">
        <f t="shared" si="459"/>
        <v>0</v>
      </c>
      <c r="FH211" s="18">
        <f t="shared" si="460"/>
        <v>0</v>
      </c>
      <c r="FI211" s="18">
        <f t="shared" si="461"/>
        <v>0</v>
      </c>
      <c r="FJ211" s="18">
        <f t="shared" si="462"/>
        <v>0</v>
      </c>
      <c r="FK211" s="18">
        <f t="shared" si="463"/>
        <v>0</v>
      </c>
      <c r="FL211" s="18">
        <f t="shared" si="464"/>
        <v>0</v>
      </c>
      <c r="FM211" s="18">
        <f t="shared" si="465"/>
        <v>0</v>
      </c>
      <c r="FN211" s="18">
        <f t="shared" si="466"/>
        <v>0</v>
      </c>
      <c r="FO211" s="18">
        <f t="shared" si="467"/>
        <v>0</v>
      </c>
      <c r="FP211" s="18">
        <f t="shared" si="468"/>
        <v>0</v>
      </c>
      <c r="FQ211" s="18">
        <f t="shared" si="469"/>
        <v>0</v>
      </c>
      <c r="FR211" s="18">
        <f t="shared" si="470"/>
        <v>0</v>
      </c>
      <c r="FS211" s="18">
        <f t="shared" si="471"/>
        <v>0</v>
      </c>
      <c r="FT211" s="18">
        <f t="shared" si="472"/>
        <v>0</v>
      </c>
      <c r="FU211" s="18">
        <f t="shared" si="473"/>
        <v>0</v>
      </c>
      <c r="FV211" s="18">
        <f t="shared" si="474"/>
        <v>0</v>
      </c>
      <c r="FW211" s="18">
        <f t="shared" si="475"/>
        <v>0</v>
      </c>
      <c r="FX211" s="18">
        <f t="shared" si="476"/>
        <v>0</v>
      </c>
      <c r="FY211" s="18">
        <f t="shared" si="477"/>
        <v>0</v>
      </c>
      <c r="FZ211" s="18">
        <f t="shared" si="478"/>
        <v>0</v>
      </c>
      <c r="GA211" s="18">
        <f t="shared" si="479"/>
        <v>0</v>
      </c>
      <c r="GB211" s="18">
        <f t="shared" si="480"/>
        <v>0</v>
      </c>
      <c r="GC211" s="18">
        <f t="shared" si="481"/>
        <v>0</v>
      </c>
      <c r="GD211" s="18">
        <f t="shared" si="482"/>
        <v>0</v>
      </c>
      <c r="GE211" s="18">
        <f t="shared" si="483"/>
        <v>0</v>
      </c>
    </row>
    <row r="212" spans="1:187" x14ac:dyDescent="0.2">
      <c r="A212">
        <v>209</v>
      </c>
      <c r="B212" s="16">
        <f>Bonds!B212</f>
        <v>48152</v>
      </c>
      <c r="C212" s="17">
        <f>Bonds!C212</f>
        <v>4.125</v>
      </c>
      <c r="D212">
        <f>Bonds!Q212</f>
        <v>11</v>
      </c>
      <c r="E212">
        <f t="shared" si="363"/>
        <v>1</v>
      </c>
      <c r="F212" s="16">
        <f>IF(1&gt;$D212,"",IF($E212=1,EOMONTH(EDATE(Bonds!$I212,6*(1-1)),0),EDATE(Bonds!$I212,6*(1-1))))</f>
        <v>46326</v>
      </c>
      <c r="G212" s="16">
        <f>IF(2&gt;$D212,"",IF($E212=1,EOMONTH(EDATE(Bonds!$I212,6*(2-1)),0),EDATE(Bonds!$I212,6*(2-1))))</f>
        <v>46507</v>
      </c>
      <c r="H212" s="16">
        <f>IF(3&gt;$D212,"",IF($E212=1,EOMONTH(EDATE(Bonds!$I212,6*(3-1)),0),EDATE(Bonds!$I212,6*(3-1))))</f>
        <v>46691</v>
      </c>
      <c r="I212" s="16">
        <f>IF(4&gt;$D212,"",IF($E212=1,EOMONTH(EDATE(Bonds!$I212,6*(4-1)),0),EDATE(Bonds!$I212,6*(4-1))))</f>
        <v>46873</v>
      </c>
      <c r="J212" s="16">
        <f>IF(5&gt;$D212,"",IF($E212=1,EOMONTH(EDATE(Bonds!$I212,6*(5-1)),0),EDATE(Bonds!$I212,6*(5-1))))</f>
        <v>47057</v>
      </c>
      <c r="K212" s="16">
        <f>IF(6&gt;$D212,"",IF($E212=1,EOMONTH(EDATE(Bonds!$I212,6*(6-1)),0),EDATE(Bonds!$I212,6*(6-1))))</f>
        <v>47238</v>
      </c>
      <c r="L212" s="16">
        <f>IF(7&gt;$D212,"",IF($E212=1,EOMONTH(EDATE(Bonds!$I212,6*(7-1)),0),EDATE(Bonds!$I212,6*(7-1))))</f>
        <v>47422</v>
      </c>
      <c r="M212" s="16">
        <f>IF(8&gt;$D212,"",IF($E212=1,EOMONTH(EDATE(Bonds!$I212,6*(8-1)),0),EDATE(Bonds!$I212,6*(8-1))))</f>
        <v>47603</v>
      </c>
      <c r="N212" s="16">
        <f>IF(9&gt;$D212,"",IF($E212=1,EOMONTH(EDATE(Bonds!$I212,6*(9-1)),0),EDATE(Bonds!$I212,6*(9-1))))</f>
        <v>47787</v>
      </c>
      <c r="O212" s="16">
        <f>IF(10&gt;$D212,"",IF($E212=1,EOMONTH(EDATE(Bonds!$I212,6*(10-1)),0),EDATE(Bonds!$I212,6*(10-1))))</f>
        <v>47968</v>
      </c>
      <c r="P212" s="16">
        <f>IF(11&gt;$D212,"",IF($E212=1,EOMONTH(EDATE(Bonds!$I212,6*(11-1)),0),EDATE(Bonds!$I212,6*(11-1))))</f>
        <v>48152</v>
      </c>
      <c r="Q212" s="16" t="str">
        <f>IF(12&gt;$D212,"",IF($E212=1,EOMONTH(EDATE(Bonds!$I212,6*(12-1)),0),EDATE(Bonds!$I212,6*(12-1))))</f>
        <v/>
      </c>
      <c r="R212" s="16" t="str">
        <f>IF(13&gt;$D212,"",IF($E212=1,EOMONTH(EDATE(Bonds!$I212,6*(13-1)),0),EDATE(Bonds!$I212,6*(13-1))))</f>
        <v/>
      </c>
      <c r="S212" s="16" t="str">
        <f>IF(14&gt;$D212,"",IF($E212=1,EOMONTH(EDATE(Bonds!$I212,6*(14-1)),0),EDATE(Bonds!$I212,6*(14-1))))</f>
        <v/>
      </c>
      <c r="T212" s="16" t="str">
        <f>IF(15&gt;$D212,"",IF($E212=1,EOMONTH(EDATE(Bonds!$I212,6*(15-1)),0),EDATE(Bonds!$I212,6*(15-1))))</f>
        <v/>
      </c>
      <c r="U212" s="16" t="str">
        <f>IF(16&gt;$D212,"",IF($E212=1,EOMONTH(EDATE(Bonds!$I212,6*(16-1)),0),EDATE(Bonds!$I212,6*(16-1))))</f>
        <v/>
      </c>
      <c r="V212" s="16" t="str">
        <f>IF(17&gt;$D212,"",IF($E212=1,EOMONTH(EDATE(Bonds!$I212,6*(17-1)),0),EDATE(Bonds!$I212,6*(17-1))))</f>
        <v/>
      </c>
      <c r="W212" s="16" t="str">
        <f>IF(18&gt;$D212,"",IF($E212=1,EOMONTH(EDATE(Bonds!$I212,6*(18-1)),0),EDATE(Bonds!$I212,6*(18-1))))</f>
        <v/>
      </c>
      <c r="X212" s="16" t="str">
        <f>IF(19&gt;$D212,"",IF($E212=1,EOMONTH(EDATE(Bonds!$I212,6*(19-1)),0),EDATE(Bonds!$I212,6*(19-1))))</f>
        <v/>
      </c>
      <c r="Y212" s="16" t="str">
        <f>IF(20&gt;$D212,"",IF($E212=1,EOMONTH(EDATE(Bonds!$I212,6*(20-1)),0),EDATE(Bonds!$I212,6*(20-1))))</f>
        <v/>
      </c>
      <c r="Z212" s="16" t="str">
        <f>IF(21&gt;$D212,"",IF($E212=1,EOMONTH(EDATE(Bonds!$I212,6*(21-1)),0),EDATE(Bonds!$I212,6*(21-1))))</f>
        <v/>
      </c>
      <c r="AA212" s="16" t="str">
        <f>IF(22&gt;$D212,"",IF($E212=1,EOMONTH(EDATE(Bonds!$I212,6*(22-1)),0),EDATE(Bonds!$I212,6*(22-1))))</f>
        <v/>
      </c>
      <c r="AB212" s="16" t="str">
        <f>IF(23&gt;$D212,"",IF($E212=1,EOMONTH(EDATE(Bonds!$I212,6*(23-1)),0),EDATE(Bonds!$I212,6*(23-1))))</f>
        <v/>
      </c>
      <c r="AC212" s="16" t="str">
        <f>IF(24&gt;$D212,"",IF($E212=1,EOMONTH(EDATE(Bonds!$I212,6*(24-1)),0),EDATE(Bonds!$I212,6*(24-1))))</f>
        <v/>
      </c>
      <c r="AD212" s="16" t="str">
        <f>IF(25&gt;$D212,"",IF($E212=1,EOMONTH(EDATE(Bonds!$I212,6*(25-1)),0),EDATE(Bonds!$I212,6*(25-1))))</f>
        <v/>
      </c>
      <c r="AE212" s="16" t="str">
        <f>IF(26&gt;$D212,"",IF($E212=1,EOMONTH(EDATE(Bonds!$I212,6*(26-1)),0),EDATE(Bonds!$I212,6*(26-1))))</f>
        <v/>
      </c>
      <c r="AF212" s="16" t="str">
        <f>IF(27&gt;$D212,"",IF($E212=1,EOMONTH(EDATE(Bonds!$I212,6*(27-1)),0),EDATE(Bonds!$I212,6*(27-1))))</f>
        <v/>
      </c>
      <c r="AG212" s="16" t="str">
        <f>IF(28&gt;$D212,"",IF($E212=1,EOMONTH(EDATE(Bonds!$I212,6*(28-1)),0),EDATE(Bonds!$I212,6*(28-1))))</f>
        <v/>
      </c>
      <c r="AH212" s="16" t="str">
        <f>IF(29&gt;$D212,"",IF($E212=1,EOMONTH(EDATE(Bonds!$I212,6*(29-1)),0),EDATE(Bonds!$I212,6*(29-1))))</f>
        <v/>
      </c>
      <c r="AI212" s="16" t="str">
        <f>IF(30&gt;$D212,"",IF($E212=1,EOMONTH(EDATE(Bonds!$I212,6*(30-1)),0),EDATE(Bonds!$I212,6*(30-1))))</f>
        <v/>
      </c>
      <c r="AJ212" s="16" t="str">
        <f>IF(31&gt;$D212,"",IF($E212=1,EOMONTH(EDATE(Bonds!$I212,6*(31-1)),0),EDATE(Bonds!$I212,6*(31-1))))</f>
        <v/>
      </c>
      <c r="AK212" s="16" t="str">
        <f>IF(32&gt;$D212,"",IF($E212=1,EOMONTH(EDATE(Bonds!$I212,6*(32-1)),0),EDATE(Bonds!$I212,6*(32-1))))</f>
        <v/>
      </c>
      <c r="AL212" s="16" t="str">
        <f>IF(33&gt;$D212,"",IF($E212=1,EOMONTH(EDATE(Bonds!$I212,6*(33-1)),0),EDATE(Bonds!$I212,6*(33-1))))</f>
        <v/>
      </c>
      <c r="AM212" s="16" t="str">
        <f>IF(34&gt;$D212,"",IF($E212=1,EOMONTH(EDATE(Bonds!$I212,6*(34-1)),0),EDATE(Bonds!$I212,6*(34-1))))</f>
        <v/>
      </c>
      <c r="AN212" s="16" t="str">
        <f>IF(35&gt;$D212,"",IF($E212=1,EOMONTH(EDATE(Bonds!$I212,6*(35-1)),0),EDATE(Bonds!$I212,6*(35-1))))</f>
        <v/>
      </c>
      <c r="AO212" s="16" t="str">
        <f>IF(36&gt;$D212,"",IF($E212=1,EOMONTH(EDATE(Bonds!$I212,6*(36-1)),0),EDATE(Bonds!$I212,6*(36-1))))</f>
        <v/>
      </c>
      <c r="AP212" s="16" t="str">
        <f>IF(37&gt;$D212,"",IF($E212=1,EOMONTH(EDATE(Bonds!$I212,6*(37-1)),0),EDATE(Bonds!$I212,6*(37-1))))</f>
        <v/>
      </c>
      <c r="AQ212" s="16" t="str">
        <f>IF(38&gt;$D212,"",IF($E212=1,EOMONTH(EDATE(Bonds!$I212,6*(38-1)),0),EDATE(Bonds!$I212,6*(38-1))))</f>
        <v/>
      </c>
      <c r="AR212" s="16" t="str">
        <f>IF(39&gt;$D212,"",IF($E212=1,EOMONTH(EDATE(Bonds!$I212,6*(39-1)),0),EDATE(Bonds!$I212,6*(39-1))))</f>
        <v/>
      </c>
      <c r="AS212" s="16" t="str">
        <f>IF(40&gt;$D212,"",IF($E212=1,EOMONTH(EDATE(Bonds!$I212,6*(40-1)),0),EDATE(Bonds!$I212,6*(40-1))))</f>
        <v/>
      </c>
      <c r="AT212" s="16" t="str">
        <f>IF(41&gt;$D212,"",IF($E212=1,EOMONTH(EDATE(Bonds!$I212,6*(41-1)),0),EDATE(Bonds!$I212,6*(41-1))))</f>
        <v/>
      </c>
      <c r="AU212" s="16" t="str">
        <f>IF(42&gt;$D212,"",IF($E212=1,EOMONTH(EDATE(Bonds!$I212,6*(42-1)),0),EDATE(Bonds!$I212,6*(42-1))))</f>
        <v/>
      </c>
      <c r="AV212" s="16" t="str">
        <f>IF(43&gt;$D212,"",IF($E212=1,EOMONTH(EDATE(Bonds!$I212,6*(43-1)),0),EDATE(Bonds!$I212,6*(43-1))))</f>
        <v/>
      </c>
      <c r="AW212" s="16" t="str">
        <f>IF(44&gt;$D212,"",IF($E212=1,EOMONTH(EDATE(Bonds!$I212,6*(44-1)),0),EDATE(Bonds!$I212,6*(44-1))))</f>
        <v/>
      </c>
      <c r="AX212" s="16" t="str">
        <f>IF(45&gt;$D212,"",IF($E212=1,EOMONTH(EDATE(Bonds!$I212,6*(45-1)),0),EDATE(Bonds!$I212,6*(45-1))))</f>
        <v/>
      </c>
      <c r="AY212" s="16" t="str">
        <f>IF(46&gt;$D212,"",IF($E212=1,EOMONTH(EDATE(Bonds!$I212,6*(46-1)),0),EDATE(Bonds!$I212,6*(46-1))))</f>
        <v/>
      </c>
      <c r="AZ212" s="16" t="str">
        <f>IF(47&gt;$D212,"",IF($E212=1,EOMONTH(EDATE(Bonds!$I212,6*(47-1)),0),EDATE(Bonds!$I212,6*(47-1))))</f>
        <v/>
      </c>
      <c r="BA212" s="16" t="str">
        <f>IF(48&gt;$D212,"",IF($E212=1,EOMONTH(EDATE(Bonds!$I212,6*(48-1)),0),EDATE(Bonds!$I212,6*(48-1))))</f>
        <v/>
      </c>
      <c r="BB212" s="16" t="str">
        <f>IF(49&gt;$D212,"",IF($E212=1,EOMONTH(EDATE(Bonds!$I212,6*(49-1)),0),EDATE(Bonds!$I212,6*(49-1))))</f>
        <v/>
      </c>
      <c r="BC212" s="16" t="str">
        <f>IF(50&gt;$D212,"",IF($E212=1,EOMONTH(EDATE(Bonds!$I212,6*(50-1)),0),EDATE(Bonds!$I212,6*(50-1))))</f>
        <v/>
      </c>
      <c r="BD212" s="16" t="str">
        <f>IF(51&gt;$D212,"",IF($E212=1,EOMONTH(EDATE(Bonds!$I212,6*(51-1)),0),EDATE(Bonds!$I212,6*(51-1))))</f>
        <v/>
      </c>
      <c r="BE212" s="16" t="str">
        <f>IF(52&gt;$D212,"",IF($E212=1,EOMONTH(EDATE(Bonds!$I212,6*(52-1)),0),EDATE(Bonds!$I212,6*(52-1))))</f>
        <v/>
      </c>
      <c r="BF212" s="16" t="str">
        <f>IF(53&gt;$D212,"",IF($E212=1,EOMONTH(EDATE(Bonds!$I212,6*(53-1)),0),EDATE(Bonds!$I212,6*(53-1))))</f>
        <v/>
      </c>
      <c r="BG212" s="16" t="str">
        <f>IF(54&gt;$D212,"",IF($E212=1,EOMONTH(EDATE(Bonds!$I212,6*(54-1)),0),EDATE(Bonds!$I212,6*(54-1))))</f>
        <v/>
      </c>
      <c r="BH212" s="16" t="str">
        <f>IF(55&gt;$D212,"",IF($E212=1,EOMONTH(EDATE(Bonds!$I212,6*(55-1)),0),EDATE(Bonds!$I212,6*(55-1))))</f>
        <v/>
      </c>
      <c r="BI212" s="16" t="str">
        <f>IF(56&gt;$D212,"",IF($E212=1,EOMONTH(EDATE(Bonds!$I212,6*(56-1)),0),EDATE(Bonds!$I212,6*(56-1))))</f>
        <v/>
      </c>
      <c r="BJ212" s="16" t="str">
        <f>IF(57&gt;$D212,"",IF($E212=1,EOMONTH(EDATE(Bonds!$I212,6*(57-1)),0),EDATE(Bonds!$I212,6*(57-1))))</f>
        <v/>
      </c>
      <c r="BK212" s="16" t="str">
        <f>IF(58&gt;$D212,"",IF($E212=1,EOMONTH(EDATE(Bonds!$I212,6*(58-1)),0),EDATE(Bonds!$I212,6*(58-1))))</f>
        <v/>
      </c>
      <c r="BL212" s="16" t="str">
        <f>IF(59&gt;$D212,"",IF($E212=1,EOMONTH(EDATE(Bonds!$I212,6*(59-1)),0),EDATE(Bonds!$I212,6*(59-1))))</f>
        <v/>
      </c>
      <c r="BM212" s="16" t="str">
        <f>IF(60&gt;$D212,"",IF($E212=1,EOMONTH(EDATE(Bonds!$I212,6*(60-1)),0),EDATE(Bonds!$I212,6*(60-1))))</f>
        <v/>
      </c>
      <c r="BO212" s="22">
        <f t="shared" si="364"/>
        <v>3.7298133534015822E-2</v>
      </c>
      <c r="BP212" s="22">
        <f t="shared" si="365"/>
        <v>3.9984915237647078E-2</v>
      </c>
      <c r="BQ212" s="22">
        <f t="shared" si="366"/>
        <v>4.1758155671488606E-2</v>
      </c>
      <c r="BR212" s="22">
        <f t="shared" si="367"/>
        <v>4.2873417403885665E-2</v>
      </c>
      <c r="BS212" s="22">
        <f t="shared" si="368"/>
        <v>4.3579434732219563E-2</v>
      </c>
      <c r="BT212" s="22">
        <f t="shared" si="369"/>
        <v>4.4013636099197735E-2</v>
      </c>
      <c r="BU212" s="22">
        <f t="shared" si="370"/>
        <v>4.429837545001894E-2</v>
      </c>
      <c r="BV212" s="22">
        <f t="shared" si="371"/>
        <v>4.4496029443207158E-2</v>
      </c>
      <c r="BW212" s="22">
        <f t="shared" si="372"/>
        <v>4.4661633276245789E-2</v>
      </c>
      <c r="BX212" s="22">
        <f t="shared" si="373"/>
        <v>4.4820061600655624E-2</v>
      </c>
      <c r="BY212" s="22">
        <f t="shared" si="374"/>
        <v>4.4995243636976802E-2</v>
      </c>
      <c r="BZ212" s="22" t="str">
        <f t="shared" si="375"/>
        <v/>
      </c>
      <c r="CA212" s="22" t="str">
        <f t="shared" si="376"/>
        <v/>
      </c>
      <c r="CB212" s="22" t="str">
        <f t="shared" si="377"/>
        <v/>
      </c>
      <c r="CC212" s="22" t="str">
        <f t="shared" si="378"/>
        <v/>
      </c>
      <c r="CD212" s="22" t="str">
        <f t="shared" si="379"/>
        <v/>
      </c>
      <c r="CE212" s="22" t="str">
        <f t="shared" si="380"/>
        <v/>
      </c>
      <c r="CF212" s="22" t="str">
        <f t="shared" si="381"/>
        <v/>
      </c>
      <c r="CG212" s="22" t="str">
        <f t="shared" si="382"/>
        <v/>
      </c>
      <c r="CH212" s="22" t="str">
        <f t="shared" si="383"/>
        <v/>
      </c>
      <c r="CI212" s="22" t="str">
        <f t="shared" si="384"/>
        <v/>
      </c>
      <c r="CJ212" s="22" t="str">
        <f t="shared" si="385"/>
        <v/>
      </c>
      <c r="CK212" s="22" t="str">
        <f t="shared" si="386"/>
        <v/>
      </c>
      <c r="CL212" s="22" t="str">
        <f t="shared" si="387"/>
        <v/>
      </c>
      <c r="CM212" s="22" t="str">
        <f t="shared" si="388"/>
        <v/>
      </c>
      <c r="CN212" s="22" t="str">
        <f t="shared" si="389"/>
        <v/>
      </c>
      <c r="CO212" s="22" t="str">
        <f t="shared" si="390"/>
        <v/>
      </c>
      <c r="CP212" s="22" t="str">
        <f t="shared" si="391"/>
        <v/>
      </c>
      <c r="CQ212" s="22" t="str">
        <f t="shared" si="392"/>
        <v/>
      </c>
      <c r="CR212" s="22" t="str">
        <f t="shared" si="393"/>
        <v/>
      </c>
      <c r="CS212" s="22" t="str">
        <f t="shared" si="394"/>
        <v/>
      </c>
      <c r="CT212" s="22" t="str">
        <f t="shared" si="395"/>
        <v/>
      </c>
      <c r="CU212" s="22" t="str">
        <f t="shared" si="396"/>
        <v/>
      </c>
      <c r="CV212" s="22" t="str">
        <f t="shared" si="397"/>
        <v/>
      </c>
      <c r="CW212" s="22" t="str">
        <f t="shared" si="398"/>
        <v/>
      </c>
      <c r="CX212" s="22" t="str">
        <f t="shared" si="399"/>
        <v/>
      </c>
      <c r="CY212" s="22" t="str">
        <f t="shared" si="400"/>
        <v/>
      </c>
      <c r="CZ212" s="22" t="str">
        <f t="shared" si="401"/>
        <v/>
      </c>
      <c r="DA212" s="22" t="str">
        <f t="shared" si="402"/>
        <v/>
      </c>
      <c r="DB212" s="22" t="str">
        <f t="shared" si="403"/>
        <v/>
      </c>
      <c r="DC212" s="22" t="str">
        <f t="shared" si="404"/>
        <v/>
      </c>
      <c r="DD212" s="22" t="str">
        <f t="shared" si="405"/>
        <v/>
      </c>
      <c r="DE212" s="22" t="str">
        <f t="shared" si="406"/>
        <v/>
      </c>
      <c r="DF212" s="22" t="str">
        <f t="shared" si="407"/>
        <v/>
      </c>
      <c r="DG212" s="22" t="str">
        <f t="shared" si="408"/>
        <v/>
      </c>
      <c r="DH212" s="22" t="str">
        <f t="shared" si="409"/>
        <v/>
      </c>
      <c r="DI212" s="22" t="str">
        <f t="shared" si="410"/>
        <v/>
      </c>
      <c r="DJ212" s="22" t="str">
        <f t="shared" si="411"/>
        <v/>
      </c>
      <c r="DK212" s="22" t="str">
        <f t="shared" si="412"/>
        <v/>
      </c>
      <c r="DL212" s="22" t="str">
        <f t="shared" si="413"/>
        <v/>
      </c>
      <c r="DM212" s="22" t="str">
        <f t="shared" si="414"/>
        <v/>
      </c>
      <c r="DN212" s="22" t="str">
        <f t="shared" si="415"/>
        <v/>
      </c>
      <c r="DO212" s="22" t="str">
        <f t="shared" si="416"/>
        <v/>
      </c>
      <c r="DP212" s="22" t="str">
        <f t="shared" si="417"/>
        <v/>
      </c>
      <c r="DQ212" s="22" t="str">
        <f t="shared" si="418"/>
        <v/>
      </c>
      <c r="DR212" s="22" t="str">
        <f t="shared" si="419"/>
        <v/>
      </c>
      <c r="DS212" s="22" t="str">
        <f t="shared" si="420"/>
        <v/>
      </c>
      <c r="DT212" s="22" t="str">
        <f t="shared" si="421"/>
        <v/>
      </c>
      <c r="DU212" s="22" t="str">
        <f t="shared" si="422"/>
        <v/>
      </c>
      <c r="DV212" s="22" t="str">
        <f t="shared" si="423"/>
        <v/>
      </c>
      <c r="DX212" s="18">
        <f t="shared" si="424"/>
        <v>2.0513599139289815</v>
      </c>
      <c r="DY212" s="18">
        <f t="shared" si="425"/>
        <v>2.0103014267592973</v>
      </c>
      <c r="DZ212" s="18">
        <f t="shared" si="426"/>
        <v>1.9661890376578675</v>
      </c>
      <c r="EA212" s="18">
        <f t="shared" si="427"/>
        <v>1.9221454589114575</v>
      </c>
      <c r="EB212" s="18">
        <f t="shared" si="428"/>
        <v>1.8781976145893735</v>
      </c>
      <c r="EC212" s="18">
        <f t="shared" si="429"/>
        <v>1.8359352423015693</v>
      </c>
      <c r="ED212" s="18">
        <f t="shared" si="430"/>
        <v>1.7940398577078891</v>
      </c>
      <c r="EE212" s="18">
        <f t="shared" si="431"/>
        <v>1.7537960714719381</v>
      </c>
      <c r="EF212" s="18">
        <f t="shared" si="432"/>
        <v>1.7137172329252286</v>
      </c>
      <c r="EG212" s="18">
        <f t="shared" si="433"/>
        <v>1.6749475323807161</v>
      </c>
      <c r="EH212" s="18">
        <f t="shared" si="434"/>
        <v>80.959766547414034</v>
      </c>
      <c r="EI212" s="18">
        <f t="shared" si="435"/>
        <v>0</v>
      </c>
      <c r="EJ212" s="18">
        <f t="shared" si="436"/>
        <v>0</v>
      </c>
      <c r="EK212" s="18">
        <f t="shared" si="437"/>
        <v>0</v>
      </c>
      <c r="EL212" s="18">
        <f t="shared" si="438"/>
        <v>0</v>
      </c>
      <c r="EM212" s="18">
        <f t="shared" si="439"/>
        <v>0</v>
      </c>
      <c r="EN212" s="18">
        <f t="shared" si="440"/>
        <v>0</v>
      </c>
      <c r="EO212" s="18">
        <f t="shared" si="441"/>
        <v>0</v>
      </c>
      <c r="EP212" s="18">
        <f t="shared" si="442"/>
        <v>0</v>
      </c>
      <c r="EQ212" s="18">
        <f t="shared" si="443"/>
        <v>0</v>
      </c>
      <c r="ER212" s="18">
        <f t="shared" si="444"/>
        <v>0</v>
      </c>
      <c r="ES212" s="18">
        <f t="shared" si="445"/>
        <v>0</v>
      </c>
      <c r="ET212" s="18">
        <f t="shared" si="446"/>
        <v>0</v>
      </c>
      <c r="EU212" s="18">
        <f t="shared" si="447"/>
        <v>0</v>
      </c>
      <c r="EV212" s="18">
        <f t="shared" si="448"/>
        <v>0</v>
      </c>
      <c r="EW212" s="18">
        <f t="shared" si="449"/>
        <v>0</v>
      </c>
      <c r="EX212" s="18">
        <f t="shared" si="450"/>
        <v>0</v>
      </c>
      <c r="EY212" s="18">
        <f t="shared" si="451"/>
        <v>0</v>
      </c>
      <c r="EZ212" s="18">
        <f t="shared" si="452"/>
        <v>0</v>
      </c>
      <c r="FA212" s="18">
        <f t="shared" si="453"/>
        <v>0</v>
      </c>
      <c r="FB212" s="18">
        <f t="shared" si="454"/>
        <v>0</v>
      </c>
      <c r="FC212" s="18">
        <f t="shared" si="455"/>
        <v>0</v>
      </c>
      <c r="FD212" s="18">
        <f t="shared" si="456"/>
        <v>0</v>
      </c>
      <c r="FE212" s="18">
        <f t="shared" si="457"/>
        <v>0</v>
      </c>
      <c r="FF212" s="18">
        <f t="shared" si="458"/>
        <v>0</v>
      </c>
      <c r="FG212" s="18">
        <f t="shared" si="459"/>
        <v>0</v>
      </c>
      <c r="FH212" s="18">
        <f t="shared" si="460"/>
        <v>0</v>
      </c>
      <c r="FI212" s="18">
        <f t="shared" si="461"/>
        <v>0</v>
      </c>
      <c r="FJ212" s="18">
        <f t="shared" si="462"/>
        <v>0</v>
      </c>
      <c r="FK212" s="18">
        <f t="shared" si="463"/>
        <v>0</v>
      </c>
      <c r="FL212" s="18">
        <f t="shared" si="464"/>
        <v>0</v>
      </c>
      <c r="FM212" s="18">
        <f t="shared" si="465"/>
        <v>0</v>
      </c>
      <c r="FN212" s="18">
        <f t="shared" si="466"/>
        <v>0</v>
      </c>
      <c r="FO212" s="18">
        <f t="shared" si="467"/>
        <v>0</v>
      </c>
      <c r="FP212" s="18">
        <f t="shared" si="468"/>
        <v>0</v>
      </c>
      <c r="FQ212" s="18">
        <f t="shared" si="469"/>
        <v>0</v>
      </c>
      <c r="FR212" s="18">
        <f t="shared" si="470"/>
        <v>0</v>
      </c>
      <c r="FS212" s="18">
        <f t="shared" si="471"/>
        <v>0</v>
      </c>
      <c r="FT212" s="18">
        <f t="shared" si="472"/>
        <v>0</v>
      </c>
      <c r="FU212" s="18">
        <f t="shared" si="473"/>
        <v>0</v>
      </c>
      <c r="FV212" s="18">
        <f t="shared" si="474"/>
        <v>0</v>
      </c>
      <c r="FW212" s="18">
        <f t="shared" si="475"/>
        <v>0</v>
      </c>
      <c r="FX212" s="18">
        <f t="shared" si="476"/>
        <v>0</v>
      </c>
      <c r="FY212" s="18">
        <f t="shared" si="477"/>
        <v>0</v>
      </c>
      <c r="FZ212" s="18">
        <f t="shared" si="478"/>
        <v>0</v>
      </c>
      <c r="GA212" s="18">
        <f t="shared" si="479"/>
        <v>0</v>
      </c>
      <c r="GB212" s="18">
        <f t="shared" si="480"/>
        <v>0</v>
      </c>
      <c r="GC212" s="18">
        <f t="shared" si="481"/>
        <v>0</v>
      </c>
      <c r="GD212" s="18">
        <f t="shared" si="482"/>
        <v>0</v>
      </c>
      <c r="GE212" s="18">
        <f t="shared" si="483"/>
        <v>0</v>
      </c>
    </row>
    <row r="213" spans="1:187" x14ac:dyDescent="0.2">
      <c r="A213">
        <v>210</v>
      </c>
      <c r="B213" s="16">
        <f>Bonds!B213</f>
        <v>48167</v>
      </c>
      <c r="C213" s="17">
        <f>Bonds!C213</f>
        <v>1.375</v>
      </c>
      <c r="D213">
        <f>Bonds!Q213</f>
        <v>11</v>
      </c>
      <c r="E213">
        <f t="shared" si="363"/>
        <v>0</v>
      </c>
      <c r="F213" s="16">
        <f>IF(1&gt;$D213,"",IF($E213=1,EOMONTH(EDATE(Bonds!$I213,6*(1-1)),0),EDATE(Bonds!$I213,6*(1-1))))</f>
        <v>46341</v>
      </c>
      <c r="G213" s="16">
        <f>IF(2&gt;$D213,"",IF($E213=1,EOMONTH(EDATE(Bonds!$I213,6*(2-1)),0),EDATE(Bonds!$I213,6*(2-1))))</f>
        <v>46522</v>
      </c>
      <c r="H213" s="16">
        <f>IF(3&gt;$D213,"",IF($E213=1,EOMONTH(EDATE(Bonds!$I213,6*(3-1)),0),EDATE(Bonds!$I213,6*(3-1))))</f>
        <v>46706</v>
      </c>
      <c r="I213" s="16">
        <f>IF(4&gt;$D213,"",IF($E213=1,EOMONTH(EDATE(Bonds!$I213,6*(4-1)),0),EDATE(Bonds!$I213,6*(4-1))))</f>
        <v>46888</v>
      </c>
      <c r="J213" s="16">
        <f>IF(5&gt;$D213,"",IF($E213=1,EOMONTH(EDATE(Bonds!$I213,6*(5-1)),0),EDATE(Bonds!$I213,6*(5-1))))</f>
        <v>47072</v>
      </c>
      <c r="K213" s="16">
        <f>IF(6&gt;$D213,"",IF($E213=1,EOMONTH(EDATE(Bonds!$I213,6*(6-1)),0),EDATE(Bonds!$I213,6*(6-1))))</f>
        <v>47253</v>
      </c>
      <c r="L213" s="16">
        <f>IF(7&gt;$D213,"",IF($E213=1,EOMONTH(EDATE(Bonds!$I213,6*(7-1)),0),EDATE(Bonds!$I213,6*(7-1))))</f>
        <v>47437</v>
      </c>
      <c r="M213" s="16">
        <f>IF(8&gt;$D213,"",IF($E213=1,EOMONTH(EDATE(Bonds!$I213,6*(8-1)),0),EDATE(Bonds!$I213,6*(8-1))))</f>
        <v>47618</v>
      </c>
      <c r="N213" s="16">
        <f>IF(9&gt;$D213,"",IF($E213=1,EOMONTH(EDATE(Bonds!$I213,6*(9-1)),0),EDATE(Bonds!$I213,6*(9-1))))</f>
        <v>47802</v>
      </c>
      <c r="O213" s="16">
        <f>IF(10&gt;$D213,"",IF($E213=1,EOMONTH(EDATE(Bonds!$I213,6*(10-1)),0),EDATE(Bonds!$I213,6*(10-1))))</f>
        <v>47983</v>
      </c>
      <c r="P213" s="16">
        <f>IF(11&gt;$D213,"",IF($E213=1,EOMONTH(EDATE(Bonds!$I213,6*(11-1)),0),EDATE(Bonds!$I213,6*(11-1))))</f>
        <v>48167</v>
      </c>
      <c r="Q213" s="16" t="str">
        <f>IF(12&gt;$D213,"",IF($E213=1,EOMONTH(EDATE(Bonds!$I213,6*(12-1)),0),EDATE(Bonds!$I213,6*(12-1))))</f>
        <v/>
      </c>
      <c r="R213" s="16" t="str">
        <f>IF(13&gt;$D213,"",IF($E213=1,EOMONTH(EDATE(Bonds!$I213,6*(13-1)),0),EDATE(Bonds!$I213,6*(13-1))))</f>
        <v/>
      </c>
      <c r="S213" s="16" t="str">
        <f>IF(14&gt;$D213,"",IF($E213=1,EOMONTH(EDATE(Bonds!$I213,6*(14-1)),0),EDATE(Bonds!$I213,6*(14-1))))</f>
        <v/>
      </c>
      <c r="T213" s="16" t="str">
        <f>IF(15&gt;$D213,"",IF($E213=1,EOMONTH(EDATE(Bonds!$I213,6*(15-1)),0),EDATE(Bonds!$I213,6*(15-1))))</f>
        <v/>
      </c>
      <c r="U213" s="16" t="str">
        <f>IF(16&gt;$D213,"",IF($E213=1,EOMONTH(EDATE(Bonds!$I213,6*(16-1)),0),EDATE(Bonds!$I213,6*(16-1))))</f>
        <v/>
      </c>
      <c r="V213" s="16" t="str">
        <f>IF(17&gt;$D213,"",IF($E213=1,EOMONTH(EDATE(Bonds!$I213,6*(17-1)),0),EDATE(Bonds!$I213,6*(17-1))))</f>
        <v/>
      </c>
      <c r="W213" s="16" t="str">
        <f>IF(18&gt;$D213,"",IF($E213=1,EOMONTH(EDATE(Bonds!$I213,6*(18-1)),0),EDATE(Bonds!$I213,6*(18-1))))</f>
        <v/>
      </c>
      <c r="X213" s="16" t="str">
        <f>IF(19&gt;$D213,"",IF($E213=1,EOMONTH(EDATE(Bonds!$I213,6*(19-1)),0),EDATE(Bonds!$I213,6*(19-1))))</f>
        <v/>
      </c>
      <c r="Y213" s="16" t="str">
        <f>IF(20&gt;$D213,"",IF($E213=1,EOMONTH(EDATE(Bonds!$I213,6*(20-1)),0),EDATE(Bonds!$I213,6*(20-1))))</f>
        <v/>
      </c>
      <c r="Z213" s="16" t="str">
        <f>IF(21&gt;$D213,"",IF($E213=1,EOMONTH(EDATE(Bonds!$I213,6*(21-1)),0),EDATE(Bonds!$I213,6*(21-1))))</f>
        <v/>
      </c>
      <c r="AA213" s="16" t="str">
        <f>IF(22&gt;$D213,"",IF($E213=1,EOMONTH(EDATE(Bonds!$I213,6*(22-1)),0),EDATE(Bonds!$I213,6*(22-1))))</f>
        <v/>
      </c>
      <c r="AB213" s="16" t="str">
        <f>IF(23&gt;$D213,"",IF($E213=1,EOMONTH(EDATE(Bonds!$I213,6*(23-1)),0),EDATE(Bonds!$I213,6*(23-1))))</f>
        <v/>
      </c>
      <c r="AC213" s="16" t="str">
        <f>IF(24&gt;$D213,"",IF($E213=1,EOMONTH(EDATE(Bonds!$I213,6*(24-1)),0),EDATE(Bonds!$I213,6*(24-1))))</f>
        <v/>
      </c>
      <c r="AD213" s="16" t="str">
        <f>IF(25&gt;$D213,"",IF($E213=1,EOMONTH(EDATE(Bonds!$I213,6*(25-1)),0),EDATE(Bonds!$I213,6*(25-1))))</f>
        <v/>
      </c>
      <c r="AE213" s="16" t="str">
        <f>IF(26&gt;$D213,"",IF($E213=1,EOMONTH(EDATE(Bonds!$I213,6*(26-1)),0),EDATE(Bonds!$I213,6*(26-1))))</f>
        <v/>
      </c>
      <c r="AF213" s="16" t="str">
        <f>IF(27&gt;$D213,"",IF($E213=1,EOMONTH(EDATE(Bonds!$I213,6*(27-1)),0),EDATE(Bonds!$I213,6*(27-1))))</f>
        <v/>
      </c>
      <c r="AG213" s="16" t="str">
        <f>IF(28&gt;$D213,"",IF($E213=1,EOMONTH(EDATE(Bonds!$I213,6*(28-1)),0),EDATE(Bonds!$I213,6*(28-1))))</f>
        <v/>
      </c>
      <c r="AH213" s="16" t="str">
        <f>IF(29&gt;$D213,"",IF($E213=1,EOMONTH(EDATE(Bonds!$I213,6*(29-1)),0),EDATE(Bonds!$I213,6*(29-1))))</f>
        <v/>
      </c>
      <c r="AI213" s="16" t="str">
        <f>IF(30&gt;$D213,"",IF($E213=1,EOMONTH(EDATE(Bonds!$I213,6*(30-1)),0),EDATE(Bonds!$I213,6*(30-1))))</f>
        <v/>
      </c>
      <c r="AJ213" s="16" t="str">
        <f>IF(31&gt;$D213,"",IF($E213=1,EOMONTH(EDATE(Bonds!$I213,6*(31-1)),0),EDATE(Bonds!$I213,6*(31-1))))</f>
        <v/>
      </c>
      <c r="AK213" s="16" t="str">
        <f>IF(32&gt;$D213,"",IF($E213=1,EOMONTH(EDATE(Bonds!$I213,6*(32-1)),0),EDATE(Bonds!$I213,6*(32-1))))</f>
        <v/>
      </c>
      <c r="AL213" s="16" t="str">
        <f>IF(33&gt;$D213,"",IF($E213=1,EOMONTH(EDATE(Bonds!$I213,6*(33-1)),0),EDATE(Bonds!$I213,6*(33-1))))</f>
        <v/>
      </c>
      <c r="AM213" s="16" t="str">
        <f>IF(34&gt;$D213,"",IF($E213=1,EOMONTH(EDATE(Bonds!$I213,6*(34-1)),0),EDATE(Bonds!$I213,6*(34-1))))</f>
        <v/>
      </c>
      <c r="AN213" s="16" t="str">
        <f>IF(35&gt;$D213,"",IF($E213=1,EOMONTH(EDATE(Bonds!$I213,6*(35-1)),0),EDATE(Bonds!$I213,6*(35-1))))</f>
        <v/>
      </c>
      <c r="AO213" s="16" t="str">
        <f>IF(36&gt;$D213,"",IF($E213=1,EOMONTH(EDATE(Bonds!$I213,6*(36-1)),0),EDATE(Bonds!$I213,6*(36-1))))</f>
        <v/>
      </c>
      <c r="AP213" s="16" t="str">
        <f>IF(37&gt;$D213,"",IF($E213=1,EOMONTH(EDATE(Bonds!$I213,6*(37-1)),0),EDATE(Bonds!$I213,6*(37-1))))</f>
        <v/>
      </c>
      <c r="AQ213" s="16" t="str">
        <f>IF(38&gt;$D213,"",IF($E213=1,EOMONTH(EDATE(Bonds!$I213,6*(38-1)),0),EDATE(Bonds!$I213,6*(38-1))))</f>
        <v/>
      </c>
      <c r="AR213" s="16" t="str">
        <f>IF(39&gt;$D213,"",IF($E213=1,EOMONTH(EDATE(Bonds!$I213,6*(39-1)),0),EDATE(Bonds!$I213,6*(39-1))))</f>
        <v/>
      </c>
      <c r="AS213" s="16" t="str">
        <f>IF(40&gt;$D213,"",IF($E213=1,EOMONTH(EDATE(Bonds!$I213,6*(40-1)),0),EDATE(Bonds!$I213,6*(40-1))))</f>
        <v/>
      </c>
      <c r="AT213" s="16" t="str">
        <f>IF(41&gt;$D213,"",IF($E213=1,EOMONTH(EDATE(Bonds!$I213,6*(41-1)),0),EDATE(Bonds!$I213,6*(41-1))))</f>
        <v/>
      </c>
      <c r="AU213" s="16" t="str">
        <f>IF(42&gt;$D213,"",IF($E213=1,EOMONTH(EDATE(Bonds!$I213,6*(42-1)),0),EDATE(Bonds!$I213,6*(42-1))))</f>
        <v/>
      </c>
      <c r="AV213" s="16" t="str">
        <f>IF(43&gt;$D213,"",IF($E213=1,EOMONTH(EDATE(Bonds!$I213,6*(43-1)),0),EDATE(Bonds!$I213,6*(43-1))))</f>
        <v/>
      </c>
      <c r="AW213" s="16" t="str">
        <f>IF(44&gt;$D213,"",IF($E213=1,EOMONTH(EDATE(Bonds!$I213,6*(44-1)),0),EDATE(Bonds!$I213,6*(44-1))))</f>
        <v/>
      </c>
      <c r="AX213" s="16" t="str">
        <f>IF(45&gt;$D213,"",IF($E213=1,EOMONTH(EDATE(Bonds!$I213,6*(45-1)),0),EDATE(Bonds!$I213,6*(45-1))))</f>
        <v/>
      </c>
      <c r="AY213" s="16" t="str">
        <f>IF(46&gt;$D213,"",IF($E213=1,EOMONTH(EDATE(Bonds!$I213,6*(46-1)),0),EDATE(Bonds!$I213,6*(46-1))))</f>
        <v/>
      </c>
      <c r="AZ213" s="16" t="str">
        <f>IF(47&gt;$D213,"",IF($E213=1,EOMONTH(EDATE(Bonds!$I213,6*(47-1)),0),EDATE(Bonds!$I213,6*(47-1))))</f>
        <v/>
      </c>
      <c r="BA213" s="16" t="str">
        <f>IF(48&gt;$D213,"",IF($E213=1,EOMONTH(EDATE(Bonds!$I213,6*(48-1)),0),EDATE(Bonds!$I213,6*(48-1))))</f>
        <v/>
      </c>
      <c r="BB213" s="16" t="str">
        <f>IF(49&gt;$D213,"",IF($E213=1,EOMONTH(EDATE(Bonds!$I213,6*(49-1)),0),EDATE(Bonds!$I213,6*(49-1))))</f>
        <v/>
      </c>
      <c r="BC213" s="16" t="str">
        <f>IF(50&gt;$D213,"",IF($E213=1,EOMONTH(EDATE(Bonds!$I213,6*(50-1)),0),EDATE(Bonds!$I213,6*(50-1))))</f>
        <v/>
      </c>
      <c r="BD213" s="16" t="str">
        <f>IF(51&gt;$D213,"",IF($E213=1,EOMONTH(EDATE(Bonds!$I213,6*(51-1)),0),EDATE(Bonds!$I213,6*(51-1))))</f>
        <v/>
      </c>
      <c r="BE213" s="16" t="str">
        <f>IF(52&gt;$D213,"",IF($E213=1,EOMONTH(EDATE(Bonds!$I213,6*(52-1)),0),EDATE(Bonds!$I213,6*(52-1))))</f>
        <v/>
      </c>
      <c r="BF213" s="16" t="str">
        <f>IF(53&gt;$D213,"",IF($E213=1,EOMONTH(EDATE(Bonds!$I213,6*(53-1)),0),EDATE(Bonds!$I213,6*(53-1))))</f>
        <v/>
      </c>
      <c r="BG213" s="16" t="str">
        <f>IF(54&gt;$D213,"",IF($E213=1,EOMONTH(EDATE(Bonds!$I213,6*(54-1)),0),EDATE(Bonds!$I213,6*(54-1))))</f>
        <v/>
      </c>
      <c r="BH213" s="16" t="str">
        <f>IF(55&gt;$D213,"",IF($E213=1,EOMONTH(EDATE(Bonds!$I213,6*(55-1)),0),EDATE(Bonds!$I213,6*(55-1))))</f>
        <v/>
      </c>
      <c r="BI213" s="16" t="str">
        <f>IF(56&gt;$D213,"",IF($E213=1,EOMONTH(EDATE(Bonds!$I213,6*(56-1)),0),EDATE(Bonds!$I213,6*(56-1))))</f>
        <v/>
      </c>
      <c r="BJ213" s="16" t="str">
        <f>IF(57&gt;$D213,"",IF($E213=1,EOMONTH(EDATE(Bonds!$I213,6*(57-1)),0),EDATE(Bonds!$I213,6*(57-1))))</f>
        <v/>
      </c>
      <c r="BK213" s="16" t="str">
        <f>IF(58&gt;$D213,"",IF($E213=1,EOMONTH(EDATE(Bonds!$I213,6*(58-1)),0),EDATE(Bonds!$I213,6*(58-1))))</f>
        <v/>
      </c>
      <c r="BL213" s="16" t="str">
        <f>IF(59&gt;$D213,"",IF($E213=1,EOMONTH(EDATE(Bonds!$I213,6*(59-1)),0),EDATE(Bonds!$I213,6*(59-1))))</f>
        <v/>
      </c>
      <c r="BM213" s="16" t="str">
        <f>IF(60&gt;$D213,"",IF($E213=1,EOMONTH(EDATE(Bonds!$I213,6*(60-1)),0),EDATE(Bonds!$I213,6*(60-1))))</f>
        <v/>
      </c>
      <c r="BO213" s="22">
        <f t="shared" si="364"/>
        <v>3.7565785405683505E-2</v>
      </c>
      <c r="BP213" s="22">
        <f t="shared" si="365"/>
        <v>4.0160676278393273E-2</v>
      </c>
      <c r="BQ213" s="22">
        <f t="shared" si="366"/>
        <v>4.1870554774944578E-2</v>
      </c>
      <c r="BR213" s="22">
        <f t="shared" si="367"/>
        <v>4.2944346408813706E-2</v>
      </c>
      <c r="BS213" s="22">
        <f t="shared" si="368"/>
        <v>4.3623509349526628E-2</v>
      </c>
      <c r="BT213" s="22">
        <f t="shared" si="369"/>
        <v>4.4041581237153717E-2</v>
      </c>
      <c r="BU213" s="22">
        <f t="shared" si="370"/>
        <v>4.4317074211346924E-2</v>
      </c>
      <c r="BV213" s="22">
        <f t="shared" si="371"/>
        <v>4.4510349250378764E-2</v>
      </c>
      <c r="BW213" s="22">
        <f t="shared" si="372"/>
        <v>4.4674613164434704E-2</v>
      </c>
      <c r="BX213" s="22">
        <f t="shared" si="373"/>
        <v>4.4833625781918747E-2</v>
      </c>
      <c r="BY213" s="22">
        <f t="shared" si="374"/>
        <v>4.5010512910652625E-2</v>
      </c>
      <c r="BZ213" s="22" t="str">
        <f t="shared" si="375"/>
        <v/>
      </c>
      <c r="CA213" s="22" t="str">
        <f t="shared" si="376"/>
        <v/>
      </c>
      <c r="CB213" s="22" t="str">
        <f t="shared" si="377"/>
        <v/>
      </c>
      <c r="CC213" s="22" t="str">
        <f t="shared" si="378"/>
        <v/>
      </c>
      <c r="CD213" s="22" t="str">
        <f t="shared" si="379"/>
        <v/>
      </c>
      <c r="CE213" s="22" t="str">
        <f t="shared" si="380"/>
        <v/>
      </c>
      <c r="CF213" s="22" t="str">
        <f t="shared" si="381"/>
        <v/>
      </c>
      <c r="CG213" s="22" t="str">
        <f t="shared" si="382"/>
        <v/>
      </c>
      <c r="CH213" s="22" t="str">
        <f t="shared" si="383"/>
        <v/>
      </c>
      <c r="CI213" s="22" t="str">
        <f t="shared" si="384"/>
        <v/>
      </c>
      <c r="CJ213" s="22" t="str">
        <f t="shared" si="385"/>
        <v/>
      </c>
      <c r="CK213" s="22" t="str">
        <f t="shared" si="386"/>
        <v/>
      </c>
      <c r="CL213" s="22" t="str">
        <f t="shared" si="387"/>
        <v/>
      </c>
      <c r="CM213" s="22" t="str">
        <f t="shared" si="388"/>
        <v/>
      </c>
      <c r="CN213" s="22" t="str">
        <f t="shared" si="389"/>
        <v/>
      </c>
      <c r="CO213" s="22" t="str">
        <f t="shared" si="390"/>
        <v/>
      </c>
      <c r="CP213" s="22" t="str">
        <f t="shared" si="391"/>
        <v/>
      </c>
      <c r="CQ213" s="22" t="str">
        <f t="shared" si="392"/>
        <v/>
      </c>
      <c r="CR213" s="22" t="str">
        <f t="shared" si="393"/>
        <v/>
      </c>
      <c r="CS213" s="22" t="str">
        <f t="shared" si="394"/>
        <v/>
      </c>
      <c r="CT213" s="22" t="str">
        <f t="shared" si="395"/>
        <v/>
      </c>
      <c r="CU213" s="22" t="str">
        <f t="shared" si="396"/>
        <v/>
      </c>
      <c r="CV213" s="22" t="str">
        <f t="shared" si="397"/>
        <v/>
      </c>
      <c r="CW213" s="22" t="str">
        <f t="shared" si="398"/>
        <v/>
      </c>
      <c r="CX213" s="22" t="str">
        <f t="shared" si="399"/>
        <v/>
      </c>
      <c r="CY213" s="22" t="str">
        <f t="shared" si="400"/>
        <v/>
      </c>
      <c r="CZ213" s="22" t="str">
        <f t="shared" si="401"/>
        <v/>
      </c>
      <c r="DA213" s="22" t="str">
        <f t="shared" si="402"/>
        <v/>
      </c>
      <c r="DB213" s="22" t="str">
        <f t="shared" si="403"/>
        <v/>
      </c>
      <c r="DC213" s="22" t="str">
        <f t="shared" si="404"/>
        <v/>
      </c>
      <c r="DD213" s="22" t="str">
        <f t="shared" si="405"/>
        <v/>
      </c>
      <c r="DE213" s="22" t="str">
        <f t="shared" si="406"/>
        <v/>
      </c>
      <c r="DF213" s="22" t="str">
        <f t="shared" si="407"/>
        <v/>
      </c>
      <c r="DG213" s="22" t="str">
        <f t="shared" si="408"/>
        <v/>
      </c>
      <c r="DH213" s="22" t="str">
        <f t="shared" si="409"/>
        <v/>
      </c>
      <c r="DI213" s="22" t="str">
        <f t="shared" si="410"/>
        <v/>
      </c>
      <c r="DJ213" s="22" t="str">
        <f t="shared" si="411"/>
        <v/>
      </c>
      <c r="DK213" s="22" t="str">
        <f t="shared" si="412"/>
        <v/>
      </c>
      <c r="DL213" s="22" t="str">
        <f t="shared" si="413"/>
        <v/>
      </c>
      <c r="DM213" s="22" t="str">
        <f t="shared" si="414"/>
        <v/>
      </c>
      <c r="DN213" s="22" t="str">
        <f t="shared" si="415"/>
        <v/>
      </c>
      <c r="DO213" s="22" t="str">
        <f t="shared" si="416"/>
        <v/>
      </c>
      <c r="DP213" s="22" t="str">
        <f t="shared" si="417"/>
        <v/>
      </c>
      <c r="DQ213" s="22" t="str">
        <f t="shared" si="418"/>
        <v/>
      </c>
      <c r="DR213" s="22" t="str">
        <f t="shared" si="419"/>
        <v/>
      </c>
      <c r="DS213" s="22" t="str">
        <f t="shared" si="420"/>
        <v/>
      </c>
      <c r="DT213" s="22" t="str">
        <f t="shared" si="421"/>
        <v/>
      </c>
      <c r="DU213" s="22" t="str">
        <f t="shared" si="422"/>
        <v/>
      </c>
      <c r="DV213" s="22" t="str">
        <f t="shared" si="423"/>
        <v/>
      </c>
      <c r="DX213" s="18">
        <f t="shared" si="424"/>
        <v>0.68270528946774101</v>
      </c>
      <c r="DY213" s="18">
        <f t="shared" si="425"/>
        <v>0.66892005000741395</v>
      </c>
      <c r="DZ213" s="18">
        <f t="shared" si="426"/>
        <v>0.65418535782675269</v>
      </c>
      <c r="EA213" s="18">
        <f t="shared" si="427"/>
        <v>0.63951082440710283</v>
      </c>
      <c r="EB213" s="18">
        <f t="shared" si="428"/>
        <v>0.62488533870108953</v>
      </c>
      <c r="EC213" s="18">
        <f t="shared" si="429"/>
        <v>0.61082664802688336</v>
      </c>
      <c r="ED213" s="18">
        <f t="shared" si="430"/>
        <v>0.59689001004079079</v>
      </c>
      <c r="EE213" s="18">
        <f t="shared" si="431"/>
        <v>0.5834998771619011</v>
      </c>
      <c r="EF213" s="18">
        <f t="shared" si="432"/>
        <v>0.57016057920205532</v>
      </c>
      <c r="EG213" s="18">
        <f t="shared" si="433"/>
        <v>0.55725300430040825</v>
      </c>
      <c r="EH213" s="18">
        <f t="shared" si="434"/>
        <v>79.715198158773219</v>
      </c>
      <c r="EI213" s="18">
        <f t="shared" si="435"/>
        <v>0</v>
      </c>
      <c r="EJ213" s="18">
        <f t="shared" si="436"/>
        <v>0</v>
      </c>
      <c r="EK213" s="18">
        <f t="shared" si="437"/>
        <v>0</v>
      </c>
      <c r="EL213" s="18">
        <f t="shared" si="438"/>
        <v>0</v>
      </c>
      <c r="EM213" s="18">
        <f t="shared" si="439"/>
        <v>0</v>
      </c>
      <c r="EN213" s="18">
        <f t="shared" si="440"/>
        <v>0</v>
      </c>
      <c r="EO213" s="18">
        <f t="shared" si="441"/>
        <v>0</v>
      </c>
      <c r="EP213" s="18">
        <f t="shared" si="442"/>
        <v>0</v>
      </c>
      <c r="EQ213" s="18">
        <f t="shared" si="443"/>
        <v>0</v>
      </c>
      <c r="ER213" s="18">
        <f t="shared" si="444"/>
        <v>0</v>
      </c>
      <c r="ES213" s="18">
        <f t="shared" si="445"/>
        <v>0</v>
      </c>
      <c r="ET213" s="18">
        <f t="shared" si="446"/>
        <v>0</v>
      </c>
      <c r="EU213" s="18">
        <f t="shared" si="447"/>
        <v>0</v>
      </c>
      <c r="EV213" s="18">
        <f t="shared" si="448"/>
        <v>0</v>
      </c>
      <c r="EW213" s="18">
        <f t="shared" si="449"/>
        <v>0</v>
      </c>
      <c r="EX213" s="18">
        <f t="shared" si="450"/>
        <v>0</v>
      </c>
      <c r="EY213" s="18">
        <f t="shared" si="451"/>
        <v>0</v>
      </c>
      <c r="EZ213" s="18">
        <f t="shared" si="452"/>
        <v>0</v>
      </c>
      <c r="FA213" s="18">
        <f t="shared" si="453"/>
        <v>0</v>
      </c>
      <c r="FB213" s="18">
        <f t="shared" si="454"/>
        <v>0</v>
      </c>
      <c r="FC213" s="18">
        <f t="shared" si="455"/>
        <v>0</v>
      </c>
      <c r="FD213" s="18">
        <f t="shared" si="456"/>
        <v>0</v>
      </c>
      <c r="FE213" s="18">
        <f t="shared" si="457"/>
        <v>0</v>
      </c>
      <c r="FF213" s="18">
        <f t="shared" si="458"/>
        <v>0</v>
      </c>
      <c r="FG213" s="18">
        <f t="shared" si="459"/>
        <v>0</v>
      </c>
      <c r="FH213" s="18">
        <f t="shared" si="460"/>
        <v>0</v>
      </c>
      <c r="FI213" s="18">
        <f t="shared" si="461"/>
        <v>0</v>
      </c>
      <c r="FJ213" s="18">
        <f t="shared" si="462"/>
        <v>0</v>
      </c>
      <c r="FK213" s="18">
        <f t="shared" si="463"/>
        <v>0</v>
      </c>
      <c r="FL213" s="18">
        <f t="shared" si="464"/>
        <v>0</v>
      </c>
      <c r="FM213" s="18">
        <f t="shared" si="465"/>
        <v>0</v>
      </c>
      <c r="FN213" s="18">
        <f t="shared" si="466"/>
        <v>0</v>
      </c>
      <c r="FO213" s="18">
        <f t="shared" si="467"/>
        <v>0</v>
      </c>
      <c r="FP213" s="18">
        <f t="shared" si="468"/>
        <v>0</v>
      </c>
      <c r="FQ213" s="18">
        <f t="shared" si="469"/>
        <v>0</v>
      </c>
      <c r="FR213" s="18">
        <f t="shared" si="470"/>
        <v>0</v>
      </c>
      <c r="FS213" s="18">
        <f t="shared" si="471"/>
        <v>0</v>
      </c>
      <c r="FT213" s="18">
        <f t="shared" si="472"/>
        <v>0</v>
      </c>
      <c r="FU213" s="18">
        <f t="shared" si="473"/>
        <v>0</v>
      </c>
      <c r="FV213" s="18">
        <f t="shared" si="474"/>
        <v>0</v>
      </c>
      <c r="FW213" s="18">
        <f t="shared" si="475"/>
        <v>0</v>
      </c>
      <c r="FX213" s="18">
        <f t="shared" si="476"/>
        <v>0</v>
      </c>
      <c r="FY213" s="18">
        <f t="shared" si="477"/>
        <v>0</v>
      </c>
      <c r="FZ213" s="18">
        <f t="shared" si="478"/>
        <v>0</v>
      </c>
      <c r="GA213" s="18">
        <f t="shared" si="479"/>
        <v>0</v>
      </c>
      <c r="GB213" s="18">
        <f t="shared" si="480"/>
        <v>0</v>
      </c>
      <c r="GC213" s="18">
        <f t="shared" si="481"/>
        <v>0</v>
      </c>
      <c r="GD213" s="18">
        <f t="shared" si="482"/>
        <v>0</v>
      </c>
      <c r="GE213" s="18">
        <f t="shared" si="483"/>
        <v>0</v>
      </c>
    </row>
    <row r="214" spans="1:187" x14ac:dyDescent="0.2">
      <c r="A214">
        <v>211</v>
      </c>
      <c r="B214" s="16">
        <f>Bonds!B214</f>
        <v>48182</v>
      </c>
      <c r="C214" s="17">
        <f>Bonds!C214</f>
        <v>4.125</v>
      </c>
      <c r="D214">
        <f>Bonds!Q214</f>
        <v>11</v>
      </c>
      <c r="E214">
        <f t="shared" si="363"/>
        <v>1</v>
      </c>
      <c r="F214" s="16">
        <f>IF(1&gt;$D214,"",IF($E214=1,EOMONTH(EDATE(Bonds!$I214,6*(1-1)),0),EDATE(Bonds!$I214,6*(1-1))))</f>
        <v>46356</v>
      </c>
      <c r="G214" s="16">
        <f>IF(2&gt;$D214,"",IF($E214=1,EOMONTH(EDATE(Bonds!$I214,6*(2-1)),0),EDATE(Bonds!$I214,6*(2-1))))</f>
        <v>46538</v>
      </c>
      <c r="H214" s="16">
        <f>IF(3&gt;$D214,"",IF($E214=1,EOMONTH(EDATE(Bonds!$I214,6*(3-1)),0),EDATE(Bonds!$I214,6*(3-1))))</f>
        <v>46721</v>
      </c>
      <c r="I214" s="16">
        <f>IF(4&gt;$D214,"",IF($E214=1,EOMONTH(EDATE(Bonds!$I214,6*(4-1)),0),EDATE(Bonds!$I214,6*(4-1))))</f>
        <v>46904</v>
      </c>
      <c r="J214" s="16">
        <f>IF(5&gt;$D214,"",IF($E214=1,EOMONTH(EDATE(Bonds!$I214,6*(5-1)),0),EDATE(Bonds!$I214,6*(5-1))))</f>
        <v>47087</v>
      </c>
      <c r="K214" s="16">
        <f>IF(6&gt;$D214,"",IF($E214=1,EOMONTH(EDATE(Bonds!$I214,6*(6-1)),0),EDATE(Bonds!$I214,6*(6-1))))</f>
        <v>47269</v>
      </c>
      <c r="L214" s="16">
        <f>IF(7&gt;$D214,"",IF($E214=1,EOMONTH(EDATE(Bonds!$I214,6*(7-1)),0),EDATE(Bonds!$I214,6*(7-1))))</f>
        <v>47452</v>
      </c>
      <c r="M214" s="16">
        <f>IF(8&gt;$D214,"",IF($E214=1,EOMONTH(EDATE(Bonds!$I214,6*(8-1)),0),EDATE(Bonds!$I214,6*(8-1))))</f>
        <v>47634</v>
      </c>
      <c r="N214" s="16">
        <f>IF(9&gt;$D214,"",IF($E214=1,EOMONTH(EDATE(Bonds!$I214,6*(9-1)),0),EDATE(Bonds!$I214,6*(9-1))))</f>
        <v>47817</v>
      </c>
      <c r="O214" s="16">
        <f>IF(10&gt;$D214,"",IF($E214=1,EOMONTH(EDATE(Bonds!$I214,6*(10-1)),0),EDATE(Bonds!$I214,6*(10-1))))</f>
        <v>47999</v>
      </c>
      <c r="P214" s="16">
        <f>IF(11&gt;$D214,"",IF($E214=1,EOMONTH(EDATE(Bonds!$I214,6*(11-1)),0),EDATE(Bonds!$I214,6*(11-1))))</f>
        <v>48182</v>
      </c>
      <c r="Q214" s="16" t="str">
        <f>IF(12&gt;$D214,"",IF($E214=1,EOMONTH(EDATE(Bonds!$I214,6*(12-1)),0),EDATE(Bonds!$I214,6*(12-1))))</f>
        <v/>
      </c>
      <c r="R214" s="16" t="str">
        <f>IF(13&gt;$D214,"",IF($E214=1,EOMONTH(EDATE(Bonds!$I214,6*(13-1)),0),EDATE(Bonds!$I214,6*(13-1))))</f>
        <v/>
      </c>
      <c r="S214" s="16" t="str">
        <f>IF(14&gt;$D214,"",IF($E214=1,EOMONTH(EDATE(Bonds!$I214,6*(14-1)),0),EDATE(Bonds!$I214,6*(14-1))))</f>
        <v/>
      </c>
      <c r="T214" s="16" t="str">
        <f>IF(15&gt;$D214,"",IF($E214=1,EOMONTH(EDATE(Bonds!$I214,6*(15-1)),0),EDATE(Bonds!$I214,6*(15-1))))</f>
        <v/>
      </c>
      <c r="U214" s="16" t="str">
        <f>IF(16&gt;$D214,"",IF($E214=1,EOMONTH(EDATE(Bonds!$I214,6*(16-1)),0),EDATE(Bonds!$I214,6*(16-1))))</f>
        <v/>
      </c>
      <c r="V214" s="16" t="str">
        <f>IF(17&gt;$D214,"",IF($E214=1,EOMONTH(EDATE(Bonds!$I214,6*(17-1)),0),EDATE(Bonds!$I214,6*(17-1))))</f>
        <v/>
      </c>
      <c r="W214" s="16" t="str">
        <f>IF(18&gt;$D214,"",IF($E214=1,EOMONTH(EDATE(Bonds!$I214,6*(18-1)),0),EDATE(Bonds!$I214,6*(18-1))))</f>
        <v/>
      </c>
      <c r="X214" s="16" t="str">
        <f>IF(19&gt;$D214,"",IF($E214=1,EOMONTH(EDATE(Bonds!$I214,6*(19-1)),0),EDATE(Bonds!$I214,6*(19-1))))</f>
        <v/>
      </c>
      <c r="Y214" s="16" t="str">
        <f>IF(20&gt;$D214,"",IF($E214=1,EOMONTH(EDATE(Bonds!$I214,6*(20-1)),0),EDATE(Bonds!$I214,6*(20-1))))</f>
        <v/>
      </c>
      <c r="Z214" s="16" t="str">
        <f>IF(21&gt;$D214,"",IF($E214=1,EOMONTH(EDATE(Bonds!$I214,6*(21-1)),0),EDATE(Bonds!$I214,6*(21-1))))</f>
        <v/>
      </c>
      <c r="AA214" s="16" t="str">
        <f>IF(22&gt;$D214,"",IF($E214=1,EOMONTH(EDATE(Bonds!$I214,6*(22-1)),0),EDATE(Bonds!$I214,6*(22-1))))</f>
        <v/>
      </c>
      <c r="AB214" s="16" t="str">
        <f>IF(23&gt;$D214,"",IF($E214=1,EOMONTH(EDATE(Bonds!$I214,6*(23-1)),0),EDATE(Bonds!$I214,6*(23-1))))</f>
        <v/>
      </c>
      <c r="AC214" s="16" t="str">
        <f>IF(24&gt;$D214,"",IF($E214=1,EOMONTH(EDATE(Bonds!$I214,6*(24-1)),0),EDATE(Bonds!$I214,6*(24-1))))</f>
        <v/>
      </c>
      <c r="AD214" s="16" t="str">
        <f>IF(25&gt;$D214,"",IF($E214=1,EOMONTH(EDATE(Bonds!$I214,6*(25-1)),0),EDATE(Bonds!$I214,6*(25-1))))</f>
        <v/>
      </c>
      <c r="AE214" s="16" t="str">
        <f>IF(26&gt;$D214,"",IF($E214=1,EOMONTH(EDATE(Bonds!$I214,6*(26-1)),0),EDATE(Bonds!$I214,6*(26-1))))</f>
        <v/>
      </c>
      <c r="AF214" s="16" t="str">
        <f>IF(27&gt;$D214,"",IF($E214=1,EOMONTH(EDATE(Bonds!$I214,6*(27-1)),0),EDATE(Bonds!$I214,6*(27-1))))</f>
        <v/>
      </c>
      <c r="AG214" s="16" t="str">
        <f>IF(28&gt;$D214,"",IF($E214=1,EOMONTH(EDATE(Bonds!$I214,6*(28-1)),0),EDATE(Bonds!$I214,6*(28-1))))</f>
        <v/>
      </c>
      <c r="AH214" s="16" t="str">
        <f>IF(29&gt;$D214,"",IF($E214=1,EOMONTH(EDATE(Bonds!$I214,6*(29-1)),0),EDATE(Bonds!$I214,6*(29-1))))</f>
        <v/>
      </c>
      <c r="AI214" s="16" t="str">
        <f>IF(30&gt;$D214,"",IF($E214=1,EOMONTH(EDATE(Bonds!$I214,6*(30-1)),0),EDATE(Bonds!$I214,6*(30-1))))</f>
        <v/>
      </c>
      <c r="AJ214" s="16" t="str">
        <f>IF(31&gt;$D214,"",IF($E214=1,EOMONTH(EDATE(Bonds!$I214,6*(31-1)),0),EDATE(Bonds!$I214,6*(31-1))))</f>
        <v/>
      </c>
      <c r="AK214" s="16" t="str">
        <f>IF(32&gt;$D214,"",IF($E214=1,EOMONTH(EDATE(Bonds!$I214,6*(32-1)),0),EDATE(Bonds!$I214,6*(32-1))))</f>
        <v/>
      </c>
      <c r="AL214" s="16" t="str">
        <f>IF(33&gt;$D214,"",IF($E214=1,EOMONTH(EDATE(Bonds!$I214,6*(33-1)),0),EDATE(Bonds!$I214,6*(33-1))))</f>
        <v/>
      </c>
      <c r="AM214" s="16" t="str">
        <f>IF(34&gt;$D214,"",IF($E214=1,EOMONTH(EDATE(Bonds!$I214,6*(34-1)),0),EDATE(Bonds!$I214,6*(34-1))))</f>
        <v/>
      </c>
      <c r="AN214" s="16" t="str">
        <f>IF(35&gt;$D214,"",IF($E214=1,EOMONTH(EDATE(Bonds!$I214,6*(35-1)),0),EDATE(Bonds!$I214,6*(35-1))))</f>
        <v/>
      </c>
      <c r="AO214" s="16" t="str">
        <f>IF(36&gt;$D214,"",IF($E214=1,EOMONTH(EDATE(Bonds!$I214,6*(36-1)),0),EDATE(Bonds!$I214,6*(36-1))))</f>
        <v/>
      </c>
      <c r="AP214" s="16" t="str">
        <f>IF(37&gt;$D214,"",IF($E214=1,EOMONTH(EDATE(Bonds!$I214,6*(37-1)),0),EDATE(Bonds!$I214,6*(37-1))))</f>
        <v/>
      </c>
      <c r="AQ214" s="16" t="str">
        <f>IF(38&gt;$D214,"",IF($E214=1,EOMONTH(EDATE(Bonds!$I214,6*(38-1)),0),EDATE(Bonds!$I214,6*(38-1))))</f>
        <v/>
      </c>
      <c r="AR214" s="16" t="str">
        <f>IF(39&gt;$D214,"",IF($E214=1,EOMONTH(EDATE(Bonds!$I214,6*(39-1)),0),EDATE(Bonds!$I214,6*(39-1))))</f>
        <v/>
      </c>
      <c r="AS214" s="16" t="str">
        <f>IF(40&gt;$D214,"",IF($E214=1,EOMONTH(EDATE(Bonds!$I214,6*(40-1)),0),EDATE(Bonds!$I214,6*(40-1))))</f>
        <v/>
      </c>
      <c r="AT214" s="16" t="str">
        <f>IF(41&gt;$D214,"",IF($E214=1,EOMONTH(EDATE(Bonds!$I214,6*(41-1)),0),EDATE(Bonds!$I214,6*(41-1))))</f>
        <v/>
      </c>
      <c r="AU214" s="16" t="str">
        <f>IF(42&gt;$D214,"",IF($E214=1,EOMONTH(EDATE(Bonds!$I214,6*(42-1)),0),EDATE(Bonds!$I214,6*(42-1))))</f>
        <v/>
      </c>
      <c r="AV214" s="16" t="str">
        <f>IF(43&gt;$D214,"",IF($E214=1,EOMONTH(EDATE(Bonds!$I214,6*(43-1)),0),EDATE(Bonds!$I214,6*(43-1))))</f>
        <v/>
      </c>
      <c r="AW214" s="16" t="str">
        <f>IF(44&gt;$D214,"",IF($E214=1,EOMONTH(EDATE(Bonds!$I214,6*(44-1)),0),EDATE(Bonds!$I214,6*(44-1))))</f>
        <v/>
      </c>
      <c r="AX214" s="16" t="str">
        <f>IF(45&gt;$D214,"",IF($E214=1,EOMONTH(EDATE(Bonds!$I214,6*(45-1)),0),EDATE(Bonds!$I214,6*(45-1))))</f>
        <v/>
      </c>
      <c r="AY214" s="16" t="str">
        <f>IF(46&gt;$D214,"",IF($E214=1,EOMONTH(EDATE(Bonds!$I214,6*(46-1)),0),EDATE(Bonds!$I214,6*(46-1))))</f>
        <v/>
      </c>
      <c r="AZ214" s="16" t="str">
        <f>IF(47&gt;$D214,"",IF($E214=1,EOMONTH(EDATE(Bonds!$I214,6*(47-1)),0),EDATE(Bonds!$I214,6*(47-1))))</f>
        <v/>
      </c>
      <c r="BA214" s="16" t="str">
        <f>IF(48&gt;$D214,"",IF($E214=1,EOMONTH(EDATE(Bonds!$I214,6*(48-1)),0),EDATE(Bonds!$I214,6*(48-1))))</f>
        <v/>
      </c>
      <c r="BB214" s="16" t="str">
        <f>IF(49&gt;$D214,"",IF($E214=1,EOMONTH(EDATE(Bonds!$I214,6*(49-1)),0),EDATE(Bonds!$I214,6*(49-1))))</f>
        <v/>
      </c>
      <c r="BC214" s="16" t="str">
        <f>IF(50&gt;$D214,"",IF($E214=1,EOMONTH(EDATE(Bonds!$I214,6*(50-1)),0),EDATE(Bonds!$I214,6*(50-1))))</f>
        <v/>
      </c>
      <c r="BD214" s="16" t="str">
        <f>IF(51&gt;$D214,"",IF($E214=1,EOMONTH(EDATE(Bonds!$I214,6*(51-1)),0),EDATE(Bonds!$I214,6*(51-1))))</f>
        <v/>
      </c>
      <c r="BE214" s="16" t="str">
        <f>IF(52&gt;$D214,"",IF($E214=1,EOMONTH(EDATE(Bonds!$I214,6*(52-1)),0),EDATE(Bonds!$I214,6*(52-1))))</f>
        <v/>
      </c>
      <c r="BF214" s="16" t="str">
        <f>IF(53&gt;$D214,"",IF($E214=1,EOMONTH(EDATE(Bonds!$I214,6*(53-1)),0),EDATE(Bonds!$I214,6*(53-1))))</f>
        <v/>
      </c>
      <c r="BG214" s="16" t="str">
        <f>IF(54&gt;$D214,"",IF($E214=1,EOMONTH(EDATE(Bonds!$I214,6*(54-1)),0),EDATE(Bonds!$I214,6*(54-1))))</f>
        <v/>
      </c>
      <c r="BH214" s="16" t="str">
        <f>IF(55&gt;$D214,"",IF($E214=1,EOMONTH(EDATE(Bonds!$I214,6*(55-1)),0),EDATE(Bonds!$I214,6*(55-1))))</f>
        <v/>
      </c>
      <c r="BI214" s="16" t="str">
        <f>IF(56&gt;$D214,"",IF($E214=1,EOMONTH(EDATE(Bonds!$I214,6*(56-1)),0),EDATE(Bonds!$I214,6*(56-1))))</f>
        <v/>
      </c>
      <c r="BJ214" s="16" t="str">
        <f>IF(57&gt;$D214,"",IF($E214=1,EOMONTH(EDATE(Bonds!$I214,6*(57-1)),0),EDATE(Bonds!$I214,6*(57-1))))</f>
        <v/>
      </c>
      <c r="BK214" s="16" t="str">
        <f>IF(58&gt;$D214,"",IF($E214=1,EOMONTH(EDATE(Bonds!$I214,6*(58-1)),0),EDATE(Bonds!$I214,6*(58-1))))</f>
        <v/>
      </c>
      <c r="BL214" s="16" t="str">
        <f>IF(59&gt;$D214,"",IF($E214=1,EOMONTH(EDATE(Bonds!$I214,6*(59-1)),0),EDATE(Bonds!$I214,6*(59-1))))</f>
        <v/>
      </c>
      <c r="BM214" s="16" t="str">
        <f>IF(60&gt;$D214,"",IF($E214=1,EOMONTH(EDATE(Bonds!$I214,6*(60-1)),0),EDATE(Bonds!$I214,6*(60-1))))</f>
        <v/>
      </c>
      <c r="BO214" s="22">
        <f t="shared" si="364"/>
        <v>3.7824450557891486E-2</v>
      </c>
      <c r="BP214" s="22">
        <f t="shared" si="365"/>
        <v>4.0341365208761304E-2</v>
      </c>
      <c r="BQ214" s="22">
        <f t="shared" si="366"/>
        <v>4.1978837763900843E-2</v>
      </c>
      <c r="BR214" s="22">
        <f t="shared" si="367"/>
        <v>4.3017047494765953E-2</v>
      </c>
      <c r="BS214" s="22">
        <f t="shared" si="368"/>
        <v>4.3665911187548631E-2</v>
      </c>
      <c r="BT214" s="22">
        <f t="shared" si="369"/>
        <v>4.4070303200002582E-2</v>
      </c>
      <c r="BU214" s="22">
        <f t="shared" si="370"/>
        <v>4.4335258765174398E-2</v>
      </c>
      <c r="BV214" s="22">
        <f t="shared" si="371"/>
        <v>4.4525395021328441E-2</v>
      </c>
      <c r="BW214" s="22">
        <f t="shared" si="372"/>
        <v>4.4687582848299434E-2</v>
      </c>
      <c r="BX214" s="22">
        <f t="shared" si="373"/>
        <v>4.4848211351336209E-2</v>
      </c>
      <c r="BY214" s="22">
        <f t="shared" si="374"/>
        <v>4.5025951804613253E-2</v>
      </c>
      <c r="BZ214" s="22" t="str">
        <f t="shared" si="375"/>
        <v/>
      </c>
      <c r="CA214" s="22" t="str">
        <f t="shared" si="376"/>
        <v/>
      </c>
      <c r="CB214" s="22" t="str">
        <f t="shared" si="377"/>
        <v/>
      </c>
      <c r="CC214" s="22" t="str">
        <f t="shared" si="378"/>
        <v/>
      </c>
      <c r="CD214" s="22" t="str">
        <f t="shared" si="379"/>
        <v/>
      </c>
      <c r="CE214" s="22" t="str">
        <f t="shared" si="380"/>
        <v/>
      </c>
      <c r="CF214" s="22" t="str">
        <f t="shared" si="381"/>
        <v/>
      </c>
      <c r="CG214" s="22" t="str">
        <f t="shared" si="382"/>
        <v/>
      </c>
      <c r="CH214" s="22" t="str">
        <f t="shared" si="383"/>
        <v/>
      </c>
      <c r="CI214" s="22" t="str">
        <f t="shared" si="384"/>
        <v/>
      </c>
      <c r="CJ214" s="22" t="str">
        <f t="shared" si="385"/>
        <v/>
      </c>
      <c r="CK214" s="22" t="str">
        <f t="shared" si="386"/>
        <v/>
      </c>
      <c r="CL214" s="22" t="str">
        <f t="shared" si="387"/>
        <v/>
      </c>
      <c r="CM214" s="22" t="str">
        <f t="shared" si="388"/>
        <v/>
      </c>
      <c r="CN214" s="22" t="str">
        <f t="shared" si="389"/>
        <v/>
      </c>
      <c r="CO214" s="22" t="str">
        <f t="shared" si="390"/>
        <v/>
      </c>
      <c r="CP214" s="22" t="str">
        <f t="shared" si="391"/>
        <v/>
      </c>
      <c r="CQ214" s="22" t="str">
        <f t="shared" si="392"/>
        <v/>
      </c>
      <c r="CR214" s="22" t="str">
        <f t="shared" si="393"/>
        <v/>
      </c>
      <c r="CS214" s="22" t="str">
        <f t="shared" si="394"/>
        <v/>
      </c>
      <c r="CT214" s="22" t="str">
        <f t="shared" si="395"/>
        <v/>
      </c>
      <c r="CU214" s="22" t="str">
        <f t="shared" si="396"/>
        <v/>
      </c>
      <c r="CV214" s="22" t="str">
        <f t="shared" si="397"/>
        <v/>
      </c>
      <c r="CW214" s="22" t="str">
        <f t="shared" si="398"/>
        <v/>
      </c>
      <c r="CX214" s="22" t="str">
        <f t="shared" si="399"/>
        <v/>
      </c>
      <c r="CY214" s="22" t="str">
        <f t="shared" si="400"/>
        <v/>
      </c>
      <c r="CZ214" s="22" t="str">
        <f t="shared" si="401"/>
        <v/>
      </c>
      <c r="DA214" s="22" t="str">
        <f t="shared" si="402"/>
        <v/>
      </c>
      <c r="DB214" s="22" t="str">
        <f t="shared" si="403"/>
        <v/>
      </c>
      <c r="DC214" s="22" t="str">
        <f t="shared" si="404"/>
        <v/>
      </c>
      <c r="DD214" s="22" t="str">
        <f t="shared" si="405"/>
        <v/>
      </c>
      <c r="DE214" s="22" t="str">
        <f t="shared" si="406"/>
        <v/>
      </c>
      <c r="DF214" s="22" t="str">
        <f t="shared" si="407"/>
        <v/>
      </c>
      <c r="DG214" s="22" t="str">
        <f t="shared" si="408"/>
        <v/>
      </c>
      <c r="DH214" s="22" t="str">
        <f t="shared" si="409"/>
        <v/>
      </c>
      <c r="DI214" s="22" t="str">
        <f t="shared" si="410"/>
        <v/>
      </c>
      <c r="DJ214" s="22" t="str">
        <f t="shared" si="411"/>
        <v/>
      </c>
      <c r="DK214" s="22" t="str">
        <f t="shared" si="412"/>
        <v/>
      </c>
      <c r="DL214" s="22" t="str">
        <f t="shared" si="413"/>
        <v/>
      </c>
      <c r="DM214" s="22" t="str">
        <f t="shared" si="414"/>
        <v/>
      </c>
      <c r="DN214" s="22" t="str">
        <f t="shared" si="415"/>
        <v/>
      </c>
      <c r="DO214" s="22" t="str">
        <f t="shared" si="416"/>
        <v/>
      </c>
      <c r="DP214" s="22" t="str">
        <f t="shared" si="417"/>
        <v/>
      </c>
      <c r="DQ214" s="22" t="str">
        <f t="shared" si="418"/>
        <v/>
      </c>
      <c r="DR214" s="22" t="str">
        <f t="shared" si="419"/>
        <v/>
      </c>
      <c r="DS214" s="22" t="str">
        <f t="shared" si="420"/>
        <v/>
      </c>
      <c r="DT214" s="22" t="str">
        <f t="shared" si="421"/>
        <v/>
      </c>
      <c r="DU214" s="22" t="str">
        <f t="shared" si="422"/>
        <v/>
      </c>
      <c r="DV214" s="22" t="str">
        <f t="shared" si="423"/>
        <v/>
      </c>
      <c r="DX214" s="18">
        <f t="shared" si="424"/>
        <v>2.0448361474706371</v>
      </c>
      <c r="DY214" s="18">
        <f t="shared" si="425"/>
        <v>2.0029676441169615</v>
      </c>
      <c r="DZ214" s="18">
        <f t="shared" si="426"/>
        <v>1.9589216215928344</v>
      </c>
      <c r="EA214" s="18">
        <f t="shared" si="427"/>
        <v>1.9146835899038654</v>
      </c>
      <c r="EB214" s="18">
        <f t="shared" si="428"/>
        <v>1.8711212977836373</v>
      </c>
      <c r="EC214" s="18">
        <f t="shared" si="429"/>
        <v>1.8288022506740957</v>
      </c>
      <c r="ED214" s="18">
        <f t="shared" si="430"/>
        <v>1.7873067540011809</v>
      </c>
      <c r="EE214" s="18">
        <f t="shared" si="431"/>
        <v>1.7469894812885067</v>
      </c>
      <c r="EF214" s="18">
        <f t="shared" si="432"/>
        <v>1.707250603227255</v>
      </c>
      <c r="EG214" s="18">
        <f t="shared" si="433"/>
        <v>1.6683616414383624</v>
      </c>
      <c r="EH214" s="18">
        <f t="shared" si="434"/>
        <v>80.647957184174686</v>
      </c>
      <c r="EI214" s="18">
        <f t="shared" si="435"/>
        <v>0</v>
      </c>
      <c r="EJ214" s="18">
        <f t="shared" si="436"/>
        <v>0</v>
      </c>
      <c r="EK214" s="18">
        <f t="shared" si="437"/>
        <v>0</v>
      </c>
      <c r="EL214" s="18">
        <f t="shared" si="438"/>
        <v>0</v>
      </c>
      <c r="EM214" s="18">
        <f t="shared" si="439"/>
        <v>0</v>
      </c>
      <c r="EN214" s="18">
        <f t="shared" si="440"/>
        <v>0</v>
      </c>
      <c r="EO214" s="18">
        <f t="shared" si="441"/>
        <v>0</v>
      </c>
      <c r="EP214" s="18">
        <f t="shared" si="442"/>
        <v>0</v>
      </c>
      <c r="EQ214" s="18">
        <f t="shared" si="443"/>
        <v>0</v>
      </c>
      <c r="ER214" s="18">
        <f t="shared" si="444"/>
        <v>0</v>
      </c>
      <c r="ES214" s="18">
        <f t="shared" si="445"/>
        <v>0</v>
      </c>
      <c r="ET214" s="18">
        <f t="shared" si="446"/>
        <v>0</v>
      </c>
      <c r="EU214" s="18">
        <f t="shared" si="447"/>
        <v>0</v>
      </c>
      <c r="EV214" s="18">
        <f t="shared" si="448"/>
        <v>0</v>
      </c>
      <c r="EW214" s="18">
        <f t="shared" si="449"/>
        <v>0</v>
      </c>
      <c r="EX214" s="18">
        <f t="shared" si="450"/>
        <v>0</v>
      </c>
      <c r="EY214" s="18">
        <f t="shared" si="451"/>
        <v>0</v>
      </c>
      <c r="EZ214" s="18">
        <f t="shared" si="452"/>
        <v>0</v>
      </c>
      <c r="FA214" s="18">
        <f t="shared" si="453"/>
        <v>0</v>
      </c>
      <c r="FB214" s="18">
        <f t="shared" si="454"/>
        <v>0</v>
      </c>
      <c r="FC214" s="18">
        <f t="shared" si="455"/>
        <v>0</v>
      </c>
      <c r="FD214" s="18">
        <f t="shared" si="456"/>
        <v>0</v>
      </c>
      <c r="FE214" s="18">
        <f t="shared" si="457"/>
        <v>0</v>
      </c>
      <c r="FF214" s="18">
        <f t="shared" si="458"/>
        <v>0</v>
      </c>
      <c r="FG214" s="18">
        <f t="shared" si="459"/>
        <v>0</v>
      </c>
      <c r="FH214" s="18">
        <f t="shared" si="460"/>
        <v>0</v>
      </c>
      <c r="FI214" s="18">
        <f t="shared" si="461"/>
        <v>0</v>
      </c>
      <c r="FJ214" s="18">
        <f t="shared" si="462"/>
        <v>0</v>
      </c>
      <c r="FK214" s="18">
        <f t="shared" si="463"/>
        <v>0</v>
      </c>
      <c r="FL214" s="18">
        <f t="shared" si="464"/>
        <v>0</v>
      </c>
      <c r="FM214" s="18">
        <f t="shared" si="465"/>
        <v>0</v>
      </c>
      <c r="FN214" s="18">
        <f t="shared" si="466"/>
        <v>0</v>
      </c>
      <c r="FO214" s="18">
        <f t="shared" si="467"/>
        <v>0</v>
      </c>
      <c r="FP214" s="18">
        <f t="shared" si="468"/>
        <v>0</v>
      </c>
      <c r="FQ214" s="18">
        <f t="shared" si="469"/>
        <v>0</v>
      </c>
      <c r="FR214" s="18">
        <f t="shared" si="470"/>
        <v>0</v>
      </c>
      <c r="FS214" s="18">
        <f t="shared" si="471"/>
        <v>0</v>
      </c>
      <c r="FT214" s="18">
        <f t="shared" si="472"/>
        <v>0</v>
      </c>
      <c r="FU214" s="18">
        <f t="shared" si="473"/>
        <v>0</v>
      </c>
      <c r="FV214" s="18">
        <f t="shared" si="474"/>
        <v>0</v>
      </c>
      <c r="FW214" s="18">
        <f t="shared" si="475"/>
        <v>0</v>
      </c>
      <c r="FX214" s="18">
        <f t="shared" si="476"/>
        <v>0</v>
      </c>
      <c r="FY214" s="18">
        <f t="shared" si="477"/>
        <v>0</v>
      </c>
      <c r="FZ214" s="18">
        <f t="shared" si="478"/>
        <v>0</v>
      </c>
      <c r="GA214" s="18">
        <f t="shared" si="479"/>
        <v>0</v>
      </c>
      <c r="GB214" s="18">
        <f t="shared" si="480"/>
        <v>0</v>
      </c>
      <c r="GC214" s="18">
        <f t="shared" si="481"/>
        <v>0</v>
      </c>
      <c r="GD214" s="18">
        <f t="shared" si="482"/>
        <v>0</v>
      </c>
      <c r="GE214" s="18">
        <f t="shared" si="483"/>
        <v>0</v>
      </c>
    </row>
    <row r="215" spans="1:187" x14ac:dyDescent="0.2">
      <c r="A215">
        <v>212</v>
      </c>
      <c r="B215" s="16">
        <f>Bonds!B215</f>
        <v>48213</v>
      </c>
      <c r="C215" s="17">
        <f>Bonds!C215</f>
        <v>4.5</v>
      </c>
      <c r="D215">
        <f>Bonds!Q215</f>
        <v>11</v>
      </c>
      <c r="E215">
        <f t="shared" si="363"/>
        <v>1</v>
      </c>
      <c r="F215" s="16">
        <f>IF(1&gt;$D215,"",IF($E215=1,EOMONTH(EDATE(Bonds!$I215,6*(1-1)),0),EDATE(Bonds!$I215,6*(1-1))))</f>
        <v>46387</v>
      </c>
      <c r="G215" s="16">
        <f>IF(2&gt;$D215,"",IF($E215=1,EOMONTH(EDATE(Bonds!$I215,6*(2-1)),0),EDATE(Bonds!$I215,6*(2-1))))</f>
        <v>46568</v>
      </c>
      <c r="H215" s="16">
        <f>IF(3&gt;$D215,"",IF($E215=1,EOMONTH(EDATE(Bonds!$I215,6*(3-1)),0),EDATE(Bonds!$I215,6*(3-1))))</f>
        <v>46752</v>
      </c>
      <c r="I215" s="16">
        <f>IF(4&gt;$D215,"",IF($E215=1,EOMONTH(EDATE(Bonds!$I215,6*(4-1)),0),EDATE(Bonds!$I215,6*(4-1))))</f>
        <v>46934</v>
      </c>
      <c r="J215" s="16">
        <f>IF(5&gt;$D215,"",IF($E215=1,EOMONTH(EDATE(Bonds!$I215,6*(5-1)),0),EDATE(Bonds!$I215,6*(5-1))))</f>
        <v>47118</v>
      </c>
      <c r="K215" s="16">
        <f>IF(6&gt;$D215,"",IF($E215=1,EOMONTH(EDATE(Bonds!$I215,6*(6-1)),0),EDATE(Bonds!$I215,6*(6-1))))</f>
        <v>47299</v>
      </c>
      <c r="L215" s="16">
        <f>IF(7&gt;$D215,"",IF($E215=1,EOMONTH(EDATE(Bonds!$I215,6*(7-1)),0),EDATE(Bonds!$I215,6*(7-1))))</f>
        <v>47483</v>
      </c>
      <c r="M215" s="16">
        <f>IF(8&gt;$D215,"",IF($E215=1,EOMONTH(EDATE(Bonds!$I215,6*(8-1)),0),EDATE(Bonds!$I215,6*(8-1))))</f>
        <v>47664</v>
      </c>
      <c r="N215" s="16">
        <f>IF(9&gt;$D215,"",IF($E215=1,EOMONTH(EDATE(Bonds!$I215,6*(9-1)),0),EDATE(Bonds!$I215,6*(9-1))))</f>
        <v>47848</v>
      </c>
      <c r="O215" s="16">
        <f>IF(10&gt;$D215,"",IF($E215=1,EOMONTH(EDATE(Bonds!$I215,6*(10-1)),0),EDATE(Bonds!$I215,6*(10-1))))</f>
        <v>48029</v>
      </c>
      <c r="P215" s="16">
        <f>IF(11&gt;$D215,"",IF($E215=1,EOMONTH(EDATE(Bonds!$I215,6*(11-1)),0),EDATE(Bonds!$I215,6*(11-1))))</f>
        <v>48213</v>
      </c>
      <c r="Q215" s="16" t="str">
        <f>IF(12&gt;$D215,"",IF($E215=1,EOMONTH(EDATE(Bonds!$I215,6*(12-1)),0),EDATE(Bonds!$I215,6*(12-1))))</f>
        <v/>
      </c>
      <c r="R215" s="16" t="str">
        <f>IF(13&gt;$D215,"",IF($E215=1,EOMONTH(EDATE(Bonds!$I215,6*(13-1)),0),EDATE(Bonds!$I215,6*(13-1))))</f>
        <v/>
      </c>
      <c r="S215" s="16" t="str">
        <f>IF(14&gt;$D215,"",IF($E215=1,EOMONTH(EDATE(Bonds!$I215,6*(14-1)),0),EDATE(Bonds!$I215,6*(14-1))))</f>
        <v/>
      </c>
      <c r="T215" s="16" t="str">
        <f>IF(15&gt;$D215,"",IF($E215=1,EOMONTH(EDATE(Bonds!$I215,6*(15-1)),0),EDATE(Bonds!$I215,6*(15-1))))</f>
        <v/>
      </c>
      <c r="U215" s="16" t="str">
        <f>IF(16&gt;$D215,"",IF($E215=1,EOMONTH(EDATE(Bonds!$I215,6*(16-1)),0),EDATE(Bonds!$I215,6*(16-1))))</f>
        <v/>
      </c>
      <c r="V215" s="16" t="str">
        <f>IF(17&gt;$D215,"",IF($E215=1,EOMONTH(EDATE(Bonds!$I215,6*(17-1)),0),EDATE(Bonds!$I215,6*(17-1))))</f>
        <v/>
      </c>
      <c r="W215" s="16" t="str">
        <f>IF(18&gt;$D215,"",IF($E215=1,EOMONTH(EDATE(Bonds!$I215,6*(18-1)),0),EDATE(Bonds!$I215,6*(18-1))))</f>
        <v/>
      </c>
      <c r="X215" s="16" t="str">
        <f>IF(19&gt;$D215,"",IF($E215=1,EOMONTH(EDATE(Bonds!$I215,6*(19-1)),0),EDATE(Bonds!$I215,6*(19-1))))</f>
        <v/>
      </c>
      <c r="Y215" s="16" t="str">
        <f>IF(20&gt;$D215,"",IF($E215=1,EOMONTH(EDATE(Bonds!$I215,6*(20-1)),0),EDATE(Bonds!$I215,6*(20-1))))</f>
        <v/>
      </c>
      <c r="Z215" s="16" t="str">
        <f>IF(21&gt;$D215,"",IF($E215=1,EOMONTH(EDATE(Bonds!$I215,6*(21-1)),0),EDATE(Bonds!$I215,6*(21-1))))</f>
        <v/>
      </c>
      <c r="AA215" s="16" t="str">
        <f>IF(22&gt;$D215,"",IF($E215=1,EOMONTH(EDATE(Bonds!$I215,6*(22-1)),0),EDATE(Bonds!$I215,6*(22-1))))</f>
        <v/>
      </c>
      <c r="AB215" s="16" t="str">
        <f>IF(23&gt;$D215,"",IF($E215=1,EOMONTH(EDATE(Bonds!$I215,6*(23-1)),0),EDATE(Bonds!$I215,6*(23-1))))</f>
        <v/>
      </c>
      <c r="AC215" s="16" t="str">
        <f>IF(24&gt;$D215,"",IF($E215=1,EOMONTH(EDATE(Bonds!$I215,6*(24-1)),0),EDATE(Bonds!$I215,6*(24-1))))</f>
        <v/>
      </c>
      <c r="AD215" s="16" t="str">
        <f>IF(25&gt;$D215,"",IF($E215=1,EOMONTH(EDATE(Bonds!$I215,6*(25-1)),0),EDATE(Bonds!$I215,6*(25-1))))</f>
        <v/>
      </c>
      <c r="AE215" s="16" t="str">
        <f>IF(26&gt;$D215,"",IF($E215=1,EOMONTH(EDATE(Bonds!$I215,6*(26-1)),0),EDATE(Bonds!$I215,6*(26-1))))</f>
        <v/>
      </c>
      <c r="AF215" s="16" t="str">
        <f>IF(27&gt;$D215,"",IF($E215=1,EOMONTH(EDATE(Bonds!$I215,6*(27-1)),0),EDATE(Bonds!$I215,6*(27-1))))</f>
        <v/>
      </c>
      <c r="AG215" s="16" t="str">
        <f>IF(28&gt;$D215,"",IF($E215=1,EOMONTH(EDATE(Bonds!$I215,6*(28-1)),0),EDATE(Bonds!$I215,6*(28-1))))</f>
        <v/>
      </c>
      <c r="AH215" s="16" t="str">
        <f>IF(29&gt;$D215,"",IF($E215=1,EOMONTH(EDATE(Bonds!$I215,6*(29-1)),0),EDATE(Bonds!$I215,6*(29-1))))</f>
        <v/>
      </c>
      <c r="AI215" s="16" t="str">
        <f>IF(30&gt;$D215,"",IF($E215=1,EOMONTH(EDATE(Bonds!$I215,6*(30-1)),0),EDATE(Bonds!$I215,6*(30-1))))</f>
        <v/>
      </c>
      <c r="AJ215" s="16" t="str">
        <f>IF(31&gt;$D215,"",IF($E215=1,EOMONTH(EDATE(Bonds!$I215,6*(31-1)),0),EDATE(Bonds!$I215,6*(31-1))))</f>
        <v/>
      </c>
      <c r="AK215" s="16" t="str">
        <f>IF(32&gt;$D215,"",IF($E215=1,EOMONTH(EDATE(Bonds!$I215,6*(32-1)),0),EDATE(Bonds!$I215,6*(32-1))))</f>
        <v/>
      </c>
      <c r="AL215" s="16" t="str">
        <f>IF(33&gt;$D215,"",IF($E215=1,EOMONTH(EDATE(Bonds!$I215,6*(33-1)),0),EDATE(Bonds!$I215,6*(33-1))))</f>
        <v/>
      </c>
      <c r="AM215" s="16" t="str">
        <f>IF(34&gt;$D215,"",IF($E215=1,EOMONTH(EDATE(Bonds!$I215,6*(34-1)),0),EDATE(Bonds!$I215,6*(34-1))))</f>
        <v/>
      </c>
      <c r="AN215" s="16" t="str">
        <f>IF(35&gt;$D215,"",IF($E215=1,EOMONTH(EDATE(Bonds!$I215,6*(35-1)),0),EDATE(Bonds!$I215,6*(35-1))))</f>
        <v/>
      </c>
      <c r="AO215" s="16" t="str">
        <f>IF(36&gt;$D215,"",IF($E215=1,EOMONTH(EDATE(Bonds!$I215,6*(36-1)),0),EDATE(Bonds!$I215,6*(36-1))))</f>
        <v/>
      </c>
      <c r="AP215" s="16" t="str">
        <f>IF(37&gt;$D215,"",IF($E215=1,EOMONTH(EDATE(Bonds!$I215,6*(37-1)),0),EDATE(Bonds!$I215,6*(37-1))))</f>
        <v/>
      </c>
      <c r="AQ215" s="16" t="str">
        <f>IF(38&gt;$D215,"",IF($E215=1,EOMONTH(EDATE(Bonds!$I215,6*(38-1)),0),EDATE(Bonds!$I215,6*(38-1))))</f>
        <v/>
      </c>
      <c r="AR215" s="16" t="str">
        <f>IF(39&gt;$D215,"",IF($E215=1,EOMONTH(EDATE(Bonds!$I215,6*(39-1)),0),EDATE(Bonds!$I215,6*(39-1))))</f>
        <v/>
      </c>
      <c r="AS215" s="16" t="str">
        <f>IF(40&gt;$D215,"",IF($E215=1,EOMONTH(EDATE(Bonds!$I215,6*(40-1)),0),EDATE(Bonds!$I215,6*(40-1))))</f>
        <v/>
      </c>
      <c r="AT215" s="16" t="str">
        <f>IF(41&gt;$D215,"",IF($E215=1,EOMONTH(EDATE(Bonds!$I215,6*(41-1)),0),EDATE(Bonds!$I215,6*(41-1))))</f>
        <v/>
      </c>
      <c r="AU215" s="16" t="str">
        <f>IF(42&gt;$D215,"",IF($E215=1,EOMONTH(EDATE(Bonds!$I215,6*(42-1)),0),EDATE(Bonds!$I215,6*(42-1))))</f>
        <v/>
      </c>
      <c r="AV215" s="16" t="str">
        <f>IF(43&gt;$D215,"",IF($E215=1,EOMONTH(EDATE(Bonds!$I215,6*(43-1)),0),EDATE(Bonds!$I215,6*(43-1))))</f>
        <v/>
      </c>
      <c r="AW215" s="16" t="str">
        <f>IF(44&gt;$D215,"",IF($E215=1,EOMONTH(EDATE(Bonds!$I215,6*(44-1)),0),EDATE(Bonds!$I215,6*(44-1))))</f>
        <v/>
      </c>
      <c r="AX215" s="16" t="str">
        <f>IF(45&gt;$D215,"",IF($E215=1,EOMONTH(EDATE(Bonds!$I215,6*(45-1)),0),EDATE(Bonds!$I215,6*(45-1))))</f>
        <v/>
      </c>
      <c r="AY215" s="16" t="str">
        <f>IF(46&gt;$D215,"",IF($E215=1,EOMONTH(EDATE(Bonds!$I215,6*(46-1)),0),EDATE(Bonds!$I215,6*(46-1))))</f>
        <v/>
      </c>
      <c r="AZ215" s="16" t="str">
        <f>IF(47&gt;$D215,"",IF($E215=1,EOMONTH(EDATE(Bonds!$I215,6*(47-1)),0),EDATE(Bonds!$I215,6*(47-1))))</f>
        <v/>
      </c>
      <c r="BA215" s="16" t="str">
        <f>IF(48&gt;$D215,"",IF($E215=1,EOMONTH(EDATE(Bonds!$I215,6*(48-1)),0),EDATE(Bonds!$I215,6*(48-1))))</f>
        <v/>
      </c>
      <c r="BB215" s="16" t="str">
        <f>IF(49&gt;$D215,"",IF($E215=1,EOMONTH(EDATE(Bonds!$I215,6*(49-1)),0),EDATE(Bonds!$I215,6*(49-1))))</f>
        <v/>
      </c>
      <c r="BC215" s="16" t="str">
        <f>IF(50&gt;$D215,"",IF($E215=1,EOMONTH(EDATE(Bonds!$I215,6*(50-1)),0),EDATE(Bonds!$I215,6*(50-1))))</f>
        <v/>
      </c>
      <c r="BD215" s="16" t="str">
        <f>IF(51&gt;$D215,"",IF($E215=1,EOMONTH(EDATE(Bonds!$I215,6*(51-1)),0),EDATE(Bonds!$I215,6*(51-1))))</f>
        <v/>
      </c>
      <c r="BE215" s="16" t="str">
        <f>IF(52&gt;$D215,"",IF($E215=1,EOMONTH(EDATE(Bonds!$I215,6*(52-1)),0),EDATE(Bonds!$I215,6*(52-1))))</f>
        <v/>
      </c>
      <c r="BF215" s="16" t="str">
        <f>IF(53&gt;$D215,"",IF($E215=1,EOMONTH(EDATE(Bonds!$I215,6*(53-1)),0),EDATE(Bonds!$I215,6*(53-1))))</f>
        <v/>
      </c>
      <c r="BG215" s="16" t="str">
        <f>IF(54&gt;$D215,"",IF($E215=1,EOMONTH(EDATE(Bonds!$I215,6*(54-1)),0),EDATE(Bonds!$I215,6*(54-1))))</f>
        <v/>
      </c>
      <c r="BH215" s="16" t="str">
        <f>IF(55&gt;$D215,"",IF($E215=1,EOMONTH(EDATE(Bonds!$I215,6*(55-1)),0),EDATE(Bonds!$I215,6*(55-1))))</f>
        <v/>
      </c>
      <c r="BI215" s="16" t="str">
        <f>IF(56&gt;$D215,"",IF($E215=1,EOMONTH(EDATE(Bonds!$I215,6*(56-1)),0),EDATE(Bonds!$I215,6*(56-1))))</f>
        <v/>
      </c>
      <c r="BJ215" s="16" t="str">
        <f>IF(57&gt;$D215,"",IF($E215=1,EOMONTH(EDATE(Bonds!$I215,6*(57-1)),0),EDATE(Bonds!$I215,6*(57-1))))</f>
        <v/>
      </c>
      <c r="BK215" s="16" t="str">
        <f>IF(58&gt;$D215,"",IF($E215=1,EOMONTH(EDATE(Bonds!$I215,6*(58-1)),0),EDATE(Bonds!$I215,6*(58-1))))</f>
        <v/>
      </c>
      <c r="BL215" s="16" t="str">
        <f>IF(59&gt;$D215,"",IF($E215=1,EOMONTH(EDATE(Bonds!$I215,6*(59-1)),0),EDATE(Bonds!$I215,6*(59-1))))</f>
        <v/>
      </c>
      <c r="BM215" s="16" t="str">
        <f>IF(60&gt;$D215,"",IF($E215=1,EOMONTH(EDATE(Bonds!$I215,6*(60-1)),0),EDATE(Bonds!$I215,6*(60-1))))</f>
        <v/>
      </c>
      <c r="BO215" s="22">
        <f t="shared" si="364"/>
        <v>3.8331702631407456E-2</v>
      </c>
      <c r="BP215" s="22">
        <f t="shared" si="365"/>
        <v>4.0662069075091872E-2</v>
      </c>
      <c r="BQ215" s="22">
        <f t="shared" si="366"/>
        <v>4.2190166510399571E-2</v>
      </c>
      <c r="BR215" s="22">
        <f t="shared" si="367"/>
        <v>4.3145536112828883E-2</v>
      </c>
      <c r="BS215" s="22">
        <f t="shared" si="368"/>
        <v>4.3748526913624804E-2</v>
      </c>
      <c r="BT215" s="22">
        <f t="shared" si="369"/>
        <v>4.4121324340516674E-2</v>
      </c>
      <c r="BU215" s="22">
        <f t="shared" si="370"/>
        <v>4.4371341028543815E-2</v>
      </c>
      <c r="BV215" s="22">
        <f t="shared" si="371"/>
        <v>4.4553051312099828E-2</v>
      </c>
      <c r="BW215" s="22">
        <f t="shared" si="372"/>
        <v>4.4714406339809526E-2</v>
      </c>
      <c r="BX215" s="22">
        <f t="shared" si="373"/>
        <v>4.4875913657637004E-2</v>
      </c>
      <c r="BY215" s="22">
        <f t="shared" si="374"/>
        <v>4.5058410419498318E-2</v>
      </c>
      <c r="BZ215" s="22" t="str">
        <f t="shared" si="375"/>
        <v/>
      </c>
      <c r="CA215" s="22" t="str">
        <f t="shared" si="376"/>
        <v/>
      </c>
      <c r="CB215" s="22" t="str">
        <f t="shared" si="377"/>
        <v/>
      </c>
      <c r="CC215" s="22" t="str">
        <f t="shared" si="378"/>
        <v/>
      </c>
      <c r="CD215" s="22" t="str">
        <f t="shared" si="379"/>
        <v/>
      </c>
      <c r="CE215" s="22" t="str">
        <f t="shared" si="380"/>
        <v/>
      </c>
      <c r="CF215" s="22" t="str">
        <f t="shared" si="381"/>
        <v/>
      </c>
      <c r="CG215" s="22" t="str">
        <f t="shared" si="382"/>
        <v/>
      </c>
      <c r="CH215" s="22" t="str">
        <f t="shared" si="383"/>
        <v/>
      </c>
      <c r="CI215" s="22" t="str">
        <f t="shared" si="384"/>
        <v/>
      </c>
      <c r="CJ215" s="22" t="str">
        <f t="shared" si="385"/>
        <v/>
      </c>
      <c r="CK215" s="22" t="str">
        <f t="shared" si="386"/>
        <v/>
      </c>
      <c r="CL215" s="22" t="str">
        <f t="shared" si="387"/>
        <v/>
      </c>
      <c r="CM215" s="22" t="str">
        <f t="shared" si="388"/>
        <v/>
      </c>
      <c r="CN215" s="22" t="str">
        <f t="shared" si="389"/>
        <v/>
      </c>
      <c r="CO215" s="22" t="str">
        <f t="shared" si="390"/>
        <v/>
      </c>
      <c r="CP215" s="22" t="str">
        <f t="shared" si="391"/>
        <v/>
      </c>
      <c r="CQ215" s="22" t="str">
        <f t="shared" si="392"/>
        <v/>
      </c>
      <c r="CR215" s="22" t="str">
        <f t="shared" si="393"/>
        <v/>
      </c>
      <c r="CS215" s="22" t="str">
        <f t="shared" si="394"/>
        <v/>
      </c>
      <c r="CT215" s="22" t="str">
        <f t="shared" si="395"/>
        <v/>
      </c>
      <c r="CU215" s="22" t="str">
        <f t="shared" si="396"/>
        <v/>
      </c>
      <c r="CV215" s="22" t="str">
        <f t="shared" si="397"/>
        <v/>
      </c>
      <c r="CW215" s="22" t="str">
        <f t="shared" si="398"/>
        <v/>
      </c>
      <c r="CX215" s="22" t="str">
        <f t="shared" si="399"/>
        <v/>
      </c>
      <c r="CY215" s="22" t="str">
        <f t="shared" si="400"/>
        <v/>
      </c>
      <c r="CZ215" s="22" t="str">
        <f t="shared" si="401"/>
        <v/>
      </c>
      <c r="DA215" s="22" t="str">
        <f t="shared" si="402"/>
        <v/>
      </c>
      <c r="DB215" s="22" t="str">
        <f t="shared" si="403"/>
        <v/>
      </c>
      <c r="DC215" s="22" t="str">
        <f t="shared" si="404"/>
        <v/>
      </c>
      <c r="DD215" s="22" t="str">
        <f t="shared" si="405"/>
        <v/>
      </c>
      <c r="DE215" s="22" t="str">
        <f t="shared" si="406"/>
        <v/>
      </c>
      <c r="DF215" s="22" t="str">
        <f t="shared" si="407"/>
        <v/>
      </c>
      <c r="DG215" s="22" t="str">
        <f t="shared" si="408"/>
        <v/>
      </c>
      <c r="DH215" s="22" t="str">
        <f t="shared" si="409"/>
        <v/>
      </c>
      <c r="DI215" s="22" t="str">
        <f t="shared" si="410"/>
        <v/>
      </c>
      <c r="DJ215" s="22" t="str">
        <f t="shared" si="411"/>
        <v/>
      </c>
      <c r="DK215" s="22" t="str">
        <f t="shared" si="412"/>
        <v/>
      </c>
      <c r="DL215" s="22" t="str">
        <f t="shared" si="413"/>
        <v/>
      </c>
      <c r="DM215" s="22" t="str">
        <f t="shared" si="414"/>
        <v/>
      </c>
      <c r="DN215" s="22" t="str">
        <f t="shared" si="415"/>
        <v/>
      </c>
      <c r="DO215" s="22" t="str">
        <f t="shared" si="416"/>
        <v/>
      </c>
      <c r="DP215" s="22" t="str">
        <f t="shared" si="417"/>
        <v/>
      </c>
      <c r="DQ215" s="22" t="str">
        <f t="shared" si="418"/>
        <v/>
      </c>
      <c r="DR215" s="22" t="str">
        <f t="shared" si="419"/>
        <v/>
      </c>
      <c r="DS215" s="22" t="str">
        <f t="shared" si="420"/>
        <v/>
      </c>
      <c r="DT215" s="22" t="str">
        <f t="shared" si="421"/>
        <v/>
      </c>
      <c r="DU215" s="22" t="str">
        <f t="shared" si="422"/>
        <v/>
      </c>
      <c r="DV215" s="22" t="str">
        <f t="shared" si="423"/>
        <v/>
      </c>
      <c r="DX215" s="18">
        <f t="shared" si="424"/>
        <v>2.2232233956249665</v>
      </c>
      <c r="DY215" s="18">
        <f t="shared" si="425"/>
        <v>2.1772581420127848</v>
      </c>
      <c r="DZ215" s="18">
        <f t="shared" si="426"/>
        <v>2.1288093802237777</v>
      </c>
      <c r="EA215" s="18">
        <f t="shared" si="427"/>
        <v>2.0808894519105547</v>
      </c>
      <c r="EB215" s="18">
        <f t="shared" si="428"/>
        <v>2.0332782255123454</v>
      </c>
      <c r="EC215" s="18">
        <f t="shared" si="429"/>
        <v>1.9875584714284547</v>
      </c>
      <c r="ED215" s="18">
        <f t="shared" si="430"/>
        <v>1.9422288038080016</v>
      </c>
      <c r="EE215" s="18">
        <f t="shared" si="431"/>
        <v>1.8986448001745189</v>
      </c>
      <c r="EF215" s="18">
        <f t="shared" si="432"/>
        <v>1.8551851274226654</v>
      </c>
      <c r="EG215" s="18">
        <f t="shared" si="433"/>
        <v>1.8130926612667642</v>
      </c>
      <c r="EH215" s="18">
        <f t="shared" si="434"/>
        <v>80.47384761960268</v>
      </c>
      <c r="EI215" s="18">
        <f t="shared" si="435"/>
        <v>0</v>
      </c>
      <c r="EJ215" s="18">
        <f t="shared" si="436"/>
        <v>0</v>
      </c>
      <c r="EK215" s="18">
        <f t="shared" si="437"/>
        <v>0</v>
      </c>
      <c r="EL215" s="18">
        <f t="shared" si="438"/>
        <v>0</v>
      </c>
      <c r="EM215" s="18">
        <f t="shared" si="439"/>
        <v>0</v>
      </c>
      <c r="EN215" s="18">
        <f t="shared" si="440"/>
        <v>0</v>
      </c>
      <c r="EO215" s="18">
        <f t="shared" si="441"/>
        <v>0</v>
      </c>
      <c r="EP215" s="18">
        <f t="shared" si="442"/>
        <v>0</v>
      </c>
      <c r="EQ215" s="18">
        <f t="shared" si="443"/>
        <v>0</v>
      </c>
      <c r="ER215" s="18">
        <f t="shared" si="444"/>
        <v>0</v>
      </c>
      <c r="ES215" s="18">
        <f t="shared" si="445"/>
        <v>0</v>
      </c>
      <c r="ET215" s="18">
        <f t="shared" si="446"/>
        <v>0</v>
      </c>
      <c r="EU215" s="18">
        <f t="shared" si="447"/>
        <v>0</v>
      </c>
      <c r="EV215" s="18">
        <f t="shared" si="448"/>
        <v>0</v>
      </c>
      <c r="EW215" s="18">
        <f t="shared" si="449"/>
        <v>0</v>
      </c>
      <c r="EX215" s="18">
        <f t="shared" si="450"/>
        <v>0</v>
      </c>
      <c r="EY215" s="18">
        <f t="shared" si="451"/>
        <v>0</v>
      </c>
      <c r="EZ215" s="18">
        <f t="shared" si="452"/>
        <v>0</v>
      </c>
      <c r="FA215" s="18">
        <f t="shared" si="453"/>
        <v>0</v>
      </c>
      <c r="FB215" s="18">
        <f t="shared" si="454"/>
        <v>0</v>
      </c>
      <c r="FC215" s="18">
        <f t="shared" si="455"/>
        <v>0</v>
      </c>
      <c r="FD215" s="18">
        <f t="shared" si="456"/>
        <v>0</v>
      </c>
      <c r="FE215" s="18">
        <f t="shared" si="457"/>
        <v>0</v>
      </c>
      <c r="FF215" s="18">
        <f t="shared" si="458"/>
        <v>0</v>
      </c>
      <c r="FG215" s="18">
        <f t="shared" si="459"/>
        <v>0</v>
      </c>
      <c r="FH215" s="18">
        <f t="shared" si="460"/>
        <v>0</v>
      </c>
      <c r="FI215" s="18">
        <f t="shared" si="461"/>
        <v>0</v>
      </c>
      <c r="FJ215" s="18">
        <f t="shared" si="462"/>
        <v>0</v>
      </c>
      <c r="FK215" s="18">
        <f t="shared" si="463"/>
        <v>0</v>
      </c>
      <c r="FL215" s="18">
        <f t="shared" si="464"/>
        <v>0</v>
      </c>
      <c r="FM215" s="18">
        <f t="shared" si="465"/>
        <v>0</v>
      </c>
      <c r="FN215" s="18">
        <f t="shared" si="466"/>
        <v>0</v>
      </c>
      <c r="FO215" s="18">
        <f t="shared" si="467"/>
        <v>0</v>
      </c>
      <c r="FP215" s="18">
        <f t="shared" si="468"/>
        <v>0</v>
      </c>
      <c r="FQ215" s="18">
        <f t="shared" si="469"/>
        <v>0</v>
      </c>
      <c r="FR215" s="18">
        <f t="shared" si="470"/>
        <v>0</v>
      </c>
      <c r="FS215" s="18">
        <f t="shared" si="471"/>
        <v>0</v>
      </c>
      <c r="FT215" s="18">
        <f t="shared" si="472"/>
        <v>0</v>
      </c>
      <c r="FU215" s="18">
        <f t="shared" si="473"/>
        <v>0</v>
      </c>
      <c r="FV215" s="18">
        <f t="shared" si="474"/>
        <v>0</v>
      </c>
      <c r="FW215" s="18">
        <f t="shared" si="475"/>
        <v>0</v>
      </c>
      <c r="FX215" s="18">
        <f t="shared" si="476"/>
        <v>0</v>
      </c>
      <c r="FY215" s="18">
        <f t="shared" si="477"/>
        <v>0</v>
      </c>
      <c r="FZ215" s="18">
        <f t="shared" si="478"/>
        <v>0</v>
      </c>
      <c r="GA215" s="18">
        <f t="shared" si="479"/>
        <v>0</v>
      </c>
      <c r="GB215" s="18">
        <f t="shared" si="480"/>
        <v>0</v>
      </c>
      <c r="GC215" s="18">
        <f t="shared" si="481"/>
        <v>0</v>
      </c>
      <c r="GD215" s="18">
        <f t="shared" si="482"/>
        <v>0</v>
      </c>
      <c r="GE215" s="18">
        <f t="shared" si="483"/>
        <v>0</v>
      </c>
    </row>
    <row r="216" spans="1:187" x14ac:dyDescent="0.2">
      <c r="A216">
        <v>213</v>
      </c>
      <c r="B216" s="16">
        <f>Bonds!B216</f>
        <v>48244</v>
      </c>
      <c r="C216" s="17">
        <f>Bonds!C216</f>
        <v>4.375</v>
      </c>
      <c r="D216">
        <f>Bonds!Q216</f>
        <v>11</v>
      </c>
      <c r="E216">
        <f t="shared" si="363"/>
        <v>1</v>
      </c>
      <c r="F216" s="16">
        <f>IF(1&gt;$D216,"",IF($E216=1,EOMONTH(EDATE(Bonds!$I216,6*(1-1)),0),EDATE(Bonds!$I216,6*(1-1))))</f>
        <v>46418</v>
      </c>
      <c r="G216" s="16">
        <f>IF(2&gt;$D216,"",IF($E216=1,EOMONTH(EDATE(Bonds!$I216,6*(2-1)),0),EDATE(Bonds!$I216,6*(2-1))))</f>
        <v>46599</v>
      </c>
      <c r="H216" s="16">
        <f>IF(3&gt;$D216,"",IF($E216=1,EOMONTH(EDATE(Bonds!$I216,6*(3-1)),0),EDATE(Bonds!$I216,6*(3-1))))</f>
        <v>46783</v>
      </c>
      <c r="I216" s="16">
        <f>IF(4&gt;$D216,"",IF($E216=1,EOMONTH(EDATE(Bonds!$I216,6*(4-1)),0),EDATE(Bonds!$I216,6*(4-1))))</f>
        <v>46965</v>
      </c>
      <c r="J216" s="16">
        <f>IF(5&gt;$D216,"",IF($E216=1,EOMONTH(EDATE(Bonds!$I216,6*(5-1)),0),EDATE(Bonds!$I216,6*(5-1))))</f>
        <v>47149</v>
      </c>
      <c r="K216" s="16">
        <f>IF(6&gt;$D216,"",IF($E216=1,EOMONTH(EDATE(Bonds!$I216,6*(6-1)),0),EDATE(Bonds!$I216,6*(6-1))))</f>
        <v>47330</v>
      </c>
      <c r="L216" s="16">
        <f>IF(7&gt;$D216,"",IF($E216=1,EOMONTH(EDATE(Bonds!$I216,6*(7-1)),0),EDATE(Bonds!$I216,6*(7-1))))</f>
        <v>47514</v>
      </c>
      <c r="M216" s="16">
        <f>IF(8&gt;$D216,"",IF($E216=1,EOMONTH(EDATE(Bonds!$I216,6*(8-1)),0),EDATE(Bonds!$I216,6*(8-1))))</f>
        <v>47695</v>
      </c>
      <c r="N216" s="16">
        <f>IF(9&gt;$D216,"",IF($E216=1,EOMONTH(EDATE(Bonds!$I216,6*(9-1)),0),EDATE(Bonds!$I216,6*(9-1))))</f>
        <v>47879</v>
      </c>
      <c r="O216" s="16">
        <f>IF(10&gt;$D216,"",IF($E216=1,EOMONTH(EDATE(Bonds!$I216,6*(10-1)),0),EDATE(Bonds!$I216,6*(10-1))))</f>
        <v>48060</v>
      </c>
      <c r="P216" s="16">
        <f>IF(11&gt;$D216,"",IF($E216=1,EOMONTH(EDATE(Bonds!$I216,6*(11-1)),0),EDATE(Bonds!$I216,6*(11-1))))</f>
        <v>48244</v>
      </c>
      <c r="Q216" s="16" t="str">
        <f>IF(12&gt;$D216,"",IF($E216=1,EOMONTH(EDATE(Bonds!$I216,6*(12-1)),0),EDATE(Bonds!$I216,6*(12-1))))</f>
        <v/>
      </c>
      <c r="R216" s="16" t="str">
        <f>IF(13&gt;$D216,"",IF($E216=1,EOMONTH(EDATE(Bonds!$I216,6*(13-1)),0),EDATE(Bonds!$I216,6*(13-1))))</f>
        <v/>
      </c>
      <c r="S216" s="16" t="str">
        <f>IF(14&gt;$D216,"",IF($E216=1,EOMONTH(EDATE(Bonds!$I216,6*(14-1)),0),EDATE(Bonds!$I216,6*(14-1))))</f>
        <v/>
      </c>
      <c r="T216" s="16" t="str">
        <f>IF(15&gt;$D216,"",IF($E216=1,EOMONTH(EDATE(Bonds!$I216,6*(15-1)),0),EDATE(Bonds!$I216,6*(15-1))))</f>
        <v/>
      </c>
      <c r="U216" s="16" t="str">
        <f>IF(16&gt;$D216,"",IF($E216=1,EOMONTH(EDATE(Bonds!$I216,6*(16-1)),0),EDATE(Bonds!$I216,6*(16-1))))</f>
        <v/>
      </c>
      <c r="V216" s="16" t="str">
        <f>IF(17&gt;$D216,"",IF($E216=1,EOMONTH(EDATE(Bonds!$I216,6*(17-1)),0),EDATE(Bonds!$I216,6*(17-1))))</f>
        <v/>
      </c>
      <c r="W216" s="16" t="str">
        <f>IF(18&gt;$D216,"",IF($E216=1,EOMONTH(EDATE(Bonds!$I216,6*(18-1)),0),EDATE(Bonds!$I216,6*(18-1))))</f>
        <v/>
      </c>
      <c r="X216" s="16" t="str">
        <f>IF(19&gt;$D216,"",IF($E216=1,EOMONTH(EDATE(Bonds!$I216,6*(19-1)),0),EDATE(Bonds!$I216,6*(19-1))))</f>
        <v/>
      </c>
      <c r="Y216" s="16" t="str">
        <f>IF(20&gt;$D216,"",IF($E216=1,EOMONTH(EDATE(Bonds!$I216,6*(20-1)),0),EDATE(Bonds!$I216,6*(20-1))))</f>
        <v/>
      </c>
      <c r="Z216" s="16" t="str">
        <f>IF(21&gt;$D216,"",IF($E216=1,EOMONTH(EDATE(Bonds!$I216,6*(21-1)),0),EDATE(Bonds!$I216,6*(21-1))))</f>
        <v/>
      </c>
      <c r="AA216" s="16" t="str">
        <f>IF(22&gt;$D216,"",IF($E216=1,EOMONTH(EDATE(Bonds!$I216,6*(22-1)),0),EDATE(Bonds!$I216,6*(22-1))))</f>
        <v/>
      </c>
      <c r="AB216" s="16" t="str">
        <f>IF(23&gt;$D216,"",IF($E216=1,EOMONTH(EDATE(Bonds!$I216,6*(23-1)),0),EDATE(Bonds!$I216,6*(23-1))))</f>
        <v/>
      </c>
      <c r="AC216" s="16" t="str">
        <f>IF(24&gt;$D216,"",IF($E216=1,EOMONTH(EDATE(Bonds!$I216,6*(24-1)),0),EDATE(Bonds!$I216,6*(24-1))))</f>
        <v/>
      </c>
      <c r="AD216" s="16" t="str">
        <f>IF(25&gt;$D216,"",IF($E216=1,EOMONTH(EDATE(Bonds!$I216,6*(25-1)),0),EDATE(Bonds!$I216,6*(25-1))))</f>
        <v/>
      </c>
      <c r="AE216" s="16" t="str">
        <f>IF(26&gt;$D216,"",IF($E216=1,EOMONTH(EDATE(Bonds!$I216,6*(26-1)),0),EDATE(Bonds!$I216,6*(26-1))))</f>
        <v/>
      </c>
      <c r="AF216" s="16" t="str">
        <f>IF(27&gt;$D216,"",IF($E216=1,EOMONTH(EDATE(Bonds!$I216,6*(27-1)),0),EDATE(Bonds!$I216,6*(27-1))))</f>
        <v/>
      </c>
      <c r="AG216" s="16" t="str">
        <f>IF(28&gt;$D216,"",IF($E216=1,EOMONTH(EDATE(Bonds!$I216,6*(28-1)),0),EDATE(Bonds!$I216,6*(28-1))))</f>
        <v/>
      </c>
      <c r="AH216" s="16" t="str">
        <f>IF(29&gt;$D216,"",IF($E216=1,EOMONTH(EDATE(Bonds!$I216,6*(29-1)),0),EDATE(Bonds!$I216,6*(29-1))))</f>
        <v/>
      </c>
      <c r="AI216" s="16" t="str">
        <f>IF(30&gt;$D216,"",IF($E216=1,EOMONTH(EDATE(Bonds!$I216,6*(30-1)),0),EDATE(Bonds!$I216,6*(30-1))))</f>
        <v/>
      </c>
      <c r="AJ216" s="16" t="str">
        <f>IF(31&gt;$D216,"",IF($E216=1,EOMONTH(EDATE(Bonds!$I216,6*(31-1)),0),EDATE(Bonds!$I216,6*(31-1))))</f>
        <v/>
      </c>
      <c r="AK216" s="16" t="str">
        <f>IF(32&gt;$D216,"",IF($E216=1,EOMONTH(EDATE(Bonds!$I216,6*(32-1)),0),EDATE(Bonds!$I216,6*(32-1))))</f>
        <v/>
      </c>
      <c r="AL216" s="16" t="str">
        <f>IF(33&gt;$D216,"",IF($E216=1,EOMONTH(EDATE(Bonds!$I216,6*(33-1)),0),EDATE(Bonds!$I216,6*(33-1))))</f>
        <v/>
      </c>
      <c r="AM216" s="16" t="str">
        <f>IF(34&gt;$D216,"",IF($E216=1,EOMONTH(EDATE(Bonds!$I216,6*(34-1)),0),EDATE(Bonds!$I216,6*(34-1))))</f>
        <v/>
      </c>
      <c r="AN216" s="16" t="str">
        <f>IF(35&gt;$D216,"",IF($E216=1,EOMONTH(EDATE(Bonds!$I216,6*(35-1)),0),EDATE(Bonds!$I216,6*(35-1))))</f>
        <v/>
      </c>
      <c r="AO216" s="16" t="str">
        <f>IF(36&gt;$D216,"",IF($E216=1,EOMONTH(EDATE(Bonds!$I216,6*(36-1)),0),EDATE(Bonds!$I216,6*(36-1))))</f>
        <v/>
      </c>
      <c r="AP216" s="16" t="str">
        <f>IF(37&gt;$D216,"",IF($E216=1,EOMONTH(EDATE(Bonds!$I216,6*(37-1)),0),EDATE(Bonds!$I216,6*(37-1))))</f>
        <v/>
      </c>
      <c r="AQ216" s="16" t="str">
        <f>IF(38&gt;$D216,"",IF($E216=1,EOMONTH(EDATE(Bonds!$I216,6*(38-1)),0),EDATE(Bonds!$I216,6*(38-1))))</f>
        <v/>
      </c>
      <c r="AR216" s="16" t="str">
        <f>IF(39&gt;$D216,"",IF($E216=1,EOMONTH(EDATE(Bonds!$I216,6*(39-1)),0),EDATE(Bonds!$I216,6*(39-1))))</f>
        <v/>
      </c>
      <c r="AS216" s="16" t="str">
        <f>IF(40&gt;$D216,"",IF($E216=1,EOMONTH(EDATE(Bonds!$I216,6*(40-1)),0),EDATE(Bonds!$I216,6*(40-1))))</f>
        <v/>
      </c>
      <c r="AT216" s="16" t="str">
        <f>IF(41&gt;$D216,"",IF($E216=1,EOMONTH(EDATE(Bonds!$I216,6*(41-1)),0),EDATE(Bonds!$I216,6*(41-1))))</f>
        <v/>
      </c>
      <c r="AU216" s="16" t="str">
        <f>IF(42&gt;$D216,"",IF($E216=1,EOMONTH(EDATE(Bonds!$I216,6*(42-1)),0),EDATE(Bonds!$I216,6*(42-1))))</f>
        <v/>
      </c>
      <c r="AV216" s="16" t="str">
        <f>IF(43&gt;$D216,"",IF($E216=1,EOMONTH(EDATE(Bonds!$I216,6*(43-1)),0),EDATE(Bonds!$I216,6*(43-1))))</f>
        <v/>
      </c>
      <c r="AW216" s="16" t="str">
        <f>IF(44&gt;$D216,"",IF($E216=1,EOMONTH(EDATE(Bonds!$I216,6*(44-1)),0),EDATE(Bonds!$I216,6*(44-1))))</f>
        <v/>
      </c>
      <c r="AX216" s="16" t="str">
        <f>IF(45&gt;$D216,"",IF($E216=1,EOMONTH(EDATE(Bonds!$I216,6*(45-1)),0),EDATE(Bonds!$I216,6*(45-1))))</f>
        <v/>
      </c>
      <c r="AY216" s="16" t="str">
        <f>IF(46&gt;$D216,"",IF($E216=1,EOMONTH(EDATE(Bonds!$I216,6*(46-1)),0),EDATE(Bonds!$I216,6*(46-1))))</f>
        <v/>
      </c>
      <c r="AZ216" s="16" t="str">
        <f>IF(47&gt;$D216,"",IF($E216=1,EOMONTH(EDATE(Bonds!$I216,6*(47-1)),0),EDATE(Bonds!$I216,6*(47-1))))</f>
        <v/>
      </c>
      <c r="BA216" s="16" t="str">
        <f>IF(48&gt;$D216,"",IF($E216=1,EOMONTH(EDATE(Bonds!$I216,6*(48-1)),0),EDATE(Bonds!$I216,6*(48-1))))</f>
        <v/>
      </c>
      <c r="BB216" s="16" t="str">
        <f>IF(49&gt;$D216,"",IF($E216=1,EOMONTH(EDATE(Bonds!$I216,6*(49-1)),0),EDATE(Bonds!$I216,6*(49-1))))</f>
        <v/>
      </c>
      <c r="BC216" s="16" t="str">
        <f>IF(50&gt;$D216,"",IF($E216=1,EOMONTH(EDATE(Bonds!$I216,6*(50-1)),0),EDATE(Bonds!$I216,6*(50-1))))</f>
        <v/>
      </c>
      <c r="BD216" s="16" t="str">
        <f>IF(51&gt;$D216,"",IF($E216=1,EOMONTH(EDATE(Bonds!$I216,6*(51-1)),0),EDATE(Bonds!$I216,6*(51-1))))</f>
        <v/>
      </c>
      <c r="BE216" s="16" t="str">
        <f>IF(52&gt;$D216,"",IF($E216=1,EOMONTH(EDATE(Bonds!$I216,6*(52-1)),0),EDATE(Bonds!$I216,6*(52-1))))</f>
        <v/>
      </c>
      <c r="BF216" s="16" t="str">
        <f>IF(53&gt;$D216,"",IF($E216=1,EOMONTH(EDATE(Bonds!$I216,6*(53-1)),0),EDATE(Bonds!$I216,6*(53-1))))</f>
        <v/>
      </c>
      <c r="BG216" s="16" t="str">
        <f>IF(54&gt;$D216,"",IF($E216=1,EOMONTH(EDATE(Bonds!$I216,6*(54-1)),0),EDATE(Bonds!$I216,6*(54-1))))</f>
        <v/>
      </c>
      <c r="BH216" s="16" t="str">
        <f>IF(55&gt;$D216,"",IF($E216=1,EOMONTH(EDATE(Bonds!$I216,6*(55-1)),0),EDATE(Bonds!$I216,6*(55-1))))</f>
        <v/>
      </c>
      <c r="BI216" s="16" t="str">
        <f>IF(56&gt;$D216,"",IF($E216=1,EOMONTH(EDATE(Bonds!$I216,6*(56-1)),0),EDATE(Bonds!$I216,6*(56-1))))</f>
        <v/>
      </c>
      <c r="BJ216" s="16" t="str">
        <f>IF(57&gt;$D216,"",IF($E216=1,EOMONTH(EDATE(Bonds!$I216,6*(57-1)),0),EDATE(Bonds!$I216,6*(57-1))))</f>
        <v/>
      </c>
      <c r="BK216" s="16" t="str">
        <f>IF(58&gt;$D216,"",IF($E216=1,EOMONTH(EDATE(Bonds!$I216,6*(58-1)),0),EDATE(Bonds!$I216,6*(58-1))))</f>
        <v/>
      </c>
      <c r="BL216" s="16" t="str">
        <f>IF(59&gt;$D216,"",IF($E216=1,EOMONTH(EDATE(Bonds!$I216,6*(59-1)),0),EDATE(Bonds!$I216,6*(59-1))))</f>
        <v/>
      </c>
      <c r="BM216" s="16" t="str">
        <f>IF(60&gt;$D216,"",IF($E216=1,EOMONTH(EDATE(Bonds!$I216,6*(60-1)),0),EDATE(Bonds!$I216,6*(60-1))))</f>
        <v/>
      </c>
      <c r="BO216" s="22">
        <f t="shared" si="364"/>
        <v>3.8804014146881394E-2</v>
      </c>
      <c r="BP216" s="22">
        <f t="shared" si="365"/>
        <v>4.0970007394902724E-2</v>
      </c>
      <c r="BQ216" s="22">
        <f t="shared" si="366"/>
        <v>4.2385663294413671E-2</v>
      </c>
      <c r="BR216" s="22">
        <f t="shared" si="367"/>
        <v>4.3268245081472673E-2</v>
      </c>
      <c r="BS216" s="22">
        <f t="shared" si="368"/>
        <v>4.3824848087713739E-2</v>
      </c>
      <c r="BT216" s="22">
        <f t="shared" si="369"/>
        <v>4.4170476768592037E-2</v>
      </c>
      <c r="BU216" s="22">
        <f t="shared" si="370"/>
        <v>4.4405613005269767E-2</v>
      </c>
      <c r="BV216" s="22">
        <f t="shared" si="371"/>
        <v>4.458100306399828E-2</v>
      </c>
      <c r="BW216" s="22">
        <f t="shared" si="372"/>
        <v>4.474133862374341E-2</v>
      </c>
      <c r="BX216" s="22">
        <f t="shared" si="373"/>
        <v>4.4905070508313404E-2</v>
      </c>
      <c r="BY216" s="22">
        <f t="shared" si="374"/>
        <v>4.5091633778214651E-2</v>
      </c>
      <c r="BZ216" s="22" t="str">
        <f t="shared" si="375"/>
        <v/>
      </c>
      <c r="CA216" s="22" t="str">
        <f t="shared" si="376"/>
        <v/>
      </c>
      <c r="CB216" s="22" t="str">
        <f t="shared" si="377"/>
        <v/>
      </c>
      <c r="CC216" s="22" t="str">
        <f t="shared" si="378"/>
        <v/>
      </c>
      <c r="CD216" s="22" t="str">
        <f t="shared" si="379"/>
        <v/>
      </c>
      <c r="CE216" s="22" t="str">
        <f t="shared" si="380"/>
        <v/>
      </c>
      <c r="CF216" s="22" t="str">
        <f t="shared" si="381"/>
        <v/>
      </c>
      <c r="CG216" s="22" t="str">
        <f t="shared" si="382"/>
        <v/>
      </c>
      <c r="CH216" s="22" t="str">
        <f t="shared" si="383"/>
        <v/>
      </c>
      <c r="CI216" s="22" t="str">
        <f t="shared" si="384"/>
        <v/>
      </c>
      <c r="CJ216" s="22" t="str">
        <f t="shared" si="385"/>
        <v/>
      </c>
      <c r="CK216" s="22" t="str">
        <f t="shared" si="386"/>
        <v/>
      </c>
      <c r="CL216" s="22" t="str">
        <f t="shared" si="387"/>
        <v/>
      </c>
      <c r="CM216" s="22" t="str">
        <f t="shared" si="388"/>
        <v/>
      </c>
      <c r="CN216" s="22" t="str">
        <f t="shared" si="389"/>
        <v/>
      </c>
      <c r="CO216" s="22" t="str">
        <f t="shared" si="390"/>
        <v/>
      </c>
      <c r="CP216" s="22" t="str">
        <f t="shared" si="391"/>
        <v/>
      </c>
      <c r="CQ216" s="22" t="str">
        <f t="shared" si="392"/>
        <v/>
      </c>
      <c r="CR216" s="22" t="str">
        <f t="shared" si="393"/>
        <v/>
      </c>
      <c r="CS216" s="22" t="str">
        <f t="shared" si="394"/>
        <v/>
      </c>
      <c r="CT216" s="22" t="str">
        <f t="shared" si="395"/>
        <v/>
      </c>
      <c r="CU216" s="22" t="str">
        <f t="shared" si="396"/>
        <v/>
      </c>
      <c r="CV216" s="22" t="str">
        <f t="shared" si="397"/>
        <v/>
      </c>
      <c r="CW216" s="22" t="str">
        <f t="shared" si="398"/>
        <v/>
      </c>
      <c r="CX216" s="22" t="str">
        <f t="shared" si="399"/>
        <v/>
      </c>
      <c r="CY216" s="22" t="str">
        <f t="shared" si="400"/>
        <v/>
      </c>
      <c r="CZ216" s="22" t="str">
        <f t="shared" si="401"/>
        <v/>
      </c>
      <c r="DA216" s="22" t="str">
        <f t="shared" si="402"/>
        <v/>
      </c>
      <c r="DB216" s="22" t="str">
        <f t="shared" si="403"/>
        <v/>
      </c>
      <c r="DC216" s="22" t="str">
        <f t="shared" si="404"/>
        <v/>
      </c>
      <c r="DD216" s="22" t="str">
        <f t="shared" si="405"/>
        <v/>
      </c>
      <c r="DE216" s="22" t="str">
        <f t="shared" si="406"/>
        <v/>
      </c>
      <c r="DF216" s="22" t="str">
        <f t="shared" si="407"/>
        <v/>
      </c>
      <c r="DG216" s="22" t="str">
        <f t="shared" si="408"/>
        <v/>
      </c>
      <c r="DH216" s="22" t="str">
        <f t="shared" si="409"/>
        <v/>
      </c>
      <c r="DI216" s="22" t="str">
        <f t="shared" si="410"/>
        <v/>
      </c>
      <c r="DJ216" s="22" t="str">
        <f t="shared" si="411"/>
        <v/>
      </c>
      <c r="DK216" s="22" t="str">
        <f t="shared" si="412"/>
        <v/>
      </c>
      <c r="DL216" s="22" t="str">
        <f t="shared" si="413"/>
        <v/>
      </c>
      <c r="DM216" s="22" t="str">
        <f t="shared" si="414"/>
        <v/>
      </c>
      <c r="DN216" s="22" t="str">
        <f t="shared" si="415"/>
        <v/>
      </c>
      <c r="DO216" s="22" t="str">
        <f t="shared" si="416"/>
        <v/>
      </c>
      <c r="DP216" s="22" t="str">
        <f t="shared" si="417"/>
        <v/>
      </c>
      <c r="DQ216" s="22" t="str">
        <f t="shared" si="418"/>
        <v/>
      </c>
      <c r="DR216" s="22" t="str">
        <f t="shared" si="419"/>
        <v/>
      </c>
      <c r="DS216" s="22" t="str">
        <f t="shared" si="420"/>
        <v/>
      </c>
      <c r="DT216" s="22" t="str">
        <f t="shared" si="421"/>
        <v/>
      </c>
      <c r="DU216" s="22" t="str">
        <f t="shared" si="422"/>
        <v/>
      </c>
      <c r="DV216" s="22" t="str">
        <f t="shared" si="423"/>
        <v/>
      </c>
      <c r="DX216" s="18">
        <f t="shared" si="424"/>
        <v>2.1540376247295443</v>
      </c>
      <c r="DY216" s="18">
        <f t="shared" si="425"/>
        <v>2.1089009796847549</v>
      </c>
      <c r="DZ216" s="18">
        <f t="shared" si="426"/>
        <v>2.0617095880570737</v>
      </c>
      <c r="EA216" s="18">
        <f t="shared" si="427"/>
        <v>2.0152182220132691</v>
      </c>
      <c r="EB216" s="18">
        <f t="shared" si="428"/>
        <v>1.9691061401952905</v>
      </c>
      <c r="EC216" s="18">
        <f t="shared" si="429"/>
        <v>1.9248469905036913</v>
      </c>
      <c r="ED216" s="18">
        <f t="shared" si="430"/>
        <v>1.8809561820751954</v>
      </c>
      <c r="EE216" s="18">
        <f t="shared" si="431"/>
        <v>1.8387327966769351</v>
      </c>
      <c r="EF216" s="18">
        <f t="shared" si="432"/>
        <v>1.7966026221255862</v>
      </c>
      <c r="EG216" s="18">
        <f t="shared" si="433"/>
        <v>1.7557726828344944</v>
      </c>
      <c r="EH216" s="18">
        <f t="shared" si="434"/>
        <v>80.103098697589047</v>
      </c>
      <c r="EI216" s="18">
        <f t="shared" si="435"/>
        <v>0</v>
      </c>
      <c r="EJ216" s="18">
        <f t="shared" si="436"/>
        <v>0</v>
      </c>
      <c r="EK216" s="18">
        <f t="shared" si="437"/>
        <v>0</v>
      </c>
      <c r="EL216" s="18">
        <f t="shared" si="438"/>
        <v>0</v>
      </c>
      <c r="EM216" s="18">
        <f t="shared" si="439"/>
        <v>0</v>
      </c>
      <c r="EN216" s="18">
        <f t="shared" si="440"/>
        <v>0</v>
      </c>
      <c r="EO216" s="18">
        <f t="shared" si="441"/>
        <v>0</v>
      </c>
      <c r="EP216" s="18">
        <f t="shared" si="442"/>
        <v>0</v>
      </c>
      <c r="EQ216" s="18">
        <f t="shared" si="443"/>
        <v>0</v>
      </c>
      <c r="ER216" s="18">
        <f t="shared" si="444"/>
        <v>0</v>
      </c>
      <c r="ES216" s="18">
        <f t="shared" si="445"/>
        <v>0</v>
      </c>
      <c r="ET216" s="18">
        <f t="shared" si="446"/>
        <v>0</v>
      </c>
      <c r="EU216" s="18">
        <f t="shared" si="447"/>
        <v>0</v>
      </c>
      <c r="EV216" s="18">
        <f t="shared" si="448"/>
        <v>0</v>
      </c>
      <c r="EW216" s="18">
        <f t="shared" si="449"/>
        <v>0</v>
      </c>
      <c r="EX216" s="18">
        <f t="shared" si="450"/>
        <v>0</v>
      </c>
      <c r="EY216" s="18">
        <f t="shared" si="451"/>
        <v>0</v>
      </c>
      <c r="EZ216" s="18">
        <f t="shared" si="452"/>
        <v>0</v>
      </c>
      <c r="FA216" s="18">
        <f t="shared" si="453"/>
        <v>0</v>
      </c>
      <c r="FB216" s="18">
        <f t="shared" si="454"/>
        <v>0</v>
      </c>
      <c r="FC216" s="18">
        <f t="shared" si="455"/>
        <v>0</v>
      </c>
      <c r="FD216" s="18">
        <f t="shared" si="456"/>
        <v>0</v>
      </c>
      <c r="FE216" s="18">
        <f t="shared" si="457"/>
        <v>0</v>
      </c>
      <c r="FF216" s="18">
        <f t="shared" si="458"/>
        <v>0</v>
      </c>
      <c r="FG216" s="18">
        <f t="shared" si="459"/>
        <v>0</v>
      </c>
      <c r="FH216" s="18">
        <f t="shared" si="460"/>
        <v>0</v>
      </c>
      <c r="FI216" s="18">
        <f t="shared" si="461"/>
        <v>0</v>
      </c>
      <c r="FJ216" s="18">
        <f t="shared" si="462"/>
        <v>0</v>
      </c>
      <c r="FK216" s="18">
        <f t="shared" si="463"/>
        <v>0</v>
      </c>
      <c r="FL216" s="18">
        <f t="shared" si="464"/>
        <v>0</v>
      </c>
      <c r="FM216" s="18">
        <f t="shared" si="465"/>
        <v>0</v>
      </c>
      <c r="FN216" s="18">
        <f t="shared" si="466"/>
        <v>0</v>
      </c>
      <c r="FO216" s="18">
        <f t="shared" si="467"/>
        <v>0</v>
      </c>
      <c r="FP216" s="18">
        <f t="shared" si="468"/>
        <v>0</v>
      </c>
      <c r="FQ216" s="18">
        <f t="shared" si="469"/>
        <v>0</v>
      </c>
      <c r="FR216" s="18">
        <f t="shared" si="470"/>
        <v>0</v>
      </c>
      <c r="FS216" s="18">
        <f t="shared" si="471"/>
        <v>0</v>
      </c>
      <c r="FT216" s="18">
        <f t="shared" si="472"/>
        <v>0</v>
      </c>
      <c r="FU216" s="18">
        <f t="shared" si="473"/>
        <v>0</v>
      </c>
      <c r="FV216" s="18">
        <f t="shared" si="474"/>
        <v>0</v>
      </c>
      <c r="FW216" s="18">
        <f t="shared" si="475"/>
        <v>0</v>
      </c>
      <c r="FX216" s="18">
        <f t="shared" si="476"/>
        <v>0</v>
      </c>
      <c r="FY216" s="18">
        <f t="shared" si="477"/>
        <v>0</v>
      </c>
      <c r="FZ216" s="18">
        <f t="shared" si="478"/>
        <v>0</v>
      </c>
      <c r="GA216" s="18">
        <f t="shared" si="479"/>
        <v>0</v>
      </c>
      <c r="GB216" s="18">
        <f t="shared" si="480"/>
        <v>0</v>
      </c>
      <c r="GC216" s="18">
        <f t="shared" si="481"/>
        <v>0</v>
      </c>
      <c r="GD216" s="18">
        <f t="shared" si="482"/>
        <v>0</v>
      </c>
      <c r="GE216" s="18">
        <f t="shared" si="483"/>
        <v>0</v>
      </c>
    </row>
    <row r="217" spans="1:187" x14ac:dyDescent="0.2">
      <c r="A217">
        <v>214</v>
      </c>
      <c r="B217" s="16">
        <f>Bonds!B217</f>
        <v>48259</v>
      </c>
      <c r="C217" s="17">
        <f>Bonds!C217</f>
        <v>1.875</v>
      </c>
      <c r="D217">
        <f>Bonds!Q217</f>
        <v>11</v>
      </c>
      <c r="E217">
        <f t="shared" si="363"/>
        <v>0</v>
      </c>
      <c r="F217" s="16">
        <f>IF(1&gt;$D217,"",IF($E217=1,EOMONTH(EDATE(Bonds!$I217,6*(1-1)),0),EDATE(Bonds!$I217,6*(1-1))))</f>
        <v>46433</v>
      </c>
      <c r="G217" s="16">
        <f>IF(2&gt;$D217,"",IF($E217=1,EOMONTH(EDATE(Bonds!$I217,6*(2-1)),0),EDATE(Bonds!$I217,6*(2-1))))</f>
        <v>46614</v>
      </c>
      <c r="H217" s="16">
        <f>IF(3&gt;$D217,"",IF($E217=1,EOMONTH(EDATE(Bonds!$I217,6*(3-1)),0),EDATE(Bonds!$I217,6*(3-1))))</f>
        <v>46798</v>
      </c>
      <c r="I217" s="16">
        <f>IF(4&gt;$D217,"",IF($E217=1,EOMONTH(EDATE(Bonds!$I217,6*(4-1)),0),EDATE(Bonds!$I217,6*(4-1))))</f>
        <v>46980</v>
      </c>
      <c r="J217" s="16">
        <f>IF(5&gt;$D217,"",IF($E217=1,EOMONTH(EDATE(Bonds!$I217,6*(5-1)),0),EDATE(Bonds!$I217,6*(5-1))))</f>
        <v>47164</v>
      </c>
      <c r="K217" s="16">
        <f>IF(6&gt;$D217,"",IF($E217=1,EOMONTH(EDATE(Bonds!$I217,6*(6-1)),0),EDATE(Bonds!$I217,6*(6-1))))</f>
        <v>47345</v>
      </c>
      <c r="L217" s="16">
        <f>IF(7&gt;$D217,"",IF($E217=1,EOMONTH(EDATE(Bonds!$I217,6*(7-1)),0),EDATE(Bonds!$I217,6*(7-1))))</f>
        <v>47529</v>
      </c>
      <c r="M217" s="16">
        <f>IF(8&gt;$D217,"",IF($E217=1,EOMONTH(EDATE(Bonds!$I217,6*(8-1)),0),EDATE(Bonds!$I217,6*(8-1))))</f>
        <v>47710</v>
      </c>
      <c r="N217" s="16">
        <f>IF(9&gt;$D217,"",IF($E217=1,EOMONTH(EDATE(Bonds!$I217,6*(9-1)),0),EDATE(Bonds!$I217,6*(9-1))))</f>
        <v>47894</v>
      </c>
      <c r="O217" s="16">
        <f>IF(10&gt;$D217,"",IF($E217=1,EOMONTH(EDATE(Bonds!$I217,6*(10-1)),0),EDATE(Bonds!$I217,6*(10-1))))</f>
        <v>48075</v>
      </c>
      <c r="P217" s="16">
        <f>IF(11&gt;$D217,"",IF($E217=1,EOMONTH(EDATE(Bonds!$I217,6*(11-1)),0),EDATE(Bonds!$I217,6*(11-1))))</f>
        <v>48259</v>
      </c>
      <c r="Q217" s="16" t="str">
        <f>IF(12&gt;$D217,"",IF($E217=1,EOMONTH(EDATE(Bonds!$I217,6*(12-1)),0),EDATE(Bonds!$I217,6*(12-1))))</f>
        <v/>
      </c>
      <c r="R217" s="16" t="str">
        <f>IF(13&gt;$D217,"",IF($E217=1,EOMONTH(EDATE(Bonds!$I217,6*(13-1)),0),EDATE(Bonds!$I217,6*(13-1))))</f>
        <v/>
      </c>
      <c r="S217" s="16" t="str">
        <f>IF(14&gt;$D217,"",IF($E217=1,EOMONTH(EDATE(Bonds!$I217,6*(14-1)),0),EDATE(Bonds!$I217,6*(14-1))))</f>
        <v/>
      </c>
      <c r="T217" s="16" t="str">
        <f>IF(15&gt;$D217,"",IF($E217=1,EOMONTH(EDATE(Bonds!$I217,6*(15-1)),0),EDATE(Bonds!$I217,6*(15-1))))</f>
        <v/>
      </c>
      <c r="U217" s="16" t="str">
        <f>IF(16&gt;$D217,"",IF($E217=1,EOMONTH(EDATE(Bonds!$I217,6*(16-1)),0),EDATE(Bonds!$I217,6*(16-1))))</f>
        <v/>
      </c>
      <c r="V217" s="16" t="str">
        <f>IF(17&gt;$D217,"",IF($E217=1,EOMONTH(EDATE(Bonds!$I217,6*(17-1)),0),EDATE(Bonds!$I217,6*(17-1))))</f>
        <v/>
      </c>
      <c r="W217" s="16" t="str">
        <f>IF(18&gt;$D217,"",IF($E217=1,EOMONTH(EDATE(Bonds!$I217,6*(18-1)),0),EDATE(Bonds!$I217,6*(18-1))))</f>
        <v/>
      </c>
      <c r="X217" s="16" t="str">
        <f>IF(19&gt;$D217,"",IF($E217=1,EOMONTH(EDATE(Bonds!$I217,6*(19-1)),0),EDATE(Bonds!$I217,6*(19-1))))</f>
        <v/>
      </c>
      <c r="Y217" s="16" t="str">
        <f>IF(20&gt;$D217,"",IF($E217=1,EOMONTH(EDATE(Bonds!$I217,6*(20-1)),0),EDATE(Bonds!$I217,6*(20-1))))</f>
        <v/>
      </c>
      <c r="Z217" s="16" t="str">
        <f>IF(21&gt;$D217,"",IF($E217=1,EOMONTH(EDATE(Bonds!$I217,6*(21-1)),0),EDATE(Bonds!$I217,6*(21-1))))</f>
        <v/>
      </c>
      <c r="AA217" s="16" t="str">
        <f>IF(22&gt;$D217,"",IF($E217=1,EOMONTH(EDATE(Bonds!$I217,6*(22-1)),0),EDATE(Bonds!$I217,6*(22-1))))</f>
        <v/>
      </c>
      <c r="AB217" s="16" t="str">
        <f>IF(23&gt;$D217,"",IF($E217=1,EOMONTH(EDATE(Bonds!$I217,6*(23-1)),0),EDATE(Bonds!$I217,6*(23-1))))</f>
        <v/>
      </c>
      <c r="AC217" s="16" t="str">
        <f>IF(24&gt;$D217,"",IF($E217=1,EOMONTH(EDATE(Bonds!$I217,6*(24-1)),0),EDATE(Bonds!$I217,6*(24-1))))</f>
        <v/>
      </c>
      <c r="AD217" s="16" t="str">
        <f>IF(25&gt;$D217,"",IF($E217=1,EOMONTH(EDATE(Bonds!$I217,6*(25-1)),0),EDATE(Bonds!$I217,6*(25-1))))</f>
        <v/>
      </c>
      <c r="AE217" s="16" t="str">
        <f>IF(26&gt;$D217,"",IF($E217=1,EOMONTH(EDATE(Bonds!$I217,6*(26-1)),0),EDATE(Bonds!$I217,6*(26-1))))</f>
        <v/>
      </c>
      <c r="AF217" s="16" t="str">
        <f>IF(27&gt;$D217,"",IF($E217=1,EOMONTH(EDATE(Bonds!$I217,6*(27-1)),0),EDATE(Bonds!$I217,6*(27-1))))</f>
        <v/>
      </c>
      <c r="AG217" s="16" t="str">
        <f>IF(28&gt;$D217,"",IF($E217=1,EOMONTH(EDATE(Bonds!$I217,6*(28-1)),0),EDATE(Bonds!$I217,6*(28-1))))</f>
        <v/>
      </c>
      <c r="AH217" s="16" t="str">
        <f>IF(29&gt;$D217,"",IF($E217=1,EOMONTH(EDATE(Bonds!$I217,6*(29-1)),0),EDATE(Bonds!$I217,6*(29-1))))</f>
        <v/>
      </c>
      <c r="AI217" s="16" t="str">
        <f>IF(30&gt;$D217,"",IF($E217=1,EOMONTH(EDATE(Bonds!$I217,6*(30-1)),0),EDATE(Bonds!$I217,6*(30-1))))</f>
        <v/>
      </c>
      <c r="AJ217" s="16" t="str">
        <f>IF(31&gt;$D217,"",IF($E217=1,EOMONTH(EDATE(Bonds!$I217,6*(31-1)),0),EDATE(Bonds!$I217,6*(31-1))))</f>
        <v/>
      </c>
      <c r="AK217" s="16" t="str">
        <f>IF(32&gt;$D217,"",IF($E217=1,EOMONTH(EDATE(Bonds!$I217,6*(32-1)),0),EDATE(Bonds!$I217,6*(32-1))))</f>
        <v/>
      </c>
      <c r="AL217" s="16" t="str">
        <f>IF(33&gt;$D217,"",IF($E217=1,EOMONTH(EDATE(Bonds!$I217,6*(33-1)),0),EDATE(Bonds!$I217,6*(33-1))))</f>
        <v/>
      </c>
      <c r="AM217" s="16" t="str">
        <f>IF(34&gt;$D217,"",IF($E217=1,EOMONTH(EDATE(Bonds!$I217,6*(34-1)),0),EDATE(Bonds!$I217,6*(34-1))))</f>
        <v/>
      </c>
      <c r="AN217" s="16" t="str">
        <f>IF(35&gt;$D217,"",IF($E217=1,EOMONTH(EDATE(Bonds!$I217,6*(35-1)),0),EDATE(Bonds!$I217,6*(35-1))))</f>
        <v/>
      </c>
      <c r="AO217" s="16" t="str">
        <f>IF(36&gt;$D217,"",IF($E217=1,EOMONTH(EDATE(Bonds!$I217,6*(36-1)),0),EDATE(Bonds!$I217,6*(36-1))))</f>
        <v/>
      </c>
      <c r="AP217" s="16" t="str">
        <f>IF(37&gt;$D217,"",IF($E217=1,EOMONTH(EDATE(Bonds!$I217,6*(37-1)),0),EDATE(Bonds!$I217,6*(37-1))))</f>
        <v/>
      </c>
      <c r="AQ217" s="16" t="str">
        <f>IF(38&gt;$D217,"",IF($E217=1,EOMONTH(EDATE(Bonds!$I217,6*(38-1)),0),EDATE(Bonds!$I217,6*(38-1))))</f>
        <v/>
      </c>
      <c r="AR217" s="16" t="str">
        <f>IF(39&gt;$D217,"",IF($E217=1,EOMONTH(EDATE(Bonds!$I217,6*(39-1)),0),EDATE(Bonds!$I217,6*(39-1))))</f>
        <v/>
      </c>
      <c r="AS217" s="16" t="str">
        <f>IF(40&gt;$D217,"",IF($E217=1,EOMONTH(EDATE(Bonds!$I217,6*(40-1)),0),EDATE(Bonds!$I217,6*(40-1))))</f>
        <v/>
      </c>
      <c r="AT217" s="16" t="str">
        <f>IF(41&gt;$D217,"",IF($E217=1,EOMONTH(EDATE(Bonds!$I217,6*(41-1)),0),EDATE(Bonds!$I217,6*(41-1))))</f>
        <v/>
      </c>
      <c r="AU217" s="16" t="str">
        <f>IF(42&gt;$D217,"",IF($E217=1,EOMONTH(EDATE(Bonds!$I217,6*(42-1)),0),EDATE(Bonds!$I217,6*(42-1))))</f>
        <v/>
      </c>
      <c r="AV217" s="16" t="str">
        <f>IF(43&gt;$D217,"",IF($E217=1,EOMONTH(EDATE(Bonds!$I217,6*(43-1)),0),EDATE(Bonds!$I217,6*(43-1))))</f>
        <v/>
      </c>
      <c r="AW217" s="16" t="str">
        <f>IF(44&gt;$D217,"",IF($E217=1,EOMONTH(EDATE(Bonds!$I217,6*(44-1)),0),EDATE(Bonds!$I217,6*(44-1))))</f>
        <v/>
      </c>
      <c r="AX217" s="16" t="str">
        <f>IF(45&gt;$D217,"",IF($E217=1,EOMONTH(EDATE(Bonds!$I217,6*(45-1)),0),EDATE(Bonds!$I217,6*(45-1))))</f>
        <v/>
      </c>
      <c r="AY217" s="16" t="str">
        <f>IF(46&gt;$D217,"",IF($E217=1,EOMONTH(EDATE(Bonds!$I217,6*(46-1)),0),EDATE(Bonds!$I217,6*(46-1))))</f>
        <v/>
      </c>
      <c r="AZ217" s="16" t="str">
        <f>IF(47&gt;$D217,"",IF($E217=1,EOMONTH(EDATE(Bonds!$I217,6*(47-1)),0),EDATE(Bonds!$I217,6*(47-1))))</f>
        <v/>
      </c>
      <c r="BA217" s="16" t="str">
        <f>IF(48&gt;$D217,"",IF($E217=1,EOMONTH(EDATE(Bonds!$I217,6*(48-1)),0),EDATE(Bonds!$I217,6*(48-1))))</f>
        <v/>
      </c>
      <c r="BB217" s="16" t="str">
        <f>IF(49&gt;$D217,"",IF($E217=1,EOMONTH(EDATE(Bonds!$I217,6*(49-1)),0),EDATE(Bonds!$I217,6*(49-1))))</f>
        <v/>
      </c>
      <c r="BC217" s="16" t="str">
        <f>IF(50&gt;$D217,"",IF($E217=1,EOMONTH(EDATE(Bonds!$I217,6*(50-1)),0),EDATE(Bonds!$I217,6*(50-1))))</f>
        <v/>
      </c>
      <c r="BD217" s="16" t="str">
        <f>IF(51&gt;$D217,"",IF($E217=1,EOMONTH(EDATE(Bonds!$I217,6*(51-1)),0),EDATE(Bonds!$I217,6*(51-1))))</f>
        <v/>
      </c>
      <c r="BE217" s="16" t="str">
        <f>IF(52&gt;$D217,"",IF($E217=1,EOMONTH(EDATE(Bonds!$I217,6*(52-1)),0),EDATE(Bonds!$I217,6*(52-1))))</f>
        <v/>
      </c>
      <c r="BF217" s="16" t="str">
        <f>IF(53&gt;$D217,"",IF($E217=1,EOMONTH(EDATE(Bonds!$I217,6*(53-1)),0),EDATE(Bonds!$I217,6*(53-1))))</f>
        <v/>
      </c>
      <c r="BG217" s="16" t="str">
        <f>IF(54&gt;$D217,"",IF($E217=1,EOMONTH(EDATE(Bonds!$I217,6*(54-1)),0),EDATE(Bonds!$I217,6*(54-1))))</f>
        <v/>
      </c>
      <c r="BH217" s="16" t="str">
        <f>IF(55&gt;$D217,"",IF($E217=1,EOMONTH(EDATE(Bonds!$I217,6*(55-1)),0),EDATE(Bonds!$I217,6*(55-1))))</f>
        <v/>
      </c>
      <c r="BI217" s="16" t="str">
        <f>IF(56&gt;$D217,"",IF($E217=1,EOMONTH(EDATE(Bonds!$I217,6*(56-1)),0),EDATE(Bonds!$I217,6*(56-1))))</f>
        <v/>
      </c>
      <c r="BJ217" s="16" t="str">
        <f>IF(57&gt;$D217,"",IF($E217=1,EOMONTH(EDATE(Bonds!$I217,6*(57-1)),0),EDATE(Bonds!$I217,6*(57-1))))</f>
        <v/>
      </c>
      <c r="BK217" s="16" t="str">
        <f>IF(58&gt;$D217,"",IF($E217=1,EOMONTH(EDATE(Bonds!$I217,6*(58-1)),0),EDATE(Bonds!$I217,6*(58-1))))</f>
        <v/>
      </c>
      <c r="BL217" s="16" t="str">
        <f>IF(59&gt;$D217,"",IF($E217=1,EOMONTH(EDATE(Bonds!$I217,6*(59-1)),0),EDATE(Bonds!$I217,6*(59-1))))</f>
        <v/>
      </c>
      <c r="BM217" s="16" t="str">
        <f>IF(60&gt;$D217,"",IF($E217=1,EOMONTH(EDATE(Bonds!$I217,6*(60-1)),0),EDATE(Bonds!$I217,6*(60-1))))</f>
        <v/>
      </c>
      <c r="BO217" s="22">
        <f t="shared" si="364"/>
        <v>3.9020657449939315E-2</v>
      </c>
      <c r="BP217" s="22">
        <f t="shared" si="365"/>
        <v>4.1110910077221674E-2</v>
      </c>
      <c r="BQ217" s="22">
        <f t="shared" si="366"/>
        <v>4.2474903504774571E-2</v>
      </c>
      <c r="BR217" s="22">
        <f t="shared" si="367"/>
        <v>4.3324176224102208E-2</v>
      </c>
      <c r="BS217" s="22">
        <f t="shared" si="368"/>
        <v>4.3859676958404203E-2</v>
      </c>
      <c r="BT217" s="22">
        <f t="shared" si="369"/>
        <v>4.4193064657407355E-2</v>
      </c>
      <c r="BU217" s="22">
        <f t="shared" si="370"/>
        <v>4.4421617888674783E-2</v>
      </c>
      <c r="BV217" s="22">
        <f t="shared" si="371"/>
        <v>4.4594344852586863E-2</v>
      </c>
      <c r="BW217" s="22">
        <f t="shared" si="372"/>
        <v>4.4754437131412791E-2</v>
      </c>
      <c r="BX217" s="22">
        <f t="shared" si="373"/>
        <v>4.4919387561918309E-2</v>
      </c>
      <c r="BY217" s="22">
        <f t="shared" si="374"/>
        <v>4.5107990909957416E-2</v>
      </c>
      <c r="BZ217" s="22" t="str">
        <f t="shared" si="375"/>
        <v/>
      </c>
      <c r="CA217" s="22" t="str">
        <f t="shared" si="376"/>
        <v/>
      </c>
      <c r="CB217" s="22" t="str">
        <f t="shared" si="377"/>
        <v/>
      </c>
      <c r="CC217" s="22" t="str">
        <f t="shared" si="378"/>
        <v/>
      </c>
      <c r="CD217" s="22" t="str">
        <f t="shared" si="379"/>
        <v/>
      </c>
      <c r="CE217" s="22" t="str">
        <f t="shared" si="380"/>
        <v/>
      </c>
      <c r="CF217" s="22" t="str">
        <f t="shared" si="381"/>
        <v/>
      </c>
      <c r="CG217" s="22" t="str">
        <f t="shared" si="382"/>
        <v/>
      </c>
      <c r="CH217" s="22" t="str">
        <f t="shared" si="383"/>
        <v/>
      </c>
      <c r="CI217" s="22" t="str">
        <f t="shared" si="384"/>
        <v/>
      </c>
      <c r="CJ217" s="22" t="str">
        <f t="shared" si="385"/>
        <v/>
      </c>
      <c r="CK217" s="22" t="str">
        <f t="shared" si="386"/>
        <v/>
      </c>
      <c r="CL217" s="22" t="str">
        <f t="shared" si="387"/>
        <v/>
      </c>
      <c r="CM217" s="22" t="str">
        <f t="shared" si="388"/>
        <v/>
      </c>
      <c r="CN217" s="22" t="str">
        <f t="shared" si="389"/>
        <v/>
      </c>
      <c r="CO217" s="22" t="str">
        <f t="shared" si="390"/>
        <v/>
      </c>
      <c r="CP217" s="22" t="str">
        <f t="shared" si="391"/>
        <v/>
      </c>
      <c r="CQ217" s="22" t="str">
        <f t="shared" si="392"/>
        <v/>
      </c>
      <c r="CR217" s="22" t="str">
        <f t="shared" si="393"/>
        <v/>
      </c>
      <c r="CS217" s="22" t="str">
        <f t="shared" si="394"/>
        <v/>
      </c>
      <c r="CT217" s="22" t="str">
        <f t="shared" si="395"/>
        <v/>
      </c>
      <c r="CU217" s="22" t="str">
        <f t="shared" si="396"/>
        <v/>
      </c>
      <c r="CV217" s="22" t="str">
        <f t="shared" si="397"/>
        <v/>
      </c>
      <c r="CW217" s="22" t="str">
        <f t="shared" si="398"/>
        <v/>
      </c>
      <c r="CX217" s="22" t="str">
        <f t="shared" si="399"/>
        <v/>
      </c>
      <c r="CY217" s="22" t="str">
        <f t="shared" si="400"/>
        <v/>
      </c>
      <c r="CZ217" s="22" t="str">
        <f t="shared" si="401"/>
        <v/>
      </c>
      <c r="DA217" s="22" t="str">
        <f t="shared" si="402"/>
        <v/>
      </c>
      <c r="DB217" s="22" t="str">
        <f t="shared" si="403"/>
        <v/>
      </c>
      <c r="DC217" s="22" t="str">
        <f t="shared" si="404"/>
        <v/>
      </c>
      <c r="DD217" s="22" t="str">
        <f t="shared" si="405"/>
        <v/>
      </c>
      <c r="DE217" s="22" t="str">
        <f t="shared" si="406"/>
        <v/>
      </c>
      <c r="DF217" s="22" t="str">
        <f t="shared" si="407"/>
        <v/>
      </c>
      <c r="DG217" s="22" t="str">
        <f t="shared" si="408"/>
        <v/>
      </c>
      <c r="DH217" s="22" t="str">
        <f t="shared" si="409"/>
        <v/>
      </c>
      <c r="DI217" s="22" t="str">
        <f t="shared" si="410"/>
        <v/>
      </c>
      <c r="DJ217" s="22" t="str">
        <f t="shared" si="411"/>
        <v/>
      </c>
      <c r="DK217" s="22" t="str">
        <f t="shared" si="412"/>
        <v/>
      </c>
      <c r="DL217" s="22" t="str">
        <f t="shared" si="413"/>
        <v/>
      </c>
      <c r="DM217" s="22" t="str">
        <f t="shared" si="414"/>
        <v/>
      </c>
      <c r="DN217" s="22" t="str">
        <f t="shared" si="415"/>
        <v/>
      </c>
      <c r="DO217" s="22" t="str">
        <f t="shared" si="416"/>
        <v/>
      </c>
      <c r="DP217" s="22" t="str">
        <f t="shared" si="417"/>
        <v/>
      </c>
      <c r="DQ217" s="22" t="str">
        <f t="shared" si="418"/>
        <v/>
      </c>
      <c r="DR217" s="22" t="str">
        <f t="shared" si="419"/>
        <v/>
      </c>
      <c r="DS217" s="22" t="str">
        <f t="shared" si="420"/>
        <v/>
      </c>
      <c r="DT217" s="22" t="str">
        <f t="shared" si="421"/>
        <v/>
      </c>
      <c r="DU217" s="22" t="str">
        <f t="shared" si="422"/>
        <v/>
      </c>
      <c r="DV217" s="22" t="str">
        <f t="shared" si="423"/>
        <v/>
      </c>
      <c r="DX217" s="18">
        <f t="shared" si="424"/>
        <v>0.92160048123334215</v>
      </c>
      <c r="DY217" s="18">
        <f t="shared" si="425"/>
        <v>0.90217546583589314</v>
      </c>
      <c r="DZ217" s="18">
        <f t="shared" si="426"/>
        <v>0.88193884648931375</v>
      </c>
      <c r="EA217" s="18">
        <f t="shared" si="427"/>
        <v>0.86203719723750394</v>
      </c>
      <c r="EB217" s="18">
        <f t="shared" si="428"/>
        <v>0.84231249590406609</v>
      </c>
      <c r="EC217" s="18">
        <f t="shared" si="429"/>
        <v>0.823383715774619</v>
      </c>
      <c r="ED217" s="18">
        <f t="shared" si="430"/>
        <v>0.80461001859298309</v>
      </c>
      <c r="EE217" s="18">
        <f t="shared" si="431"/>
        <v>0.78654460410684679</v>
      </c>
      <c r="EF217" s="18">
        <f t="shared" si="432"/>
        <v>0.7685134089387492</v>
      </c>
      <c r="EG217" s="18">
        <f t="shared" si="433"/>
        <v>0.75103357422147132</v>
      </c>
      <c r="EH217" s="18">
        <f t="shared" si="434"/>
        <v>78.969729602651782</v>
      </c>
      <c r="EI217" s="18">
        <f t="shared" si="435"/>
        <v>0</v>
      </c>
      <c r="EJ217" s="18">
        <f t="shared" si="436"/>
        <v>0</v>
      </c>
      <c r="EK217" s="18">
        <f t="shared" si="437"/>
        <v>0</v>
      </c>
      <c r="EL217" s="18">
        <f t="shared" si="438"/>
        <v>0</v>
      </c>
      <c r="EM217" s="18">
        <f t="shared" si="439"/>
        <v>0</v>
      </c>
      <c r="EN217" s="18">
        <f t="shared" si="440"/>
        <v>0</v>
      </c>
      <c r="EO217" s="18">
        <f t="shared" si="441"/>
        <v>0</v>
      </c>
      <c r="EP217" s="18">
        <f t="shared" si="442"/>
        <v>0</v>
      </c>
      <c r="EQ217" s="18">
        <f t="shared" si="443"/>
        <v>0</v>
      </c>
      <c r="ER217" s="18">
        <f t="shared" si="444"/>
        <v>0</v>
      </c>
      <c r="ES217" s="18">
        <f t="shared" si="445"/>
        <v>0</v>
      </c>
      <c r="ET217" s="18">
        <f t="shared" si="446"/>
        <v>0</v>
      </c>
      <c r="EU217" s="18">
        <f t="shared" si="447"/>
        <v>0</v>
      </c>
      <c r="EV217" s="18">
        <f t="shared" si="448"/>
        <v>0</v>
      </c>
      <c r="EW217" s="18">
        <f t="shared" si="449"/>
        <v>0</v>
      </c>
      <c r="EX217" s="18">
        <f t="shared" si="450"/>
        <v>0</v>
      </c>
      <c r="EY217" s="18">
        <f t="shared" si="451"/>
        <v>0</v>
      </c>
      <c r="EZ217" s="18">
        <f t="shared" si="452"/>
        <v>0</v>
      </c>
      <c r="FA217" s="18">
        <f t="shared" si="453"/>
        <v>0</v>
      </c>
      <c r="FB217" s="18">
        <f t="shared" si="454"/>
        <v>0</v>
      </c>
      <c r="FC217" s="18">
        <f t="shared" si="455"/>
        <v>0</v>
      </c>
      <c r="FD217" s="18">
        <f t="shared" si="456"/>
        <v>0</v>
      </c>
      <c r="FE217" s="18">
        <f t="shared" si="457"/>
        <v>0</v>
      </c>
      <c r="FF217" s="18">
        <f t="shared" si="458"/>
        <v>0</v>
      </c>
      <c r="FG217" s="18">
        <f t="shared" si="459"/>
        <v>0</v>
      </c>
      <c r="FH217" s="18">
        <f t="shared" si="460"/>
        <v>0</v>
      </c>
      <c r="FI217" s="18">
        <f t="shared" si="461"/>
        <v>0</v>
      </c>
      <c r="FJ217" s="18">
        <f t="shared" si="462"/>
        <v>0</v>
      </c>
      <c r="FK217" s="18">
        <f t="shared" si="463"/>
        <v>0</v>
      </c>
      <c r="FL217" s="18">
        <f t="shared" si="464"/>
        <v>0</v>
      </c>
      <c r="FM217" s="18">
        <f t="shared" si="465"/>
        <v>0</v>
      </c>
      <c r="FN217" s="18">
        <f t="shared" si="466"/>
        <v>0</v>
      </c>
      <c r="FO217" s="18">
        <f t="shared" si="467"/>
        <v>0</v>
      </c>
      <c r="FP217" s="18">
        <f t="shared" si="468"/>
        <v>0</v>
      </c>
      <c r="FQ217" s="18">
        <f t="shared" si="469"/>
        <v>0</v>
      </c>
      <c r="FR217" s="18">
        <f t="shared" si="470"/>
        <v>0</v>
      </c>
      <c r="FS217" s="18">
        <f t="shared" si="471"/>
        <v>0</v>
      </c>
      <c r="FT217" s="18">
        <f t="shared" si="472"/>
        <v>0</v>
      </c>
      <c r="FU217" s="18">
        <f t="shared" si="473"/>
        <v>0</v>
      </c>
      <c r="FV217" s="18">
        <f t="shared" si="474"/>
        <v>0</v>
      </c>
      <c r="FW217" s="18">
        <f t="shared" si="475"/>
        <v>0</v>
      </c>
      <c r="FX217" s="18">
        <f t="shared" si="476"/>
        <v>0</v>
      </c>
      <c r="FY217" s="18">
        <f t="shared" si="477"/>
        <v>0</v>
      </c>
      <c r="FZ217" s="18">
        <f t="shared" si="478"/>
        <v>0</v>
      </c>
      <c r="GA217" s="18">
        <f t="shared" si="479"/>
        <v>0</v>
      </c>
      <c r="GB217" s="18">
        <f t="shared" si="480"/>
        <v>0</v>
      </c>
      <c r="GC217" s="18">
        <f t="shared" si="481"/>
        <v>0</v>
      </c>
      <c r="GD217" s="18">
        <f t="shared" si="482"/>
        <v>0</v>
      </c>
      <c r="GE217" s="18">
        <f t="shared" si="483"/>
        <v>0</v>
      </c>
    </row>
    <row r="218" spans="1:187" x14ac:dyDescent="0.2">
      <c r="A218">
        <v>215</v>
      </c>
      <c r="B218" s="16">
        <f>Bonds!B218</f>
        <v>48273</v>
      </c>
      <c r="C218" s="17">
        <f>Bonds!C218</f>
        <v>4.125</v>
      </c>
      <c r="D218">
        <f>Bonds!Q218</f>
        <v>11</v>
      </c>
      <c r="E218">
        <f t="shared" si="363"/>
        <v>1</v>
      </c>
      <c r="F218" s="16">
        <f>IF(1&gt;$D218,"",IF($E218=1,EOMONTH(EDATE(Bonds!$I218,6*(1-1)),0),EDATE(Bonds!$I218,6*(1-1))))</f>
        <v>46446</v>
      </c>
      <c r="G218" s="16">
        <f>IF(2&gt;$D218,"",IF($E218=1,EOMONTH(EDATE(Bonds!$I218,6*(2-1)),0),EDATE(Bonds!$I218,6*(2-1))))</f>
        <v>46630</v>
      </c>
      <c r="H218" s="16">
        <f>IF(3&gt;$D218,"",IF($E218=1,EOMONTH(EDATE(Bonds!$I218,6*(3-1)),0),EDATE(Bonds!$I218,6*(3-1))))</f>
        <v>46812</v>
      </c>
      <c r="I218" s="16">
        <f>IF(4&gt;$D218,"",IF($E218=1,EOMONTH(EDATE(Bonds!$I218,6*(4-1)),0),EDATE(Bonds!$I218,6*(4-1))))</f>
        <v>46996</v>
      </c>
      <c r="J218" s="16">
        <f>IF(5&gt;$D218,"",IF($E218=1,EOMONTH(EDATE(Bonds!$I218,6*(5-1)),0),EDATE(Bonds!$I218,6*(5-1))))</f>
        <v>47177</v>
      </c>
      <c r="K218" s="16">
        <f>IF(6&gt;$D218,"",IF($E218=1,EOMONTH(EDATE(Bonds!$I218,6*(6-1)),0),EDATE(Bonds!$I218,6*(6-1))))</f>
        <v>47361</v>
      </c>
      <c r="L218" s="16">
        <f>IF(7&gt;$D218,"",IF($E218=1,EOMONTH(EDATE(Bonds!$I218,6*(7-1)),0),EDATE(Bonds!$I218,6*(7-1))))</f>
        <v>47542</v>
      </c>
      <c r="M218" s="16">
        <f>IF(8&gt;$D218,"",IF($E218=1,EOMONTH(EDATE(Bonds!$I218,6*(8-1)),0),EDATE(Bonds!$I218,6*(8-1))))</f>
        <v>47726</v>
      </c>
      <c r="N218" s="16">
        <f>IF(9&gt;$D218,"",IF($E218=1,EOMONTH(EDATE(Bonds!$I218,6*(9-1)),0),EDATE(Bonds!$I218,6*(9-1))))</f>
        <v>47907</v>
      </c>
      <c r="O218" s="16">
        <f>IF(10&gt;$D218,"",IF($E218=1,EOMONTH(EDATE(Bonds!$I218,6*(10-1)),0),EDATE(Bonds!$I218,6*(10-1))))</f>
        <v>48091</v>
      </c>
      <c r="P218" s="16">
        <f>IF(11&gt;$D218,"",IF($E218=1,EOMONTH(EDATE(Bonds!$I218,6*(11-1)),0),EDATE(Bonds!$I218,6*(11-1))))</f>
        <v>48273</v>
      </c>
      <c r="Q218" s="16" t="str">
        <f>IF(12&gt;$D218,"",IF($E218=1,EOMONTH(EDATE(Bonds!$I218,6*(12-1)),0),EDATE(Bonds!$I218,6*(12-1))))</f>
        <v/>
      </c>
      <c r="R218" s="16" t="str">
        <f>IF(13&gt;$D218,"",IF($E218=1,EOMONTH(EDATE(Bonds!$I218,6*(13-1)),0),EDATE(Bonds!$I218,6*(13-1))))</f>
        <v/>
      </c>
      <c r="S218" s="16" t="str">
        <f>IF(14&gt;$D218,"",IF($E218=1,EOMONTH(EDATE(Bonds!$I218,6*(14-1)),0),EDATE(Bonds!$I218,6*(14-1))))</f>
        <v/>
      </c>
      <c r="T218" s="16" t="str">
        <f>IF(15&gt;$D218,"",IF($E218=1,EOMONTH(EDATE(Bonds!$I218,6*(15-1)),0),EDATE(Bonds!$I218,6*(15-1))))</f>
        <v/>
      </c>
      <c r="U218" s="16" t="str">
        <f>IF(16&gt;$D218,"",IF($E218=1,EOMONTH(EDATE(Bonds!$I218,6*(16-1)),0),EDATE(Bonds!$I218,6*(16-1))))</f>
        <v/>
      </c>
      <c r="V218" s="16" t="str">
        <f>IF(17&gt;$D218,"",IF($E218=1,EOMONTH(EDATE(Bonds!$I218,6*(17-1)),0),EDATE(Bonds!$I218,6*(17-1))))</f>
        <v/>
      </c>
      <c r="W218" s="16" t="str">
        <f>IF(18&gt;$D218,"",IF($E218=1,EOMONTH(EDATE(Bonds!$I218,6*(18-1)),0),EDATE(Bonds!$I218,6*(18-1))))</f>
        <v/>
      </c>
      <c r="X218" s="16" t="str">
        <f>IF(19&gt;$D218,"",IF($E218=1,EOMONTH(EDATE(Bonds!$I218,6*(19-1)),0),EDATE(Bonds!$I218,6*(19-1))))</f>
        <v/>
      </c>
      <c r="Y218" s="16" t="str">
        <f>IF(20&gt;$D218,"",IF($E218=1,EOMONTH(EDATE(Bonds!$I218,6*(20-1)),0),EDATE(Bonds!$I218,6*(20-1))))</f>
        <v/>
      </c>
      <c r="Z218" s="16" t="str">
        <f>IF(21&gt;$D218,"",IF($E218=1,EOMONTH(EDATE(Bonds!$I218,6*(21-1)),0),EDATE(Bonds!$I218,6*(21-1))))</f>
        <v/>
      </c>
      <c r="AA218" s="16" t="str">
        <f>IF(22&gt;$D218,"",IF($E218=1,EOMONTH(EDATE(Bonds!$I218,6*(22-1)),0),EDATE(Bonds!$I218,6*(22-1))))</f>
        <v/>
      </c>
      <c r="AB218" s="16" t="str">
        <f>IF(23&gt;$D218,"",IF($E218=1,EOMONTH(EDATE(Bonds!$I218,6*(23-1)),0),EDATE(Bonds!$I218,6*(23-1))))</f>
        <v/>
      </c>
      <c r="AC218" s="16" t="str">
        <f>IF(24&gt;$D218,"",IF($E218=1,EOMONTH(EDATE(Bonds!$I218,6*(24-1)),0),EDATE(Bonds!$I218,6*(24-1))))</f>
        <v/>
      </c>
      <c r="AD218" s="16" t="str">
        <f>IF(25&gt;$D218,"",IF($E218=1,EOMONTH(EDATE(Bonds!$I218,6*(25-1)),0),EDATE(Bonds!$I218,6*(25-1))))</f>
        <v/>
      </c>
      <c r="AE218" s="16" t="str">
        <f>IF(26&gt;$D218,"",IF($E218=1,EOMONTH(EDATE(Bonds!$I218,6*(26-1)),0),EDATE(Bonds!$I218,6*(26-1))))</f>
        <v/>
      </c>
      <c r="AF218" s="16" t="str">
        <f>IF(27&gt;$D218,"",IF($E218=1,EOMONTH(EDATE(Bonds!$I218,6*(27-1)),0),EDATE(Bonds!$I218,6*(27-1))))</f>
        <v/>
      </c>
      <c r="AG218" s="16" t="str">
        <f>IF(28&gt;$D218,"",IF($E218=1,EOMONTH(EDATE(Bonds!$I218,6*(28-1)),0),EDATE(Bonds!$I218,6*(28-1))))</f>
        <v/>
      </c>
      <c r="AH218" s="16" t="str">
        <f>IF(29&gt;$D218,"",IF($E218=1,EOMONTH(EDATE(Bonds!$I218,6*(29-1)),0),EDATE(Bonds!$I218,6*(29-1))))</f>
        <v/>
      </c>
      <c r="AI218" s="16" t="str">
        <f>IF(30&gt;$D218,"",IF($E218=1,EOMONTH(EDATE(Bonds!$I218,6*(30-1)),0),EDATE(Bonds!$I218,6*(30-1))))</f>
        <v/>
      </c>
      <c r="AJ218" s="16" t="str">
        <f>IF(31&gt;$D218,"",IF($E218=1,EOMONTH(EDATE(Bonds!$I218,6*(31-1)),0),EDATE(Bonds!$I218,6*(31-1))))</f>
        <v/>
      </c>
      <c r="AK218" s="16" t="str">
        <f>IF(32&gt;$D218,"",IF($E218=1,EOMONTH(EDATE(Bonds!$I218,6*(32-1)),0),EDATE(Bonds!$I218,6*(32-1))))</f>
        <v/>
      </c>
      <c r="AL218" s="16" t="str">
        <f>IF(33&gt;$D218,"",IF($E218=1,EOMONTH(EDATE(Bonds!$I218,6*(33-1)),0),EDATE(Bonds!$I218,6*(33-1))))</f>
        <v/>
      </c>
      <c r="AM218" s="16" t="str">
        <f>IF(34&gt;$D218,"",IF($E218=1,EOMONTH(EDATE(Bonds!$I218,6*(34-1)),0),EDATE(Bonds!$I218,6*(34-1))))</f>
        <v/>
      </c>
      <c r="AN218" s="16" t="str">
        <f>IF(35&gt;$D218,"",IF($E218=1,EOMONTH(EDATE(Bonds!$I218,6*(35-1)),0),EDATE(Bonds!$I218,6*(35-1))))</f>
        <v/>
      </c>
      <c r="AO218" s="16" t="str">
        <f>IF(36&gt;$D218,"",IF($E218=1,EOMONTH(EDATE(Bonds!$I218,6*(36-1)),0),EDATE(Bonds!$I218,6*(36-1))))</f>
        <v/>
      </c>
      <c r="AP218" s="16" t="str">
        <f>IF(37&gt;$D218,"",IF($E218=1,EOMONTH(EDATE(Bonds!$I218,6*(37-1)),0),EDATE(Bonds!$I218,6*(37-1))))</f>
        <v/>
      </c>
      <c r="AQ218" s="16" t="str">
        <f>IF(38&gt;$D218,"",IF($E218=1,EOMONTH(EDATE(Bonds!$I218,6*(38-1)),0),EDATE(Bonds!$I218,6*(38-1))))</f>
        <v/>
      </c>
      <c r="AR218" s="16" t="str">
        <f>IF(39&gt;$D218,"",IF($E218=1,EOMONTH(EDATE(Bonds!$I218,6*(39-1)),0),EDATE(Bonds!$I218,6*(39-1))))</f>
        <v/>
      </c>
      <c r="AS218" s="16" t="str">
        <f>IF(40&gt;$D218,"",IF($E218=1,EOMONTH(EDATE(Bonds!$I218,6*(40-1)),0),EDATE(Bonds!$I218,6*(40-1))))</f>
        <v/>
      </c>
      <c r="AT218" s="16" t="str">
        <f>IF(41&gt;$D218,"",IF($E218=1,EOMONTH(EDATE(Bonds!$I218,6*(41-1)),0),EDATE(Bonds!$I218,6*(41-1))))</f>
        <v/>
      </c>
      <c r="AU218" s="16" t="str">
        <f>IF(42&gt;$D218,"",IF($E218=1,EOMONTH(EDATE(Bonds!$I218,6*(42-1)),0),EDATE(Bonds!$I218,6*(42-1))))</f>
        <v/>
      </c>
      <c r="AV218" s="16" t="str">
        <f>IF(43&gt;$D218,"",IF($E218=1,EOMONTH(EDATE(Bonds!$I218,6*(43-1)),0),EDATE(Bonds!$I218,6*(43-1))))</f>
        <v/>
      </c>
      <c r="AW218" s="16" t="str">
        <f>IF(44&gt;$D218,"",IF($E218=1,EOMONTH(EDATE(Bonds!$I218,6*(44-1)),0),EDATE(Bonds!$I218,6*(44-1))))</f>
        <v/>
      </c>
      <c r="AX218" s="16" t="str">
        <f>IF(45&gt;$D218,"",IF($E218=1,EOMONTH(EDATE(Bonds!$I218,6*(45-1)),0),EDATE(Bonds!$I218,6*(45-1))))</f>
        <v/>
      </c>
      <c r="AY218" s="16" t="str">
        <f>IF(46&gt;$D218,"",IF($E218=1,EOMONTH(EDATE(Bonds!$I218,6*(46-1)),0),EDATE(Bonds!$I218,6*(46-1))))</f>
        <v/>
      </c>
      <c r="AZ218" s="16" t="str">
        <f>IF(47&gt;$D218,"",IF($E218=1,EOMONTH(EDATE(Bonds!$I218,6*(47-1)),0),EDATE(Bonds!$I218,6*(47-1))))</f>
        <v/>
      </c>
      <c r="BA218" s="16" t="str">
        <f>IF(48&gt;$D218,"",IF($E218=1,EOMONTH(EDATE(Bonds!$I218,6*(48-1)),0),EDATE(Bonds!$I218,6*(48-1))))</f>
        <v/>
      </c>
      <c r="BB218" s="16" t="str">
        <f>IF(49&gt;$D218,"",IF($E218=1,EOMONTH(EDATE(Bonds!$I218,6*(49-1)),0),EDATE(Bonds!$I218,6*(49-1))))</f>
        <v/>
      </c>
      <c r="BC218" s="16" t="str">
        <f>IF(50&gt;$D218,"",IF($E218=1,EOMONTH(EDATE(Bonds!$I218,6*(50-1)),0),EDATE(Bonds!$I218,6*(50-1))))</f>
        <v/>
      </c>
      <c r="BD218" s="16" t="str">
        <f>IF(51&gt;$D218,"",IF($E218=1,EOMONTH(EDATE(Bonds!$I218,6*(51-1)),0),EDATE(Bonds!$I218,6*(51-1))))</f>
        <v/>
      </c>
      <c r="BE218" s="16" t="str">
        <f>IF(52&gt;$D218,"",IF($E218=1,EOMONTH(EDATE(Bonds!$I218,6*(52-1)),0),EDATE(Bonds!$I218,6*(52-1))))</f>
        <v/>
      </c>
      <c r="BF218" s="16" t="str">
        <f>IF(53&gt;$D218,"",IF($E218=1,EOMONTH(EDATE(Bonds!$I218,6*(53-1)),0),EDATE(Bonds!$I218,6*(53-1))))</f>
        <v/>
      </c>
      <c r="BG218" s="16" t="str">
        <f>IF(54&gt;$D218,"",IF($E218=1,EOMONTH(EDATE(Bonds!$I218,6*(54-1)),0),EDATE(Bonds!$I218,6*(54-1))))</f>
        <v/>
      </c>
      <c r="BH218" s="16" t="str">
        <f>IF(55&gt;$D218,"",IF($E218=1,EOMONTH(EDATE(Bonds!$I218,6*(55-1)),0),EDATE(Bonds!$I218,6*(55-1))))</f>
        <v/>
      </c>
      <c r="BI218" s="16" t="str">
        <f>IF(56&gt;$D218,"",IF($E218=1,EOMONTH(EDATE(Bonds!$I218,6*(56-1)),0),EDATE(Bonds!$I218,6*(56-1))))</f>
        <v/>
      </c>
      <c r="BJ218" s="16" t="str">
        <f>IF(57&gt;$D218,"",IF($E218=1,EOMONTH(EDATE(Bonds!$I218,6*(57-1)),0),EDATE(Bonds!$I218,6*(57-1))))</f>
        <v/>
      </c>
      <c r="BK218" s="16" t="str">
        <f>IF(58&gt;$D218,"",IF($E218=1,EOMONTH(EDATE(Bonds!$I218,6*(58-1)),0),EDATE(Bonds!$I218,6*(58-1))))</f>
        <v/>
      </c>
      <c r="BL218" s="16" t="str">
        <f>IF(59&gt;$D218,"",IF($E218=1,EOMONTH(EDATE(Bonds!$I218,6*(59-1)),0),EDATE(Bonds!$I218,6*(59-1))))</f>
        <v/>
      </c>
      <c r="BM218" s="16" t="str">
        <f>IF(60&gt;$D218,"",IF($E218=1,EOMONTH(EDATE(Bonds!$I218,6*(60-1)),0),EDATE(Bonds!$I218,6*(60-1))))</f>
        <v/>
      </c>
      <c r="BO218" s="22">
        <f t="shared" si="364"/>
        <v>3.9202392010101589E-2</v>
      </c>
      <c r="BP218" s="22">
        <f t="shared" si="365"/>
        <v>4.1255641648900956E-2</v>
      </c>
      <c r="BQ218" s="22">
        <f t="shared" si="366"/>
        <v>4.2555187696662007E-2</v>
      </c>
      <c r="BR218" s="22">
        <f t="shared" si="367"/>
        <v>4.3381487769686353E-2</v>
      </c>
      <c r="BS218" s="22">
        <f t="shared" si="368"/>
        <v>4.3888815110501606E-2</v>
      </c>
      <c r="BT218" s="22">
        <f t="shared" si="369"/>
        <v>4.4216358597080604E-2</v>
      </c>
      <c r="BU218" s="22">
        <f t="shared" si="370"/>
        <v>4.4435211128587213E-2</v>
      </c>
      <c r="BV218" s="22">
        <f t="shared" si="371"/>
        <v>4.4608469396699907E-2</v>
      </c>
      <c r="BW218" s="22">
        <f t="shared" si="372"/>
        <v>4.4765834853793152E-2</v>
      </c>
      <c r="BX218" s="22">
        <f t="shared" si="373"/>
        <v>4.4934817371197429E-2</v>
      </c>
      <c r="BY218" s="22">
        <f t="shared" si="374"/>
        <v>4.5123425812686267E-2</v>
      </c>
      <c r="BZ218" s="22" t="str">
        <f t="shared" si="375"/>
        <v/>
      </c>
      <c r="CA218" s="22" t="str">
        <f t="shared" si="376"/>
        <v/>
      </c>
      <c r="CB218" s="22" t="str">
        <f t="shared" si="377"/>
        <v/>
      </c>
      <c r="CC218" s="22" t="str">
        <f t="shared" si="378"/>
        <v/>
      </c>
      <c r="CD218" s="22" t="str">
        <f t="shared" si="379"/>
        <v/>
      </c>
      <c r="CE218" s="22" t="str">
        <f t="shared" si="380"/>
        <v/>
      </c>
      <c r="CF218" s="22" t="str">
        <f t="shared" si="381"/>
        <v/>
      </c>
      <c r="CG218" s="22" t="str">
        <f t="shared" si="382"/>
        <v/>
      </c>
      <c r="CH218" s="22" t="str">
        <f t="shared" si="383"/>
        <v/>
      </c>
      <c r="CI218" s="22" t="str">
        <f t="shared" si="384"/>
        <v/>
      </c>
      <c r="CJ218" s="22" t="str">
        <f t="shared" si="385"/>
        <v/>
      </c>
      <c r="CK218" s="22" t="str">
        <f t="shared" si="386"/>
        <v/>
      </c>
      <c r="CL218" s="22" t="str">
        <f t="shared" si="387"/>
        <v/>
      </c>
      <c r="CM218" s="22" t="str">
        <f t="shared" si="388"/>
        <v/>
      </c>
      <c r="CN218" s="22" t="str">
        <f t="shared" si="389"/>
        <v/>
      </c>
      <c r="CO218" s="22" t="str">
        <f t="shared" si="390"/>
        <v/>
      </c>
      <c r="CP218" s="22" t="str">
        <f t="shared" si="391"/>
        <v/>
      </c>
      <c r="CQ218" s="22" t="str">
        <f t="shared" si="392"/>
        <v/>
      </c>
      <c r="CR218" s="22" t="str">
        <f t="shared" si="393"/>
        <v/>
      </c>
      <c r="CS218" s="22" t="str">
        <f t="shared" si="394"/>
        <v/>
      </c>
      <c r="CT218" s="22" t="str">
        <f t="shared" si="395"/>
        <v/>
      </c>
      <c r="CU218" s="22" t="str">
        <f t="shared" si="396"/>
        <v/>
      </c>
      <c r="CV218" s="22" t="str">
        <f t="shared" si="397"/>
        <v/>
      </c>
      <c r="CW218" s="22" t="str">
        <f t="shared" si="398"/>
        <v/>
      </c>
      <c r="CX218" s="22" t="str">
        <f t="shared" si="399"/>
        <v/>
      </c>
      <c r="CY218" s="22" t="str">
        <f t="shared" si="400"/>
        <v/>
      </c>
      <c r="CZ218" s="22" t="str">
        <f t="shared" si="401"/>
        <v/>
      </c>
      <c r="DA218" s="22" t="str">
        <f t="shared" si="402"/>
        <v/>
      </c>
      <c r="DB218" s="22" t="str">
        <f t="shared" si="403"/>
        <v/>
      </c>
      <c r="DC218" s="22" t="str">
        <f t="shared" si="404"/>
        <v/>
      </c>
      <c r="DD218" s="22" t="str">
        <f t="shared" si="405"/>
        <v/>
      </c>
      <c r="DE218" s="22" t="str">
        <f t="shared" si="406"/>
        <v/>
      </c>
      <c r="DF218" s="22" t="str">
        <f t="shared" si="407"/>
        <v/>
      </c>
      <c r="DG218" s="22" t="str">
        <f t="shared" si="408"/>
        <v/>
      </c>
      <c r="DH218" s="22" t="str">
        <f t="shared" si="409"/>
        <v/>
      </c>
      <c r="DI218" s="22" t="str">
        <f t="shared" si="410"/>
        <v/>
      </c>
      <c r="DJ218" s="22" t="str">
        <f t="shared" si="411"/>
        <v/>
      </c>
      <c r="DK218" s="22" t="str">
        <f t="shared" si="412"/>
        <v/>
      </c>
      <c r="DL218" s="22" t="str">
        <f t="shared" si="413"/>
        <v/>
      </c>
      <c r="DM218" s="22" t="str">
        <f t="shared" si="414"/>
        <v/>
      </c>
      <c r="DN218" s="22" t="str">
        <f t="shared" si="415"/>
        <v/>
      </c>
      <c r="DO218" s="22" t="str">
        <f t="shared" si="416"/>
        <v/>
      </c>
      <c r="DP218" s="22" t="str">
        <f t="shared" si="417"/>
        <v/>
      </c>
      <c r="DQ218" s="22" t="str">
        <f t="shared" si="418"/>
        <v/>
      </c>
      <c r="DR218" s="22" t="str">
        <f t="shared" si="419"/>
        <v/>
      </c>
      <c r="DS218" s="22" t="str">
        <f t="shared" si="420"/>
        <v/>
      </c>
      <c r="DT218" s="22" t="str">
        <f t="shared" si="421"/>
        <v/>
      </c>
      <c r="DU218" s="22" t="str">
        <f t="shared" si="422"/>
        <v/>
      </c>
      <c r="DV218" s="22" t="str">
        <f t="shared" si="423"/>
        <v/>
      </c>
      <c r="DX218" s="18">
        <f t="shared" si="424"/>
        <v>2.0245308191210856</v>
      </c>
      <c r="DY218" s="18">
        <f t="shared" si="425"/>
        <v>1.9809319797748592</v>
      </c>
      <c r="DZ218" s="18">
        <f t="shared" si="426"/>
        <v>1.936877361714793</v>
      </c>
      <c r="EA218" s="18">
        <f t="shared" si="427"/>
        <v>1.8926686881165731</v>
      </c>
      <c r="EB218" s="18">
        <f t="shared" si="428"/>
        <v>1.8500614777374822</v>
      </c>
      <c r="EC218" s="18">
        <f t="shared" si="429"/>
        <v>1.8078128571422425</v>
      </c>
      <c r="ED218" s="18">
        <f t="shared" si="430"/>
        <v>1.7672601207085803</v>
      </c>
      <c r="EE218" s="18">
        <f t="shared" si="431"/>
        <v>1.7269217123188654</v>
      </c>
      <c r="EF218" s="18">
        <f t="shared" si="432"/>
        <v>1.6879505056207578</v>
      </c>
      <c r="EG218" s="18">
        <f t="shared" si="433"/>
        <v>1.6488968952342768</v>
      </c>
      <c r="EH218" s="18">
        <f t="shared" si="434"/>
        <v>79.705111854598911</v>
      </c>
      <c r="EI218" s="18">
        <f t="shared" si="435"/>
        <v>0</v>
      </c>
      <c r="EJ218" s="18">
        <f t="shared" si="436"/>
        <v>0</v>
      </c>
      <c r="EK218" s="18">
        <f t="shared" si="437"/>
        <v>0</v>
      </c>
      <c r="EL218" s="18">
        <f t="shared" si="438"/>
        <v>0</v>
      </c>
      <c r="EM218" s="18">
        <f t="shared" si="439"/>
        <v>0</v>
      </c>
      <c r="EN218" s="18">
        <f t="shared" si="440"/>
        <v>0</v>
      </c>
      <c r="EO218" s="18">
        <f t="shared" si="441"/>
        <v>0</v>
      </c>
      <c r="EP218" s="18">
        <f t="shared" si="442"/>
        <v>0</v>
      </c>
      <c r="EQ218" s="18">
        <f t="shared" si="443"/>
        <v>0</v>
      </c>
      <c r="ER218" s="18">
        <f t="shared" si="444"/>
        <v>0</v>
      </c>
      <c r="ES218" s="18">
        <f t="shared" si="445"/>
        <v>0</v>
      </c>
      <c r="ET218" s="18">
        <f t="shared" si="446"/>
        <v>0</v>
      </c>
      <c r="EU218" s="18">
        <f t="shared" si="447"/>
        <v>0</v>
      </c>
      <c r="EV218" s="18">
        <f t="shared" si="448"/>
        <v>0</v>
      </c>
      <c r="EW218" s="18">
        <f t="shared" si="449"/>
        <v>0</v>
      </c>
      <c r="EX218" s="18">
        <f t="shared" si="450"/>
        <v>0</v>
      </c>
      <c r="EY218" s="18">
        <f t="shared" si="451"/>
        <v>0</v>
      </c>
      <c r="EZ218" s="18">
        <f t="shared" si="452"/>
        <v>0</v>
      </c>
      <c r="FA218" s="18">
        <f t="shared" si="453"/>
        <v>0</v>
      </c>
      <c r="FB218" s="18">
        <f t="shared" si="454"/>
        <v>0</v>
      </c>
      <c r="FC218" s="18">
        <f t="shared" si="455"/>
        <v>0</v>
      </c>
      <c r="FD218" s="18">
        <f t="shared" si="456"/>
        <v>0</v>
      </c>
      <c r="FE218" s="18">
        <f t="shared" si="457"/>
        <v>0</v>
      </c>
      <c r="FF218" s="18">
        <f t="shared" si="458"/>
        <v>0</v>
      </c>
      <c r="FG218" s="18">
        <f t="shared" si="459"/>
        <v>0</v>
      </c>
      <c r="FH218" s="18">
        <f t="shared" si="460"/>
        <v>0</v>
      </c>
      <c r="FI218" s="18">
        <f t="shared" si="461"/>
        <v>0</v>
      </c>
      <c r="FJ218" s="18">
        <f t="shared" si="462"/>
        <v>0</v>
      </c>
      <c r="FK218" s="18">
        <f t="shared" si="463"/>
        <v>0</v>
      </c>
      <c r="FL218" s="18">
        <f t="shared" si="464"/>
        <v>0</v>
      </c>
      <c r="FM218" s="18">
        <f t="shared" si="465"/>
        <v>0</v>
      </c>
      <c r="FN218" s="18">
        <f t="shared" si="466"/>
        <v>0</v>
      </c>
      <c r="FO218" s="18">
        <f t="shared" si="467"/>
        <v>0</v>
      </c>
      <c r="FP218" s="18">
        <f t="shared" si="468"/>
        <v>0</v>
      </c>
      <c r="FQ218" s="18">
        <f t="shared" si="469"/>
        <v>0</v>
      </c>
      <c r="FR218" s="18">
        <f t="shared" si="470"/>
        <v>0</v>
      </c>
      <c r="FS218" s="18">
        <f t="shared" si="471"/>
        <v>0</v>
      </c>
      <c r="FT218" s="18">
        <f t="shared" si="472"/>
        <v>0</v>
      </c>
      <c r="FU218" s="18">
        <f t="shared" si="473"/>
        <v>0</v>
      </c>
      <c r="FV218" s="18">
        <f t="shared" si="474"/>
        <v>0</v>
      </c>
      <c r="FW218" s="18">
        <f t="shared" si="475"/>
        <v>0</v>
      </c>
      <c r="FX218" s="18">
        <f t="shared" si="476"/>
        <v>0</v>
      </c>
      <c r="FY218" s="18">
        <f t="shared" si="477"/>
        <v>0</v>
      </c>
      <c r="FZ218" s="18">
        <f t="shared" si="478"/>
        <v>0</v>
      </c>
      <c r="GA218" s="18">
        <f t="shared" si="479"/>
        <v>0</v>
      </c>
      <c r="GB218" s="18">
        <f t="shared" si="480"/>
        <v>0</v>
      </c>
      <c r="GC218" s="18">
        <f t="shared" si="481"/>
        <v>0</v>
      </c>
      <c r="GD218" s="18">
        <f t="shared" si="482"/>
        <v>0</v>
      </c>
      <c r="GE218" s="18">
        <f t="shared" si="483"/>
        <v>0</v>
      </c>
    </row>
    <row r="219" spans="1:187" x14ac:dyDescent="0.2">
      <c r="A219">
        <v>216</v>
      </c>
      <c r="B219" s="16">
        <f>Bonds!B219</f>
        <v>48304</v>
      </c>
      <c r="C219" s="17">
        <f>Bonds!C219</f>
        <v>4.125</v>
      </c>
      <c r="D219">
        <f>Bonds!Q219</f>
        <v>12</v>
      </c>
      <c r="E219">
        <f t="shared" si="363"/>
        <v>1</v>
      </c>
      <c r="F219" s="16">
        <f>IF(1&gt;$D219,"",IF($E219=1,EOMONTH(EDATE(Bonds!$I219,6*(1-1)),0),EDATE(Bonds!$I219,6*(1-1))))</f>
        <v>46295</v>
      </c>
      <c r="G219" s="16">
        <f>IF(2&gt;$D219,"",IF($E219=1,EOMONTH(EDATE(Bonds!$I219,6*(2-1)),0),EDATE(Bonds!$I219,6*(2-1))))</f>
        <v>46477</v>
      </c>
      <c r="H219" s="16">
        <f>IF(3&gt;$D219,"",IF($E219=1,EOMONTH(EDATE(Bonds!$I219,6*(3-1)),0),EDATE(Bonds!$I219,6*(3-1))))</f>
        <v>46660</v>
      </c>
      <c r="I219" s="16">
        <f>IF(4&gt;$D219,"",IF($E219=1,EOMONTH(EDATE(Bonds!$I219,6*(4-1)),0),EDATE(Bonds!$I219,6*(4-1))))</f>
        <v>46843</v>
      </c>
      <c r="J219" s="16">
        <f>IF(5&gt;$D219,"",IF($E219=1,EOMONTH(EDATE(Bonds!$I219,6*(5-1)),0),EDATE(Bonds!$I219,6*(5-1))))</f>
        <v>47026</v>
      </c>
      <c r="K219" s="16">
        <f>IF(6&gt;$D219,"",IF($E219=1,EOMONTH(EDATE(Bonds!$I219,6*(6-1)),0),EDATE(Bonds!$I219,6*(6-1))))</f>
        <v>47208</v>
      </c>
      <c r="L219" s="16">
        <f>IF(7&gt;$D219,"",IF($E219=1,EOMONTH(EDATE(Bonds!$I219,6*(7-1)),0),EDATE(Bonds!$I219,6*(7-1))))</f>
        <v>47391</v>
      </c>
      <c r="M219" s="16">
        <f>IF(8&gt;$D219,"",IF($E219=1,EOMONTH(EDATE(Bonds!$I219,6*(8-1)),0),EDATE(Bonds!$I219,6*(8-1))))</f>
        <v>47573</v>
      </c>
      <c r="N219" s="16">
        <f>IF(9&gt;$D219,"",IF($E219=1,EOMONTH(EDATE(Bonds!$I219,6*(9-1)),0),EDATE(Bonds!$I219,6*(9-1))))</f>
        <v>47756</v>
      </c>
      <c r="O219" s="16">
        <f>IF(10&gt;$D219,"",IF($E219=1,EOMONTH(EDATE(Bonds!$I219,6*(10-1)),0),EDATE(Bonds!$I219,6*(10-1))))</f>
        <v>47938</v>
      </c>
      <c r="P219" s="16">
        <f>IF(11&gt;$D219,"",IF($E219=1,EOMONTH(EDATE(Bonds!$I219,6*(11-1)),0),EDATE(Bonds!$I219,6*(11-1))))</f>
        <v>48121</v>
      </c>
      <c r="Q219" s="16">
        <f>IF(12&gt;$D219,"",IF($E219=1,EOMONTH(EDATE(Bonds!$I219,6*(12-1)),0),EDATE(Bonds!$I219,6*(12-1))))</f>
        <v>48304</v>
      </c>
      <c r="R219" s="16" t="str">
        <f>IF(13&gt;$D219,"",IF($E219=1,EOMONTH(EDATE(Bonds!$I219,6*(13-1)),0),EDATE(Bonds!$I219,6*(13-1))))</f>
        <v/>
      </c>
      <c r="S219" s="16" t="str">
        <f>IF(14&gt;$D219,"",IF($E219=1,EOMONTH(EDATE(Bonds!$I219,6*(14-1)),0),EDATE(Bonds!$I219,6*(14-1))))</f>
        <v/>
      </c>
      <c r="T219" s="16" t="str">
        <f>IF(15&gt;$D219,"",IF($E219=1,EOMONTH(EDATE(Bonds!$I219,6*(15-1)),0),EDATE(Bonds!$I219,6*(15-1))))</f>
        <v/>
      </c>
      <c r="U219" s="16" t="str">
        <f>IF(16&gt;$D219,"",IF($E219=1,EOMONTH(EDATE(Bonds!$I219,6*(16-1)),0),EDATE(Bonds!$I219,6*(16-1))))</f>
        <v/>
      </c>
      <c r="V219" s="16" t="str">
        <f>IF(17&gt;$D219,"",IF($E219=1,EOMONTH(EDATE(Bonds!$I219,6*(17-1)),0),EDATE(Bonds!$I219,6*(17-1))))</f>
        <v/>
      </c>
      <c r="W219" s="16" t="str">
        <f>IF(18&gt;$D219,"",IF($E219=1,EOMONTH(EDATE(Bonds!$I219,6*(18-1)),0),EDATE(Bonds!$I219,6*(18-1))))</f>
        <v/>
      </c>
      <c r="X219" s="16" t="str">
        <f>IF(19&gt;$D219,"",IF($E219=1,EOMONTH(EDATE(Bonds!$I219,6*(19-1)),0),EDATE(Bonds!$I219,6*(19-1))))</f>
        <v/>
      </c>
      <c r="Y219" s="16" t="str">
        <f>IF(20&gt;$D219,"",IF($E219=1,EOMONTH(EDATE(Bonds!$I219,6*(20-1)),0),EDATE(Bonds!$I219,6*(20-1))))</f>
        <v/>
      </c>
      <c r="Z219" s="16" t="str">
        <f>IF(21&gt;$D219,"",IF($E219=1,EOMONTH(EDATE(Bonds!$I219,6*(21-1)),0),EDATE(Bonds!$I219,6*(21-1))))</f>
        <v/>
      </c>
      <c r="AA219" s="16" t="str">
        <f>IF(22&gt;$D219,"",IF($E219=1,EOMONTH(EDATE(Bonds!$I219,6*(22-1)),0),EDATE(Bonds!$I219,6*(22-1))))</f>
        <v/>
      </c>
      <c r="AB219" s="16" t="str">
        <f>IF(23&gt;$D219,"",IF($E219=1,EOMONTH(EDATE(Bonds!$I219,6*(23-1)),0),EDATE(Bonds!$I219,6*(23-1))))</f>
        <v/>
      </c>
      <c r="AC219" s="16" t="str">
        <f>IF(24&gt;$D219,"",IF($E219=1,EOMONTH(EDATE(Bonds!$I219,6*(24-1)),0),EDATE(Bonds!$I219,6*(24-1))))</f>
        <v/>
      </c>
      <c r="AD219" s="16" t="str">
        <f>IF(25&gt;$D219,"",IF($E219=1,EOMONTH(EDATE(Bonds!$I219,6*(25-1)),0),EDATE(Bonds!$I219,6*(25-1))))</f>
        <v/>
      </c>
      <c r="AE219" s="16" t="str">
        <f>IF(26&gt;$D219,"",IF($E219=1,EOMONTH(EDATE(Bonds!$I219,6*(26-1)),0),EDATE(Bonds!$I219,6*(26-1))))</f>
        <v/>
      </c>
      <c r="AF219" s="16" t="str">
        <f>IF(27&gt;$D219,"",IF($E219=1,EOMONTH(EDATE(Bonds!$I219,6*(27-1)),0),EDATE(Bonds!$I219,6*(27-1))))</f>
        <v/>
      </c>
      <c r="AG219" s="16" t="str">
        <f>IF(28&gt;$D219,"",IF($E219=1,EOMONTH(EDATE(Bonds!$I219,6*(28-1)),0),EDATE(Bonds!$I219,6*(28-1))))</f>
        <v/>
      </c>
      <c r="AH219" s="16" t="str">
        <f>IF(29&gt;$D219,"",IF($E219=1,EOMONTH(EDATE(Bonds!$I219,6*(29-1)),0),EDATE(Bonds!$I219,6*(29-1))))</f>
        <v/>
      </c>
      <c r="AI219" s="16" t="str">
        <f>IF(30&gt;$D219,"",IF($E219=1,EOMONTH(EDATE(Bonds!$I219,6*(30-1)),0),EDATE(Bonds!$I219,6*(30-1))))</f>
        <v/>
      </c>
      <c r="AJ219" s="16" t="str">
        <f>IF(31&gt;$D219,"",IF($E219=1,EOMONTH(EDATE(Bonds!$I219,6*(31-1)),0),EDATE(Bonds!$I219,6*(31-1))))</f>
        <v/>
      </c>
      <c r="AK219" s="16" t="str">
        <f>IF(32&gt;$D219,"",IF($E219=1,EOMONTH(EDATE(Bonds!$I219,6*(32-1)),0),EDATE(Bonds!$I219,6*(32-1))))</f>
        <v/>
      </c>
      <c r="AL219" s="16" t="str">
        <f>IF(33&gt;$D219,"",IF($E219=1,EOMONTH(EDATE(Bonds!$I219,6*(33-1)),0),EDATE(Bonds!$I219,6*(33-1))))</f>
        <v/>
      </c>
      <c r="AM219" s="16" t="str">
        <f>IF(34&gt;$D219,"",IF($E219=1,EOMONTH(EDATE(Bonds!$I219,6*(34-1)),0),EDATE(Bonds!$I219,6*(34-1))))</f>
        <v/>
      </c>
      <c r="AN219" s="16" t="str">
        <f>IF(35&gt;$D219,"",IF($E219=1,EOMONTH(EDATE(Bonds!$I219,6*(35-1)),0),EDATE(Bonds!$I219,6*(35-1))))</f>
        <v/>
      </c>
      <c r="AO219" s="16" t="str">
        <f>IF(36&gt;$D219,"",IF($E219=1,EOMONTH(EDATE(Bonds!$I219,6*(36-1)),0),EDATE(Bonds!$I219,6*(36-1))))</f>
        <v/>
      </c>
      <c r="AP219" s="16" t="str">
        <f>IF(37&gt;$D219,"",IF($E219=1,EOMONTH(EDATE(Bonds!$I219,6*(37-1)),0),EDATE(Bonds!$I219,6*(37-1))))</f>
        <v/>
      </c>
      <c r="AQ219" s="16" t="str">
        <f>IF(38&gt;$D219,"",IF($E219=1,EOMONTH(EDATE(Bonds!$I219,6*(38-1)),0),EDATE(Bonds!$I219,6*(38-1))))</f>
        <v/>
      </c>
      <c r="AR219" s="16" t="str">
        <f>IF(39&gt;$D219,"",IF($E219=1,EOMONTH(EDATE(Bonds!$I219,6*(39-1)),0),EDATE(Bonds!$I219,6*(39-1))))</f>
        <v/>
      </c>
      <c r="AS219" s="16" t="str">
        <f>IF(40&gt;$D219,"",IF($E219=1,EOMONTH(EDATE(Bonds!$I219,6*(40-1)),0),EDATE(Bonds!$I219,6*(40-1))))</f>
        <v/>
      </c>
      <c r="AT219" s="16" t="str">
        <f>IF(41&gt;$D219,"",IF($E219=1,EOMONTH(EDATE(Bonds!$I219,6*(41-1)),0),EDATE(Bonds!$I219,6*(41-1))))</f>
        <v/>
      </c>
      <c r="AU219" s="16" t="str">
        <f>IF(42&gt;$D219,"",IF($E219=1,EOMONTH(EDATE(Bonds!$I219,6*(42-1)),0),EDATE(Bonds!$I219,6*(42-1))))</f>
        <v/>
      </c>
      <c r="AV219" s="16" t="str">
        <f>IF(43&gt;$D219,"",IF($E219=1,EOMONTH(EDATE(Bonds!$I219,6*(43-1)),0),EDATE(Bonds!$I219,6*(43-1))))</f>
        <v/>
      </c>
      <c r="AW219" s="16" t="str">
        <f>IF(44&gt;$D219,"",IF($E219=1,EOMONTH(EDATE(Bonds!$I219,6*(44-1)),0),EDATE(Bonds!$I219,6*(44-1))))</f>
        <v/>
      </c>
      <c r="AX219" s="16" t="str">
        <f>IF(45&gt;$D219,"",IF($E219=1,EOMONTH(EDATE(Bonds!$I219,6*(45-1)),0),EDATE(Bonds!$I219,6*(45-1))))</f>
        <v/>
      </c>
      <c r="AY219" s="16" t="str">
        <f>IF(46&gt;$D219,"",IF($E219=1,EOMONTH(EDATE(Bonds!$I219,6*(46-1)),0),EDATE(Bonds!$I219,6*(46-1))))</f>
        <v/>
      </c>
      <c r="AZ219" s="16" t="str">
        <f>IF(47&gt;$D219,"",IF($E219=1,EOMONTH(EDATE(Bonds!$I219,6*(47-1)),0),EDATE(Bonds!$I219,6*(47-1))))</f>
        <v/>
      </c>
      <c r="BA219" s="16" t="str">
        <f>IF(48&gt;$D219,"",IF($E219=1,EOMONTH(EDATE(Bonds!$I219,6*(48-1)),0),EDATE(Bonds!$I219,6*(48-1))))</f>
        <v/>
      </c>
      <c r="BB219" s="16" t="str">
        <f>IF(49&gt;$D219,"",IF($E219=1,EOMONTH(EDATE(Bonds!$I219,6*(49-1)),0),EDATE(Bonds!$I219,6*(49-1))))</f>
        <v/>
      </c>
      <c r="BC219" s="16" t="str">
        <f>IF(50&gt;$D219,"",IF($E219=1,EOMONTH(EDATE(Bonds!$I219,6*(50-1)),0),EDATE(Bonds!$I219,6*(50-1))))</f>
        <v/>
      </c>
      <c r="BD219" s="16" t="str">
        <f>IF(51&gt;$D219,"",IF($E219=1,EOMONTH(EDATE(Bonds!$I219,6*(51-1)),0),EDATE(Bonds!$I219,6*(51-1))))</f>
        <v/>
      </c>
      <c r="BE219" s="16" t="str">
        <f>IF(52&gt;$D219,"",IF($E219=1,EOMONTH(EDATE(Bonds!$I219,6*(52-1)),0),EDATE(Bonds!$I219,6*(52-1))))</f>
        <v/>
      </c>
      <c r="BF219" s="16" t="str">
        <f>IF(53&gt;$D219,"",IF($E219=1,EOMONTH(EDATE(Bonds!$I219,6*(53-1)),0),EDATE(Bonds!$I219,6*(53-1))))</f>
        <v/>
      </c>
      <c r="BG219" s="16" t="str">
        <f>IF(54&gt;$D219,"",IF($E219=1,EOMONTH(EDATE(Bonds!$I219,6*(54-1)),0),EDATE(Bonds!$I219,6*(54-1))))</f>
        <v/>
      </c>
      <c r="BH219" s="16" t="str">
        <f>IF(55&gt;$D219,"",IF($E219=1,EOMONTH(EDATE(Bonds!$I219,6*(55-1)),0),EDATE(Bonds!$I219,6*(55-1))))</f>
        <v/>
      </c>
      <c r="BI219" s="16" t="str">
        <f>IF(56&gt;$D219,"",IF($E219=1,EOMONTH(EDATE(Bonds!$I219,6*(56-1)),0),EDATE(Bonds!$I219,6*(56-1))))</f>
        <v/>
      </c>
      <c r="BJ219" s="16" t="str">
        <f>IF(57&gt;$D219,"",IF($E219=1,EOMONTH(EDATE(Bonds!$I219,6*(57-1)),0),EDATE(Bonds!$I219,6*(57-1))))</f>
        <v/>
      </c>
      <c r="BK219" s="16" t="str">
        <f>IF(58&gt;$D219,"",IF($E219=1,EOMONTH(EDATE(Bonds!$I219,6*(58-1)),0),EDATE(Bonds!$I219,6*(58-1))))</f>
        <v/>
      </c>
      <c r="BL219" s="16" t="str">
        <f>IF(59&gt;$D219,"",IF($E219=1,EOMONTH(EDATE(Bonds!$I219,6*(59-1)),0),EDATE(Bonds!$I219,6*(59-1))))</f>
        <v/>
      </c>
      <c r="BM219" s="16" t="str">
        <f>IF(60&gt;$D219,"",IF($E219=1,EOMONTH(EDATE(Bonds!$I219,6*(60-1)),0),EDATE(Bonds!$I219,6*(60-1))))</f>
        <v/>
      </c>
      <c r="BO219" s="22">
        <f t="shared" si="364"/>
        <v>3.6715303967375594E-2</v>
      </c>
      <c r="BP219" s="22">
        <f t="shared" si="365"/>
        <v>3.9614095064760248E-2</v>
      </c>
      <c r="BQ219" s="22">
        <f t="shared" si="366"/>
        <v>4.151220706950013E-2</v>
      </c>
      <c r="BR219" s="22">
        <f t="shared" si="367"/>
        <v>4.2723103410114802E-2</v>
      </c>
      <c r="BS219" s="22">
        <f t="shared" si="368"/>
        <v>4.3482746504814693E-2</v>
      </c>
      <c r="BT219" s="22">
        <f t="shared" si="369"/>
        <v>4.3954594843003375E-2</v>
      </c>
      <c r="BU219" s="22">
        <f t="shared" si="370"/>
        <v>4.4257964532220216E-2</v>
      </c>
      <c r="BV219" s="22">
        <f t="shared" si="371"/>
        <v>4.4466682759772572E-2</v>
      </c>
      <c r="BW219" s="22">
        <f t="shared" si="372"/>
        <v>4.4634720555315505E-2</v>
      </c>
      <c r="BX219" s="22">
        <f t="shared" si="373"/>
        <v>4.4793221828742985E-2</v>
      </c>
      <c r="BY219" s="22">
        <f t="shared" si="374"/>
        <v>4.4964208976103363E-2</v>
      </c>
      <c r="BZ219" s="22">
        <f t="shared" si="375"/>
        <v>4.5158189286370817E-2</v>
      </c>
      <c r="CA219" s="22" t="str">
        <f t="shared" si="376"/>
        <v/>
      </c>
      <c r="CB219" s="22" t="str">
        <f t="shared" si="377"/>
        <v/>
      </c>
      <c r="CC219" s="22" t="str">
        <f t="shared" si="378"/>
        <v/>
      </c>
      <c r="CD219" s="22" t="str">
        <f t="shared" si="379"/>
        <v/>
      </c>
      <c r="CE219" s="22" t="str">
        <f t="shared" si="380"/>
        <v/>
      </c>
      <c r="CF219" s="22" t="str">
        <f t="shared" si="381"/>
        <v/>
      </c>
      <c r="CG219" s="22" t="str">
        <f t="shared" si="382"/>
        <v/>
      </c>
      <c r="CH219" s="22" t="str">
        <f t="shared" si="383"/>
        <v/>
      </c>
      <c r="CI219" s="22" t="str">
        <f t="shared" si="384"/>
        <v/>
      </c>
      <c r="CJ219" s="22" t="str">
        <f t="shared" si="385"/>
        <v/>
      </c>
      <c r="CK219" s="22" t="str">
        <f t="shared" si="386"/>
        <v/>
      </c>
      <c r="CL219" s="22" t="str">
        <f t="shared" si="387"/>
        <v/>
      </c>
      <c r="CM219" s="22" t="str">
        <f t="shared" si="388"/>
        <v/>
      </c>
      <c r="CN219" s="22" t="str">
        <f t="shared" si="389"/>
        <v/>
      </c>
      <c r="CO219" s="22" t="str">
        <f t="shared" si="390"/>
        <v/>
      </c>
      <c r="CP219" s="22" t="str">
        <f t="shared" si="391"/>
        <v/>
      </c>
      <c r="CQ219" s="22" t="str">
        <f t="shared" si="392"/>
        <v/>
      </c>
      <c r="CR219" s="22" t="str">
        <f t="shared" si="393"/>
        <v/>
      </c>
      <c r="CS219" s="22" t="str">
        <f t="shared" si="394"/>
        <v/>
      </c>
      <c r="CT219" s="22" t="str">
        <f t="shared" si="395"/>
        <v/>
      </c>
      <c r="CU219" s="22" t="str">
        <f t="shared" si="396"/>
        <v/>
      </c>
      <c r="CV219" s="22" t="str">
        <f t="shared" si="397"/>
        <v/>
      </c>
      <c r="CW219" s="22" t="str">
        <f t="shared" si="398"/>
        <v/>
      </c>
      <c r="CX219" s="22" t="str">
        <f t="shared" si="399"/>
        <v/>
      </c>
      <c r="CY219" s="22" t="str">
        <f t="shared" si="400"/>
        <v/>
      </c>
      <c r="CZ219" s="22" t="str">
        <f t="shared" si="401"/>
        <v/>
      </c>
      <c r="DA219" s="22" t="str">
        <f t="shared" si="402"/>
        <v/>
      </c>
      <c r="DB219" s="22" t="str">
        <f t="shared" si="403"/>
        <v/>
      </c>
      <c r="DC219" s="22" t="str">
        <f t="shared" si="404"/>
        <v/>
      </c>
      <c r="DD219" s="22" t="str">
        <f t="shared" si="405"/>
        <v/>
      </c>
      <c r="DE219" s="22" t="str">
        <f t="shared" si="406"/>
        <v/>
      </c>
      <c r="DF219" s="22" t="str">
        <f t="shared" si="407"/>
        <v/>
      </c>
      <c r="DG219" s="22" t="str">
        <f t="shared" si="408"/>
        <v/>
      </c>
      <c r="DH219" s="22" t="str">
        <f t="shared" si="409"/>
        <v/>
      </c>
      <c r="DI219" s="22" t="str">
        <f t="shared" si="410"/>
        <v/>
      </c>
      <c r="DJ219" s="22" t="str">
        <f t="shared" si="411"/>
        <v/>
      </c>
      <c r="DK219" s="22" t="str">
        <f t="shared" si="412"/>
        <v/>
      </c>
      <c r="DL219" s="22" t="str">
        <f t="shared" si="413"/>
        <v/>
      </c>
      <c r="DM219" s="22" t="str">
        <f t="shared" si="414"/>
        <v/>
      </c>
      <c r="DN219" s="22" t="str">
        <f t="shared" si="415"/>
        <v/>
      </c>
      <c r="DO219" s="22" t="str">
        <f t="shared" si="416"/>
        <v/>
      </c>
      <c r="DP219" s="22" t="str">
        <f t="shared" si="417"/>
        <v/>
      </c>
      <c r="DQ219" s="22" t="str">
        <f t="shared" si="418"/>
        <v/>
      </c>
      <c r="DR219" s="22" t="str">
        <f t="shared" si="419"/>
        <v/>
      </c>
      <c r="DS219" s="22" t="str">
        <f t="shared" si="420"/>
        <v/>
      </c>
      <c r="DT219" s="22" t="str">
        <f t="shared" si="421"/>
        <v/>
      </c>
      <c r="DU219" s="22" t="str">
        <f t="shared" si="422"/>
        <v/>
      </c>
      <c r="DV219" s="22" t="str">
        <f t="shared" si="423"/>
        <v/>
      </c>
      <c r="DX219" s="18">
        <f t="shared" si="424"/>
        <v>2.0579407810570349</v>
      </c>
      <c r="DY219" s="18">
        <f t="shared" si="425"/>
        <v>2.0173370683071137</v>
      </c>
      <c r="DZ219" s="18">
        <f t="shared" si="426"/>
        <v>1.973689288261179</v>
      </c>
      <c r="EA219" s="18">
        <f t="shared" si="427"/>
        <v>1.929383589352752</v>
      </c>
      <c r="EB219" s="18">
        <f t="shared" si="428"/>
        <v>1.8855382756933146</v>
      </c>
      <c r="EC219" s="18">
        <f t="shared" si="429"/>
        <v>1.842867573435585</v>
      </c>
      <c r="ED219" s="18">
        <f t="shared" si="430"/>
        <v>1.8010252527134007</v>
      </c>
      <c r="EE219" s="18">
        <f t="shared" si="431"/>
        <v>1.760405803573488</v>
      </c>
      <c r="EF219" s="18">
        <f t="shared" si="432"/>
        <v>1.7204181266573779</v>
      </c>
      <c r="EG219" s="18">
        <f t="shared" si="433"/>
        <v>1.6813349903884423</v>
      </c>
      <c r="EH219" s="18">
        <f t="shared" si="434"/>
        <v>1.6425738515087032</v>
      </c>
      <c r="EI219" s="18">
        <f t="shared" si="435"/>
        <v>79.384877037693897</v>
      </c>
      <c r="EJ219" s="18">
        <f t="shared" si="436"/>
        <v>0</v>
      </c>
      <c r="EK219" s="18">
        <f t="shared" si="437"/>
        <v>0</v>
      </c>
      <c r="EL219" s="18">
        <f t="shared" si="438"/>
        <v>0</v>
      </c>
      <c r="EM219" s="18">
        <f t="shared" si="439"/>
        <v>0</v>
      </c>
      <c r="EN219" s="18">
        <f t="shared" si="440"/>
        <v>0</v>
      </c>
      <c r="EO219" s="18">
        <f t="shared" si="441"/>
        <v>0</v>
      </c>
      <c r="EP219" s="18">
        <f t="shared" si="442"/>
        <v>0</v>
      </c>
      <c r="EQ219" s="18">
        <f t="shared" si="443"/>
        <v>0</v>
      </c>
      <c r="ER219" s="18">
        <f t="shared" si="444"/>
        <v>0</v>
      </c>
      <c r="ES219" s="18">
        <f t="shared" si="445"/>
        <v>0</v>
      </c>
      <c r="ET219" s="18">
        <f t="shared" si="446"/>
        <v>0</v>
      </c>
      <c r="EU219" s="18">
        <f t="shared" si="447"/>
        <v>0</v>
      </c>
      <c r="EV219" s="18">
        <f t="shared" si="448"/>
        <v>0</v>
      </c>
      <c r="EW219" s="18">
        <f t="shared" si="449"/>
        <v>0</v>
      </c>
      <c r="EX219" s="18">
        <f t="shared" si="450"/>
        <v>0</v>
      </c>
      <c r="EY219" s="18">
        <f t="shared" si="451"/>
        <v>0</v>
      </c>
      <c r="EZ219" s="18">
        <f t="shared" si="452"/>
        <v>0</v>
      </c>
      <c r="FA219" s="18">
        <f t="shared" si="453"/>
        <v>0</v>
      </c>
      <c r="FB219" s="18">
        <f t="shared" si="454"/>
        <v>0</v>
      </c>
      <c r="FC219" s="18">
        <f t="shared" si="455"/>
        <v>0</v>
      </c>
      <c r="FD219" s="18">
        <f t="shared" si="456"/>
        <v>0</v>
      </c>
      <c r="FE219" s="18">
        <f t="shared" si="457"/>
        <v>0</v>
      </c>
      <c r="FF219" s="18">
        <f t="shared" si="458"/>
        <v>0</v>
      </c>
      <c r="FG219" s="18">
        <f t="shared" si="459"/>
        <v>0</v>
      </c>
      <c r="FH219" s="18">
        <f t="shared" si="460"/>
        <v>0</v>
      </c>
      <c r="FI219" s="18">
        <f t="shared" si="461"/>
        <v>0</v>
      </c>
      <c r="FJ219" s="18">
        <f t="shared" si="462"/>
        <v>0</v>
      </c>
      <c r="FK219" s="18">
        <f t="shared" si="463"/>
        <v>0</v>
      </c>
      <c r="FL219" s="18">
        <f t="shared" si="464"/>
        <v>0</v>
      </c>
      <c r="FM219" s="18">
        <f t="shared" si="465"/>
        <v>0</v>
      </c>
      <c r="FN219" s="18">
        <f t="shared" si="466"/>
        <v>0</v>
      </c>
      <c r="FO219" s="18">
        <f t="shared" si="467"/>
        <v>0</v>
      </c>
      <c r="FP219" s="18">
        <f t="shared" si="468"/>
        <v>0</v>
      </c>
      <c r="FQ219" s="18">
        <f t="shared" si="469"/>
        <v>0</v>
      </c>
      <c r="FR219" s="18">
        <f t="shared" si="470"/>
        <v>0</v>
      </c>
      <c r="FS219" s="18">
        <f t="shared" si="471"/>
        <v>0</v>
      </c>
      <c r="FT219" s="18">
        <f t="shared" si="472"/>
        <v>0</v>
      </c>
      <c r="FU219" s="18">
        <f t="shared" si="473"/>
        <v>0</v>
      </c>
      <c r="FV219" s="18">
        <f t="shared" si="474"/>
        <v>0</v>
      </c>
      <c r="FW219" s="18">
        <f t="shared" si="475"/>
        <v>0</v>
      </c>
      <c r="FX219" s="18">
        <f t="shared" si="476"/>
        <v>0</v>
      </c>
      <c r="FY219" s="18">
        <f t="shared" si="477"/>
        <v>0</v>
      </c>
      <c r="FZ219" s="18">
        <f t="shared" si="478"/>
        <v>0</v>
      </c>
      <c r="GA219" s="18">
        <f t="shared" si="479"/>
        <v>0</v>
      </c>
      <c r="GB219" s="18">
        <f t="shared" si="480"/>
        <v>0</v>
      </c>
      <c r="GC219" s="18">
        <f t="shared" si="481"/>
        <v>0</v>
      </c>
      <c r="GD219" s="18">
        <f t="shared" si="482"/>
        <v>0</v>
      </c>
      <c r="GE219" s="18">
        <f t="shared" si="483"/>
        <v>0</v>
      </c>
    </row>
    <row r="220" spans="1:187" x14ac:dyDescent="0.2">
      <c r="A220">
        <v>217</v>
      </c>
      <c r="B220" s="16">
        <f>Bonds!B220</f>
        <v>48334</v>
      </c>
      <c r="C220" s="17">
        <f>Bonds!C220</f>
        <v>4</v>
      </c>
      <c r="D220">
        <f>Bonds!Q220</f>
        <v>12</v>
      </c>
      <c r="E220">
        <f t="shared" si="363"/>
        <v>1</v>
      </c>
      <c r="F220" s="16">
        <f>IF(1&gt;$D220,"",IF($E220=1,EOMONTH(EDATE(Bonds!$I220,6*(1-1)),0),EDATE(Bonds!$I220,6*(1-1))))</f>
        <v>46326</v>
      </c>
      <c r="G220" s="16">
        <f>IF(2&gt;$D220,"",IF($E220=1,EOMONTH(EDATE(Bonds!$I220,6*(2-1)),0),EDATE(Bonds!$I220,6*(2-1))))</f>
        <v>46507</v>
      </c>
      <c r="H220" s="16">
        <f>IF(3&gt;$D220,"",IF($E220=1,EOMONTH(EDATE(Bonds!$I220,6*(3-1)),0),EDATE(Bonds!$I220,6*(3-1))))</f>
        <v>46691</v>
      </c>
      <c r="I220" s="16">
        <f>IF(4&gt;$D220,"",IF($E220=1,EOMONTH(EDATE(Bonds!$I220,6*(4-1)),0),EDATE(Bonds!$I220,6*(4-1))))</f>
        <v>46873</v>
      </c>
      <c r="J220" s="16">
        <f>IF(5&gt;$D220,"",IF($E220=1,EOMONTH(EDATE(Bonds!$I220,6*(5-1)),0),EDATE(Bonds!$I220,6*(5-1))))</f>
        <v>47057</v>
      </c>
      <c r="K220" s="16">
        <f>IF(6&gt;$D220,"",IF($E220=1,EOMONTH(EDATE(Bonds!$I220,6*(6-1)),0),EDATE(Bonds!$I220,6*(6-1))))</f>
        <v>47238</v>
      </c>
      <c r="L220" s="16">
        <f>IF(7&gt;$D220,"",IF($E220=1,EOMONTH(EDATE(Bonds!$I220,6*(7-1)),0),EDATE(Bonds!$I220,6*(7-1))))</f>
        <v>47422</v>
      </c>
      <c r="M220" s="16">
        <f>IF(8&gt;$D220,"",IF($E220=1,EOMONTH(EDATE(Bonds!$I220,6*(8-1)),0),EDATE(Bonds!$I220,6*(8-1))))</f>
        <v>47603</v>
      </c>
      <c r="N220" s="16">
        <f>IF(9&gt;$D220,"",IF($E220=1,EOMONTH(EDATE(Bonds!$I220,6*(9-1)),0),EDATE(Bonds!$I220,6*(9-1))))</f>
        <v>47787</v>
      </c>
      <c r="O220" s="16">
        <f>IF(10&gt;$D220,"",IF($E220=1,EOMONTH(EDATE(Bonds!$I220,6*(10-1)),0),EDATE(Bonds!$I220,6*(10-1))))</f>
        <v>47968</v>
      </c>
      <c r="P220" s="16">
        <f>IF(11&gt;$D220,"",IF($E220=1,EOMONTH(EDATE(Bonds!$I220,6*(11-1)),0),EDATE(Bonds!$I220,6*(11-1))))</f>
        <v>48152</v>
      </c>
      <c r="Q220" s="16">
        <f>IF(12&gt;$D220,"",IF($E220=1,EOMONTH(EDATE(Bonds!$I220,6*(12-1)),0),EDATE(Bonds!$I220,6*(12-1))))</f>
        <v>48334</v>
      </c>
      <c r="R220" s="16" t="str">
        <f>IF(13&gt;$D220,"",IF($E220=1,EOMONTH(EDATE(Bonds!$I220,6*(13-1)),0),EDATE(Bonds!$I220,6*(13-1))))</f>
        <v/>
      </c>
      <c r="S220" s="16" t="str">
        <f>IF(14&gt;$D220,"",IF($E220=1,EOMONTH(EDATE(Bonds!$I220,6*(14-1)),0),EDATE(Bonds!$I220,6*(14-1))))</f>
        <v/>
      </c>
      <c r="T220" s="16" t="str">
        <f>IF(15&gt;$D220,"",IF($E220=1,EOMONTH(EDATE(Bonds!$I220,6*(15-1)),0),EDATE(Bonds!$I220,6*(15-1))))</f>
        <v/>
      </c>
      <c r="U220" s="16" t="str">
        <f>IF(16&gt;$D220,"",IF($E220=1,EOMONTH(EDATE(Bonds!$I220,6*(16-1)),0),EDATE(Bonds!$I220,6*(16-1))))</f>
        <v/>
      </c>
      <c r="V220" s="16" t="str">
        <f>IF(17&gt;$D220,"",IF($E220=1,EOMONTH(EDATE(Bonds!$I220,6*(17-1)),0),EDATE(Bonds!$I220,6*(17-1))))</f>
        <v/>
      </c>
      <c r="W220" s="16" t="str">
        <f>IF(18&gt;$D220,"",IF($E220=1,EOMONTH(EDATE(Bonds!$I220,6*(18-1)),0),EDATE(Bonds!$I220,6*(18-1))))</f>
        <v/>
      </c>
      <c r="X220" s="16" t="str">
        <f>IF(19&gt;$D220,"",IF($E220=1,EOMONTH(EDATE(Bonds!$I220,6*(19-1)),0),EDATE(Bonds!$I220,6*(19-1))))</f>
        <v/>
      </c>
      <c r="Y220" s="16" t="str">
        <f>IF(20&gt;$D220,"",IF($E220=1,EOMONTH(EDATE(Bonds!$I220,6*(20-1)),0),EDATE(Bonds!$I220,6*(20-1))))</f>
        <v/>
      </c>
      <c r="Z220" s="16" t="str">
        <f>IF(21&gt;$D220,"",IF($E220=1,EOMONTH(EDATE(Bonds!$I220,6*(21-1)),0),EDATE(Bonds!$I220,6*(21-1))))</f>
        <v/>
      </c>
      <c r="AA220" s="16" t="str">
        <f>IF(22&gt;$D220,"",IF($E220=1,EOMONTH(EDATE(Bonds!$I220,6*(22-1)),0),EDATE(Bonds!$I220,6*(22-1))))</f>
        <v/>
      </c>
      <c r="AB220" s="16" t="str">
        <f>IF(23&gt;$D220,"",IF($E220=1,EOMONTH(EDATE(Bonds!$I220,6*(23-1)),0),EDATE(Bonds!$I220,6*(23-1))))</f>
        <v/>
      </c>
      <c r="AC220" s="16" t="str">
        <f>IF(24&gt;$D220,"",IF($E220=1,EOMONTH(EDATE(Bonds!$I220,6*(24-1)),0),EDATE(Bonds!$I220,6*(24-1))))</f>
        <v/>
      </c>
      <c r="AD220" s="16" t="str">
        <f>IF(25&gt;$D220,"",IF($E220=1,EOMONTH(EDATE(Bonds!$I220,6*(25-1)),0),EDATE(Bonds!$I220,6*(25-1))))</f>
        <v/>
      </c>
      <c r="AE220" s="16" t="str">
        <f>IF(26&gt;$D220,"",IF($E220=1,EOMONTH(EDATE(Bonds!$I220,6*(26-1)),0),EDATE(Bonds!$I220,6*(26-1))))</f>
        <v/>
      </c>
      <c r="AF220" s="16" t="str">
        <f>IF(27&gt;$D220,"",IF($E220=1,EOMONTH(EDATE(Bonds!$I220,6*(27-1)),0),EDATE(Bonds!$I220,6*(27-1))))</f>
        <v/>
      </c>
      <c r="AG220" s="16" t="str">
        <f>IF(28&gt;$D220,"",IF($E220=1,EOMONTH(EDATE(Bonds!$I220,6*(28-1)),0),EDATE(Bonds!$I220,6*(28-1))))</f>
        <v/>
      </c>
      <c r="AH220" s="16" t="str">
        <f>IF(29&gt;$D220,"",IF($E220=1,EOMONTH(EDATE(Bonds!$I220,6*(29-1)),0),EDATE(Bonds!$I220,6*(29-1))))</f>
        <v/>
      </c>
      <c r="AI220" s="16" t="str">
        <f>IF(30&gt;$D220,"",IF($E220=1,EOMONTH(EDATE(Bonds!$I220,6*(30-1)),0),EDATE(Bonds!$I220,6*(30-1))))</f>
        <v/>
      </c>
      <c r="AJ220" s="16" t="str">
        <f>IF(31&gt;$D220,"",IF($E220=1,EOMONTH(EDATE(Bonds!$I220,6*(31-1)),0),EDATE(Bonds!$I220,6*(31-1))))</f>
        <v/>
      </c>
      <c r="AK220" s="16" t="str">
        <f>IF(32&gt;$D220,"",IF($E220=1,EOMONTH(EDATE(Bonds!$I220,6*(32-1)),0),EDATE(Bonds!$I220,6*(32-1))))</f>
        <v/>
      </c>
      <c r="AL220" s="16" t="str">
        <f>IF(33&gt;$D220,"",IF($E220=1,EOMONTH(EDATE(Bonds!$I220,6*(33-1)),0),EDATE(Bonds!$I220,6*(33-1))))</f>
        <v/>
      </c>
      <c r="AM220" s="16" t="str">
        <f>IF(34&gt;$D220,"",IF($E220=1,EOMONTH(EDATE(Bonds!$I220,6*(34-1)),0),EDATE(Bonds!$I220,6*(34-1))))</f>
        <v/>
      </c>
      <c r="AN220" s="16" t="str">
        <f>IF(35&gt;$D220,"",IF($E220=1,EOMONTH(EDATE(Bonds!$I220,6*(35-1)),0),EDATE(Bonds!$I220,6*(35-1))))</f>
        <v/>
      </c>
      <c r="AO220" s="16" t="str">
        <f>IF(36&gt;$D220,"",IF($E220=1,EOMONTH(EDATE(Bonds!$I220,6*(36-1)),0),EDATE(Bonds!$I220,6*(36-1))))</f>
        <v/>
      </c>
      <c r="AP220" s="16" t="str">
        <f>IF(37&gt;$D220,"",IF($E220=1,EOMONTH(EDATE(Bonds!$I220,6*(37-1)),0),EDATE(Bonds!$I220,6*(37-1))))</f>
        <v/>
      </c>
      <c r="AQ220" s="16" t="str">
        <f>IF(38&gt;$D220,"",IF($E220=1,EOMONTH(EDATE(Bonds!$I220,6*(38-1)),0),EDATE(Bonds!$I220,6*(38-1))))</f>
        <v/>
      </c>
      <c r="AR220" s="16" t="str">
        <f>IF(39&gt;$D220,"",IF($E220=1,EOMONTH(EDATE(Bonds!$I220,6*(39-1)),0),EDATE(Bonds!$I220,6*(39-1))))</f>
        <v/>
      </c>
      <c r="AS220" s="16" t="str">
        <f>IF(40&gt;$D220,"",IF($E220=1,EOMONTH(EDATE(Bonds!$I220,6*(40-1)),0),EDATE(Bonds!$I220,6*(40-1))))</f>
        <v/>
      </c>
      <c r="AT220" s="16" t="str">
        <f>IF(41&gt;$D220,"",IF($E220=1,EOMONTH(EDATE(Bonds!$I220,6*(41-1)),0),EDATE(Bonds!$I220,6*(41-1))))</f>
        <v/>
      </c>
      <c r="AU220" s="16" t="str">
        <f>IF(42&gt;$D220,"",IF($E220=1,EOMONTH(EDATE(Bonds!$I220,6*(42-1)),0),EDATE(Bonds!$I220,6*(42-1))))</f>
        <v/>
      </c>
      <c r="AV220" s="16" t="str">
        <f>IF(43&gt;$D220,"",IF($E220=1,EOMONTH(EDATE(Bonds!$I220,6*(43-1)),0),EDATE(Bonds!$I220,6*(43-1))))</f>
        <v/>
      </c>
      <c r="AW220" s="16" t="str">
        <f>IF(44&gt;$D220,"",IF($E220=1,EOMONTH(EDATE(Bonds!$I220,6*(44-1)),0),EDATE(Bonds!$I220,6*(44-1))))</f>
        <v/>
      </c>
      <c r="AX220" s="16" t="str">
        <f>IF(45&gt;$D220,"",IF($E220=1,EOMONTH(EDATE(Bonds!$I220,6*(45-1)),0),EDATE(Bonds!$I220,6*(45-1))))</f>
        <v/>
      </c>
      <c r="AY220" s="16" t="str">
        <f>IF(46&gt;$D220,"",IF($E220=1,EOMONTH(EDATE(Bonds!$I220,6*(46-1)),0),EDATE(Bonds!$I220,6*(46-1))))</f>
        <v/>
      </c>
      <c r="AZ220" s="16" t="str">
        <f>IF(47&gt;$D220,"",IF($E220=1,EOMONTH(EDATE(Bonds!$I220,6*(47-1)),0),EDATE(Bonds!$I220,6*(47-1))))</f>
        <v/>
      </c>
      <c r="BA220" s="16" t="str">
        <f>IF(48&gt;$D220,"",IF($E220=1,EOMONTH(EDATE(Bonds!$I220,6*(48-1)),0),EDATE(Bonds!$I220,6*(48-1))))</f>
        <v/>
      </c>
      <c r="BB220" s="16" t="str">
        <f>IF(49&gt;$D220,"",IF($E220=1,EOMONTH(EDATE(Bonds!$I220,6*(49-1)),0),EDATE(Bonds!$I220,6*(49-1))))</f>
        <v/>
      </c>
      <c r="BC220" s="16" t="str">
        <f>IF(50&gt;$D220,"",IF($E220=1,EOMONTH(EDATE(Bonds!$I220,6*(50-1)),0),EDATE(Bonds!$I220,6*(50-1))))</f>
        <v/>
      </c>
      <c r="BD220" s="16" t="str">
        <f>IF(51&gt;$D220,"",IF($E220=1,EOMONTH(EDATE(Bonds!$I220,6*(51-1)),0),EDATE(Bonds!$I220,6*(51-1))))</f>
        <v/>
      </c>
      <c r="BE220" s="16" t="str">
        <f>IF(52&gt;$D220,"",IF($E220=1,EOMONTH(EDATE(Bonds!$I220,6*(52-1)),0),EDATE(Bonds!$I220,6*(52-1))))</f>
        <v/>
      </c>
      <c r="BF220" s="16" t="str">
        <f>IF(53&gt;$D220,"",IF($E220=1,EOMONTH(EDATE(Bonds!$I220,6*(53-1)),0),EDATE(Bonds!$I220,6*(53-1))))</f>
        <v/>
      </c>
      <c r="BG220" s="16" t="str">
        <f>IF(54&gt;$D220,"",IF($E220=1,EOMONTH(EDATE(Bonds!$I220,6*(54-1)),0),EDATE(Bonds!$I220,6*(54-1))))</f>
        <v/>
      </c>
      <c r="BH220" s="16" t="str">
        <f>IF(55&gt;$D220,"",IF($E220=1,EOMONTH(EDATE(Bonds!$I220,6*(55-1)),0),EDATE(Bonds!$I220,6*(55-1))))</f>
        <v/>
      </c>
      <c r="BI220" s="16" t="str">
        <f>IF(56&gt;$D220,"",IF($E220=1,EOMONTH(EDATE(Bonds!$I220,6*(56-1)),0),EDATE(Bonds!$I220,6*(56-1))))</f>
        <v/>
      </c>
      <c r="BJ220" s="16" t="str">
        <f>IF(57&gt;$D220,"",IF($E220=1,EOMONTH(EDATE(Bonds!$I220,6*(57-1)),0),EDATE(Bonds!$I220,6*(57-1))))</f>
        <v/>
      </c>
      <c r="BK220" s="16" t="str">
        <f>IF(58&gt;$D220,"",IF($E220=1,EOMONTH(EDATE(Bonds!$I220,6*(58-1)),0),EDATE(Bonds!$I220,6*(58-1))))</f>
        <v/>
      </c>
      <c r="BL220" s="16" t="str">
        <f>IF(59&gt;$D220,"",IF($E220=1,EOMONTH(EDATE(Bonds!$I220,6*(59-1)),0),EDATE(Bonds!$I220,6*(59-1))))</f>
        <v/>
      </c>
      <c r="BM220" s="16" t="str">
        <f>IF(60&gt;$D220,"",IF($E220=1,EOMONTH(EDATE(Bonds!$I220,6*(60-1)),0),EDATE(Bonds!$I220,6*(60-1))))</f>
        <v/>
      </c>
      <c r="BO220" s="22">
        <f t="shared" si="364"/>
        <v>3.7298133534015822E-2</v>
      </c>
      <c r="BP220" s="22">
        <f t="shared" si="365"/>
        <v>3.9984915237647078E-2</v>
      </c>
      <c r="BQ220" s="22">
        <f t="shared" si="366"/>
        <v>4.1758155671488606E-2</v>
      </c>
      <c r="BR220" s="22">
        <f t="shared" si="367"/>
        <v>4.2873417403885665E-2</v>
      </c>
      <c r="BS220" s="22">
        <f t="shared" si="368"/>
        <v>4.3579434732219563E-2</v>
      </c>
      <c r="BT220" s="22">
        <f t="shared" si="369"/>
        <v>4.4013636099197735E-2</v>
      </c>
      <c r="BU220" s="22">
        <f t="shared" si="370"/>
        <v>4.429837545001894E-2</v>
      </c>
      <c r="BV220" s="22">
        <f t="shared" si="371"/>
        <v>4.4496029443207158E-2</v>
      </c>
      <c r="BW220" s="22">
        <f t="shared" si="372"/>
        <v>4.4661633276245789E-2</v>
      </c>
      <c r="BX220" s="22">
        <f t="shared" si="373"/>
        <v>4.4820061600655624E-2</v>
      </c>
      <c r="BY220" s="22">
        <f t="shared" si="374"/>
        <v>4.4995243636976802E-2</v>
      </c>
      <c r="BZ220" s="22">
        <f t="shared" si="375"/>
        <v>4.5192611710623595E-2</v>
      </c>
      <c r="CA220" s="22" t="str">
        <f t="shared" si="376"/>
        <v/>
      </c>
      <c r="CB220" s="22" t="str">
        <f t="shared" si="377"/>
        <v/>
      </c>
      <c r="CC220" s="22" t="str">
        <f t="shared" si="378"/>
        <v/>
      </c>
      <c r="CD220" s="22" t="str">
        <f t="shared" si="379"/>
        <v/>
      </c>
      <c r="CE220" s="22" t="str">
        <f t="shared" si="380"/>
        <v/>
      </c>
      <c r="CF220" s="22" t="str">
        <f t="shared" si="381"/>
        <v/>
      </c>
      <c r="CG220" s="22" t="str">
        <f t="shared" si="382"/>
        <v/>
      </c>
      <c r="CH220" s="22" t="str">
        <f t="shared" si="383"/>
        <v/>
      </c>
      <c r="CI220" s="22" t="str">
        <f t="shared" si="384"/>
        <v/>
      </c>
      <c r="CJ220" s="22" t="str">
        <f t="shared" si="385"/>
        <v/>
      </c>
      <c r="CK220" s="22" t="str">
        <f t="shared" si="386"/>
        <v/>
      </c>
      <c r="CL220" s="22" t="str">
        <f t="shared" si="387"/>
        <v/>
      </c>
      <c r="CM220" s="22" t="str">
        <f t="shared" si="388"/>
        <v/>
      </c>
      <c r="CN220" s="22" t="str">
        <f t="shared" si="389"/>
        <v/>
      </c>
      <c r="CO220" s="22" t="str">
        <f t="shared" si="390"/>
        <v/>
      </c>
      <c r="CP220" s="22" t="str">
        <f t="shared" si="391"/>
        <v/>
      </c>
      <c r="CQ220" s="22" t="str">
        <f t="shared" si="392"/>
        <v/>
      </c>
      <c r="CR220" s="22" t="str">
        <f t="shared" si="393"/>
        <v/>
      </c>
      <c r="CS220" s="22" t="str">
        <f t="shared" si="394"/>
        <v/>
      </c>
      <c r="CT220" s="22" t="str">
        <f t="shared" si="395"/>
        <v/>
      </c>
      <c r="CU220" s="22" t="str">
        <f t="shared" si="396"/>
        <v/>
      </c>
      <c r="CV220" s="22" t="str">
        <f t="shared" si="397"/>
        <v/>
      </c>
      <c r="CW220" s="22" t="str">
        <f t="shared" si="398"/>
        <v/>
      </c>
      <c r="CX220" s="22" t="str">
        <f t="shared" si="399"/>
        <v/>
      </c>
      <c r="CY220" s="22" t="str">
        <f t="shared" si="400"/>
        <v/>
      </c>
      <c r="CZ220" s="22" t="str">
        <f t="shared" si="401"/>
        <v/>
      </c>
      <c r="DA220" s="22" t="str">
        <f t="shared" si="402"/>
        <v/>
      </c>
      <c r="DB220" s="22" t="str">
        <f t="shared" si="403"/>
        <v/>
      </c>
      <c r="DC220" s="22" t="str">
        <f t="shared" si="404"/>
        <v/>
      </c>
      <c r="DD220" s="22" t="str">
        <f t="shared" si="405"/>
        <v/>
      </c>
      <c r="DE220" s="22" t="str">
        <f t="shared" si="406"/>
        <v/>
      </c>
      <c r="DF220" s="22" t="str">
        <f t="shared" si="407"/>
        <v/>
      </c>
      <c r="DG220" s="22" t="str">
        <f t="shared" si="408"/>
        <v/>
      </c>
      <c r="DH220" s="22" t="str">
        <f t="shared" si="409"/>
        <v/>
      </c>
      <c r="DI220" s="22" t="str">
        <f t="shared" si="410"/>
        <v/>
      </c>
      <c r="DJ220" s="22" t="str">
        <f t="shared" si="411"/>
        <v/>
      </c>
      <c r="DK220" s="22" t="str">
        <f t="shared" si="412"/>
        <v/>
      </c>
      <c r="DL220" s="22" t="str">
        <f t="shared" si="413"/>
        <v/>
      </c>
      <c r="DM220" s="22" t="str">
        <f t="shared" si="414"/>
        <v/>
      </c>
      <c r="DN220" s="22" t="str">
        <f t="shared" si="415"/>
        <v/>
      </c>
      <c r="DO220" s="22" t="str">
        <f t="shared" si="416"/>
        <v/>
      </c>
      <c r="DP220" s="22" t="str">
        <f t="shared" si="417"/>
        <v/>
      </c>
      <c r="DQ220" s="22" t="str">
        <f t="shared" si="418"/>
        <v/>
      </c>
      <c r="DR220" s="22" t="str">
        <f t="shared" si="419"/>
        <v/>
      </c>
      <c r="DS220" s="22" t="str">
        <f t="shared" si="420"/>
        <v/>
      </c>
      <c r="DT220" s="22" t="str">
        <f t="shared" si="421"/>
        <v/>
      </c>
      <c r="DU220" s="22" t="str">
        <f t="shared" si="422"/>
        <v/>
      </c>
      <c r="DV220" s="22" t="str">
        <f t="shared" si="423"/>
        <v/>
      </c>
      <c r="DX220" s="18">
        <f t="shared" si="424"/>
        <v>1.9891974922947699</v>
      </c>
      <c r="DY220" s="18">
        <f t="shared" si="425"/>
        <v>1.9493832017059851</v>
      </c>
      <c r="DZ220" s="18">
        <f t="shared" si="426"/>
        <v>1.906607551668235</v>
      </c>
      <c r="EA220" s="18">
        <f t="shared" si="427"/>
        <v>1.8638986268232316</v>
      </c>
      <c r="EB220" s="18">
        <f t="shared" si="428"/>
        <v>1.8212825353593924</v>
      </c>
      <c r="EC220" s="18">
        <f t="shared" si="429"/>
        <v>1.7803008410197037</v>
      </c>
      <c r="ED220" s="18">
        <f t="shared" si="430"/>
        <v>1.7396750135349228</v>
      </c>
      <c r="EE220" s="18">
        <f t="shared" si="431"/>
        <v>1.7006507359727885</v>
      </c>
      <c r="EF220" s="18">
        <f t="shared" si="432"/>
        <v>1.6617864076850701</v>
      </c>
      <c r="EG220" s="18">
        <f t="shared" si="433"/>
        <v>1.6241915465509975</v>
      </c>
      <c r="EH220" s="18">
        <f t="shared" si="434"/>
        <v>1.5864742985408751</v>
      </c>
      <c r="EI220" s="18">
        <f t="shared" si="435"/>
        <v>79.026981042160926</v>
      </c>
      <c r="EJ220" s="18">
        <f t="shared" si="436"/>
        <v>0</v>
      </c>
      <c r="EK220" s="18">
        <f t="shared" si="437"/>
        <v>0</v>
      </c>
      <c r="EL220" s="18">
        <f t="shared" si="438"/>
        <v>0</v>
      </c>
      <c r="EM220" s="18">
        <f t="shared" si="439"/>
        <v>0</v>
      </c>
      <c r="EN220" s="18">
        <f t="shared" si="440"/>
        <v>0</v>
      </c>
      <c r="EO220" s="18">
        <f t="shared" si="441"/>
        <v>0</v>
      </c>
      <c r="EP220" s="18">
        <f t="shared" si="442"/>
        <v>0</v>
      </c>
      <c r="EQ220" s="18">
        <f t="shared" si="443"/>
        <v>0</v>
      </c>
      <c r="ER220" s="18">
        <f t="shared" si="444"/>
        <v>0</v>
      </c>
      <c r="ES220" s="18">
        <f t="shared" si="445"/>
        <v>0</v>
      </c>
      <c r="ET220" s="18">
        <f t="shared" si="446"/>
        <v>0</v>
      </c>
      <c r="EU220" s="18">
        <f t="shared" si="447"/>
        <v>0</v>
      </c>
      <c r="EV220" s="18">
        <f t="shared" si="448"/>
        <v>0</v>
      </c>
      <c r="EW220" s="18">
        <f t="shared" si="449"/>
        <v>0</v>
      </c>
      <c r="EX220" s="18">
        <f t="shared" si="450"/>
        <v>0</v>
      </c>
      <c r="EY220" s="18">
        <f t="shared" si="451"/>
        <v>0</v>
      </c>
      <c r="EZ220" s="18">
        <f t="shared" si="452"/>
        <v>0</v>
      </c>
      <c r="FA220" s="18">
        <f t="shared" si="453"/>
        <v>0</v>
      </c>
      <c r="FB220" s="18">
        <f t="shared" si="454"/>
        <v>0</v>
      </c>
      <c r="FC220" s="18">
        <f t="shared" si="455"/>
        <v>0</v>
      </c>
      <c r="FD220" s="18">
        <f t="shared" si="456"/>
        <v>0</v>
      </c>
      <c r="FE220" s="18">
        <f t="shared" si="457"/>
        <v>0</v>
      </c>
      <c r="FF220" s="18">
        <f t="shared" si="458"/>
        <v>0</v>
      </c>
      <c r="FG220" s="18">
        <f t="shared" si="459"/>
        <v>0</v>
      </c>
      <c r="FH220" s="18">
        <f t="shared" si="460"/>
        <v>0</v>
      </c>
      <c r="FI220" s="18">
        <f t="shared" si="461"/>
        <v>0</v>
      </c>
      <c r="FJ220" s="18">
        <f t="shared" si="462"/>
        <v>0</v>
      </c>
      <c r="FK220" s="18">
        <f t="shared" si="463"/>
        <v>0</v>
      </c>
      <c r="FL220" s="18">
        <f t="shared" si="464"/>
        <v>0</v>
      </c>
      <c r="FM220" s="18">
        <f t="shared" si="465"/>
        <v>0</v>
      </c>
      <c r="FN220" s="18">
        <f t="shared" si="466"/>
        <v>0</v>
      </c>
      <c r="FO220" s="18">
        <f t="shared" si="467"/>
        <v>0</v>
      </c>
      <c r="FP220" s="18">
        <f t="shared" si="468"/>
        <v>0</v>
      </c>
      <c r="FQ220" s="18">
        <f t="shared" si="469"/>
        <v>0</v>
      </c>
      <c r="FR220" s="18">
        <f t="shared" si="470"/>
        <v>0</v>
      </c>
      <c r="FS220" s="18">
        <f t="shared" si="471"/>
        <v>0</v>
      </c>
      <c r="FT220" s="18">
        <f t="shared" si="472"/>
        <v>0</v>
      </c>
      <c r="FU220" s="18">
        <f t="shared" si="473"/>
        <v>0</v>
      </c>
      <c r="FV220" s="18">
        <f t="shared" si="474"/>
        <v>0</v>
      </c>
      <c r="FW220" s="18">
        <f t="shared" si="475"/>
        <v>0</v>
      </c>
      <c r="FX220" s="18">
        <f t="shared" si="476"/>
        <v>0</v>
      </c>
      <c r="FY220" s="18">
        <f t="shared" si="477"/>
        <v>0</v>
      </c>
      <c r="FZ220" s="18">
        <f t="shared" si="478"/>
        <v>0</v>
      </c>
      <c r="GA220" s="18">
        <f t="shared" si="479"/>
        <v>0</v>
      </c>
      <c r="GB220" s="18">
        <f t="shared" si="480"/>
        <v>0</v>
      </c>
      <c r="GC220" s="18">
        <f t="shared" si="481"/>
        <v>0</v>
      </c>
      <c r="GD220" s="18">
        <f t="shared" si="482"/>
        <v>0</v>
      </c>
      <c r="GE220" s="18">
        <f t="shared" si="483"/>
        <v>0</v>
      </c>
    </row>
    <row r="221" spans="1:187" x14ac:dyDescent="0.2">
      <c r="A221">
        <v>218</v>
      </c>
      <c r="B221" s="16">
        <f>Bonds!B221</f>
        <v>48349</v>
      </c>
      <c r="C221" s="17">
        <f>Bonds!C221</f>
        <v>2.875</v>
      </c>
      <c r="D221">
        <f>Bonds!Q221</f>
        <v>12</v>
      </c>
      <c r="E221">
        <f t="shared" si="363"/>
        <v>0</v>
      </c>
      <c r="F221" s="16">
        <f>IF(1&gt;$D221,"",IF($E221=1,EOMONTH(EDATE(Bonds!$I221,6*(1-1)),0),EDATE(Bonds!$I221,6*(1-1))))</f>
        <v>46341</v>
      </c>
      <c r="G221" s="16">
        <f>IF(2&gt;$D221,"",IF($E221=1,EOMONTH(EDATE(Bonds!$I221,6*(2-1)),0),EDATE(Bonds!$I221,6*(2-1))))</f>
        <v>46522</v>
      </c>
      <c r="H221" s="16">
        <f>IF(3&gt;$D221,"",IF($E221=1,EOMONTH(EDATE(Bonds!$I221,6*(3-1)),0),EDATE(Bonds!$I221,6*(3-1))))</f>
        <v>46706</v>
      </c>
      <c r="I221" s="16">
        <f>IF(4&gt;$D221,"",IF($E221=1,EOMONTH(EDATE(Bonds!$I221,6*(4-1)),0),EDATE(Bonds!$I221,6*(4-1))))</f>
        <v>46888</v>
      </c>
      <c r="J221" s="16">
        <f>IF(5&gt;$D221,"",IF($E221=1,EOMONTH(EDATE(Bonds!$I221,6*(5-1)),0),EDATE(Bonds!$I221,6*(5-1))))</f>
        <v>47072</v>
      </c>
      <c r="K221" s="16">
        <f>IF(6&gt;$D221,"",IF($E221=1,EOMONTH(EDATE(Bonds!$I221,6*(6-1)),0),EDATE(Bonds!$I221,6*(6-1))))</f>
        <v>47253</v>
      </c>
      <c r="L221" s="16">
        <f>IF(7&gt;$D221,"",IF($E221=1,EOMONTH(EDATE(Bonds!$I221,6*(7-1)),0),EDATE(Bonds!$I221,6*(7-1))))</f>
        <v>47437</v>
      </c>
      <c r="M221" s="16">
        <f>IF(8&gt;$D221,"",IF($E221=1,EOMONTH(EDATE(Bonds!$I221,6*(8-1)),0),EDATE(Bonds!$I221,6*(8-1))))</f>
        <v>47618</v>
      </c>
      <c r="N221" s="16">
        <f>IF(9&gt;$D221,"",IF($E221=1,EOMONTH(EDATE(Bonds!$I221,6*(9-1)),0),EDATE(Bonds!$I221,6*(9-1))))</f>
        <v>47802</v>
      </c>
      <c r="O221" s="16">
        <f>IF(10&gt;$D221,"",IF($E221=1,EOMONTH(EDATE(Bonds!$I221,6*(10-1)),0),EDATE(Bonds!$I221,6*(10-1))))</f>
        <v>47983</v>
      </c>
      <c r="P221" s="16">
        <f>IF(11&gt;$D221,"",IF($E221=1,EOMONTH(EDATE(Bonds!$I221,6*(11-1)),0),EDATE(Bonds!$I221,6*(11-1))))</f>
        <v>48167</v>
      </c>
      <c r="Q221" s="16">
        <f>IF(12&gt;$D221,"",IF($E221=1,EOMONTH(EDATE(Bonds!$I221,6*(12-1)),0),EDATE(Bonds!$I221,6*(12-1))))</f>
        <v>48349</v>
      </c>
      <c r="R221" s="16" t="str">
        <f>IF(13&gt;$D221,"",IF($E221=1,EOMONTH(EDATE(Bonds!$I221,6*(13-1)),0),EDATE(Bonds!$I221,6*(13-1))))</f>
        <v/>
      </c>
      <c r="S221" s="16" t="str">
        <f>IF(14&gt;$D221,"",IF($E221=1,EOMONTH(EDATE(Bonds!$I221,6*(14-1)),0),EDATE(Bonds!$I221,6*(14-1))))</f>
        <v/>
      </c>
      <c r="T221" s="16" t="str">
        <f>IF(15&gt;$D221,"",IF($E221=1,EOMONTH(EDATE(Bonds!$I221,6*(15-1)),0),EDATE(Bonds!$I221,6*(15-1))))</f>
        <v/>
      </c>
      <c r="U221" s="16" t="str">
        <f>IF(16&gt;$D221,"",IF($E221=1,EOMONTH(EDATE(Bonds!$I221,6*(16-1)),0),EDATE(Bonds!$I221,6*(16-1))))</f>
        <v/>
      </c>
      <c r="V221" s="16" t="str">
        <f>IF(17&gt;$D221,"",IF($E221=1,EOMONTH(EDATE(Bonds!$I221,6*(17-1)),0),EDATE(Bonds!$I221,6*(17-1))))</f>
        <v/>
      </c>
      <c r="W221" s="16" t="str">
        <f>IF(18&gt;$D221,"",IF($E221=1,EOMONTH(EDATE(Bonds!$I221,6*(18-1)),0),EDATE(Bonds!$I221,6*(18-1))))</f>
        <v/>
      </c>
      <c r="X221" s="16" t="str">
        <f>IF(19&gt;$D221,"",IF($E221=1,EOMONTH(EDATE(Bonds!$I221,6*(19-1)),0),EDATE(Bonds!$I221,6*(19-1))))</f>
        <v/>
      </c>
      <c r="Y221" s="16" t="str">
        <f>IF(20&gt;$D221,"",IF($E221=1,EOMONTH(EDATE(Bonds!$I221,6*(20-1)),0),EDATE(Bonds!$I221,6*(20-1))))</f>
        <v/>
      </c>
      <c r="Z221" s="16" t="str">
        <f>IF(21&gt;$D221,"",IF($E221=1,EOMONTH(EDATE(Bonds!$I221,6*(21-1)),0),EDATE(Bonds!$I221,6*(21-1))))</f>
        <v/>
      </c>
      <c r="AA221" s="16" t="str">
        <f>IF(22&gt;$D221,"",IF($E221=1,EOMONTH(EDATE(Bonds!$I221,6*(22-1)),0),EDATE(Bonds!$I221,6*(22-1))))</f>
        <v/>
      </c>
      <c r="AB221" s="16" t="str">
        <f>IF(23&gt;$D221,"",IF($E221=1,EOMONTH(EDATE(Bonds!$I221,6*(23-1)),0),EDATE(Bonds!$I221,6*(23-1))))</f>
        <v/>
      </c>
      <c r="AC221" s="16" t="str">
        <f>IF(24&gt;$D221,"",IF($E221=1,EOMONTH(EDATE(Bonds!$I221,6*(24-1)),0),EDATE(Bonds!$I221,6*(24-1))))</f>
        <v/>
      </c>
      <c r="AD221" s="16" t="str">
        <f>IF(25&gt;$D221,"",IF($E221=1,EOMONTH(EDATE(Bonds!$I221,6*(25-1)),0),EDATE(Bonds!$I221,6*(25-1))))</f>
        <v/>
      </c>
      <c r="AE221" s="16" t="str">
        <f>IF(26&gt;$D221,"",IF($E221=1,EOMONTH(EDATE(Bonds!$I221,6*(26-1)),0),EDATE(Bonds!$I221,6*(26-1))))</f>
        <v/>
      </c>
      <c r="AF221" s="16" t="str">
        <f>IF(27&gt;$D221,"",IF($E221=1,EOMONTH(EDATE(Bonds!$I221,6*(27-1)),0),EDATE(Bonds!$I221,6*(27-1))))</f>
        <v/>
      </c>
      <c r="AG221" s="16" t="str">
        <f>IF(28&gt;$D221,"",IF($E221=1,EOMONTH(EDATE(Bonds!$I221,6*(28-1)),0),EDATE(Bonds!$I221,6*(28-1))))</f>
        <v/>
      </c>
      <c r="AH221" s="16" t="str">
        <f>IF(29&gt;$D221,"",IF($E221=1,EOMONTH(EDATE(Bonds!$I221,6*(29-1)),0),EDATE(Bonds!$I221,6*(29-1))))</f>
        <v/>
      </c>
      <c r="AI221" s="16" t="str">
        <f>IF(30&gt;$D221,"",IF($E221=1,EOMONTH(EDATE(Bonds!$I221,6*(30-1)),0),EDATE(Bonds!$I221,6*(30-1))))</f>
        <v/>
      </c>
      <c r="AJ221" s="16" t="str">
        <f>IF(31&gt;$D221,"",IF($E221=1,EOMONTH(EDATE(Bonds!$I221,6*(31-1)),0),EDATE(Bonds!$I221,6*(31-1))))</f>
        <v/>
      </c>
      <c r="AK221" s="16" t="str">
        <f>IF(32&gt;$D221,"",IF($E221=1,EOMONTH(EDATE(Bonds!$I221,6*(32-1)),0),EDATE(Bonds!$I221,6*(32-1))))</f>
        <v/>
      </c>
      <c r="AL221" s="16" t="str">
        <f>IF(33&gt;$D221,"",IF($E221=1,EOMONTH(EDATE(Bonds!$I221,6*(33-1)),0),EDATE(Bonds!$I221,6*(33-1))))</f>
        <v/>
      </c>
      <c r="AM221" s="16" t="str">
        <f>IF(34&gt;$D221,"",IF($E221=1,EOMONTH(EDATE(Bonds!$I221,6*(34-1)),0),EDATE(Bonds!$I221,6*(34-1))))</f>
        <v/>
      </c>
      <c r="AN221" s="16" t="str">
        <f>IF(35&gt;$D221,"",IF($E221=1,EOMONTH(EDATE(Bonds!$I221,6*(35-1)),0),EDATE(Bonds!$I221,6*(35-1))))</f>
        <v/>
      </c>
      <c r="AO221" s="16" t="str">
        <f>IF(36&gt;$D221,"",IF($E221=1,EOMONTH(EDATE(Bonds!$I221,6*(36-1)),0),EDATE(Bonds!$I221,6*(36-1))))</f>
        <v/>
      </c>
      <c r="AP221" s="16" t="str">
        <f>IF(37&gt;$D221,"",IF($E221=1,EOMONTH(EDATE(Bonds!$I221,6*(37-1)),0),EDATE(Bonds!$I221,6*(37-1))))</f>
        <v/>
      </c>
      <c r="AQ221" s="16" t="str">
        <f>IF(38&gt;$D221,"",IF($E221=1,EOMONTH(EDATE(Bonds!$I221,6*(38-1)),0),EDATE(Bonds!$I221,6*(38-1))))</f>
        <v/>
      </c>
      <c r="AR221" s="16" t="str">
        <f>IF(39&gt;$D221,"",IF($E221=1,EOMONTH(EDATE(Bonds!$I221,6*(39-1)),0),EDATE(Bonds!$I221,6*(39-1))))</f>
        <v/>
      </c>
      <c r="AS221" s="16" t="str">
        <f>IF(40&gt;$D221,"",IF($E221=1,EOMONTH(EDATE(Bonds!$I221,6*(40-1)),0),EDATE(Bonds!$I221,6*(40-1))))</f>
        <v/>
      </c>
      <c r="AT221" s="16" t="str">
        <f>IF(41&gt;$D221,"",IF($E221=1,EOMONTH(EDATE(Bonds!$I221,6*(41-1)),0),EDATE(Bonds!$I221,6*(41-1))))</f>
        <v/>
      </c>
      <c r="AU221" s="16" t="str">
        <f>IF(42&gt;$D221,"",IF($E221=1,EOMONTH(EDATE(Bonds!$I221,6*(42-1)),0),EDATE(Bonds!$I221,6*(42-1))))</f>
        <v/>
      </c>
      <c r="AV221" s="16" t="str">
        <f>IF(43&gt;$D221,"",IF($E221=1,EOMONTH(EDATE(Bonds!$I221,6*(43-1)),0),EDATE(Bonds!$I221,6*(43-1))))</f>
        <v/>
      </c>
      <c r="AW221" s="16" t="str">
        <f>IF(44&gt;$D221,"",IF($E221=1,EOMONTH(EDATE(Bonds!$I221,6*(44-1)),0),EDATE(Bonds!$I221,6*(44-1))))</f>
        <v/>
      </c>
      <c r="AX221" s="16" t="str">
        <f>IF(45&gt;$D221,"",IF($E221=1,EOMONTH(EDATE(Bonds!$I221,6*(45-1)),0),EDATE(Bonds!$I221,6*(45-1))))</f>
        <v/>
      </c>
      <c r="AY221" s="16" t="str">
        <f>IF(46&gt;$D221,"",IF($E221=1,EOMONTH(EDATE(Bonds!$I221,6*(46-1)),0),EDATE(Bonds!$I221,6*(46-1))))</f>
        <v/>
      </c>
      <c r="AZ221" s="16" t="str">
        <f>IF(47&gt;$D221,"",IF($E221=1,EOMONTH(EDATE(Bonds!$I221,6*(47-1)),0),EDATE(Bonds!$I221,6*(47-1))))</f>
        <v/>
      </c>
      <c r="BA221" s="16" t="str">
        <f>IF(48&gt;$D221,"",IF($E221=1,EOMONTH(EDATE(Bonds!$I221,6*(48-1)),0),EDATE(Bonds!$I221,6*(48-1))))</f>
        <v/>
      </c>
      <c r="BB221" s="16" t="str">
        <f>IF(49&gt;$D221,"",IF($E221=1,EOMONTH(EDATE(Bonds!$I221,6*(49-1)),0),EDATE(Bonds!$I221,6*(49-1))))</f>
        <v/>
      </c>
      <c r="BC221" s="16" t="str">
        <f>IF(50&gt;$D221,"",IF($E221=1,EOMONTH(EDATE(Bonds!$I221,6*(50-1)),0),EDATE(Bonds!$I221,6*(50-1))))</f>
        <v/>
      </c>
      <c r="BD221" s="16" t="str">
        <f>IF(51&gt;$D221,"",IF($E221=1,EOMONTH(EDATE(Bonds!$I221,6*(51-1)),0),EDATE(Bonds!$I221,6*(51-1))))</f>
        <v/>
      </c>
      <c r="BE221" s="16" t="str">
        <f>IF(52&gt;$D221,"",IF($E221=1,EOMONTH(EDATE(Bonds!$I221,6*(52-1)),0),EDATE(Bonds!$I221,6*(52-1))))</f>
        <v/>
      </c>
      <c r="BF221" s="16" t="str">
        <f>IF(53&gt;$D221,"",IF($E221=1,EOMONTH(EDATE(Bonds!$I221,6*(53-1)),0),EDATE(Bonds!$I221,6*(53-1))))</f>
        <v/>
      </c>
      <c r="BG221" s="16" t="str">
        <f>IF(54&gt;$D221,"",IF($E221=1,EOMONTH(EDATE(Bonds!$I221,6*(54-1)),0),EDATE(Bonds!$I221,6*(54-1))))</f>
        <v/>
      </c>
      <c r="BH221" s="16" t="str">
        <f>IF(55&gt;$D221,"",IF($E221=1,EOMONTH(EDATE(Bonds!$I221,6*(55-1)),0),EDATE(Bonds!$I221,6*(55-1))))</f>
        <v/>
      </c>
      <c r="BI221" s="16" t="str">
        <f>IF(56&gt;$D221,"",IF($E221=1,EOMONTH(EDATE(Bonds!$I221,6*(56-1)),0),EDATE(Bonds!$I221,6*(56-1))))</f>
        <v/>
      </c>
      <c r="BJ221" s="16" t="str">
        <f>IF(57&gt;$D221,"",IF($E221=1,EOMONTH(EDATE(Bonds!$I221,6*(57-1)),0),EDATE(Bonds!$I221,6*(57-1))))</f>
        <v/>
      </c>
      <c r="BK221" s="16" t="str">
        <f>IF(58&gt;$D221,"",IF($E221=1,EOMONTH(EDATE(Bonds!$I221,6*(58-1)),0),EDATE(Bonds!$I221,6*(58-1))))</f>
        <v/>
      </c>
      <c r="BL221" s="16" t="str">
        <f>IF(59&gt;$D221,"",IF($E221=1,EOMONTH(EDATE(Bonds!$I221,6*(59-1)),0),EDATE(Bonds!$I221,6*(59-1))))</f>
        <v/>
      </c>
      <c r="BM221" s="16" t="str">
        <f>IF(60&gt;$D221,"",IF($E221=1,EOMONTH(EDATE(Bonds!$I221,6*(60-1)),0),EDATE(Bonds!$I221,6*(60-1))))</f>
        <v/>
      </c>
      <c r="BO221" s="22">
        <f t="shared" si="364"/>
        <v>3.7565785405683505E-2</v>
      </c>
      <c r="BP221" s="22">
        <f t="shared" si="365"/>
        <v>4.0160676278393273E-2</v>
      </c>
      <c r="BQ221" s="22">
        <f t="shared" si="366"/>
        <v>4.1870554774944578E-2</v>
      </c>
      <c r="BR221" s="22">
        <f t="shared" si="367"/>
        <v>4.2944346408813706E-2</v>
      </c>
      <c r="BS221" s="22">
        <f t="shared" si="368"/>
        <v>4.3623509349526628E-2</v>
      </c>
      <c r="BT221" s="22">
        <f t="shared" si="369"/>
        <v>4.4041581237153717E-2</v>
      </c>
      <c r="BU221" s="22">
        <f t="shared" si="370"/>
        <v>4.4317074211346924E-2</v>
      </c>
      <c r="BV221" s="22">
        <f t="shared" si="371"/>
        <v>4.4510349250378764E-2</v>
      </c>
      <c r="BW221" s="22">
        <f t="shared" si="372"/>
        <v>4.4674613164434704E-2</v>
      </c>
      <c r="BX221" s="22">
        <f t="shared" si="373"/>
        <v>4.4833625781918747E-2</v>
      </c>
      <c r="BY221" s="22">
        <f t="shared" si="374"/>
        <v>4.5010512910652625E-2</v>
      </c>
      <c r="BZ221" s="22">
        <f t="shared" si="375"/>
        <v>4.5210114329299472E-2</v>
      </c>
      <c r="CA221" s="22" t="str">
        <f t="shared" si="376"/>
        <v/>
      </c>
      <c r="CB221" s="22" t="str">
        <f t="shared" si="377"/>
        <v/>
      </c>
      <c r="CC221" s="22" t="str">
        <f t="shared" si="378"/>
        <v/>
      </c>
      <c r="CD221" s="22" t="str">
        <f t="shared" si="379"/>
        <v/>
      </c>
      <c r="CE221" s="22" t="str">
        <f t="shared" si="380"/>
        <v/>
      </c>
      <c r="CF221" s="22" t="str">
        <f t="shared" si="381"/>
        <v/>
      </c>
      <c r="CG221" s="22" t="str">
        <f t="shared" si="382"/>
        <v/>
      </c>
      <c r="CH221" s="22" t="str">
        <f t="shared" si="383"/>
        <v/>
      </c>
      <c r="CI221" s="22" t="str">
        <f t="shared" si="384"/>
        <v/>
      </c>
      <c r="CJ221" s="22" t="str">
        <f t="shared" si="385"/>
        <v/>
      </c>
      <c r="CK221" s="22" t="str">
        <f t="shared" si="386"/>
        <v/>
      </c>
      <c r="CL221" s="22" t="str">
        <f t="shared" si="387"/>
        <v/>
      </c>
      <c r="CM221" s="22" t="str">
        <f t="shared" si="388"/>
        <v/>
      </c>
      <c r="CN221" s="22" t="str">
        <f t="shared" si="389"/>
        <v/>
      </c>
      <c r="CO221" s="22" t="str">
        <f t="shared" si="390"/>
        <v/>
      </c>
      <c r="CP221" s="22" t="str">
        <f t="shared" si="391"/>
        <v/>
      </c>
      <c r="CQ221" s="22" t="str">
        <f t="shared" si="392"/>
        <v/>
      </c>
      <c r="CR221" s="22" t="str">
        <f t="shared" si="393"/>
        <v/>
      </c>
      <c r="CS221" s="22" t="str">
        <f t="shared" si="394"/>
        <v/>
      </c>
      <c r="CT221" s="22" t="str">
        <f t="shared" si="395"/>
        <v/>
      </c>
      <c r="CU221" s="22" t="str">
        <f t="shared" si="396"/>
        <v/>
      </c>
      <c r="CV221" s="22" t="str">
        <f t="shared" si="397"/>
        <v/>
      </c>
      <c r="CW221" s="22" t="str">
        <f t="shared" si="398"/>
        <v/>
      </c>
      <c r="CX221" s="22" t="str">
        <f t="shared" si="399"/>
        <v/>
      </c>
      <c r="CY221" s="22" t="str">
        <f t="shared" si="400"/>
        <v/>
      </c>
      <c r="CZ221" s="22" t="str">
        <f t="shared" si="401"/>
        <v/>
      </c>
      <c r="DA221" s="22" t="str">
        <f t="shared" si="402"/>
        <v/>
      </c>
      <c r="DB221" s="22" t="str">
        <f t="shared" si="403"/>
        <v/>
      </c>
      <c r="DC221" s="22" t="str">
        <f t="shared" si="404"/>
        <v/>
      </c>
      <c r="DD221" s="22" t="str">
        <f t="shared" si="405"/>
        <v/>
      </c>
      <c r="DE221" s="22" t="str">
        <f t="shared" si="406"/>
        <v/>
      </c>
      <c r="DF221" s="22" t="str">
        <f t="shared" si="407"/>
        <v/>
      </c>
      <c r="DG221" s="22" t="str">
        <f t="shared" si="408"/>
        <v/>
      </c>
      <c r="DH221" s="22" t="str">
        <f t="shared" si="409"/>
        <v/>
      </c>
      <c r="DI221" s="22" t="str">
        <f t="shared" si="410"/>
        <v/>
      </c>
      <c r="DJ221" s="22" t="str">
        <f t="shared" si="411"/>
        <v/>
      </c>
      <c r="DK221" s="22" t="str">
        <f t="shared" si="412"/>
        <v/>
      </c>
      <c r="DL221" s="22" t="str">
        <f t="shared" si="413"/>
        <v/>
      </c>
      <c r="DM221" s="22" t="str">
        <f t="shared" si="414"/>
        <v/>
      </c>
      <c r="DN221" s="22" t="str">
        <f t="shared" si="415"/>
        <v/>
      </c>
      <c r="DO221" s="22" t="str">
        <f t="shared" si="416"/>
        <v/>
      </c>
      <c r="DP221" s="22" t="str">
        <f t="shared" si="417"/>
        <v/>
      </c>
      <c r="DQ221" s="22" t="str">
        <f t="shared" si="418"/>
        <v/>
      </c>
      <c r="DR221" s="22" t="str">
        <f t="shared" si="419"/>
        <v/>
      </c>
      <c r="DS221" s="22" t="str">
        <f t="shared" si="420"/>
        <v/>
      </c>
      <c r="DT221" s="22" t="str">
        <f t="shared" si="421"/>
        <v/>
      </c>
      <c r="DU221" s="22" t="str">
        <f t="shared" si="422"/>
        <v/>
      </c>
      <c r="DV221" s="22" t="str">
        <f t="shared" si="423"/>
        <v/>
      </c>
      <c r="DX221" s="18">
        <f t="shared" si="424"/>
        <v>1.4274746961598221</v>
      </c>
      <c r="DY221" s="18">
        <f t="shared" si="425"/>
        <v>1.3986510136518655</v>
      </c>
      <c r="DZ221" s="18">
        <f t="shared" si="426"/>
        <v>1.3678421118195738</v>
      </c>
      <c r="EA221" s="18">
        <f t="shared" si="427"/>
        <v>1.3371589964875785</v>
      </c>
      <c r="EB221" s="18">
        <f t="shared" si="428"/>
        <v>1.3065784354659145</v>
      </c>
      <c r="EC221" s="18">
        <f t="shared" si="429"/>
        <v>1.2771829913289379</v>
      </c>
      <c r="ED221" s="18">
        <f t="shared" si="430"/>
        <v>1.2480427482671079</v>
      </c>
      <c r="EE221" s="18">
        <f t="shared" si="431"/>
        <v>1.2200451977021569</v>
      </c>
      <c r="EF221" s="18">
        <f t="shared" si="432"/>
        <v>1.19215393833157</v>
      </c>
      <c r="EG221" s="18">
        <f t="shared" si="433"/>
        <v>1.1651653726281264</v>
      </c>
      <c r="EH221" s="18">
        <f t="shared" si="434"/>
        <v>1.1380816621053904</v>
      </c>
      <c r="EI221" s="18">
        <f t="shared" si="435"/>
        <v>78.437535237496547</v>
      </c>
      <c r="EJ221" s="18">
        <f t="shared" si="436"/>
        <v>0</v>
      </c>
      <c r="EK221" s="18">
        <f t="shared" si="437"/>
        <v>0</v>
      </c>
      <c r="EL221" s="18">
        <f t="shared" si="438"/>
        <v>0</v>
      </c>
      <c r="EM221" s="18">
        <f t="shared" si="439"/>
        <v>0</v>
      </c>
      <c r="EN221" s="18">
        <f t="shared" si="440"/>
        <v>0</v>
      </c>
      <c r="EO221" s="18">
        <f t="shared" si="441"/>
        <v>0</v>
      </c>
      <c r="EP221" s="18">
        <f t="shared" si="442"/>
        <v>0</v>
      </c>
      <c r="EQ221" s="18">
        <f t="shared" si="443"/>
        <v>0</v>
      </c>
      <c r="ER221" s="18">
        <f t="shared" si="444"/>
        <v>0</v>
      </c>
      <c r="ES221" s="18">
        <f t="shared" si="445"/>
        <v>0</v>
      </c>
      <c r="ET221" s="18">
        <f t="shared" si="446"/>
        <v>0</v>
      </c>
      <c r="EU221" s="18">
        <f t="shared" si="447"/>
        <v>0</v>
      </c>
      <c r="EV221" s="18">
        <f t="shared" si="448"/>
        <v>0</v>
      </c>
      <c r="EW221" s="18">
        <f t="shared" si="449"/>
        <v>0</v>
      </c>
      <c r="EX221" s="18">
        <f t="shared" si="450"/>
        <v>0</v>
      </c>
      <c r="EY221" s="18">
        <f t="shared" si="451"/>
        <v>0</v>
      </c>
      <c r="EZ221" s="18">
        <f t="shared" si="452"/>
        <v>0</v>
      </c>
      <c r="FA221" s="18">
        <f t="shared" si="453"/>
        <v>0</v>
      </c>
      <c r="FB221" s="18">
        <f t="shared" si="454"/>
        <v>0</v>
      </c>
      <c r="FC221" s="18">
        <f t="shared" si="455"/>
        <v>0</v>
      </c>
      <c r="FD221" s="18">
        <f t="shared" si="456"/>
        <v>0</v>
      </c>
      <c r="FE221" s="18">
        <f t="shared" si="457"/>
        <v>0</v>
      </c>
      <c r="FF221" s="18">
        <f t="shared" si="458"/>
        <v>0</v>
      </c>
      <c r="FG221" s="18">
        <f t="shared" si="459"/>
        <v>0</v>
      </c>
      <c r="FH221" s="18">
        <f t="shared" si="460"/>
        <v>0</v>
      </c>
      <c r="FI221" s="18">
        <f t="shared" si="461"/>
        <v>0</v>
      </c>
      <c r="FJ221" s="18">
        <f t="shared" si="462"/>
        <v>0</v>
      </c>
      <c r="FK221" s="18">
        <f t="shared" si="463"/>
        <v>0</v>
      </c>
      <c r="FL221" s="18">
        <f t="shared" si="464"/>
        <v>0</v>
      </c>
      <c r="FM221" s="18">
        <f t="shared" si="465"/>
        <v>0</v>
      </c>
      <c r="FN221" s="18">
        <f t="shared" si="466"/>
        <v>0</v>
      </c>
      <c r="FO221" s="18">
        <f t="shared" si="467"/>
        <v>0</v>
      </c>
      <c r="FP221" s="18">
        <f t="shared" si="468"/>
        <v>0</v>
      </c>
      <c r="FQ221" s="18">
        <f t="shared" si="469"/>
        <v>0</v>
      </c>
      <c r="FR221" s="18">
        <f t="shared" si="470"/>
        <v>0</v>
      </c>
      <c r="FS221" s="18">
        <f t="shared" si="471"/>
        <v>0</v>
      </c>
      <c r="FT221" s="18">
        <f t="shared" si="472"/>
        <v>0</v>
      </c>
      <c r="FU221" s="18">
        <f t="shared" si="473"/>
        <v>0</v>
      </c>
      <c r="FV221" s="18">
        <f t="shared" si="474"/>
        <v>0</v>
      </c>
      <c r="FW221" s="18">
        <f t="shared" si="475"/>
        <v>0</v>
      </c>
      <c r="FX221" s="18">
        <f t="shared" si="476"/>
        <v>0</v>
      </c>
      <c r="FY221" s="18">
        <f t="shared" si="477"/>
        <v>0</v>
      </c>
      <c r="FZ221" s="18">
        <f t="shared" si="478"/>
        <v>0</v>
      </c>
      <c r="GA221" s="18">
        <f t="shared" si="479"/>
        <v>0</v>
      </c>
      <c r="GB221" s="18">
        <f t="shared" si="480"/>
        <v>0</v>
      </c>
      <c r="GC221" s="18">
        <f t="shared" si="481"/>
        <v>0</v>
      </c>
      <c r="GD221" s="18">
        <f t="shared" si="482"/>
        <v>0</v>
      </c>
      <c r="GE221" s="18">
        <f t="shared" si="483"/>
        <v>0</v>
      </c>
    </row>
    <row r="222" spans="1:187" x14ac:dyDescent="0.2">
      <c r="A222">
        <v>219</v>
      </c>
      <c r="B222" s="16">
        <f>Bonds!B222</f>
        <v>48365</v>
      </c>
      <c r="C222" s="17">
        <f>Bonds!C222</f>
        <v>4.125</v>
      </c>
      <c r="D222">
        <f>Bonds!Q222</f>
        <v>12</v>
      </c>
      <c r="E222">
        <f t="shared" si="363"/>
        <v>1</v>
      </c>
      <c r="F222" s="16">
        <f>IF(1&gt;$D222,"",IF($E222=1,EOMONTH(EDATE(Bonds!$I222,6*(1-1)),0),EDATE(Bonds!$I222,6*(1-1))))</f>
        <v>46356</v>
      </c>
      <c r="G222" s="16">
        <f>IF(2&gt;$D222,"",IF($E222=1,EOMONTH(EDATE(Bonds!$I222,6*(2-1)),0),EDATE(Bonds!$I222,6*(2-1))))</f>
        <v>46538</v>
      </c>
      <c r="H222" s="16">
        <f>IF(3&gt;$D222,"",IF($E222=1,EOMONTH(EDATE(Bonds!$I222,6*(3-1)),0),EDATE(Bonds!$I222,6*(3-1))))</f>
        <v>46721</v>
      </c>
      <c r="I222" s="16">
        <f>IF(4&gt;$D222,"",IF($E222=1,EOMONTH(EDATE(Bonds!$I222,6*(4-1)),0),EDATE(Bonds!$I222,6*(4-1))))</f>
        <v>46904</v>
      </c>
      <c r="J222" s="16">
        <f>IF(5&gt;$D222,"",IF($E222=1,EOMONTH(EDATE(Bonds!$I222,6*(5-1)),0),EDATE(Bonds!$I222,6*(5-1))))</f>
        <v>47087</v>
      </c>
      <c r="K222" s="16">
        <f>IF(6&gt;$D222,"",IF($E222=1,EOMONTH(EDATE(Bonds!$I222,6*(6-1)),0),EDATE(Bonds!$I222,6*(6-1))))</f>
        <v>47269</v>
      </c>
      <c r="L222" s="16">
        <f>IF(7&gt;$D222,"",IF($E222=1,EOMONTH(EDATE(Bonds!$I222,6*(7-1)),0),EDATE(Bonds!$I222,6*(7-1))))</f>
        <v>47452</v>
      </c>
      <c r="M222" s="16">
        <f>IF(8&gt;$D222,"",IF($E222=1,EOMONTH(EDATE(Bonds!$I222,6*(8-1)),0),EDATE(Bonds!$I222,6*(8-1))))</f>
        <v>47634</v>
      </c>
      <c r="N222" s="16">
        <f>IF(9&gt;$D222,"",IF($E222=1,EOMONTH(EDATE(Bonds!$I222,6*(9-1)),0),EDATE(Bonds!$I222,6*(9-1))))</f>
        <v>47817</v>
      </c>
      <c r="O222" s="16">
        <f>IF(10&gt;$D222,"",IF($E222=1,EOMONTH(EDATE(Bonds!$I222,6*(10-1)),0),EDATE(Bonds!$I222,6*(10-1))))</f>
        <v>47999</v>
      </c>
      <c r="P222" s="16">
        <f>IF(11&gt;$D222,"",IF($E222=1,EOMONTH(EDATE(Bonds!$I222,6*(11-1)),0),EDATE(Bonds!$I222,6*(11-1))))</f>
        <v>48182</v>
      </c>
      <c r="Q222" s="16">
        <f>IF(12&gt;$D222,"",IF($E222=1,EOMONTH(EDATE(Bonds!$I222,6*(12-1)),0),EDATE(Bonds!$I222,6*(12-1))))</f>
        <v>48365</v>
      </c>
      <c r="R222" s="16" t="str">
        <f>IF(13&gt;$D222,"",IF($E222=1,EOMONTH(EDATE(Bonds!$I222,6*(13-1)),0),EDATE(Bonds!$I222,6*(13-1))))</f>
        <v/>
      </c>
      <c r="S222" s="16" t="str">
        <f>IF(14&gt;$D222,"",IF($E222=1,EOMONTH(EDATE(Bonds!$I222,6*(14-1)),0),EDATE(Bonds!$I222,6*(14-1))))</f>
        <v/>
      </c>
      <c r="T222" s="16" t="str">
        <f>IF(15&gt;$D222,"",IF($E222=1,EOMONTH(EDATE(Bonds!$I222,6*(15-1)),0),EDATE(Bonds!$I222,6*(15-1))))</f>
        <v/>
      </c>
      <c r="U222" s="16" t="str">
        <f>IF(16&gt;$D222,"",IF($E222=1,EOMONTH(EDATE(Bonds!$I222,6*(16-1)),0),EDATE(Bonds!$I222,6*(16-1))))</f>
        <v/>
      </c>
      <c r="V222" s="16" t="str">
        <f>IF(17&gt;$D222,"",IF($E222=1,EOMONTH(EDATE(Bonds!$I222,6*(17-1)),0),EDATE(Bonds!$I222,6*(17-1))))</f>
        <v/>
      </c>
      <c r="W222" s="16" t="str">
        <f>IF(18&gt;$D222,"",IF($E222=1,EOMONTH(EDATE(Bonds!$I222,6*(18-1)),0),EDATE(Bonds!$I222,6*(18-1))))</f>
        <v/>
      </c>
      <c r="X222" s="16" t="str">
        <f>IF(19&gt;$D222,"",IF($E222=1,EOMONTH(EDATE(Bonds!$I222,6*(19-1)),0),EDATE(Bonds!$I222,6*(19-1))))</f>
        <v/>
      </c>
      <c r="Y222" s="16" t="str">
        <f>IF(20&gt;$D222,"",IF($E222=1,EOMONTH(EDATE(Bonds!$I222,6*(20-1)),0),EDATE(Bonds!$I222,6*(20-1))))</f>
        <v/>
      </c>
      <c r="Z222" s="16" t="str">
        <f>IF(21&gt;$D222,"",IF($E222=1,EOMONTH(EDATE(Bonds!$I222,6*(21-1)),0),EDATE(Bonds!$I222,6*(21-1))))</f>
        <v/>
      </c>
      <c r="AA222" s="16" t="str">
        <f>IF(22&gt;$D222,"",IF($E222=1,EOMONTH(EDATE(Bonds!$I222,6*(22-1)),0),EDATE(Bonds!$I222,6*(22-1))))</f>
        <v/>
      </c>
      <c r="AB222" s="16" t="str">
        <f>IF(23&gt;$D222,"",IF($E222=1,EOMONTH(EDATE(Bonds!$I222,6*(23-1)),0),EDATE(Bonds!$I222,6*(23-1))))</f>
        <v/>
      </c>
      <c r="AC222" s="16" t="str">
        <f>IF(24&gt;$D222,"",IF($E222=1,EOMONTH(EDATE(Bonds!$I222,6*(24-1)),0),EDATE(Bonds!$I222,6*(24-1))))</f>
        <v/>
      </c>
      <c r="AD222" s="16" t="str">
        <f>IF(25&gt;$D222,"",IF($E222=1,EOMONTH(EDATE(Bonds!$I222,6*(25-1)),0),EDATE(Bonds!$I222,6*(25-1))))</f>
        <v/>
      </c>
      <c r="AE222" s="16" t="str">
        <f>IF(26&gt;$D222,"",IF($E222=1,EOMONTH(EDATE(Bonds!$I222,6*(26-1)),0),EDATE(Bonds!$I222,6*(26-1))))</f>
        <v/>
      </c>
      <c r="AF222" s="16" t="str">
        <f>IF(27&gt;$D222,"",IF($E222=1,EOMONTH(EDATE(Bonds!$I222,6*(27-1)),0),EDATE(Bonds!$I222,6*(27-1))))</f>
        <v/>
      </c>
      <c r="AG222" s="16" t="str">
        <f>IF(28&gt;$D222,"",IF($E222=1,EOMONTH(EDATE(Bonds!$I222,6*(28-1)),0),EDATE(Bonds!$I222,6*(28-1))))</f>
        <v/>
      </c>
      <c r="AH222" s="16" t="str">
        <f>IF(29&gt;$D222,"",IF($E222=1,EOMONTH(EDATE(Bonds!$I222,6*(29-1)),0),EDATE(Bonds!$I222,6*(29-1))))</f>
        <v/>
      </c>
      <c r="AI222" s="16" t="str">
        <f>IF(30&gt;$D222,"",IF($E222=1,EOMONTH(EDATE(Bonds!$I222,6*(30-1)),0),EDATE(Bonds!$I222,6*(30-1))))</f>
        <v/>
      </c>
      <c r="AJ222" s="16" t="str">
        <f>IF(31&gt;$D222,"",IF($E222=1,EOMONTH(EDATE(Bonds!$I222,6*(31-1)),0),EDATE(Bonds!$I222,6*(31-1))))</f>
        <v/>
      </c>
      <c r="AK222" s="16" t="str">
        <f>IF(32&gt;$D222,"",IF($E222=1,EOMONTH(EDATE(Bonds!$I222,6*(32-1)),0),EDATE(Bonds!$I222,6*(32-1))))</f>
        <v/>
      </c>
      <c r="AL222" s="16" t="str">
        <f>IF(33&gt;$D222,"",IF($E222=1,EOMONTH(EDATE(Bonds!$I222,6*(33-1)),0),EDATE(Bonds!$I222,6*(33-1))))</f>
        <v/>
      </c>
      <c r="AM222" s="16" t="str">
        <f>IF(34&gt;$D222,"",IF($E222=1,EOMONTH(EDATE(Bonds!$I222,6*(34-1)),0),EDATE(Bonds!$I222,6*(34-1))))</f>
        <v/>
      </c>
      <c r="AN222" s="16" t="str">
        <f>IF(35&gt;$D222,"",IF($E222=1,EOMONTH(EDATE(Bonds!$I222,6*(35-1)),0),EDATE(Bonds!$I222,6*(35-1))))</f>
        <v/>
      </c>
      <c r="AO222" s="16" t="str">
        <f>IF(36&gt;$D222,"",IF($E222=1,EOMONTH(EDATE(Bonds!$I222,6*(36-1)),0),EDATE(Bonds!$I222,6*(36-1))))</f>
        <v/>
      </c>
      <c r="AP222" s="16" t="str">
        <f>IF(37&gt;$D222,"",IF($E222=1,EOMONTH(EDATE(Bonds!$I222,6*(37-1)),0),EDATE(Bonds!$I222,6*(37-1))))</f>
        <v/>
      </c>
      <c r="AQ222" s="16" t="str">
        <f>IF(38&gt;$D222,"",IF($E222=1,EOMONTH(EDATE(Bonds!$I222,6*(38-1)),0),EDATE(Bonds!$I222,6*(38-1))))</f>
        <v/>
      </c>
      <c r="AR222" s="16" t="str">
        <f>IF(39&gt;$D222,"",IF($E222=1,EOMONTH(EDATE(Bonds!$I222,6*(39-1)),0),EDATE(Bonds!$I222,6*(39-1))))</f>
        <v/>
      </c>
      <c r="AS222" s="16" t="str">
        <f>IF(40&gt;$D222,"",IF($E222=1,EOMONTH(EDATE(Bonds!$I222,6*(40-1)),0),EDATE(Bonds!$I222,6*(40-1))))</f>
        <v/>
      </c>
      <c r="AT222" s="16" t="str">
        <f>IF(41&gt;$D222,"",IF($E222=1,EOMONTH(EDATE(Bonds!$I222,6*(41-1)),0),EDATE(Bonds!$I222,6*(41-1))))</f>
        <v/>
      </c>
      <c r="AU222" s="16" t="str">
        <f>IF(42&gt;$D222,"",IF($E222=1,EOMONTH(EDATE(Bonds!$I222,6*(42-1)),0),EDATE(Bonds!$I222,6*(42-1))))</f>
        <v/>
      </c>
      <c r="AV222" s="16" t="str">
        <f>IF(43&gt;$D222,"",IF($E222=1,EOMONTH(EDATE(Bonds!$I222,6*(43-1)),0),EDATE(Bonds!$I222,6*(43-1))))</f>
        <v/>
      </c>
      <c r="AW222" s="16" t="str">
        <f>IF(44&gt;$D222,"",IF($E222=1,EOMONTH(EDATE(Bonds!$I222,6*(44-1)),0),EDATE(Bonds!$I222,6*(44-1))))</f>
        <v/>
      </c>
      <c r="AX222" s="16" t="str">
        <f>IF(45&gt;$D222,"",IF($E222=1,EOMONTH(EDATE(Bonds!$I222,6*(45-1)),0),EDATE(Bonds!$I222,6*(45-1))))</f>
        <v/>
      </c>
      <c r="AY222" s="16" t="str">
        <f>IF(46&gt;$D222,"",IF($E222=1,EOMONTH(EDATE(Bonds!$I222,6*(46-1)),0),EDATE(Bonds!$I222,6*(46-1))))</f>
        <v/>
      </c>
      <c r="AZ222" s="16" t="str">
        <f>IF(47&gt;$D222,"",IF($E222=1,EOMONTH(EDATE(Bonds!$I222,6*(47-1)),0),EDATE(Bonds!$I222,6*(47-1))))</f>
        <v/>
      </c>
      <c r="BA222" s="16" t="str">
        <f>IF(48&gt;$D222,"",IF($E222=1,EOMONTH(EDATE(Bonds!$I222,6*(48-1)),0),EDATE(Bonds!$I222,6*(48-1))))</f>
        <v/>
      </c>
      <c r="BB222" s="16" t="str">
        <f>IF(49&gt;$D222,"",IF($E222=1,EOMONTH(EDATE(Bonds!$I222,6*(49-1)),0),EDATE(Bonds!$I222,6*(49-1))))</f>
        <v/>
      </c>
      <c r="BC222" s="16" t="str">
        <f>IF(50&gt;$D222,"",IF($E222=1,EOMONTH(EDATE(Bonds!$I222,6*(50-1)),0),EDATE(Bonds!$I222,6*(50-1))))</f>
        <v/>
      </c>
      <c r="BD222" s="16" t="str">
        <f>IF(51&gt;$D222,"",IF($E222=1,EOMONTH(EDATE(Bonds!$I222,6*(51-1)),0),EDATE(Bonds!$I222,6*(51-1))))</f>
        <v/>
      </c>
      <c r="BE222" s="16" t="str">
        <f>IF(52&gt;$D222,"",IF($E222=1,EOMONTH(EDATE(Bonds!$I222,6*(52-1)),0),EDATE(Bonds!$I222,6*(52-1))))</f>
        <v/>
      </c>
      <c r="BF222" s="16" t="str">
        <f>IF(53&gt;$D222,"",IF($E222=1,EOMONTH(EDATE(Bonds!$I222,6*(53-1)),0),EDATE(Bonds!$I222,6*(53-1))))</f>
        <v/>
      </c>
      <c r="BG222" s="16" t="str">
        <f>IF(54&gt;$D222,"",IF($E222=1,EOMONTH(EDATE(Bonds!$I222,6*(54-1)),0),EDATE(Bonds!$I222,6*(54-1))))</f>
        <v/>
      </c>
      <c r="BH222" s="16" t="str">
        <f>IF(55&gt;$D222,"",IF($E222=1,EOMONTH(EDATE(Bonds!$I222,6*(55-1)),0),EDATE(Bonds!$I222,6*(55-1))))</f>
        <v/>
      </c>
      <c r="BI222" s="16" t="str">
        <f>IF(56&gt;$D222,"",IF($E222=1,EOMONTH(EDATE(Bonds!$I222,6*(56-1)),0),EDATE(Bonds!$I222,6*(56-1))))</f>
        <v/>
      </c>
      <c r="BJ222" s="16" t="str">
        <f>IF(57&gt;$D222,"",IF($E222=1,EOMONTH(EDATE(Bonds!$I222,6*(57-1)),0),EDATE(Bonds!$I222,6*(57-1))))</f>
        <v/>
      </c>
      <c r="BK222" s="16" t="str">
        <f>IF(58&gt;$D222,"",IF($E222=1,EOMONTH(EDATE(Bonds!$I222,6*(58-1)),0),EDATE(Bonds!$I222,6*(58-1))))</f>
        <v/>
      </c>
      <c r="BL222" s="16" t="str">
        <f>IF(59&gt;$D222,"",IF($E222=1,EOMONTH(EDATE(Bonds!$I222,6*(59-1)),0),EDATE(Bonds!$I222,6*(59-1))))</f>
        <v/>
      </c>
      <c r="BM222" s="16" t="str">
        <f>IF(60&gt;$D222,"",IF($E222=1,EOMONTH(EDATE(Bonds!$I222,6*(60-1)),0),EDATE(Bonds!$I222,6*(60-1))))</f>
        <v/>
      </c>
      <c r="BO222" s="22">
        <f t="shared" si="364"/>
        <v>3.7824450557891486E-2</v>
      </c>
      <c r="BP222" s="22">
        <f t="shared" si="365"/>
        <v>4.0341365208761304E-2</v>
      </c>
      <c r="BQ222" s="22">
        <f t="shared" si="366"/>
        <v>4.1978837763900843E-2</v>
      </c>
      <c r="BR222" s="22">
        <f t="shared" si="367"/>
        <v>4.3017047494765953E-2</v>
      </c>
      <c r="BS222" s="22">
        <f t="shared" si="368"/>
        <v>4.3665911187548631E-2</v>
      </c>
      <c r="BT222" s="22">
        <f t="shared" si="369"/>
        <v>4.4070303200002582E-2</v>
      </c>
      <c r="BU222" s="22">
        <f t="shared" si="370"/>
        <v>4.4335258765174398E-2</v>
      </c>
      <c r="BV222" s="22">
        <f t="shared" si="371"/>
        <v>4.4525395021328441E-2</v>
      </c>
      <c r="BW222" s="22">
        <f t="shared" si="372"/>
        <v>4.4687582848299434E-2</v>
      </c>
      <c r="BX222" s="22">
        <f t="shared" si="373"/>
        <v>4.4848211351336209E-2</v>
      </c>
      <c r="BY222" s="22">
        <f t="shared" si="374"/>
        <v>4.5025951804613253E-2</v>
      </c>
      <c r="BZ222" s="22">
        <f t="shared" si="375"/>
        <v>4.5228999635704245E-2</v>
      </c>
      <c r="CA222" s="22" t="str">
        <f t="shared" si="376"/>
        <v/>
      </c>
      <c r="CB222" s="22" t="str">
        <f t="shared" si="377"/>
        <v/>
      </c>
      <c r="CC222" s="22" t="str">
        <f t="shared" si="378"/>
        <v/>
      </c>
      <c r="CD222" s="22" t="str">
        <f t="shared" si="379"/>
        <v/>
      </c>
      <c r="CE222" s="22" t="str">
        <f t="shared" si="380"/>
        <v/>
      </c>
      <c r="CF222" s="22" t="str">
        <f t="shared" si="381"/>
        <v/>
      </c>
      <c r="CG222" s="22" t="str">
        <f t="shared" si="382"/>
        <v/>
      </c>
      <c r="CH222" s="22" t="str">
        <f t="shared" si="383"/>
        <v/>
      </c>
      <c r="CI222" s="22" t="str">
        <f t="shared" si="384"/>
        <v/>
      </c>
      <c r="CJ222" s="22" t="str">
        <f t="shared" si="385"/>
        <v/>
      </c>
      <c r="CK222" s="22" t="str">
        <f t="shared" si="386"/>
        <v/>
      </c>
      <c r="CL222" s="22" t="str">
        <f t="shared" si="387"/>
        <v/>
      </c>
      <c r="CM222" s="22" t="str">
        <f t="shared" si="388"/>
        <v/>
      </c>
      <c r="CN222" s="22" t="str">
        <f t="shared" si="389"/>
        <v/>
      </c>
      <c r="CO222" s="22" t="str">
        <f t="shared" si="390"/>
        <v/>
      </c>
      <c r="CP222" s="22" t="str">
        <f t="shared" si="391"/>
        <v/>
      </c>
      <c r="CQ222" s="22" t="str">
        <f t="shared" si="392"/>
        <v/>
      </c>
      <c r="CR222" s="22" t="str">
        <f t="shared" si="393"/>
        <v/>
      </c>
      <c r="CS222" s="22" t="str">
        <f t="shared" si="394"/>
        <v/>
      </c>
      <c r="CT222" s="22" t="str">
        <f t="shared" si="395"/>
        <v/>
      </c>
      <c r="CU222" s="22" t="str">
        <f t="shared" si="396"/>
        <v/>
      </c>
      <c r="CV222" s="22" t="str">
        <f t="shared" si="397"/>
        <v/>
      </c>
      <c r="CW222" s="22" t="str">
        <f t="shared" si="398"/>
        <v/>
      </c>
      <c r="CX222" s="22" t="str">
        <f t="shared" si="399"/>
        <v/>
      </c>
      <c r="CY222" s="22" t="str">
        <f t="shared" si="400"/>
        <v/>
      </c>
      <c r="CZ222" s="22" t="str">
        <f t="shared" si="401"/>
        <v/>
      </c>
      <c r="DA222" s="22" t="str">
        <f t="shared" si="402"/>
        <v/>
      </c>
      <c r="DB222" s="22" t="str">
        <f t="shared" si="403"/>
        <v/>
      </c>
      <c r="DC222" s="22" t="str">
        <f t="shared" si="404"/>
        <v/>
      </c>
      <c r="DD222" s="22" t="str">
        <f t="shared" si="405"/>
        <v/>
      </c>
      <c r="DE222" s="22" t="str">
        <f t="shared" si="406"/>
        <v/>
      </c>
      <c r="DF222" s="22" t="str">
        <f t="shared" si="407"/>
        <v/>
      </c>
      <c r="DG222" s="22" t="str">
        <f t="shared" si="408"/>
        <v/>
      </c>
      <c r="DH222" s="22" t="str">
        <f t="shared" si="409"/>
        <v/>
      </c>
      <c r="DI222" s="22" t="str">
        <f t="shared" si="410"/>
        <v/>
      </c>
      <c r="DJ222" s="22" t="str">
        <f t="shared" si="411"/>
        <v/>
      </c>
      <c r="DK222" s="22" t="str">
        <f t="shared" si="412"/>
        <v/>
      </c>
      <c r="DL222" s="22" t="str">
        <f t="shared" si="413"/>
        <v/>
      </c>
      <c r="DM222" s="22" t="str">
        <f t="shared" si="414"/>
        <v/>
      </c>
      <c r="DN222" s="22" t="str">
        <f t="shared" si="415"/>
        <v/>
      </c>
      <c r="DO222" s="22" t="str">
        <f t="shared" si="416"/>
        <v/>
      </c>
      <c r="DP222" s="22" t="str">
        <f t="shared" si="417"/>
        <v/>
      </c>
      <c r="DQ222" s="22" t="str">
        <f t="shared" si="418"/>
        <v/>
      </c>
      <c r="DR222" s="22" t="str">
        <f t="shared" si="419"/>
        <v/>
      </c>
      <c r="DS222" s="22" t="str">
        <f t="shared" si="420"/>
        <v/>
      </c>
      <c r="DT222" s="22" t="str">
        <f t="shared" si="421"/>
        <v/>
      </c>
      <c r="DU222" s="22" t="str">
        <f t="shared" si="422"/>
        <v/>
      </c>
      <c r="DV222" s="22" t="str">
        <f t="shared" si="423"/>
        <v/>
      </c>
      <c r="DX222" s="18">
        <f t="shared" si="424"/>
        <v>2.0448361474706371</v>
      </c>
      <c r="DY222" s="18">
        <f t="shared" si="425"/>
        <v>2.0029676441169615</v>
      </c>
      <c r="DZ222" s="18">
        <f t="shared" si="426"/>
        <v>1.9589216215928344</v>
      </c>
      <c r="EA222" s="18">
        <f t="shared" si="427"/>
        <v>1.9146835899038654</v>
      </c>
      <c r="EB222" s="18">
        <f t="shared" si="428"/>
        <v>1.8711212977836373</v>
      </c>
      <c r="EC222" s="18">
        <f t="shared" si="429"/>
        <v>1.8288022506740957</v>
      </c>
      <c r="ED222" s="18">
        <f t="shared" si="430"/>
        <v>1.7873067540011809</v>
      </c>
      <c r="EE222" s="18">
        <f t="shared" si="431"/>
        <v>1.7469894812885067</v>
      </c>
      <c r="EF222" s="18">
        <f t="shared" si="432"/>
        <v>1.707250603227255</v>
      </c>
      <c r="EG222" s="18">
        <f t="shared" si="433"/>
        <v>1.6683616414383624</v>
      </c>
      <c r="EH222" s="18">
        <f t="shared" si="434"/>
        <v>1.6297505126012033</v>
      </c>
      <c r="EI222" s="18">
        <f t="shared" si="435"/>
        <v>78.756046013315924</v>
      </c>
      <c r="EJ222" s="18">
        <f t="shared" si="436"/>
        <v>0</v>
      </c>
      <c r="EK222" s="18">
        <f t="shared" si="437"/>
        <v>0</v>
      </c>
      <c r="EL222" s="18">
        <f t="shared" si="438"/>
        <v>0</v>
      </c>
      <c r="EM222" s="18">
        <f t="shared" si="439"/>
        <v>0</v>
      </c>
      <c r="EN222" s="18">
        <f t="shared" si="440"/>
        <v>0</v>
      </c>
      <c r="EO222" s="18">
        <f t="shared" si="441"/>
        <v>0</v>
      </c>
      <c r="EP222" s="18">
        <f t="shared" si="442"/>
        <v>0</v>
      </c>
      <c r="EQ222" s="18">
        <f t="shared" si="443"/>
        <v>0</v>
      </c>
      <c r="ER222" s="18">
        <f t="shared" si="444"/>
        <v>0</v>
      </c>
      <c r="ES222" s="18">
        <f t="shared" si="445"/>
        <v>0</v>
      </c>
      <c r="ET222" s="18">
        <f t="shared" si="446"/>
        <v>0</v>
      </c>
      <c r="EU222" s="18">
        <f t="shared" si="447"/>
        <v>0</v>
      </c>
      <c r="EV222" s="18">
        <f t="shared" si="448"/>
        <v>0</v>
      </c>
      <c r="EW222" s="18">
        <f t="shared" si="449"/>
        <v>0</v>
      </c>
      <c r="EX222" s="18">
        <f t="shared" si="450"/>
        <v>0</v>
      </c>
      <c r="EY222" s="18">
        <f t="shared" si="451"/>
        <v>0</v>
      </c>
      <c r="EZ222" s="18">
        <f t="shared" si="452"/>
        <v>0</v>
      </c>
      <c r="FA222" s="18">
        <f t="shared" si="453"/>
        <v>0</v>
      </c>
      <c r="FB222" s="18">
        <f t="shared" si="454"/>
        <v>0</v>
      </c>
      <c r="FC222" s="18">
        <f t="shared" si="455"/>
        <v>0</v>
      </c>
      <c r="FD222" s="18">
        <f t="shared" si="456"/>
        <v>0</v>
      </c>
      <c r="FE222" s="18">
        <f t="shared" si="457"/>
        <v>0</v>
      </c>
      <c r="FF222" s="18">
        <f t="shared" si="458"/>
        <v>0</v>
      </c>
      <c r="FG222" s="18">
        <f t="shared" si="459"/>
        <v>0</v>
      </c>
      <c r="FH222" s="18">
        <f t="shared" si="460"/>
        <v>0</v>
      </c>
      <c r="FI222" s="18">
        <f t="shared" si="461"/>
        <v>0</v>
      </c>
      <c r="FJ222" s="18">
        <f t="shared" si="462"/>
        <v>0</v>
      </c>
      <c r="FK222" s="18">
        <f t="shared" si="463"/>
        <v>0</v>
      </c>
      <c r="FL222" s="18">
        <f t="shared" si="464"/>
        <v>0</v>
      </c>
      <c r="FM222" s="18">
        <f t="shared" si="465"/>
        <v>0</v>
      </c>
      <c r="FN222" s="18">
        <f t="shared" si="466"/>
        <v>0</v>
      </c>
      <c r="FO222" s="18">
        <f t="shared" si="467"/>
        <v>0</v>
      </c>
      <c r="FP222" s="18">
        <f t="shared" si="468"/>
        <v>0</v>
      </c>
      <c r="FQ222" s="18">
        <f t="shared" si="469"/>
        <v>0</v>
      </c>
      <c r="FR222" s="18">
        <f t="shared" si="470"/>
        <v>0</v>
      </c>
      <c r="FS222" s="18">
        <f t="shared" si="471"/>
        <v>0</v>
      </c>
      <c r="FT222" s="18">
        <f t="shared" si="472"/>
        <v>0</v>
      </c>
      <c r="FU222" s="18">
        <f t="shared" si="473"/>
        <v>0</v>
      </c>
      <c r="FV222" s="18">
        <f t="shared" si="474"/>
        <v>0</v>
      </c>
      <c r="FW222" s="18">
        <f t="shared" si="475"/>
        <v>0</v>
      </c>
      <c r="FX222" s="18">
        <f t="shared" si="476"/>
        <v>0</v>
      </c>
      <c r="FY222" s="18">
        <f t="shared" si="477"/>
        <v>0</v>
      </c>
      <c r="FZ222" s="18">
        <f t="shared" si="478"/>
        <v>0</v>
      </c>
      <c r="GA222" s="18">
        <f t="shared" si="479"/>
        <v>0</v>
      </c>
      <c r="GB222" s="18">
        <f t="shared" si="480"/>
        <v>0</v>
      </c>
      <c r="GC222" s="18">
        <f t="shared" si="481"/>
        <v>0</v>
      </c>
      <c r="GD222" s="18">
        <f t="shared" si="482"/>
        <v>0</v>
      </c>
      <c r="GE222" s="18">
        <f t="shared" si="483"/>
        <v>0</v>
      </c>
    </row>
    <row r="223" spans="1:187" x14ac:dyDescent="0.2">
      <c r="A223">
        <v>220</v>
      </c>
      <c r="B223" s="16">
        <f>Bonds!B223</f>
        <v>48395</v>
      </c>
      <c r="C223" s="17">
        <f>Bonds!C223</f>
        <v>4</v>
      </c>
      <c r="D223">
        <f>Bonds!Q223</f>
        <v>12</v>
      </c>
      <c r="E223">
        <f t="shared" si="363"/>
        <v>1</v>
      </c>
      <c r="F223" s="16">
        <f>IF(1&gt;$D223,"",IF($E223=1,EOMONTH(EDATE(Bonds!$I223,6*(1-1)),0),EDATE(Bonds!$I223,6*(1-1))))</f>
        <v>46387</v>
      </c>
      <c r="G223" s="16">
        <f>IF(2&gt;$D223,"",IF($E223=1,EOMONTH(EDATE(Bonds!$I223,6*(2-1)),0),EDATE(Bonds!$I223,6*(2-1))))</f>
        <v>46568</v>
      </c>
      <c r="H223" s="16">
        <f>IF(3&gt;$D223,"",IF($E223=1,EOMONTH(EDATE(Bonds!$I223,6*(3-1)),0),EDATE(Bonds!$I223,6*(3-1))))</f>
        <v>46752</v>
      </c>
      <c r="I223" s="16">
        <f>IF(4&gt;$D223,"",IF($E223=1,EOMONTH(EDATE(Bonds!$I223,6*(4-1)),0),EDATE(Bonds!$I223,6*(4-1))))</f>
        <v>46934</v>
      </c>
      <c r="J223" s="16">
        <f>IF(5&gt;$D223,"",IF($E223=1,EOMONTH(EDATE(Bonds!$I223,6*(5-1)),0),EDATE(Bonds!$I223,6*(5-1))))</f>
        <v>47118</v>
      </c>
      <c r="K223" s="16">
        <f>IF(6&gt;$D223,"",IF($E223=1,EOMONTH(EDATE(Bonds!$I223,6*(6-1)),0),EDATE(Bonds!$I223,6*(6-1))))</f>
        <v>47299</v>
      </c>
      <c r="L223" s="16">
        <f>IF(7&gt;$D223,"",IF($E223=1,EOMONTH(EDATE(Bonds!$I223,6*(7-1)),0),EDATE(Bonds!$I223,6*(7-1))))</f>
        <v>47483</v>
      </c>
      <c r="M223" s="16">
        <f>IF(8&gt;$D223,"",IF($E223=1,EOMONTH(EDATE(Bonds!$I223,6*(8-1)),0),EDATE(Bonds!$I223,6*(8-1))))</f>
        <v>47664</v>
      </c>
      <c r="N223" s="16">
        <f>IF(9&gt;$D223,"",IF($E223=1,EOMONTH(EDATE(Bonds!$I223,6*(9-1)),0),EDATE(Bonds!$I223,6*(9-1))))</f>
        <v>47848</v>
      </c>
      <c r="O223" s="16">
        <f>IF(10&gt;$D223,"",IF($E223=1,EOMONTH(EDATE(Bonds!$I223,6*(10-1)),0),EDATE(Bonds!$I223,6*(10-1))))</f>
        <v>48029</v>
      </c>
      <c r="P223" s="16">
        <f>IF(11&gt;$D223,"",IF($E223=1,EOMONTH(EDATE(Bonds!$I223,6*(11-1)),0),EDATE(Bonds!$I223,6*(11-1))))</f>
        <v>48213</v>
      </c>
      <c r="Q223" s="16">
        <f>IF(12&gt;$D223,"",IF($E223=1,EOMONTH(EDATE(Bonds!$I223,6*(12-1)),0),EDATE(Bonds!$I223,6*(12-1))))</f>
        <v>48395</v>
      </c>
      <c r="R223" s="16" t="str">
        <f>IF(13&gt;$D223,"",IF($E223=1,EOMONTH(EDATE(Bonds!$I223,6*(13-1)),0),EDATE(Bonds!$I223,6*(13-1))))</f>
        <v/>
      </c>
      <c r="S223" s="16" t="str">
        <f>IF(14&gt;$D223,"",IF($E223=1,EOMONTH(EDATE(Bonds!$I223,6*(14-1)),0),EDATE(Bonds!$I223,6*(14-1))))</f>
        <v/>
      </c>
      <c r="T223" s="16" t="str">
        <f>IF(15&gt;$D223,"",IF($E223=1,EOMONTH(EDATE(Bonds!$I223,6*(15-1)),0),EDATE(Bonds!$I223,6*(15-1))))</f>
        <v/>
      </c>
      <c r="U223" s="16" t="str">
        <f>IF(16&gt;$D223,"",IF($E223=1,EOMONTH(EDATE(Bonds!$I223,6*(16-1)),0),EDATE(Bonds!$I223,6*(16-1))))</f>
        <v/>
      </c>
      <c r="V223" s="16" t="str">
        <f>IF(17&gt;$D223,"",IF($E223=1,EOMONTH(EDATE(Bonds!$I223,6*(17-1)),0),EDATE(Bonds!$I223,6*(17-1))))</f>
        <v/>
      </c>
      <c r="W223" s="16" t="str">
        <f>IF(18&gt;$D223,"",IF($E223=1,EOMONTH(EDATE(Bonds!$I223,6*(18-1)),0),EDATE(Bonds!$I223,6*(18-1))))</f>
        <v/>
      </c>
      <c r="X223" s="16" t="str">
        <f>IF(19&gt;$D223,"",IF($E223=1,EOMONTH(EDATE(Bonds!$I223,6*(19-1)),0),EDATE(Bonds!$I223,6*(19-1))))</f>
        <v/>
      </c>
      <c r="Y223" s="16" t="str">
        <f>IF(20&gt;$D223,"",IF($E223=1,EOMONTH(EDATE(Bonds!$I223,6*(20-1)),0),EDATE(Bonds!$I223,6*(20-1))))</f>
        <v/>
      </c>
      <c r="Z223" s="16" t="str">
        <f>IF(21&gt;$D223,"",IF($E223=1,EOMONTH(EDATE(Bonds!$I223,6*(21-1)),0),EDATE(Bonds!$I223,6*(21-1))))</f>
        <v/>
      </c>
      <c r="AA223" s="16" t="str">
        <f>IF(22&gt;$D223,"",IF($E223=1,EOMONTH(EDATE(Bonds!$I223,6*(22-1)),0),EDATE(Bonds!$I223,6*(22-1))))</f>
        <v/>
      </c>
      <c r="AB223" s="16" t="str">
        <f>IF(23&gt;$D223,"",IF($E223=1,EOMONTH(EDATE(Bonds!$I223,6*(23-1)),0),EDATE(Bonds!$I223,6*(23-1))))</f>
        <v/>
      </c>
      <c r="AC223" s="16" t="str">
        <f>IF(24&gt;$D223,"",IF($E223=1,EOMONTH(EDATE(Bonds!$I223,6*(24-1)),0),EDATE(Bonds!$I223,6*(24-1))))</f>
        <v/>
      </c>
      <c r="AD223" s="16" t="str">
        <f>IF(25&gt;$D223,"",IF($E223=1,EOMONTH(EDATE(Bonds!$I223,6*(25-1)),0),EDATE(Bonds!$I223,6*(25-1))))</f>
        <v/>
      </c>
      <c r="AE223" s="16" t="str">
        <f>IF(26&gt;$D223,"",IF($E223=1,EOMONTH(EDATE(Bonds!$I223,6*(26-1)),0),EDATE(Bonds!$I223,6*(26-1))))</f>
        <v/>
      </c>
      <c r="AF223" s="16" t="str">
        <f>IF(27&gt;$D223,"",IF($E223=1,EOMONTH(EDATE(Bonds!$I223,6*(27-1)),0),EDATE(Bonds!$I223,6*(27-1))))</f>
        <v/>
      </c>
      <c r="AG223" s="16" t="str">
        <f>IF(28&gt;$D223,"",IF($E223=1,EOMONTH(EDATE(Bonds!$I223,6*(28-1)),0),EDATE(Bonds!$I223,6*(28-1))))</f>
        <v/>
      </c>
      <c r="AH223" s="16" t="str">
        <f>IF(29&gt;$D223,"",IF($E223=1,EOMONTH(EDATE(Bonds!$I223,6*(29-1)),0),EDATE(Bonds!$I223,6*(29-1))))</f>
        <v/>
      </c>
      <c r="AI223" s="16" t="str">
        <f>IF(30&gt;$D223,"",IF($E223=1,EOMONTH(EDATE(Bonds!$I223,6*(30-1)),0),EDATE(Bonds!$I223,6*(30-1))))</f>
        <v/>
      </c>
      <c r="AJ223" s="16" t="str">
        <f>IF(31&gt;$D223,"",IF($E223=1,EOMONTH(EDATE(Bonds!$I223,6*(31-1)),0),EDATE(Bonds!$I223,6*(31-1))))</f>
        <v/>
      </c>
      <c r="AK223" s="16" t="str">
        <f>IF(32&gt;$D223,"",IF($E223=1,EOMONTH(EDATE(Bonds!$I223,6*(32-1)),0),EDATE(Bonds!$I223,6*(32-1))))</f>
        <v/>
      </c>
      <c r="AL223" s="16" t="str">
        <f>IF(33&gt;$D223,"",IF($E223=1,EOMONTH(EDATE(Bonds!$I223,6*(33-1)),0),EDATE(Bonds!$I223,6*(33-1))))</f>
        <v/>
      </c>
      <c r="AM223" s="16" t="str">
        <f>IF(34&gt;$D223,"",IF($E223=1,EOMONTH(EDATE(Bonds!$I223,6*(34-1)),0),EDATE(Bonds!$I223,6*(34-1))))</f>
        <v/>
      </c>
      <c r="AN223" s="16" t="str">
        <f>IF(35&gt;$D223,"",IF($E223=1,EOMONTH(EDATE(Bonds!$I223,6*(35-1)),0),EDATE(Bonds!$I223,6*(35-1))))</f>
        <v/>
      </c>
      <c r="AO223" s="16" t="str">
        <f>IF(36&gt;$D223,"",IF($E223=1,EOMONTH(EDATE(Bonds!$I223,6*(36-1)),0),EDATE(Bonds!$I223,6*(36-1))))</f>
        <v/>
      </c>
      <c r="AP223" s="16" t="str">
        <f>IF(37&gt;$D223,"",IF($E223=1,EOMONTH(EDATE(Bonds!$I223,6*(37-1)),0),EDATE(Bonds!$I223,6*(37-1))))</f>
        <v/>
      </c>
      <c r="AQ223" s="16" t="str">
        <f>IF(38&gt;$D223,"",IF($E223=1,EOMONTH(EDATE(Bonds!$I223,6*(38-1)),0),EDATE(Bonds!$I223,6*(38-1))))</f>
        <v/>
      </c>
      <c r="AR223" s="16" t="str">
        <f>IF(39&gt;$D223,"",IF($E223=1,EOMONTH(EDATE(Bonds!$I223,6*(39-1)),0),EDATE(Bonds!$I223,6*(39-1))))</f>
        <v/>
      </c>
      <c r="AS223" s="16" t="str">
        <f>IF(40&gt;$D223,"",IF($E223=1,EOMONTH(EDATE(Bonds!$I223,6*(40-1)),0),EDATE(Bonds!$I223,6*(40-1))))</f>
        <v/>
      </c>
      <c r="AT223" s="16" t="str">
        <f>IF(41&gt;$D223,"",IF($E223=1,EOMONTH(EDATE(Bonds!$I223,6*(41-1)),0),EDATE(Bonds!$I223,6*(41-1))))</f>
        <v/>
      </c>
      <c r="AU223" s="16" t="str">
        <f>IF(42&gt;$D223,"",IF($E223=1,EOMONTH(EDATE(Bonds!$I223,6*(42-1)),0),EDATE(Bonds!$I223,6*(42-1))))</f>
        <v/>
      </c>
      <c r="AV223" s="16" t="str">
        <f>IF(43&gt;$D223,"",IF($E223=1,EOMONTH(EDATE(Bonds!$I223,6*(43-1)),0),EDATE(Bonds!$I223,6*(43-1))))</f>
        <v/>
      </c>
      <c r="AW223" s="16" t="str">
        <f>IF(44&gt;$D223,"",IF($E223=1,EOMONTH(EDATE(Bonds!$I223,6*(44-1)),0),EDATE(Bonds!$I223,6*(44-1))))</f>
        <v/>
      </c>
      <c r="AX223" s="16" t="str">
        <f>IF(45&gt;$D223,"",IF($E223=1,EOMONTH(EDATE(Bonds!$I223,6*(45-1)),0),EDATE(Bonds!$I223,6*(45-1))))</f>
        <v/>
      </c>
      <c r="AY223" s="16" t="str">
        <f>IF(46&gt;$D223,"",IF($E223=1,EOMONTH(EDATE(Bonds!$I223,6*(46-1)),0),EDATE(Bonds!$I223,6*(46-1))))</f>
        <v/>
      </c>
      <c r="AZ223" s="16" t="str">
        <f>IF(47&gt;$D223,"",IF($E223=1,EOMONTH(EDATE(Bonds!$I223,6*(47-1)),0),EDATE(Bonds!$I223,6*(47-1))))</f>
        <v/>
      </c>
      <c r="BA223" s="16" t="str">
        <f>IF(48&gt;$D223,"",IF($E223=1,EOMONTH(EDATE(Bonds!$I223,6*(48-1)),0),EDATE(Bonds!$I223,6*(48-1))))</f>
        <v/>
      </c>
      <c r="BB223" s="16" t="str">
        <f>IF(49&gt;$D223,"",IF($E223=1,EOMONTH(EDATE(Bonds!$I223,6*(49-1)),0),EDATE(Bonds!$I223,6*(49-1))))</f>
        <v/>
      </c>
      <c r="BC223" s="16" t="str">
        <f>IF(50&gt;$D223,"",IF($E223=1,EOMONTH(EDATE(Bonds!$I223,6*(50-1)),0),EDATE(Bonds!$I223,6*(50-1))))</f>
        <v/>
      </c>
      <c r="BD223" s="16" t="str">
        <f>IF(51&gt;$D223,"",IF($E223=1,EOMONTH(EDATE(Bonds!$I223,6*(51-1)),0),EDATE(Bonds!$I223,6*(51-1))))</f>
        <v/>
      </c>
      <c r="BE223" s="16" t="str">
        <f>IF(52&gt;$D223,"",IF($E223=1,EOMONTH(EDATE(Bonds!$I223,6*(52-1)),0),EDATE(Bonds!$I223,6*(52-1))))</f>
        <v/>
      </c>
      <c r="BF223" s="16" t="str">
        <f>IF(53&gt;$D223,"",IF($E223=1,EOMONTH(EDATE(Bonds!$I223,6*(53-1)),0),EDATE(Bonds!$I223,6*(53-1))))</f>
        <v/>
      </c>
      <c r="BG223" s="16" t="str">
        <f>IF(54&gt;$D223,"",IF($E223=1,EOMONTH(EDATE(Bonds!$I223,6*(54-1)),0),EDATE(Bonds!$I223,6*(54-1))))</f>
        <v/>
      </c>
      <c r="BH223" s="16" t="str">
        <f>IF(55&gt;$D223,"",IF($E223=1,EOMONTH(EDATE(Bonds!$I223,6*(55-1)),0),EDATE(Bonds!$I223,6*(55-1))))</f>
        <v/>
      </c>
      <c r="BI223" s="16" t="str">
        <f>IF(56&gt;$D223,"",IF($E223=1,EOMONTH(EDATE(Bonds!$I223,6*(56-1)),0),EDATE(Bonds!$I223,6*(56-1))))</f>
        <v/>
      </c>
      <c r="BJ223" s="16" t="str">
        <f>IF(57&gt;$D223,"",IF($E223=1,EOMONTH(EDATE(Bonds!$I223,6*(57-1)),0),EDATE(Bonds!$I223,6*(57-1))))</f>
        <v/>
      </c>
      <c r="BK223" s="16" t="str">
        <f>IF(58&gt;$D223,"",IF($E223=1,EOMONTH(EDATE(Bonds!$I223,6*(58-1)),0),EDATE(Bonds!$I223,6*(58-1))))</f>
        <v/>
      </c>
      <c r="BL223" s="16" t="str">
        <f>IF(59&gt;$D223,"",IF($E223=1,EOMONTH(EDATE(Bonds!$I223,6*(59-1)),0),EDATE(Bonds!$I223,6*(59-1))))</f>
        <v/>
      </c>
      <c r="BM223" s="16" t="str">
        <f>IF(60&gt;$D223,"",IF($E223=1,EOMONTH(EDATE(Bonds!$I223,6*(60-1)),0),EDATE(Bonds!$I223,6*(60-1))))</f>
        <v/>
      </c>
      <c r="BO223" s="22">
        <f t="shared" si="364"/>
        <v>3.8331702631407456E-2</v>
      </c>
      <c r="BP223" s="22">
        <f t="shared" si="365"/>
        <v>4.0662069075091872E-2</v>
      </c>
      <c r="BQ223" s="22">
        <f t="shared" si="366"/>
        <v>4.2190166510399571E-2</v>
      </c>
      <c r="BR223" s="22">
        <f t="shared" si="367"/>
        <v>4.3145536112828883E-2</v>
      </c>
      <c r="BS223" s="22">
        <f t="shared" si="368"/>
        <v>4.3748526913624804E-2</v>
      </c>
      <c r="BT223" s="22">
        <f t="shared" si="369"/>
        <v>4.4121324340516674E-2</v>
      </c>
      <c r="BU223" s="22">
        <f t="shared" si="370"/>
        <v>4.4371341028543815E-2</v>
      </c>
      <c r="BV223" s="22">
        <f t="shared" si="371"/>
        <v>4.4553051312099828E-2</v>
      </c>
      <c r="BW223" s="22">
        <f t="shared" si="372"/>
        <v>4.4714406339809526E-2</v>
      </c>
      <c r="BX223" s="22">
        <f t="shared" si="373"/>
        <v>4.4875913657637004E-2</v>
      </c>
      <c r="BY223" s="22">
        <f t="shared" si="374"/>
        <v>4.5058410419498318E-2</v>
      </c>
      <c r="BZ223" s="22">
        <f t="shared" si="375"/>
        <v>4.526501389015964E-2</v>
      </c>
      <c r="CA223" s="22" t="str">
        <f t="shared" si="376"/>
        <v/>
      </c>
      <c r="CB223" s="22" t="str">
        <f t="shared" si="377"/>
        <v/>
      </c>
      <c r="CC223" s="22" t="str">
        <f t="shared" si="378"/>
        <v/>
      </c>
      <c r="CD223" s="22" t="str">
        <f t="shared" si="379"/>
        <v/>
      </c>
      <c r="CE223" s="22" t="str">
        <f t="shared" si="380"/>
        <v/>
      </c>
      <c r="CF223" s="22" t="str">
        <f t="shared" si="381"/>
        <v/>
      </c>
      <c r="CG223" s="22" t="str">
        <f t="shared" si="382"/>
        <v/>
      </c>
      <c r="CH223" s="22" t="str">
        <f t="shared" si="383"/>
        <v/>
      </c>
      <c r="CI223" s="22" t="str">
        <f t="shared" si="384"/>
        <v/>
      </c>
      <c r="CJ223" s="22" t="str">
        <f t="shared" si="385"/>
        <v/>
      </c>
      <c r="CK223" s="22" t="str">
        <f t="shared" si="386"/>
        <v/>
      </c>
      <c r="CL223" s="22" t="str">
        <f t="shared" si="387"/>
        <v/>
      </c>
      <c r="CM223" s="22" t="str">
        <f t="shared" si="388"/>
        <v/>
      </c>
      <c r="CN223" s="22" t="str">
        <f t="shared" si="389"/>
        <v/>
      </c>
      <c r="CO223" s="22" t="str">
        <f t="shared" si="390"/>
        <v/>
      </c>
      <c r="CP223" s="22" t="str">
        <f t="shared" si="391"/>
        <v/>
      </c>
      <c r="CQ223" s="22" t="str">
        <f t="shared" si="392"/>
        <v/>
      </c>
      <c r="CR223" s="22" t="str">
        <f t="shared" si="393"/>
        <v/>
      </c>
      <c r="CS223" s="22" t="str">
        <f t="shared" si="394"/>
        <v/>
      </c>
      <c r="CT223" s="22" t="str">
        <f t="shared" si="395"/>
        <v/>
      </c>
      <c r="CU223" s="22" t="str">
        <f t="shared" si="396"/>
        <v/>
      </c>
      <c r="CV223" s="22" t="str">
        <f t="shared" si="397"/>
        <v/>
      </c>
      <c r="CW223" s="22" t="str">
        <f t="shared" si="398"/>
        <v/>
      </c>
      <c r="CX223" s="22" t="str">
        <f t="shared" si="399"/>
        <v/>
      </c>
      <c r="CY223" s="22" t="str">
        <f t="shared" si="400"/>
        <v/>
      </c>
      <c r="CZ223" s="22" t="str">
        <f t="shared" si="401"/>
        <v/>
      </c>
      <c r="DA223" s="22" t="str">
        <f t="shared" si="402"/>
        <v/>
      </c>
      <c r="DB223" s="22" t="str">
        <f t="shared" si="403"/>
        <v/>
      </c>
      <c r="DC223" s="22" t="str">
        <f t="shared" si="404"/>
        <v/>
      </c>
      <c r="DD223" s="22" t="str">
        <f t="shared" si="405"/>
        <v/>
      </c>
      <c r="DE223" s="22" t="str">
        <f t="shared" si="406"/>
        <v/>
      </c>
      <c r="DF223" s="22" t="str">
        <f t="shared" si="407"/>
        <v/>
      </c>
      <c r="DG223" s="22" t="str">
        <f t="shared" si="408"/>
        <v/>
      </c>
      <c r="DH223" s="22" t="str">
        <f t="shared" si="409"/>
        <v/>
      </c>
      <c r="DI223" s="22" t="str">
        <f t="shared" si="410"/>
        <v/>
      </c>
      <c r="DJ223" s="22" t="str">
        <f t="shared" si="411"/>
        <v/>
      </c>
      <c r="DK223" s="22" t="str">
        <f t="shared" si="412"/>
        <v/>
      </c>
      <c r="DL223" s="22" t="str">
        <f t="shared" si="413"/>
        <v/>
      </c>
      <c r="DM223" s="22" t="str">
        <f t="shared" si="414"/>
        <v/>
      </c>
      <c r="DN223" s="22" t="str">
        <f t="shared" si="415"/>
        <v/>
      </c>
      <c r="DO223" s="22" t="str">
        <f t="shared" si="416"/>
        <v/>
      </c>
      <c r="DP223" s="22" t="str">
        <f t="shared" si="417"/>
        <v/>
      </c>
      <c r="DQ223" s="22" t="str">
        <f t="shared" si="418"/>
        <v/>
      </c>
      <c r="DR223" s="22" t="str">
        <f t="shared" si="419"/>
        <v/>
      </c>
      <c r="DS223" s="22" t="str">
        <f t="shared" si="420"/>
        <v/>
      </c>
      <c r="DT223" s="22" t="str">
        <f t="shared" si="421"/>
        <v/>
      </c>
      <c r="DU223" s="22" t="str">
        <f t="shared" si="422"/>
        <v/>
      </c>
      <c r="DV223" s="22" t="str">
        <f t="shared" si="423"/>
        <v/>
      </c>
      <c r="DX223" s="18">
        <f t="shared" si="424"/>
        <v>1.976198573888859</v>
      </c>
      <c r="DY223" s="18">
        <f t="shared" si="425"/>
        <v>1.9353405706780309</v>
      </c>
      <c r="DZ223" s="18">
        <f t="shared" si="426"/>
        <v>1.8922750046433578</v>
      </c>
      <c r="EA223" s="18">
        <f t="shared" si="427"/>
        <v>1.8496795128093819</v>
      </c>
      <c r="EB223" s="18">
        <f t="shared" si="428"/>
        <v>1.8073584226776405</v>
      </c>
      <c r="EC223" s="18">
        <f t="shared" si="429"/>
        <v>1.7667186412697375</v>
      </c>
      <c r="ED223" s="18">
        <f t="shared" si="430"/>
        <v>1.7264256033848904</v>
      </c>
      <c r="EE223" s="18">
        <f t="shared" si="431"/>
        <v>1.6876842668217946</v>
      </c>
      <c r="EF223" s="18">
        <f t="shared" si="432"/>
        <v>1.6490534465979247</v>
      </c>
      <c r="EG223" s="18">
        <f t="shared" si="433"/>
        <v>1.6116379211260126</v>
      </c>
      <c r="EH223" s="18">
        <f t="shared" si="434"/>
        <v>1.5740605891364827</v>
      </c>
      <c r="EI223" s="18">
        <f t="shared" si="435"/>
        <v>78.399352158510666</v>
      </c>
      <c r="EJ223" s="18">
        <f t="shared" si="436"/>
        <v>0</v>
      </c>
      <c r="EK223" s="18">
        <f t="shared" si="437"/>
        <v>0</v>
      </c>
      <c r="EL223" s="18">
        <f t="shared" si="438"/>
        <v>0</v>
      </c>
      <c r="EM223" s="18">
        <f t="shared" si="439"/>
        <v>0</v>
      </c>
      <c r="EN223" s="18">
        <f t="shared" si="440"/>
        <v>0</v>
      </c>
      <c r="EO223" s="18">
        <f t="shared" si="441"/>
        <v>0</v>
      </c>
      <c r="EP223" s="18">
        <f t="shared" si="442"/>
        <v>0</v>
      </c>
      <c r="EQ223" s="18">
        <f t="shared" si="443"/>
        <v>0</v>
      </c>
      <c r="ER223" s="18">
        <f t="shared" si="444"/>
        <v>0</v>
      </c>
      <c r="ES223" s="18">
        <f t="shared" si="445"/>
        <v>0</v>
      </c>
      <c r="ET223" s="18">
        <f t="shared" si="446"/>
        <v>0</v>
      </c>
      <c r="EU223" s="18">
        <f t="shared" si="447"/>
        <v>0</v>
      </c>
      <c r="EV223" s="18">
        <f t="shared" si="448"/>
        <v>0</v>
      </c>
      <c r="EW223" s="18">
        <f t="shared" si="449"/>
        <v>0</v>
      </c>
      <c r="EX223" s="18">
        <f t="shared" si="450"/>
        <v>0</v>
      </c>
      <c r="EY223" s="18">
        <f t="shared" si="451"/>
        <v>0</v>
      </c>
      <c r="EZ223" s="18">
        <f t="shared" si="452"/>
        <v>0</v>
      </c>
      <c r="FA223" s="18">
        <f t="shared" si="453"/>
        <v>0</v>
      </c>
      <c r="FB223" s="18">
        <f t="shared" si="454"/>
        <v>0</v>
      </c>
      <c r="FC223" s="18">
        <f t="shared" si="455"/>
        <v>0</v>
      </c>
      <c r="FD223" s="18">
        <f t="shared" si="456"/>
        <v>0</v>
      </c>
      <c r="FE223" s="18">
        <f t="shared" si="457"/>
        <v>0</v>
      </c>
      <c r="FF223" s="18">
        <f t="shared" si="458"/>
        <v>0</v>
      </c>
      <c r="FG223" s="18">
        <f t="shared" si="459"/>
        <v>0</v>
      </c>
      <c r="FH223" s="18">
        <f t="shared" si="460"/>
        <v>0</v>
      </c>
      <c r="FI223" s="18">
        <f t="shared" si="461"/>
        <v>0</v>
      </c>
      <c r="FJ223" s="18">
        <f t="shared" si="462"/>
        <v>0</v>
      </c>
      <c r="FK223" s="18">
        <f t="shared" si="463"/>
        <v>0</v>
      </c>
      <c r="FL223" s="18">
        <f t="shared" si="464"/>
        <v>0</v>
      </c>
      <c r="FM223" s="18">
        <f t="shared" si="465"/>
        <v>0</v>
      </c>
      <c r="FN223" s="18">
        <f t="shared" si="466"/>
        <v>0</v>
      </c>
      <c r="FO223" s="18">
        <f t="shared" si="467"/>
        <v>0</v>
      </c>
      <c r="FP223" s="18">
        <f t="shared" si="468"/>
        <v>0</v>
      </c>
      <c r="FQ223" s="18">
        <f t="shared" si="469"/>
        <v>0</v>
      </c>
      <c r="FR223" s="18">
        <f t="shared" si="470"/>
        <v>0</v>
      </c>
      <c r="FS223" s="18">
        <f t="shared" si="471"/>
        <v>0</v>
      </c>
      <c r="FT223" s="18">
        <f t="shared" si="472"/>
        <v>0</v>
      </c>
      <c r="FU223" s="18">
        <f t="shared" si="473"/>
        <v>0</v>
      </c>
      <c r="FV223" s="18">
        <f t="shared" si="474"/>
        <v>0</v>
      </c>
      <c r="FW223" s="18">
        <f t="shared" si="475"/>
        <v>0</v>
      </c>
      <c r="FX223" s="18">
        <f t="shared" si="476"/>
        <v>0</v>
      </c>
      <c r="FY223" s="18">
        <f t="shared" si="477"/>
        <v>0</v>
      </c>
      <c r="FZ223" s="18">
        <f t="shared" si="478"/>
        <v>0</v>
      </c>
      <c r="GA223" s="18">
        <f t="shared" si="479"/>
        <v>0</v>
      </c>
      <c r="GB223" s="18">
        <f t="shared" si="480"/>
        <v>0</v>
      </c>
      <c r="GC223" s="18">
        <f t="shared" si="481"/>
        <v>0</v>
      </c>
      <c r="GD223" s="18">
        <f t="shared" si="482"/>
        <v>0</v>
      </c>
      <c r="GE223" s="18">
        <f t="shared" si="483"/>
        <v>0</v>
      </c>
    </row>
    <row r="224" spans="1:187" x14ac:dyDescent="0.2">
      <c r="A224">
        <v>221</v>
      </c>
      <c r="B224" s="16">
        <f>Bonds!B224</f>
        <v>48426</v>
      </c>
      <c r="C224" s="17">
        <f>Bonds!C224</f>
        <v>4</v>
      </c>
      <c r="D224">
        <f>Bonds!Q224</f>
        <v>12</v>
      </c>
      <c r="E224">
        <f t="shared" si="363"/>
        <v>1</v>
      </c>
      <c r="F224" s="16">
        <f>IF(1&gt;$D224,"",IF($E224=1,EOMONTH(EDATE(Bonds!$I224,6*(1-1)),0),EDATE(Bonds!$I224,6*(1-1))))</f>
        <v>46418</v>
      </c>
      <c r="G224" s="16">
        <f>IF(2&gt;$D224,"",IF($E224=1,EOMONTH(EDATE(Bonds!$I224,6*(2-1)),0),EDATE(Bonds!$I224,6*(2-1))))</f>
        <v>46599</v>
      </c>
      <c r="H224" s="16">
        <f>IF(3&gt;$D224,"",IF($E224=1,EOMONTH(EDATE(Bonds!$I224,6*(3-1)),0),EDATE(Bonds!$I224,6*(3-1))))</f>
        <v>46783</v>
      </c>
      <c r="I224" s="16">
        <f>IF(4&gt;$D224,"",IF($E224=1,EOMONTH(EDATE(Bonds!$I224,6*(4-1)),0),EDATE(Bonds!$I224,6*(4-1))))</f>
        <v>46965</v>
      </c>
      <c r="J224" s="16">
        <f>IF(5&gt;$D224,"",IF($E224=1,EOMONTH(EDATE(Bonds!$I224,6*(5-1)),0),EDATE(Bonds!$I224,6*(5-1))))</f>
        <v>47149</v>
      </c>
      <c r="K224" s="16">
        <f>IF(6&gt;$D224,"",IF($E224=1,EOMONTH(EDATE(Bonds!$I224,6*(6-1)),0),EDATE(Bonds!$I224,6*(6-1))))</f>
        <v>47330</v>
      </c>
      <c r="L224" s="16">
        <f>IF(7&gt;$D224,"",IF($E224=1,EOMONTH(EDATE(Bonds!$I224,6*(7-1)),0),EDATE(Bonds!$I224,6*(7-1))))</f>
        <v>47514</v>
      </c>
      <c r="M224" s="16">
        <f>IF(8&gt;$D224,"",IF($E224=1,EOMONTH(EDATE(Bonds!$I224,6*(8-1)),0),EDATE(Bonds!$I224,6*(8-1))))</f>
        <v>47695</v>
      </c>
      <c r="N224" s="16">
        <f>IF(9&gt;$D224,"",IF($E224=1,EOMONTH(EDATE(Bonds!$I224,6*(9-1)),0),EDATE(Bonds!$I224,6*(9-1))))</f>
        <v>47879</v>
      </c>
      <c r="O224" s="16">
        <f>IF(10&gt;$D224,"",IF($E224=1,EOMONTH(EDATE(Bonds!$I224,6*(10-1)),0),EDATE(Bonds!$I224,6*(10-1))))</f>
        <v>48060</v>
      </c>
      <c r="P224" s="16">
        <f>IF(11&gt;$D224,"",IF($E224=1,EOMONTH(EDATE(Bonds!$I224,6*(11-1)),0),EDATE(Bonds!$I224,6*(11-1))))</f>
        <v>48244</v>
      </c>
      <c r="Q224" s="16">
        <f>IF(12&gt;$D224,"",IF($E224=1,EOMONTH(EDATE(Bonds!$I224,6*(12-1)),0),EDATE(Bonds!$I224,6*(12-1))))</f>
        <v>48426</v>
      </c>
      <c r="R224" s="16" t="str">
        <f>IF(13&gt;$D224,"",IF($E224=1,EOMONTH(EDATE(Bonds!$I224,6*(13-1)),0),EDATE(Bonds!$I224,6*(13-1))))</f>
        <v/>
      </c>
      <c r="S224" s="16" t="str">
        <f>IF(14&gt;$D224,"",IF($E224=1,EOMONTH(EDATE(Bonds!$I224,6*(14-1)),0),EDATE(Bonds!$I224,6*(14-1))))</f>
        <v/>
      </c>
      <c r="T224" s="16" t="str">
        <f>IF(15&gt;$D224,"",IF($E224=1,EOMONTH(EDATE(Bonds!$I224,6*(15-1)),0),EDATE(Bonds!$I224,6*(15-1))))</f>
        <v/>
      </c>
      <c r="U224" s="16" t="str">
        <f>IF(16&gt;$D224,"",IF($E224=1,EOMONTH(EDATE(Bonds!$I224,6*(16-1)),0),EDATE(Bonds!$I224,6*(16-1))))</f>
        <v/>
      </c>
      <c r="V224" s="16" t="str">
        <f>IF(17&gt;$D224,"",IF($E224=1,EOMONTH(EDATE(Bonds!$I224,6*(17-1)),0),EDATE(Bonds!$I224,6*(17-1))))</f>
        <v/>
      </c>
      <c r="W224" s="16" t="str">
        <f>IF(18&gt;$D224,"",IF($E224=1,EOMONTH(EDATE(Bonds!$I224,6*(18-1)),0),EDATE(Bonds!$I224,6*(18-1))))</f>
        <v/>
      </c>
      <c r="X224" s="16" t="str">
        <f>IF(19&gt;$D224,"",IF($E224=1,EOMONTH(EDATE(Bonds!$I224,6*(19-1)),0),EDATE(Bonds!$I224,6*(19-1))))</f>
        <v/>
      </c>
      <c r="Y224" s="16" t="str">
        <f>IF(20&gt;$D224,"",IF($E224=1,EOMONTH(EDATE(Bonds!$I224,6*(20-1)),0),EDATE(Bonds!$I224,6*(20-1))))</f>
        <v/>
      </c>
      <c r="Z224" s="16" t="str">
        <f>IF(21&gt;$D224,"",IF($E224=1,EOMONTH(EDATE(Bonds!$I224,6*(21-1)),0),EDATE(Bonds!$I224,6*(21-1))))</f>
        <v/>
      </c>
      <c r="AA224" s="16" t="str">
        <f>IF(22&gt;$D224,"",IF($E224=1,EOMONTH(EDATE(Bonds!$I224,6*(22-1)),0),EDATE(Bonds!$I224,6*(22-1))))</f>
        <v/>
      </c>
      <c r="AB224" s="16" t="str">
        <f>IF(23&gt;$D224,"",IF($E224=1,EOMONTH(EDATE(Bonds!$I224,6*(23-1)),0),EDATE(Bonds!$I224,6*(23-1))))</f>
        <v/>
      </c>
      <c r="AC224" s="16" t="str">
        <f>IF(24&gt;$D224,"",IF($E224=1,EOMONTH(EDATE(Bonds!$I224,6*(24-1)),0),EDATE(Bonds!$I224,6*(24-1))))</f>
        <v/>
      </c>
      <c r="AD224" s="16" t="str">
        <f>IF(25&gt;$D224,"",IF($E224=1,EOMONTH(EDATE(Bonds!$I224,6*(25-1)),0),EDATE(Bonds!$I224,6*(25-1))))</f>
        <v/>
      </c>
      <c r="AE224" s="16" t="str">
        <f>IF(26&gt;$D224,"",IF($E224=1,EOMONTH(EDATE(Bonds!$I224,6*(26-1)),0),EDATE(Bonds!$I224,6*(26-1))))</f>
        <v/>
      </c>
      <c r="AF224" s="16" t="str">
        <f>IF(27&gt;$D224,"",IF($E224=1,EOMONTH(EDATE(Bonds!$I224,6*(27-1)),0),EDATE(Bonds!$I224,6*(27-1))))</f>
        <v/>
      </c>
      <c r="AG224" s="16" t="str">
        <f>IF(28&gt;$D224,"",IF($E224=1,EOMONTH(EDATE(Bonds!$I224,6*(28-1)),0),EDATE(Bonds!$I224,6*(28-1))))</f>
        <v/>
      </c>
      <c r="AH224" s="16" t="str">
        <f>IF(29&gt;$D224,"",IF($E224=1,EOMONTH(EDATE(Bonds!$I224,6*(29-1)),0),EDATE(Bonds!$I224,6*(29-1))))</f>
        <v/>
      </c>
      <c r="AI224" s="16" t="str">
        <f>IF(30&gt;$D224,"",IF($E224=1,EOMONTH(EDATE(Bonds!$I224,6*(30-1)),0),EDATE(Bonds!$I224,6*(30-1))))</f>
        <v/>
      </c>
      <c r="AJ224" s="16" t="str">
        <f>IF(31&gt;$D224,"",IF($E224=1,EOMONTH(EDATE(Bonds!$I224,6*(31-1)),0),EDATE(Bonds!$I224,6*(31-1))))</f>
        <v/>
      </c>
      <c r="AK224" s="16" t="str">
        <f>IF(32&gt;$D224,"",IF($E224=1,EOMONTH(EDATE(Bonds!$I224,6*(32-1)),0),EDATE(Bonds!$I224,6*(32-1))))</f>
        <v/>
      </c>
      <c r="AL224" s="16" t="str">
        <f>IF(33&gt;$D224,"",IF($E224=1,EOMONTH(EDATE(Bonds!$I224,6*(33-1)),0),EDATE(Bonds!$I224,6*(33-1))))</f>
        <v/>
      </c>
      <c r="AM224" s="16" t="str">
        <f>IF(34&gt;$D224,"",IF($E224=1,EOMONTH(EDATE(Bonds!$I224,6*(34-1)),0),EDATE(Bonds!$I224,6*(34-1))))</f>
        <v/>
      </c>
      <c r="AN224" s="16" t="str">
        <f>IF(35&gt;$D224,"",IF($E224=1,EOMONTH(EDATE(Bonds!$I224,6*(35-1)),0),EDATE(Bonds!$I224,6*(35-1))))</f>
        <v/>
      </c>
      <c r="AO224" s="16" t="str">
        <f>IF(36&gt;$D224,"",IF($E224=1,EOMONTH(EDATE(Bonds!$I224,6*(36-1)),0),EDATE(Bonds!$I224,6*(36-1))))</f>
        <v/>
      </c>
      <c r="AP224" s="16" t="str">
        <f>IF(37&gt;$D224,"",IF($E224=1,EOMONTH(EDATE(Bonds!$I224,6*(37-1)),0),EDATE(Bonds!$I224,6*(37-1))))</f>
        <v/>
      </c>
      <c r="AQ224" s="16" t="str">
        <f>IF(38&gt;$D224,"",IF($E224=1,EOMONTH(EDATE(Bonds!$I224,6*(38-1)),0),EDATE(Bonds!$I224,6*(38-1))))</f>
        <v/>
      </c>
      <c r="AR224" s="16" t="str">
        <f>IF(39&gt;$D224,"",IF($E224=1,EOMONTH(EDATE(Bonds!$I224,6*(39-1)),0),EDATE(Bonds!$I224,6*(39-1))))</f>
        <v/>
      </c>
      <c r="AS224" s="16" t="str">
        <f>IF(40&gt;$D224,"",IF($E224=1,EOMONTH(EDATE(Bonds!$I224,6*(40-1)),0),EDATE(Bonds!$I224,6*(40-1))))</f>
        <v/>
      </c>
      <c r="AT224" s="16" t="str">
        <f>IF(41&gt;$D224,"",IF($E224=1,EOMONTH(EDATE(Bonds!$I224,6*(41-1)),0),EDATE(Bonds!$I224,6*(41-1))))</f>
        <v/>
      </c>
      <c r="AU224" s="16" t="str">
        <f>IF(42&gt;$D224,"",IF($E224=1,EOMONTH(EDATE(Bonds!$I224,6*(42-1)),0),EDATE(Bonds!$I224,6*(42-1))))</f>
        <v/>
      </c>
      <c r="AV224" s="16" t="str">
        <f>IF(43&gt;$D224,"",IF($E224=1,EOMONTH(EDATE(Bonds!$I224,6*(43-1)),0),EDATE(Bonds!$I224,6*(43-1))))</f>
        <v/>
      </c>
      <c r="AW224" s="16" t="str">
        <f>IF(44&gt;$D224,"",IF($E224=1,EOMONTH(EDATE(Bonds!$I224,6*(44-1)),0),EDATE(Bonds!$I224,6*(44-1))))</f>
        <v/>
      </c>
      <c r="AX224" s="16" t="str">
        <f>IF(45&gt;$D224,"",IF($E224=1,EOMONTH(EDATE(Bonds!$I224,6*(45-1)),0),EDATE(Bonds!$I224,6*(45-1))))</f>
        <v/>
      </c>
      <c r="AY224" s="16" t="str">
        <f>IF(46&gt;$D224,"",IF($E224=1,EOMONTH(EDATE(Bonds!$I224,6*(46-1)),0),EDATE(Bonds!$I224,6*(46-1))))</f>
        <v/>
      </c>
      <c r="AZ224" s="16" t="str">
        <f>IF(47&gt;$D224,"",IF($E224=1,EOMONTH(EDATE(Bonds!$I224,6*(47-1)),0),EDATE(Bonds!$I224,6*(47-1))))</f>
        <v/>
      </c>
      <c r="BA224" s="16" t="str">
        <f>IF(48&gt;$D224,"",IF($E224=1,EOMONTH(EDATE(Bonds!$I224,6*(48-1)),0),EDATE(Bonds!$I224,6*(48-1))))</f>
        <v/>
      </c>
      <c r="BB224" s="16" t="str">
        <f>IF(49&gt;$D224,"",IF($E224=1,EOMONTH(EDATE(Bonds!$I224,6*(49-1)),0),EDATE(Bonds!$I224,6*(49-1))))</f>
        <v/>
      </c>
      <c r="BC224" s="16" t="str">
        <f>IF(50&gt;$D224,"",IF($E224=1,EOMONTH(EDATE(Bonds!$I224,6*(50-1)),0),EDATE(Bonds!$I224,6*(50-1))))</f>
        <v/>
      </c>
      <c r="BD224" s="16" t="str">
        <f>IF(51&gt;$D224,"",IF($E224=1,EOMONTH(EDATE(Bonds!$I224,6*(51-1)),0),EDATE(Bonds!$I224,6*(51-1))))</f>
        <v/>
      </c>
      <c r="BE224" s="16" t="str">
        <f>IF(52&gt;$D224,"",IF($E224=1,EOMONTH(EDATE(Bonds!$I224,6*(52-1)),0),EDATE(Bonds!$I224,6*(52-1))))</f>
        <v/>
      </c>
      <c r="BF224" s="16" t="str">
        <f>IF(53&gt;$D224,"",IF($E224=1,EOMONTH(EDATE(Bonds!$I224,6*(53-1)),0),EDATE(Bonds!$I224,6*(53-1))))</f>
        <v/>
      </c>
      <c r="BG224" s="16" t="str">
        <f>IF(54&gt;$D224,"",IF($E224=1,EOMONTH(EDATE(Bonds!$I224,6*(54-1)),0),EDATE(Bonds!$I224,6*(54-1))))</f>
        <v/>
      </c>
      <c r="BH224" s="16" t="str">
        <f>IF(55&gt;$D224,"",IF($E224=1,EOMONTH(EDATE(Bonds!$I224,6*(55-1)),0),EDATE(Bonds!$I224,6*(55-1))))</f>
        <v/>
      </c>
      <c r="BI224" s="16" t="str">
        <f>IF(56&gt;$D224,"",IF($E224=1,EOMONTH(EDATE(Bonds!$I224,6*(56-1)),0),EDATE(Bonds!$I224,6*(56-1))))</f>
        <v/>
      </c>
      <c r="BJ224" s="16" t="str">
        <f>IF(57&gt;$D224,"",IF($E224=1,EOMONTH(EDATE(Bonds!$I224,6*(57-1)),0),EDATE(Bonds!$I224,6*(57-1))))</f>
        <v/>
      </c>
      <c r="BK224" s="16" t="str">
        <f>IF(58&gt;$D224,"",IF($E224=1,EOMONTH(EDATE(Bonds!$I224,6*(58-1)),0),EDATE(Bonds!$I224,6*(58-1))))</f>
        <v/>
      </c>
      <c r="BL224" s="16" t="str">
        <f>IF(59&gt;$D224,"",IF($E224=1,EOMONTH(EDATE(Bonds!$I224,6*(59-1)),0),EDATE(Bonds!$I224,6*(59-1))))</f>
        <v/>
      </c>
      <c r="BM224" s="16" t="str">
        <f>IF(60&gt;$D224,"",IF($E224=1,EOMONTH(EDATE(Bonds!$I224,6*(60-1)),0),EDATE(Bonds!$I224,6*(60-1))))</f>
        <v/>
      </c>
      <c r="BO224" s="22">
        <f t="shared" si="364"/>
        <v>3.8804014146881394E-2</v>
      </c>
      <c r="BP224" s="22">
        <f t="shared" si="365"/>
        <v>4.0970007394902724E-2</v>
      </c>
      <c r="BQ224" s="22">
        <f t="shared" si="366"/>
        <v>4.2385663294413671E-2</v>
      </c>
      <c r="BR224" s="22">
        <f t="shared" si="367"/>
        <v>4.3268245081472673E-2</v>
      </c>
      <c r="BS224" s="22">
        <f t="shared" si="368"/>
        <v>4.3824848087713739E-2</v>
      </c>
      <c r="BT224" s="22">
        <f t="shared" si="369"/>
        <v>4.4170476768592037E-2</v>
      </c>
      <c r="BU224" s="22">
        <f t="shared" si="370"/>
        <v>4.4405613005269767E-2</v>
      </c>
      <c r="BV224" s="22">
        <f t="shared" si="371"/>
        <v>4.458100306399828E-2</v>
      </c>
      <c r="BW224" s="22">
        <f t="shared" si="372"/>
        <v>4.474133862374341E-2</v>
      </c>
      <c r="BX224" s="22">
        <f t="shared" si="373"/>
        <v>4.4905070508313404E-2</v>
      </c>
      <c r="BY224" s="22">
        <f t="shared" si="374"/>
        <v>4.5091633778214651E-2</v>
      </c>
      <c r="BZ224" s="22">
        <f t="shared" si="375"/>
        <v>4.5303061535865316E-2</v>
      </c>
      <c r="CA224" s="22" t="str">
        <f t="shared" si="376"/>
        <v/>
      </c>
      <c r="CB224" s="22" t="str">
        <f t="shared" si="377"/>
        <v/>
      </c>
      <c r="CC224" s="22" t="str">
        <f t="shared" si="378"/>
        <v/>
      </c>
      <c r="CD224" s="22" t="str">
        <f t="shared" si="379"/>
        <v/>
      </c>
      <c r="CE224" s="22" t="str">
        <f t="shared" si="380"/>
        <v/>
      </c>
      <c r="CF224" s="22" t="str">
        <f t="shared" si="381"/>
        <v/>
      </c>
      <c r="CG224" s="22" t="str">
        <f t="shared" si="382"/>
        <v/>
      </c>
      <c r="CH224" s="22" t="str">
        <f t="shared" si="383"/>
        <v/>
      </c>
      <c r="CI224" s="22" t="str">
        <f t="shared" si="384"/>
        <v/>
      </c>
      <c r="CJ224" s="22" t="str">
        <f t="shared" si="385"/>
        <v/>
      </c>
      <c r="CK224" s="22" t="str">
        <f t="shared" si="386"/>
        <v/>
      </c>
      <c r="CL224" s="22" t="str">
        <f t="shared" si="387"/>
        <v/>
      </c>
      <c r="CM224" s="22" t="str">
        <f t="shared" si="388"/>
        <v/>
      </c>
      <c r="CN224" s="22" t="str">
        <f t="shared" si="389"/>
        <v/>
      </c>
      <c r="CO224" s="22" t="str">
        <f t="shared" si="390"/>
        <v/>
      </c>
      <c r="CP224" s="22" t="str">
        <f t="shared" si="391"/>
        <v/>
      </c>
      <c r="CQ224" s="22" t="str">
        <f t="shared" si="392"/>
        <v/>
      </c>
      <c r="CR224" s="22" t="str">
        <f t="shared" si="393"/>
        <v/>
      </c>
      <c r="CS224" s="22" t="str">
        <f t="shared" si="394"/>
        <v/>
      </c>
      <c r="CT224" s="22" t="str">
        <f t="shared" si="395"/>
        <v/>
      </c>
      <c r="CU224" s="22" t="str">
        <f t="shared" si="396"/>
        <v/>
      </c>
      <c r="CV224" s="22" t="str">
        <f t="shared" si="397"/>
        <v/>
      </c>
      <c r="CW224" s="22" t="str">
        <f t="shared" si="398"/>
        <v/>
      </c>
      <c r="CX224" s="22" t="str">
        <f t="shared" si="399"/>
        <v/>
      </c>
      <c r="CY224" s="22" t="str">
        <f t="shared" si="400"/>
        <v/>
      </c>
      <c r="CZ224" s="22" t="str">
        <f t="shared" si="401"/>
        <v/>
      </c>
      <c r="DA224" s="22" t="str">
        <f t="shared" si="402"/>
        <v/>
      </c>
      <c r="DB224" s="22" t="str">
        <f t="shared" si="403"/>
        <v/>
      </c>
      <c r="DC224" s="22" t="str">
        <f t="shared" si="404"/>
        <v/>
      </c>
      <c r="DD224" s="22" t="str">
        <f t="shared" si="405"/>
        <v/>
      </c>
      <c r="DE224" s="22" t="str">
        <f t="shared" si="406"/>
        <v/>
      </c>
      <c r="DF224" s="22" t="str">
        <f t="shared" si="407"/>
        <v/>
      </c>
      <c r="DG224" s="22" t="str">
        <f t="shared" si="408"/>
        <v/>
      </c>
      <c r="DH224" s="22" t="str">
        <f t="shared" si="409"/>
        <v/>
      </c>
      <c r="DI224" s="22" t="str">
        <f t="shared" si="410"/>
        <v/>
      </c>
      <c r="DJ224" s="22" t="str">
        <f t="shared" si="411"/>
        <v/>
      </c>
      <c r="DK224" s="22" t="str">
        <f t="shared" si="412"/>
        <v/>
      </c>
      <c r="DL224" s="22" t="str">
        <f t="shared" si="413"/>
        <v/>
      </c>
      <c r="DM224" s="22" t="str">
        <f t="shared" si="414"/>
        <v/>
      </c>
      <c r="DN224" s="22" t="str">
        <f t="shared" si="415"/>
        <v/>
      </c>
      <c r="DO224" s="22" t="str">
        <f t="shared" si="416"/>
        <v/>
      </c>
      <c r="DP224" s="22" t="str">
        <f t="shared" si="417"/>
        <v/>
      </c>
      <c r="DQ224" s="22" t="str">
        <f t="shared" si="418"/>
        <v/>
      </c>
      <c r="DR224" s="22" t="str">
        <f t="shared" si="419"/>
        <v/>
      </c>
      <c r="DS224" s="22" t="str">
        <f t="shared" si="420"/>
        <v/>
      </c>
      <c r="DT224" s="22" t="str">
        <f t="shared" si="421"/>
        <v/>
      </c>
      <c r="DU224" s="22" t="str">
        <f t="shared" si="422"/>
        <v/>
      </c>
      <c r="DV224" s="22" t="str">
        <f t="shared" si="423"/>
        <v/>
      </c>
      <c r="DX224" s="18">
        <f t="shared" si="424"/>
        <v>1.9694058283241549</v>
      </c>
      <c r="DY224" s="18">
        <f t="shared" si="425"/>
        <v>1.9281380385689189</v>
      </c>
      <c r="DZ224" s="18">
        <f t="shared" si="426"/>
        <v>1.8849916233664674</v>
      </c>
      <c r="EA224" s="18">
        <f t="shared" si="427"/>
        <v>1.8424852315549887</v>
      </c>
      <c r="EB224" s="18">
        <f t="shared" si="428"/>
        <v>1.800325613892837</v>
      </c>
      <c r="EC224" s="18">
        <f t="shared" si="429"/>
        <v>1.7598601056033749</v>
      </c>
      <c r="ED224" s="18">
        <f t="shared" si="430"/>
        <v>1.7197313664687501</v>
      </c>
      <c r="EE224" s="18">
        <f t="shared" si="431"/>
        <v>1.6811271283903406</v>
      </c>
      <c r="EF224" s="18">
        <f t="shared" si="432"/>
        <v>1.6426081116576787</v>
      </c>
      <c r="EG224" s="18">
        <f t="shared" si="433"/>
        <v>1.6052778814486806</v>
      </c>
      <c r="EH224" s="18">
        <f t="shared" si="434"/>
        <v>1.5677670693106114</v>
      </c>
      <c r="EI224" s="18">
        <f t="shared" si="435"/>
        <v>78.081004670118332</v>
      </c>
      <c r="EJ224" s="18">
        <f t="shared" si="436"/>
        <v>0</v>
      </c>
      <c r="EK224" s="18">
        <f t="shared" si="437"/>
        <v>0</v>
      </c>
      <c r="EL224" s="18">
        <f t="shared" si="438"/>
        <v>0</v>
      </c>
      <c r="EM224" s="18">
        <f t="shared" si="439"/>
        <v>0</v>
      </c>
      <c r="EN224" s="18">
        <f t="shared" si="440"/>
        <v>0</v>
      </c>
      <c r="EO224" s="18">
        <f t="shared" si="441"/>
        <v>0</v>
      </c>
      <c r="EP224" s="18">
        <f t="shared" si="442"/>
        <v>0</v>
      </c>
      <c r="EQ224" s="18">
        <f t="shared" si="443"/>
        <v>0</v>
      </c>
      <c r="ER224" s="18">
        <f t="shared" si="444"/>
        <v>0</v>
      </c>
      <c r="ES224" s="18">
        <f t="shared" si="445"/>
        <v>0</v>
      </c>
      <c r="ET224" s="18">
        <f t="shared" si="446"/>
        <v>0</v>
      </c>
      <c r="EU224" s="18">
        <f t="shared" si="447"/>
        <v>0</v>
      </c>
      <c r="EV224" s="18">
        <f t="shared" si="448"/>
        <v>0</v>
      </c>
      <c r="EW224" s="18">
        <f t="shared" si="449"/>
        <v>0</v>
      </c>
      <c r="EX224" s="18">
        <f t="shared" si="450"/>
        <v>0</v>
      </c>
      <c r="EY224" s="18">
        <f t="shared" si="451"/>
        <v>0</v>
      </c>
      <c r="EZ224" s="18">
        <f t="shared" si="452"/>
        <v>0</v>
      </c>
      <c r="FA224" s="18">
        <f t="shared" si="453"/>
        <v>0</v>
      </c>
      <c r="FB224" s="18">
        <f t="shared" si="454"/>
        <v>0</v>
      </c>
      <c r="FC224" s="18">
        <f t="shared" si="455"/>
        <v>0</v>
      </c>
      <c r="FD224" s="18">
        <f t="shared" si="456"/>
        <v>0</v>
      </c>
      <c r="FE224" s="18">
        <f t="shared" si="457"/>
        <v>0</v>
      </c>
      <c r="FF224" s="18">
        <f t="shared" si="458"/>
        <v>0</v>
      </c>
      <c r="FG224" s="18">
        <f t="shared" si="459"/>
        <v>0</v>
      </c>
      <c r="FH224" s="18">
        <f t="shared" si="460"/>
        <v>0</v>
      </c>
      <c r="FI224" s="18">
        <f t="shared" si="461"/>
        <v>0</v>
      </c>
      <c r="FJ224" s="18">
        <f t="shared" si="462"/>
        <v>0</v>
      </c>
      <c r="FK224" s="18">
        <f t="shared" si="463"/>
        <v>0</v>
      </c>
      <c r="FL224" s="18">
        <f t="shared" si="464"/>
        <v>0</v>
      </c>
      <c r="FM224" s="18">
        <f t="shared" si="465"/>
        <v>0</v>
      </c>
      <c r="FN224" s="18">
        <f t="shared" si="466"/>
        <v>0</v>
      </c>
      <c r="FO224" s="18">
        <f t="shared" si="467"/>
        <v>0</v>
      </c>
      <c r="FP224" s="18">
        <f t="shared" si="468"/>
        <v>0</v>
      </c>
      <c r="FQ224" s="18">
        <f t="shared" si="469"/>
        <v>0</v>
      </c>
      <c r="FR224" s="18">
        <f t="shared" si="470"/>
        <v>0</v>
      </c>
      <c r="FS224" s="18">
        <f t="shared" si="471"/>
        <v>0</v>
      </c>
      <c r="FT224" s="18">
        <f t="shared" si="472"/>
        <v>0</v>
      </c>
      <c r="FU224" s="18">
        <f t="shared" si="473"/>
        <v>0</v>
      </c>
      <c r="FV224" s="18">
        <f t="shared" si="474"/>
        <v>0</v>
      </c>
      <c r="FW224" s="18">
        <f t="shared" si="475"/>
        <v>0</v>
      </c>
      <c r="FX224" s="18">
        <f t="shared" si="476"/>
        <v>0</v>
      </c>
      <c r="FY224" s="18">
        <f t="shared" si="477"/>
        <v>0</v>
      </c>
      <c r="FZ224" s="18">
        <f t="shared" si="478"/>
        <v>0</v>
      </c>
      <c r="GA224" s="18">
        <f t="shared" si="479"/>
        <v>0</v>
      </c>
      <c r="GB224" s="18">
        <f t="shared" si="480"/>
        <v>0</v>
      </c>
      <c r="GC224" s="18">
        <f t="shared" si="481"/>
        <v>0</v>
      </c>
      <c r="GD224" s="18">
        <f t="shared" si="482"/>
        <v>0</v>
      </c>
      <c r="GE224" s="18">
        <f t="shared" si="483"/>
        <v>0</v>
      </c>
    </row>
    <row r="225" spans="1:187" x14ac:dyDescent="0.2">
      <c r="A225">
        <v>222</v>
      </c>
      <c r="B225" s="16">
        <f>Bonds!B225</f>
        <v>48441</v>
      </c>
      <c r="C225" s="17">
        <f>Bonds!C225</f>
        <v>2.75</v>
      </c>
      <c r="D225">
        <f>Bonds!Q225</f>
        <v>12</v>
      </c>
      <c r="E225">
        <f t="shared" si="363"/>
        <v>0</v>
      </c>
      <c r="F225" s="16">
        <f>IF(1&gt;$D225,"",IF($E225=1,EOMONTH(EDATE(Bonds!$I225,6*(1-1)),0),EDATE(Bonds!$I225,6*(1-1))))</f>
        <v>46433</v>
      </c>
      <c r="G225" s="16">
        <f>IF(2&gt;$D225,"",IF($E225=1,EOMONTH(EDATE(Bonds!$I225,6*(2-1)),0),EDATE(Bonds!$I225,6*(2-1))))</f>
        <v>46614</v>
      </c>
      <c r="H225" s="16">
        <f>IF(3&gt;$D225,"",IF($E225=1,EOMONTH(EDATE(Bonds!$I225,6*(3-1)),0),EDATE(Bonds!$I225,6*(3-1))))</f>
        <v>46798</v>
      </c>
      <c r="I225" s="16">
        <f>IF(4&gt;$D225,"",IF($E225=1,EOMONTH(EDATE(Bonds!$I225,6*(4-1)),0),EDATE(Bonds!$I225,6*(4-1))))</f>
        <v>46980</v>
      </c>
      <c r="J225" s="16">
        <f>IF(5&gt;$D225,"",IF($E225=1,EOMONTH(EDATE(Bonds!$I225,6*(5-1)),0),EDATE(Bonds!$I225,6*(5-1))))</f>
        <v>47164</v>
      </c>
      <c r="K225" s="16">
        <f>IF(6&gt;$D225,"",IF($E225=1,EOMONTH(EDATE(Bonds!$I225,6*(6-1)),0),EDATE(Bonds!$I225,6*(6-1))))</f>
        <v>47345</v>
      </c>
      <c r="L225" s="16">
        <f>IF(7&gt;$D225,"",IF($E225=1,EOMONTH(EDATE(Bonds!$I225,6*(7-1)),0),EDATE(Bonds!$I225,6*(7-1))))</f>
        <v>47529</v>
      </c>
      <c r="M225" s="16">
        <f>IF(8&gt;$D225,"",IF($E225=1,EOMONTH(EDATE(Bonds!$I225,6*(8-1)),0),EDATE(Bonds!$I225,6*(8-1))))</f>
        <v>47710</v>
      </c>
      <c r="N225" s="16">
        <f>IF(9&gt;$D225,"",IF($E225=1,EOMONTH(EDATE(Bonds!$I225,6*(9-1)),0),EDATE(Bonds!$I225,6*(9-1))))</f>
        <v>47894</v>
      </c>
      <c r="O225" s="16">
        <f>IF(10&gt;$D225,"",IF($E225=1,EOMONTH(EDATE(Bonds!$I225,6*(10-1)),0),EDATE(Bonds!$I225,6*(10-1))))</f>
        <v>48075</v>
      </c>
      <c r="P225" s="16">
        <f>IF(11&gt;$D225,"",IF($E225=1,EOMONTH(EDATE(Bonds!$I225,6*(11-1)),0),EDATE(Bonds!$I225,6*(11-1))))</f>
        <v>48259</v>
      </c>
      <c r="Q225" s="16">
        <f>IF(12&gt;$D225,"",IF($E225=1,EOMONTH(EDATE(Bonds!$I225,6*(12-1)),0),EDATE(Bonds!$I225,6*(12-1))))</f>
        <v>48441</v>
      </c>
      <c r="R225" s="16" t="str">
        <f>IF(13&gt;$D225,"",IF($E225=1,EOMONTH(EDATE(Bonds!$I225,6*(13-1)),0),EDATE(Bonds!$I225,6*(13-1))))</f>
        <v/>
      </c>
      <c r="S225" s="16" t="str">
        <f>IF(14&gt;$D225,"",IF($E225=1,EOMONTH(EDATE(Bonds!$I225,6*(14-1)),0),EDATE(Bonds!$I225,6*(14-1))))</f>
        <v/>
      </c>
      <c r="T225" s="16" t="str">
        <f>IF(15&gt;$D225,"",IF($E225=1,EOMONTH(EDATE(Bonds!$I225,6*(15-1)),0),EDATE(Bonds!$I225,6*(15-1))))</f>
        <v/>
      </c>
      <c r="U225" s="16" t="str">
        <f>IF(16&gt;$D225,"",IF($E225=1,EOMONTH(EDATE(Bonds!$I225,6*(16-1)),0),EDATE(Bonds!$I225,6*(16-1))))</f>
        <v/>
      </c>
      <c r="V225" s="16" t="str">
        <f>IF(17&gt;$D225,"",IF($E225=1,EOMONTH(EDATE(Bonds!$I225,6*(17-1)),0),EDATE(Bonds!$I225,6*(17-1))))</f>
        <v/>
      </c>
      <c r="W225" s="16" t="str">
        <f>IF(18&gt;$D225,"",IF($E225=1,EOMONTH(EDATE(Bonds!$I225,6*(18-1)),0),EDATE(Bonds!$I225,6*(18-1))))</f>
        <v/>
      </c>
      <c r="X225" s="16" t="str">
        <f>IF(19&gt;$D225,"",IF($E225=1,EOMONTH(EDATE(Bonds!$I225,6*(19-1)),0),EDATE(Bonds!$I225,6*(19-1))))</f>
        <v/>
      </c>
      <c r="Y225" s="16" t="str">
        <f>IF(20&gt;$D225,"",IF($E225=1,EOMONTH(EDATE(Bonds!$I225,6*(20-1)),0),EDATE(Bonds!$I225,6*(20-1))))</f>
        <v/>
      </c>
      <c r="Z225" s="16" t="str">
        <f>IF(21&gt;$D225,"",IF($E225=1,EOMONTH(EDATE(Bonds!$I225,6*(21-1)),0),EDATE(Bonds!$I225,6*(21-1))))</f>
        <v/>
      </c>
      <c r="AA225" s="16" t="str">
        <f>IF(22&gt;$D225,"",IF($E225=1,EOMONTH(EDATE(Bonds!$I225,6*(22-1)),0),EDATE(Bonds!$I225,6*(22-1))))</f>
        <v/>
      </c>
      <c r="AB225" s="16" t="str">
        <f>IF(23&gt;$D225,"",IF($E225=1,EOMONTH(EDATE(Bonds!$I225,6*(23-1)),0),EDATE(Bonds!$I225,6*(23-1))))</f>
        <v/>
      </c>
      <c r="AC225" s="16" t="str">
        <f>IF(24&gt;$D225,"",IF($E225=1,EOMONTH(EDATE(Bonds!$I225,6*(24-1)),0),EDATE(Bonds!$I225,6*(24-1))))</f>
        <v/>
      </c>
      <c r="AD225" s="16" t="str">
        <f>IF(25&gt;$D225,"",IF($E225=1,EOMONTH(EDATE(Bonds!$I225,6*(25-1)),0),EDATE(Bonds!$I225,6*(25-1))))</f>
        <v/>
      </c>
      <c r="AE225" s="16" t="str">
        <f>IF(26&gt;$D225,"",IF($E225=1,EOMONTH(EDATE(Bonds!$I225,6*(26-1)),0),EDATE(Bonds!$I225,6*(26-1))))</f>
        <v/>
      </c>
      <c r="AF225" s="16" t="str">
        <f>IF(27&gt;$D225,"",IF($E225=1,EOMONTH(EDATE(Bonds!$I225,6*(27-1)),0),EDATE(Bonds!$I225,6*(27-1))))</f>
        <v/>
      </c>
      <c r="AG225" s="16" t="str">
        <f>IF(28&gt;$D225,"",IF($E225=1,EOMONTH(EDATE(Bonds!$I225,6*(28-1)),0),EDATE(Bonds!$I225,6*(28-1))))</f>
        <v/>
      </c>
      <c r="AH225" s="16" t="str">
        <f>IF(29&gt;$D225,"",IF($E225=1,EOMONTH(EDATE(Bonds!$I225,6*(29-1)),0),EDATE(Bonds!$I225,6*(29-1))))</f>
        <v/>
      </c>
      <c r="AI225" s="16" t="str">
        <f>IF(30&gt;$D225,"",IF($E225=1,EOMONTH(EDATE(Bonds!$I225,6*(30-1)),0),EDATE(Bonds!$I225,6*(30-1))))</f>
        <v/>
      </c>
      <c r="AJ225" s="16" t="str">
        <f>IF(31&gt;$D225,"",IF($E225=1,EOMONTH(EDATE(Bonds!$I225,6*(31-1)),0),EDATE(Bonds!$I225,6*(31-1))))</f>
        <v/>
      </c>
      <c r="AK225" s="16" t="str">
        <f>IF(32&gt;$D225,"",IF($E225=1,EOMONTH(EDATE(Bonds!$I225,6*(32-1)),0),EDATE(Bonds!$I225,6*(32-1))))</f>
        <v/>
      </c>
      <c r="AL225" s="16" t="str">
        <f>IF(33&gt;$D225,"",IF($E225=1,EOMONTH(EDATE(Bonds!$I225,6*(33-1)),0),EDATE(Bonds!$I225,6*(33-1))))</f>
        <v/>
      </c>
      <c r="AM225" s="16" t="str">
        <f>IF(34&gt;$D225,"",IF($E225=1,EOMONTH(EDATE(Bonds!$I225,6*(34-1)),0),EDATE(Bonds!$I225,6*(34-1))))</f>
        <v/>
      </c>
      <c r="AN225" s="16" t="str">
        <f>IF(35&gt;$D225,"",IF($E225=1,EOMONTH(EDATE(Bonds!$I225,6*(35-1)),0),EDATE(Bonds!$I225,6*(35-1))))</f>
        <v/>
      </c>
      <c r="AO225" s="16" t="str">
        <f>IF(36&gt;$D225,"",IF($E225=1,EOMONTH(EDATE(Bonds!$I225,6*(36-1)),0),EDATE(Bonds!$I225,6*(36-1))))</f>
        <v/>
      </c>
      <c r="AP225" s="16" t="str">
        <f>IF(37&gt;$D225,"",IF($E225=1,EOMONTH(EDATE(Bonds!$I225,6*(37-1)),0),EDATE(Bonds!$I225,6*(37-1))))</f>
        <v/>
      </c>
      <c r="AQ225" s="16" t="str">
        <f>IF(38&gt;$D225,"",IF($E225=1,EOMONTH(EDATE(Bonds!$I225,6*(38-1)),0),EDATE(Bonds!$I225,6*(38-1))))</f>
        <v/>
      </c>
      <c r="AR225" s="16" t="str">
        <f>IF(39&gt;$D225,"",IF($E225=1,EOMONTH(EDATE(Bonds!$I225,6*(39-1)),0),EDATE(Bonds!$I225,6*(39-1))))</f>
        <v/>
      </c>
      <c r="AS225" s="16" t="str">
        <f>IF(40&gt;$D225,"",IF($E225=1,EOMONTH(EDATE(Bonds!$I225,6*(40-1)),0),EDATE(Bonds!$I225,6*(40-1))))</f>
        <v/>
      </c>
      <c r="AT225" s="16" t="str">
        <f>IF(41&gt;$D225,"",IF($E225=1,EOMONTH(EDATE(Bonds!$I225,6*(41-1)),0),EDATE(Bonds!$I225,6*(41-1))))</f>
        <v/>
      </c>
      <c r="AU225" s="16" t="str">
        <f>IF(42&gt;$D225,"",IF($E225=1,EOMONTH(EDATE(Bonds!$I225,6*(42-1)),0),EDATE(Bonds!$I225,6*(42-1))))</f>
        <v/>
      </c>
      <c r="AV225" s="16" t="str">
        <f>IF(43&gt;$D225,"",IF($E225=1,EOMONTH(EDATE(Bonds!$I225,6*(43-1)),0),EDATE(Bonds!$I225,6*(43-1))))</f>
        <v/>
      </c>
      <c r="AW225" s="16" t="str">
        <f>IF(44&gt;$D225,"",IF($E225=1,EOMONTH(EDATE(Bonds!$I225,6*(44-1)),0),EDATE(Bonds!$I225,6*(44-1))))</f>
        <v/>
      </c>
      <c r="AX225" s="16" t="str">
        <f>IF(45&gt;$D225,"",IF($E225=1,EOMONTH(EDATE(Bonds!$I225,6*(45-1)),0),EDATE(Bonds!$I225,6*(45-1))))</f>
        <v/>
      </c>
      <c r="AY225" s="16" t="str">
        <f>IF(46&gt;$D225,"",IF($E225=1,EOMONTH(EDATE(Bonds!$I225,6*(46-1)),0),EDATE(Bonds!$I225,6*(46-1))))</f>
        <v/>
      </c>
      <c r="AZ225" s="16" t="str">
        <f>IF(47&gt;$D225,"",IF($E225=1,EOMONTH(EDATE(Bonds!$I225,6*(47-1)),0),EDATE(Bonds!$I225,6*(47-1))))</f>
        <v/>
      </c>
      <c r="BA225" s="16" t="str">
        <f>IF(48&gt;$D225,"",IF($E225=1,EOMONTH(EDATE(Bonds!$I225,6*(48-1)),0),EDATE(Bonds!$I225,6*(48-1))))</f>
        <v/>
      </c>
      <c r="BB225" s="16" t="str">
        <f>IF(49&gt;$D225,"",IF($E225=1,EOMONTH(EDATE(Bonds!$I225,6*(49-1)),0),EDATE(Bonds!$I225,6*(49-1))))</f>
        <v/>
      </c>
      <c r="BC225" s="16" t="str">
        <f>IF(50&gt;$D225,"",IF($E225=1,EOMONTH(EDATE(Bonds!$I225,6*(50-1)),0),EDATE(Bonds!$I225,6*(50-1))))</f>
        <v/>
      </c>
      <c r="BD225" s="16" t="str">
        <f>IF(51&gt;$D225,"",IF($E225=1,EOMONTH(EDATE(Bonds!$I225,6*(51-1)),0),EDATE(Bonds!$I225,6*(51-1))))</f>
        <v/>
      </c>
      <c r="BE225" s="16" t="str">
        <f>IF(52&gt;$D225,"",IF($E225=1,EOMONTH(EDATE(Bonds!$I225,6*(52-1)),0),EDATE(Bonds!$I225,6*(52-1))))</f>
        <v/>
      </c>
      <c r="BF225" s="16" t="str">
        <f>IF(53&gt;$D225,"",IF($E225=1,EOMONTH(EDATE(Bonds!$I225,6*(53-1)),0),EDATE(Bonds!$I225,6*(53-1))))</f>
        <v/>
      </c>
      <c r="BG225" s="16" t="str">
        <f>IF(54&gt;$D225,"",IF($E225=1,EOMONTH(EDATE(Bonds!$I225,6*(54-1)),0),EDATE(Bonds!$I225,6*(54-1))))</f>
        <v/>
      </c>
      <c r="BH225" s="16" t="str">
        <f>IF(55&gt;$D225,"",IF($E225=1,EOMONTH(EDATE(Bonds!$I225,6*(55-1)),0),EDATE(Bonds!$I225,6*(55-1))))</f>
        <v/>
      </c>
      <c r="BI225" s="16" t="str">
        <f>IF(56&gt;$D225,"",IF($E225=1,EOMONTH(EDATE(Bonds!$I225,6*(56-1)),0),EDATE(Bonds!$I225,6*(56-1))))</f>
        <v/>
      </c>
      <c r="BJ225" s="16" t="str">
        <f>IF(57&gt;$D225,"",IF($E225=1,EOMONTH(EDATE(Bonds!$I225,6*(57-1)),0),EDATE(Bonds!$I225,6*(57-1))))</f>
        <v/>
      </c>
      <c r="BK225" s="16" t="str">
        <f>IF(58&gt;$D225,"",IF($E225=1,EOMONTH(EDATE(Bonds!$I225,6*(58-1)),0),EDATE(Bonds!$I225,6*(58-1))))</f>
        <v/>
      </c>
      <c r="BL225" s="16" t="str">
        <f>IF(59&gt;$D225,"",IF($E225=1,EOMONTH(EDATE(Bonds!$I225,6*(59-1)),0),EDATE(Bonds!$I225,6*(59-1))))</f>
        <v/>
      </c>
      <c r="BM225" s="16" t="str">
        <f>IF(60&gt;$D225,"",IF($E225=1,EOMONTH(EDATE(Bonds!$I225,6*(60-1)),0),EDATE(Bonds!$I225,6*(60-1))))</f>
        <v/>
      </c>
      <c r="BO225" s="22">
        <f t="shared" si="364"/>
        <v>3.9020657449939315E-2</v>
      </c>
      <c r="BP225" s="22">
        <f t="shared" si="365"/>
        <v>4.1110910077221674E-2</v>
      </c>
      <c r="BQ225" s="22">
        <f t="shared" si="366"/>
        <v>4.2474903504774571E-2</v>
      </c>
      <c r="BR225" s="22">
        <f t="shared" si="367"/>
        <v>4.3324176224102208E-2</v>
      </c>
      <c r="BS225" s="22">
        <f t="shared" si="368"/>
        <v>4.3859676958404203E-2</v>
      </c>
      <c r="BT225" s="22">
        <f t="shared" si="369"/>
        <v>4.4193064657407355E-2</v>
      </c>
      <c r="BU225" s="22">
        <f t="shared" si="370"/>
        <v>4.4421617888674783E-2</v>
      </c>
      <c r="BV225" s="22">
        <f t="shared" si="371"/>
        <v>4.4594344852586863E-2</v>
      </c>
      <c r="BW225" s="22">
        <f t="shared" si="372"/>
        <v>4.4754437131412791E-2</v>
      </c>
      <c r="BX225" s="22">
        <f t="shared" si="373"/>
        <v>4.4919387561918309E-2</v>
      </c>
      <c r="BY225" s="22">
        <f t="shared" si="374"/>
        <v>4.5107990909957416E-2</v>
      </c>
      <c r="BZ225" s="22">
        <f t="shared" si="375"/>
        <v>4.5321776780841601E-2</v>
      </c>
      <c r="CA225" s="22" t="str">
        <f t="shared" si="376"/>
        <v/>
      </c>
      <c r="CB225" s="22" t="str">
        <f t="shared" si="377"/>
        <v/>
      </c>
      <c r="CC225" s="22" t="str">
        <f t="shared" si="378"/>
        <v/>
      </c>
      <c r="CD225" s="22" t="str">
        <f t="shared" si="379"/>
        <v/>
      </c>
      <c r="CE225" s="22" t="str">
        <f t="shared" si="380"/>
        <v/>
      </c>
      <c r="CF225" s="22" t="str">
        <f t="shared" si="381"/>
        <v/>
      </c>
      <c r="CG225" s="22" t="str">
        <f t="shared" si="382"/>
        <v/>
      </c>
      <c r="CH225" s="22" t="str">
        <f t="shared" si="383"/>
        <v/>
      </c>
      <c r="CI225" s="22" t="str">
        <f t="shared" si="384"/>
        <v/>
      </c>
      <c r="CJ225" s="22" t="str">
        <f t="shared" si="385"/>
        <v/>
      </c>
      <c r="CK225" s="22" t="str">
        <f t="shared" si="386"/>
        <v/>
      </c>
      <c r="CL225" s="22" t="str">
        <f t="shared" si="387"/>
        <v/>
      </c>
      <c r="CM225" s="22" t="str">
        <f t="shared" si="388"/>
        <v/>
      </c>
      <c r="CN225" s="22" t="str">
        <f t="shared" si="389"/>
        <v/>
      </c>
      <c r="CO225" s="22" t="str">
        <f t="shared" si="390"/>
        <v/>
      </c>
      <c r="CP225" s="22" t="str">
        <f t="shared" si="391"/>
        <v/>
      </c>
      <c r="CQ225" s="22" t="str">
        <f t="shared" si="392"/>
        <v/>
      </c>
      <c r="CR225" s="22" t="str">
        <f t="shared" si="393"/>
        <v/>
      </c>
      <c r="CS225" s="22" t="str">
        <f t="shared" si="394"/>
        <v/>
      </c>
      <c r="CT225" s="22" t="str">
        <f t="shared" si="395"/>
        <v/>
      </c>
      <c r="CU225" s="22" t="str">
        <f t="shared" si="396"/>
        <v/>
      </c>
      <c r="CV225" s="22" t="str">
        <f t="shared" si="397"/>
        <v/>
      </c>
      <c r="CW225" s="22" t="str">
        <f t="shared" si="398"/>
        <v/>
      </c>
      <c r="CX225" s="22" t="str">
        <f t="shared" si="399"/>
        <v/>
      </c>
      <c r="CY225" s="22" t="str">
        <f t="shared" si="400"/>
        <v/>
      </c>
      <c r="CZ225" s="22" t="str">
        <f t="shared" si="401"/>
        <v/>
      </c>
      <c r="DA225" s="22" t="str">
        <f t="shared" si="402"/>
        <v/>
      </c>
      <c r="DB225" s="22" t="str">
        <f t="shared" si="403"/>
        <v/>
      </c>
      <c r="DC225" s="22" t="str">
        <f t="shared" si="404"/>
        <v/>
      </c>
      <c r="DD225" s="22" t="str">
        <f t="shared" si="405"/>
        <v/>
      </c>
      <c r="DE225" s="22" t="str">
        <f t="shared" si="406"/>
        <v/>
      </c>
      <c r="DF225" s="22" t="str">
        <f t="shared" si="407"/>
        <v/>
      </c>
      <c r="DG225" s="22" t="str">
        <f t="shared" si="408"/>
        <v/>
      </c>
      <c r="DH225" s="22" t="str">
        <f t="shared" si="409"/>
        <v/>
      </c>
      <c r="DI225" s="22" t="str">
        <f t="shared" si="410"/>
        <v/>
      </c>
      <c r="DJ225" s="22" t="str">
        <f t="shared" si="411"/>
        <v/>
      </c>
      <c r="DK225" s="22" t="str">
        <f t="shared" si="412"/>
        <v/>
      </c>
      <c r="DL225" s="22" t="str">
        <f t="shared" si="413"/>
        <v/>
      </c>
      <c r="DM225" s="22" t="str">
        <f t="shared" si="414"/>
        <v/>
      </c>
      <c r="DN225" s="22" t="str">
        <f t="shared" si="415"/>
        <v/>
      </c>
      <c r="DO225" s="22" t="str">
        <f t="shared" si="416"/>
        <v/>
      </c>
      <c r="DP225" s="22" t="str">
        <f t="shared" si="417"/>
        <v/>
      </c>
      <c r="DQ225" s="22" t="str">
        <f t="shared" si="418"/>
        <v/>
      </c>
      <c r="DR225" s="22" t="str">
        <f t="shared" si="419"/>
        <v/>
      </c>
      <c r="DS225" s="22" t="str">
        <f t="shared" si="420"/>
        <v/>
      </c>
      <c r="DT225" s="22" t="str">
        <f t="shared" si="421"/>
        <v/>
      </c>
      <c r="DU225" s="22" t="str">
        <f t="shared" si="422"/>
        <v/>
      </c>
      <c r="DV225" s="22" t="str">
        <f t="shared" si="423"/>
        <v/>
      </c>
      <c r="DX225" s="18">
        <f t="shared" si="424"/>
        <v>1.3516807058089018</v>
      </c>
      <c r="DY225" s="18">
        <f t="shared" si="425"/>
        <v>1.3231906832259765</v>
      </c>
      <c r="DZ225" s="18">
        <f t="shared" si="426"/>
        <v>1.2935103081843269</v>
      </c>
      <c r="EA225" s="18">
        <f t="shared" si="427"/>
        <v>1.2643212226150058</v>
      </c>
      <c r="EB225" s="18">
        <f t="shared" si="428"/>
        <v>1.235391660659297</v>
      </c>
      <c r="EC225" s="18">
        <f t="shared" si="429"/>
        <v>1.2076294498027744</v>
      </c>
      <c r="ED225" s="18">
        <f t="shared" si="430"/>
        <v>1.1800946939363752</v>
      </c>
      <c r="EE225" s="18">
        <f t="shared" si="431"/>
        <v>1.153598752690042</v>
      </c>
      <c r="EF225" s="18">
        <f t="shared" si="432"/>
        <v>1.1271529997768321</v>
      </c>
      <c r="EG225" s="18">
        <f t="shared" si="433"/>
        <v>1.1015159088581581</v>
      </c>
      <c r="EH225" s="18">
        <f t="shared" si="434"/>
        <v>1.0757486385500552</v>
      </c>
      <c r="EI225" s="18">
        <f t="shared" si="435"/>
        <v>77.449613403066422</v>
      </c>
      <c r="EJ225" s="18">
        <f t="shared" si="436"/>
        <v>0</v>
      </c>
      <c r="EK225" s="18">
        <f t="shared" si="437"/>
        <v>0</v>
      </c>
      <c r="EL225" s="18">
        <f t="shared" si="438"/>
        <v>0</v>
      </c>
      <c r="EM225" s="18">
        <f t="shared" si="439"/>
        <v>0</v>
      </c>
      <c r="EN225" s="18">
        <f t="shared" si="440"/>
        <v>0</v>
      </c>
      <c r="EO225" s="18">
        <f t="shared" si="441"/>
        <v>0</v>
      </c>
      <c r="EP225" s="18">
        <f t="shared" si="442"/>
        <v>0</v>
      </c>
      <c r="EQ225" s="18">
        <f t="shared" si="443"/>
        <v>0</v>
      </c>
      <c r="ER225" s="18">
        <f t="shared" si="444"/>
        <v>0</v>
      </c>
      <c r="ES225" s="18">
        <f t="shared" si="445"/>
        <v>0</v>
      </c>
      <c r="ET225" s="18">
        <f t="shared" si="446"/>
        <v>0</v>
      </c>
      <c r="EU225" s="18">
        <f t="shared" si="447"/>
        <v>0</v>
      </c>
      <c r="EV225" s="18">
        <f t="shared" si="448"/>
        <v>0</v>
      </c>
      <c r="EW225" s="18">
        <f t="shared" si="449"/>
        <v>0</v>
      </c>
      <c r="EX225" s="18">
        <f t="shared" si="450"/>
        <v>0</v>
      </c>
      <c r="EY225" s="18">
        <f t="shared" si="451"/>
        <v>0</v>
      </c>
      <c r="EZ225" s="18">
        <f t="shared" si="452"/>
        <v>0</v>
      </c>
      <c r="FA225" s="18">
        <f t="shared" si="453"/>
        <v>0</v>
      </c>
      <c r="FB225" s="18">
        <f t="shared" si="454"/>
        <v>0</v>
      </c>
      <c r="FC225" s="18">
        <f t="shared" si="455"/>
        <v>0</v>
      </c>
      <c r="FD225" s="18">
        <f t="shared" si="456"/>
        <v>0</v>
      </c>
      <c r="FE225" s="18">
        <f t="shared" si="457"/>
        <v>0</v>
      </c>
      <c r="FF225" s="18">
        <f t="shared" si="458"/>
        <v>0</v>
      </c>
      <c r="FG225" s="18">
        <f t="shared" si="459"/>
        <v>0</v>
      </c>
      <c r="FH225" s="18">
        <f t="shared" si="460"/>
        <v>0</v>
      </c>
      <c r="FI225" s="18">
        <f t="shared" si="461"/>
        <v>0</v>
      </c>
      <c r="FJ225" s="18">
        <f t="shared" si="462"/>
        <v>0</v>
      </c>
      <c r="FK225" s="18">
        <f t="shared" si="463"/>
        <v>0</v>
      </c>
      <c r="FL225" s="18">
        <f t="shared" si="464"/>
        <v>0</v>
      </c>
      <c r="FM225" s="18">
        <f t="shared" si="465"/>
        <v>0</v>
      </c>
      <c r="FN225" s="18">
        <f t="shared" si="466"/>
        <v>0</v>
      </c>
      <c r="FO225" s="18">
        <f t="shared" si="467"/>
        <v>0</v>
      </c>
      <c r="FP225" s="18">
        <f t="shared" si="468"/>
        <v>0</v>
      </c>
      <c r="FQ225" s="18">
        <f t="shared" si="469"/>
        <v>0</v>
      </c>
      <c r="FR225" s="18">
        <f t="shared" si="470"/>
        <v>0</v>
      </c>
      <c r="FS225" s="18">
        <f t="shared" si="471"/>
        <v>0</v>
      </c>
      <c r="FT225" s="18">
        <f t="shared" si="472"/>
        <v>0</v>
      </c>
      <c r="FU225" s="18">
        <f t="shared" si="473"/>
        <v>0</v>
      </c>
      <c r="FV225" s="18">
        <f t="shared" si="474"/>
        <v>0</v>
      </c>
      <c r="FW225" s="18">
        <f t="shared" si="475"/>
        <v>0</v>
      </c>
      <c r="FX225" s="18">
        <f t="shared" si="476"/>
        <v>0</v>
      </c>
      <c r="FY225" s="18">
        <f t="shared" si="477"/>
        <v>0</v>
      </c>
      <c r="FZ225" s="18">
        <f t="shared" si="478"/>
        <v>0</v>
      </c>
      <c r="GA225" s="18">
        <f t="shared" si="479"/>
        <v>0</v>
      </c>
      <c r="GB225" s="18">
        <f t="shared" si="480"/>
        <v>0</v>
      </c>
      <c r="GC225" s="18">
        <f t="shared" si="481"/>
        <v>0</v>
      </c>
      <c r="GD225" s="18">
        <f t="shared" si="482"/>
        <v>0</v>
      </c>
      <c r="GE225" s="18">
        <f t="shared" si="483"/>
        <v>0</v>
      </c>
    </row>
    <row r="226" spans="1:187" x14ac:dyDescent="0.2">
      <c r="A226">
        <v>223</v>
      </c>
      <c r="B226" s="16">
        <f>Bonds!B226</f>
        <v>48457</v>
      </c>
      <c r="C226" s="17">
        <f>Bonds!C226</f>
        <v>3.875</v>
      </c>
      <c r="D226">
        <f>Bonds!Q226</f>
        <v>12</v>
      </c>
      <c r="E226">
        <f t="shared" si="363"/>
        <v>1</v>
      </c>
      <c r="F226" s="16">
        <f>IF(1&gt;$D226,"",IF($E226=1,EOMONTH(EDATE(Bonds!$I226,6*(1-1)),0),EDATE(Bonds!$I226,6*(1-1))))</f>
        <v>46446</v>
      </c>
      <c r="G226" s="16">
        <f>IF(2&gt;$D226,"",IF($E226=1,EOMONTH(EDATE(Bonds!$I226,6*(2-1)),0),EDATE(Bonds!$I226,6*(2-1))))</f>
        <v>46630</v>
      </c>
      <c r="H226" s="16">
        <f>IF(3&gt;$D226,"",IF($E226=1,EOMONTH(EDATE(Bonds!$I226,6*(3-1)),0),EDATE(Bonds!$I226,6*(3-1))))</f>
        <v>46812</v>
      </c>
      <c r="I226" s="16">
        <f>IF(4&gt;$D226,"",IF($E226=1,EOMONTH(EDATE(Bonds!$I226,6*(4-1)),0),EDATE(Bonds!$I226,6*(4-1))))</f>
        <v>46996</v>
      </c>
      <c r="J226" s="16">
        <f>IF(5&gt;$D226,"",IF($E226=1,EOMONTH(EDATE(Bonds!$I226,6*(5-1)),0),EDATE(Bonds!$I226,6*(5-1))))</f>
        <v>47177</v>
      </c>
      <c r="K226" s="16">
        <f>IF(6&gt;$D226,"",IF($E226=1,EOMONTH(EDATE(Bonds!$I226,6*(6-1)),0),EDATE(Bonds!$I226,6*(6-1))))</f>
        <v>47361</v>
      </c>
      <c r="L226" s="16">
        <f>IF(7&gt;$D226,"",IF($E226=1,EOMONTH(EDATE(Bonds!$I226,6*(7-1)),0),EDATE(Bonds!$I226,6*(7-1))))</f>
        <v>47542</v>
      </c>
      <c r="M226" s="16">
        <f>IF(8&gt;$D226,"",IF($E226=1,EOMONTH(EDATE(Bonds!$I226,6*(8-1)),0),EDATE(Bonds!$I226,6*(8-1))))</f>
        <v>47726</v>
      </c>
      <c r="N226" s="16">
        <f>IF(9&gt;$D226,"",IF($E226=1,EOMONTH(EDATE(Bonds!$I226,6*(9-1)),0),EDATE(Bonds!$I226,6*(9-1))))</f>
        <v>47907</v>
      </c>
      <c r="O226" s="16">
        <f>IF(10&gt;$D226,"",IF($E226=1,EOMONTH(EDATE(Bonds!$I226,6*(10-1)),0),EDATE(Bonds!$I226,6*(10-1))))</f>
        <v>48091</v>
      </c>
      <c r="P226" s="16">
        <f>IF(11&gt;$D226,"",IF($E226=1,EOMONTH(EDATE(Bonds!$I226,6*(11-1)),0),EDATE(Bonds!$I226,6*(11-1))))</f>
        <v>48273</v>
      </c>
      <c r="Q226" s="16">
        <f>IF(12&gt;$D226,"",IF($E226=1,EOMONTH(EDATE(Bonds!$I226,6*(12-1)),0),EDATE(Bonds!$I226,6*(12-1))))</f>
        <v>48457</v>
      </c>
      <c r="R226" s="16" t="str">
        <f>IF(13&gt;$D226,"",IF($E226=1,EOMONTH(EDATE(Bonds!$I226,6*(13-1)),0),EDATE(Bonds!$I226,6*(13-1))))</f>
        <v/>
      </c>
      <c r="S226" s="16" t="str">
        <f>IF(14&gt;$D226,"",IF($E226=1,EOMONTH(EDATE(Bonds!$I226,6*(14-1)),0),EDATE(Bonds!$I226,6*(14-1))))</f>
        <v/>
      </c>
      <c r="T226" s="16" t="str">
        <f>IF(15&gt;$D226,"",IF($E226=1,EOMONTH(EDATE(Bonds!$I226,6*(15-1)),0),EDATE(Bonds!$I226,6*(15-1))))</f>
        <v/>
      </c>
      <c r="U226" s="16" t="str">
        <f>IF(16&gt;$D226,"",IF($E226=1,EOMONTH(EDATE(Bonds!$I226,6*(16-1)),0),EDATE(Bonds!$I226,6*(16-1))))</f>
        <v/>
      </c>
      <c r="V226" s="16" t="str">
        <f>IF(17&gt;$D226,"",IF($E226=1,EOMONTH(EDATE(Bonds!$I226,6*(17-1)),0),EDATE(Bonds!$I226,6*(17-1))))</f>
        <v/>
      </c>
      <c r="W226" s="16" t="str">
        <f>IF(18&gt;$D226,"",IF($E226=1,EOMONTH(EDATE(Bonds!$I226,6*(18-1)),0),EDATE(Bonds!$I226,6*(18-1))))</f>
        <v/>
      </c>
      <c r="X226" s="16" t="str">
        <f>IF(19&gt;$D226,"",IF($E226=1,EOMONTH(EDATE(Bonds!$I226,6*(19-1)),0),EDATE(Bonds!$I226,6*(19-1))))</f>
        <v/>
      </c>
      <c r="Y226" s="16" t="str">
        <f>IF(20&gt;$D226,"",IF($E226=1,EOMONTH(EDATE(Bonds!$I226,6*(20-1)),0),EDATE(Bonds!$I226,6*(20-1))))</f>
        <v/>
      </c>
      <c r="Z226" s="16" t="str">
        <f>IF(21&gt;$D226,"",IF($E226=1,EOMONTH(EDATE(Bonds!$I226,6*(21-1)),0),EDATE(Bonds!$I226,6*(21-1))))</f>
        <v/>
      </c>
      <c r="AA226" s="16" t="str">
        <f>IF(22&gt;$D226,"",IF($E226=1,EOMONTH(EDATE(Bonds!$I226,6*(22-1)),0),EDATE(Bonds!$I226,6*(22-1))))</f>
        <v/>
      </c>
      <c r="AB226" s="16" t="str">
        <f>IF(23&gt;$D226,"",IF($E226=1,EOMONTH(EDATE(Bonds!$I226,6*(23-1)),0),EDATE(Bonds!$I226,6*(23-1))))</f>
        <v/>
      </c>
      <c r="AC226" s="16" t="str">
        <f>IF(24&gt;$D226,"",IF($E226=1,EOMONTH(EDATE(Bonds!$I226,6*(24-1)),0),EDATE(Bonds!$I226,6*(24-1))))</f>
        <v/>
      </c>
      <c r="AD226" s="16" t="str">
        <f>IF(25&gt;$D226,"",IF($E226=1,EOMONTH(EDATE(Bonds!$I226,6*(25-1)),0),EDATE(Bonds!$I226,6*(25-1))))</f>
        <v/>
      </c>
      <c r="AE226" s="16" t="str">
        <f>IF(26&gt;$D226,"",IF($E226=1,EOMONTH(EDATE(Bonds!$I226,6*(26-1)),0),EDATE(Bonds!$I226,6*(26-1))))</f>
        <v/>
      </c>
      <c r="AF226" s="16" t="str">
        <f>IF(27&gt;$D226,"",IF($E226=1,EOMONTH(EDATE(Bonds!$I226,6*(27-1)),0),EDATE(Bonds!$I226,6*(27-1))))</f>
        <v/>
      </c>
      <c r="AG226" s="16" t="str">
        <f>IF(28&gt;$D226,"",IF($E226=1,EOMONTH(EDATE(Bonds!$I226,6*(28-1)),0),EDATE(Bonds!$I226,6*(28-1))))</f>
        <v/>
      </c>
      <c r="AH226" s="16" t="str">
        <f>IF(29&gt;$D226,"",IF($E226=1,EOMONTH(EDATE(Bonds!$I226,6*(29-1)),0),EDATE(Bonds!$I226,6*(29-1))))</f>
        <v/>
      </c>
      <c r="AI226" s="16" t="str">
        <f>IF(30&gt;$D226,"",IF($E226=1,EOMONTH(EDATE(Bonds!$I226,6*(30-1)),0),EDATE(Bonds!$I226,6*(30-1))))</f>
        <v/>
      </c>
      <c r="AJ226" s="16" t="str">
        <f>IF(31&gt;$D226,"",IF($E226=1,EOMONTH(EDATE(Bonds!$I226,6*(31-1)),0),EDATE(Bonds!$I226,6*(31-1))))</f>
        <v/>
      </c>
      <c r="AK226" s="16" t="str">
        <f>IF(32&gt;$D226,"",IF($E226=1,EOMONTH(EDATE(Bonds!$I226,6*(32-1)),0),EDATE(Bonds!$I226,6*(32-1))))</f>
        <v/>
      </c>
      <c r="AL226" s="16" t="str">
        <f>IF(33&gt;$D226,"",IF($E226=1,EOMONTH(EDATE(Bonds!$I226,6*(33-1)),0),EDATE(Bonds!$I226,6*(33-1))))</f>
        <v/>
      </c>
      <c r="AM226" s="16" t="str">
        <f>IF(34&gt;$D226,"",IF($E226=1,EOMONTH(EDATE(Bonds!$I226,6*(34-1)),0),EDATE(Bonds!$I226,6*(34-1))))</f>
        <v/>
      </c>
      <c r="AN226" s="16" t="str">
        <f>IF(35&gt;$D226,"",IF($E226=1,EOMONTH(EDATE(Bonds!$I226,6*(35-1)),0),EDATE(Bonds!$I226,6*(35-1))))</f>
        <v/>
      </c>
      <c r="AO226" s="16" t="str">
        <f>IF(36&gt;$D226,"",IF($E226=1,EOMONTH(EDATE(Bonds!$I226,6*(36-1)),0),EDATE(Bonds!$I226,6*(36-1))))</f>
        <v/>
      </c>
      <c r="AP226" s="16" t="str">
        <f>IF(37&gt;$D226,"",IF($E226=1,EOMONTH(EDATE(Bonds!$I226,6*(37-1)),0),EDATE(Bonds!$I226,6*(37-1))))</f>
        <v/>
      </c>
      <c r="AQ226" s="16" t="str">
        <f>IF(38&gt;$D226,"",IF($E226=1,EOMONTH(EDATE(Bonds!$I226,6*(38-1)),0),EDATE(Bonds!$I226,6*(38-1))))</f>
        <v/>
      </c>
      <c r="AR226" s="16" t="str">
        <f>IF(39&gt;$D226,"",IF($E226=1,EOMONTH(EDATE(Bonds!$I226,6*(39-1)),0),EDATE(Bonds!$I226,6*(39-1))))</f>
        <v/>
      </c>
      <c r="AS226" s="16" t="str">
        <f>IF(40&gt;$D226,"",IF($E226=1,EOMONTH(EDATE(Bonds!$I226,6*(40-1)),0),EDATE(Bonds!$I226,6*(40-1))))</f>
        <v/>
      </c>
      <c r="AT226" s="16" t="str">
        <f>IF(41&gt;$D226,"",IF($E226=1,EOMONTH(EDATE(Bonds!$I226,6*(41-1)),0),EDATE(Bonds!$I226,6*(41-1))))</f>
        <v/>
      </c>
      <c r="AU226" s="16" t="str">
        <f>IF(42&gt;$D226,"",IF($E226=1,EOMONTH(EDATE(Bonds!$I226,6*(42-1)),0),EDATE(Bonds!$I226,6*(42-1))))</f>
        <v/>
      </c>
      <c r="AV226" s="16" t="str">
        <f>IF(43&gt;$D226,"",IF($E226=1,EOMONTH(EDATE(Bonds!$I226,6*(43-1)),0),EDATE(Bonds!$I226,6*(43-1))))</f>
        <v/>
      </c>
      <c r="AW226" s="16" t="str">
        <f>IF(44&gt;$D226,"",IF($E226=1,EOMONTH(EDATE(Bonds!$I226,6*(44-1)),0),EDATE(Bonds!$I226,6*(44-1))))</f>
        <v/>
      </c>
      <c r="AX226" s="16" t="str">
        <f>IF(45&gt;$D226,"",IF($E226=1,EOMONTH(EDATE(Bonds!$I226,6*(45-1)),0),EDATE(Bonds!$I226,6*(45-1))))</f>
        <v/>
      </c>
      <c r="AY226" s="16" t="str">
        <f>IF(46&gt;$D226,"",IF($E226=1,EOMONTH(EDATE(Bonds!$I226,6*(46-1)),0),EDATE(Bonds!$I226,6*(46-1))))</f>
        <v/>
      </c>
      <c r="AZ226" s="16" t="str">
        <f>IF(47&gt;$D226,"",IF($E226=1,EOMONTH(EDATE(Bonds!$I226,6*(47-1)),0),EDATE(Bonds!$I226,6*(47-1))))</f>
        <v/>
      </c>
      <c r="BA226" s="16" t="str">
        <f>IF(48&gt;$D226,"",IF($E226=1,EOMONTH(EDATE(Bonds!$I226,6*(48-1)),0),EDATE(Bonds!$I226,6*(48-1))))</f>
        <v/>
      </c>
      <c r="BB226" s="16" t="str">
        <f>IF(49&gt;$D226,"",IF($E226=1,EOMONTH(EDATE(Bonds!$I226,6*(49-1)),0),EDATE(Bonds!$I226,6*(49-1))))</f>
        <v/>
      </c>
      <c r="BC226" s="16" t="str">
        <f>IF(50&gt;$D226,"",IF($E226=1,EOMONTH(EDATE(Bonds!$I226,6*(50-1)),0),EDATE(Bonds!$I226,6*(50-1))))</f>
        <v/>
      </c>
      <c r="BD226" s="16" t="str">
        <f>IF(51&gt;$D226,"",IF($E226=1,EOMONTH(EDATE(Bonds!$I226,6*(51-1)),0),EDATE(Bonds!$I226,6*(51-1))))</f>
        <v/>
      </c>
      <c r="BE226" s="16" t="str">
        <f>IF(52&gt;$D226,"",IF($E226=1,EOMONTH(EDATE(Bonds!$I226,6*(52-1)),0),EDATE(Bonds!$I226,6*(52-1))))</f>
        <v/>
      </c>
      <c r="BF226" s="16" t="str">
        <f>IF(53&gt;$D226,"",IF($E226=1,EOMONTH(EDATE(Bonds!$I226,6*(53-1)),0),EDATE(Bonds!$I226,6*(53-1))))</f>
        <v/>
      </c>
      <c r="BG226" s="16" t="str">
        <f>IF(54&gt;$D226,"",IF($E226=1,EOMONTH(EDATE(Bonds!$I226,6*(54-1)),0),EDATE(Bonds!$I226,6*(54-1))))</f>
        <v/>
      </c>
      <c r="BH226" s="16" t="str">
        <f>IF(55&gt;$D226,"",IF($E226=1,EOMONTH(EDATE(Bonds!$I226,6*(55-1)),0),EDATE(Bonds!$I226,6*(55-1))))</f>
        <v/>
      </c>
      <c r="BI226" s="16" t="str">
        <f>IF(56&gt;$D226,"",IF($E226=1,EOMONTH(EDATE(Bonds!$I226,6*(56-1)),0),EDATE(Bonds!$I226,6*(56-1))))</f>
        <v/>
      </c>
      <c r="BJ226" s="16" t="str">
        <f>IF(57&gt;$D226,"",IF($E226=1,EOMONTH(EDATE(Bonds!$I226,6*(57-1)),0),EDATE(Bonds!$I226,6*(57-1))))</f>
        <v/>
      </c>
      <c r="BK226" s="16" t="str">
        <f>IF(58&gt;$D226,"",IF($E226=1,EOMONTH(EDATE(Bonds!$I226,6*(58-1)),0),EDATE(Bonds!$I226,6*(58-1))))</f>
        <v/>
      </c>
      <c r="BL226" s="16" t="str">
        <f>IF(59&gt;$D226,"",IF($E226=1,EOMONTH(EDATE(Bonds!$I226,6*(59-1)),0),EDATE(Bonds!$I226,6*(59-1))))</f>
        <v/>
      </c>
      <c r="BM226" s="16" t="str">
        <f>IF(60&gt;$D226,"",IF($E226=1,EOMONTH(EDATE(Bonds!$I226,6*(60-1)),0),EDATE(Bonds!$I226,6*(60-1))))</f>
        <v/>
      </c>
      <c r="BO226" s="22">
        <f t="shared" si="364"/>
        <v>3.9202392010101589E-2</v>
      </c>
      <c r="BP226" s="22">
        <f t="shared" si="365"/>
        <v>4.1255641648900956E-2</v>
      </c>
      <c r="BQ226" s="22">
        <f t="shared" si="366"/>
        <v>4.2555187696662007E-2</v>
      </c>
      <c r="BR226" s="22">
        <f t="shared" si="367"/>
        <v>4.3381487769686353E-2</v>
      </c>
      <c r="BS226" s="22">
        <f t="shared" si="368"/>
        <v>4.3888815110501606E-2</v>
      </c>
      <c r="BT226" s="22">
        <f t="shared" si="369"/>
        <v>4.4216358597080604E-2</v>
      </c>
      <c r="BU226" s="22">
        <f t="shared" si="370"/>
        <v>4.4435211128587213E-2</v>
      </c>
      <c r="BV226" s="22">
        <f t="shared" si="371"/>
        <v>4.4608469396699907E-2</v>
      </c>
      <c r="BW226" s="22">
        <f t="shared" si="372"/>
        <v>4.4765834853793152E-2</v>
      </c>
      <c r="BX226" s="22">
        <f t="shared" si="373"/>
        <v>4.4934817371197429E-2</v>
      </c>
      <c r="BY226" s="22">
        <f t="shared" si="374"/>
        <v>4.5123425812686267E-2</v>
      </c>
      <c r="BZ226" s="22">
        <f t="shared" si="375"/>
        <v>4.5341959394301599E-2</v>
      </c>
      <c r="CA226" s="22" t="str">
        <f t="shared" si="376"/>
        <v/>
      </c>
      <c r="CB226" s="22" t="str">
        <f t="shared" si="377"/>
        <v/>
      </c>
      <c r="CC226" s="22" t="str">
        <f t="shared" si="378"/>
        <v/>
      </c>
      <c r="CD226" s="22" t="str">
        <f t="shared" si="379"/>
        <v/>
      </c>
      <c r="CE226" s="22" t="str">
        <f t="shared" si="380"/>
        <v/>
      </c>
      <c r="CF226" s="22" t="str">
        <f t="shared" si="381"/>
        <v/>
      </c>
      <c r="CG226" s="22" t="str">
        <f t="shared" si="382"/>
        <v/>
      </c>
      <c r="CH226" s="22" t="str">
        <f t="shared" si="383"/>
        <v/>
      </c>
      <c r="CI226" s="22" t="str">
        <f t="shared" si="384"/>
        <v/>
      </c>
      <c r="CJ226" s="22" t="str">
        <f t="shared" si="385"/>
        <v/>
      </c>
      <c r="CK226" s="22" t="str">
        <f t="shared" si="386"/>
        <v/>
      </c>
      <c r="CL226" s="22" t="str">
        <f t="shared" si="387"/>
        <v/>
      </c>
      <c r="CM226" s="22" t="str">
        <f t="shared" si="388"/>
        <v/>
      </c>
      <c r="CN226" s="22" t="str">
        <f t="shared" si="389"/>
        <v/>
      </c>
      <c r="CO226" s="22" t="str">
        <f t="shared" si="390"/>
        <v/>
      </c>
      <c r="CP226" s="22" t="str">
        <f t="shared" si="391"/>
        <v/>
      </c>
      <c r="CQ226" s="22" t="str">
        <f t="shared" si="392"/>
        <v/>
      </c>
      <c r="CR226" s="22" t="str">
        <f t="shared" si="393"/>
        <v/>
      </c>
      <c r="CS226" s="22" t="str">
        <f t="shared" si="394"/>
        <v/>
      </c>
      <c r="CT226" s="22" t="str">
        <f t="shared" si="395"/>
        <v/>
      </c>
      <c r="CU226" s="22" t="str">
        <f t="shared" si="396"/>
        <v/>
      </c>
      <c r="CV226" s="22" t="str">
        <f t="shared" si="397"/>
        <v/>
      </c>
      <c r="CW226" s="22" t="str">
        <f t="shared" si="398"/>
        <v/>
      </c>
      <c r="CX226" s="22" t="str">
        <f t="shared" si="399"/>
        <v/>
      </c>
      <c r="CY226" s="22" t="str">
        <f t="shared" si="400"/>
        <v/>
      </c>
      <c r="CZ226" s="22" t="str">
        <f t="shared" si="401"/>
        <v/>
      </c>
      <c r="DA226" s="22" t="str">
        <f t="shared" si="402"/>
        <v/>
      </c>
      <c r="DB226" s="22" t="str">
        <f t="shared" si="403"/>
        <v/>
      </c>
      <c r="DC226" s="22" t="str">
        <f t="shared" si="404"/>
        <v/>
      </c>
      <c r="DD226" s="22" t="str">
        <f t="shared" si="405"/>
        <v/>
      </c>
      <c r="DE226" s="22" t="str">
        <f t="shared" si="406"/>
        <v/>
      </c>
      <c r="DF226" s="22" t="str">
        <f t="shared" si="407"/>
        <v/>
      </c>
      <c r="DG226" s="22" t="str">
        <f t="shared" si="408"/>
        <v/>
      </c>
      <c r="DH226" s="22" t="str">
        <f t="shared" si="409"/>
        <v/>
      </c>
      <c r="DI226" s="22" t="str">
        <f t="shared" si="410"/>
        <v/>
      </c>
      <c r="DJ226" s="22" t="str">
        <f t="shared" si="411"/>
        <v/>
      </c>
      <c r="DK226" s="22" t="str">
        <f t="shared" si="412"/>
        <v/>
      </c>
      <c r="DL226" s="22" t="str">
        <f t="shared" si="413"/>
        <v/>
      </c>
      <c r="DM226" s="22" t="str">
        <f t="shared" si="414"/>
        <v/>
      </c>
      <c r="DN226" s="22" t="str">
        <f t="shared" si="415"/>
        <v/>
      </c>
      <c r="DO226" s="22" t="str">
        <f t="shared" si="416"/>
        <v/>
      </c>
      <c r="DP226" s="22" t="str">
        <f t="shared" si="417"/>
        <v/>
      </c>
      <c r="DQ226" s="22" t="str">
        <f t="shared" si="418"/>
        <v/>
      </c>
      <c r="DR226" s="22" t="str">
        <f t="shared" si="419"/>
        <v/>
      </c>
      <c r="DS226" s="22" t="str">
        <f t="shared" si="420"/>
        <v/>
      </c>
      <c r="DT226" s="22" t="str">
        <f t="shared" si="421"/>
        <v/>
      </c>
      <c r="DU226" s="22" t="str">
        <f t="shared" si="422"/>
        <v/>
      </c>
      <c r="DV226" s="22" t="str">
        <f t="shared" si="423"/>
        <v/>
      </c>
      <c r="DX226" s="18">
        <f t="shared" si="424"/>
        <v>1.9018319815985953</v>
      </c>
      <c r="DY226" s="18">
        <f t="shared" si="425"/>
        <v>1.8608754961521405</v>
      </c>
      <c r="DZ226" s="18">
        <f t="shared" si="426"/>
        <v>1.8194908549441993</v>
      </c>
      <c r="EA226" s="18">
        <f t="shared" si="427"/>
        <v>1.777961494897387</v>
      </c>
      <c r="EB226" s="18">
        <f t="shared" si="428"/>
        <v>1.7379365396927864</v>
      </c>
      <c r="EC226" s="18">
        <f t="shared" si="429"/>
        <v>1.6982484415578643</v>
      </c>
      <c r="ED226" s="18">
        <f t="shared" si="430"/>
        <v>1.660153446726242</v>
      </c>
      <c r="EE226" s="18">
        <f t="shared" si="431"/>
        <v>1.6222597903601461</v>
      </c>
      <c r="EF226" s="18">
        <f t="shared" si="432"/>
        <v>1.5856504749770755</v>
      </c>
      <c r="EG226" s="18">
        <f t="shared" si="433"/>
        <v>1.5489637500685631</v>
      </c>
      <c r="EH226" s="18">
        <f t="shared" si="434"/>
        <v>1.5130792819917738</v>
      </c>
      <c r="EI226" s="18">
        <f t="shared" si="435"/>
        <v>77.715402748017027</v>
      </c>
      <c r="EJ226" s="18">
        <f t="shared" si="436"/>
        <v>0</v>
      </c>
      <c r="EK226" s="18">
        <f t="shared" si="437"/>
        <v>0</v>
      </c>
      <c r="EL226" s="18">
        <f t="shared" si="438"/>
        <v>0</v>
      </c>
      <c r="EM226" s="18">
        <f t="shared" si="439"/>
        <v>0</v>
      </c>
      <c r="EN226" s="18">
        <f t="shared" si="440"/>
        <v>0</v>
      </c>
      <c r="EO226" s="18">
        <f t="shared" si="441"/>
        <v>0</v>
      </c>
      <c r="EP226" s="18">
        <f t="shared" si="442"/>
        <v>0</v>
      </c>
      <c r="EQ226" s="18">
        <f t="shared" si="443"/>
        <v>0</v>
      </c>
      <c r="ER226" s="18">
        <f t="shared" si="444"/>
        <v>0</v>
      </c>
      <c r="ES226" s="18">
        <f t="shared" si="445"/>
        <v>0</v>
      </c>
      <c r="ET226" s="18">
        <f t="shared" si="446"/>
        <v>0</v>
      </c>
      <c r="EU226" s="18">
        <f t="shared" si="447"/>
        <v>0</v>
      </c>
      <c r="EV226" s="18">
        <f t="shared" si="448"/>
        <v>0</v>
      </c>
      <c r="EW226" s="18">
        <f t="shared" si="449"/>
        <v>0</v>
      </c>
      <c r="EX226" s="18">
        <f t="shared" si="450"/>
        <v>0</v>
      </c>
      <c r="EY226" s="18">
        <f t="shared" si="451"/>
        <v>0</v>
      </c>
      <c r="EZ226" s="18">
        <f t="shared" si="452"/>
        <v>0</v>
      </c>
      <c r="FA226" s="18">
        <f t="shared" si="453"/>
        <v>0</v>
      </c>
      <c r="FB226" s="18">
        <f t="shared" si="454"/>
        <v>0</v>
      </c>
      <c r="FC226" s="18">
        <f t="shared" si="455"/>
        <v>0</v>
      </c>
      <c r="FD226" s="18">
        <f t="shared" si="456"/>
        <v>0</v>
      </c>
      <c r="FE226" s="18">
        <f t="shared" si="457"/>
        <v>0</v>
      </c>
      <c r="FF226" s="18">
        <f t="shared" si="458"/>
        <v>0</v>
      </c>
      <c r="FG226" s="18">
        <f t="shared" si="459"/>
        <v>0</v>
      </c>
      <c r="FH226" s="18">
        <f t="shared" si="460"/>
        <v>0</v>
      </c>
      <c r="FI226" s="18">
        <f t="shared" si="461"/>
        <v>0</v>
      </c>
      <c r="FJ226" s="18">
        <f t="shared" si="462"/>
        <v>0</v>
      </c>
      <c r="FK226" s="18">
        <f t="shared" si="463"/>
        <v>0</v>
      </c>
      <c r="FL226" s="18">
        <f t="shared" si="464"/>
        <v>0</v>
      </c>
      <c r="FM226" s="18">
        <f t="shared" si="465"/>
        <v>0</v>
      </c>
      <c r="FN226" s="18">
        <f t="shared" si="466"/>
        <v>0</v>
      </c>
      <c r="FO226" s="18">
        <f t="shared" si="467"/>
        <v>0</v>
      </c>
      <c r="FP226" s="18">
        <f t="shared" si="468"/>
        <v>0</v>
      </c>
      <c r="FQ226" s="18">
        <f t="shared" si="469"/>
        <v>0</v>
      </c>
      <c r="FR226" s="18">
        <f t="shared" si="470"/>
        <v>0</v>
      </c>
      <c r="FS226" s="18">
        <f t="shared" si="471"/>
        <v>0</v>
      </c>
      <c r="FT226" s="18">
        <f t="shared" si="472"/>
        <v>0</v>
      </c>
      <c r="FU226" s="18">
        <f t="shared" si="473"/>
        <v>0</v>
      </c>
      <c r="FV226" s="18">
        <f t="shared" si="474"/>
        <v>0</v>
      </c>
      <c r="FW226" s="18">
        <f t="shared" si="475"/>
        <v>0</v>
      </c>
      <c r="FX226" s="18">
        <f t="shared" si="476"/>
        <v>0</v>
      </c>
      <c r="FY226" s="18">
        <f t="shared" si="477"/>
        <v>0</v>
      </c>
      <c r="FZ226" s="18">
        <f t="shared" si="478"/>
        <v>0</v>
      </c>
      <c r="GA226" s="18">
        <f t="shared" si="479"/>
        <v>0</v>
      </c>
      <c r="GB226" s="18">
        <f t="shared" si="480"/>
        <v>0</v>
      </c>
      <c r="GC226" s="18">
        <f t="shared" si="481"/>
        <v>0</v>
      </c>
      <c r="GD226" s="18">
        <f t="shared" si="482"/>
        <v>0</v>
      </c>
      <c r="GE226" s="18">
        <f t="shared" si="483"/>
        <v>0</v>
      </c>
    </row>
    <row r="227" spans="1:187" x14ac:dyDescent="0.2">
      <c r="A227">
        <v>224</v>
      </c>
      <c r="B227" s="16">
        <f>Bonds!B227</f>
        <v>48487</v>
      </c>
      <c r="C227" s="17">
        <f>Bonds!C227</f>
        <v>3.875</v>
      </c>
      <c r="D227">
        <f>Bonds!Q227</f>
        <v>13</v>
      </c>
      <c r="E227">
        <f t="shared" si="363"/>
        <v>1</v>
      </c>
      <c r="F227" s="16">
        <f>IF(1&gt;$D227,"",IF($E227=1,EOMONTH(EDATE(Bonds!$I227,6*(1-1)),0),EDATE(Bonds!$I227,6*(1-1))))</f>
        <v>46295</v>
      </c>
      <c r="G227" s="16">
        <f>IF(2&gt;$D227,"",IF($E227=1,EOMONTH(EDATE(Bonds!$I227,6*(2-1)),0),EDATE(Bonds!$I227,6*(2-1))))</f>
        <v>46477</v>
      </c>
      <c r="H227" s="16">
        <f>IF(3&gt;$D227,"",IF($E227=1,EOMONTH(EDATE(Bonds!$I227,6*(3-1)),0),EDATE(Bonds!$I227,6*(3-1))))</f>
        <v>46660</v>
      </c>
      <c r="I227" s="16">
        <f>IF(4&gt;$D227,"",IF($E227=1,EOMONTH(EDATE(Bonds!$I227,6*(4-1)),0),EDATE(Bonds!$I227,6*(4-1))))</f>
        <v>46843</v>
      </c>
      <c r="J227" s="16">
        <f>IF(5&gt;$D227,"",IF($E227=1,EOMONTH(EDATE(Bonds!$I227,6*(5-1)),0),EDATE(Bonds!$I227,6*(5-1))))</f>
        <v>47026</v>
      </c>
      <c r="K227" s="16">
        <f>IF(6&gt;$D227,"",IF($E227=1,EOMONTH(EDATE(Bonds!$I227,6*(6-1)),0),EDATE(Bonds!$I227,6*(6-1))))</f>
        <v>47208</v>
      </c>
      <c r="L227" s="16">
        <f>IF(7&gt;$D227,"",IF($E227=1,EOMONTH(EDATE(Bonds!$I227,6*(7-1)),0),EDATE(Bonds!$I227,6*(7-1))))</f>
        <v>47391</v>
      </c>
      <c r="M227" s="16">
        <f>IF(8&gt;$D227,"",IF($E227=1,EOMONTH(EDATE(Bonds!$I227,6*(8-1)),0),EDATE(Bonds!$I227,6*(8-1))))</f>
        <v>47573</v>
      </c>
      <c r="N227" s="16">
        <f>IF(9&gt;$D227,"",IF($E227=1,EOMONTH(EDATE(Bonds!$I227,6*(9-1)),0),EDATE(Bonds!$I227,6*(9-1))))</f>
        <v>47756</v>
      </c>
      <c r="O227" s="16">
        <f>IF(10&gt;$D227,"",IF($E227=1,EOMONTH(EDATE(Bonds!$I227,6*(10-1)),0),EDATE(Bonds!$I227,6*(10-1))))</f>
        <v>47938</v>
      </c>
      <c r="P227" s="16">
        <f>IF(11&gt;$D227,"",IF($E227=1,EOMONTH(EDATE(Bonds!$I227,6*(11-1)),0),EDATE(Bonds!$I227,6*(11-1))))</f>
        <v>48121</v>
      </c>
      <c r="Q227" s="16">
        <f>IF(12&gt;$D227,"",IF($E227=1,EOMONTH(EDATE(Bonds!$I227,6*(12-1)),0),EDATE(Bonds!$I227,6*(12-1))))</f>
        <v>48304</v>
      </c>
      <c r="R227" s="16">
        <f>IF(13&gt;$D227,"",IF($E227=1,EOMONTH(EDATE(Bonds!$I227,6*(13-1)),0),EDATE(Bonds!$I227,6*(13-1))))</f>
        <v>48487</v>
      </c>
      <c r="S227" s="16" t="str">
        <f>IF(14&gt;$D227,"",IF($E227=1,EOMONTH(EDATE(Bonds!$I227,6*(14-1)),0),EDATE(Bonds!$I227,6*(14-1))))</f>
        <v/>
      </c>
      <c r="T227" s="16" t="str">
        <f>IF(15&gt;$D227,"",IF($E227=1,EOMONTH(EDATE(Bonds!$I227,6*(15-1)),0),EDATE(Bonds!$I227,6*(15-1))))</f>
        <v/>
      </c>
      <c r="U227" s="16" t="str">
        <f>IF(16&gt;$D227,"",IF($E227=1,EOMONTH(EDATE(Bonds!$I227,6*(16-1)),0),EDATE(Bonds!$I227,6*(16-1))))</f>
        <v/>
      </c>
      <c r="V227" s="16" t="str">
        <f>IF(17&gt;$D227,"",IF($E227=1,EOMONTH(EDATE(Bonds!$I227,6*(17-1)),0),EDATE(Bonds!$I227,6*(17-1))))</f>
        <v/>
      </c>
      <c r="W227" s="16" t="str">
        <f>IF(18&gt;$D227,"",IF($E227=1,EOMONTH(EDATE(Bonds!$I227,6*(18-1)),0),EDATE(Bonds!$I227,6*(18-1))))</f>
        <v/>
      </c>
      <c r="X227" s="16" t="str">
        <f>IF(19&gt;$D227,"",IF($E227=1,EOMONTH(EDATE(Bonds!$I227,6*(19-1)),0),EDATE(Bonds!$I227,6*(19-1))))</f>
        <v/>
      </c>
      <c r="Y227" s="16" t="str">
        <f>IF(20&gt;$D227,"",IF($E227=1,EOMONTH(EDATE(Bonds!$I227,6*(20-1)),0),EDATE(Bonds!$I227,6*(20-1))))</f>
        <v/>
      </c>
      <c r="Z227" s="16" t="str">
        <f>IF(21&gt;$D227,"",IF($E227=1,EOMONTH(EDATE(Bonds!$I227,6*(21-1)),0),EDATE(Bonds!$I227,6*(21-1))))</f>
        <v/>
      </c>
      <c r="AA227" s="16" t="str">
        <f>IF(22&gt;$D227,"",IF($E227=1,EOMONTH(EDATE(Bonds!$I227,6*(22-1)),0),EDATE(Bonds!$I227,6*(22-1))))</f>
        <v/>
      </c>
      <c r="AB227" s="16" t="str">
        <f>IF(23&gt;$D227,"",IF($E227=1,EOMONTH(EDATE(Bonds!$I227,6*(23-1)),0),EDATE(Bonds!$I227,6*(23-1))))</f>
        <v/>
      </c>
      <c r="AC227" s="16" t="str">
        <f>IF(24&gt;$D227,"",IF($E227=1,EOMONTH(EDATE(Bonds!$I227,6*(24-1)),0),EDATE(Bonds!$I227,6*(24-1))))</f>
        <v/>
      </c>
      <c r="AD227" s="16" t="str">
        <f>IF(25&gt;$D227,"",IF($E227=1,EOMONTH(EDATE(Bonds!$I227,6*(25-1)),0),EDATE(Bonds!$I227,6*(25-1))))</f>
        <v/>
      </c>
      <c r="AE227" s="16" t="str">
        <f>IF(26&gt;$D227,"",IF($E227=1,EOMONTH(EDATE(Bonds!$I227,6*(26-1)),0),EDATE(Bonds!$I227,6*(26-1))))</f>
        <v/>
      </c>
      <c r="AF227" s="16" t="str">
        <f>IF(27&gt;$D227,"",IF($E227=1,EOMONTH(EDATE(Bonds!$I227,6*(27-1)),0),EDATE(Bonds!$I227,6*(27-1))))</f>
        <v/>
      </c>
      <c r="AG227" s="16" t="str">
        <f>IF(28&gt;$D227,"",IF($E227=1,EOMONTH(EDATE(Bonds!$I227,6*(28-1)),0),EDATE(Bonds!$I227,6*(28-1))))</f>
        <v/>
      </c>
      <c r="AH227" s="16" t="str">
        <f>IF(29&gt;$D227,"",IF($E227=1,EOMONTH(EDATE(Bonds!$I227,6*(29-1)),0),EDATE(Bonds!$I227,6*(29-1))))</f>
        <v/>
      </c>
      <c r="AI227" s="16" t="str">
        <f>IF(30&gt;$D227,"",IF($E227=1,EOMONTH(EDATE(Bonds!$I227,6*(30-1)),0),EDATE(Bonds!$I227,6*(30-1))))</f>
        <v/>
      </c>
      <c r="AJ227" s="16" t="str">
        <f>IF(31&gt;$D227,"",IF($E227=1,EOMONTH(EDATE(Bonds!$I227,6*(31-1)),0),EDATE(Bonds!$I227,6*(31-1))))</f>
        <v/>
      </c>
      <c r="AK227" s="16" t="str">
        <f>IF(32&gt;$D227,"",IF($E227=1,EOMONTH(EDATE(Bonds!$I227,6*(32-1)),0),EDATE(Bonds!$I227,6*(32-1))))</f>
        <v/>
      </c>
      <c r="AL227" s="16" t="str">
        <f>IF(33&gt;$D227,"",IF($E227=1,EOMONTH(EDATE(Bonds!$I227,6*(33-1)),0),EDATE(Bonds!$I227,6*(33-1))))</f>
        <v/>
      </c>
      <c r="AM227" s="16" t="str">
        <f>IF(34&gt;$D227,"",IF($E227=1,EOMONTH(EDATE(Bonds!$I227,6*(34-1)),0),EDATE(Bonds!$I227,6*(34-1))))</f>
        <v/>
      </c>
      <c r="AN227" s="16" t="str">
        <f>IF(35&gt;$D227,"",IF($E227=1,EOMONTH(EDATE(Bonds!$I227,6*(35-1)),0),EDATE(Bonds!$I227,6*(35-1))))</f>
        <v/>
      </c>
      <c r="AO227" s="16" t="str">
        <f>IF(36&gt;$D227,"",IF($E227=1,EOMONTH(EDATE(Bonds!$I227,6*(36-1)),0),EDATE(Bonds!$I227,6*(36-1))))</f>
        <v/>
      </c>
      <c r="AP227" s="16" t="str">
        <f>IF(37&gt;$D227,"",IF($E227=1,EOMONTH(EDATE(Bonds!$I227,6*(37-1)),0),EDATE(Bonds!$I227,6*(37-1))))</f>
        <v/>
      </c>
      <c r="AQ227" s="16" t="str">
        <f>IF(38&gt;$D227,"",IF($E227=1,EOMONTH(EDATE(Bonds!$I227,6*(38-1)),0),EDATE(Bonds!$I227,6*(38-1))))</f>
        <v/>
      </c>
      <c r="AR227" s="16" t="str">
        <f>IF(39&gt;$D227,"",IF($E227=1,EOMONTH(EDATE(Bonds!$I227,6*(39-1)),0),EDATE(Bonds!$I227,6*(39-1))))</f>
        <v/>
      </c>
      <c r="AS227" s="16" t="str">
        <f>IF(40&gt;$D227,"",IF($E227=1,EOMONTH(EDATE(Bonds!$I227,6*(40-1)),0),EDATE(Bonds!$I227,6*(40-1))))</f>
        <v/>
      </c>
      <c r="AT227" s="16" t="str">
        <f>IF(41&gt;$D227,"",IF($E227=1,EOMONTH(EDATE(Bonds!$I227,6*(41-1)),0),EDATE(Bonds!$I227,6*(41-1))))</f>
        <v/>
      </c>
      <c r="AU227" s="16" t="str">
        <f>IF(42&gt;$D227,"",IF($E227=1,EOMONTH(EDATE(Bonds!$I227,6*(42-1)),0),EDATE(Bonds!$I227,6*(42-1))))</f>
        <v/>
      </c>
      <c r="AV227" s="16" t="str">
        <f>IF(43&gt;$D227,"",IF($E227=1,EOMONTH(EDATE(Bonds!$I227,6*(43-1)),0),EDATE(Bonds!$I227,6*(43-1))))</f>
        <v/>
      </c>
      <c r="AW227" s="16" t="str">
        <f>IF(44&gt;$D227,"",IF($E227=1,EOMONTH(EDATE(Bonds!$I227,6*(44-1)),0),EDATE(Bonds!$I227,6*(44-1))))</f>
        <v/>
      </c>
      <c r="AX227" s="16" t="str">
        <f>IF(45&gt;$D227,"",IF($E227=1,EOMONTH(EDATE(Bonds!$I227,6*(45-1)),0),EDATE(Bonds!$I227,6*(45-1))))</f>
        <v/>
      </c>
      <c r="AY227" s="16" t="str">
        <f>IF(46&gt;$D227,"",IF($E227=1,EOMONTH(EDATE(Bonds!$I227,6*(46-1)),0),EDATE(Bonds!$I227,6*(46-1))))</f>
        <v/>
      </c>
      <c r="AZ227" s="16" t="str">
        <f>IF(47&gt;$D227,"",IF($E227=1,EOMONTH(EDATE(Bonds!$I227,6*(47-1)),0),EDATE(Bonds!$I227,6*(47-1))))</f>
        <v/>
      </c>
      <c r="BA227" s="16" t="str">
        <f>IF(48&gt;$D227,"",IF($E227=1,EOMONTH(EDATE(Bonds!$I227,6*(48-1)),0),EDATE(Bonds!$I227,6*(48-1))))</f>
        <v/>
      </c>
      <c r="BB227" s="16" t="str">
        <f>IF(49&gt;$D227,"",IF($E227=1,EOMONTH(EDATE(Bonds!$I227,6*(49-1)),0),EDATE(Bonds!$I227,6*(49-1))))</f>
        <v/>
      </c>
      <c r="BC227" s="16" t="str">
        <f>IF(50&gt;$D227,"",IF($E227=1,EOMONTH(EDATE(Bonds!$I227,6*(50-1)),0),EDATE(Bonds!$I227,6*(50-1))))</f>
        <v/>
      </c>
      <c r="BD227" s="16" t="str">
        <f>IF(51&gt;$D227,"",IF($E227=1,EOMONTH(EDATE(Bonds!$I227,6*(51-1)),0),EDATE(Bonds!$I227,6*(51-1))))</f>
        <v/>
      </c>
      <c r="BE227" s="16" t="str">
        <f>IF(52&gt;$D227,"",IF($E227=1,EOMONTH(EDATE(Bonds!$I227,6*(52-1)),0),EDATE(Bonds!$I227,6*(52-1))))</f>
        <v/>
      </c>
      <c r="BF227" s="16" t="str">
        <f>IF(53&gt;$D227,"",IF($E227=1,EOMONTH(EDATE(Bonds!$I227,6*(53-1)),0),EDATE(Bonds!$I227,6*(53-1))))</f>
        <v/>
      </c>
      <c r="BG227" s="16" t="str">
        <f>IF(54&gt;$D227,"",IF($E227=1,EOMONTH(EDATE(Bonds!$I227,6*(54-1)),0),EDATE(Bonds!$I227,6*(54-1))))</f>
        <v/>
      </c>
      <c r="BH227" s="16" t="str">
        <f>IF(55&gt;$D227,"",IF($E227=1,EOMONTH(EDATE(Bonds!$I227,6*(55-1)),0),EDATE(Bonds!$I227,6*(55-1))))</f>
        <v/>
      </c>
      <c r="BI227" s="16" t="str">
        <f>IF(56&gt;$D227,"",IF($E227=1,EOMONTH(EDATE(Bonds!$I227,6*(56-1)),0),EDATE(Bonds!$I227,6*(56-1))))</f>
        <v/>
      </c>
      <c r="BJ227" s="16" t="str">
        <f>IF(57&gt;$D227,"",IF($E227=1,EOMONTH(EDATE(Bonds!$I227,6*(57-1)),0),EDATE(Bonds!$I227,6*(57-1))))</f>
        <v/>
      </c>
      <c r="BK227" s="16" t="str">
        <f>IF(58&gt;$D227,"",IF($E227=1,EOMONTH(EDATE(Bonds!$I227,6*(58-1)),0),EDATE(Bonds!$I227,6*(58-1))))</f>
        <v/>
      </c>
      <c r="BL227" s="16" t="str">
        <f>IF(59&gt;$D227,"",IF($E227=1,EOMONTH(EDATE(Bonds!$I227,6*(59-1)),0),EDATE(Bonds!$I227,6*(59-1))))</f>
        <v/>
      </c>
      <c r="BM227" s="16" t="str">
        <f>IF(60&gt;$D227,"",IF($E227=1,EOMONTH(EDATE(Bonds!$I227,6*(60-1)),0),EDATE(Bonds!$I227,6*(60-1))))</f>
        <v/>
      </c>
      <c r="BO227" s="22">
        <f t="shared" si="364"/>
        <v>3.6715303967375594E-2</v>
      </c>
      <c r="BP227" s="22">
        <f t="shared" si="365"/>
        <v>3.9614095064760248E-2</v>
      </c>
      <c r="BQ227" s="22">
        <f t="shared" si="366"/>
        <v>4.151220706950013E-2</v>
      </c>
      <c r="BR227" s="22">
        <f t="shared" si="367"/>
        <v>4.2723103410114802E-2</v>
      </c>
      <c r="BS227" s="22">
        <f t="shared" si="368"/>
        <v>4.3482746504814693E-2</v>
      </c>
      <c r="BT227" s="22">
        <f t="shared" si="369"/>
        <v>4.3954594843003375E-2</v>
      </c>
      <c r="BU227" s="22">
        <f t="shared" si="370"/>
        <v>4.4257964532220216E-2</v>
      </c>
      <c r="BV227" s="22">
        <f t="shared" si="371"/>
        <v>4.4466682759772572E-2</v>
      </c>
      <c r="BW227" s="22">
        <f t="shared" si="372"/>
        <v>4.4634720555315505E-2</v>
      </c>
      <c r="BX227" s="22">
        <f t="shared" si="373"/>
        <v>4.4793221828742985E-2</v>
      </c>
      <c r="BY227" s="22">
        <f t="shared" si="374"/>
        <v>4.4964208976103363E-2</v>
      </c>
      <c r="BZ227" s="22">
        <f t="shared" si="375"/>
        <v>4.5158189286370817E-2</v>
      </c>
      <c r="CA227" s="22">
        <f t="shared" si="376"/>
        <v>4.5380413217760512E-2</v>
      </c>
      <c r="CB227" s="22" t="str">
        <f t="shared" si="377"/>
        <v/>
      </c>
      <c r="CC227" s="22" t="str">
        <f t="shared" si="378"/>
        <v/>
      </c>
      <c r="CD227" s="22" t="str">
        <f t="shared" si="379"/>
        <v/>
      </c>
      <c r="CE227" s="22" t="str">
        <f t="shared" si="380"/>
        <v/>
      </c>
      <c r="CF227" s="22" t="str">
        <f t="shared" si="381"/>
        <v/>
      </c>
      <c r="CG227" s="22" t="str">
        <f t="shared" si="382"/>
        <v/>
      </c>
      <c r="CH227" s="22" t="str">
        <f t="shared" si="383"/>
        <v/>
      </c>
      <c r="CI227" s="22" t="str">
        <f t="shared" si="384"/>
        <v/>
      </c>
      <c r="CJ227" s="22" t="str">
        <f t="shared" si="385"/>
        <v/>
      </c>
      <c r="CK227" s="22" t="str">
        <f t="shared" si="386"/>
        <v/>
      </c>
      <c r="CL227" s="22" t="str">
        <f t="shared" si="387"/>
        <v/>
      </c>
      <c r="CM227" s="22" t="str">
        <f t="shared" si="388"/>
        <v/>
      </c>
      <c r="CN227" s="22" t="str">
        <f t="shared" si="389"/>
        <v/>
      </c>
      <c r="CO227" s="22" t="str">
        <f t="shared" si="390"/>
        <v/>
      </c>
      <c r="CP227" s="22" t="str">
        <f t="shared" si="391"/>
        <v/>
      </c>
      <c r="CQ227" s="22" t="str">
        <f t="shared" si="392"/>
        <v/>
      </c>
      <c r="CR227" s="22" t="str">
        <f t="shared" si="393"/>
        <v/>
      </c>
      <c r="CS227" s="22" t="str">
        <f t="shared" si="394"/>
        <v/>
      </c>
      <c r="CT227" s="22" t="str">
        <f t="shared" si="395"/>
        <v/>
      </c>
      <c r="CU227" s="22" t="str">
        <f t="shared" si="396"/>
        <v/>
      </c>
      <c r="CV227" s="22" t="str">
        <f t="shared" si="397"/>
        <v/>
      </c>
      <c r="CW227" s="22" t="str">
        <f t="shared" si="398"/>
        <v/>
      </c>
      <c r="CX227" s="22" t="str">
        <f t="shared" si="399"/>
        <v/>
      </c>
      <c r="CY227" s="22" t="str">
        <f t="shared" si="400"/>
        <v/>
      </c>
      <c r="CZ227" s="22" t="str">
        <f t="shared" si="401"/>
        <v/>
      </c>
      <c r="DA227" s="22" t="str">
        <f t="shared" si="402"/>
        <v/>
      </c>
      <c r="DB227" s="22" t="str">
        <f t="shared" si="403"/>
        <v/>
      </c>
      <c r="DC227" s="22" t="str">
        <f t="shared" si="404"/>
        <v/>
      </c>
      <c r="DD227" s="22" t="str">
        <f t="shared" si="405"/>
        <v/>
      </c>
      <c r="DE227" s="22" t="str">
        <f t="shared" si="406"/>
        <v/>
      </c>
      <c r="DF227" s="22" t="str">
        <f t="shared" si="407"/>
        <v/>
      </c>
      <c r="DG227" s="22" t="str">
        <f t="shared" si="408"/>
        <v/>
      </c>
      <c r="DH227" s="22" t="str">
        <f t="shared" si="409"/>
        <v/>
      </c>
      <c r="DI227" s="22" t="str">
        <f t="shared" si="410"/>
        <v/>
      </c>
      <c r="DJ227" s="22" t="str">
        <f t="shared" si="411"/>
        <v/>
      </c>
      <c r="DK227" s="22" t="str">
        <f t="shared" si="412"/>
        <v/>
      </c>
      <c r="DL227" s="22" t="str">
        <f t="shared" si="413"/>
        <v/>
      </c>
      <c r="DM227" s="22" t="str">
        <f t="shared" si="414"/>
        <v/>
      </c>
      <c r="DN227" s="22" t="str">
        <f t="shared" si="415"/>
        <v/>
      </c>
      <c r="DO227" s="22" t="str">
        <f t="shared" si="416"/>
        <v/>
      </c>
      <c r="DP227" s="22" t="str">
        <f t="shared" si="417"/>
        <v/>
      </c>
      <c r="DQ227" s="22" t="str">
        <f t="shared" si="418"/>
        <v/>
      </c>
      <c r="DR227" s="22" t="str">
        <f t="shared" si="419"/>
        <v/>
      </c>
      <c r="DS227" s="22" t="str">
        <f t="shared" si="420"/>
        <v/>
      </c>
      <c r="DT227" s="22" t="str">
        <f t="shared" si="421"/>
        <v/>
      </c>
      <c r="DU227" s="22" t="str">
        <f t="shared" si="422"/>
        <v/>
      </c>
      <c r="DV227" s="22" t="str">
        <f t="shared" si="423"/>
        <v/>
      </c>
      <c r="DX227" s="18">
        <f t="shared" si="424"/>
        <v>1.9332170973566087</v>
      </c>
      <c r="DY227" s="18">
        <f t="shared" si="425"/>
        <v>1.8950742156824403</v>
      </c>
      <c r="DZ227" s="18">
        <f t="shared" si="426"/>
        <v>1.8540717556392894</v>
      </c>
      <c r="EA227" s="18">
        <f t="shared" si="427"/>
        <v>1.8124512506041004</v>
      </c>
      <c r="EB227" s="18">
        <f t="shared" si="428"/>
        <v>1.7712632286815986</v>
      </c>
      <c r="EC227" s="18">
        <f t="shared" si="429"/>
        <v>1.7311786295910043</v>
      </c>
      <c r="ED227" s="18">
        <f t="shared" si="430"/>
        <v>1.6918722070944068</v>
      </c>
      <c r="EE227" s="18">
        <f t="shared" si="431"/>
        <v>1.6537145427508524</v>
      </c>
      <c r="EF227" s="18">
        <f t="shared" si="432"/>
        <v>1.6161503614054156</v>
      </c>
      <c r="EG227" s="18">
        <f t="shared" si="433"/>
        <v>1.5794359000618698</v>
      </c>
      <c r="EH227" s="18">
        <f t="shared" si="434"/>
        <v>1.5430239211142363</v>
      </c>
      <c r="EI227" s="18">
        <f t="shared" si="435"/>
        <v>1.5070001152287267</v>
      </c>
      <c r="EJ227" s="18">
        <f t="shared" si="436"/>
        <v>77.408259244904926</v>
      </c>
      <c r="EK227" s="18">
        <f t="shared" si="437"/>
        <v>0</v>
      </c>
      <c r="EL227" s="18">
        <f t="shared" si="438"/>
        <v>0</v>
      </c>
      <c r="EM227" s="18">
        <f t="shared" si="439"/>
        <v>0</v>
      </c>
      <c r="EN227" s="18">
        <f t="shared" si="440"/>
        <v>0</v>
      </c>
      <c r="EO227" s="18">
        <f t="shared" si="441"/>
        <v>0</v>
      </c>
      <c r="EP227" s="18">
        <f t="shared" si="442"/>
        <v>0</v>
      </c>
      <c r="EQ227" s="18">
        <f t="shared" si="443"/>
        <v>0</v>
      </c>
      <c r="ER227" s="18">
        <f t="shared" si="444"/>
        <v>0</v>
      </c>
      <c r="ES227" s="18">
        <f t="shared" si="445"/>
        <v>0</v>
      </c>
      <c r="ET227" s="18">
        <f t="shared" si="446"/>
        <v>0</v>
      </c>
      <c r="EU227" s="18">
        <f t="shared" si="447"/>
        <v>0</v>
      </c>
      <c r="EV227" s="18">
        <f t="shared" si="448"/>
        <v>0</v>
      </c>
      <c r="EW227" s="18">
        <f t="shared" si="449"/>
        <v>0</v>
      </c>
      <c r="EX227" s="18">
        <f t="shared" si="450"/>
        <v>0</v>
      </c>
      <c r="EY227" s="18">
        <f t="shared" si="451"/>
        <v>0</v>
      </c>
      <c r="EZ227" s="18">
        <f t="shared" si="452"/>
        <v>0</v>
      </c>
      <c r="FA227" s="18">
        <f t="shared" si="453"/>
        <v>0</v>
      </c>
      <c r="FB227" s="18">
        <f t="shared" si="454"/>
        <v>0</v>
      </c>
      <c r="FC227" s="18">
        <f t="shared" si="455"/>
        <v>0</v>
      </c>
      <c r="FD227" s="18">
        <f t="shared" si="456"/>
        <v>0</v>
      </c>
      <c r="FE227" s="18">
        <f t="shared" si="457"/>
        <v>0</v>
      </c>
      <c r="FF227" s="18">
        <f t="shared" si="458"/>
        <v>0</v>
      </c>
      <c r="FG227" s="18">
        <f t="shared" si="459"/>
        <v>0</v>
      </c>
      <c r="FH227" s="18">
        <f t="shared" si="460"/>
        <v>0</v>
      </c>
      <c r="FI227" s="18">
        <f t="shared" si="461"/>
        <v>0</v>
      </c>
      <c r="FJ227" s="18">
        <f t="shared" si="462"/>
        <v>0</v>
      </c>
      <c r="FK227" s="18">
        <f t="shared" si="463"/>
        <v>0</v>
      </c>
      <c r="FL227" s="18">
        <f t="shared" si="464"/>
        <v>0</v>
      </c>
      <c r="FM227" s="18">
        <f t="shared" si="465"/>
        <v>0</v>
      </c>
      <c r="FN227" s="18">
        <f t="shared" si="466"/>
        <v>0</v>
      </c>
      <c r="FO227" s="18">
        <f t="shared" si="467"/>
        <v>0</v>
      </c>
      <c r="FP227" s="18">
        <f t="shared" si="468"/>
        <v>0</v>
      </c>
      <c r="FQ227" s="18">
        <f t="shared" si="469"/>
        <v>0</v>
      </c>
      <c r="FR227" s="18">
        <f t="shared" si="470"/>
        <v>0</v>
      </c>
      <c r="FS227" s="18">
        <f t="shared" si="471"/>
        <v>0</v>
      </c>
      <c r="FT227" s="18">
        <f t="shared" si="472"/>
        <v>0</v>
      </c>
      <c r="FU227" s="18">
        <f t="shared" si="473"/>
        <v>0</v>
      </c>
      <c r="FV227" s="18">
        <f t="shared" si="474"/>
        <v>0</v>
      </c>
      <c r="FW227" s="18">
        <f t="shared" si="475"/>
        <v>0</v>
      </c>
      <c r="FX227" s="18">
        <f t="shared" si="476"/>
        <v>0</v>
      </c>
      <c r="FY227" s="18">
        <f t="shared" si="477"/>
        <v>0</v>
      </c>
      <c r="FZ227" s="18">
        <f t="shared" si="478"/>
        <v>0</v>
      </c>
      <c r="GA227" s="18">
        <f t="shared" si="479"/>
        <v>0</v>
      </c>
      <c r="GB227" s="18">
        <f t="shared" si="480"/>
        <v>0</v>
      </c>
      <c r="GC227" s="18">
        <f t="shared" si="481"/>
        <v>0</v>
      </c>
      <c r="GD227" s="18">
        <f t="shared" si="482"/>
        <v>0</v>
      </c>
      <c r="GE227" s="18">
        <f t="shared" si="483"/>
        <v>0</v>
      </c>
    </row>
    <row r="228" spans="1:187" x14ac:dyDescent="0.2">
      <c r="A228">
        <v>225</v>
      </c>
      <c r="B228" s="16">
        <f>Bonds!B228</f>
        <v>48518</v>
      </c>
      <c r="C228" s="17">
        <f>Bonds!C228</f>
        <v>3.75</v>
      </c>
      <c r="D228">
        <f>Bonds!Q228</f>
        <v>13</v>
      </c>
      <c r="E228">
        <f t="shared" si="363"/>
        <v>1</v>
      </c>
      <c r="F228" s="16">
        <f>IF(1&gt;$D228,"",IF($E228=1,EOMONTH(EDATE(Bonds!$I228,6*(1-1)),0),EDATE(Bonds!$I228,6*(1-1))))</f>
        <v>46326</v>
      </c>
      <c r="G228" s="16">
        <f>IF(2&gt;$D228,"",IF($E228=1,EOMONTH(EDATE(Bonds!$I228,6*(2-1)),0),EDATE(Bonds!$I228,6*(2-1))))</f>
        <v>46507</v>
      </c>
      <c r="H228" s="16">
        <f>IF(3&gt;$D228,"",IF($E228=1,EOMONTH(EDATE(Bonds!$I228,6*(3-1)),0),EDATE(Bonds!$I228,6*(3-1))))</f>
        <v>46691</v>
      </c>
      <c r="I228" s="16">
        <f>IF(4&gt;$D228,"",IF($E228=1,EOMONTH(EDATE(Bonds!$I228,6*(4-1)),0),EDATE(Bonds!$I228,6*(4-1))))</f>
        <v>46873</v>
      </c>
      <c r="J228" s="16">
        <f>IF(5&gt;$D228,"",IF($E228=1,EOMONTH(EDATE(Bonds!$I228,6*(5-1)),0),EDATE(Bonds!$I228,6*(5-1))))</f>
        <v>47057</v>
      </c>
      <c r="K228" s="16">
        <f>IF(6&gt;$D228,"",IF($E228=1,EOMONTH(EDATE(Bonds!$I228,6*(6-1)),0),EDATE(Bonds!$I228,6*(6-1))))</f>
        <v>47238</v>
      </c>
      <c r="L228" s="16">
        <f>IF(7&gt;$D228,"",IF($E228=1,EOMONTH(EDATE(Bonds!$I228,6*(7-1)),0),EDATE(Bonds!$I228,6*(7-1))))</f>
        <v>47422</v>
      </c>
      <c r="M228" s="16">
        <f>IF(8&gt;$D228,"",IF($E228=1,EOMONTH(EDATE(Bonds!$I228,6*(8-1)),0),EDATE(Bonds!$I228,6*(8-1))))</f>
        <v>47603</v>
      </c>
      <c r="N228" s="16">
        <f>IF(9&gt;$D228,"",IF($E228=1,EOMONTH(EDATE(Bonds!$I228,6*(9-1)),0),EDATE(Bonds!$I228,6*(9-1))))</f>
        <v>47787</v>
      </c>
      <c r="O228" s="16">
        <f>IF(10&gt;$D228,"",IF($E228=1,EOMONTH(EDATE(Bonds!$I228,6*(10-1)),0),EDATE(Bonds!$I228,6*(10-1))))</f>
        <v>47968</v>
      </c>
      <c r="P228" s="16">
        <f>IF(11&gt;$D228,"",IF($E228=1,EOMONTH(EDATE(Bonds!$I228,6*(11-1)),0),EDATE(Bonds!$I228,6*(11-1))))</f>
        <v>48152</v>
      </c>
      <c r="Q228" s="16">
        <f>IF(12&gt;$D228,"",IF($E228=1,EOMONTH(EDATE(Bonds!$I228,6*(12-1)),0),EDATE(Bonds!$I228,6*(12-1))))</f>
        <v>48334</v>
      </c>
      <c r="R228" s="16">
        <f>IF(13&gt;$D228,"",IF($E228=1,EOMONTH(EDATE(Bonds!$I228,6*(13-1)),0),EDATE(Bonds!$I228,6*(13-1))))</f>
        <v>48518</v>
      </c>
      <c r="S228" s="16" t="str">
        <f>IF(14&gt;$D228,"",IF($E228=1,EOMONTH(EDATE(Bonds!$I228,6*(14-1)),0),EDATE(Bonds!$I228,6*(14-1))))</f>
        <v/>
      </c>
      <c r="T228" s="16" t="str">
        <f>IF(15&gt;$D228,"",IF($E228=1,EOMONTH(EDATE(Bonds!$I228,6*(15-1)),0),EDATE(Bonds!$I228,6*(15-1))))</f>
        <v/>
      </c>
      <c r="U228" s="16" t="str">
        <f>IF(16&gt;$D228,"",IF($E228=1,EOMONTH(EDATE(Bonds!$I228,6*(16-1)),0),EDATE(Bonds!$I228,6*(16-1))))</f>
        <v/>
      </c>
      <c r="V228" s="16" t="str">
        <f>IF(17&gt;$D228,"",IF($E228=1,EOMONTH(EDATE(Bonds!$I228,6*(17-1)),0),EDATE(Bonds!$I228,6*(17-1))))</f>
        <v/>
      </c>
      <c r="W228" s="16" t="str">
        <f>IF(18&gt;$D228,"",IF($E228=1,EOMONTH(EDATE(Bonds!$I228,6*(18-1)),0),EDATE(Bonds!$I228,6*(18-1))))</f>
        <v/>
      </c>
      <c r="X228" s="16" t="str">
        <f>IF(19&gt;$D228,"",IF($E228=1,EOMONTH(EDATE(Bonds!$I228,6*(19-1)),0),EDATE(Bonds!$I228,6*(19-1))))</f>
        <v/>
      </c>
      <c r="Y228" s="16" t="str">
        <f>IF(20&gt;$D228,"",IF($E228=1,EOMONTH(EDATE(Bonds!$I228,6*(20-1)),0),EDATE(Bonds!$I228,6*(20-1))))</f>
        <v/>
      </c>
      <c r="Z228" s="16" t="str">
        <f>IF(21&gt;$D228,"",IF($E228=1,EOMONTH(EDATE(Bonds!$I228,6*(21-1)),0),EDATE(Bonds!$I228,6*(21-1))))</f>
        <v/>
      </c>
      <c r="AA228" s="16" t="str">
        <f>IF(22&gt;$D228,"",IF($E228=1,EOMONTH(EDATE(Bonds!$I228,6*(22-1)),0),EDATE(Bonds!$I228,6*(22-1))))</f>
        <v/>
      </c>
      <c r="AB228" s="16" t="str">
        <f>IF(23&gt;$D228,"",IF($E228=1,EOMONTH(EDATE(Bonds!$I228,6*(23-1)),0),EDATE(Bonds!$I228,6*(23-1))))</f>
        <v/>
      </c>
      <c r="AC228" s="16" t="str">
        <f>IF(24&gt;$D228,"",IF($E228=1,EOMONTH(EDATE(Bonds!$I228,6*(24-1)),0),EDATE(Bonds!$I228,6*(24-1))))</f>
        <v/>
      </c>
      <c r="AD228" s="16" t="str">
        <f>IF(25&gt;$D228,"",IF($E228=1,EOMONTH(EDATE(Bonds!$I228,6*(25-1)),0),EDATE(Bonds!$I228,6*(25-1))))</f>
        <v/>
      </c>
      <c r="AE228" s="16" t="str">
        <f>IF(26&gt;$D228,"",IF($E228=1,EOMONTH(EDATE(Bonds!$I228,6*(26-1)),0),EDATE(Bonds!$I228,6*(26-1))))</f>
        <v/>
      </c>
      <c r="AF228" s="16" t="str">
        <f>IF(27&gt;$D228,"",IF($E228=1,EOMONTH(EDATE(Bonds!$I228,6*(27-1)),0),EDATE(Bonds!$I228,6*(27-1))))</f>
        <v/>
      </c>
      <c r="AG228" s="16" t="str">
        <f>IF(28&gt;$D228,"",IF($E228=1,EOMONTH(EDATE(Bonds!$I228,6*(28-1)),0),EDATE(Bonds!$I228,6*(28-1))))</f>
        <v/>
      </c>
      <c r="AH228" s="16" t="str">
        <f>IF(29&gt;$D228,"",IF($E228=1,EOMONTH(EDATE(Bonds!$I228,6*(29-1)),0),EDATE(Bonds!$I228,6*(29-1))))</f>
        <v/>
      </c>
      <c r="AI228" s="16" t="str">
        <f>IF(30&gt;$D228,"",IF($E228=1,EOMONTH(EDATE(Bonds!$I228,6*(30-1)),0),EDATE(Bonds!$I228,6*(30-1))))</f>
        <v/>
      </c>
      <c r="AJ228" s="16" t="str">
        <f>IF(31&gt;$D228,"",IF($E228=1,EOMONTH(EDATE(Bonds!$I228,6*(31-1)),0),EDATE(Bonds!$I228,6*(31-1))))</f>
        <v/>
      </c>
      <c r="AK228" s="16" t="str">
        <f>IF(32&gt;$D228,"",IF($E228=1,EOMONTH(EDATE(Bonds!$I228,6*(32-1)),0),EDATE(Bonds!$I228,6*(32-1))))</f>
        <v/>
      </c>
      <c r="AL228" s="16" t="str">
        <f>IF(33&gt;$D228,"",IF($E228=1,EOMONTH(EDATE(Bonds!$I228,6*(33-1)),0),EDATE(Bonds!$I228,6*(33-1))))</f>
        <v/>
      </c>
      <c r="AM228" s="16" t="str">
        <f>IF(34&gt;$D228,"",IF($E228=1,EOMONTH(EDATE(Bonds!$I228,6*(34-1)),0),EDATE(Bonds!$I228,6*(34-1))))</f>
        <v/>
      </c>
      <c r="AN228" s="16" t="str">
        <f>IF(35&gt;$D228,"",IF($E228=1,EOMONTH(EDATE(Bonds!$I228,6*(35-1)),0),EDATE(Bonds!$I228,6*(35-1))))</f>
        <v/>
      </c>
      <c r="AO228" s="16" t="str">
        <f>IF(36&gt;$D228,"",IF($E228=1,EOMONTH(EDATE(Bonds!$I228,6*(36-1)),0),EDATE(Bonds!$I228,6*(36-1))))</f>
        <v/>
      </c>
      <c r="AP228" s="16" t="str">
        <f>IF(37&gt;$D228,"",IF($E228=1,EOMONTH(EDATE(Bonds!$I228,6*(37-1)),0),EDATE(Bonds!$I228,6*(37-1))))</f>
        <v/>
      </c>
      <c r="AQ228" s="16" t="str">
        <f>IF(38&gt;$D228,"",IF($E228=1,EOMONTH(EDATE(Bonds!$I228,6*(38-1)),0),EDATE(Bonds!$I228,6*(38-1))))</f>
        <v/>
      </c>
      <c r="AR228" s="16" t="str">
        <f>IF(39&gt;$D228,"",IF($E228=1,EOMONTH(EDATE(Bonds!$I228,6*(39-1)),0),EDATE(Bonds!$I228,6*(39-1))))</f>
        <v/>
      </c>
      <c r="AS228" s="16" t="str">
        <f>IF(40&gt;$D228,"",IF($E228=1,EOMONTH(EDATE(Bonds!$I228,6*(40-1)),0),EDATE(Bonds!$I228,6*(40-1))))</f>
        <v/>
      </c>
      <c r="AT228" s="16" t="str">
        <f>IF(41&gt;$D228,"",IF($E228=1,EOMONTH(EDATE(Bonds!$I228,6*(41-1)),0),EDATE(Bonds!$I228,6*(41-1))))</f>
        <v/>
      </c>
      <c r="AU228" s="16" t="str">
        <f>IF(42&gt;$D228,"",IF($E228=1,EOMONTH(EDATE(Bonds!$I228,6*(42-1)),0),EDATE(Bonds!$I228,6*(42-1))))</f>
        <v/>
      </c>
      <c r="AV228" s="16" t="str">
        <f>IF(43&gt;$D228,"",IF($E228=1,EOMONTH(EDATE(Bonds!$I228,6*(43-1)),0),EDATE(Bonds!$I228,6*(43-1))))</f>
        <v/>
      </c>
      <c r="AW228" s="16" t="str">
        <f>IF(44&gt;$D228,"",IF($E228=1,EOMONTH(EDATE(Bonds!$I228,6*(44-1)),0),EDATE(Bonds!$I228,6*(44-1))))</f>
        <v/>
      </c>
      <c r="AX228" s="16" t="str">
        <f>IF(45&gt;$D228,"",IF($E228=1,EOMONTH(EDATE(Bonds!$I228,6*(45-1)),0),EDATE(Bonds!$I228,6*(45-1))))</f>
        <v/>
      </c>
      <c r="AY228" s="16" t="str">
        <f>IF(46&gt;$D228,"",IF($E228=1,EOMONTH(EDATE(Bonds!$I228,6*(46-1)),0),EDATE(Bonds!$I228,6*(46-1))))</f>
        <v/>
      </c>
      <c r="AZ228" s="16" t="str">
        <f>IF(47&gt;$D228,"",IF($E228=1,EOMONTH(EDATE(Bonds!$I228,6*(47-1)),0),EDATE(Bonds!$I228,6*(47-1))))</f>
        <v/>
      </c>
      <c r="BA228" s="16" t="str">
        <f>IF(48&gt;$D228,"",IF($E228=1,EOMONTH(EDATE(Bonds!$I228,6*(48-1)),0),EDATE(Bonds!$I228,6*(48-1))))</f>
        <v/>
      </c>
      <c r="BB228" s="16" t="str">
        <f>IF(49&gt;$D228,"",IF($E228=1,EOMONTH(EDATE(Bonds!$I228,6*(49-1)),0),EDATE(Bonds!$I228,6*(49-1))))</f>
        <v/>
      </c>
      <c r="BC228" s="16" t="str">
        <f>IF(50&gt;$D228,"",IF($E228=1,EOMONTH(EDATE(Bonds!$I228,6*(50-1)),0),EDATE(Bonds!$I228,6*(50-1))))</f>
        <v/>
      </c>
      <c r="BD228" s="16" t="str">
        <f>IF(51&gt;$D228,"",IF($E228=1,EOMONTH(EDATE(Bonds!$I228,6*(51-1)),0),EDATE(Bonds!$I228,6*(51-1))))</f>
        <v/>
      </c>
      <c r="BE228" s="16" t="str">
        <f>IF(52&gt;$D228,"",IF($E228=1,EOMONTH(EDATE(Bonds!$I228,6*(52-1)),0),EDATE(Bonds!$I228,6*(52-1))))</f>
        <v/>
      </c>
      <c r="BF228" s="16" t="str">
        <f>IF(53&gt;$D228,"",IF($E228=1,EOMONTH(EDATE(Bonds!$I228,6*(53-1)),0),EDATE(Bonds!$I228,6*(53-1))))</f>
        <v/>
      </c>
      <c r="BG228" s="16" t="str">
        <f>IF(54&gt;$D228,"",IF($E228=1,EOMONTH(EDATE(Bonds!$I228,6*(54-1)),0),EDATE(Bonds!$I228,6*(54-1))))</f>
        <v/>
      </c>
      <c r="BH228" s="16" t="str">
        <f>IF(55&gt;$D228,"",IF($E228=1,EOMONTH(EDATE(Bonds!$I228,6*(55-1)),0),EDATE(Bonds!$I228,6*(55-1))))</f>
        <v/>
      </c>
      <c r="BI228" s="16" t="str">
        <f>IF(56&gt;$D228,"",IF($E228=1,EOMONTH(EDATE(Bonds!$I228,6*(56-1)),0),EDATE(Bonds!$I228,6*(56-1))))</f>
        <v/>
      </c>
      <c r="BJ228" s="16" t="str">
        <f>IF(57&gt;$D228,"",IF($E228=1,EOMONTH(EDATE(Bonds!$I228,6*(57-1)),0),EDATE(Bonds!$I228,6*(57-1))))</f>
        <v/>
      </c>
      <c r="BK228" s="16" t="str">
        <f>IF(58&gt;$D228,"",IF($E228=1,EOMONTH(EDATE(Bonds!$I228,6*(58-1)),0),EDATE(Bonds!$I228,6*(58-1))))</f>
        <v/>
      </c>
      <c r="BL228" s="16" t="str">
        <f>IF(59&gt;$D228,"",IF($E228=1,EOMONTH(EDATE(Bonds!$I228,6*(59-1)),0),EDATE(Bonds!$I228,6*(59-1))))</f>
        <v/>
      </c>
      <c r="BM228" s="16" t="str">
        <f>IF(60&gt;$D228,"",IF($E228=1,EOMONTH(EDATE(Bonds!$I228,6*(60-1)),0),EDATE(Bonds!$I228,6*(60-1))))</f>
        <v/>
      </c>
      <c r="BO228" s="22">
        <f t="shared" si="364"/>
        <v>3.7298133534015822E-2</v>
      </c>
      <c r="BP228" s="22">
        <f t="shared" si="365"/>
        <v>3.9984915237647078E-2</v>
      </c>
      <c r="BQ228" s="22">
        <f t="shared" si="366"/>
        <v>4.1758155671488606E-2</v>
      </c>
      <c r="BR228" s="22">
        <f t="shared" si="367"/>
        <v>4.2873417403885665E-2</v>
      </c>
      <c r="BS228" s="22">
        <f t="shared" si="368"/>
        <v>4.3579434732219563E-2</v>
      </c>
      <c r="BT228" s="22">
        <f t="shared" si="369"/>
        <v>4.4013636099197735E-2</v>
      </c>
      <c r="BU228" s="22">
        <f t="shared" si="370"/>
        <v>4.429837545001894E-2</v>
      </c>
      <c r="BV228" s="22">
        <f t="shared" si="371"/>
        <v>4.4496029443207158E-2</v>
      </c>
      <c r="BW228" s="22">
        <f t="shared" si="372"/>
        <v>4.4661633276245789E-2</v>
      </c>
      <c r="BX228" s="22">
        <f t="shared" si="373"/>
        <v>4.4820061600655624E-2</v>
      </c>
      <c r="BY228" s="22">
        <f t="shared" si="374"/>
        <v>4.4995243636976802E-2</v>
      </c>
      <c r="BZ228" s="22">
        <f t="shared" si="375"/>
        <v>4.5192611710623595E-2</v>
      </c>
      <c r="CA228" s="22">
        <f t="shared" si="376"/>
        <v>4.5420985685317772E-2</v>
      </c>
      <c r="CB228" s="22" t="str">
        <f t="shared" si="377"/>
        <v/>
      </c>
      <c r="CC228" s="22" t="str">
        <f t="shared" si="378"/>
        <v/>
      </c>
      <c r="CD228" s="22" t="str">
        <f t="shared" si="379"/>
        <v/>
      </c>
      <c r="CE228" s="22" t="str">
        <f t="shared" si="380"/>
        <v/>
      </c>
      <c r="CF228" s="22" t="str">
        <f t="shared" si="381"/>
        <v/>
      </c>
      <c r="CG228" s="22" t="str">
        <f t="shared" si="382"/>
        <v/>
      </c>
      <c r="CH228" s="22" t="str">
        <f t="shared" si="383"/>
        <v/>
      </c>
      <c r="CI228" s="22" t="str">
        <f t="shared" si="384"/>
        <v/>
      </c>
      <c r="CJ228" s="22" t="str">
        <f t="shared" si="385"/>
        <v/>
      </c>
      <c r="CK228" s="22" t="str">
        <f t="shared" si="386"/>
        <v/>
      </c>
      <c r="CL228" s="22" t="str">
        <f t="shared" si="387"/>
        <v/>
      </c>
      <c r="CM228" s="22" t="str">
        <f t="shared" si="388"/>
        <v/>
      </c>
      <c r="CN228" s="22" t="str">
        <f t="shared" si="389"/>
        <v/>
      </c>
      <c r="CO228" s="22" t="str">
        <f t="shared" si="390"/>
        <v/>
      </c>
      <c r="CP228" s="22" t="str">
        <f t="shared" si="391"/>
        <v/>
      </c>
      <c r="CQ228" s="22" t="str">
        <f t="shared" si="392"/>
        <v/>
      </c>
      <c r="CR228" s="22" t="str">
        <f t="shared" si="393"/>
        <v/>
      </c>
      <c r="CS228" s="22" t="str">
        <f t="shared" si="394"/>
        <v/>
      </c>
      <c r="CT228" s="22" t="str">
        <f t="shared" si="395"/>
        <v/>
      </c>
      <c r="CU228" s="22" t="str">
        <f t="shared" si="396"/>
        <v/>
      </c>
      <c r="CV228" s="22" t="str">
        <f t="shared" si="397"/>
        <v/>
      </c>
      <c r="CW228" s="22" t="str">
        <f t="shared" si="398"/>
        <v/>
      </c>
      <c r="CX228" s="22" t="str">
        <f t="shared" si="399"/>
        <v/>
      </c>
      <c r="CY228" s="22" t="str">
        <f t="shared" si="400"/>
        <v/>
      </c>
      <c r="CZ228" s="22" t="str">
        <f t="shared" si="401"/>
        <v/>
      </c>
      <c r="DA228" s="22" t="str">
        <f t="shared" si="402"/>
        <v/>
      </c>
      <c r="DB228" s="22" t="str">
        <f t="shared" si="403"/>
        <v/>
      </c>
      <c r="DC228" s="22" t="str">
        <f t="shared" si="404"/>
        <v/>
      </c>
      <c r="DD228" s="22" t="str">
        <f t="shared" si="405"/>
        <v/>
      </c>
      <c r="DE228" s="22" t="str">
        <f t="shared" si="406"/>
        <v/>
      </c>
      <c r="DF228" s="22" t="str">
        <f t="shared" si="407"/>
        <v/>
      </c>
      <c r="DG228" s="22" t="str">
        <f t="shared" si="408"/>
        <v/>
      </c>
      <c r="DH228" s="22" t="str">
        <f t="shared" si="409"/>
        <v/>
      </c>
      <c r="DI228" s="22" t="str">
        <f t="shared" si="410"/>
        <v/>
      </c>
      <c r="DJ228" s="22" t="str">
        <f t="shared" si="411"/>
        <v/>
      </c>
      <c r="DK228" s="22" t="str">
        <f t="shared" si="412"/>
        <v/>
      </c>
      <c r="DL228" s="22" t="str">
        <f t="shared" si="413"/>
        <v/>
      </c>
      <c r="DM228" s="22" t="str">
        <f t="shared" si="414"/>
        <v/>
      </c>
      <c r="DN228" s="22" t="str">
        <f t="shared" si="415"/>
        <v/>
      </c>
      <c r="DO228" s="22" t="str">
        <f t="shared" si="416"/>
        <v/>
      </c>
      <c r="DP228" s="22" t="str">
        <f t="shared" si="417"/>
        <v/>
      </c>
      <c r="DQ228" s="22" t="str">
        <f t="shared" si="418"/>
        <v/>
      </c>
      <c r="DR228" s="22" t="str">
        <f t="shared" si="419"/>
        <v/>
      </c>
      <c r="DS228" s="22" t="str">
        <f t="shared" si="420"/>
        <v/>
      </c>
      <c r="DT228" s="22" t="str">
        <f t="shared" si="421"/>
        <v/>
      </c>
      <c r="DU228" s="22" t="str">
        <f t="shared" si="422"/>
        <v/>
      </c>
      <c r="DV228" s="22" t="str">
        <f t="shared" si="423"/>
        <v/>
      </c>
      <c r="DX228" s="18">
        <f t="shared" si="424"/>
        <v>1.8648726490263468</v>
      </c>
      <c r="DY228" s="18">
        <f t="shared" si="425"/>
        <v>1.8275467515993611</v>
      </c>
      <c r="DZ228" s="18">
        <f t="shared" si="426"/>
        <v>1.7874445796889704</v>
      </c>
      <c r="EA228" s="18">
        <f t="shared" si="427"/>
        <v>1.7474049626467796</v>
      </c>
      <c r="EB228" s="18">
        <f t="shared" si="428"/>
        <v>1.7074523768994303</v>
      </c>
      <c r="EC228" s="18">
        <f t="shared" si="429"/>
        <v>1.6690320384559723</v>
      </c>
      <c r="ED228" s="18">
        <f t="shared" si="430"/>
        <v>1.63094532518899</v>
      </c>
      <c r="EE228" s="18">
        <f t="shared" si="431"/>
        <v>1.5943600649744891</v>
      </c>
      <c r="EF228" s="18">
        <f t="shared" si="432"/>
        <v>1.5579247572047532</v>
      </c>
      <c r="EG228" s="18">
        <f t="shared" si="433"/>
        <v>1.5226795748915603</v>
      </c>
      <c r="EH228" s="18">
        <f t="shared" si="434"/>
        <v>1.4873196548820704</v>
      </c>
      <c r="EI228" s="18">
        <f t="shared" si="435"/>
        <v>1.452701857392664</v>
      </c>
      <c r="EJ228" s="18">
        <f t="shared" si="436"/>
        <v>77.043977819819787</v>
      </c>
      <c r="EK228" s="18">
        <f t="shared" si="437"/>
        <v>0</v>
      </c>
      <c r="EL228" s="18">
        <f t="shared" si="438"/>
        <v>0</v>
      </c>
      <c r="EM228" s="18">
        <f t="shared" si="439"/>
        <v>0</v>
      </c>
      <c r="EN228" s="18">
        <f t="shared" si="440"/>
        <v>0</v>
      </c>
      <c r="EO228" s="18">
        <f t="shared" si="441"/>
        <v>0</v>
      </c>
      <c r="EP228" s="18">
        <f t="shared" si="442"/>
        <v>0</v>
      </c>
      <c r="EQ228" s="18">
        <f t="shared" si="443"/>
        <v>0</v>
      </c>
      <c r="ER228" s="18">
        <f t="shared" si="444"/>
        <v>0</v>
      </c>
      <c r="ES228" s="18">
        <f t="shared" si="445"/>
        <v>0</v>
      </c>
      <c r="ET228" s="18">
        <f t="shared" si="446"/>
        <v>0</v>
      </c>
      <c r="EU228" s="18">
        <f t="shared" si="447"/>
        <v>0</v>
      </c>
      <c r="EV228" s="18">
        <f t="shared" si="448"/>
        <v>0</v>
      </c>
      <c r="EW228" s="18">
        <f t="shared" si="449"/>
        <v>0</v>
      </c>
      <c r="EX228" s="18">
        <f t="shared" si="450"/>
        <v>0</v>
      </c>
      <c r="EY228" s="18">
        <f t="shared" si="451"/>
        <v>0</v>
      </c>
      <c r="EZ228" s="18">
        <f t="shared" si="452"/>
        <v>0</v>
      </c>
      <c r="FA228" s="18">
        <f t="shared" si="453"/>
        <v>0</v>
      </c>
      <c r="FB228" s="18">
        <f t="shared" si="454"/>
        <v>0</v>
      </c>
      <c r="FC228" s="18">
        <f t="shared" si="455"/>
        <v>0</v>
      </c>
      <c r="FD228" s="18">
        <f t="shared" si="456"/>
        <v>0</v>
      </c>
      <c r="FE228" s="18">
        <f t="shared" si="457"/>
        <v>0</v>
      </c>
      <c r="FF228" s="18">
        <f t="shared" si="458"/>
        <v>0</v>
      </c>
      <c r="FG228" s="18">
        <f t="shared" si="459"/>
        <v>0</v>
      </c>
      <c r="FH228" s="18">
        <f t="shared" si="460"/>
        <v>0</v>
      </c>
      <c r="FI228" s="18">
        <f t="shared" si="461"/>
        <v>0</v>
      </c>
      <c r="FJ228" s="18">
        <f t="shared" si="462"/>
        <v>0</v>
      </c>
      <c r="FK228" s="18">
        <f t="shared" si="463"/>
        <v>0</v>
      </c>
      <c r="FL228" s="18">
        <f t="shared" si="464"/>
        <v>0</v>
      </c>
      <c r="FM228" s="18">
        <f t="shared" si="465"/>
        <v>0</v>
      </c>
      <c r="FN228" s="18">
        <f t="shared" si="466"/>
        <v>0</v>
      </c>
      <c r="FO228" s="18">
        <f t="shared" si="467"/>
        <v>0</v>
      </c>
      <c r="FP228" s="18">
        <f t="shared" si="468"/>
        <v>0</v>
      </c>
      <c r="FQ228" s="18">
        <f t="shared" si="469"/>
        <v>0</v>
      </c>
      <c r="FR228" s="18">
        <f t="shared" si="470"/>
        <v>0</v>
      </c>
      <c r="FS228" s="18">
        <f t="shared" si="471"/>
        <v>0</v>
      </c>
      <c r="FT228" s="18">
        <f t="shared" si="472"/>
        <v>0</v>
      </c>
      <c r="FU228" s="18">
        <f t="shared" si="473"/>
        <v>0</v>
      </c>
      <c r="FV228" s="18">
        <f t="shared" si="474"/>
        <v>0</v>
      </c>
      <c r="FW228" s="18">
        <f t="shared" si="475"/>
        <v>0</v>
      </c>
      <c r="FX228" s="18">
        <f t="shared" si="476"/>
        <v>0</v>
      </c>
      <c r="FY228" s="18">
        <f t="shared" si="477"/>
        <v>0</v>
      </c>
      <c r="FZ228" s="18">
        <f t="shared" si="478"/>
        <v>0</v>
      </c>
      <c r="GA228" s="18">
        <f t="shared" si="479"/>
        <v>0</v>
      </c>
      <c r="GB228" s="18">
        <f t="shared" si="480"/>
        <v>0</v>
      </c>
      <c r="GC228" s="18">
        <f t="shared" si="481"/>
        <v>0</v>
      </c>
      <c r="GD228" s="18">
        <f t="shared" si="482"/>
        <v>0</v>
      </c>
      <c r="GE228" s="18">
        <f t="shared" si="483"/>
        <v>0</v>
      </c>
    </row>
    <row r="229" spans="1:187" x14ac:dyDescent="0.2">
      <c r="A229">
        <v>226</v>
      </c>
      <c r="B229" s="16">
        <f>Bonds!B229</f>
        <v>48533</v>
      </c>
      <c r="C229" s="17">
        <f>Bonds!C229</f>
        <v>4.125</v>
      </c>
      <c r="D229">
        <f>Bonds!Q229</f>
        <v>13</v>
      </c>
      <c r="E229">
        <f t="shared" si="363"/>
        <v>0</v>
      </c>
      <c r="F229" s="16">
        <f>IF(1&gt;$D229,"",IF($E229=1,EOMONTH(EDATE(Bonds!$I229,6*(1-1)),0),EDATE(Bonds!$I229,6*(1-1))))</f>
        <v>46341</v>
      </c>
      <c r="G229" s="16">
        <f>IF(2&gt;$D229,"",IF($E229=1,EOMONTH(EDATE(Bonds!$I229,6*(2-1)),0),EDATE(Bonds!$I229,6*(2-1))))</f>
        <v>46522</v>
      </c>
      <c r="H229" s="16">
        <f>IF(3&gt;$D229,"",IF($E229=1,EOMONTH(EDATE(Bonds!$I229,6*(3-1)),0),EDATE(Bonds!$I229,6*(3-1))))</f>
        <v>46706</v>
      </c>
      <c r="I229" s="16">
        <f>IF(4&gt;$D229,"",IF($E229=1,EOMONTH(EDATE(Bonds!$I229,6*(4-1)),0),EDATE(Bonds!$I229,6*(4-1))))</f>
        <v>46888</v>
      </c>
      <c r="J229" s="16">
        <f>IF(5&gt;$D229,"",IF($E229=1,EOMONTH(EDATE(Bonds!$I229,6*(5-1)),0),EDATE(Bonds!$I229,6*(5-1))))</f>
        <v>47072</v>
      </c>
      <c r="K229" s="16">
        <f>IF(6&gt;$D229,"",IF($E229=1,EOMONTH(EDATE(Bonds!$I229,6*(6-1)),0),EDATE(Bonds!$I229,6*(6-1))))</f>
        <v>47253</v>
      </c>
      <c r="L229" s="16">
        <f>IF(7&gt;$D229,"",IF($E229=1,EOMONTH(EDATE(Bonds!$I229,6*(7-1)),0),EDATE(Bonds!$I229,6*(7-1))))</f>
        <v>47437</v>
      </c>
      <c r="M229" s="16">
        <f>IF(8&gt;$D229,"",IF($E229=1,EOMONTH(EDATE(Bonds!$I229,6*(8-1)),0),EDATE(Bonds!$I229,6*(8-1))))</f>
        <v>47618</v>
      </c>
      <c r="N229" s="16">
        <f>IF(9&gt;$D229,"",IF($E229=1,EOMONTH(EDATE(Bonds!$I229,6*(9-1)),0),EDATE(Bonds!$I229,6*(9-1))))</f>
        <v>47802</v>
      </c>
      <c r="O229" s="16">
        <f>IF(10&gt;$D229,"",IF($E229=1,EOMONTH(EDATE(Bonds!$I229,6*(10-1)),0),EDATE(Bonds!$I229,6*(10-1))))</f>
        <v>47983</v>
      </c>
      <c r="P229" s="16">
        <f>IF(11&gt;$D229,"",IF($E229=1,EOMONTH(EDATE(Bonds!$I229,6*(11-1)),0),EDATE(Bonds!$I229,6*(11-1))))</f>
        <v>48167</v>
      </c>
      <c r="Q229" s="16">
        <f>IF(12&gt;$D229,"",IF($E229=1,EOMONTH(EDATE(Bonds!$I229,6*(12-1)),0),EDATE(Bonds!$I229,6*(12-1))))</f>
        <v>48349</v>
      </c>
      <c r="R229" s="16">
        <f>IF(13&gt;$D229,"",IF($E229=1,EOMONTH(EDATE(Bonds!$I229,6*(13-1)),0),EDATE(Bonds!$I229,6*(13-1))))</f>
        <v>48533</v>
      </c>
      <c r="S229" s="16" t="str">
        <f>IF(14&gt;$D229,"",IF($E229=1,EOMONTH(EDATE(Bonds!$I229,6*(14-1)),0),EDATE(Bonds!$I229,6*(14-1))))</f>
        <v/>
      </c>
      <c r="T229" s="16" t="str">
        <f>IF(15&gt;$D229,"",IF($E229=1,EOMONTH(EDATE(Bonds!$I229,6*(15-1)),0),EDATE(Bonds!$I229,6*(15-1))))</f>
        <v/>
      </c>
      <c r="U229" s="16" t="str">
        <f>IF(16&gt;$D229,"",IF($E229=1,EOMONTH(EDATE(Bonds!$I229,6*(16-1)),0),EDATE(Bonds!$I229,6*(16-1))))</f>
        <v/>
      </c>
      <c r="V229" s="16" t="str">
        <f>IF(17&gt;$D229,"",IF($E229=1,EOMONTH(EDATE(Bonds!$I229,6*(17-1)),0),EDATE(Bonds!$I229,6*(17-1))))</f>
        <v/>
      </c>
      <c r="W229" s="16" t="str">
        <f>IF(18&gt;$D229,"",IF($E229=1,EOMONTH(EDATE(Bonds!$I229,6*(18-1)),0),EDATE(Bonds!$I229,6*(18-1))))</f>
        <v/>
      </c>
      <c r="X229" s="16" t="str">
        <f>IF(19&gt;$D229,"",IF($E229=1,EOMONTH(EDATE(Bonds!$I229,6*(19-1)),0),EDATE(Bonds!$I229,6*(19-1))))</f>
        <v/>
      </c>
      <c r="Y229" s="16" t="str">
        <f>IF(20&gt;$D229,"",IF($E229=1,EOMONTH(EDATE(Bonds!$I229,6*(20-1)),0),EDATE(Bonds!$I229,6*(20-1))))</f>
        <v/>
      </c>
      <c r="Z229" s="16" t="str">
        <f>IF(21&gt;$D229,"",IF($E229=1,EOMONTH(EDATE(Bonds!$I229,6*(21-1)),0),EDATE(Bonds!$I229,6*(21-1))))</f>
        <v/>
      </c>
      <c r="AA229" s="16" t="str">
        <f>IF(22&gt;$D229,"",IF($E229=1,EOMONTH(EDATE(Bonds!$I229,6*(22-1)),0),EDATE(Bonds!$I229,6*(22-1))))</f>
        <v/>
      </c>
      <c r="AB229" s="16" t="str">
        <f>IF(23&gt;$D229,"",IF($E229=1,EOMONTH(EDATE(Bonds!$I229,6*(23-1)),0),EDATE(Bonds!$I229,6*(23-1))))</f>
        <v/>
      </c>
      <c r="AC229" s="16" t="str">
        <f>IF(24&gt;$D229,"",IF($E229=1,EOMONTH(EDATE(Bonds!$I229,6*(24-1)),0),EDATE(Bonds!$I229,6*(24-1))))</f>
        <v/>
      </c>
      <c r="AD229" s="16" t="str">
        <f>IF(25&gt;$D229,"",IF($E229=1,EOMONTH(EDATE(Bonds!$I229,6*(25-1)),0),EDATE(Bonds!$I229,6*(25-1))))</f>
        <v/>
      </c>
      <c r="AE229" s="16" t="str">
        <f>IF(26&gt;$D229,"",IF($E229=1,EOMONTH(EDATE(Bonds!$I229,6*(26-1)),0),EDATE(Bonds!$I229,6*(26-1))))</f>
        <v/>
      </c>
      <c r="AF229" s="16" t="str">
        <f>IF(27&gt;$D229,"",IF($E229=1,EOMONTH(EDATE(Bonds!$I229,6*(27-1)),0),EDATE(Bonds!$I229,6*(27-1))))</f>
        <v/>
      </c>
      <c r="AG229" s="16" t="str">
        <f>IF(28&gt;$D229,"",IF($E229=1,EOMONTH(EDATE(Bonds!$I229,6*(28-1)),0),EDATE(Bonds!$I229,6*(28-1))))</f>
        <v/>
      </c>
      <c r="AH229" s="16" t="str">
        <f>IF(29&gt;$D229,"",IF($E229=1,EOMONTH(EDATE(Bonds!$I229,6*(29-1)),0),EDATE(Bonds!$I229,6*(29-1))))</f>
        <v/>
      </c>
      <c r="AI229" s="16" t="str">
        <f>IF(30&gt;$D229,"",IF($E229=1,EOMONTH(EDATE(Bonds!$I229,6*(30-1)),0),EDATE(Bonds!$I229,6*(30-1))))</f>
        <v/>
      </c>
      <c r="AJ229" s="16" t="str">
        <f>IF(31&gt;$D229,"",IF($E229=1,EOMONTH(EDATE(Bonds!$I229,6*(31-1)),0),EDATE(Bonds!$I229,6*(31-1))))</f>
        <v/>
      </c>
      <c r="AK229" s="16" t="str">
        <f>IF(32&gt;$D229,"",IF($E229=1,EOMONTH(EDATE(Bonds!$I229,6*(32-1)),0),EDATE(Bonds!$I229,6*(32-1))))</f>
        <v/>
      </c>
      <c r="AL229" s="16" t="str">
        <f>IF(33&gt;$D229,"",IF($E229=1,EOMONTH(EDATE(Bonds!$I229,6*(33-1)),0),EDATE(Bonds!$I229,6*(33-1))))</f>
        <v/>
      </c>
      <c r="AM229" s="16" t="str">
        <f>IF(34&gt;$D229,"",IF($E229=1,EOMONTH(EDATE(Bonds!$I229,6*(34-1)),0),EDATE(Bonds!$I229,6*(34-1))))</f>
        <v/>
      </c>
      <c r="AN229" s="16" t="str">
        <f>IF(35&gt;$D229,"",IF($E229=1,EOMONTH(EDATE(Bonds!$I229,6*(35-1)),0),EDATE(Bonds!$I229,6*(35-1))))</f>
        <v/>
      </c>
      <c r="AO229" s="16" t="str">
        <f>IF(36&gt;$D229,"",IF($E229=1,EOMONTH(EDATE(Bonds!$I229,6*(36-1)),0),EDATE(Bonds!$I229,6*(36-1))))</f>
        <v/>
      </c>
      <c r="AP229" s="16" t="str">
        <f>IF(37&gt;$D229,"",IF($E229=1,EOMONTH(EDATE(Bonds!$I229,6*(37-1)),0),EDATE(Bonds!$I229,6*(37-1))))</f>
        <v/>
      </c>
      <c r="AQ229" s="16" t="str">
        <f>IF(38&gt;$D229,"",IF($E229=1,EOMONTH(EDATE(Bonds!$I229,6*(38-1)),0),EDATE(Bonds!$I229,6*(38-1))))</f>
        <v/>
      </c>
      <c r="AR229" s="16" t="str">
        <f>IF(39&gt;$D229,"",IF($E229=1,EOMONTH(EDATE(Bonds!$I229,6*(39-1)),0),EDATE(Bonds!$I229,6*(39-1))))</f>
        <v/>
      </c>
      <c r="AS229" s="16" t="str">
        <f>IF(40&gt;$D229,"",IF($E229=1,EOMONTH(EDATE(Bonds!$I229,6*(40-1)),0),EDATE(Bonds!$I229,6*(40-1))))</f>
        <v/>
      </c>
      <c r="AT229" s="16" t="str">
        <f>IF(41&gt;$D229,"",IF($E229=1,EOMONTH(EDATE(Bonds!$I229,6*(41-1)),0),EDATE(Bonds!$I229,6*(41-1))))</f>
        <v/>
      </c>
      <c r="AU229" s="16" t="str">
        <f>IF(42&gt;$D229,"",IF($E229=1,EOMONTH(EDATE(Bonds!$I229,6*(42-1)),0),EDATE(Bonds!$I229,6*(42-1))))</f>
        <v/>
      </c>
      <c r="AV229" s="16" t="str">
        <f>IF(43&gt;$D229,"",IF($E229=1,EOMONTH(EDATE(Bonds!$I229,6*(43-1)),0),EDATE(Bonds!$I229,6*(43-1))))</f>
        <v/>
      </c>
      <c r="AW229" s="16" t="str">
        <f>IF(44&gt;$D229,"",IF($E229=1,EOMONTH(EDATE(Bonds!$I229,6*(44-1)),0),EDATE(Bonds!$I229,6*(44-1))))</f>
        <v/>
      </c>
      <c r="AX229" s="16" t="str">
        <f>IF(45&gt;$D229,"",IF($E229=1,EOMONTH(EDATE(Bonds!$I229,6*(45-1)),0),EDATE(Bonds!$I229,6*(45-1))))</f>
        <v/>
      </c>
      <c r="AY229" s="16" t="str">
        <f>IF(46&gt;$D229,"",IF($E229=1,EOMONTH(EDATE(Bonds!$I229,6*(46-1)),0),EDATE(Bonds!$I229,6*(46-1))))</f>
        <v/>
      </c>
      <c r="AZ229" s="16" t="str">
        <f>IF(47&gt;$D229,"",IF($E229=1,EOMONTH(EDATE(Bonds!$I229,6*(47-1)),0),EDATE(Bonds!$I229,6*(47-1))))</f>
        <v/>
      </c>
      <c r="BA229" s="16" t="str">
        <f>IF(48&gt;$D229,"",IF($E229=1,EOMONTH(EDATE(Bonds!$I229,6*(48-1)),0),EDATE(Bonds!$I229,6*(48-1))))</f>
        <v/>
      </c>
      <c r="BB229" s="16" t="str">
        <f>IF(49&gt;$D229,"",IF($E229=1,EOMONTH(EDATE(Bonds!$I229,6*(49-1)),0),EDATE(Bonds!$I229,6*(49-1))))</f>
        <v/>
      </c>
      <c r="BC229" s="16" t="str">
        <f>IF(50&gt;$D229,"",IF($E229=1,EOMONTH(EDATE(Bonds!$I229,6*(50-1)),0),EDATE(Bonds!$I229,6*(50-1))))</f>
        <v/>
      </c>
      <c r="BD229" s="16" t="str">
        <f>IF(51&gt;$D229,"",IF($E229=1,EOMONTH(EDATE(Bonds!$I229,6*(51-1)),0),EDATE(Bonds!$I229,6*(51-1))))</f>
        <v/>
      </c>
      <c r="BE229" s="16" t="str">
        <f>IF(52&gt;$D229,"",IF($E229=1,EOMONTH(EDATE(Bonds!$I229,6*(52-1)),0),EDATE(Bonds!$I229,6*(52-1))))</f>
        <v/>
      </c>
      <c r="BF229" s="16" t="str">
        <f>IF(53&gt;$D229,"",IF($E229=1,EOMONTH(EDATE(Bonds!$I229,6*(53-1)),0),EDATE(Bonds!$I229,6*(53-1))))</f>
        <v/>
      </c>
      <c r="BG229" s="16" t="str">
        <f>IF(54&gt;$D229,"",IF($E229=1,EOMONTH(EDATE(Bonds!$I229,6*(54-1)),0),EDATE(Bonds!$I229,6*(54-1))))</f>
        <v/>
      </c>
      <c r="BH229" s="16" t="str">
        <f>IF(55&gt;$D229,"",IF($E229=1,EOMONTH(EDATE(Bonds!$I229,6*(55-1)),0),EDATE(Bonds!$I229,6*(55-1))))</f>
        <v/>
      </c>
      <c r="BI229" s="16" t="str">
        <f>IF(56&gt;$D229,"",IF($E229=1,EOMONTH(EDATE(Bonds!$I229,6*(56-1)),0),EDATE(Bonds!$I229,6*(56-1))))</f>
        <v/>
      </c>
      <c r="BJ229" s="16" t="str">
        <f>IF(57&gt;$D229,"",IF($E229=1,EOMONTH(EDATE(Bonds!$I229,6*(57-1)),0),EDATE(Bonds!$I229,6*(57-1))))</f>
        <v/>
      </c>
      <c r="BK229" s="16" t="str">
        <f>IF(58&gt;$D229,"",IF($E229=1,EOMONTH(EDATE(Bonds!$I229,6*(58-1)),0),EDATE(Bonds!$I229,6*(58-1))))</f>
        <v/>
      </c>
      <c r="BL229" s="16" t="str">
        <f>IF(59&gt;$D229,"",IF($E229=1,EOMONTH(EDATE(Bonds!$I229,6*(59-1)),0),EDATE(Bonds!$I229,6*(59-1))))</f>
        <v/>
      </c>
      <c r="BM229" s="16" t="str">
        <f>IF(60&gt;$D229,"",IF($E229=1,EOMONTH(EDATE(Bonds!$I229,6*(60-1)),0),EDATE(Bonds!$I229,6*(60-1))))</f>
        <v/>
      </c>
      <c r="BO229" s="22">
        <f t="shared" si="364"/>
        <v>3.7565785405683505E-2</v>
      </c>
      <c r="BP229" s="22">
        <f t="shared" si="365"/>
        <v>4.0160676278393273E-2</v>
      </c>
      <c r="BQ229" s="22">
        <f t="shared" si="366"/>
        <v>4.1870554774944578E-2</v>
      </c>
      <c r="BR229" s="22">
        <f t="shared" si="367"/>
        <v>4.2944346408813706E-2</v>
      </c>
      <c r="BS229" s="22">
        <f t="shared" si="368"/>
        <v>4.3623509349526628E-2</v>
      </c>
      <c r="BT229" s="22">
        <f t="shared" si="369"/>
        <v>4.4041581237153717E-2</v>
      </c>
      <c r="BU229" s="22">
        <f t="shared" si="370"/>
        <v>4.4317074211346924E-2</v>
      </c>
      <c r="BV229" s="22">
        <f t="shared" si="371"/>
        <v>4.4510349250378764E-2</v>
      </c>
      <c r="BW229" s="22">
        <f t="shared" si="372"/>
        <v>4.4674613164434704E-2</v>
      </c>
      <c r="BX229" s="22">
        <f t="shared" si="373"/>
        <v>4.4833625781918747E-2</v>
      </c>
      <c r="BY229" s="22">
        <f t="shared" si="374"/>
        <v>4.5010512910652625E-2</v>
      </c>
      <c r="BZ229" s="22">
        <f t="shared" si="375"/>
        <v>4.5210114329299472E-2</v>
      </c>
      <c r="CA229" s="22">
        <f t="shared" si="376"/>
        <v>4.5440922075908718E-2</v>
      </c>
      <c r="CB229" s="22" t="str">
        <f t="shared" si="377"/>
        <v/>
      </c>
      <c r="CC229" s="22" t="str">
        <f t="shared" si="378"/>
        <v/>
      </c>
      <c r="CD229" s="22" t="str">
        <f t="shared" si="379"/>
        <v/>
      </c>
      <c r="CE229" s="22" t="str">
        <f t="shared" si="380"/>
        <v/>
      </c>
      <c r="CF229" s="22" t="str">
        <f t="shared" si="381"/>
        <v/>
      </c>
      <c r="CG229" s="22" t="str">
        <f t="shared" si="382"/>
        <v/>
      </c>
      <c r="CH229" s="22" t="str">
        <f t="shared" si="383"/>
        <v/>
      </c>
      <c r="CI229" s="22" t="str">
        <f t="shared" si="384"/>
        <v/>
      </c>
      <c r="CJ229" s="22" t="str">
        <f t="shared" si="385"/>
        <v/>
      </c>
      <c r="CK229" s="22" t="str">
        <f t="shared" si="386"/>
        <v/>
      </c>
      <c r="CL229" s="22" t="str">
        <f t="shared" si="387"/>
        <v/>
      </c>
      <c r="CM229" s="22" t="str">
        <f t="shared" si="388"/>
        <v/>
      </c>
      <c r="CN229" s="22" t="str">
        <f t="shared" si="389"/>
        <v/>
      </c>
      <c r="CO229" s="22" t="str">
        <f t="shared" si="390"/>
        <v/>
      </c>
      <c r="CP229" s="22" t="str">
        <f t="shared" si="391"/>
        <v/>
      </c>
      <c r="CQ229" s="22" t="str">
        <f t="shared" si="392"/>
        <v/>
      </c>
      <c r="CR229" s="22" t="str">
        <f t="shared" si="393"/>
        <v/>
      </c>
      <c r="CS229" s="22" t="str">
        <f t="shared" si="394"/>
        <v/>
      </c>
      <c r="CT229" s="22" t="str">
        <f t="shared" si="395"/>
        <v/>
      </c>
      <c r="CU229" s="22" t="str">
        <f t="shared" si="396"/>
        <v/>
      </c>
      <c r="CV229" s="22" t="str">
        <f t="shared" si="397"/>
        <v/>
      </c>
      <c r="CW229" s="22" t="str">
        <f t="shared" si="398"/>
        <v/>
      </c>
      <c r="CX229" s="22" t="str">
        <f t="shared" si="399"/>
        <v/>
      </c>
      <c r="CY229" s="22" t="str">
        <f t="shared" si="400"/>
        <v/>
      </c>
      <c r="CZ229" s="22" t="str">
        <f t="shared" si="401"/>
        <v/>
      </c>
      <c r="DA229" s="22" t="str">
        <f t="shared" si="402"/>
        <v/>
      </c>
      <c r="DB229" s="22" t="str">
        <f t="shared" si="403"/>
        <v/>
      </c>
      <c r="DC229" s="22" t="str">
        <f t="shared" si="404"/>
        <v/>
      </c>
      <c r="DD229" s="22" t="str">
        <f t="shared" si="405"/>
        <v/>
      </c>
      <c r="DE229" s="22" t="str">
        <f t="shared" si="406"/>
        <v/>
      </c>
      <c r="DF229" s="22" t="str">
        <f t="shared" si="407"/>
        <v/>
      </c>
      <c r="DG229" s="22" t="str">
        <f t="shared" si="408"/>
        <v/>
      </c>
      <c r="DH229" s="22" t="str">
        <f t="shared" si="409"/>
        <v/>
      </c>
      <c r="DI229" s="22" t="str">
        <f t="shared" si="410"/>
        <v/>
      </c>
      <c r="DJ229" s="22" t="str">
        <f t="shared" si="411"/>
        <v/>
      </c>
      <c r="DK229" s="22" t="str">
        <f t="shared" si="412"/>
        <v/>
      </c>
      <c r="DL229" s="22" t="str">
        <f t="shared" si="413"/>
        <v/>
      </c>
      <c r="DM229" s="22" t="str">
        <f t="shared" si="414"/>
        <v/>
      </c>
      <c r="DN229" s="22" t="str">
        <f t="shared" si="415"/>
        <v/>
      </c>
      <c r="DO229" s="22" t="str">
        <f t="shared" si="416"/>
        <v/>
      </c>
      <c r="DP229" s="22" t="str">
        <f t="shared" si="417"/>
        <v/>
      </c>
      <c r="DQ229" s="22" t="str">
        <f t="shared" si="418"/>
        <v/>
      </c>
      <c r="DR229" s="22" t="str">
        <f t="shared" si="419"/>
        <v/>
      </c>
      <c r="DS229" s="22" t="str">
        <f t="shared" si="420"/>
        <v/>
      </c>
      <c r="DT229" s="22" t="str">
        <f t="shared" si="421"/>
        <v/>
      </c>
      <c r="DU229" s="22" t="str">
        <f t="shared" si="422"/>
        <v/>
      </c>
      <c r="DV229" s="22" t="str">
        <f t="shared" si="423"/>
        <v/>
      </c>
      <c r="DX229" s="18">
        <f t="shared" si="424"/>
        <v>2.0481158684032228</v>
      </c>
      <c r="DY229" s="18">
        <f t="shared" si="425"/>
        <v>2.0067601500222421</v>
      </c>
      <c r="DZ229" s="18">
        <f t="shared" si="426"/>
        <v>1.9625560734802581</v>
      </c>
      <c r="EA229" s="18">
        <f t="shared" si="427"/>
        <v>1.9185324732213085</v>
      </c>
      <c r="EB229" s="18">
        <f t="shared" si="428"/>
        <v>1.8746560161032686</v>
      </c>
      <c r="EC229" s="18">
        <f t="shared" si="429"/>
        <v>1.8324799440806501</v>
      </c>
      <c r="ED229" s="18">
        <f t="shared" si="430"/>
        <v>1.7906700301223721</v>
      </c>
      <c r="EE229" s="18">
        <f t="shared" si="431"/>
        <v>1.7504996314857033</v>
      </c>
      <c r="EF229" s="18">
        <f t="shared" si="432"/>
        <v>1.7104817376061658</v>
      </c>
      <c r="EG229" s="18">
        <f t="shared" si="433"/>
        <v>1.6717590129012248</v>
      </c>
      <c r="EH229" s="18">
        <f t="shared" si="434"/>
        <v>1.6328997760642558</v>
      </c>
      <c r="EI229" s="18">
        <f t="shared" si="435"/>
        <v>1.594848221095124</v>
      </c>
      <c r="EJ229" s="18">
        <f t="shared" si="436"/>
        <v>77.03232514912446</v>
      </c>
      <c r="EK229" s="18">
        <f t="shared" si="437"/>
        <v>0</v>
      </c>
      <c r="EL229" s="18">
        <f t="shared" si="438"/>
        <v>0</v>
      </c>
      <c r="EM229" s="18">
        <f t="shared" si="439"/>
        <v>0</v>
      </c>
      <c r="EN229" s="18">
        <f t="shared" si="440"/>
        <v>0</v>
      </c>
      <c r="EO229" s="18">
        <f t="shared" si="441"/>
        <v>0</v>
      </c>
      <c r="EP229" s="18">
        <f t="shared" si="442"/>
        <v>0</v>
      </c>
      <c r="EQ229" s="18">
        <f t="shared" si="443"/>
        <v>0</v>
      </c>
      <c r="ER229" s="18">
        <f t="shared" si="444"/>
        <v>0</v>
      </c>
      <c r="ES229" s="18">
        <f t="shared" si="445"/>
        <v>0</v>
      </c>
      <c r="ET229" s="18">
        <f t="shared" si="446"/>
        <v>0</v>
      </c>
      <c r="EU229" s="18">
        <f t="shared" si="447"/>
        <v>0</v>
      </c>
      <c r="EV229" s="18">
        <f t="shared" si="448"/>
        <v>0</v>
      </c>
      <c r="EW229" s="18">
        <f t="shared" si="449"/>
        <v>0</v>
      </c>
      <c r="EX229" s="18">
        <f t="shared" si="450"/>
        <v>0</v>
      </c>
      <c r="EY229" s="18">
        <f t="shared" si="451"/>
        <v>0</v>
      </c>
      <c r="EZ229" s="18">
        <f t="shared" si="452"/>
        <v>0</v>
      </c>
      <c r="FA229" s="18">
        <f t="shared" si="453"/>
        <v>0</v>
      </c>
      <c r="FB229" s="18">
        <f t="shared" si="454"/>
        <v>0</v>
      </c>
      <c r="FC229" s="18">
        <f t="shared" si="455"/>
        <v>0</v>
      </c>
      <c r="FD229" s="18">
        <f t="shared" si="456"/>
        <v>0</v>
      </c>
      <c r="FE229" s="18">
        <f t="shared" si="457"/>
        <v>0</v>
      </c>
      <c r="FF229" s="18">
        <f t="shared" si="458"/>
        <v>0</v>
      </c>
      <c r="FG229" s="18">
        <f t="shared" si="459"/>
        <v>0</v>
      </c>
      <c r="FH229" s="18">
        <f t="shared" si="460"/>
        <v>0</v>
      </c>
      <c r="FI229" s="18">
        <f t="shared" si="461"/>
        <v>0</v>
      </c>
      <c r="FJ229" s="18">
        <f t="shared" si="462"/>
        <v>0</v>
      </c>
      <c r="FK229" s="18">
        <f t="shared" si="463"/>
        <v>0</v>
      </c>
      <c r="FL229" s="18">
        <f t="shared" si="464"/>
        <v>0</v>
      </c>
      <c r="FM229" s="18">
        <f t="shared" si="465"/>
        <v>0</v>
      </c>
      <c r="FN229" s="18">
        <f t="shared" si="466"/>
        <v>0</v>
      </c>
      <c r="FO229" s="18">
        <f t="shared" si="467"/>
        <v>0</v>
      </c>
      <c r="FP229" s="18">
        <f t="shared" si="468"/>
        <v>0</v>
      </c>
      <c r="FQ229" s="18">
        <f t="shared" si="469"/>
        <v>0</v>
      </c>
      <c r="FR229" s="18">
        <f t="shared" si="470"/>
        <v>0</v>
      </c>
      <c r="FS229" s="18">
        <f t="shared" si="471"/>
        <v>0</v>
      </c>
      <c r="FT229" s="18">
        <f t="shared" si="472"/>
        <v>0</v>
      </c>
      <c r="FU229" s="18">
        <f t="shared" si="473"/>
        <v>0</v>
      </c>
      <c r="FV229" s="18">
        <f t="shared" si="474"/>
        <v>0</v>
      </c>
      <c r="FW229" s="18">
        <f t="shared" si="475"/>
        <v>0</v>
      </c>
      <c r="FX229" s="18">
        <f t="shared" si="476"/>
        <v>0</v>
      </c>
      <c r="FY229" s="18">
        <f t="shared" si="477"/>
        <v>0</v>
      </c>
      <c r="FZ229" s="18">
        <f t="shared" si="478"/>
        <v>0</v>
      </c>
      <c r="GA229" s="18">
        <f t="shared" si="479"/>
        <v>0</v>
      </c>
      <c r="GB229" s="18">
        <f t="shared" si="480"/>
        <v>0</v>
      </c>
      <c r="GC229" s="18">
        <f t="shared" si="481"/>
        <v>0</v>
      </c>
      <c r="GD229" s="18">
        <f t="shared" si="482"/>
        <v>0</v>
      </c>
      <c r="GE229" s="18">
        <f t="shared" si="483"/>
        <v>0</v>
      </c>
    </row>
    <row r="230" spans="1:187" x14ac:dyDescent="0.2">
      <c r="A230">
        <v>227</v>
      </c>
      <c r="B230" s="16">
        <f>Bonds!B230</f>
        <v>48548</v>
      </c>
      <c r="C230" s="17">
        <f>Bonds!C230</f>
        <v>3.75</v>
      </c>
      <c r="D230">
        <f>Bonds!Q230</f>
        <v>13</v>
      </c>
      <c r="E230">
        <f t="shared" si="363"/>
        <v>1</v>
      </c>
      <c r="F230" s="16">
        <f>IF(1&gt;$D230,"",IF($E230=1,EOMONTH(EDATE(Bonds!$I230,6*(1-1)),0),EDATE(Bonds!$I230,6*(1-1))))</f>
        <v>46356</v>
      </c>
      <c r="G230" s="16">
        <f>IF(2&gt;$D230,"",IF($E230=1,EOMONTH(EDATE(Bonds!$I230,6*(2-1)),0),EDATE(Bonds!$I230,6*(2-1))))</f>
        <v>46538</v>
      </c>
      <c r="H230" s="16">
        <f>IF(3&gt;$D230,"",IF($E230=1,EOMONTH(EDATE(Bonds!$I230,6*(3-1)),0),EDATE(Bonds!$I230,6*(3-1))))</f>
        <v>46721</v>
      </c>
      <c r="I230" s="16">
        <f>IF(4&gt;$D230,"",IF($E230=1,EOMONTH(EDATE(Bonds!$I230,6*(4-1)),0),EDATE(Bonds!$I230,6*(4-1))))</f>
        <v>46904</v>
      </c>
      <c r="J230" s="16">
        <f>IF(5&gt;$D230,"",IF($E230=1,EOMONTH(EDATE(Bonds!$I230,6*(5-1)),0),EDATE(Bonds!$I230,6*(5-1))))</f>
        <v>47087</v>
      </c>
      <c r="K230" s="16">
        <f>IF(6&gt;$D230,"",IF($E230=1,EOMONTH(EDATE(Bonds!$I230,6*(6-1)),0),EDATE(Bonds!$I230,6*(6-1))))</f>
        <v>47269</v>
      </c>
      <c r="L230" s="16">
        <f>IF(7&gt;$D230,"",IF($E230=1,EOMONTH(EDATE(Bonds!$I230,6*(7-1)),0),EDATE(Bonds!$I230,6*(7-1))))</f>
        <v>47452</v>
      </c>
      <c r="M230" s="16">
        <f>IF(8&gt;$D230,"",IF($E230=1,EOMONTH(EDATE(Bonds!$I230,6*(8-1)),0),EDATE(Bonds!$I230,6*(8-1))))</f>
        <v>47634</v>
      </c>
      <c r="N230" s="16">
        <f>IF(9&gt;$D230,"",IF($E230=1,EOMONTH(EDATE(Bonds!$I230,6*(9-1)),0),EDATE(Bonds!$I230,6*(9-1))))</f>
        <v>47817</v>
      </c>
      <c r="O230" s="16">
        <f>IF(10&gt;$D230,"",IF($E230=1,EOMONTH(EDATE(Bonds!$I230,6*(10-1)),0),EDATE(Bonds!$I230,6*(10-1))))</f>
        <v>47999</v>
      </c>
      <c r="P230" s="16">
        <f>IF(11&gt;$D230,"",IF($E230=1,EOMONTH(EDATE(Bonds!$I230,6*(11-1)),0),EDATE(Bonds!$I230,6*(11-1))))</f>
        <v>48182</v>
      </c>
      <c r="Q230" s="16">
        <f>IF(12&gt;$D230,"",IF($E230=1,EOMONTH(EDATE(Bonds!$I230,6*(12-1)),0),EDATE(Bonds!$I230,6*(12-1))))</f>
        <v>48365</v>
      </c>
      <c r="R230" s="16">
        <f>IF(13&gt;$D230,"",IF($E230=1,EOMONTH(EDATE(Bonds!$I230,6*(13-1)),0),EDATE(Bonds!$I230,6*(13-1))))</f>
        <v>48548</v>
      </c>
      <c r="S230" s="16" t="str">
        <f>IF(14&gt;$D230,"",IF($E230=1,EOMONTH(EDATE(Bonds!$I230,6*(14-1)),0),EDATE(Bonds!$I230,6*(14-1))))</f>
        <v/>
      </c>
      <c r="T230" s="16" t="str">
        <f>IF(15&gt;$D230,"",IF($E230=1,EOMONTH(EDATE(Bonds!$I230,6*(15-1)),0),EDATE(Bonds!$I230,6*(15-1))))</f>
        <v/>
      </c>
      <c r="U230" s="16" t="str">
        <f>IF(16&gt;$D230,"",IF($E230=1,EOMONTH(EDATE(Bonds!$I230,6*(16-1)),0),EDATE(Bonds!$I230,6*(16-1))))</f>
        <v/>
      </c>
      <c r="V230" s="16" t="str">
        <f>IF(17&gt;$D230,"",IF($E230=1,EOMONTH(EDATE(Bonds!$I230,6*(17-1)),0),EDATE(Bonds!$I230,6*(17-1))))</f>
        <v/>
      </c>
      <c r="W230" s="16" t="str">
        <f>IF(18&gt;$D230,"",IF($E230=1,EOMONTH(EDATE(Bonds!$I230,6*(18-1)),0),EDATE(Bonds!$I230,6*(18-1))))</f>
        <v/>
      </c>
      <c r="X230" s="16" t="str">
        <f>IF(19&gt;$D230,"",IF($E230=1,EOMONTH(EDATE(Bonds!$I230,6*(19-1)),0),EDATE(Bonds!$I230,6*(19-1))))</f>
        <v/>
      </c>
      <c r="Y230" s="16" t="str">
        <f>IF(20&gt;$D230,"",IF($E230=1,EOMONTH(EDATE(Bonds!$I230,6*(20-1)),0),EDATE(Bonds!$I230,6*(20-1))))</f>
        <v/>
      </c>
      <c r="Z230" s="16" t="str">
        <f>IF(21&gt;$D230,"",IF($E230=1,EOMONTH(EDATE(Bonds!$I230,6*(21-1)),0),EDATE(Bonds!$I230,6*(21-1))))</f>
        <v/>
      </c>
      <c r="AA230" s="16" t="str">
        <f>IF(22&gt;$D230,"",IF($E230=1,EOMONTH(EDATE(Bonds!$I230,6*(22-1)),0),EDATE(Bonds!$I230,6*(22-1))))</f>
        <v/>
      </c>
      <c r="AB230" s="16" t="str">
        <f>IF(23&gt;$D230,"",IF($E230=1,EOMONTH(EDATE(Bonds!$I230,6*(23-1)),0),EDATE(Bonds!$I230,6*(23-1))))</f>
        <v/>
      </c>
      <c r="AC230" s="16" t="str">
        <f>IF(24&gt;$D230,"",IF($E230=1,EOMONTH(EDATE(Bonds!$I230,6*(24-1)),0),EDATE(Bonds!$I230,6*(24-1))))</f>
        <v/>
      </c>
      <c r="AD230" s="16" t="str">
        <f>IF(25&gt;$D230,"",IF($E230=1,EOMONTH(EDATE(Bonds!$I230,6*(25-1)),0),EDATE(Bonds!$I230,6*(25-1))))</f>
        <v/>
      </c>
      <c r="AE230" s="16" t="str">
        <f>IF(26&gt;$D230,"",IF($E230=1,EOMONTH(EDATE(Bonds!$I230,6*(26-1)),0),EDATE(Bonds!$I230,6*(26-1))))</f>
        <v/>
      </c>
      <c r="AF230" s="16" t="str">
        <f>IF(27&gt;$D230,"",IF($E230=1,EOMONTH(EDATE(Bonds!$I230,6*(27-1)),0),EDATE(Bonds!$I230,6*(27-1))))</f>
        <v/>
      </c>
      <c r="AG230" s="16" t="str">
        <f>IF(28&gt;$D230,"",IF($E230=1,EOMONTH(EDATE(Bonds!$I230,6*(28-1)),0),EDATE(Bonds!$I230,6*(28-1))))</f>
        <v/>
      </c>
      <c r="AH230" s="16" t="str">
        <f>IF(29&gt;$D230,"",IF($E230=1,EOMONTH(EDATE(Bonds!$I230,6*(29-1)),0),EDATE(Bonds!$I230,6*(29-1))))</f>
        <v/>
      </c>
      <c r="AI230" s="16" t="str">
        <f>IF(30&gt;$D230,"",IF($E230=1,EOMONTH(EDATE(Bonds!$I230,6*(30-1)),0),EDATE(Bonds!$I230,6*(30-1))))</f>
        <v/>
      </c>
      <c r="AJ230" s="16" t="str">
        <f>IF(31&gt;$D230,"",IF($E230=1,EOMONTH(EDATE(Bonds!$I230,6*(31-1)),0),EDATE(Bonds!$I230,6*(31-1))))</f>
        <v/>
      </c>
      <c r="AK230" s="16" t="str">
        <f>IF(32&gt;$D230,"",IF($E230=1,EOMONTH(EDATE(Bonds!$I230,6*(32-1)),0),EDATE(Bonds!$I230,6*(32-1))))</f>
        <v/>
      </c>
      <c r="AL230" s="16" t="str">
        <f>IF(33&gt;$D230,"",IF($E230=1,EOMONTH(EDATE(Bonds!$I230,6*(33-1)),0),EDATE(Bonds!$I230,6*(33-1))))</f>
        <v/>
      </c>
      <c r="AM230" s="16" t="str">
        <f>IF(34&gt;$D230,"",IF($E230=1,EOMONTH(EDATE(Bonds!$I230,6*(34-1)),0),EDATE(Bonds!$I230,6*(34-1))))</f>
        <v/>
      </c>
      <c r="AN230" s="16" t="str">
        <f>IF(35&gt;$D230,"",IF($E230=1,EOMONTH(EDATE(Bonds!$I230,6*(35-1)),0),EDATE(Bonds!$I230,6*(35-1))))</f>
        <v/>
      </c>
      <c r="AO230" s="16" t="str">
        <f>IF(36&gt;$D230,"",IF($E230=1,EOMONTH(EDATE(Bonds!$I230,6*(36-1)),0),EDATE(Bonds!$I230,6*(36-1))))</f>
        <v/>
      </c>
      <c r="AP230" s="16" t="str">
        <f>IF(37&gt;$D230,"",IF($E230=1,EOMONTH(EDATE(Bonds!$I230,6*(37-1)),0),EDATE(Bonds!$I230,6*(37-1))))</f>
        <v/>
      </c>
      <c r="AQ230" s="16" t="str">
        <f>IF(38&gt;$D230,"",IF($E230=1,EOMONTH(EDATE(Bonds!$I230,6*(38-1)),0),EDATE(Bonds!$I230,6*(38-1))))</f>
        <v/>
      </c>
      <c r="AR230" s="16" t="str">
        <f>IF(39&gt;$D230,"",IF($E230=1,EOMONTH(EDATE(Bonds!$I230,6*(39-1)),0),EDATE(Bonds!$I230,6*(39-1))))</f>
        <v/>
      </c>
      <c r="AS230" s="16" t="str">
        <f>IF(40&gt;$D230,"",IF($E230=1,EOMONTH(EDATE(Bonds!$I230,6*(40-1)),0),EDATE(Bonds!$I230,6*(40-1))))</f>
        <v/>
      </c>
      <c r="AT230" s="16" t="str">
        <f>IF(41&gt;$D230,"",IF($E230=1,EOMONTH(EDATE(Bonds!$I230,6*(41-1)),0),EDATE(Bonds!$I230,6*(41-1))))</f>
        <v/>
      </c>
      <c r="AU230" s="16" t="str">
        <f>IF(42&gt;$D230,"",IF($E230=1,EOMONTH(EDATE(Bonds!$I230,6*(42-1)),0),EDATE(Bonds!$I230,6*(42-1))))</f>
        <v/>
      </c>
      <c r="AV230" s="16" t="str">
        <f>IF(43&gt;$D230,"",IF($E230=1,EOMONTH(EDATE(Bonds!$I230,6*(43-1)),0),EDATE(Bonds!$I230,6*(43-1))))</f>
        <v/>
      </c>
      <c r="AW230" s="16" t="str">
        <f>IF(44&gt;$D230,"",IF($E230=1,EOMONTH(EDATE(Bonds!$I230,6*(44-1)),0),EDATE(Bonds!$I230,6*(44-1))))</f>
        <v/>
      </c>
      <c r="AX230" s="16" t="str">
        <f>IF(45&gt;$D230,"",IF($E230=1,EOMONTH(EDATE(Bonds!$I230,6*(45-1)),0),EDATE(Bonds!$I230,6*(45-1))))</f>
        <v/>
      </c>
      <c r="AY230" s="16" t="str">
        <f>IF(46&gt;$D230,"",IF($E230=1,EOMONTH(EDATE(Bonds!$I230,6*(46-1)),0),EDATE(Bonds!$I230,6*(46-1))))</f>
        <v/>
      </c>
      <c r="AZ230" s="16" t="str">
        <f>IF(47&gt;$D230,"",IF($E230=1,EOMONTH(EDATE(Bonds!$I230,6*(47-1)),0),EDATE(Bonds!$I230,6*(47-1))))</f>
        <v/>
      </c>
      <c r="BA230" s="16" t="str">
        <f>IF(48&gt;$D230,"",IF($E230=1,EOMONTH(EDATE(Bonds!$I230,6*(48-1)),0),EDATE(Bonds!$I230,6*(48-1))))</f>
        <v/>
      </c>
      <c r="BB230" s="16" t="str">
        <f>IF(49&gt;$D230,"",IF($E230=1,EOMONTH(EDATE(Bonds!$I230,6*(49-1)),0),EDATE(Bonds!$I230,6*(49-1))))</f>
        <v/>
      </c>
      <c r="BC230" s="16" t="str">
        <f>IF(50&gt;$D230,"",IF($E230=1,EOMONTH(EDATE(Bonds!$I230,6*(50-1)),0),EDATE(Bonds!$I230,6*(50-1))))</f>
        <v/>
      </c>
      <c r="BD230" s="16" t="str">
        <f>IF(51&gt;$D230,"",IF($E230=1,EOMONTH(EDATE(Bonds!$I230,6*(51-1)),0),EDATE(Bonds!$I230,6*(51-1))))</f>
        <v/>
      </c>
      <c r="BE230" s="16" t="str">
        <f>IF(52&gt;$D230,"",IF($E230=1,EOMONTH(EDATE(Bonds!$I230,6*(52-1)),0),EDATE(Bonds!$I230,6*(52-1))))</f>
        <v/>
      </c>
      <c r="BF230" s="16" t="str">
        <f>IF(53&gt;$D230,"",IF($E230=1,EOMONTH(EDATE(Bonds!$I230,6*(53-1)),0),EDATE(Bonds!$I230,6*(53-1))))</f>
        <v/>
      </c>
      <c r="BG230" s="16" t="str">
        <f>IF(54&gt;$D230,"",IF($E230=1,EOMONTH(EDATE(Bonds!$I230,6*(54-1)),0),EDATE(Bonds!$I230,6*(54-1))))</f>
        <v/>
      </c>
      <c r="BH230" s="16" t="str">
        <f>IF(55&gt;$D230,"",IF($E230=1,EOMONTH(EDATE(Bonds!$I230,6*(55-1)),0),EDATE(Bonds!$I230,6*(55-1))))</f>
        <v/>
      </c>
      <c r="BI230" s="16" t="str">
        <f>IF(56&gt;$D230,"",IF($E230=1,EOMONTH(EDATE(Bonds!$I230,6*(56-1)),0),EDATE(Bonds!$I230,6*(56-1))))</f>
        <v/>
      </c>
      <c r="BJ230" s="16" t="str">
        <f>IF(57&gt;$D230,"",IF($E230=1,EOMONTH(EDATE(Bonds!$I230,6*(57-1)),0),EDATE(Bonds!$I230,6*(57-1))))</f>
        <v/>
      </c>
      <c r="BK230" s="16" t="str">
        <f>IF(58&gt;$D230,"",IF($E230=1,EOMONTH(EDATE(Bonds!$I230,6*(58-1)),0),EDATE(Bonds!$I230,6*(58-1))))</f>
        <v/>
      </c>
      <c r="BL230" s="16" t="str">
        <f>IF(59&gt;$D230,"",IF($E230=1,EOMONTH(EDATE(Bonds!$I230,6*(59-1)),0),EDATE(Bonds!$I230,6*(59-1))))</f>
        <v/>
      </c>
      <c r="BM230" s="16" t="str">
        <f>IF(60&gt;$D230,"",IF($E230=1,EOMONTH(EDATE(Bonds!$I230,6*(60-1)),0),EDATE(Bonds!$I230,6*(60-1))))</f>
        <v/>
      </c>
      <c r="BO230" s="22">
        <f t="shared" si="364"/>
        <v>3.7824450557891486E-2</v>
      </c>
      <c r="BP230" s="22">
        <f t="shared" si="365"/>
        <v>4.0341365208761304E-2</v>
      </c>
      <c r="BQ230" s="22">
        <f t="shared" si="366"/>
        <v>4.1978837763900843E-2</v>
      </c>
      <c r="BR230" s="22">
        <f t="shared" si="367"/>
        <v>4.3017047494765953E-2</v>
      </c>
      <c r="BS230" s="22">
        <f t="shared" si="368"/>
        <v>4.3665911187548631E-2</v>
      </c>
      <c r="BT230" s="22">
        <f t="shared" si="369"/>
        <v>4.4070303200002582E-2</v>
      </c>
      <c r="BU230" s="22">
        <f t="shared" si="370"/>
        <v>4.4335258765174398E-2</v>
      </c>
      <c r="BV230" s="22">
        <f t="shared" si="371"/>
        <v>4.4525395021328441E-2</v>
      </c>
      <c r="BW230" s="22">
        <f t="shared" si="372"/>
        <v>4.4687582848299434E-2</v>
      </c>
      <c r="BX230" s="22">
        <f t="shared" si="373"/>
        <v>4.4848211351336209E-2</v>
      </c>
      <c r="BY230" s="22">
        <f t="shared" si="374"/>
        <v>4.5025951804613253E-2</v>
      </c>
      <c r="BZ230" s="22">
        <f t="shared" si="375"/>
        <v>4.5228999635704245E-2</v>
      </c>
      <c r="CA230" s="22">
        <f t="shared" si="376"/>
        <v>4.5461056445195325E-2</v>
      </c>
      <c r="CB230" s="22" t="str">
        <f t="shared" si="377"/>
        <v/>
      </c>
      <c r="CC230" s="22" t="str">
        <f t="shared" si="378"/>
        <v/>
      </c>
      <c r="CD230" s="22" t="str">
        <f t="shared" si="379"/>
        <v/>
      </c>
      <c r="CE230" s="22" t="str">
        <f t="shared" si="380"/>
        <v/>
      </c>
      <c r="CF230" s="22" t="str">
        <f t="shared" si="381"/>
        <v/>
      </c>
      <c r="CG230" s="22" t="str">
        <f t="shared" si="382"/>
        <v/>
      </c>
      <c r="CH230" s="22" t="str">
        <f t="shared" si="383"/>
        <v/>
      </c>
      <c r="CI230" s="22" t="str">
        <f t="shared" si="384"/>
        <v/>
      </c>
      <c r="CJ230" s="22" t="str">
        <f t="shared" si="385"/>
        <v/>
      </c>
      <c r="CK230" s="22" t="str">
        <f t="shared" si="386"/>
        <v/>
      </c>
      <c r="CL230" s="22" t="str">
        <f t="shared" si="387"/>
        <v/>
      </c>
      <c r="CM230" s="22" t="str">
        <f t="shared" si="388"/>
        <v/>
      </c>
      <c r="CN230" s="22" t="str">
        <f t="shared" si="389"/>
        <v/>
      </c>
      <c r="CO230" s="22" t="str">
        <f t="shared" si="390"/>
        <v/>
      </c>
      <c r="CP230" s="22" t="str">
        <f t="shared" si="391"/>
        <v/>
      </c>
      <c r="CQ230" s="22" t="str">
        <f t="shared" si="392"/>
        <v/>
      </c>
      <c r="CR230" s="22" t="str">
        <f t="shared" si="393"/>
        <v/>
      </c>
      <c r="CS230" s="22" t="str">
        <f t="shared" si="394"/>
        <v/>
      </c>
      <c r="CT230" s="22" t="str">
        <f t="shared" si="395"/>
        <v/>
      </c>
      <c r="CU230" s="22" t="str">
        <f t="shared" si="396"/>
        <v/>
      </c>
      <c r="CV230" s="22" t="str">
        <f t="shared" si="397"/>
        <v/>
      </c>
      <c r="CW230" s="22" t="str">
        <f t="shared" si="398"/>
        <v/>
      </c>
      <c r="CX230" s="22" t="str">
        <f t="shared" si="399"/>
        <v/>
      </c>
      <c r="CY230" s="22" t="str">
        <f t="shared" si="400"/>
        <v/>
      </c>
      <c r="CZ230" s="22" t="str">
        <f t="shared" si="401"/>
        <v/>
      </c>
      <c r="DA230" s="22" t="str">
        <f t="shared" si="402"/>
        <v/>
      </c>
      <c r="DB230" s="22" t="str">
        <f t="shared" si="403"/>
        <v/>
      </c>
      <c r="DC230" s="22" t="str">
        <f t="shared" si="404"/>
        <v/>
      </c>
      <c r="DD230" s="22" t="str">
        <f t="shared" si="405"/>
        <v/>
      </c>
      <c r="DE230" s="22" t="str">
        <f t="shared" si="406"/>
        <v/>
      </c>
      <c r="DF230" s="22" t="str">
        <f t="shared" si="407"/>
        <v/>
      </c>
      <c r="DG230" s="22" t="str">
        <f t="shared" si="408"/>
        <v/>
      </c>
      <c r="DH230" s="22" t="str">
        <f t="shared" si="409"/>
        <v/>
      </c>
      <c r="DI230" s="22" t="str">
        <f t="shared" si="410"/>
        <v/>
      </c>
      <c r="DJ230" s="22" t="str">
        <f t="shared" si="411"/>
        <v/>
      </c>
      <c r="DK230" s="22" t="str">
        <f t="shared" si="412"/>
        <v/>
      </c>
      <c r="DL230" s="22" t="str">
        <f t="shared" si="413"/>
        <v/>
      </c>
      <c r="DM230" s="22" t="str">
        <f t="shared" si="414"/>
        <v/>
      </c>
      <c r="DN230" s="22" t="str">
        <f t="shared" si="415"/>
        <v/>
      </c>
      <c r="DO230" s="22" t="str">
        <f t="shared" si="416"/>
        <v/>
      </c>
      <c r="DP230" s="22" t="str">
        <f t="shared" si="417"/>
        <v/>
      </c>
      <c r="DQ230" s="22" t="str">
        <f t="shared" si="418"/>
        <v/>
      </c>
      <c r="DR230" s="22" t="str">
        <f t="shared" si="419"/>
        <v/>
      </c>
      <c r="DS230" s="22" t="str">
        <f t="shared" si="420"/>
        <v/>
      </c>
      <c r="DT230" s="22" t="str">
        <f t="shared" si="421"/>
        <v/>
      </c>
      <c r="DU230" s="22" t="str">
        <f t="shared" si="422"/>
        <v/>
      </c>
      <c r="DV230" s="22" t="str">
        <f t="shared" si="423"/>
        <v/>
      </c>
      <c r="DX230" s="18">
        <f t="shared" si="424"/>
        <v>1.8589419522460338</v>
      </c>
      <c r="DY230" s="18">
        <f t="shared" si="425"/>
        <v>1.8208796764699651</v>
      </c>
      <c r="DZ230" s="18">
        <f t="shared" si="426"/>
        <v>1.7808378378116678</v>
      </c>
      <c r="EA230" s="18">
        <f t="shared" si="427"/>
        <v>1.7406214453671505</v>
      </c>
      <c r="EB230" s="18">
        <f t="shared" si="428"/>
        <v>1.7010193616214886</v>
      </c>
      <c r="EC230" s="18">
        <f t="shared" si="429"/>
        <v>1.6625475006128143</v>
      </c>
      <c r="ED230" s="18">
        <f t="shared" si="430"/>
        <v>1.6248243218192553</v>
      </c>
      <c r="EE230" s="18">
        <f t="shared" si="431"/>
        <v>1.5881722557168243</v>
      </c>
      <c r="EF230" s="18">
        <f t="shared" si="432"/>
        <v>1.5520460029338681</v>
      </c>
      <c r="EG230" s="18">
        <f t="shared" si="433"/>
        <v>1.5166924013076022</v>
      </c>
      <c r="EH230" s="18">
        <f t="shared" si="434"/>
        <v>1.4815913750920029</v>
      </c>
      <c r="EI230" s="18">
        <f t="shared" si="435"/>
        <v>1.4468348930799007</v>
      </c>
      <c r="EJ230" s="18">
        <f t="shared" si="436"/>
        <v>76.737722905287384</v>
      </c>
      <c r="EK230" s="18">
        <f t="shared" si="437"/>
        <v>0</v>
      </c>
      <c r="EL230" s="18">
        <f t="shared" si="438"/>
        <v>0</v>
      </c>
      <c r="EM230" s="18">
        <f t="shared" si="439"/>
        <v>0</v>
      </c>
      <c r="EN230" s="18">
        <f t="shared" si="440"/>
        <v>0</v>
      </c>
      <c r="EO230" s="18">
        <f t="shared" si="441"/>
        <v>0</v>
      </c>
      <c r="EP230" s="18">
        <f t="shared" si="442"/>
        <v>0</v>
      </c>
      <c r="EQ230" s="18">
        <f t="shared" si="443"/>
        <v>0</v>
      </c>
      <c r="ER230" s="18">
        <f t="shared" si="444"/>
        <v>0</v>
      </c>
      <c r="ES230" s="18">
        <f t="shared" si="445"/>
        <v>0</v>
      </c>
      <c r="ET230" s="18">
        <f t="shared" si="446"/>
        <v>0</v>
      </c>
      <c r="EU230" s="18">
        <f t="shared" si="447"/>
        <v>0</v>
      </c>
      <c r="EV230" s="18">
        <f t="shared" si="448"/>
        <v>0</v>
      </c>
      <c r="EW230" s="18">
        <f t="shared" si="449"/>
        <v>0</v>
      </c>
      <c r="EX230" s="18">
        <f t="shared" si="450"/>
        <v>0</v>
      </c>
      <c r="EY230" s="18">
        <f t="shared" si="451"/>
        <v>0</v>
      </c>
      <c r="EZ230" s="18">
        <f t="shared" si="452"/>
        <v>0</v>
      </c>
      <c r="FA230" s="18">
        <f t="shared" si="453"/>
        <v>0</v>
      </c>
      <c r="FB230" s="18">
        <f t="shared" si="454"/>
        <v>0</v>
      </c>
      <c r="FC230" s="18">
        <f t="shared" si="455"/>
        <v>0</v>
      </c>
      <c r="FD230" s="18">
        <f t="shared" si="456"/>
        <v>0</v>
      </c>
      <c r="FE230" s="18">
        <f t="shared" si="457"/>
        <v>0</v>
      </c>
      <c r="FF230" s="18">
        <f t="shared" si="458"/>
        <v>0</v>
      </c>
      <c r="FG230" s="18">
        <f t="shared" si="459"/>
        <v>0</v>
      </c>
      <c r="FH230" s="18">
        <f t="shared" si="460"/>
        <v>0</v>
      </c>
      <c r="FI230" s="18">
        <f t="shared" si="461"/>
        <v>0</v>
      </c>
      <c r="FJ230" s="18">
        <f t="shared" si="462"/>
        <v>0</v>
      </c>
      <c r="FK230" s="18">
        <f t="shared" si="463"/>
        <v>0</v>
      </c>
      <c r="FL230" s="18">
        <f t="shared" si="464"/>
        <v>0</v>
      </c>
      <c r="FM230" s="18">
        <f t="shared" si="465"/>
        <v>0</v>
      </c>
      <c r="FN230" s="18">
        <f t="shared" si="466"/>
        <v>0</v>
      </c>
      <c r="FO230" s="18">
        <f t="shared" si="467"/>
        <v>0</v>
      </c>
      <c r="FP230" s="18">
        <f t="shared" si="468"/>
        <v>0</v>
      </c>
      <c r="FQ230" s="18">
        <f t="shared" si="469"/>
        <v>0</v>
      </c>
      <c r="FR230" s="18">
        <f t="shared" si="470"/>
        <v>0</v>
      </c>
      <c r="FS230" s="18">
        <f t="shared" si="471"/>
        <v>0</v>
      </c>
      <c r="FT230" s="18">
        <f t="shared" si="472"/>
        <v>0</v>
      </c>
      <c r="FU230" s="18">
        <f t="shared" si="473"/>
        <v>0</v>
      </c>
      <c r="FV230" s="18">
        <f t="shared" si="474"/>
        <v>0</v>
      </c>
      <c r="FW230" s="18">
        <f t="shared" si="475"/>
        <v>0</v>
      </c>
      <c r="FX230" s="18">
        <f t="shared" si="476"/>
        <v>0</v>
      </c>
      <c r="FY230" s="18">
        <f t="shared" si="477"/>
        <v>0</v>
      </c>
      <c r="FZ230" s="18">
        <f t="shared" si="478"/>
        <v>0</v>
      </c>
      <c r="GA230" s="18">
        <f t="shared" si="479"/>
        <v>0</v>
      </c>
      <c r="GB230" s="18">
        <f t="shared" si="480"/>
        <v>0</v>
      </c>
      <c r="GC230" s="18">
        <f t="shared" si="481"/>
        <v>0</v>
      </c>
      <c r="GD230" s="18">
        <f t="shared" si="482"/>
        <v>0</v>
      </c>
      <c r="GE230" s="18">
        <f t="shared" si="483"/>
        <v>0</v>
      </c>
    </row>
    <row r="231" spans="1:187" x14ac:dyDescent="0.2">
      <c r="A231">
        <v>228</v>
      </c>
      <c r="B231" s="16">
        <f>Bonds!B231</f>
        <v>48579</v>
      </c>
      <c r="C231" s="17">
        <f>Bonds!C231</f>
        <v>3.875</v>
      </c>
      <c r="D231">
        <f>Bonds!Q231</f>
        <v>13</v>
      </c>
      <c r="E231">
        <f t="shared" si="363"/>
        <v>1</v>
      </c>
      <c r="F231" s="16">
        <f>IF(1&gt;$D231,"",IF($E231=1,EOMONTH(EDATE(Bonds!$I231,6*(1-1)),0),EDATE(Bonds!$I231,6*(1-1))))</f>
        <v>46387</v>
      </c>
      <c r="G231" s="16">
        <f>IF(2&gt;$D231,"",IF($E231=1,EOMONTH(EDATE(Bonds!$I231,6*(2-1)),0),EDATE(Bonds!$I231,6*(2-1))))</f>
        <v>46568</v>
      </c>
      <c r="H231" s="16">
        <f>IF(3&gt;$D231,"",IF($E231=1,EOMONTH(EDATE(Bonds!$I231,6*(3-1)),0),EDATE(Bonds!$I231,6*(3-1))))</f>
        <v>46752</v>
      </c>
      <c r="I231" s="16">
        <f>IF(4&gt;$D231,"",IF($E231=1,EOMONTH(EDATE(Bonds!$I231,6*(4-1)),0),EDATE(Bonds!$I231,6*(4-1))))</f>
        <v>46934</v>
      </c>
      <c r="J231" s="16">
        <f>IF(5&gt;$D231,"",IF($E231=1,EOMONTH(EDATE(Bonds!$I231,6*(5-1)),0),EDATE(Bonds!$I231,6*(5-1))))</f>
        <v>47118</v>
      </c>
      <c r="K231" s="16">
        <f>IF(6&gt;$D231,"",IF($E231=1,EOMONTH(EDATE(Bonds!$I231,6*(6-1)),0),EDATE(Bonds!$I231,6*(6-1))))</f>
        <v>47299</v>
      </c>
      <c r="L231" s="16">
        <f>IF(7&gt;$D231,"",IF($E231=1,EOMONTH(EDATE(Bonds!$I231,6*(7-1)),0),EDATE(Bonds!$I231,6*(7-1))))</f>
        <v>47483</v>
      </c>
      <c r="M231" s="16">
        <f>IF(8&gt;$D231,"",IF($E231=1,EOMONTH(EDATE(Bonds!$I231,6*(8-1)),0),EDATE(Bonds!$I231,6*(8-1))))</f>
        <v>47664</v>
      </c>
      <c r="N231" s="16">
        <f>IF(9&gt;$D231,"",IF($E231=1,EOMONTH(EDATE(Bonds!$I231,6*(9-1)),0),EDATE(Bonds!$I231,6*(9-1))))</f>
        <v>47848</v>
      </c>
      <c r="O231" s="16">
        <f>IF(10&gt;$D231,"",IF($E231=1,EOMONTH(EDATE(Bonds!$I231,6*(10-1)),0),EDATE(Bonds!$I231,6*(10-1))))</f>
        <v>48029</v>
      </c>
      <c r="P231" s="16">
        <f>IF(11&gt;$D231,"",IF($E231=1,EOMONTH(EDATE(Bonds!$I231,6*(11-1)),0),EDATE(Bonds!$I231,6*(11-1))))</f>
        <v>48213</v>
      </c>
      <c r="Q231" s="16">
        <f>IF(12&gt;$D231,"",IF($E231=1,EOMONTH(EDATE(Bonds!$I231,6*(12-1)),0),EDATE(Bonds!$I231,6*(12-1))))</f>
        <v>48395</v>
      </c>
      <c r="R231" s="16">
        <f>IF(13&gt;$D231,"",IF($E231=1,EOMONTH(EDATE(Bonds!$I231,6*(13-1)),0),EDATE(Bonds!$I231,6*(13-1))))</f>
        <v>48579</v>
      </c>
      <c r="S231" s="16" t="str">
        <f>IF(14&gt;$D231,"",IF($E231=1,EOMONTH(EDATE(Bonds!$I231,6*(14-1)),0),EDATE(Bonds!$I231,6*(14-1))))</f>
        <v/>
      </c>
      <c r="T231" s="16" t="str">
        <f>IF(15&gt;$D231,"",IF($E231=1,EOMONTH(EDATE(Bonds!$I231,6*(15-1)),0),EDATE(Bonds!$I231,6*(15-1))))</f>
        <v/>
      </c>
      <c r="U231" s="16" t="str">
        <f>IF(16&gt;$D231,"",IF($E231=1,EOMONTH(EDATE(Bonds!$I231,6*(16-1)),0),EDATE(Bonds!$I231,6*(16-1))))</f>
        <v/>
      </c>
      <c r="V231" s="16" t="str">
        <f>IF(17&gt;$D231,"",IF($E231=1,EOMONTH(EDATE(Bonds!$I231,6*(17-1)),0),EDATE(Bonds!$I231,6*(17-1))))</f>
        <v/>
      </c>
      <c r="W231" s="16" t="str">
        <f>IF(18&gt;$D231,"",IF($E231=1,EOMONTH(EDATE(Bonds!$I231,6*(18-1)),0),EDATE(Bonds!$I231,6*(18-1))))</f>
        <v/>
      </c>
      <c r="X231" s="16" t="str">
        <f>IF(19&gt;$D231,"",IF($E231=1,EOMONTH(EDATE(Bonds!$I231,6*(19-1)),0),EDATE(Bonds!$I231,6*(19-1))))</f>
        <v/>
      </c>
      <c r="Y231" s="16" t="str">
        <f>IF(20&gt;$D231,"",IF($E231=1,EOMONTH(EDATE(Bonds!$I231,6*(20-1)),0),EDATE(Bonds!$I231,6*(20-1))))</f>
        <v/>
      </c>
      <c r="Z231" s="16" t="str">
        <f>IF(21&gt;$D231,"",IF($E231=1,EOMONTH(EDATE(Bonds!$I231,6*(21-1)),0),EDATE(Bonds!$I231,6*(21-1))))</f>
        <v/>
      </c>
      <c r="AA231" s="16" t="str">
        <f>IF(22&gt;$D231,"",IF($E231=1,EOMONTH(EDATE(Bonds!$I231,6*(22-1)),0),EDATE(Bonds!$I231,6*(22-1))))</f>
        <v/>
      </c>
      <c r="AB231" s="16" t="str">
        <f>IF(23&gt;$D231,"",IF($E231=1,EOMONTH(EDATE(Bonds!$I231,6*(23-1)),0),EDATE(Bonds!$I231,6*(23-1))))</f>
        <v/>
      </c>
      <c r="AC231" s="16" t="str">
        <f>IF(24&gt;$D231,"",IF($E231=1,EOMONTH(EDATE(Bonds!$I231,6*(24-1)),0),EDATE(Bonds!$I231,6*(24-1))))</f>
        <v/>
      </c>
      <c r="AD231" s="16" t="str">
        <f>IF(25&gt;$D231,"",IF($E231=1,EOMONTH(EDATE(Bonds!$I231,6*(25-1)),0),EDATE(Bonds!$I231,6*(25-1))))</f>
        <v/>
      </c>
      <c r="AE231" s="16" t="str">
        <f>IF(26&gt;$D231,"",IF($E231=1,EOMONTH(EDATE(Bonds!$I231,6*(26-1)),0),EDATE(Bonds!$I231,6*(26-1))))</f>
        <v/>
      </c>
      <c r="AF231" s="16" t="str">
        <f>IF(27&gt;$D231,"",IF($E231=1,EOMONTH(EDATE(Bonds!$I231,6*(27-1)),0),EDATE(Bonds!$I231,6*(27-1))))</f>
        <v/>
      </c>
      <c r="AG231" s="16" t="str">
        <f>IF(28&gt;$D231,"",IF($E231=1,EOMONTH(EDATE(Bonds!$I231,6*(28-1)),0),EDATE(Bonds!$I231,6*(28-1))))</f>
        <v/>
      </c>
      <c r="AH231" s="16" t="str">
        <f>IF(29&gt;$D231,"",IF($E231=1,EOMONTH(EDATE(Bonds!$I231,6*(29-1)),0),EDATE(Bonds!$I231,6*(29-1))))</f>
        <v/>
      </c>
      <c r="AI231" s="16" t="str">
        <f>IF(30&gt;$D231,"",IF($E231=1,EOMONTH(EDATE(Bonds!$I231,6*(30-1)),0),EDATE(Bonds!$I231,6*(30-1))))</f>
        <v/>
      </c>
      <c r="AJ231" s="16" t="str">
        <f>IF(31&gt;$D231,"",IF($E231=1,EOMONTH(EDATE(Bonds!$I231,6*(31-1)),0),EDATE(Bonds!$I231,6*(31-1))))</f>
        <v/>
      </c>
      <c r="AK231" s="16" t="str">
        <f>IF(32&gt;$D231,"",IF($E231=1,EOMONTH(EDATE(Bonds!$I231,6*(32-1)),0),EDATE(Bonds!$I231,6*(32-1))))</f>
        <v/>
      </c>
      <c r="AL231" s="16" t="str">
        <f>IF(33&gt;$D231,"",IF($E231=1,EOMONTH(EDATE(Bonds!$I231,6*(33-1)),0),EDATE(Bonds!$I231,6*(33-1))))</f>
        <v/>
      </c>
      <c r="AM231" s="16" t="str">
        <f>IF(34&gt;$D231,"",IF($E231=1,EOMONTH(EDATE(Bonds!$I231,6*(34-1)),0),EDATE(Bonds!$I231,6*(34-1))))</f>
        <v/>
      </c>
      <c r="AN231" s="16" t="str">
        <f>IF(35&gt;$D231,"",IF($E231=1,EOMONTH(EDATE(Bonds!$I231,6*(35-1)),0),EDATE(Bonds!$I231,6*(35-1))))</f>
        <v/>
      </c>
      <c r="AO231" s="16" t="str">
        <f>IF(36&gt;$D231,"",IF($E231=1,EOMONTH(EDATE(Bonds!$I231,6*(36-1)),0),EDATE(Bonds!$I231,6*(36-1))))</f>
        <v/>
      </c>
      <c r="AP231" s="16" t="str">
        <f>IF(37&gt;$D231,"",IF($E231=1,EOMONTH(EDATE(Bonds!$I231,6*(37-1)),0),EDATE(Bonds!$I231,6*(37-1))))</f>
        <v/>
      </c>
      <c r="AQ231" s="16" t="str">
        <f>IF(38&gt;$D231,"",IF($E231=1,EOMONTH(EDATE(Bonds!$I231,6*(38-1)),0),EDATE(Bonds!$I231,6*(38-1))))</f>
        <v/>
      </c>
      <c r="AR231" s="16" t="str">
        <f>IF(39&gt;$D231,"",IF($E231=1,EOMONTH(EDATE(Bonds!$I231,6*(39-1)),0),EDATE(Bonds!$I231,6*(39-1))))</f>
        <v/>
      </c>
      <c r="AS231" s="16" t="str">
        <f>IF(40&gt;$D231,"",IF($E231=1,EOMONTH(EDATE(Bonds!$I231,6*(40-1)),0),EDATE(Bonds!$I231,6*(40-1))))</f>
        <v/>
      </c>
      <c r="AT231" s="16" t="str">
        <f>IF(41&gt;$D231,"",IF($E231=1,EOMONTH(EDATE(Bonds!$I231,6*(41-1)),0),EDATE(Bonds!$I231,6*(41-1))))</f>
        <v/>
      </c>
      <c r="AU231" s="16" t="str">
        <f>IF(42&gt;$D231,"",IF($E231=1,EOMONTH(EDATE(Bonds!$I231,6*(42-1)),0),EDATE(Bonds!$I231,6*(42-1))))</f>
        <v/>
      </c>
      <c r="AV231" s="16" t="str">
        <f>IF(43&gt;$D231,"",IF($E231=1,EOMONTH(EDATE(Bonds!$I231,6*(43-1)),0),EDATE(Bonds!$I231,6*(43-1))))</f>
        <v/>
      </c>
      <c r="AW231" s="16" t="str">
        <f>IF(44&gt;$D231,"",IF($E231=1,EOMONTH(EDATE(Bonds!$I231,6*(44-1)),0),EDATE(Bonds!$I231,6*(44-1))))</f>
        <v/>
      </c>
      <c r="AX231" s="16" t="str">
        <f>IF(45&gt;$D231,"",IF($E231=1,EOMONTH(EDATE(Bonds!$I231,6*(45-1)),0),EDATE(Bonds!$I231,6*(45-1))))</f>
        <v/>
      </c>
      <c r="AY231" s="16" t="str">
        <f>IF(46&gt;$D231,"",IF($E231=1,EOMONTH(EDATE(Bonds!$I231,6*(46-1)),0),EDATE(Bonds!$I231,6*(46-1))))</f>
        <v/>
      </c>
      <c r="AZ231" s="16" t="str">
        <f>IF(47&gt;$D231,"",IF($E231=1,EOMONTH(EDATE(Bonds!$I231,6*(47-1)),0),EDATE(Bonds!$I231,6*(47-1))))</f>
        <v/>
      </c>
      <c r="BA231" s="16" t="str">
        <f>IF(48&gt;$D231,"",IF($E231=1,EOMONTH(EDATE(Bonds!$I231,6*(48-1)),0),EDATE(Bonds!$I231,6*(48-1))))</f>
        <v/>
      </c>
      <c r="BB231" s="16" t="str">
        <f>IF(49&gt;$D231,"",IF($E231=1,EOMONTH(EDATE(Bonds!$I231,6*(49-1)),0),EDATE(Bonds!$I231,6*(49-1))))</f>
        <v/>
      </c>
      <c r="BC231" s="16" t="str">
        <f>IF(50&gt;$D231,"",IF($E231=1,EOMONTH(EDATE(Bonds!$I231,6*(50-1)),0),EDATE(Bonds!$I231,6*(50-1))))</f>
        <v/>
      </c>
      <c r="BD231" s="16" t="str">
        <f>IF(51&gt;$D231,"",IF($E231=1,EOMONTH(EDATE(Bonds!$I231,6*(51-1)),0),EDATE(Bonds!$I231,6*(51-1))))</f>
        <v/>
      </c>
      <c r="BE231" s="16" t="str">
        <f>IF(52&gt;$D231,"",IF($E231=1,EOMONTH(EDATE(Bonds!$I231,6*(52-1)),0),EDATE(Bonds!$I231,6*(52-1))))</f>
        <v/>
      </c>
      <c r="BF231" s="16" t="str">
        <f>IF(53&gt;$D231,"",IF($E231=1,EOMONTH(EDATE(Bonds!$I231,6*(53-1)),0),EDATE(Bonds!$I231,6*(53-1))))</f>
        <v/>
      </c>
      <c r="BG231" s="16" t="str">
        <f>IF(54&gt;$D231,"",IF($E231=1,EOMONTH(EDATE(Bonds!$I231,6*(54-1)),0),EDATE(Bonds!$I231,6*(54-1))))</f>
        <v/>
      </c>
      <c r="BH231" s="16" t="str">
        <f>IF(55&gt;$D231,"",IF($E231=1,EOMONTH(EDATE(Bonds!$I231,6*(55-1)),0),EDATE(Bonds!$I231,6*(55-1))))</f>
        <v/>
      </c>
      <c r="BI231" s="16" t="str">
        <f>IF(56&gt;$D231,"",IF($E231=1,EOMONTH(EDATE(Bonds!$I231,6*(56-1)),0),EDATE(Bonds!$I231,6*(56-1))))</f>
        <v/>
      </c>
      <c r="BJ231" s="16" t="str">
        <f>IF(57&gt;$D231,"",IF($E231=1,EOMONTH(EDATE(Bonds!$I231,6*(57-1)),0),EDATE(Bonds!$I231,6*(57-1))))</f>
        <v/>
      </c>
      <c r="BK231" s="16" t="str">
        <f>IF(58&gt;$D231,"",IF($E231=1,EOMONTH(EDATE(Bonds!$I231,6*(58-1)),0),EDATE(Bonds!$I231,6*(58-1))))</f>
        <v/>
      </c>
      <c r="BL231" s="16" t="str">
        <f>IF(59&gt;$D231,"",IF($E231=1,EOMONTH(EDATE(Bonds!$I231,6*(59-1)),0),EDATE(Bonds!$I231,6*(59-1))))</f>
        <v/>
      </c>
      <c r="BM231" s="16" t="str">
        <f>IF(60&gt;$D231,"",IF($E231=1,EOMONTH(EDATE(Bonds!$I231,6*(60-1)),0),EDATE(Bonds!$I231,6*(60-1))))</f>
        <v/>
      </c>
      <c r="BO231" s="22">
        <f t="shared" si="364"/>
        <v>3.8331702631407456E-2</v>
      </c>
      <c r="BP231" s="22">
        <f t="shared" si="365"/>
        <v>4.0662069075091872E-2</v>
      </c>
      <c r="BQ231" s="22">
        <f t="shared" si="366"/>
        <v>4.2190166510399571E-2</v>
      </c>
      <c r="BR231" s="22">
        <f t="shared" si="367"/>
        <v>4.3145536112828883E-2</v>
      </c>
      <c r="BS231" s="22">
        <f t="shared" si="368"/>
        <v>4.3748526913624804E-2</v>
      </c>
      <c r="BT231" s="22">
        <f t="shared" si="369"/>
        <v>4.4121324340516674E-2</v>
      </c>
      <c r="BU231" s="22">
        <f t="shared" si="370"/>
        <v>4.4371341028543815E-2</v>
      </c>
      <c r="BV231" s="22">
        <f t="shared" si="371"/>
        <v>4.4553051312099828E-2</v>
      </c>
      <c r="BW231" s="22">
        <f t="shared" si="372"/>
        <v>4.4714406339809526E-2</v>
      </c>
      <c r="BX231" s="22">
        <f t="shared" si="373"/>
        <v>4.4875913657637004E-2</v>
      </c>
      <c r="BY231" s="22">
        <f t="shared" si="374"/>
        <v>4.5058410419498318E-2</v>
      </c>
      <c r="BZ231" s="22">
        <f t="shared" si="375"/>
        <v>4.526501389015964E-2</v>
      </c>
      <c r="CA231" s="22">
        <f t="shared" si="376"/>
        <v>4.5503292149800846E-2</v>
      </c>
      <c r="CB231" s="22" t="str">
        <f t="shared" si="377"/>
        <v/>
      </c>
      <c r="CC231" s="22" t="str">
        <f t="shared" si="378"/>
        <v/>
      </c>
      <c r="CD231" s="22" t="str">
        <f t="shared" si="379"/>
        <v/>
      </c>
      <c r="CE231" s="22" t="str">
        <f t="shared" si="380"/>
        <v/>
      </c>
      <c r="CF231" s="22" t="str">
        <f t="shared" si="381"/>
        <v/>
      </c>
      <c r="CG231" s="22" t="str">
        <f t="shared" si="382"/>
        <v/>
      </c>
      <c r="CH231" s="22" t="str">
        <f t="shared" si="383"/>
        <v/>
      </c>
      <c r="CI231" s="22" t="str">
        <f t="shared" si="384"/>
        <v/>
      </c>
      <c r="CJ231" s="22" t="str">
        <f t="shared" si="385"/>
        <v/>
      </c>
      <c r="CK231" s="22" t="str">
        <f t="shared" si="386"/>
        <v/>
      </c>
      <c r="CL231" s="22" t="str">
        <f t="shared" si="387"/>
        <v/>
      </c>
      <c r="CM231" s="22" t="str">
        <f t="shared" si="388"/>
        <v/>
      </c>
      <c r="CN231" s="22" t="str">
        <f t="shared" si="389"/>
        <v/>
      </c>
      <c r="CO231" s="22" t="str">
        <f t="shared" si="390"/>
        <v/>
      </c>
      <c r="CP231" s="22" t="str">
        <f t="shared" si="391"/>
        <v/>
      </c>
      <c r="CQ231" s="22" t="str">
        <f t="shared" si="392"/>
        <v/>
      </c>
      <c r="CR231" s="22" t="str">
        <f t="shared" si="393"/>
        <v/>
      </c>
      <c r="CS231" s="22" t="str">
        <f t="shared" si="394"/>
        <v/>
      </c>
      <c r="CT231" s="22" t="str">
        <f t="shared" si="395"/>
        <v/>
      </c>
      <c r="CU231" s="22" t="str">
        <f t="shared" si="396"/>
        <v/>
      </c>
      <c r="CV231" s="22" t="str">
        <f t="shared" si="397"/>
        <v/>
      </c>
      <c r="CW231" s="22" t="str">
        <f t="shared" si="398"/>
        <v/>
      </c>
      <c r="CX231" s="22" t="str">
        <f t="shared" si="399"/>
        <v/>
      </c>
      <c r="CY231" s="22" t="str">
        <f t="shared" si="400"/>
        <v/>
      </c>
      <c r="CZ231" s="22" t="str">
        <f t="shared" si="401"/>
        <v/>
      </c>
      <c r="DA231" s="22" t="str">
        <f t="shared" si="402"/>
        <v/>
      </c>
      <c r="DB231" s="22" t="str">
        <f t="shared" si="403"/>
        <v/>
      </c>
      <c r="DC231" s="22" t="str">
        <f t="shared" si="404"/>
        <v/>
      </c>
      <c r="DD231" s="22" t="str">
        <f t="shared" si="405"/>
        <v/>
      </c>
      <c r="DE231" s="22" t="str">
        <f t="shared" si="406"/>
        <v/>
      </c>
      <c r="DF231" s="22" t="str">
        <f t="shared" si="407"/>
        <v/>
      </c>
      <c r="DG231" s="22" t="str">
        <f t="shared" si="408"/>
        <v/>
      </c>
      <c r="DH231" s="22" t="str">
        <f t="shared" si="409"/>
        <v/>
      </c>
      <c r="DI231" s="22" t="str">
        <f t="shared" si="410"/>
        <v/>
      </c>
      <c r="DJ231" s="22" t="str">
        <f t="shared" si="411"/>
        <v/>
      </c>
      <c r="DK231" s="22" t="str">
        <f t="shared" si="412"/>
        <v/>
      </c>
      <c r="DL231" s="22" t="str">
        <f t="shared" si="413"/>
        <v/>
      </c>
      <c r="DM231" s="22" t="str">
        <f t="shared" si="414"/>
        <v/>
      </c>
      <c r="DN231" s="22" t="str">
        <f t="shared" si="415"/>
        <v/>
      </c>
      <c r="DO231" s="22" t="str">
        <f t="shared" si="416"/>
        <v/>
      </c>
      <c r="DP231" s="22" t="str">
        <f t="shared" si="417"/>
        <v/>
      </c>
      <c r="DQ231" s="22" t="str">
        <f t="shared" si="418"/>
        <v/>
      </c>
      <c r="DR231" s="22" t="str">
        <f t="shared" si="419"/>
        <v/>
      </c>
      <c r="DS231" s="22" t="str">
        <f t="shared" si="420"/>
        <v/>
      </c>
      <c r="DT231" s="22" t="str">
        <f t="shared" si="421"/>
        <v/>
      </c>
      <c r="DU231" s="22" t="str">
        <f t="shared" si="422"/>
        <v/>
      </c>
      <c r="DV231" s="22" t="str">
        <f t="shared" si="423"/>
        <v/>
      </c>
      <c r="DX231" s="18">
        <f t="shared" si="424"/>
        <v>1.9144423684548322</v>
      </c>
      <c r="DY231" s="18">
        <f t="shared" si="425"/>
        <v>1.8748611778443425</v>
      </c>
      <c r="DZ231" s="18">
        <f t="shared" si="426"/>
        <v>1.8331414107482529</v>
      </c>
      <c r="EA231" s="18">
        <f t="shared" si="427"/>
        <v>1.7918770280340888</v>
      </c>
      <c r="EB231" s="18">
        <f t="shared" si="428"/>
        <v>1.7508784719689643</v>
      </c>
      <c r="EC231" s="18">
        <f t="shared" si="429"/>
        <v>1.7115086837300582</v>
      </c>
      <c r="ED231" s="18">
        <f t="shared" si="430"/>
        <v>1.6724748032791126</v>
      </c>
      <c r="EE231" s="18">
        <f t="shared" si="431"/>
        <v>1.6349441334836134</v>
      </c>
      <c r="EF231" s="18">
        <f t="shared" si="432"/>
        <v>1.5975205263917396</v>
      </c>
      <c r="EG231" s="18">
        <f t="shared" si="433"/>
        <v>1.5612742360908247</v>
      </c>
      <c r="EH231" s="18">
        <f t="shared" si="434"/>
        <v>1.5248711957259677</v>
      </c>
      <c r="EI231" s="18">
        <f t="shared" si="435"/>
        <v>1.489203380461906</v>
      </c>
      <c r="EJ231" s="18">
        <f t="shared" si="436"/>
        <v>76.468493569711868</v>
      </c>
      <c r="EK231" s="18">
        <f t="shared" si="437"/>
        <v>0</v>
      </c>
      <c r="EL231" s="18">
        <f t="shared" si="438"/>
        <v>0</v>
      </c>
      <c r="EM231" s="18">
        <f t="shared" si="439"/>
        <v>0</v>
      </c>
      <c r="EN231" s="18">
        <f t="shared" si="440"/>
        <v>0</v>
      </c>
      <c r="EO231" s="18">
        <f t="shared" si="441"/>
        <v>0</v>
      </c>
      <c r="EP231" s="18">
        <f t="shared" si="442"/>
        <v>0</v>
      </c>
      <c r="EQ231" s="18">
        <f t="shared" si="443"/>
        <v>0</v>
      </c>
      <c r="ER231" s="18">
        <f t="shared" si="444"/>
        <v>0</v>
      </c>
      <c r="ES231" s="18">
        <f t="shared" si="445"/>
        <v>0</v>
      </c>
      <c r="ET231" s="18">
        <f t="shared" si="446"/>
        <v>0</v>
      </c>
      <c r="EU231" s="18">
        <f t="shared" si="447"/>
        <v>0</v>
      </c>
      <c r="EV231" s="18">
        <f t="shared" si="448"/>
        <v>0</v>
      </c>
      <c r="EW231" s="18">
        <f t="shared" si="449"/>
        <v>0</v>
      </c>
      <c r="EX231" s="18">
        <f t="shared" si="450"/>
        <v>0</v>
      </c>
      <c r="EY231" s="18">
        <f t="shared" si="451"/>
        <v>0</v>
      </c>
      <c r="EZ231" s="18">
        <f t="shared" si="452"/>
        <v>0</v>
      </c>
      <c r="FA231" s="18">
        <f t="shared" si="453"/>
        <v>0</v>
      </c>
      <c r="FB231" s="18">
        <f t="shared" si="454"/>
        <v>0</v>
      </c>
      <c r="FC231" s="18">
        <f t="shared" si="455"/>
        <v>0</v>
      </c>
      <c r="FD231" s="18">
        <f t="shared" si="456"/>
        <v>0</v>
      </c>
      <c r="FE231" s="18">
        <f t="shared" si="457"/>
        <v>0</v>
      </c>
      <c r="FF231" s="18">
        <f t="shared" si="458"/>
        <v>0</v>
      </c>
      <c r="FG231" s="18">
        <f t="shared" si="459"/>
        <v>0</v>
      </c>
      <c r="FH231" s="18">
        <f t="shared" si="460"/>
        <v>0</v>
      </c>
      <c r="FI231" s="18">
        <f t="shared" si="461"/>
        <v>0</v>
      </c>
      <c r="FJ231" s="18">
        <f t="shared" si="462"/>
        <v>0</v>
      </c>
      <c r="FK231" s="18">
        <f t="shared" si="463"/>
        <v>0</v>
      </c>
      <c r="FL231" s="18">
        <f t="shared" si="464"/>
        <v>0</v>
      </c>
      <c r="FM231" s="18">
        <f t="shared" si="465"/>
        <v>0</v>
      </c>
      <c r="FN231" s="18">
        <f t="shared" si="466"/>
        <v>0</v>
      </c>
      <c r="FO231" s="18">
        <f t="shared" si="467"/>
        <v>0</v>
      </c>
      <c r="FP231" s="18">
        <f t="shared" si="468"/>
        <v>0</v>
      </c>
      <c r="FQ231" s="18">
        <f t="shared" si="469"/>
        <v>0</v>
      </c>
      <c r="FR231" s="18">
        <f t="shared" si="470"/>
        <v>0</v>
      </c>
      <c r="FS231" s="18">
        <f t="shared" si="471"/>
        <v>0</v>
      </c>
      <c r="FT231" s="18">
        <f t="shared" si="472"/>
        <v>0</v>
      </c>
      <c r="FU231" s="18">
        <f t="shared" si="473"/>
        <v>0</v>
      </c>
      <c r="FV231" s="18">
        <f t="shared" si="474"/>
        <v>0</v>
      </c>
      <c r="FW231" s="18">
        <f t="shared" si="475"/>
        <v>0</v>
      </c>
      <c r="FX231" s="18">
        <f t="shared" si="476"/>
        <v>0</v>
      </c>
      <c r="FY231" s="18">
        <f t="shared" si="477"/>
        <v>0</v>
      </c>
      <c r="FZ231" s="18">
        <f t="shared" si="478"/>
        <v>0</v>
      </c>
      <c r="GA231" s="18">
        <f t="shared" si="479"/>
        <v>0</v>
      </c>
      <c r="GB231" s="18">
        <f t="shared" si="480"/>
        <v>0</v>
      </c>
      <c r="GC231" s="18">
        <f t="shared" si="481"/>
        <v>0</v>
      </c>
      <c r="GD231" s="18">
        <f t="shared" si="482"/>
        <v>0</v>
      </c>
      <c r="GE231" s="18">
        <f t="shared" si="483"/>
        <v>0</v>
      </c>
    </row>
    <row r="232" spans="1:187" x14ac:dyDescent="0.2">
      <c r="A232">
        <v>229</v>
      </c>
      <c r="B232" s="16">
        <f>Bonds!B232</f>
        <v>48610</v>
      </c>
      <c r="C232" s="17">
        <f>Bonds!C232</f>
        <v>4</v>
      </c>
      <c r="D232">
        <f>Bonds!Q232</f>
        <v>13</v>
      </c>
      <c r="E232">
        <f t="shared" si="363"/>
        <v>1</v>
      </c>
      <c r="F232" s="16">
        <f>IF(1&gt;$D232,"",IF($E232=1,EOMONTH(EDATE(Bonds!$I232,6*(1-1)),0),EDATE(Bonds!$I232,6*(1-1))))</f>
        <v>46418</v>
      </c>
      <c r="G232" s="16">
        <f>IF(2&gt;$D232,"",IF($E232=1,EOMONTH(EDATE(Bonds!$I232,6*(2-1)),0),EDATE(Bonds!$I232,6*(2-1))))</f>
        <v>46599</v>
      </c>
      <c r="H232" s="16">
        <f>IF(3&gt;$D232,"",IF($E232=1,EOMONTH(EDATE(Bonds!$I232,6*(3-1)),0),EDATE(Bonds!$I232,6*(3-1))))</f>
        <v>46783</v>
      </c>
      <c r="I232" s="16">
        <f>IF(4&gt;$D232,"",IF($E232=1,EOMONTH(EDATE(Bonds!$I232,6*(4-1)),0),EDATE(Bonds!$I232,6*(4-1))))</f>
        <v>46965</v>
      </c>
      <c r="J232" s="16">
        <f>IF(5&gt;$D232,"",IF($E232=1,EOMONTH(EDATE(Bonds!$I232,6*(5-1)),0),EDATE(Bonds!$I232,6*(5-1))))</f>
        <v>47149</v>
      </c>
      <c r="K232" s="16">
        <f>IF(6&gt;$D232,"",IF($E232=1,EOMONTH(EDATE(Bonds!$I232,6*(6-1)),0),EDATE(Bonds!$I232,6*(6-1))))</f>
        <v>47330</v>
      </c>
      <c r="L232" s="16">
        <f>IF(7&gt;$D232,"",IF($E232=1,EOMONTH(EDATE(Bonds!$I232,6*(7-1)),0),EDATE(Bonds!$I232,6*(7-1))))</f>
        <v>47514</v>
      </c>
      <c r="M232" s="16">
        <f>IF(8&gt;$D232,"",IF($E232=1,EOMONTH(EDATE(Bonds!$I232,6*(8-1)),0),EDATE(Bonds!$I232,6*(8-1))))</f>
        <v>47695</v>
      </c>
      <c r="N232" s="16">
        <f>IF(9&gt;$D232,"",IF($E232=1,EOMONTH(EDATE(Bonds!$I232,6*(9-1)),0),EDATE(Bonds!$I232,6*(9-1))))</f>
        <v>47879</v>
      </c>
      <c r="O232" s="16">
        <f>IF(10&gt;$D232,"",IF($E232=1,EOMONTH(EDATE(Bonds!$I232,6*(10-1)),0),EDATE(Bonds!$I232,6*(10-1))))</f>
        <v>48060</v>
      </c>
      <c r="P232" s="16">
        <f>IF(11&gt;$D232,"",IF($E232=1,EOMONTH(EDATE(Bonds!$I232,6*(11-1)),0),EDATE(Bonds!$I232,6*(11-1))))</f>
        <v>48244</v>
      </c>
      <c r="Q232" s="16">
        <f>IF(12&gt;$D232,"",IF($E232=1,EOMONTH(EDATE(Bonds!$I232,6*(12-1)),0),EDATE(Bonds!$I232,6*(12-1))))</f>
        <v>48426</v>
      </c>
      <c r="R232" s="16">
        <f>IF(13&gt;$D232,"",IF($E232=1,EOMONTH(EDATE(Bonds!$I232,6*(13-1)),0),EDATE(Bonds!$I232,6*(13-1))))</f>
        <v>48610</v>
      </c>
      <c r="S232" s="16" t="str">
        <f>IF(14&gt;$D232,"",IF($E232=1,EOMONTH(EDATE(Bonds!$I232,6*(14-1)),0),EDATE(Bonds!$I232,6*(14-1))))</f>
        <v/>
      </c>
      <c r="T232" s="16" t="str">
        <f>IF(15&gt;$D232,"",IF($E232=1,EOMONTH(EDATE(Bonds!$I232,6*(15-1)),0),EDATE(Bonds!$I232,6*(15-1))))</f>
        <v/>
      </c>
      <c r="U232" s="16" t="str">
        <f>IF(16&gt;$D232,"",IF($E232=1,EOMONTH(EDATE(Bonds!$I232,6*(16-1)),0),EDATE(Bonds!$I232,6*(16-1))))</f>
        <v/>
      </c>
      <c r="V232" s="16" t="str">
        <f>IF(17&gt;$D232,"",IF($E232=1,EOMONTH(EDATE(Bonds!$I232,6*(17-1)),0),EDATE(Bonds!$I232,6*(17-1))))</f>
        <v/>
      </c>
      <c r="W232" s="16" t="str">
        <f>IF(18&gt;$D232,"",IF($E232=1,EOMONTH(EDATE(Bonds!$I232,6*(18-1)),0),EDATE(Bonds!$I232,6*(18-1))))</f>
        <v/>
      </c>
      <c r="X232" s="16" t="str">
        <f>IF(19&gt;$D232,"",IF($E232=1,EOMONTH(EDATE(Bonds!$I232,6*(19-1)),0),EDATE(Bonds!$I232,6*(19-1))))</f>
        <v/>
      </c>
      <c r="Y232" s="16" t="str">
        <f>IF(20&gt;$D232,"",IF($E232=1,EOMONTH(EDATE(Bonds!$I232,6*(20-1)),0),EDATE(Bonds!$I232,6*(20-1))))</f>
        <v/>
      </c>
      <c r="Z232" s="16" t="str">
        <f>IF(21&gt;$D232,"",IF($E232=1,EOMONTH(EDATE(Bonds!$I232,6*(21-1)),0),EDATE(Bonds!$I232,6*(21-1))))</f>
        <v/>
      </c>
      <c r="AA232" s="16" t="str">
        <f>IF(22&gt;$D232,"",IF($E232=1,EOMONTH(EDATE(Bonds!$I232,6*(22-1)),0),EDATE(Bonds!$I232,6*(22-1))))</f>
        <v/>
      </c>
      <c r="AB232" s="16" t="str">
        <f>IF(23&gt;$D232,"",IF($E232=1,EOMONTH(EDATE(Bonds!$I232,6*(23-1)),0),EDATE(Bonds!$I232,6*(23-1))))</f>
        <v/>
      </c>
      <c r="AC232" s="16" t="str">
        <f>IF(24&gt;$D232,"",IF($E232=1,EOMONTH(EDATE(Bonds!$I232,6*(24-1)),0),EDATE(Bonds!$I232,6*(24-1))))</f>
        <v/>
      </c>
      <c r="AD232" s="16" t="str">
        <f>IF(25&gt;$D232,"",IF($E232=1,EOMONTH(EDATE(Bonds!$I232,6*(25-1)),0),EDATE(Bonds!$I232,6*(25-1))))</f>
        <v/>
      </c>
      <c r="AE232" s="16" t="str">
        <f>IF(26&gt;$D232,"",IF($E232=1,EOMONTH(EDATE(Bonds!$I232,6*(26-1)),0),EDATE(Bonds!$I232,6*(26-1))))</f>
        <v/>
      </c>
      <c r="AF232" s="16" t="str">
        <f>IF(27&gt;$D232,"",IF($E232=1,EOMONTH(EDATE(Bonds!$I232,6*(27-1)),0),EDATE(Bonds!$I232,6*(27-1))))</f>
        <v/>
      </c>
      <c r="AG232" s="16" t="str">
        <f>IF(28&gt;$D232,"",IF($E232=1,EOMONTH(EDATE(Bonds!$I232,6*(28-1)),0),EDATE(Bonds!$I232,6*(28-1))))</f>
        <v/>
      </c>
      <c r="AH232" s="16" t="str">
        <f>IF(29&gt;$D232,"",IF($E232=1,EOMONTH(EDATE(Bonds!$I232,6*(29-1)),0),EDATE(Bonds!$I232,6*(29-1))))</f>
        <v/>
      </c>
      <c r="AI232" s="16" t="str">
        <f>IF(30&gt;$D232,"",IF($E232=1,EOMONTH(EDATE(Bonds!$I232,6*(30-1)),0),EDATE(Bonds!$I232,6*(30-1))))</f>
        <v/>
      </c>
      <c r="AJ232" s="16" t="str">
        <f>IF(31&gt;$D232,"",IF($E232=1,EOMONTH(EDATE(Bonds!$I232,6*(31-1)),0),EDATE(Bonds!$I232,6*(31-1))))</f>
        <v/>
      </c>
      <c r="AK232" s="16" t="str">
        <f>IF(32&gt;$D232,"",IF($E232=1,EOMONTH(EDATE(Bonds!$I232,6*(32-1)),0),EDATE(Bonds!$I232,6*(32-1))))</f>
        <v/>
      </c>
      <c r="AL232" s="16" t="str">
        <f>IF(33&gt;$D232,"",IF($E232=1,EOMONTH(EDATE(Bonds!$I232,6*(33-1)),0),EDATE(Bonds!$I232,6*(33-1))))</f>
        <v/>
      </c>
      <c r="AM232" s="16" t="str">
        <f>IF(34&gt;$D232,"",IF($E232=1,EOMONTH(EDATE(Bonds!$I232,6*(34-1)),0),EDATE(Bonds!$I232,6*(34-1))))</f>
        <v/>
      </c>
      <c r="AN232" s="16" t="str">
        <f>IF(35&gt;$D232,"",IF($E232=1,EOMONTH(EDATE(Bonds!$I232,6*(35-1)),0),EDATE(Bonds!$I232,6*(35-1))))</f>
        <v/>
      </c>
      <c r="AO232" s="16" t="str">
        <f>IF(36&gt;$D232,"",IF($E232=1,EOMONTH(EDATE(Bonds!$I232,6*(36-1)),0),EDATE(Bonds!$I232,6*(36-1))))</f>
        <v/>
      </c>
      <c r="AP232" s="16" t="str">
        <f>IF(37&gt;$D232,"",IF($E232=1,EOMONTH(EDATE(Bonds!$I232,6*(37-1)),0),EDATE(Bonds!$I232,6*(37-1))))</f>
        <v/>
      </c>
      <c r="AQ232" s="16" t="str">
        <f>IF(38&gt;$D232,"",IF($E232=1,EOMONTH(EDATE(Bonds!$I232,6*(38-1)),0),EDATE(Bonds!$I232,6*(38-1))))</f>
        <v/>
      </c>
      <c r="AR232" s="16" t="str">
        <f>IF(39&gt;$D232,"",IF($E232=1,EOMONTH(EDATE(Bonds!$I232,6*(39-1)),0),EDATE(Bonds!$I232,6*(39-1))))</f>
        <v/>
      </c>
      <c r="AS232" s="16" t="str">
        <f>IF(40&gt;$D232,"",IF($E232=1,EOMONTH(EDATE(Bonds!$I232,6*(40-1)),0),EDATE(Bonds!$I232,6*(40-1))))</f>
        <v/>
      </c>
      <c r="AT232" s="16" t="str">
        <f>IF(41&gt;$D232,"",IF($E232=1,EOMONTH(EDATE(Bonds!$I232,6*(41-1)),0),EDATE(Bonds!$I232,6*(41-1))))</f>
        <v/>
      </c>
      <c r="AU232" s="16" t="str">
        <f>IF(42&gt;$D232,"",IF($E232=1,EOMONTH(EDATE(Bonds!$I232,6*(42-1)),0),EDATE(Bonds!$I232,6*(42-1))))</f>
        <v/>
      </c>
      <c r="AV232" s="16" t="str">
        <f>IF(43&gt;$D232,"",IF($E232=1,EOMONTH(EDATE(Bonds!$I232,6*(43-1)),0),EDATE(Bonds!$I232,6*(43-1))))</f>
        <v/>
      </c>
      <c r="AW232" s="16" t="str">
        <f>IF(44&gt;$D232,"",IF($E232=1,EOMONTH(EDATE(Bonds!$I232,6*(44-1)),0),EDATE(Bonds!$I232,6*(44-1))))</f>
        <v/>
      </c>
      <c r="AX232" s="16" t="str">
        <f>IF(45&gt;$D232,"",IF($E232=1,EOMONTH(EDATE(Bonds!$I232,6*(45-1)),0),EDATE(Bonds!$I232,6*(45-1))))</f>
        <v/>
      </c>
      <c r="AY232" s="16" t="str">
        <f>IF(46&gt;$D232,"",IF($E232=1,EOMONTH(EDATE(Bonds!$I232,6*(46-1)),0),EDATE(Bonds!$I232,6*(46-1))))</f>
        <v/>
      </c>
      <c r="AZ232" s="16" t="str">
        <f>IF(47&gt;$D232,"",IF($E232=1,EOMONTH(EDATE(Bonds!$I232,6*(47-1)),0),EDATE(Bonds!$I232,6*(47-1))))</f>
        <v/>
      </c>
      <c r="BA232" s="16" t="str">
        <f>IF(48&gt;$D232,"",IF($E232=1,EOMONTH(EDATE(Bonds!$I232,6*(48-1)),0),EDATE(Bonds!$I232,6*(48-1))))</f>
        <v/>
      </c>
      <c r="BB232" s="16" t="str">
        <f>IF(49&gt;$D232,"",IF($E232=1,EOMONTH(EDATE(Bonds!$I232,6*(49-1)),0),EDATE(Bonds!$I232,6*(49-1))))</f>
        <v/>
      </c>
      <c r="BC232" s="16" t="str">
        <f>IF(50&gt;$D232,"",IF($E232=1,EOMONTH(EDATE(Bonds!$I232,6*(50-1)),0),EDATE(Bonds!$I232,6*(50-1))))</f>
        <v/>
      </c>
      <c r="BD232" s="16" t="str">
        <f>IF(51&gt;$D232,"",IF($E232=1,EOMONTH(EDATE(Bonds!$I232,6*(51-1)),0),EDATE(Bonds!$I232,6*(51-1))))</f>
        <v/>
      </c>
      <c r="BE232" s="16" t="str">
        <f>IF(52&gt;$D232,"",IF($E232=1,EOMONTH(EDATE(Bonds!$I232,6*(52-1)),0),EDATE(Bonds!$I232,6*(52-1))))</f>
        <v/>
      </c>
      <c r="BF232" s="16" t="str">
        <f>IF(53&gt;$D232,"",IF($E232=1,EOMONTH(EDATE(Bonds!$I232,6*(53-1)),0),EDATE(Bonds!$I232,6*(53-1))))</f>
        <v/>
      </c>
      <c r="BG232" s="16" t="str">
        <f>IF(54&gt;$D232,"",IF($E232=1,EOMONTH(EDATE(Bonds!$I232,6*(54-1)),0),EDATE(Bonds!$I232,6*(54-1))))</f>
        <v/>
      </c>
      <c r="BH232" s="16" t="str">
        <f>IF(55&gt;$D232,"",IF($E232=1,EOMONTH(EDATE(Bonds!$I232,6*(55-1)),0),EDATE(Bonds!$I232,6*(55-1))))</f>
        <v/>
      </c>
      <c r="BI232" s="16" t="str">
        <f>IF(56&gt;$D232,"",IF($E232=1,EOMONTH(EDATE(Bonds!$I232,6*(56-1)),0),EDATE(Bonds!$I232,6*(56-1))))</f>
        <v/>
      </c>
      <c r="BJ232" s="16" t="str">
        <f>IF(57&gt;$D232,"",IF($E232=1,EOMONTH(EDATE(Bonds!$I232,6*(57-1)),0),EDATE(Bonds!$I232,6*(57-1))))</f>
        <v/>
      </c>
      <c r="BK232" s="16" t="str">
        <f>IF(58&gt;$D232,"",IF($E232=1,EOMONTH(EDATE(Bonds!$I232,6*(58-1)),0),EDATE(Bonds!$I232,6*(58-1))))</f>
        <v/>
      </c>
      <c r="BL232" s="16" t="str">
        <f>IF(59&gt;$D232,"",IF($E232=1,EOMONTH(EDATE(Bonds!$I232,6*(59-1)),0),EDATE(Bonds!$I232,6*(59-1))))</f>
        <v/>
      </c>
      <c r="BM232" s="16" t="str">
        <f>IF(60&gt;$D232,"",IF($E232=1,EOMONTH(EDATE(Bonds!$I232,6*(60-1)),0),EDATE(Bonds!$I232,6*(60-1))))</f>
        <v/>
      </c>
      <c r="BO232" s="22">
        <f t="shared" si="364"/>
        <v>3.8804014146881394E-2</v>
      </c>
      <c r="BP232" s="22">
        <f t="shared" si="365"/>
        <v>4.0970007394902724E-2</v>
      </c>
      <c r="BQ232" s="22">
        <f t="shared" si="366"/>
        <v>4.2385663294413671E-2</v>
      </c>
      <c r="BR232" s="22">
        <f t="shared" si="367"/>
        <v>4.3268245081472673E-2</v>
      </c>
      <c r="BS232" s="22">
        <f t="shared" si="368"/>
        <v>4.3824848087713739E-2</v>
      </c>
      <c r="BT232" s="22">
        <f t="shared" si="369"/>
        <v>4.4170476768592037E-2</v>
      </c>
      <c r="BU232" s="22">
        <f t="shared" si="370"/>
        <v>4.4405613005269767E-2</v>
      </c>
      <c r="BV232" s="22">
        <f t="shared" si="371"/>
        <v>4.458100306399828E-2</v>
      </c>
      <c r="BW232" s="22">
        <f t="shared" si="372"/>
        <v>4.474133862374341E-2</v>
      </c>
      <c r="BX232" s="22">
        <f t="shared" si="373"/>
        <v>4.4905070508313404E-2</v>
      </c>
      <c r="BY232" s="22">
        <f t="shared" si="374"/>
        <v>4.5091633778214651E-2</v>
      </c>
      <c r="BZ232" s="22">
        <f t="shared" si="375"/>
        <v>4.5303061535865316E-2</v>
      </c>
      <c r="CA232" s="22">
        <f t="shared" si="376"/>
        <v>4.5546364160703248E-2</v>
      </c>
      <c r="CB232" s="22" t="str">
        <f t="shared" si="377"/>
        <v/>
      </c>
      <c r="CC232" s="22" t="str">
        <f t="shared" si="378"/>
        <v/>
      </c>
      <c r="CD232" s="22" t="str">
        <f t="shared" si="379"/>
        <v/>
      </c>
      <c r="CE232" s="22" t="str">
        <f t="shared" si="380"/>
        <v/>
      </c>
      <c r="CF232" s="22" t="str">
        <f t="shared" si="381"/>
        <v/>
      </c>
      <c r="CG232" s="22" t="str">
        <f t="shared" si="382"/>
        <v/>
      </c>
      <c r="CH232" s="22" t="str">
        <f t="shared" si="383"/>
        <v/>
      </c>
      <c r="CI232" s="22" t="str">
        <f t="shared" si="384"/>
        <v/>
      </c>
      <c r="CJ232" s="22" t="str">
        <f t="shared" si="385"/>
        <v/>
      </c>
      <c r="CK232" s="22" t="str">
        <f t="shared" si="386"/>
        <v/>
      </c>
      <c r="CL232" s="22" t="str">
        <f t="shared" si="387"/>
        <v/>
      </c>
      <c r="CM232" s="22" t="str">
        <f t="shared" si="388"/>
        <v/>
      </c>
      <c r="CN232" s="22" t="str">
        <f t="shared" si="389"/>
        <v/>
      </c>
      <c r="CO232" s="22" t="str">
        <f t="shared" si="390"/>
        <v/>
      </c>
      <c r="CP232" s="22" t="str">
        <f t="shared" si="391"/>
        <v/>
      </c>
      <c r="CQ232" s="22" t="str">
        <f t="shared" si="392"/>
        <v/>
      </c>
      <c r="CR232" s="22" t="str">
        <f t="shared" si="393"/>
        <v/>
      </c>
      <c r="CS232" s="22" t="str">
        <f t="shared" si="394"/>
        <v/>
      </c>
      <c r="CT232" s="22" t="str">
        <f t="shared" si="395"/>
        <v/>
      </c>
      <c r="CU232" s="22" t="str">
        <f t="shared" si="396"/>
        <v/>
      </c>
      <c r="CV232" s="22" t="str">
        <f t="shared" si="397"/>
        <v/>
      </c>
      <c r="CW232" s="22" t="str">
        <f t="shared" si="398"/>
        <v/>
      </c>
      <c r="CX232" s="22" t="str">
        <f t="shared" si="399"/>
        <v/>
      </c>
      <c r="CY232" s="22" t="str">
        <f t="shared" si="400"/>
        <v/>
      </c>
      <c r="CZ232" s="22" t="str">
        <f t="shared" si="401"/>
        <v/>
      </c>
      <c r="DA232" s="22" t="str">
        <f t="shared" si="402"/>
        <v/>
      </c>
      <c r="DB232" s="22" t="str">
        <f t="shared" si="403"/>
        <v/>
      </c>
      <c r="DC232" s="22" t="str">
        <f t="shared" si="404"/>
        <v/>
      </c>
      <c r="DD232" s="22" t="str">
        <f t="shared" si="405"/>
        <v/>
      </c>
      <c r="DE232" s="22" t="str">
        <f t="shared" si="406"/>
        <v/>
      </c>
      <c r="DF232" s="22" t="str">
        <f t="shared" si="407"/>
        <v/>
      </c>
      <c r="DG232" s="22" t="str">
        <f t="shared" si="408"/>
        <v/>
      </c>
      <c r="DH232" s="22" t="str">
        <f t="shared" si="409"/>
        <v/>
      </c>
      <c r="DI232" s="22" t="str">
        <f t="shared" si="410"/>
        <v/>
      </c>
      <c r="DJ232" s="22" t="str">
        <f t="shared" si="411"/>
        <v/>
      </c>
      <c r="DK232" s="22" t="str">
        <f t="shared" si="412"/>
        <v/>
      </c>
      <c r="DL232" s="22" t="str">
        <f t="shared" si="413"/>
        <v/>
      </c>
      <c r="DM232" s="22" t="str">
        <f t="shared" si="414"/>
        <v/>
      </c>
      <c r="DN232" s="22" t="str">
        <f t="shared" si="415"/>
        <v/>
      </c>
      <c r="DO232" s="22" t="str">
        <f t="shared" si="416"/>
        <v/>
      </c>
      <c r="DP232" s="22" t="str">
        <f t="shared" si="417"/>
        <v/>
      </c>
      <c r="DQ232" s="22" t="str">
        <f t="shared" si="418"/>
        <v/>
      </c>
      <c r="DR232" s="22" t="str">
        <f t="shared" si="419"/>
        <v/>
      </c>
      <c r="DS232" s="22" t="str">
        <f t="shared" si="420"/>
        <v/>
      </c>
      <c r="DT232" s="22" t="str">
        <f t="shared" si="421"/>
        <v/>
      </c>
      <c r="DU232" s="22" t="str">
        <f t="shared" si="422"/>
        <v/>
      </c>
      <c r="DV232" s="22" t="str">
        <f t="shared" si="423"/>
        <v/>
      </c>
      <c r="DX232" s="18">
        <f t="shared" si="424"/>
        <v>1.9694058283241549</v>
      </c>
      <c r="DY232" s="18">
        <f t="shared" si="425"/>
        <v>1.9281380385689189</v>
      </c>
      <c r="DZ232" s="18">
        <f t="shared" si="426"/>
        <v>1.8849916233664674</v>
      </c>
      <c r="EA232" s="18">
        <f t="shared" si="427"/>
        <v>1.8424852315549887</v>
      </c>
      <c r="EB232" s="18">
        <f t="shared" si="428"/>
        <v>1.800325613892837</v>
      </c>
      <c r="EC232" s="18">
        <f t="shared" si="429"/>
        <v>1.7598601056033749</v>
      </c>
      <c r="ED232" s="18">
        <f t="shared" si="430"/>
        <v>1.7197313664687501</v>
      </c>
      <c r="EE232" s="18">
        <f t="shared" si="431"/>
        <v>1.6811271283903406</v>
      </c>
      <c r="EF232" s="18">
        <f t="shared" si="432"/>
        <v>1.6426081116576787</v>
      </c>
      <c r="EG232" s="18">
        <f t="shared" si="433"/>
        <v>1.6052778814486806</v>
      </c>
      <c r="EH232" s="18">
        <f t="shared" si="434"/>
        <v>1.5677670693106114</v>
      </c>
      <c r="EI232" s="18">
        <f t="shared" si="435"/>
        <v>1.5310000915709476</v>
      </c>
      <c r="EJ232" s="18">
        <f t="shared" si="436"/>
        <v>76.19922546170794</v>
      </c>
      <c r="EK232" s="18">
        <f t="shared" si="437"/>
        <v>0</v>
      </c>
      <c r="EL232" s="18">
        <f t="shared" si="438"/>
        <v>0</v>
      </c>
      <c r="EM232" s="18">
        <f t="shared" si="439"/>
        <v>0</v>
      </c>
      <c r="EN232" s="18">
        <f t="shared" si="440"/>
        <v>0</v>
      </c>
      <c r="EO232" s="18">
        <f t="shared" si="441"/>
        <v>0</v>
      </c>
      <c r="EP232" s="18">
        <f t="shared" si="442"/>
        <v>0</v>
      </c>
      <c r="EQ232" s="18">
        <f t="shared" si="443"/>
        <v>0</v>
      </c>
      <c r="ER232" s="18">
        <f t="shared" si="444"/>
        <v>0</v>
      </c>
      <c r="ES232" s="18">
        <f t="shared" si="445"/>
        <v>0</v>
      </c>
      <c r="ET232" s="18">
        <f t="shared" si="446"/>
        <v>0</v>
      </c>
      <c r="EU232" s="18">
        <f t="shared" si="447"/>
        <v>0</v>
      </c>
      <c r="EV232" s="18">
        <f t="shared" si="448"/>
        <v>0</v>
      </c>
      <c r="EW232" s="18">
        <f t="shared" si="449"/>
        <v>0</v>
      </c>
      <c r="EX232" s="18">
        <f t="shared" si="450"/>
        <v>0</v>
      </c>
      <c r="EY232" s="18">
        <f t="shared" si="451"/>
        <v>0</v>
      </c>
      <c r="EZ232" s="18">
        <f t="shared" si="452"/>
        <v>0</v>
      </c>
      <c r="FA232" s="18">
        <f t="shared" si="453"/>
        <v>0</v>
      </c>
      <c r="FB232" s="18">
        <f t="shared" si="454"/>
        <v>0</v>
      </c>
      <c r="FC232" s="18">
        <f t="shared" si="455"/>
        <v>0</v>
      </c>
      <c r="FD232" s="18">
        <f t="shared" si="456"/>
        <v>0</v>
      </c>
      <c r="FE232" s="18">
        <f t="shared" si="457"/>
        <v>0</v>
      </c>
      <c r="FF232" s="18">
        <f t="shared" si="458"/>
        <v>0</v>
      </c>
      <c r="FG232" s="18">
        <f t="shared" si="459"/>
        <v>0</v>
      </c>
      <c r="FH232" s="18">
        <f t="shared" si="460"/>
        <v>0</v>
      </c>
      <c r="FI232" s="18">
        <f t="shared" si="461"/>
        <v>0</v>
      </c>
      <c r="FJ232" s="18">
        <f t="shared" si="462"/>
        <v>0</v>
      </c>
      <c r="FK232" s="18">
        <f t="shared" si="463"/>
        <v>0</v>
      </c>
      <c r="FL232" s="18">
        <f t="shared" si="464"/>
        <v>0</v>
      </c>
      <c r="FM232" s="18">
        <f t="shared" si="465"/>
        <v>0</v>
      </c>
      <c r="FN232" s="18">
        <f t="shared" si="466"/>
        <v>0</v>
      </c>
      <c r="FO232" s="18">
        <f t="shared" si="467"/>
        <v>0</v>
      </c>
      <c r="FP232" s="18">
        <f t="shared" si="468"/>
        <v>0</v>
      </c>
      <c r="FQ232" s="18">
        <f t="shared" si="469"/>
        <v>0</v>
      </c>
      <c r="FR232" s="18">
        <f t="shared" si="470"/>
        <v>0</v>
      </c>
      <c r="FS232" s="18">
        <f t="shared" si="471"/>
        <v>0</v>
      </c>
      <c r="FT232" s="18">
        <f t="shared" si="472"/>
        <v>0</v>
      </c>
      <c r="FU232" s="18">
        <f t="shared" si="473"/>
        <v>0</v>
      </c>
      <c r="FV232" s="18">
        <f t="shared" si="474"/>
        <v>0</v>
      </c>
      <c r="FW232" s="18">
        <f t="shared" si="475"/>
        <v>0</v>
      </c>
      <c r="FX232" s="18">
        <f t="shared" si="476"/>
        <v>0</v>
      </c>
      <c r="FY232" s="18">
        <f t="shared" si="477"/>
        <v>0</v>
      </c>
      <c r="FZ232" s="18">
        <f t="shared" si="478"/>
        <v>0</v>
      </c>
      <c r="GA232" s="18">
        <f t="shared" si="479"/>
        <v>0</v>
      </c>
      <c r="GB232" s="18">
        <f t="shared" si="480"/>
        <v>0</v>
      </c>
      <c r="GC232" s="18">
        <f t="shared" si="481"/>
        <v>0</v>
      </c>
      <c r="GD232" s="18">
        <f t="shared" si="482"/>
        <v>0</v>
      </c>
      <c r="GE232" s="18">
        <f t="shared" si="483"/>
        <v>0</v>
      </c>
    </row>
    <row r="233" spans="1:187" x14ac:dyDescent="0.2">
      <c r="A233">
        <v>230</v>
      </c>
      <c r="B233" s="16">
        <f>Bonds!B233</f>
        <v>48625</v>
      </c>
      <c r="C233" s="17">
        <f>Bonds!C233</f>
        <v>3.5</v>
      </c>
      <c r="D233">
        <f>Bonds!Q233</f>
        <v>13</v>
      </c>
      <c r="E233">
        <f t="shared" si="363"/>
        <v>0</v>
      </c>
      <c r="F233" s="16">
        <f>IF(1&gt;$D233,"",IF($E233=1,EOMONTH(EDATE(Bonds!$I233,6*(1-1)),0),EDATE(Bonds!$I233,6*(1-1))))</f>
        <v>46433</v>
      </c>
      <c r="G233" s="16">
        <f>IF(2&gt;$D233,"",IF($E233=1,EOMONTH(EDATE(Bonds!$I233,6*(2-1)),0),EDATE(Bonds!$I233,6*(2-1))))</f>
        <v>46614</v>
      </c>
      <c r="H233" s="16">
        <f>IF(3&gt;$D233,"",IF($E233=1,EOMONTH(EDATE(Bonds!$I233,6*(3-1)),0),EDATE(Bonds!$I233,6*(3-1))))</f>
        <v>46798</v>
      </c>
      <c r="I233" s="16">
        <f>IF(4&gt;$D233,"",IF($E233=1,EOMONTH(EDATE(Bonds!$I233,6*(4-1)),0),EDATE(Bonds!$I233,6*(4-1))))</f>
        <v>46980</v>
      </c>
      <c r="J233" s="16">
        <f>IF(5&gt;$D233,"",IF($E233=1,EOMONTH(EDATE(Bonds!$I233,6*(5-1)),0),EDATE(Bonds!$I233,6*(5-1))))</f>
        <v>47164</v>
      </c>
      <c r="K233" s="16">
        <f>IF(6&gt;$D233,"",IF($E233=1,EOMONTH(EDATE(Bonds!$I233,6*(6-1)),0),EDATE(Bonds!$I233,6*(6-1))))</f>
        <v>47345</v>
      </c>
      <c r="L233" s="16">
        <f>IF(7&gt;$D233,"",IF($E233=1,EOMONTH(EDATE(Bonds!$I233,6*(7-1)),0),EDATE(Bonds!$I233,6*(7-1))))</f>
        <v>47529</v>
      </c>
      <c r="M233" s="16">
        <f>IF(8&gt;$D233,"",IF($E233=1,EOMONTH(EDATE(Bonds!$I233,6*(8-1)),0),EDATE(Bonds!$I233,6*(8-1))))</f>
        <v>47710</v>
      </c>
      <c r="N233" s="16">
        <f>IF(9&gt;$D233,"",IF($E233=1,EOMONTH(EDATE(Bonds!$I233,6*(9-1)),0),EDATE(Bonds!$I233,6*(9-1))))</f>
        <v>47894</v>
      </c>
      <c r="O233" s="16">
        <f>IF(10&gt;$D233,"",IF($E233=1,EOMONTH(EDATE(Bonds!$I233,6*(10-1)),0),EDATE(Bonds!$I233,6*(10-1))))</f>
        <v>48075</v>
      </c>
      <c r="P233" s="16">
        <f>IF(11&gt;$D233,"",IF($E233=1,EOMONTH(EDATE(Bonds!$I233,6*(11-1)),0),EDATE(Bonds!$I233,6*(11-1))))</f>
        <v>48259</v>
      </c>
      <c r="Q233" s="16">
        <f>IF(12&gt;$D233,"",IF($E233=1,EOMONTH(EDATE(Bonds!$I233,6*(12-1)),0),EDATE(Bonds!$I233,6*(12-1))))</f>
        <v>48441</v>
      </c>
      <c r="R233" s="16">
        <f>IF(13&gt;$D233,"",IF($E233=1,EOMONTH(EDATE(Bonds!$I233,6*(13-1)),0),EDATE(Bonds!$I233,6*(13-1))))</f>
        <v>48625</v>
      </c>
      <c r="S233" s="16" t="str">
        <f>IF(14&gt;$D233,"",IF($E233=1,EOMONTH(EDATE(Bonds!$I233,6*(14-1)),0),EDATE(Bonds!$I233,6*(14-1))))</f>
        <v/>
      </c>
      <c r="T233" s="16" t="str">
        <f>IF(15&gt;$D233,"",IF($E233=1,EOMONTH(EDATE(Bonds!$I233,6*(15-1)),0),EDATE(Bonds!$I233,6*(15-1))))</f>
        <v/>
      </c>
      <c r="U233" s="16" t="str">
        <f>IF(16&gt;$D233,"",IF($E233=1,EOMONTH(EDATE(Bonds!$I233,6*(16-1)),0),EDATE(Bonds!$I233,6*(16-1))))</f>
        <v/>
      </c>
      <c r="V233" s="16" t="str">
        <f>IF(17&gt;$D233,"",IF($E233=1,EOMONTH(EDATE(Bonds!$I233,6*(17-1)),0),EDATE(Bonds!$I233,6*(17-1))))</f>
        <v/>
      </c>
      <c r="W233" s="16" t="str">
        <f>IF(18&gt;$D233,"",IF($E233=1,EOMONTH(EDATE(Bonds!$I233,6*(18-1)),0),EDATE(Bonds!$I233,6*(18-1))))</f>
        <v/>
      </c>
      <c r="X233" s="16" t="str">
        <f>IF(19&gt;$D233,"",IF($E233=1,EOMONTH(EDATE(Bonds!$I233,6*(19-1)),0),EDATE(Bonds!$I233,6*(19-1))))</f>
        <v/>
      </c>
      <c r="Y233" s="16" t="str">
        <f>IF(20&gt;$D233,"",IF($E233=1,EOMONTH(EDATE(Bonds!$I233,6*(20-1)),0),EDATE(Bonds!$I233,6*(20-1))))</f>
        <v/>
      </c>
      <c r="Z233" s="16" t="str">
        <f>IF(21&gt;$D233,"",IF($E233=1,EOMONTH(EDATE(Bonds!$I233,6*(21-1)),0),EDATE(Bonds!$I233,6*(21-1))))</f>
        <v/>
      </c>
      <c r="AA233" s="16" t="str">
        <f>IF(22&gt;$D233,"",IF($E233=1,EOMONTH(EDATE(Bonds!$I233,6*(22-1)),0),EDATE(Bonds!$I233,6*(22-1))))</f>
        <v/>
      </c>
      <c r="AB233" s="16" t="str">
        <f>IF(23&gt;$D233,"",IF($E233=1,EOMONTH(EDATE(Bonds!$I233,6*(23-1)),0),EDATE(Bonds!$I233,6*(23-1))))</f>
        <v/>
      </c>
      <c r="AC233" s="16" t="str">
        <f>IF(24&gt;$D233,"",IF($E233=1,EOMONTH(EDATE(Bonds!$I233,6*(24-1)),0),EDATE(Bonds!$I233,6*(24-1))))</f>
        <v/>
      </c>
      <c r="AD233" s="16" t="str">
        <f>IF(25&gt;$D233,"",IF($E233=1,EOMONTH(EDATE(Bonds!$I233,6*(25-1)),0),EDATE(Bonds!$I233,6*(25-1))))</f>
        <v/>
      </c>
      <c r="AE233" s="16" t="str">
        <f>IF(26&gt;$D233,"",IF($E233=1,EOMONTH(EDATE(Bonds!$I233,6*(26-1)),0),EDATE(Bonds!$I233,6*(26-1))))</f>
        <v/>
      </c>
      <c r="AF233" s="16" t="str">
        <f>IF(27&gt;$D233,"",IF($E233=1,EOMONTH(EDATE(Bonds!$I233,6*(27-1)),0),EDATE(Bonds!$I233,6*(27-1))))</f>
        <v/>
      </c>
      <c r="AG233" s="16" t="str">
        <f>IF(28&gt;$D233,"",IF($E233=1,EOMONTH(EDATE(Bonds!$I233,6*(28-1)),0),EDATE(Bonds!$I233,6*(28-1))))</f>
        <v/>
      </c>
      <c r="AH233" s="16" t="str">
        <f>IF(29&gt;$D233,"",IF($E233=1,EOMONTH(EDATE(Bonds!$I233,6*(29-1)),0),EDATE(Bonds!$I233,6*(29-1))))</f>
        <v/>
      </c>
      <c r="AI233" s="16" t="str">
        <f>IF(30&gt;$D233,"",IF($E233=1,EOMONTH(EDATE(Bonds!$I233,6*(30-1)),0),EDATE(Bonds!$I233,6*(30-1))))</f>
        <v/>
      </c>
      <c r="AJ233" s="16" t="str">
        <f>IF(31&gt;$D233,"",IF($E233=1,EOMONTH(EDATE(Bonds!$I233,6*(31-1)),0),EDATE(Bonds!$I233,6*(31-1))))</f>
        <v/>
      </c>
      <c r="AK233" s="16" t="str">
        <f>IF(32&gt;$D233,"",IF($E233=1,EOMONTH(EDATE(Bonds!$I233,6*(32-1)),0),EDATE(Bonds!$I233,6*(32-1))))</f>
        <v/>
      </c>
      <c r="AL233" s="16" t="str">
        <f>IF(33&gt;$D233,"",IF($E233=1,EOMONTH(EDATE(Bonds!$I233,6*(33-1)),0),EDATE(Bonds!$I233,6*(33-1))))</f>
        <v/>
      </c>
      <c r="AM233" s="16" t="str">
        <f>IF(34&gt;$D233,"",IF($E233=1,EOMONTH(EDATE(Bonds!$I233,6*(34-1)),0),EDATE(Bonds!$I233,6*(34-1))))</f>
        <v/>
      </c>
      <c r="AN233" s="16" t="str">
        <f>IF(35&gt;$D233,"",IF($E233=1,EOMONTH(EDATE(Bonds!$I233,6*(35-1)),0),EDATE(Bonds!$I233,6*(35-1))))</f>
        <v/>
      </c>
      <c r="AO233" s="16" t="str">
        <f>IF(36&gt;$D233,"",IF($E233=1,EOMONTH(EDATE(Bonds!$I233,6*(36-1)),0),EDATE(Bonds!$I233,6*(36-1))))</f>
        <v/>
      </c>
      <c r="AP233" s="16" t="str">
        <f>IF(37&gt;$D233,"",IF($E233=1,EOMONTH(EDATE(Bonds!$I233,6*(37-1)),0),EDATE(Bonds!$I233,6*(37-1))))</f>
        <v/>
      </c>
      <c r="AQ233" s="16" t="str">
        <f>IF(38&gt;$D233,"",IF($E233=1,EOMONTH(EDATE(Bonds!$I233,6*(38-1)),0),EDATE(Bonds!$I233,6*(38-1))))</f>
        <v/>
      </c>
      <c r="AR233" s="16" t="str">
        <f>IF(39&gt;$D233,"",IF($E233=1,EOMONTH(EDATE(Bonds!$I233,6*(39-1)),0),EDATE(Bonds!$I233,6*(39-1))))</f>
        <v/>
      </c>
      <c r="AS233" s="16" t="str">
        <f>IF(40&gt;$D233,"",IF($E233=1,EOMONTH(EDATE(Bonds!$I233,6*(40-1)),0),EDATE(Bonds!$I233,6*(40-1))))</f>
        <v/>
      </c>
      <c r="AT233" s="16" t="str">
        <f>IF(41&gt;$D233,"",IF($E233=1,EOMONTH(EDATE(Bonds!$I233,6*(41-1)),0),EDATE(Bonds!$I233,6*(41-1))))</f>
        <v/>
      </c>
      <c r="AU233" s="16" t="str">
        <f>IF(42&gt;$D233,"",IF($E233=1,EOMONTH(EDATE(Bonds!$I233,6*(42-1)),0),EDATE(Bonds!$I233,6*(42-1))))</f>
        <v/>
      </c>
      <c r="AV233" s="16" t="str">
        <f>IF(43&gt;$D233,"",IF($E233=1,EOMONTH(EDATE(Bonds!$I233,6*(43-1)),0),EDATE(Bonds!$I233,6*(43-1))))</f>
        <v/>
      </c>
      <c r="AW233" s="16" t="str">
        <f>IF(44&gt;$D233,"",IF($E233=1,EOMONTH(EDATE(Bonds!$I233,6*(44-1)),0),EDATE(Bonds!$I233,6*(44-1))))</f>
        <v/>
      </c>
      <c r="AX233" s="16" t="str">
        <f>IF(45&gt;$D233,"",IF($E233=1,EOMONTH(EDATE(Bonds!$I233,6*(45-1)),0),EDATE(Bonds!$I233,6*(45-1))))</f>
        <v/>
      </c>
      <c r="AY233" s="16" t="str">
        <f>IF(46&gt;$D233,"",IF($E233=1,EOMONTH(EDATE(Bonds!$I233,6*(46-1)),0),EDATE(Bonds!$I233,6*(46-1))))</f>
        <v/>
      </c>
      <c r="AZ233" s="16" t="str">
        <f>IF(47&gt;$D233,"",IF($E233=1,EOMONTH(EDATE(Bonds!$I233,6*(47-1)),0),EDATE(Bonds!$I233,6*(47-1))))</f>
        <v/>
      </c>
      <c r="BA233" s="16" t="str">
        <f>IF(48&gt;$D233,"",IF($E233=1,EOMONTH(EDATE(Bonds!$I233,6*(48-1)),0),EDATE(Bonds!$I233,6*(48-1))))</f>
        <v/>
      </c>
      <c r="BB233" s="16" t="str">
        <f>IF(49&gt;$D233,"",IF($E233=1,EOMONTH(EDATE(Bonds!$I233,6*(49-1)),0),EDATE(Bonds!$I233,6*(49-1))))</f>
        <v/>
      </c>
      <c r="BC233" s="16" t="str">
        <f>IF(50&gt;$D233,"",IF($E233=1,EOMONTH(EDATE(Bonds!$I233,6*(50-1)),0),EDATE(Bonds!$I233,6*(50-1))))</f>
        <v/>
      </c>
      <c r="BD233" s="16" t="str">
        <f>IF(51&gt;$D233,"",IF($E233=1,EOMONTH(EDATE(Bonds!$I233,6*(51-1)),0),EDATE(Bonds!$I233,6*(51-1))))</f>
        <v/>
      </c>
      <c r="BE233" s="16" t="str">
        <f>IF(52&gt;$D233,"",IF($E233=1,EOMONTH(EDATE(Bonds!$I233,6*(52-1)),0),EDATE(Bonds!$I233,6*(52-1))))</f>
        <v/>
      </c>
      <c r="BF233" s="16" t="str">
        <f>IF(53&gt;$D233,"",IF($E233=1,EOMONTH(EDATE(Bonds!$I233,6*(53-1)),0),EDATE(Bonds!$I233,6*(53-1))))</f>
        <v/>
      </c>
      <c r="BG233" s="16" t="str">
        <f>IF(54&gt;$D233,"",IF($E233=1,EOMONTH(EDATE(Bonds!$I233,6*(54-1)),0),EDATE(Bonds!$I233,6*(54-1))))</f>
        <v/>
      </c>
      <c r="BH233" s="16" t="str">
        <f>IF(55&gt;$D233,"",IF($E233=1,EOMONTH(EDATE(Bonds!$I233,6*(55-1)),0),EDATE(Bonds!$I233,6*(55-1))))</f>
        <v/>
      </c>
      <c r="BI233" s="16" t="str">
        <f>IF(56&gt;$D233,"",IF($E233=1,EOMONTH(EDATE(Bonds!$I233,6*(56-1)),0),EDATE(Bonds!$I233,6*(56-1))))</f>
        <v/>
      </c>
      <c r="BJ233" s="16" t="str">
        <f>IF(57&gt;$D233,"",IF($E233=1,EOMONTH(EDATE(Bonds!$I233,6*(57-1)),0),EDATE(Bonds!$I233,6*(57-1))))</f>
        <v/>
      </c>
      <c r="BK233" s="16" t="str">
        <f>IF(58&gt;$D233,"",IF($E233=1,EOMONTH(EDATE(Bonds!$I233,6*(58-1)),0),EDATE(Bonds!$I233,6*(58-1))))</f>
        <v/>
      </c>
      <c r="BL233" s="16" t="str">
        <f>IF(59&gt;$D233,"",IF($E233=1,EOMONTH(EDATE(Bonds!$I233,6*(59-1)),0),EDATE(Bonds!$I233,6*(59-1))))</f>
        <v/>
      </c>
      <c r="BM233" s="16" t="str">
        <f>IF(60&gt;$D233,"",IF($E233=1,EOMONTH(EDATE(Bonds!$I233,6*(60-1)),0),EDATE(Bonds!$I233,6*(60-1))))</f>
        <v/>
      </c>
      <c r="BO233" s="22">
        <f t="shared" si="364"/>
        <v>3.9020657449939315E-2</v>
      </c>
      <c r="BP233" s="22">
        <f t="shared" si="365"/>
        <v>4.1110910077221674E-2</v>
      </c>
      <c r="BQ233" s="22">
        <f t="shared" si="366"/>
        <v>4.2474903504774571E-2</v>
      </c>
      <c r="BR233" s="22">
        <f t="shared" si="367"/>
        <v>4.3324176224102208E-2</v>
      </c>
      <c r="BS233" s="22">
        <f t="shared" si="368"/>
        <v>4.3859676958404203E-2</v>
      </c>
      <c r="BT233" s="22">
        <f t="shared" si="369"/>
        <v>4.4193064657407355E-2</v>
      </c>
      <c r="BU233" s="22">
        <f t="shared" si="370"/>
        <v>4.4421617888674783E-2</v>
      </c>
      <c r="BV233" s="22">
        <f t="shared" si="371"/>
        <v>4.4594344852586863E-2</v>
      </c>
      <c r="BW233" s="22">
        <f t="shared" si="372"/>
        <v>4.4754437131412791E-2</v>
      </c>
      <c r="BX233" s="22">
        <f t="shared" si="373"/>
        <v>4.4919387561918309E-2</v>
      </c>
      <c r="BY233" s="22">
        <f t="shared" si="374"/>
        <v>4.5107990909957416E-2</v>
      </c>
      <c r="BZ233" s="22">
        <f t="shared" si="375"/>
        <v>4.5321776780841601E-2</v>
      </c>
      <c r="CA233" s="22">
        <f t="shared" si="376"/>
        <v>4.5567503306295901E-2</v>
      </c>
      <c r="CB233" s="22" t="str">
        <f t="shared" si="377"/>
        <v/>
      </c>
      <c r="CC233" s="22" t="str">
        <f t="shared" si="378"/>
        <v/>
      </c>
      <c r="CD233" s="22" t="str">
        <f t="shared" si="379"/>
        <v/>
      </c>
      <c r="CE233" s="22" t="str">
        <f t="shared" si="380"/>
        <v/>
      </c>
      <c r="CF233" s="22" t="str">
        <f t="shared" si="381"/>
        <v/>
      </c>
      <c r="CG233" s="22" t="str">
        <f t="shared" si="382"/>
        <v/>
      </c>
      <c r="CH233" s="22" t="str">
        <f t="shared" si="383"/>
        <v/>
      </c>
      <c r="CI233" s="22" t="str">
        <f t="shared" si="384"/>
        <v/>
      </c>
      <c r="CJ233" s="22" t="str">
        <f t="shared" si="385"/>
        <v/>
      </c>
      <c r="CK233" s="22" t="str">
        <f t="shared" si="386"/>
        <v/>
      </c>
      <c r="CL233" s="22" t="str">
        <f t="shared" si="387"/>
        <v/>
      </c>
      <c r="CM233" s="22" t="str">
        <f t="shared" si="388"/>
        <v/>
      </c>
      <c r="CN233" s="22" t="str">
        <f t="shared" si="389"/>
        <v/>
      </c>
      <c r="CO233" s="22" t="str">
        <f t="shared" si="390"/>
        <v/>
      </c>
      <c r="CP233" s="22" t="str">
        <f t="shared" si="391"/>
        <v/>
      </c>
      <c r="CQ233" s="22" t="str">
        <f t="shared" si="392"/>
        <v/>
      </c>
      <c r="CR233" s="22" t="str">
        <f t="shared" si="393"/>
        <v/>
      </c>
      <c r="CS233" s="22" t="str">
        <f t="shared" si="394"/>
        <v/>
      </c>
      <c r="CT233" s="22" t="str">
        <f t="shared" si="395"/>
        <v/>
      </c>
      <c r="CU233" s="22" t="str">
        <f t="shared" si="396"/>
        <v/>
      </c>
      <c r="CV233" s="22" t="str">
        <f t="shared" si="397"/>
        <v/>
      </c>
      <c r="CW233" s="22" t="str">
        <f t="shared" si="398"/>
        <v/>
      </c>
      <c r="CX233" s="22" t="str">
        <f t="shared" si="399"/>
        <v/>
      </c>
      <c r="CY233" s="22" t="str">
        <f t="shared" si="400"/>
        <v/>
      </c>
      <c r="CZ233" s="22" t="str">
        <f t="shared" si="401"/>
        <v/>
      </c>
      <c r="DA233" s="22" t="str">
        <f t="shared" si="402"/>
        <v/>
      </c>
      <c r="DB233" s="22" t="str">
        <f t="shared" si="403"/>
        <v/>
      </c>
      <c r="DC233" s="22" t="str">
        <f t="shared" si="404"/>
        <v/>
      </c>
      <c r="DD233" s="22" t="str">
        <f t="shared" si="405"/>
        <v/>
      </c>
      <c r="DE233" s="22" t="str">
        <f t="shared" si="406"/>
        <v/>
      </c>
      <c r="DF233" s="22" t="str">
        <f t="shared" si="407"/>
        <v/>
      </c>
      <c r="DG233" s="22" t="str">
        <f t="shared" si="408"/>
        <v/>
      </c>
      <c r="DH233" s="22" t="str">
        <f t="shared" si="409"/>
        <v/>
      </c>
      <c r="DI233" s="22" t="str">
        <f t="shared" si="410"/>
        <v/>
      </c>
      <c r="DJ233" s="22" t="str">
        <f t="shared" si="411"/>
        <v/>
      </c>
      <c r="DK233" s="22" t="str">
        <f t="shared" si="412"/>
        <v/>
      </c>
      <c r="DL233" s="22" t="str">
        <f t="shared" si="413"/>
        <v/>
      </c>
      <c r="DM233" s="22" t="str">
        <f t="shared" si="414"/>
        <v/>
      </c>
      <c r="DN233" s="22" t="str">
        <f t="shared" si="415"/>
        <v/>
      </c>
      <c r="DO233" s="22" t="str">
        <f t="shared" si="416"/>
        <v/>
      </c>
      <c r="DP233" s="22" t="str">
        <f t="shared" si="417"/>
        <v/>
      </c>
      <c r="DQ233" s="22" t="str">
        <f t="shared" si="418"/>
        <v/>
      </c>
      <c r="DR233" s="22" t="str">
        <f t="shared" si="419"/>
        <v/>
      </c>
      <c r="DS233" s="22" t="str">
        <f t="shared" si="420"/>
        <v/>
      </c>
      <c r="DT233" s="22" t="str">
        <f t="shared" si="421"/>
        <v/>
      </c>
      <c r="DU233" s="22" t="str">
        <f t="shared" si="422"/>
        <v/>
      </c>
      <c r="DV233" s="22" t="str">
        <f t="shared" si="423"/>
        <v/>
      </c>
      <c r="DX233" s="18">
        <f t="shared" si="424"/>
        <v>1.7203208983022387</v>
      </c>
      <c r="DY233" s="18">
        <f t="shared" si="425"/>
        <v>1.6840608695603339</v>
      </c>
      <c r="DZ233" s="18">
        <f t="shared" si="426"/>
        <v>1.6462858467800523</v>
      </c>
      <c r="EA233" s="18">
        <f t="shared" si="427"/>
        <v>1.6091361015100074</v>
      </c>
      <c r="EB233" s="18">
        <f t="shared" si="428"/>
        <v>1.5723166590209234</v>
      </c>
      <c r="EC233" s="18">
        <f t="shared" si="429"/>
        <v>1.5369829361126222</v>
      </c>
      <c r="ED233" s="18">
        <f t="shared" si="430"/>
        <v>1.5019387013735686</v>
      </c>
      <c r="EE233" s="18">
        <f t="shared" si="431"/>
        <v>1.4682165943327807</v>
      </c>
      <c r="EF233" s="18">
        <f t="shared" si="432"/>
        <v>1.4345583633523318</v>
      </c>
      <c r="EG233" s="18">
        <f t="shared" si="433"/>
        <v>1.4019293385467466</v>
      </c>
      <c r="EH233" s="18">
        <f t="shared" si="434"/>
        <v>1.3691346308818884</v>
      </c>
      <c r="EI233" s="18">
        <f t="shared" si="435"/>
        <v>1.3369846949974475</v>
      </c>
      <c r="EJ233" s="18">
        <f t="shared" si="436"/>
        <v>75.859983864933938</v>
      </c>
      <c r="EK233" s="18">
        <f t="shared" si="437"/>
        <v>0</v>
      </c>
      <c r="EL233" s="18">
        <f t="shared" si="438"/>
        <v>0</v>
      </c>
      <c r="EM233" s="18">
        <f t="shared" si="439"/>
        <v>0</v>
      </c>
      <c r="EN233" s="18">
        <f t="shared" si="440"/>
        <v>0</v>
      </c>
      <c r="EO233" s="18">
        <f t="shared" si="441"/>
        <v>0</v>
      </c>
      <c r="EP233" s="18">
        <f t="shared" si="442"/>
        <v>0</v>
      </c>
      <c r="EQ233" s="18">
        <f t="shared" si="443"/>
        <v>0</v>
      </c>
      <c r="ER233" s="18">
        <f t="shared" si="444"/>
        <v>0</v>
      </c>
      <c r="ES233" s="18">
        <f t="shared" si="445"/>
        <v>0</v>
      </c>
      <c r="ET233" s="18">
        <f t="shared" si="446"/>
        <v>0</v>
      </c>
      <c r="EU233" s="18">
        <f t="shared" si="447"/>
        <v>0</v>
      </c>
      <c r="EV233" s="18">
        <f t="shared" si="448"/>
        <v>0</v>
      </c>
      <c r="EW233" s="18">
        <f t="shared" si="449"/>
        <v>0</v>
      </c>
      <c r="EX233" s="18">
        <f t="shared" si="450"/>
        <v>0</v>
      </c>
      <c r="EY233" s="18">
        <f t="shared" si="451"/>
        <v>0</v>
      </c>
      <c r="EZ233" s="18">
        <f t="shared" si="452"/>
        <v>0</v>
      </c>
      <c r="FA233" s="18">
        <f t="shared" si="453"/>
        <v>0</v>
      </c>
      <c r="FB233" s="18">
        <f t="shared" si="454"/>
        <v>0</v>
      </c>
      <c r="FC233" s="18">
        <f t="shared" si="455"/>
        <v>0</v>
      </c>
      <c r="FD233" s="18">
        <f t="shared" si="456"/>
        <v>0</v>
      </c>
      <c r="FE233" s="18">
        <f t="shared" si="457"/>
        <v>0</v>
      </c>
      <c r="FF233" s="18">
        <f t="shared" si="458"/>
        <v>0</v>
      </c>
      <c r="FG233" s="18">
        <f t="shared" si="459"/>
        <v>0</v>
      </c>
      <c r="FH233" s="18">
        <f t="shared" si="460"/>
        <v>0</v>
      </c>
      <c r="FI233" s="18">
        <f t="shared" si="461"/>
        <v>0</v>
      </c>
      <c r="FJ233" s="18">
        <f t="shared" si="462"/>
        <v>0</v>
      </c>
      <c r="FK233" s="18">
        <f t="shared" si="463"/>
        <v>0</v>
      </c>
      <c r="FL233" s="18">
        <f t="shared" si="464"/>
        <v>0</v>
      </c>
      <c r="FM233" s="18">
        <f t="shared" si="465"/>
        <v>0</v>
      </c>
      <c r="FN233" s="18">
        <f t="shared" si="466"/>
        <v>0</v>
      </c>
      <c r="FO233" s="18">
        <f t="shared" si="467"/>
        <v>0</v>
      </c>
      <c r="FP233" s="18">
        <f t="shared" si="468"/>
        <v>0</v>
      </c>
      <c r="FQ233" s="18">
        <f t="shared" si="469"/>
        <v>0</v>
      </c>
      <c r="FR233" s="18">
        <f t="shared" si="470"/>
        <v>0</v>
      </c>
      <c r="FS233" s="18">
        <f t="shared" si="471"/>
        <v>0</v>
      </c>
      <c r="FT233" s="18">
        <f t="shared" si="472"/>
        <v>0</v>
      </c>
      <c r="FU233" s="18">
        <f t="shared" si="473"/>
        <v>0</v>
      </c>
      <c r="FV233" s="18">
        <f t="shared" si="474"/>
        <v>0</v>
      </c>
      <c r="FW233" s="18">
        <f t="shared" si="475"/>
        <v>0</v>
      </c>
      <c r="FX233" s="18">
        <f t="shared" si="476"/>
        <v>0</v>
      </c>
      <c r="FY233" s="18">
        <f t="shared" si="477"/>
        <v>0</v>
      </c>
      <c r="FZ233" s="18">
        <f t="shared" si="478"/>
        <v>0</v>
      </c>
      <c r="GA233" s="18">
        <f t="shared" si="479"/>
        <v>0</v>
      </c>
      <c r="GB233" s="18">
        <f t="shared" si="480"/>
        <v>0</v>
      </c>
      <c r="GC233" s="18">
        <f t="shared" si="481"/>
        <v>0</v>
      </c>
      <c r="GD233" s="18">
        <f t="shared" si="482"/>
        <v>0</v>
      </c>
      <c r="GE233" s="18">
        <f t="shared" si="483"/>
        <v>0</v>
      </c>
    </row>
    <row r="234" spans="1:187" x14ac:dyDescent="0.2">
      <c r="A234">
        <v>231</v>
      </c>
      <c r="B234" s="16">
        <f>Bonds!B234</f>
        <v>48638</v>
      </c>
      <c r="C234" s="17">
        <f>Bonds!C234</f>
        <v>3.75</v>
      </c>
      <c r="D234">
        <f>Bonds!Q234</f>
        <v>13</v>
      </c>
      <c r="E234">
        <f t="shared" si="363"/>
        <v>1</v>
      </c>
      <c r="F234" s="16">
        <f>IF(1&gt;$D234,"",IF($E234=1,EOMONTH(EDATE(Bonds!$I234,6*(1-1)),0),EDATE(Bonds!$I234,6*(1-1))))</f>
        <v>46446</v>
      </c>
      <c r="G234" s="16">
        <f>IF(2&gt;$D234,"",IF($E234=1,EOMONTH(EDATE(Bonds!$I234,6*(2-1)),0),EDATE(Bonds!$I234,6*(2-1))))</f>
        <v>46630</v>
      </c>
      <c r="H234" s="16">
        <f>IF(3&gt;$D234,"",IF($E234=1,EOMONTH(EDATE(Bonds!$I234,6*(3-1)),0),EDATE(Bonds!$I234,6*(3-1))))</f>
        <v>46812</v>
      </c>
      <c r="I234" s="16">
        <f>IF(4&gt;$D234,"",IF($E234=1,EOMONTH(EDATE(Bonds!$I234,6*(4-1)),0),EDATE(Bonds!$I234,6*(4-1))))</f>
        <v>46996</v>
      </c>
      <c r="J234" s="16">
        <f>IF(5&gt;$D234,"",IF($E234=1,EOMONTH(EDATE(Bonds!$I234,6*(5-1)),0),EDATE(Bonds!$I234,6*(5-1))))</f>
        <v>47177</v>
      </c>
      <c r="K234" s="16">
        <f>IF(6&gt;$D234,"",IF($E234=1,EOMONTH(EDATE(Bonds!$I234,6*(6-1)),0),EDATE(Bonds!$I234,6*(6-1))))</f>
        <v>47361</v>
      </c>
      <c r="L234" s="16">
        <f>IF(7&gt;$D234,"",IF($E234=1,EOMONTH(EDATE(Bonds!$I234,6*(7-1)),0),EDATE(Bonds!$I234,6*(7-1))))</f>
        <v>47542</v>
      </c>
      <c r="M234" s="16">
        <f>IF(8&gt;$D234,"",IF($E234=1,EOMONTH(EDATE(Bonds!$I234,6*(8-1)),0),EDATE(Bonds!$I234,6*(8-1))))</f>
        <v>47726</v>
      </c>
      <c r="N234" s="16">
        <f>IF(9&gt;$D234,"",IF($E234=1,EOMONTH(EDATE(Bonds!$I234,6*(9-1)),0),EDATE(Bonds!$I234,6*(9-1))))</f>
        <v>47907</v>
      </c>
      <c r="O234" s="16">
        <f>IF(10&gt;$D234,"",IF($E234=1,EOMONTH(EDATE(Bonds!$I234,6*(10-1)),0),EDATE(Bonds!$I234,6*(10-1))))</f>
        <v>48091</v>
      </c>
      <c r="P234" s="16">
        <f>IF(11&gt;$D234,"",IF($E234=1,EOMONTH(EDATE(Bonds!$I234,6*(11-1)),0),EDATE(Bonds!$I234,6*(11-1))))</f>
        <v>48273</v>
      </c>
      <c r="Q234" s="16">
        <f>IF(12&gt;$D234,"",IF($E234=1,EOMONTH(EDATE(Bonds!$I234,6*(12-1)),0),EDATE(Bonds!$I234,6*(12-1))))</f>
        <v>48457</v>
      </c>
      <c r="R234" s="16">
        <f>IF(13&gt;$D234,"",IF($E234=1,EOMONTH(EDATE(Bonds!$I234,6*(13-1)),0),EDATE(Bonds!$I234,6*(13-1))))</f>
        <v>48638</v>
      </c>
      <c r="S234" s="16" t="str">
        <f>IF(14&gt;$D234,"",IF($E234=1,EOMONTH(EDATE(Bonds!$I234,6*(14-1)),0),EDATE(Bonds!$I234,6*(14-1))))</f>
        <v/>
      </c>
      <c r="T234" s="16" t="str">
        <f>IF(15&gt;$D234,"",IF($E234=1,EOMONTH(EDATE(Bonds!$I234,6*(15-1)),0),EDATE(Bonds!$I234,6*(15-1))))</f>
        <v/>
      </c>
      <c r="U234" s="16" t="str">
        <f>IF(16&gt;$D234,"",IF($E234=1,EOMONTH(EDATE(Bonds!$I234,6*(16-1)),0),EDATE(Bonds!$I234,6*(16-1))))</f>
        <v/>
      </c>
      <c r="V234" s="16" t="str">
        <f>IF(17&gt;$D234,"",IF($E234=1,EOMONTH(EDATE(Bonds!$I234,6*(17-1)),0),EDATE(Bonds!$I234,6*(17-1))))</f>
        <v/>
      </c>
      <c r="W234" s="16" t="str">
        <f>IF(18&gt;$D234,"",IF($E234=1,EOMONTH(EDATE(Bonds!$I234,6*(18-1)),0),EDATE(Bonds!$I234,6*(18-1))))</f>
        <v/>
      </c>
      <c r="X234" s="16" t="str">
        <f>IF(19&gt;$D234,"",IF($E234=1,EOMONTH(EDATE(Bonds!$I234,6*(19-1)),0),EDATE(Bonds!$I234,6*(19-1))))</f>
        <v/>
      </c>
      <c r="Y234" s="16" t="str">
        <f>IF(20&gt;$D234,"",IF($E234=1,EOMONTH(EDATE(Bonds!$I234,6*(20-1)),0),EDATE(Bonds!$I234,6*(20-1))))</f>
        <v/>
      </c>
      <c r="Z234" s="16" t="str">
        <f>IF(21&gt;$D234,"",IF($E234=1,EOMONTH(EDATE(Bonds!$I234,6*(21-1)),0),EDATE(Bonds!$I234,6*(21-1))))</f>
        <v/>
      </c>
      <c r="AA234" s="16" t="str">
        <f>IF(22&gt;$D234,"",IF($E234=1,EOMONTH(EDATE(Bonds!$I234,6*(22-1)),0),EDATE(Bonds!$I234,6*(22-1))))</f>
        <v/>
      </c>
      <c r="AB234" s="16" t="str">
        <f>IF(23&gt;$D234,"",IF($E234=1,EOMONTH(EDATE(Bonds!$I234,6*(23-1)),0),EDATE(Bonds!$I234,6*(23-1))))</f>
        <v/>
      </c>
      <c r="AC234" s="16" t="str">
        <f>IF(24&gt;$D234,"",IF($E234=1,EOMONTH(EDATE(Bonds!$I234,6*(24-1)),0),EDATE(Bonds!$I234,6*(24-1))))</f>
        <v/>
      </c>
      <c r="AD234" s="16" t="str">
        <f>IF(25&gt;$D234,"",IF($E234=1,EOMONTH(EDATE(Bonds!$I234,6*(25-1)),0),EDATE(Bonds!$I234,6*(25-1))))</f>
        <v/>
      </c>
      <c r="AE234" s="16" t="str">
        <f>IF(26&gt;$D234,"",IF($E234=1,EOMONTH(EDATE(Bonds!$I234,6*(26-1)),0),EDATE(Bonds!$I234,6*(26-1))))</f>
        <v/>
      </c>
      <c r="AF234" s="16" t="str">
        <f>IF(27&gt;$D234,"",IF($E234=1,EOMONTH(EDATE(Bonds!$I234,6*(27-1)),0),EDATE(Bonds!$I234,6*(27-1))))</f>
        <v/>
      </c>
      <c r="AG234" s="16" t="str">
        <f>IF(28&gt;$D234,"",IF($E234=1,EOMONTH(EDATE(Bonds!$I234,6*(28-1)),0),EDATE(Bonds!$I234,6*(28-1))))</f>
        <v/>
      </c>
      <c r="AH234" s="16" t="str">
        <f>IF(29&gt;$D234,"",IF($E234=1,EOMONTH(EDATE(Bonds!$I234,6*(29-1)),0),EDATE(Bonds!$I234,6*(29-1))))</f>
        <v/>
      </c>
      <c r="AI234" s="16" t="str">
        <f>IF(30&gt;$D234,"",IF($E234=1,EOMONTH(EDATE(Bonds!$I234,6*(30-1)),0),EDATE(Bonds!$I234,6*(30-1))))</f>
        <v/>
      </c>
      <c r="AJ234" s="16" t="str">
        <f>IF(31&gt;$D234,"",IF($E234=1,EOMONTH(EDATE(Bonds!$I234,6*(31-1)),0),EDATE(Bonds!$I234,6*(31-1))))</f>
        <v/>
      </c>
      <c r="AK234" s="16" t="str">
        <f>IF(32&gt;$D234,"",IF($E234=1,EOMONTH(EDATE(Bonds!$I234,6*(32-1)),0),EDATE(Bonds!$I234,6*(32-1))))</f>
        <v/>
      </c>
      <c r="AL234" s="16" t="str">
        <f>IF(33&gt;$D234,"",IF($E234=1,EOMONTH(EDATE(Bonds!$I234,6*(33-1)),0),EDATE(Bonds!$I234,6*(33-1))))</f>
        <v/>
      </c>
      <c r="AM234" s="16" t="str">
        <f>IF(34&gt;$D234,"",IF($E234=1,EOMONTH(EDATE(Bonds!$I234,6*(34-1)),0),EDATE(Bonds!$I234,6*(34-1))))</f>
        <v/>
      </c>
      <c r="AN234" s="16" t="str">
        <f>IF(35&gt;$D234,"",IF($E234=1,EOMONTH(EDATE(Bonds!$I234,6*(35-1)),0),EDATE(Bonds!$I234,6*(35-1))))</f>
        <v/>
      </c>
      <c r="AO234" s="16" t="str">
        <f>IF(36&gt;$D234,"",IF($E234=1,EOMONTH(EDATE(Bonds!$I234,6*(36-1)),0),EDATE(Bonds!$I234,6*(36-1))))</f>
        <v/>
      </c>
      <c r="AP234" s="16" t="str">
        <f>IF(37&gt;$D234,"",IF($E234=1,EOMONTH(EDATE(Bonds!$I234,6*(37-1)),0),EDATE(Bonds!$I234,6*(37-1))))</f>
        <v/>
      </c>
      <c r="AQ234" s="16" t="str">
        <f>IF(38&gt;$D234,"",IF($E234=1,EOMONTH(EDATE(Bonds!$I234,6*(38-1)),0),EDATE(Bonds!$I234,6*(38-1))))</f>
        <v/>
      </c>
      <c r="AR234" s="16" t="str">
        <f>IF(39&gt;$D234,"",IF($E234=1,EOMONTH(EDATE(Bonds!$I234,6*(39-1)),0),EDATE(Bonds!$I234,6*(39-1))))</f>
        <v/>
      </c>
      <c r="AS234" s="16" t="str">
        <f>IF(40&gt;$D234,"",IF($E234=1,EOMONTH(EDATE(Bonds!$I234,6*(40-1)),0),EDATE(Bonds!$I234,6*(40-1))))</f>
        <v/>
      </c>
      <c r="AT234" s="16" t="str">
        <f>IF(41&gt;$D234,"",IF($E234=1,EOMONTH(EDATE(Bonds!$I234,6*(41-1)),0),EDATE(Bonds!$I234,6*(41-1))))</f>
        <v/>
      </c>
      <c r="AU234" s="16" t="str">
        <f>IF(42&gt;$D234,"",IF($E234=1,EOMONTH(EDATE(Bonds!$I234,6*(42-1)),0),EDATE(Bonds!$I234,6*(42-1))))</f>
        <v/>
      </c>
      <c r="AV234" s="16" t="str">
        <f>IF(43&gt;$D234,"",IF($E234=1,EOMONTH(EDATE(Bonds!$I234,6*(43-1)),0),EDATE(Bonds!$I234,6*(43-1))))</f>
        <v/>
      </c>
      <c r="AW234" s="16" t="str">
        <f>IF(44&gt;$D234,"",IF($E234=1,EOMONTH(EDATE(Bonds!$I234,6*(44-1)),0),EDATE(Bonds!$I234,6*(44-1))))</f>
        <v/>
      </c>
      <c r="AX234" s="16" t="str">
        <f>IF(45&gt;$D234,"",IF($E234=1,EOMONTH(EDATE(Bonds!$I234,6*(45-1)),0),EDATE(Bonds!$I234,6*(45-1))))</f>
        <v/>
      </c>
      <c r="AY234" s="16" t="str">
        <f>IF(46&gt;$D234,"",IF($E234=1,EOMONTH(EDATE(Bonds!$I234,6*(46-1)),0),EDATE(Bonds!$I234,6*(46-1))))</f>
        <v/>
      </c>
      <c r="AZ234" s="16" t="str">
        <f>IF(47&gt;$D234,"",IF($E234=1,EOMONTH(EDATE(Bonds!$I234,6*(47-1)),0),EDATE(Bonds!$I234,6*(47-1))))</f>
        <v/>
      </c>
      <c r="BA234" s="16" t="str">
        <f>IF(48&gt;$D234,"",IF($E234=1,EOMONTH(EDATE(Bonds!$I234,6*(48-1)),0),EDATE(Bonds!$I234,6*(48-1))))</f>
        <v/>
      </c>
      <c r="BB234" s="16" t="str">
        <f>IF(49&gt;$D234,"",IF($E234=1,EOMONTH(EDATE(Bonds!$I234,6*(49-1)),0),EDATE(Bonds!$I234,6*(49-1))))</f>
        <v/>
      </c>
      <c r="BC234" s="16" t="str">
        <f>IF(50&gt;$D234,"",IF($E234=1,EOMONTH(EDATE(Bonds!$I234,6*(50-1)),0),EDATE(Bonds!$I234,6*(50-1))))</f>
        <v/>
      </c>
      <c r="BD234" s="16" t="str">
        <f>IF(51&gt;$D234,"",IF($E234=1,EOMONTH(EDATE(Bonds!$I234,6*(51-1)),0),EDATE(Bonds!$I234,6*(51-1))))</f>
        <v/>
      </c>
      <c r="BE234" s="16" t="str">
        <f>IF(52&gt;$D234,"",IF($E234=1,EOMONTH(EDATE(Bonds!$I234,6*(52-1)),0),EDATE(Bonds!$I234,6*(52-1))))</f>
        <v/>
      </c>
      <c r="BF234" s="16" t="str">
        <f>IF(53&gt;$D234,"",IF($E234=1,EOMONTH(EDATE(Bonds!$I234,6*(53-1)),0),EDATE(Bonds!$I234,6*(53-1))))</f>
        <v/>
      </c>
      <c r="BG234" s="16" t="str">
        <f>IF(54&gt;$D234,"",IF($E234=1,EOMONTH(EDATE(Bonds!$I234,6*(54-1)),0),EDATE(Bonds!$I234,6*(54-1))))</f>
        <v/>
      </c>
      <c r="BH234" s="16" t="str">
        <f>IF(55&gt;$D234,"",IF($E234=1,EOMONTH(EDATE(Bonds!$I234,6*(55-1)),0),EDATE(Bonds!$I234,6*(55-1))))</f>
        <v/>
      </c>
      <c r="BI234" s="16" t="str">
        <f>IF(56&gt;$D234,"",IF($E234=1,EOMONTH(EDATE(Bonds!$I234,6*(56-1)),0),EDATE(Bonds!$I234,6*(56-1))))</f>
        <v/>
      </c>
      <c r="BJ234" s="16" t="str">
        <f>IF(57&gt;$D234,"",IF($E234=1,EOMONTH(EDATE(Bonds!$I234,6*(57-1)),0),EDATE(Bonds!$I234,6*(57-1))))</f>
        <v/>
      </c>
      <c r="BK234" s="16" t="str">
        <f>IF(58&gt;$D234,"",IF($E234=1,EOMONTH(EDATE(Bonds!$I234,6*(58-1)),0),EDATE(Bonds!$I234,6*(58-1))))</f>
        <v/>
      </c>
      <c r="BL234" s="16" t="str">
        <f>IF(59&gt;$D234,"",IF($E234=1,EOMONTH(EDATE(Bonds!$I234,6*(59-1)),0),EDATE(Bonds!$I234,6*(59-1))))</f>
        <v/>
      </c>
      <c r="BM234" s="16" t="str">
        <f>IF(60&gt;$D234,"",IF($E234=1,EOMONTH(EDATE(Bonds!$I234,6*(60-1)),0),EDATE(Bonds!$I234,6*(60-1))))</f>
        <v/>
      </c>
      <c r="BO234" s="22">
        <f t="shared" si="364"/>
        <v>3.9202392010101589E-2</v>
      </c>
      <c r="BP234" s="22">
        <f t="shared" si="365"/>
        <v>4.1255641648900956E-2</v>
      </c>
      <c r="BQ234" s="22">
        <f t="shared" si="366"/>
        <v>4.2555187696662007E-2</v>
      </c>
      <c r="BR234" s="22">
        <f t="shared" si="367"/>
        <v>4.3381487769686353E-2</v>
      </c>
      <c r="BS234" s="22">
        <f t="shared" si="368"/>
        <v>4.3888815110501606E-2</v>
      </c>
      <c r="BT234" s="22">
        <f t="shared" si="369"/>
        <v>4.4216358597080604E-2</v>
      </c>
      <c r="BU234" s="22">
        <f t="shared" si="370"/>
        <v>4.4435211128587213E-2</v>
      </c>
      <c r="BV234" s="22">
        <f t="shared" si="371"/>
        <v>4.4608469396699907E-2</v>
      </c>
      <c r="BW234" s="22">
        <f t="shared" si="372"/>
        <v>4.4765834853793152E-2</v>
      </c>
      <c r="BX234" s="22">
        <f t="shared" si="373"/>
        <v>4.4934817371197429E-2</v>
      </c>
      <c r="BY234" s="22">
        <f t="shared" si="374"/>
        <v>4.5123425812686267E-2</v>
      </c>
      <c r="BZ234" s="22">
        <f t="shared" si="375"/>
        <v>4.5341959394301599E-2</v>
      </c>
      <c r="CA234" s="22">
        <f t="shared" si="376"/>
        <v>4.5585979928468953E-2</v>
      </c>
      <c r="CB234" s="22" t="str">
        <f t="shared" si="377"/>
        <v/>
      </c>
      <c r="CC234" s="22" t="str">
        <f t="shared" si="378"/>
        <v/>
      </c>
      <c r="CD234" s="22" t="str">
        <f t="shared" si="379"/>
        <v/>
      </c>
      <c r="CE234" s="22" t="str">
        <f t="shared" si="380"/>
        <v/>
      </c>
      <c r="CF234" s="22" t="str">
        <f t="shared" si="381"/>
        <v/>
      </c>
      <c r="CG234" s="22" t="str">
        <f t="shared" si="382"/>
        <v/>
      </c>
      <c r="CH234" s="22" t="str">
        <f t="shared" si="383"/>
        <v/>
      </c>
      <c r="CI234" s="22" t="str">
        <f t="shared" si="384"/>
        <v/>
      </c>
      <c r="CJ234" s="22" t="str">
        <f t="shared" si="385"/>
        <v/>
      </c>
      <c r="CK234" s="22" t="str">
        <f t="shared" si="386"/>
        <v/>
      </c>
      <c r="CL234" s="22" t="str">
        <f t="shared" si="387"/>
        <v/>
      </c>
      <c r="CM234" s="22" t="str">
        <f t="shared" si="388"/>
        <v/>
      </c>
      <c r="CN234" s="22" t="str">
        <f t="shared" si="389"/>
        <v/>
      </c>
      <c r="CO234" s="22" t="str">
        <f t="shared" si="390"/>
        <v/>
      </c>
      <c r="CP234" s="22" t="str">
        <f t="shared" si="391"/>
        <v/>
      </c>
      <c r="CQ234" s="22" t="str">
        <f t="shared" si="392"/>
        <v/>
      </c>
      <c r="CR234" s="22" t="str">
        <f t="shared" si="393"/>
        <v/>
      </c>
      <c r="CS234" s="22" t="str">
        <f t="shared" si="394"/>
        <v/>
      </c>
      <c r="CT234" s="22" t="str">
        <f t="shared" si="395"/>
        <v/>
      </c>
      <c r="CU234" s="22" t="str">
        <f t="shared" si="396"/>
        <v/>
      </c>
      <c r="CV234" s="22" t="str">
        <f t="shared" si="397"/>
        <v/>
      </c>
      <c r="CW234" s="22" t="str">
        <f t="shared" si="398"/>
        <v/>
      </c>
      <c r="CX234" s="22" t="str">
        <f t="shared" si="399"/>
        <v/>
      </c>
      <c r="CY234" s="22" t="str">
        <f t="shared" si="400"/>
        <v/>
      </c>
      <c r="CZ234" s="22" t="str">
        <f t="shared" si="401"/>
        <v/>
      </c>
      <c r="DA234" s="22" t="str">
        <f t="shared" si="402"/>
        <v/>
      </c>
      <c r="DB234" s="22" t="str">
        <f t="shared" si="403"/>
        <v/>
      </c>
      <c r="DC234" s="22" t="str">
        <f t="shared" si="404"/>
        <v/>
      </c>
      <c r="DD234" s="22" t="str">
        <f t="shared" si="405"/>
        <v/>
      </c>
      <c r="DE234" s="22" t="str">
        <f t="shared" si="406"/>
        <v/>
      </c>
      <c r="DF234" s="22" t="str">
        <f t="shared" si="407"/>
        <v/>
      </c>
      <c r="DG234" s="22" t="str">
        <f t="shared" si="408"/>
        <v/>
      </c>
      <c r="DH234" s="22" t="str">
        <f t="shared" si="409"/>
        <v/>
      </c>
      <c r="DI234" s="22" t="str">
        <f t="shared" si="410"/>
        <v/>
      </c>
      <c r="DJ234" s="22" t="str">
        <f t="shared" si="411"/>
        <v/>
      </c>
      <c r="DK234" s="22" t="str">
        <f t="shared" si="412"/>
        <v/>
      </c>
      <c r="DL234" s="22" t="str">
        <f t="shared" si="413"/>
        <v/>
      </c>
      <c r="DM234" s="22" t="str">
        <f t="shared" si="414"/>
        <v/>
      </c>
      <c r="DN234" s="22" t="str">
        <f t="shared" si="415"/>
        <v/>
      </c>
      <c r="DO234" s="22" t="str">
        <f t="shared" si="416"/>
        <v/>
      </c>
      <c r="DP234" s="22" t="str">
        <f t="shared" si="417"/>
        <v/>
      </c>
      <c r="DQ234" s="22" t="str">
        <f t="shared" si="418"/>
        <v/>
      </c>
      <c r="DR234" s="22" t="str">
        <f t="shared" si="419"/>
        <v/>
      </c>
      <c r="DS234" s="22" t="str">
        <f t="shared" si="420"/>
        <v/>
      </c>
      <c r="DT234" s="22" t="str">
        <f t="shared" si="421"/>
        <v/>
      </c>
      <c r="DU234" s="22" t="str">
        <f t="shared" si="422"/>
        <v/>
      </c>
      <c r="DV234" s="22" t="str">
        <f t="shared" si="423"/>
        <v/>
      </c>
      <c r="DX234" s="18">
        <f t="shared" si="424"/>
        <v>1.8404825628373505</v>
      </c>
      <c r="DY234" s="18">
        <f t="shared" si="425"/>
        <v>1.8008472543407812</v>
      </c>
      <c r="DZ234" s="18">
        <f t="shared" si="426"/>
        <v>1.7607976015589026</v>
      </c>
      <c r="EA234" s="18">
        <f t="shared" si="427"/>
        <v>1.7206078982877937</v>
      </c>
      <c r="EB234" s="18">
        <f t="shared" si="428"/>
        <v>1.6818740706704385</v>
      </c>
      <c r="EC234" s="18">
        <f t="shared" si="429"/>
        <v>1.6434662337656751</v>
      </c>
      <c r="ED234" s="18">
        <f t="shared" si="430"/>
        <v>1.6066001097350728</v>
      </c>
      <c r="EE234" s="18">
        <f t="shared" si="431"/>
        <v>1.5699288293807867</v>
      </c>
      <c r="EF234" s="18">
        <f t="shared" si="432"/>
        <v>1.5345004596552343</v>
      </c>
      <c r="EG234" s="18">
        <f t="shared" si="433"/>
        <v>1.4989971774857063</v>
      </c>
      <c r="EH234" s="18">
        <f t="shared" si="434"/>
        <v>1.4642702728952648</v>
      </c>
      <c r="EI234" s="18">
        <f t="shared" si="435"/>
        <v>1.4294678617047891</v>
      </c>
      <c r="EJ234" s="18">
        <f t="shared" si="436"/>
        <v>75.820931845316125</v>
      </c>
      <c r="EK234" s="18">
        <f t="shared" si="437"/>
        <v>0</v>
      </c>
      <c r="EL234" s="18">
        <f t="shared" si="438"/>
        <v>0</v>
      </c>
      <c r="EM234" s="18">
        <f t="shared" si="439"/>
        <v>0</v>
      </c>
      <c r="EN234" s="18">
        <f t="shared" si="440"/>
        <v>0</v>
      </c>
      <c r="EO234" s="18">
        <f t="shared" si="441"/>
        <v>0</v>
      </c>
      <c r="EP234" s="18">
        <f t="shared" si="442"/>
        <v>0</v>
      </c>
      <c r="EQ234" s="18">
        <f t="shared" si="443"/>
        <v>0</v>
      </c>
      <c r="ER234" s="18">
        <f t="shared" si="444"/>
        <v>0</v>
      </c>
      <c r="ES234" s="18">
        <f t="shared" si="445"/>
        <v>0</v>
      </c>
      <c r="ET234" s="18">
        <f t="shared" si="446"/>
        <v>0</v>
      </c>
      <c r="EU234" s="18">
        <f t="shared" si="447"/>
        <v>0</v>
      </c>
      <c r="EV234" s="18">
        <f t="shared" si="448"/>
        <v>0</v>
      </c>
      <c r="EW234" s="18">
        <f t="shared" si="449"/>
        <v>0</v>
      </c>
      <c r="EX234" s="18">
        <f t="shared" si="450"/>
        <v>0</v>
      </c>
      <c r="EY234" s="18">
        <f t="shared" si="451"/>
        <v>0</v>
      </c>
      <c r="EZ234" s="18">
        <f t="shared" si="452"/>
        <v>0</v>
      </c>
      <c r="FA234" s="18">
        <f t="shared" si="453"/>
        <v>0</v>
      </c>
      <c r="FB234" s="18">
        <f t="shared" si="454"/>
        <v>0</v>
      </c>
      <c r="FC234" s="18">
        <f t="shared" si="455"/>
        <v>0</v>
      </c>
      <c r="FD234" s="18">
        <f t="shared" si="456"/>
        <v>0</v>
      </c>
      <c r="FE234" s="18">
        <f t="shared" si="457"/>
        <v>0</v>
      </c>
      <c r="FF234" s="18">
        <f t="shared" si="458"/>
        <v>0</v>
      </c>
      <c r="FG234" s="18">
        <f t="shared" si="459"/>
        <v>0</v>
      </c>
      <c r="FH234" s="18">
        <f t="shared" si="460"/>
        <v>0</v>
      </c>
      <c r="FI234" s="18">
        <f t="shared" si="461"/>
        <v>0</v>
      </c>
      <c r="FJ234" s="18">
        <f t="shared" si="462"/>
        <v>0</v>
      </c>
      <c r="FK234" s="18">
        <f t="shared" si="463"/>
        <v>0</v>
      </c>
      <c r="FL234" s="18">
        <f t="shared" si="464"/>
        <v>0</v>
      </c>
      <c r="FM234" s="18">
        <f t="shared" si="465"/>
        <v>0</v>
      </c>
      <c r="FN234" s="18">
        <f t="shared" si="466"/>
        <v>0</v>
      </c>
      <c r="FO234" s="18">
        <f t="shared" si="467"/>
        <v>0</v>
      </c>
      <c r="FP234" s="18">
        <f t="shared" si="468"/>
        <v>0</v>
      </c>
      <c r="FQ234" s="18">
        <f t="shared" si="469"/>
        <v>0</v>
      </c>
      <c r="FR234" s="18">
        <f t="shared" si="470"/>
        <v>0</v>
      </c>
      <c r="FS234" s="18">
        <f t="shared" si="471"/>
        <v>0</v>
      </c>
      <c r="FT234" s="18">
        <f t="shared" si="472"/>
        <v>0</v>
      </c>
      <c r="FU234" s="18">
        <f t="shared" si="473"/>
        <v>0</v>
      </c>
      <c r="FV234" s="18">
        <f t="shared" si="474"/>
        <v>0</v>
      </c>
      <c r="FW234" s="18">
        <f t="shared" si="475"/>
        <v>0</v>
      </c>
      <c r="FX234" s="18">
        <f t="shared" si="476"/>
        <v>0</v>
      </c>
      <c r="FY234" s="18">
        <f t="shared" si="477"/>
        <v>0</v>
      </c>
      <c r="FZ234" s="18">
        <f t="shared" si="478"/>
        <v>0</v>
      </c>
      <c r="GA234" s="18">
        <f t="shared" si="479"/>
        <v>0</v>
      </c>
      <c r="GB234" s="18">
        <f t="shared" si="480"/>
        <v>0</v>
      </c>
      <c r="GC234" s="18">
        <f t="shared" si="481"/>
        <v>0</v>
      </c>
      <c r="GD234" s="18">
        <f t="shared" si="482"/>
        <v>0</v>
      </c>
      <c r="GE234" s="18">
        <f t="shared" si="483"/>
        <v>0</v>
      </c>
    </row>
    <row r="235" spans="1:187" x14ac:dyDescent="0.2">
      <c r="A235">
        <v>232</v>
      </c>
      <c r="B235" s="16">
        <f>Bonds!B235</f>
        <v>48669</v>
      </c>
      <c r="C235" s="17">
        <f>Bonds!C235</f>
        <v>4.25</v>
      </c>
      <c r="D235">
        <f>Bonds!Q235</f>
        <v>14</v>
      </c>
      <c r="E235">
        <f t="shared" si="363"/>
        <v>1</v>
      </c>
      <c r="F235" s="16">
        <f>IF(1&gt;$D235,"",IF($E235=1,EOMONTH(EDATE(Bonds!$I235,6*(1-1)),0),EDATE(Bonds!$I235,6*(1-1))))</f>
        <v>46295</v>
      </c>
      <c r="G235" s="16">
        <f>IF(2&gt;$D235,"",IF($E235=1,EOMONTH(EDATE(Bonds!$I235,6*(2-1)),0),EDATE(Bonds!$I235,6*(2-1))))</f>
        <v>46477</v>
      </c>
      <c r="H235" s="16">
        <f>IF(3&gt;$D235,"",IF($E235=1,EOMONTH(EDATE(Bonds!$I235,6*(3-1)),0),EDATE(Bonds!$I235,6*(3-1))))</f>
        <v>46660</v>
      </c>
      <c r="I235" s="16">
        <f>IF(4&gt;$D235,"",IF($E235=1,EOMONTH(EDATE(Bonds!$I235,6*(4-1)),0),EDATE(Bonds!$I235,6*(4-1))))</f>
        <v>46843</v>
      </c>
      <c r="J235" s="16">
        <f>IF(5&gt;$D235,"",IF($E235=1,EOMONTH(EDATE(Bonds!$I235,6*(5-1)),0),EDATE(Bonds!$I235,6*(5-1))))</f>
        <v>47026</v>
      </c>
      <c r="K235" s="16">
        <f>IF(6&gt;$D235,"",IF($E235=1,EOMONTH(EDATE(Bonds!$I235,6*(6-1)),0),EDATE(Bonds!$I235,6*(6-1))))</f>
        <v>47208</v>
      </c>
      <c r="L235" s="16">
        <f>IF(7&gt;$D235,"",IF($E235=1,EOMONTH(EDATE(Bonds!$I235,6*(7-1)),0),EDATE(Bonds!$I235,6*(7-1))))</f>
        <v>47391</v>
      </c>
      <c r="M235" s="16">
        <f>IF(8&gt;$D235,"",IF($E235=1,EOMONTH(EDATE(Bonds!$I235,6*(8-1)),0),EDATE(Bonds!$I235,6*(8-1))))</f>
        <v>47573</v>
      </c>
      <c r="N235" s="16">
        <f>IF(9&gt;$D235,"",IF($E235=1,EOMONTH(EDATE(Bonds!$I235,6*(9-1)),0),EDATE(Bonds!$I235,6*(9-1))))</f>
        <v>47756</v>
      </c>
      <c r="O235" s="16">
        <f>IF(10&gt;$D235,"",IF($E235=1,EOMONTH(EDATE(Bonds!$I235,6*(10-1)),0),EDATE(Bonds!$I235,6*(10-1))))</f>
        <v>47938</v>
      </c>
      <c r="P235" s="16">
        <f>IF(11&gt;$D235,"",IF($E235=1,EOMONTH(EDATE(Bonds!$I235,6*(11-1)),0),EDATE(Bonds!$I235,6*(11-1))))</f>
        <v>48121</v>
      </c>
      <c r="Q235" s="16">
        <f>IF(12&gt;$D235,"",IF($E235=1,EOMONTH(EDATE(Bonds!$I235,6*(12-1)),0),EDATE(Bonds!$I235,6*(12-1))))</f>
        <v>48304</v>
      </c>
      <c r="R235" s="16">
        <f>IF(13&gt;$D235,"",IF($E235=1,EOMONTH(EDATE(Bonds!$I235,6*(13-1)),0),EDATE(Bonds!$I235,6*(13-1))))</f>
        <v>48487</v>
      </c>
      <c r="S235" s="16">
        <f>IF(14&gt;$D235,"",IF($E235=1,EOMONTH(EDATE(Bonds!$I235,6*(14-1)),0),EDATE(Bonds!$I235,6*(14-1))))</f>
        <v>48669</v>
      </c>
      <c r="T235" s="16" t="str">
        <f>IF(15&gt;$D235,"",IF($E235=1,EOMONTH(EDATE(Bonds!$I235,6*(15-1)),0),EDATE(Bonds!$I235,6*(15-1))))</f>
        <v/>
      </c>
      <c r="U235" s="16" t="str">
        <f>IF(16&gt;$D235,"",IF($E235=1,EOMONTH(EDATE(Bonds!$I235,6*(16-1)),0),EDATE(Bonds!$I235,6*(16-1))))</f>
        <v/>
      </c>
      <c r="V235" s="16" t="str">
        <f>IF(17&gt;$D235,"",IF($E235=1,EOMONTH(EDATE(Bonds!$I235,6*(17-1)),0),EDATE(Bonds!$I235,6*(17-1))))</f>
        <v/>
      </c>
      <c r="W235" s="16" t="str">
        <f>IF(18&gt;$D235,"",IF($E235=1,EOMONTH(EDATE(Bonds!$I235,6*(18-1)),0),EDATE(Bonds!$I235,6*(18-1))))</f>
        <v/>
      </c>
      <c r="X235" s="16" t="str">
        <f>IF(19&gt;$D235,"",IF($E235=1,EOMONTH(EDATE(Bonds!$I235,6*(19-1)),0),EDATE(Bonds!$I235,6*(19-1))))</f>
        <v/>
      </c>
      <c r="Y235" s="16" t="str">
        <f>IF(20&gt;$D235,"",IF($E235=1,EOMONTH(EDATE(Bonds!$I235,6*(20-1)),0),EDATE(Bonds!$I235,6*(20-1))))</f>
        <v/>
      </c>
      <c r="Z235" s="16" t="str">
        <f>IF(21&gt;$D235,"",IF($E235=1,EOMONTH(EDATE(Bonds!$I235,6*(21-1)),0),EDATE(Bonds!$I235,6*(21-1))))</f>
        <v/>
      </c>
      <c r="AA235" s="16" t="str">
        <f>IF(22&gt;$D235,"",IF($E235=1,EOMONTH(EDATE(Bonds!$I235,6*(22-1)),0),EDATE(Bonds!$I235,6*(22-1))))</f>
        <v/>
      </c>
      <c r="AB235" s="16" t="str">
        <f>IF(23&gt;$D235,"",IF($E235=1,EOMONTH(EDATE(Bonds!$I235,6*(23-1)),0),EDATE(Bonds!$I235,6*(23-1))))</f>
        <v/>
      </c>
      <c r="AC235" s="16" t="str">
        <f>IF(24&gt;$D235,"",IF($E235=1,EOMONTH(EDATE(Bonds!$I235,6*(24-1)),0),EDATE(Bonds!$I235,6*(24-1))))</f>
        <v/>
      </c>
      <c r="AD235" s="16" t="str">
        <f>IF(25&gt;$D235,"",IF($E235=1,EOMONTH(EDATE(Bonds!$I235,6*(25-1)),0),EDATE(Bonds!$I235,6*(25-1))))</f>
        <v/>
      </c>
      <c r="AE235" s="16" t="str">
        <f>IF(26&gt;$D235,"",IF($E235=1,EOMONTH(EDATE(Bonds!$I235,6*(26-1)),0),EDATE(Bonds!$I235,6*(26-1))))</f>
        <v/>
      </c>
      <c r="AF235" s="16" t="str">
        <f>IF(27&gt;$D235,"",IF($E235=1,EOMONTH(EDATE(Bonds!$I235,6*(27-1)),0),EDATE(Bonds!$I235,6*(27-1))))</f>
        <v/>
      </c>
      <c r="AG235" s="16" t="str">
        <f>IF(28&gt;$D235,"",IF($E235=1,EOMONTH(EDATE(Bonds!$I235,6*(28-1)),0),EDATE(Bonds!$I235,6*(28-1))))</f>
        <v/>
      </c>
      <c r="AH235" s="16" t="str">
        <f>IF(29&gt;$D235,"",IF($E235=1,EOMONTH(EDATE(Bonds!$I235,6*(29-1)),0),EDATE(Bonds!$I235,6*(29-1))))</f>
        <v/>
      </c>
      <c r="AI235" s="16" t="str">
        <f>IF(30&gt;$D235,"",IF($E235=1,EOMONTH(EDATE(Bonds!$I235,6*(30-1)),0),EDATE(Bonds!$I235,6*(30-1))))</f>
        <v/>
      </c>
      <c r="AJ235" s="16" t="str">
        <f>IF(31&gt;$D235,"",IF($E235=1,EOMONTH(EDATE(Bonds!$I235,6*(31-1)),0),EDATE(Bonds!$I235,6*(31-1))))</f>
        <v/>
      </c>
      <c r="AK235" s="16" t="str">
        <f>IF(32&gt;$D235,"",IF($E235=1,EOMONTH(EDATE(Bonds!$I235,6*(32-1)),0),EDATE(Bonds!$I235,6*(32-1))))</f>
        <v/>
      </c>
      <c r="AL235" s="16" t="str">
        <f>IF(33&gt;$D235,"",IF($E235=1,EOMONTH(EDATE(Bonds!$I235,6*(33-1)),0),EDATE(Bonds!$I235,6*(33-1))))</f>
        <v/>
      </c>
      <c r="AM235" s="16" t="str">
        <f>IF(34&gt;$D235,"",IF($E235=1,EOMONTH(EDATE(Bonds!$I235,6*(34-1)),0),EDATE(Bonds!$I235,6*(34-1))))</f>
        <v/>
      </c>
      <c r="AN235" s="16" t="str">
        <f>IF(35&gt;$D235,"",IF($E235=1,EOMONTH(EDATE(Bonds!$I235,6*(35-1)),0),EDATE(Bonds!$I235,6*(35-1))))</f>
        <v/>
      </c>
      <c r="AO235" s="16" t="str">
        <f>IF(36&gt;$D235,"",IF($E235=1,EOMONTH(EDATE(Bonds!$I235,6*(36-1)),0),EDATE(Bonds!$I235,6*(36-1))))</f>
        <v/>
      </c>
      <c r="AP235" s="16" t="str">
        <f>IF(37&gt;$D235,"",IF($E235=1,EOMONTH(EDATE(Bonds!$I235,6*(37-1)),0),EDATE(Bonds!$I235,6*(37-1))))</f>
        <v/>
      </c>
      <c r="AQ235" s="16" t="str">
        <f>IF(38&gt;$D235,"",IF($E235=1,EOMONTH(EDATE(Bonds!$I235,6*(38-1)),0),EDATE(Bonds!$I235,6*(38-1))))</f>
        <v/>
      </c>
      <c r="AR235" s="16" t="str">
        <f>IF(39&gt;$D235,"",IF($E235=1,EOMONTH(EDATE(Bonds!$I235,6*(39-1)),0),EDATE(Bonds!$I235,6*(39-1))))</f>
        <v/>
      </c>
      <c r="AS235" s="16" t="str">
        <f>IF(40&gt;$D235,"",IF($E235=1,EOMONTH(EDATE(Bonds!$I235,6*(40-1)),0),EDATE(Bonds!$I235,6*(40-1))))</f>
        <v/>
      </c>
      <c r="AT235" s="16" t="str">
        <f>IF(41&gt;$D235,"",IF($E235=1,EOMONTH(EDATE(Bonds!$I235,6*(41-1)),0),EDATE(Bonds!$I235,6*(41-1))))</f>
        <v/>
      </c>
      <c r="AU235" s="16" t="str">
        <f>IF(42&gt;$D235,"",IF($E235=1,EOMONTH(EDATE(Bonds!$I235,6*(42-1)),0),EDATE(Bonds!$I235,6*(42-1))))</f>
        <v/>
      </c>
      <c r="AV235" s="16" t="str">
        <f>IF(43&gt;$D235,"",IF($E235=1,EOMONTH(EDATE(Bonds!$I235,6*(43-1)),0),EDATE(Bonds!$I235,6*(43-1))))</f>
        <v/>
      </c>
      <c r="AW235" s="16" t="str">
        <f>IF(44&gt;$D235,"",IF($E235=1,EOMONTH(EDATE(Bonds!$I235,6*(44-1)),0),EDATE(Bonds!$I235,6*(44-1))))</f>
        <v/>
      </c>
      <c r="AX235" s="16" t="str">
        <f>IF(45&gt;$D235,"",IF($E235=1,EOMONTH(EDATE(Bonds!$I235,6*(45-1)),0),EDATE(Bonds!$I235,6*(45-1))))</f>
        <v/>
      </c>
      <c r="AY235" s="16" t="str">
        <f>IF(46&gt;$D235,"",IF($E235=1,EOMONTH(EDATE(Bonds!$I235,6*(46-1)),0),EDATE(Bonds!$I235,6*(46-1))))</f>
        <v/>
      </c>
      <c r="AZ235" s="16" t="str">
        <f>IF(47&gt;$D235,"",IF($E235=1,EOMONTH(EDATE(Bonds!$I235,6*(47-1)),0),EDATE(Bonds!$I235,6*(47-1))))</f>
        <v/>
      </c>
      <c r="BA235" s="16" t="str">
        <f>IF(48&gt;$D235,"",IF($E235=1,EOMONTH(EDATE(Bonds!$I235,6*(48-1)),0),EDATE(Bonds!$I235,6*(48-1))))</f>
        <v/>
      </c>
      <c r="BB235" s="16" t="str">
        <f>IF(49&gt;$D235,"",IF($E235=1,EOMONTH(EDATE(Bonds!$I235,6*(49-1)),0),EDATE(Bonds!$I235,6*(49-1))))</f>
        <v/>
      </c>
      <c r="BC235" s="16" t="str">
        <f>IF(50&gt;$D235,"",IF($E235=1,EOMONTH(EDATE(Bonds!$I235,6*(50-1)),0),EDATE(Bonds!$I235,6*(50-1))))</f>
        <v/>
      </c>
      <c r="BD235" s="16" t="str">
        <f>IF(51&gt;$D235,"",IF($E235=1,EOMONTH(EDATE(Bonds!$I235,6*(51-1)),0),EDATE(Bonds!$I235,6*(51-1))))</f>
        <v/>
      </c>
      <c r="BE235" s="16" t="str">
        <f>IF(52&gt;$D235,"",IF($E235=1,EOMONTH(EDATE(Bonds!$I235,6*(52-1)),0),EDATE(Bonds!$I235,6*(52-1))))</f>
        <v/>
      </c>
      <c r="BF235" s="16" t="str">
        <f>IF(53&gt;$D235,"",IF($E235=1,EOMONTH(EDATE(Bonds!$I235,6*(53-1)),0),EDATE(Bonds!$I235,6*(53-1))))</f>
        <v/>
      </c>
      <c r="BG235" s="16" t="str">
        <f>IF(54&gt;$D235,"",IF($E235=1,EOMONTH(EDATE(Bonds!$I235,6*(54-1)),0),EDATE(Bonds!$I235,6*(54-1))))</f>
        <v/>
      </c>
      <c r="BH235" s="16" t="str">
        <f>IF(55&gt;$D235,"",IF($E235=1,EOMONTH(EDATE(Bonds!$I235,6*(55-1)),0),EDATE(Bonds!$I235,6*(55-1))))</f>
        <v/>
      </c>
      <c r="BI235" s="16" t="str">
        <f>IF(56&gt;$D235,"",IF($E235=1,EOMONTH(EDATE(Bonds!$I235,6*(56-1)),0),EDATE(Bonds!$I235,6*(56-1))))</f>
        <v/>
      </c>
      <c r="BJ235" s="16" t="str">
        <f>IF(57&gt;$D235,"",IF($E235=1,EOMONTH(EDATE(Bonds!$I235,6*(57-1)),0),EDATE(Bonds!$I235,6*(57-1))))</f>
        <v/>
      </c>
      <c r="BK235" s="16" t="str">
        <f>IF(58&gt;$D235,"",IF($E235=1,EOMONTH(EDATE(Bonds!$I235,6*(58-1)),0),EDATE(Bonds!$I235,6*(58-1))))</f>
        <v/>
      </c>
      <c r="BL235" s="16" t="str">
        <f>IF(59&gt;$D235,"",IF($E235=1,EOMONTH(EDATE(Bonds!$I235,6*(59-1)),0),EDATE(Bonds!$I235,6*(59-1))))</f>
        <v/>
      </c>
      <c r="BM235" s="16" t="str">
        <f>IF(60&gt;$D235,"",IF($E235=1,EOMONTH(EDATE(Bonds!$I235,6*(60-1)),0),EDATE(Bonds!$I235,6*(60-1))))</f>
        <v/>
      </c>
      <c r="BO235" s="22">
        <f t="shared" si="364"/>
        <v>3.6715303967375594E-2</v>
      </c>
      <c r="BP235" s="22">
        <f t="shared" si="365"/>
        <v>3.9614095064760248E-2</v>
      </c>
      <c r="BQ235" s="22">
        <f t="shared" si="366"/>
        <v>4.151220706950013E-2</v>
      </c>
      <c r="BR235" s="22">
        <f t="shared" si="367"/>
        <v>4.2723103410114802E-2</v>
      </c>
      <c r="BS235" s="22">
        <f t="shared" si="368"/>
        <v>4.3482746504814693E-2</v>
      </c>
      <c r="BT235" s="22">
        <f t="shared" si="369"/>
        <v>4.3954594843003375E-2</v>
      </c>
      <c r="BU235" s="22">
        <f t="shared" si="370"/>
        <v>4.4257964532220216E-2</v>
      </c>
      <c r="BV235" s="22">
        <f t="shared" si="371"/>
        <v>4.4466682759772572E-2</v>
      </c>
      <c r="BW235" s="22">
        <f t="shared" si="372"/>
        <v>4.4634720555315505E-2</v>
      </c>
      <c r="BX235" s="22">
        <f t="shared" si="373"/>
        <v>4.4793221828742985E-2</v>
      </c>
      <c r="BY235" s="22">
        <f t="shared" si="374"/>
        <v>4.4964208976103363E-2</v>
      </c>
      <c r="BZ235" s="22">
        <f t="shared" si="375"/>
        <v>4.5158189286370817E-2</v>
      </c>
      <c r="CA235" s="22">
        <f t="shared" si="376"/>
        <v>4.5380413217760512E-2</v>
      </c>
      <c r="CB235" s="22">
        <f t="shared" si="377"/>
        <v>4.5630619668993101E-2</v>
      </c>
      <c r="CC235" s="22" t="str">
        <f t="shared" si="378"/>
        <v/>
      </c>
      <c r="CD235" s="22" t="str">
        <f t="shared" si="379"/>
        <v/>
      </c>
      <c r="CE235" s="22" t="str">
        <f t="shared" si="380"/>
        <v/>
      </c>
      <c r="CF235" s="22" t="str">
        <f t="shared" si="381"/>
        <v/>
      </c>
      <c r="CG235" s="22" t="str">
        <f t="shared" si="382"/>
        <v/>
      </c>
      <c r="CH235" s="22" t="str">
        <f t="shared" si="383"/>
        <v/>
      </c>
      <c r="CI235" s="22" t="str">
        <f t="shared" si="384"/>
        <v/>
      </c>
      <c r="CJ235" s="22" t="str">
        <f t="shared" si="385"/>
        <v/>
      </c>
      <c r="CK235" s="22" t="str">
        <f t="shared" si="386"/>
        <v/>
      </c>
      <c r="CL235" s="22" t="str">
        <f t="shared" si="387"/>
        <v/>
      </c>
      <c r="CM235" s="22" t="str">
        <f t="shared" si="388"/>
        <v/>
      </c>
      <c r="CN235" s="22" t="str">
        <f t="shared" si="389"/>
        <v/>
      </c>
      <c r="CO235" s="22" t="str">
        <f t="shared" si="390"/>
        <v/>
      </c>
      <c r="CP235" s="22" t="str">
        <f t="shared" si="391"/>
        <v/>
      </c>
      <c r="CQ235" s="22" t="str">
        <f t="shared" si="392"/>
        <v/>
      </c>
      <c r="CR235" s="22" t="str">
        <f t="shared" si="393"/>
        <v/>
      </c>
      <c r="CS235" s="22" t="str">
        <f t="shared" si="394"/>
        <v/>
      </c>
      <c r="CT235" s="22" t="str">
        <f t="shared" si="395"/>
        <v/>
      </c>
      <c r="CU235" s="22" t="str">
        <f t="shared" si="396"/>
        <v/>
      </c>
      <c r="CV235" s="22" t="str">
        <f t="shared" si="397"/>
        <v/>
      </c>
      <c r="CW235" s="22" t="str">
        <f t="shared" si="398"/>
        <v/>
      </c>
      <c r="CX235" s="22" t="str">
        <f t="shared" si="399"/>
        <v/>
      </c>
      <c r="CY235" s="22" t="str">
        <f t="shared" si="400"/>
        <v/>
      </c>
      <c r="CZ235" s="22" t="str">
        <f t="shared" si="401"/>
        <v/>
      </c>
      <c r="DA235" s="22" t="str">
        <f t="shared" si="402"/>
        <v/>
      </c>
      <c r="DB235" s="22" t="str">
        <f t="shared" si="403"/>
        <v/>
      </c>
      <c r="DC235" s="22" t="str">
        <f t="shared" si="404"/>
        <v/>
      </c>
      <c r="DD235" s="22" t="str">
        <f t="shared" si="405"/>
        <v/>
      </c>
      <c r="DE235" s="22" t="str">
        <f t="shared" si="406"/>
        <v/>
      </c>
      <c r="DF235" s="22" t="str">
        <f t="shared" si="407"/>
        <v/>
      </c>
      <c r="DG235" s="22" t="str">
        <f t="shared" si="408"/>
        <v/>
      </c>
      <c r="DH235" s="22" t="str">
        <f t="shared" si="409"/>
        <v/>
      </c>
      <c r="DI235" s="22" t="str">
        <f t="shared" si="410"/>
        <v/>
      </c>
      <c r="DJ235" s="22" t="str">
        <f t="shared" si="411"/>
        <v/>
      </c>
      <c r="DK235" s="22" t="str">
        <f t="shared" si="412"/>
        <v/>
      </c>
      <c r="DL235" s="22" t="str">
        <f t="shared" si="413"/>
        <v/>
      </c>
      <c r="DM235" s="22" t="str">
        <f t="shared" si="414"/>
        <v/>
      </c>
      <c r="DN235" s="22" t="str">
        <f t="shared" si="415"/>
        <v/>
      </c>
      <c r="DO235" s="22" t="str">
        <f t="shared" si="416"/>
        <v/>
      </c>
      <c r="DP235" s="22" t="str">
        <f t="shared" si="417"/>
        <v/>
      </c>
      <c r="DQ235" s="22" t="str">
        <f t="shared" si="418"/>
        <v/>
      </c>
      <c r="DR235" s="22" t="str">
        <f t="shared" si="419"/>
        <v/>
      </c>
      <c r="DS235" s="22" t="str">
        <f t="shared" si="420"/>
        <v/>
      </c>
      <c r="DT235" s="22" t="str">
        <f t="shared" si="421"/>
        <v/>
      </c>
      <c r="DU235" s="22" t="str">
        <f t="shared" si="422"/>
        <v/>
      </c>
      <c r="DV235" s="22" t="str">
        <f t="shared" si="423"/>
        <v/>
      </c>
      <c r="DX235" s="18">
        <f t="shared" si="424"/>
        <v>2.1203026229072481</v>
      </c>
      <c r="DY235" s="18">
        <f t="shared" si="425"/>
        <v>2.0784684946194507</v>
      </c>
      <c r="DZ235" s="18">
        <f t="shared" si="426"/>
        <v>2.033498054572124</v>
      </c>
      <c r="EA235" s="18">
        <f t="shared" si="427"/>
        <v>1.9878497587270778</v>
      </c>
      <c r="EB235" s="18">
        <f t="shared" si="428"/>
        <v>1.9426757991991725</v>
      </c>
      <c r="EC235" s="18">
        <f t="shared" si="429"/>
        <v>1.8987120453578756</v>
      </c>
      <c r="ED235" s="18">
        <f t="shared" si="430"/>
        <v>1.8556017755228977</v>
      </c>
      <c r="EE235" s="18">
        <f t="shared" si="431"/>
        <v>1.8137514339848058</v>
      </c>
      <c r="EF235" s="18">
        <f t="shared" si="432"/>
        <v>1.7725520092833591</v>
      </c>
      <c r="EG235" s="18">
        <f t="shared" si="433"/>
        <v>1.7322845355517282</v>
      </c>
      <c r="EH235" s="18">
        <f t="shared" si="434"/>
        <v>1.6923488167059366</v>
      </c>
      <c r="EI235" s="18">
        <f t="shared" si="435"/>
        <v>1.6528388360573132</v>
      </c>
      <c r="EJ235" s="18">
        <f t="shared" si="436"/>
        <v>1.6136608303658906</v>
      </c>
      <c r="EK235" s="18">
        <f t="shared" si="437"/>
        <v>75.691106005220831</v>
      </c>
      <c r="EL235" s="18">
        <f t="shared" si="438"/>
        <v>0</v>
      </c>
      <c r="EM235" s="18">
        <f t="shared" si="439"/>
        <v>0</v>
      </c>
      <c r="EN235" s="18">
        <f t="shared" si="440"/>
        <v>0</v>
      </c>
      <c r="EO235" s="18">
        <f t="shared" si="441"/>
        <v>0</v>
      </c>
      <c r="EP235" s="18">
        <f t="shared" si="442"/>
        <v>0</v>
      </c>
      <c r="EQ235" s="18">
        <f t="shared" si="443"/>
        <v>0</v>
      </c>
      <c r="ER235" s="18">
        <f t="shared" si="444"/>
        <v>0</v>
      </c>
      <c r="ES235" s="18">
        <f t="shared" si="445"/>
        <v>0</v>
      </c>
      <c r="ET235" s="18">
        <f t="shared" si="446"/>
        <v>0</v>
      </c>
      <c r="EU235" s="18">
        <f t="shared" si="447"/>
        <v>0</v>
      </c>
      <c r="EV235" s="18">
        <f t="shared" si="448"/>
        <v>0</v>
      </c>
      <c r="EW235" s="18">
        <f t="shared" si="449"/>
        <v>0</v>
      </c>
      <c r="EX235" s="18">
        <f t="shared" si="450"/>
        <v>0</v>
      </c>
      <c r="EY235" s="18">
        <f t="shared" si="451"/>
        <v>0</v>
      </c>
      <c r="EZ235" s="18">
        <f t="shared" si="452"/>
        <v>0</v>
      </c>
      <c r="FA235" s="18">
        <f t="shared" si="453"/>
        <v>0</v>
      </c>
      <c r="FB235" s="18">
        <f t="shared" si="454"/>
        <v>0</v>
      </c>
      <c r="FC235" s="18">
        <f t="shared" si="455"/>
        <v>0</v>
      </c>
      <c r="FD235" s="18">
        <f t="shared" si="456"/>
        <v>0</v>
      </c>
      <c r="FE235" s="18">
        <f t="shared" si="457"/>
        <v>0</v>
      </c>
      <c r="FF235" s="18">
        <f t="shared" si="458"/>
        <v>0</v>
      </c>
      <c r="FG235" s="18">
        <f t="shared" si="459"/>
        <v>0</v>
      </c>
      <c r="FH235" s="18">
        <f t="shared" si="460"/>
        <v>0</v>
      </c>
      <c r="FI235" s="18">
        <f t="shared" si="461"/>
        <v>0</v>
      </c>
      <c r="FJ235" s="18">
        <f t="shared" si="462"/>
        <v>0</v>
      </c>
      <c r="FK235" s="18">
        <f t="shared" si="463"/>
        <v>0</v>
      </c>
      <c r="FL235" s="18">
        <f t="shared" si="464"/>
        <v>0</v>
      </c>
      <c r="FM235" s="18">
        <f t="shared" si="465"/>
        <v>0</v>
      </c>
      <c r="FN235" s="18">
        <f t="shared" si="466"/>
        <v>0</v>
      </c>
      <c r="FO235" s="18">
        <f t="shared" si="467"/>
        <v>0</v>
      </c>
      <c r="FP235" s="18">
        <f t="shared" si="468"/>
        <v>0</v>
      </c>
      <c r="FQ235" s="18">
        <f t="shared" si="469"/>
        <v>0</v>
      </c>
      <c r="FR235" s="18">
        <f t="shared" si="470"/>
        <v>0</v>
      </c>
      <c r="FS235" s="18">
        <f t="shared" si="471"/>
        <v>0</v>
      </c>
      <c r="FT235" s="18">
        <f t="shared" si="472"/>
        <v>0</v>
      </c>
      <c r="FU235" s="18">
        <f t="shared" si="473"/>
        <v>0</v>
      </c>
      <c r="FV235" s="18">
        <f t="shared" si="474"/>
        <v>0</v>
      </c>
      <c r="FW235" s="18">
        <f t="shared" si="475"/>
        <v>0</v>
      </c>
      <c r="FX235" s="18">
        <f t="shared" si="476"/>
        <v>0</v>
      </c>
      <c r="FY235" s="18">
        <f t="shared" si="477"/>
        <v>0</v>
      </c>
      <c r="FZ235" s="18">
        <f t="shared" si="478"/>
        <v>0</v>
      </c>
      <c r="GA235" s="18">
        <f t="shared" si="479"/>
        <v>0</v>
      </c>
      <c r="GB235" s="18">
        <f t="shared" si="480"/>
        <v>0</v>
      </c>
      <c r="GC235" s="18">
        <f t="shared" si="481"/>
        <v>0</v>
      </c>
      <c r="GD235" s="18">
        <f t="shared" si="482"/>
        <v>0</v>
      </c>
      <c r="GE235" s="18">
        <f t="shared" si="483"/>
        <v>0</v>
      </c>
    </row>
    <row r="236" spans="1:187" x14ac:dyDescent="0.2">
      <c r="A236">
        <v>233</v>
      </c>
      <c r="B236" s="16">
        <f>Bonds!B236</f>
        <v>48699</v>
      </c>
      <c r="C236" s="17">
        <f>Bonds!C236</f>
        <v>4.125</v>
      </c>
      <c r="D236">
        <f>Bonds!Q236</f>
        <v>14</v>
      </c>
      <c r="E236">
        <f t="shared" si="363"/>
        <v>1</v>
      </c>
      <c r="F236" s="16">
        <f>IF(1&gt;$D236,"",IF($E236=1,EOMONTH(EDATE(Bonds!$I236,6*(1-1)),0),EDATE(Bonds!$I236,6*(1-1))))</f>
        <v>46326</v>
      </c>
      <c r="G236" s="16">
        <f>IF(2&gt;$D236,"",IF($E236=1,EOMONTH(EDATE(Bonds!$I236,6*(2-1)),0),EDATE(Bonds!$I236,6*(2-1))))</f>
        <v>46507</v>
      </c>
      <c r="H236" s="16">
        <f>IF(3&gt;$D236,"",IF($E236=1,EOMONTH(EDATE(Bonds!$I236,6*(3-1)),0),EDATE(Bonds!$I236,6*(3-1))))</f>
        <v>46691</v>
      </c>
      <c r="I236" s="16">
        <f>IF(4&gt;$D236,"",IF($E236=1,EOMONTH(EDATE(Bonds!$I236,6*(4-1)),0),EDATE(Bonds!$I236,6*(4-1))))</f>
        <v>46873</v>
      </c>
      <c r="J236" s="16">
        <f>IF(5&gt;$D236,"",IF($E236=1,EOMONTH(EDATE(Bonds!$I236,6*(5-1)),0),EDATE(Bonds!$I236,6*(5-1))))</f>
        <v>47057</v>
      </c>
      <c r="K236" s="16">
        <f>IF(6&gt;$D236,"",IF($E236=1,EOMONTH(EDATE(Bonds!$I236,6*(6-1)),0),EDATE(Bonds!$I236,6*(6-1))))</f>
        <v>47238</v>
      </c>
      <c r="L236" s="16">
        <f>IF(7&gt;$D236,"",IF($E236=1,EOMONTH(EDATE(Bonds!$I236,6*(7-1)),0),EDATE(Bonds!$I236,6*(7-1))))</f>
        <v>47422</v>
      </c>
      <c r="M236" s="16">
        <f>IF(8&gt;$D236,"",IF($E236=1,EOMONTH(EDATE(Bonds!$I236,6*(8-1)),0),EDATE(Bonds!$I236,6*(8-1))))</f>
        <v>47603</v>
      </c>
      <c r="N236" s="16">
        <f>IF(9&gt;$D236,"",IF($E236=1,EOMONTH(EDATE(Bonds!$I236,6*(9-1)),0),EDATE(Bonds!$I236,6*(9-1))))</f>
        <v>47787</v>
      </c>
      <c r="O236" s="16">
        <f>IF(10&gt;$D236,"",IF($E236=1,EOMONTH(EDATE(Bonds!$I236,6*(10-1)),0),EDATE(Bonds!$I236,6*(10-1))))</f>
        <v>47968</v>
      </c>
      <c r="P236" s="16">
        <f>IF(11&gt;$D236,"",IF($E236=1,EOMONTH(EDATE(Bonds!$I236,6*(11-1)),0),EDATE(Bonds!$I236,6*(11-1))))</f>
        <v>48152</v>
      </c>
      <c r="Q236" s="16">
        <f>IF(12&gt;$D236,"",IF($E236=1,EOMONTH(EDATE(Bonds!$I236,6*(12-1)),0),EDATE(Bonds!$I236,6*(12-1))))</f>
        <v>48334</v>
      </c>
      <c r="R236" s="16">
        <f>IF(13&gt;$D236,"",IF($E236=1,EOMONTH(EDATE(Bonds!$I236,6*(13-1)),0),EDATE(Bonds!$I236,6*(13-1))))</f>
        <v>48518</v>
      </c>
      <c r="S236" s="16">
        <f>IF(14&gt;$D236,"",IF($E236=1,EOMONTH(EDATE(Bonds!$I236,6*(14-1)),0),EDATE(Bonds!$I236,6*(14-1))))</f>
        <v>48699</v>
      </c>
      <c r="T236" s="16" t="str">
        <f>IF(15&gt;$D236,"",IF($E236=1,EOMONTH(EDATE(Bonds!$I236,6*(15-1)),0),EDATE(Bonds!$I236,6*(15-1))))</f>
        <v/>
      </c>
      <c r="U236" s="16" t="str">
        <f>IF(16&gt;$D236,"",IF($E236=1,EOMONTH(EDATE(Bonds!$I236,6*(16-1)),0),EDATE(Bonds!$I236,6*(16-1))))</f>
        <v/>
      </c>
      <c r="V236" s="16" t="str">
        <f>IF(17&gt;$D236,"",IF($E236=1,EOMONTH(EDATE(Bonds!$I236,6*(17-1)),0),EDATE(Bonds!$I236,6*(17-1))))</f>
        <v/>
      </c>
      <c r="W236" s="16" t="str">
        <f>IF(18&gt;$D236,"",IF($E236=1,EOMONTH(EDATE(Bonds!$I236,6*(18-1)),0),EDATE(Bonds!$I236,6*(18-1))))</f>
        <v/>
      </c>
      <c r="X236" s="16" t="str">
        <f>IF(19&gt;$D236,"",IF($E236=1,EOMONTH(EDATE(Bonds!$I236,6*(19-1)),0),EDATE(Bonds!$I236,6*(19-1))))</f>
        <v/>
      </c>
      <c r="Y236" s="16" t="str">
        <f>IF(20&gt;$D236,"",IF($E236=1,EOMONTH(EDATE(Bonds!$I236,6*(20-1)),0),EDATE(Bonds!$I236,6*(20-1))))</f>
        <v/>
      </c>
      <c r="Z236" s="16" t="str">
        <f>IF(21&gt;$D236,"",IF($E236=1,EOMONTH(EDATE(Bonds!$I236,6*(21-1)),0),EDATE(Bonds!$I236,6*(21-1))))</f>
        <v/>
      </c>
      <c r="AA236" s="16" t="str">
        <f>IF(22&gt;$D236,"",IF($E236=1,EOMONTH(EDATE(Bonds!$I236,6*(22-1)),0),EDATE(Bonds!$I236,6*(22-1))))</f>
        <v/>
      </c>
      <c r="AB236" s="16" t="str">
        <f>IF(23&gt;$D236,"",IF($E236=1,EOMONTH(EDATE(Bonds!$I236,6*(23-1)),0),EDATE(Bonds!$I236,6*(23-1))))</f>
        <v/>
      </c>
      <c r="AC236" s="16" t="str">
        <f>IF(24&gt;$D236,"",IF($E236=1,EOMONTH(EDATE(Bonds!$I236,6*(24-1)),0),EDATE(Bonds!$I236,6*(24-1))))</f>
        <v/>
      </c>
      <c r="AD236" s="16" t="str">
        <f>IF(25&gt;$D236,"",IF($E236=1,EOMONTH(EDATE(Bonds!$I236,6*(25-1)),0),EDATE(Bonds!$I236,6*(25-1))))</f>
        <v/>
      </c>
      <c r="AE236" s="16" t="str">
        <f>IF(26&gt;$D236,"",IF($E236=1,EOMONTH(EDATE(Bonds!$I236,6*(26-1)),0),EDATE(Bonds!$I236,6*(26-1))))</f>
        <v/>
      </c>
      <c r="AF236" s="16" t="str">
        <f>IF(27&gt;$D236,"",IF($E236=1,EOMONTH(EDATE(Bonds!$I236,6*(27-1)),0),EDATE(Bonds!$I236,6*(27-1))))</f>
        <v/>
      </c>
      <c r="AG236" s="16" t="str">
        <f>IF(28&gt;$D236,"",IF($E236=1,EOMONTH(EDATE(Bonds!$I236,6*(28-1)),0),EDATE(Bonds!$I236,6*(28-1))))</f>
        <v/>
      </c>
      <c r="AH236" s="16" t="str">
        <f>IF(29&gt;$D236,"",IF($E236=1,EOMONTH(EDATE(Bonds!$I236,6*(29-1)),0),EDATE(Bonds!$I236,6*(29-1))))</f>
        <v/>
      </c>
      <c r="AI236" s="16" t="str">
        <f>IF(30&gt;$D236,"",IF($E236=1,EOMONTH(EDATE(Bonds!$I236,6*(30-1)),0),EDATE(Bonds!$I236,6*(30-1))))</f>
        <v/>
      </c>
      <c r="AJ236" s="16" t="str">
        <f>IF(31&gt;$D236,"",IF($E236=1,EOMONTH(EDATE(Bonds!$I236,6*(31-1)),0),EDATE(Bonds!$I236,6*(31-1))))</f>
        <v/>
      </c>
      <c r="AK236" s="16" t="str">
        <f>IF(32&gt;$D236,"",IF($E236=1,EOMONTH(EDATE(Bonds!$I236,6*(32-1)),0),EDATE(Bonds!$I236,6*(32-1))))</f>
        <v/>
      </c>
      <c r="AL236" s="16" t="str">
        <f>IF(33&gt;$D236,"",IF($E236=1,EOMONTH(EDATE(Bonds!$I236,6*(33-1)),0),EDATE(Bonds!$I236,6*(33-1))))</f>
        <v/>
      </c>
      <c r="AM236" s="16" t="str">
        <f>IF(34&gt;$D236,"",IF($E236=1,EOMONTH(EDATE(Bonds!$I236,6*(34-1)),0),EDATE(Bonds!$I236,6*(34-1))))</f>
        <v/>
      </c>
      <c r="AN236" s="16" t="str">
        <f>IF(35&gt;$D236,"",IF($E236=1,EOMONTH(EDATE(Bonds!$I236,6*(35-1)),0),EDATE(Bonds!$I236,6*(35-1))))</f>
        <v/>
      </c>
      <c r="AO236" s="16" t="str">
        <f>IF(36&gt;$D236,"",IF($E236=1,EOMONTH(EDATE(Bonds!$I236,6*(36-1)),0),EDATE(Bonds!$I236,6*(36-1))))</f>
        <v/>
      </c>
      <c r="AP236" s="16" t="str">
        <f>IF(37&gt;$D236,"",IF($E236=1,EOMONTH(EDATE(Bonds!$I236,6*(37-1)),0),EDATE(Bonds!$I236,6*(37-1))))</f>
        <v/>
      </c>
      <c r="AQ236" s="16" t="str">
        <f>IF(38&gt;$D236,"",IF($E236=1,EOMONTH(EDATE(Bonds!$I236,6*(38-1)),0),EDATE(Bonds!$I236,6*(38-1))))</f>
        <v/>
      </c>
      <c r="AR236" s="16" t="str">
        <f>IF(39&gt;$D236,"",IF($E236=1,EOMONTH(EDATE(Bonds!$I236,6*(39-1)),0),EDATE(Bonds!$I236,6*(39-1))))</f>
        <v/>
      </c>
      <c r="AS236" s="16" t="str">
        <f>IF(40&gt;$D236,"",IF($E236=1,EOMONTH(EDATE(Bonds!$I236,6*(40-1)),0),EDATE(Bonds!$I236,6*(40-1))))</f>
        <v/>
      </c>
      <c r="AT236" s="16" t="str">
        <f>IF(41&gt;$D236,"",IF($E236=1,EOMONTH(EDATE(Bonds!$I236,6*(41-1)),0),EDATE(Bonds!$I236,6*(41-1))))</f>
        <v/>
      </c>
      <c r="AU236" s="16" t="str">
        <f>IF(42&gt;$D236,"",IF($E236=1,EOMONTH(EDATE(Bonds!$I236,6*(42-1)),0),EDATE(Bonds!$I236,6*(42-1))))</f>
        <v/>
      </c>
      <c r="AV236" s="16" t="str">
        <f>IF(43&gt;$D236,"",IF($E236=1,EOMONTH(EDATE(Bonds!$I236,6*(43-1)),0),EDATE(Bonds!$I236,6*(43-1))))</f>
        <v/>
      </c>
      <c r="AW236" s="16" t="str">
        <f>IF(44&gt;$D236,"",IF($E236=1,EOMONTH(EDATE(Bonds!$I236,6*(44-1)),0),EDATE(Bonds!$I236,6*(44-1))))</f>
        <v/>
      </c>
      <c r="AX236" s="16" t="str">
        <f>IF(45&gt;$D236,"",IF($E236=1,EOMONTH(EDATE(Bonds!$I236,6*(45-1)),0),EDATE(Bonds!$I236,6*(45-1))))</f>
        <v/>
      </c>
      <c r="AY236" s="16" t="str">
        <f>IF(46&gt;$D236,"",IF($E236=1,EOMONTH(EDATE(Bonds!$I236,6*(46-1)),0),EDATE(Bonds!$I236,6*(46-1))))</f>
        <v/>
      </c>
      <c r="AZ236" s="16" t="str">
        <f>IF(47&gt;$D236,"",IF($E236=1,EOMONTH(EDATE(Bonds!$I236,6*(47-1)),0),EDATE(Bonds!$I236,6*(47-1))))</f>
        <v/>
      </c>
      <c r="BA236" s="16" t="str">
        <f>IF(48&gt;$D236,"",IF($E236=1,EOMONTH(EDATE(Bonds!$I236,6*(48-1)),0),EDATE(Bonds!$I236,6*(48-1))))</f>
        <v/>
      </c>
      <c r="BB236" s="16" t="str">
        <f>IF(49&gt;$D236,"",IF($E236=1,EOMONTH(EDATE(Bonds!$I236,6*(49-1)),0),EDATE(Bonds!$I236,6*(49-1))))</f>
        <v/>
      </c>
      <c r="BC236" s="16" t="str">
        <f>IF(50&gt;$D236,"",IF($E236=1,EOMONTH(EDATE(Bonds!$I236,6*(50-1)),0),EDATE(Bonds!$I236,6*(50-1))))</f>
        <v/>
      </c>
      <c r="BD236" s="16" t="str">
        <f>IF(51&gt;$D236,"",IF($E236=1,EOMONTH(EDATE(Bonds!$I236,6*(51-1)),0),EDATE(Bonds!$I236,6*(51-1))))</f>
        <v/>
      </c>
      <c r="BE236" s="16" t="str">
        <f>IF(52&gt;$D236,"",IF($E236=1,EOMONTH(EDATE(Bonds!$I236,6*(52-1)),0),EDATE(Bonds!$I236,6*(52-1))))</f>
        <v/>
      </c>
      <c r="BF236" s="16" t="str">
        <f>IF(53&gt;$D236,"",IF($E236=1,EOMONTH(EDATE(Bonds!$I236,6*(53-1)),0),EDATE(Bonds!$I236,6*(53-1))))</f>
        <v/>
      </c>
      <c r="BG236" s="16" t="str">
        <f>IF(54&gt;$D236,"",IF($E236=1,EOMONTH(EDATE(Bonds!$I236,6*(54-1)),0),EDATE(Bonds!$I236,6*(54-1))))</f>
        <v/>
      </c>
      <c r="BH236" s="16" t="str">
        <f>IF(55&gt;$D236,"",IF($E236=1,EOMONTH(EDATE(Bonds!$I236,6*(55-1)),0),EDATE(Bonds!$I236,6*(55-1))))</f>
        <v/>
      </c>
      <c r="BI236" s="16" t="str">
        <f>IF(56&gt;$D236,"",IF($E236=1,EOMONTH(EDATE(Bonds!$I236,6*(56-1)),0),EDATE(Bonds!$I236,6*(56-1))))</f>
        <v/>
      </c>
      <c r="BJ236" s="16" t="str">
        <f>IF(57&gt;$D236,"",IF($E236=1,EOMONTH(EDATE(Bonds!$I236,6*(57-1)),0),EDATE(Bonds!$I236,6*(57-1))))</f>
        <v/>
      </c>
      <c r="BK236" s="16" t="str">
        <f>IF(58&gt;$D236,"",IF($E236=1,EOMONTH(EDATE(Bonds!$I236,6*(58-1)),0),EDATE(Bonds!$I236,6*(58-1))))</f>
        <v/>
      </c>
      <c r="BL236" s="16" t="str">
        <f>IF(59&gt;$D236,"",IF($E236=1,EOMONTH(EDATE(Bonds!$I236,6*(59-1)),0),EDATE(Bonds!$I236,6*(59-1))))</f>
        <v/>
      </c>
      <c r="BM236" s="16" t="str">
        <f>IF(60&gt;$D236,"",IF($E236=1,EOMONTH(EDATE(Bonds!$I236,6*(60-1)),0),EDATE(Bonds!$I236,6*(60-1))))</f>
        <v/>
      </c>
      <c r="BO236" s="22">
        <f t="shared" si="364"/>
        <v>3.7298133534015822E-2</v>
      </c>
      <c r="BP236" s="22">
        <f t="shared" si="365"/>
        <v>3.9984915237647078E-2</v>
      </c>
      <c r="BQ236" s="22">
        <f t="shared" si="366"/>
        <v>4.1758155671488606E-2</v>
      </c>
      <c r="BR236" s="22">
        <f t="shared" si="367"/>
        <v>4.2873417403885665E-2</v>
      </c>
      <c r="BS236" s="22">
        <f t="shared" si="368"/>
        <v>4.3579434732219563E-2</v>
      </c>
      <c r="BT236" s="22">
        <f t="shared" si="369"/>
        <v>4.4013636099197735E-2</v>
      </c>
      <c r="BU236" s="22">
        <f t="shared" si="370"/>
        <v>4.429837545001894E-2</v>
      </c>
      <c r="BV236" s="22">
        <f t="shared" si="371"/>
        <v>4.4496029443207158E-2</v>
      </c>
      <c r="BW236" s="22">
        <f t="shared" si="372"/>
        <v>4.4661633276245789E-2</v>
      </c>
      <c r="BX236" s="22">
        <f t="shared" si="373"/>
        <v>4.4820061600655624E-2</v>
      </c>
      <c r="BY236" s="22">
        <f t="shared" si="374"/>
        <v>4.4995243636976802E-2</v>
      </c>
      <c r="BZ236" s="22">
        <f t="shared" si="375"/>
        <v>4.5192611710623595E-2</v>
      </c>
      <c r="CA236" s="22">
        <f t="shared" si="376"/>
        <v>4.5420985685317772E-2</v>
      </c>
      <c r="CB236" s="22">
        <f t="shared" si="377"/>
        <v>4.5674589281059948E-2</v>
      </c>
      <c r="CC236" s="22" t="str">
        <f t="shared" si="378"/>
        <v/>
      </c>
      <c r="CD236" s="22" t="str">
        <f t="shared" si="379"/>
        <v/>
      </c>
      <c r="CE236" s="22" t="str">
        <f t="shared" si="380"/>
        <v/>
      </c>
      <c r="CF236" s="22" t="str">
        <f t="shared" si="381"/>
        <v/>
      </c>
      <c r="CG236" s="22" t="str">
        <f t="shared" si="382"/>
        <v/>
      </c>
      <c r="CH236" s="22" t="str">
        <f t="shared" si="383"/>
        <v/>
      </c>
      <c r="CI236" s="22" t="str">
        <f t="shared" si="384"/>
        <v/>
      </c>
      <c r="CJ236" s="22" t="str">
        <f t="shared" si="385"/>
        <v/>
      </c>
      <c r="CK236" s="22" t="str">
        <f t="shared" si="386"/>
        <v/>
      </c>
      <c r="CL236" s="22" t="str">
        <f t="shared" si="387"/>
        <v/>
      </c>
      <c r="CM236" s="22" t="str">
        <f t="shared" si="388"/>
        <v/>
      </c>
      <c r="CN236" s="22" t="str">
        <f t="shared" si="389"/>
        <v/>
      </c>
      <c r="CO236" s="22" t="str">
        <f t="shared" si="390"/>
        <v/>
      </c>
      <c r="CP236" s="22" t="str">
        <f t="shared" si="391"/>
        <v/>
      </c>
      <c r="CQ236" s="22" t="str">
        <f t="shared" si="392"/>
        <v/>
      </c>
      <c r="CR236" s="22" t="str">
        <f t="shared" si="393"/>
        <v/>
      </c>
      <c r="CS236" s="22" t="str">
        <f t="shared" si="394"/>
        <v/>
      </c>
      <c r="CT236" s="22" t="str">
        <f t="shared" si="395"/>
        <v/>
      </c>
      <c r="CU236" s="22" t="str">
        <f t="shared" si="396"/>
        <v/>
      </c>
      <c r="CV236" s="22" t="str">
        <f t="shared" si="397"/>
        <v/>
      </c>
      <c r="CW236" s="22" t="str">
        <f t="shared" si="398"/>
        <v/>
      </c>
      <c r="CX236" s="22" t="str">
        <f t="shared" si="399"/>
        <v/>
      </c>
      <c r="CY236" s="22" t="str">
        <f t="shared" si="400"/>
        <v/>
      </c>
      <c r="CZ236" s="22" t="str">
        <f t="shared" si="401"/>
        <v/>
      </c>
      <c r="DA236" s="22" t="str">
        <f t="shared" si="402"/>
        <v/>
      </c>
      <c r="DB236" s="22" t="str">
        <f t="shared" si="403"/>
        <v/>
      </c>
      <c r="DC236" s="22" t="str">
        <f t="shared" si="404"/>
        <v/>
      </c>
      <c r="DD236" s="22" t="str">
        <f t="shared" si="405"/>
        <v/>
      </c>
      <c r="DE236" s="22" t="str">
        <f t="shared" si="406"/>
        <v/>
      </c>
      <c r="DF236" s="22" t="str">
        <f t="shared" si="407"/>
        <v/>
      </c>
      <c r="DG236" s="22" t="str">
        <f t="shared" si="408"/>
        <v/>
      </c>
      <c r="DH236" s="22" t="str">
        <f t="shared" si="409"/>
        <v/>
      </c>
      <c r="DI236" s="22" t="str">
        <f t="shared" si="410"/>
        <v/>
      </c>
      <c r="DJ236" s="22" t="str">
        <f t="shared" si="411"/>
        <v/>
      </c>
      <c r="DK236" s="22" t="str">
        <f t="shared" si="412"/>
        <v/>
      </c>
      <c r="DL236" s="22" t="str">
        <f t="shared" si="413"/>
        <v/>
      </c>
      <c r="DM236" s="22" t="str">
        <f t="shared" si="414"/>
        <v/>
      </c>
      <c r="DN236" s="22" t="str">
        <f t="shared" si="415"/>
        <v/>
      </c>
      <c r="DO236" s="22" t="str">
        <f t="shared" si="416"/>
        <v/>
      </c>
      <c r="DP236" s="22" t="str">
        <f t="shared" si="417"/>
        <v/>
      </c>
      <c r="DQ236" s="22" t="str">
        <f t="shared" si="418"/>
        <v/>
      </c>
      <c r="DR236" s="22" t="str">
        <f t="shared" si="419"/>
        <v/>
      </c>
      <c r="DS236" s="22" t="str">
        <f t="shared" si="420"/>
        <v/>
      </c>
      <c r="DT236" s="22" t="str">
        <f t="shared" si="421"/>
        <v/>
      </c>
      <c r="DU236" s="22" t="str">
        <f t="shared" si="422"/>
        <v/>
      </c>
      <c r="DV236" s="22" t="str">
        <f t="shared" si="423"/>
        <v/>
      </c>
      <c r="DX236" s="18">
        <f t="shared" si="424"/>
        <v>2.0513599139289815</v>
      </c>
      <c r="DY236" s="18">
        <f t="shared" si="425"/>
        <v>2.0103014267592973</v>
      </c>
      <c r="DZ236" s="18">
        <f t="shared" si="426"/>
        <v>1.9661890376578675</v>
      </c>
      <c r="EA236" s="18">
        <f t="shared" si="427"/>
        <v>1.9221454589114575</v>
      </c>
      <c r="EB236" s="18">
        <f t="shared" si="428"/>
        <v>1.8781976145893735</v>
      </c>
      <c r="EC236" s="18">
        <f t="shared" si="429"/>
        <v>1.8359352423015693</v>
      </c>
      <c r="ED236" s="18">
        <f t="shared" si="430"/>
        <v>1.7940398577078891</v>
      </c>
      <c r="EE236" s="18">
        <f t="shared" si="431"/>
        <v>1.7537960714719381</v>
      </c>
      <c r="EF236" s="18">
        <f t="shared" si="432"/>
        <v>1.7137172329252286</v>
      </c>
      <c r="EG236" s="18">
        <f t="shared" si="433"/>
        <v>1.6749475323807161</v>
      </c>
      <c r="EH236" s="18">
        <f t="shared" si="434"/>
        <v>1.6360516203702775</v>
      </c>
      <c r="EI236" s="18">
        <f t="shared" si="435"/>
        <v>1.5979720431319304</v>
      </c>
      <c r="EJ236" s="18">
        <f t="shared" si="436"/>
        <v>1.5597860540208912</v>
      </c>
      <c r="EK236" s="18">
        <f t="shared" si="437"/>
        <v>75.339590872819443</v>
      </c>
      <c r="EL236" s="18">
        <f t="shared" si="438"/>
        <v>0</v>
      </c>
      <c r="EM236" s="18">
        <f t="shared" si="439"/>
        <v>0</v>
      </c>
      <c r="EN236" s="18">
        <f t="shared" si="440"/>
        <v>0</v>
      </c>
      <c r="EO236" s="18">
        <f t="shared" si="441"/>
        <v>0</v>
      </c>
      <c r="EP236" s="18">
        <f t="shared" si="442"/>
        <v>0</v>
      </c>
      <c r="EQ236" s="18">
        <f t="shared" si="443"/>
        <v>0</v>
      </c>
      <c r="ER236" s="18">
        <f t="shared" si="444"/>
        <v>0</v>
      </c>
      <c r="ES236" s="18">
        <f t="shared" si="445"/>
        <v>0</v>
      </c>
      <c r="ET236" s="18">
        <f t="shared" si="446"/>
        <v>0</v>
      </c>
      <c r="EU236" s="18">
        <f t="shared" si="447"/>
        <v>0</v>
      </c>
      <c r="EV236" s="18">
        <f t="shared" si="448"/>
        <v>0</v>
      </c>
      <c r="EW236" s="18">
        <f t="shared" si="449"/>
        <v>0</v>
      </c>
      <c r="EX236" s="18">
        <f t="shared" si="450"/>
        <v>0</v>
      </c>
      <c r="EY236" s="18">
        <f t="shared" si="451"/>
        <v>0</v>
      </c>
      <c r="EZ236" s="18">
        <f t="shared" si="452"/>
        <v>0</v>
      </c>
      <c r="FA236" s="18">
        <f t="shared" si="453"/>
        <v>0</v>
      </c>
      <c r="FB236" s="18">
        <f t="shared" si="454"/>
        <v>0</v>
      </c>
      <c r="FC236" s="18">
        <f t="shared" si="455"/>
        <v>0</v>
      </c>
      <c r="FD236" s="18">
        <f t="shared" si="456"/>
        <v>0</v>
      </c>
      <c r="FE236" s="18">
        <f t="shared" si="457"/>
        <v>0</v>
      </c>
      <c r="FF236" s="18">
        <f t="shared" si="458"/>
        <v>0</v>
      </c>
      <c r="FG236" s="18">
        <f t="shared" si="459"/>
        <v>0</v>
      </c>
      <c r="FH236" s="18">
        <f t="shared" si="460"/>
        <v>0</v>
      </c>
      <c r="FI236" s="18">
        <f t="shared" si="461"/>
        <v>0</v>
      </c>
      <c r="FJ236" s="18">
        <f t="shared" si="462"/>
        <v>0</v>
      </c>
      <c r="FK236" s="18">
        <f t="shared" si="463"/>
        <v>0</v>
      </c>
      <c r="FL236" s="18">
        <f t="shared" si="464"/>
        <v>0</v>
      </c>
      <c r="FM236" s="18">
        <f t="shared" si="465"/>
        <v>0</v>
      </c>
      <c r="FN236" s="18">
        <f t="shared" si="466"/>
        <v>0</v>
      </c>
      <c r="FO236" s="18">
        <f t="shared" si="467"/>
        <v>0</v>
      </c>
      <c r="FP236" s="18">
        <f t="shared" si="468"/>
        <v>0</v>
      </c>
      <c r="FQ236" s="18">
        <f t="shared" si="469"/>
        <v>0</v>
      </c>
      <c r="FR236" s="18">
        <f t="shared" si="470"/>
        <v>0</v>
      </c>
      <c r="FS236" s="18">
        <f t="shared" si="471"/>
        <v>0</v>
      </c>
      <c r="FT236" s="18">
        <f t="shared" si="472"/>
        <v>0</v>
      </c>
      <c r="FU236" s="18">
        <f t="shared" si="473"/>
        <v>0</v>
      </c>
      <c r="FV236" s="18">
        <f t="shared" si="474"/>
        <v>0</v>
      </c>
      <c r="FW236" s="18">
        <f t="shared" si="475"/>
        <v>0</v>
      </c>
      <c r="FX236" s="18">
        <f t="shared" si="476"/>
        <v>0</v>
      </c>
      <c r="FY236" s="18">
        <f t="shared" si="477"/>
        <v>0</v>
      </c>
      <c r="FZ236" s="18">
        <f t="shared" si="478"/>
        <v>0</v>
      </c>
      <c r="GA236" s="18">
        <f t="shared" si="479"/>
        <v>0</v>
      </c>
      <c r="GB236" s="18">
        <f t="shared" si="480"/>
        <v>0</v>
      </c>
      <c r="GC236" s="18">
        <f t="shared" si="481"/>
        <v>0</v>
      </c>
      <c r="GD236" s="18">
        <f t="shared" si="482"/>
        <v>0</v>
      </c>
      <c r="GE236" s="18">
        <f t="shared" si="483"/>
        <v>0</v>
      </c>
    </row>
    <row r="237" spans="1:187" x14ac:dyDescent="0.2">
      <c r="A237">
        <v>234</v>
      </c>
      <c r="B237" s="16">
        <f>Bonds!B237</f>
        <v>48714</v>
      </c>
      <c r="C237" s="17">
        <f>Bonds!C237</f>
        <v>3.375</v>
      </c>
      <c r="D237">
        <f>Bonds!Q237</f>
        <v>14</v>
      </c>
      <c r="E237">
        <f t="shared" si="363"/>
        <v>0</v>
      </c>
      <c r="F237" s="16">
        <f>IF(1&gt;$D237,"",IF($E237=1,EOMONTH(EDATE(Bonds!$I237,6*(1-1)),0),EDATE(Bonds!$I237,6*(1-1))))</f>
        <v>46341</v>
      </c>
      <c r="G237" s="16">
        <f>IF(2&gt;$D237,"",IF($E237=1,EOMONTH(EDATE(Bonds!$I237,6*(2-1)),0),EDATE(Bonds!$I237,6*(2-1))))</f>
        <v>46522</v>
      </c>
      <c r="H237" s="16">
        <f>IF(3&gt;$D237,"",IF($E237=1,EOMONTH(EDATE(Bonds!$I237,6*(3-1)),0),EDATE(Bonds!$I237,6*(3-1))))</f>
        <v>46706</v>
      </c>
      <c r="I237" s="16">
        <f>IF(4&gt;$D237,"",IF($E237=1,EOMONTH(EDATE(Bonds!$I237,6*(4-1)),0),EDATE(Bonds!$I237,6*(4-1))))</f>
        <v>46888</v>
      </c>
      <c r="J237" s="16">
        <f>IF(5&gt;$D237,"",IF($E237=1,EOMONTH(EDATE(Bonds!$I237,6*(5-1)),0),EDATE(Bonds!$I237,6*(5-1))))</f>
        <v>47072</v>
      </c>
      <c r="K237" s="16">
        <f>IF(6&gt;$D237,"",IF($E237=1,EOMONTH(EDATE(Bonds!$I237,6*(6-1)),0),EDATE(Bonds!$I237,6*(6-1))))</f>
        <v>47253</v>
      </c>
      <c r="L237" s="16">
        <f>IF(7&gt;$D237,"",IF($E237=1,EOMONTH(EDATE(Bonds!$I237,6*(7-1)),0),EDATE(Bonds!$I237,6*(7-1))))</f>
        <v>47437</v>
      </c>
      <c r="M237" s="16">
        <f>IF(8&gt;$D237,"",IF($E237=1,EOMONTH(EDATE(Bonds!$I237,6*(8-1)),0),EDATE(Bonds!$I237,6*(8-1))))</f>
        <v>47618</v>
      </c>
      <c r="N237" s="16">
        <f>IF(9&gt;$D237,"",IF($E237=1,EOMONTH(EDATE(Bonds!$I237,6*(9-1)),0),EDATE(Bonds!$I237,6*(9-1))))</f>
        <v>47802</v>
      </c>
      <c r="O237" s="16">
        <f>IF(10&gt;$D237,"",IF($E237=1,EOMONTH(EDATE(Bonds!$I237,6*(10-1)),0),EDATE(Bonds!$I237,6*(10-1))))</f>
        <v>47983</v>
      </c>
      <c r="P237" s="16">
        <f>IF(11&gt;$D237,"",IF($E237=1,EOMONTH(EDATE(Bonds!$I237,6*(11-1)),0),EDATE(Bonds!$I237,6*(11-1))))</f>
        <v>48167</v>
      </c>
      <c r="Q237" s="16">
        <f>IF(12&gt;$D237,"",IF($E237=1,EOMONTH(EDATE(Bonds!$I237,6*(12-1)),0),EDATE(Bonds!$I237,6*(12-1))))</f>
        <v>48349</v>
      </c>
      <c r="R237" s="16">
        <f>IF(13&gt;$D237,"",IF($E237=1,EOMONTH(EDATE(Bonds!$I237,6*(13-1)),0),EDATE(Bonds!$I237,6*(13-1))))</f>
        <v>48533</v>
      </c>
      <c r="S237" s="16">
        <f>IF(14&gt;$D237,"",IF($E237=1,EOMONTH(EDATE(Bonds!$I237,6*(14-1)),0),EDATE(Bonds!$I237,6*(14-1))))</f>
        <v>48714</v>
      </c>
      <c r="T237" s="16" t="str">
        <f>IF(15&gt;$D237,"",IF($E237=1,EOMONTH(EDATE(Bonds!$I237,6*(15-1)),0),EDATE(Bonds!$I237,6*(15-1))))</f>
        <v/>
      </c>
      <c r="U237" s="16" t="str">
        <f>IF(16&gt;$D237,"",IF($E237=1,EOMONTH(EDATE(Bonds!$I237,6*(16-1)),0),EDATE(Bonds!$I237,6*(16-1))))</f>
        <v/>
      </c>
      <c r="V237" s="16" t="str">
        <f>IF(17&gt;$D237,"",IF($E237=1,EOMONTH(EDATE(Bonds!$I237,6*(17-1)),0),EDATE(Bonds!$I237,6*(17-1))))</f>
        <v/>
      </c>
      <c r="W237" s="16" t="str">
        <f>IF(18&gt;$D237,"",IF($E237=1,EOMONTH(EDATE(Bonds!$I237,6*(18-1)),0),EDATE(Bonds!$I237,6*(18-1))))</f>
        <v/>
      </c>
      <c r="X237" s="16" t="str">
        <f>IF(19&gt;$D237,"",IF($E237=1,EOMONTH(EDATE(Bonds!$I237,6*(19-1)),0),EDATE(Bonds!$I237,6*(19-1))))</f>
        <v/>
      </c>
      <c r="Y237" s="16" t="str">
        <f>IF(20&gt;$D237,"",IF($E237=1,EOMONTH(EDATE(Bonds!$I237,6*(20-1)),0),EDATE(Bonds!$I237,6*(20-1))))</f>
        <v/>
      </c>
      <c r="Z237" s="16" t="str">
        <f>IF(21&gt;$D237,"",IF($E237=1,EOMONTH(EDATE(Bonds!$I237,6*(21-1)),0),EDATE(Bonds!$I237,6*(21-1))))</f>
        <v/>
      </c>
      <c r="AA237" s="16" t="str">
        <f>IF(22&gt;$D237,"",IF($E237=1,EOMONTH(EDATE(Bonds!$I237,6*(22-1)),0),EDATE(Bonds!$I237,6*(22-1))))</f>
        <v/>
      </c>
      <c r="AB237" s="16" t="str">
        <f>IF(23&gt;$D237,"",IF($E237=1,EOMONTH(EDATE(Bonds!$I237,6*(23-1)),0),EDATE(Bonds!$I237,6*(23-1))))</f>
        <v/>
      </c>
      <c r="AC237" s="16" t="str">
        <f>IF(24&gt;$D237,"",IF($E237=1,EOMONTH(EDATE(Bonds!$I237,6*(24-1)),0),EDATE(Bonds!$I237,6*(24-1))))</f>
        <v/>
      </c>
      <c r="AD237" s="16" t="str">
        <f>IF(25&gt;$D237,"",IF($E237=1,EOMONTH(EDATE(Bonds!$I237,6*(25-1)),0),EDATE(Bonds!$I237,6*(25-1))))</f>
        <v/>
      </c>
      <c r="AE237" s="16" t="str">
        <f>IF(26&gt;$D237,"",IF($E237=1,EOMONTH(EDATE(Bonds!$I237,6*(26-1)),0),EDATE(Bonds!$I237,6*(26-1))))</f>
        <v/>
      </c>
      <c r="AF237" s="16" t="str">
        <f>IF(27&gt;$D237,"",IF($E237=1,EOMONTH(EDATE(Bonds!$I237,6*(27-1)),0),EDATE(Bonds!$I237,6*(27-1))))</f>
        <v/>
      </c>
      <c r="AG237" s="16" t="str">
        <f>IF(28&gt;$D237,"",IF($E237=1,EOMONTH(EDATE(Bonds!$I237,6*(28-1)),0),EDATE(Bonds!$I237,6*(28-1))))</f>
        <v/>
      </c>
      <c r="AH237" s="16" t="str">
        <f>IF(29&gt;$D237,"",IF($E237=1,EOMONTH(EDATE(Bonds!$I237,6*(29-1)),0),EDATE(Bonds!$I237,6*(29-1))))</f>
        <v/>
      </c>
      <c r="AI237" s="16" t="str">
        <f>IF(30&gt;$D237,"",IF($E237=1,EOMONTH(EDATE(Bonds!$I237,6*(30-1)),0),EDATE(Bonds!$I237,6*(30-1))))</f>
        <v/>
      </c>
      <c r="AJ237" s="16" t="str">
        <f>IF(31&gt;$D237,"",IF($E237=1,EOMONTH(EDATE(Bonds!$I237,6*(31-1)),0),EDATE(Bonds!$I237,6*(31-1))))</f>
        <v/>
      </c>
      <c r="AK237" s="16" t="str">
        <f>IF(32&gt;$D237,"",IF($E237=1,EOMONTH(EDATE(Bonds!$I237,6*(32-1)),0),EDATE(Bonds!$I237,6*(32-1))))</f>
        <v/>
      </c>
      <c r="AL237" s="16" t="str">
        <f>IF(33&gt;$D237,"",IF($E237=1,EOMONTH(EDATE(Bonds!$I237,6*(33-1)),0),EDATE(Bonds!$I237,6*(33-1))))</f>
        <v/>
      </c>
      <c r="AM237" s="16" t="str">
        <f>IF(34&gt;$D237,"",IF($E237=1,EOMONTH(EDATE(Bonds!$I237,6*(34-1)),0),EDATE(Bonds!$I237,6*(34-1))))</f>
        <v/>
      </c>
      <c r="AN237" s="16" t="str">
        <f>IF(35&gt;$D237,"",IF($E237=1,EOMONTH(EDATE(Bonds!$I237,6*(35-1)),0),EDATE(Bonds!$I237,6*(35-1))))</f>
        <v/>
      </c>
      <c r="AO237" s="16" t="str">
        <f>IF(36&gt;$D237,"",IF($E237=1,EOMONTH(EDATE(Bonds!$I237,6*(36-1)),0),EDATE(Bonds!$I237,6*(36-1))))</f>
        <v/>
      </c>
      <c r="AP237" s="16" t="str">
        <f>IF(37&gt;$D237,"",IF($E237=1,EOMONTH(EDATE(Bonds!$I237,6*(37-1)),0),EDATE(Bonds!$I237,6*(37-1))))</f>
        <v/>
      </c>
      <c r="AQ237" s="16" t="str">
        <f>IF(38&gt;$D237,"",IF($E237=1,EOMONTH(EDATE(Bonds!$I237,6*(38-1)),0),EDATE(Bonds!$I237,6*(38-1))))</f>
        <v/>
      </c>
      <c r="AR237" s="16" t="str">
        <f>IF(39&gt;$D237,"",IF($E237=1,EOMONTH(EDATE(Bonds!$I237,6*(39-1)),0),EDATE(Bonds!$I237,6*(39-1))))</f>
        <v/>
      </c>
      <c r="AS237" s="16" t="str">
        <f>IF(40&gt;$D237,"",IF($E237=1,EOMONTH(EDATE(Bonds!$I237,6*(40-1)),0),EDATE(Bonds!$I237,6*(40-1))))</f>
        <v/>
      </c>
      <c r="AT237" s="16" t="str">
        <f>IF(41&gt;$D237,"",IF($E237=1,EOMONTH(EDATE(Bonds!$I237,6*(41-1)),0),EDATE(Bonds!$I237,6*(41-1))))</f>
        <v/>
      </c>
      <c r="AU237" s="16" t="str">
        <f>IF(42&gt;$D237,"",IF($E237=1,EOMONTH(EDATE(Bonds!$I237,6*(42-1)),0),EDATE(Bonds!$I237,6*(42-1))))</f>
        <v/>
      </c>
      <c r="AV237" s="16" t="str">
        <f>IF(43&gt;$D237,"",IF($E237=1,EOMONTH(EDATE(Bonds!$I237,6*(43-1)),0),EDATE(Bonds!$I237,6*(43-1))))</f>
        <v/>
      </c>
      <c r="AW237" s="16" t="str">
        <f>IF(44&gt;$D237,"",IF($E237=1,EOMONTH(EDATE(Bonds!$I237,6*(44-1)),0),EDATE(Bonds!$I237,6*(44-1))))</f>
        <v/>
      </c>
      <c r="AX237" s="16" t="str">
        <f>IF(45&gt;$D237,"",IF($E237=1,EOMONTH(EDATE(Bonds!$I237,6*(45-1)),0),EDATE(Bonds!$I237,6*(45-1))))</f>
        <v/>
      </c>
      <c r="AY237" s="16" t="str">
        <f>IF(46&gt;$D237,"",IF($E237=1,EOMONTH(EDATE(Bonds!$I237,6*(46-1)),0),EDATE(Bonds!$I237,6*(46-1))))</f>
        <v/>
      </c>
      <c r="AZ237" s="16" t="str">
        <f>IF(47&gt;$D237,"",IF($E237=1,EOMONTH(EDATE(Bonds!$I237,6*(47-1)),0),EDATE(Bonds!$I237,6*(47-1))))</f>
        <v/>
      </c>
      <c r="BA237" s="16" t="str">
        <f>IF(48&gt;$D237,"",IF($E237=1,EOMONTH(EDATE(Bonds!$I237,6*(48-1)),0),EDATE(Bonds!$I237,6*(48-1))))</f>
        <v/>
      </c>
      <c r="BB237" s="16" t="str">
        <f>IF(49&gt;$D237,"",IF($E237=1,EOMONTH(EDATE(Bonds!$I237,6*(49-1)),0),EDATE(Bonds!$I237,6*(49-1))))</f>
        <v/>
      </c>
      <c r="BC237" s="16" t="str">
        <f>IF(50&gt;$D237,"",IF($E237=1,EOMONTH(EDATE(Bonds!$I237,6*(50-1)),0),EDATE(Bonds!$I237,6*(50-1))))</f>
        <v/>
      </c>
      <c r="BD237" s="16" t="str">
        <f>IF(51&gt;$D237,"",IF($E237=1,EOMONTH(EDATE(Bonds!$I237,6*(51-1)),0),EDATE(Bonds!$I237,6*(51-1))))</f>
        <v/>
      </c>
      <c r="BE237" s="16" t="str">
        <f>IF(52&gt;$D237,"",IF($E237=1,EOMONTH(EDATE(Bonds!$I237,6*(52-1)),0),EDATE(Bonds!$I237,6*(52-1))))</f>
        <v/>
      </c>
      <c r="BF237" s="16" t="str">
        <f>IF(53&gt;$D237,"",IF($E237=1,EOMONTH(EDATE(Bonds!$I237,6*(53-1)),0),EDATE(Bonds!$I237,6*(53-1))))</f>
        <v/>
      </c>
      <c r="BG237" s="16" t="str">
        <f>IF(54&gt;$D237,"",IF($E237=1,EOMONTH(EDATE(Bonds!$I237,6*(54-1)),0),EDATE(Bonds!$I237,6*(54-1))))</f>
        <v/>
      </c>
      <c r="BH237" s="16" t="str">
        <f>IF(55&gt;$D237,"",IF($E237=1,EOMONTH(EDATE(Bonds!$I237,6*(55-1)),0),EDATE(Bonds!$I237,6*(55-1))))</f>
        <v/>
      </c>
      <c r="BI237" s="16" t="str">
        <f>IF(56&gt;$D237,"",IF($E237=1,EOMONTH(EDATE(Bonds!$I237,6*(56-1)),0),EDATE(Bonds!$I237,6*(56-1))))</f>
        <v/>
      </c>
      <c r="BJ237" s="16" t="str">
        <f>IF(57&gt;$D237,"",IF($E237=1,EOMONTH(EDATE(Bonds!$I237,6*(57-1)),0),EDATE(Bonds!$I237,6*(57-1))))</f>
        <v/>
      </c>
      <c r="BK237" s="16" t="str">
        <f>IF(58&gt;$D237,"",IF($E237=1,EOMONTH(EDATE(Bonds!$I237,6*(58-1)),0),EDATE(Bonds!$I237,6*(58-1))))</f>
        <v/>
      </c>
      <c r="BL237" s="16" t="str">
        <f>IF(59&gt;$D237,"",IF($E237=1,EOMONTH(EDATE(Bonds!$I237,6*(59-1)),0),EDATE(Bonds!$I237,6*(59-1))))</f>
        <v/>
      </c>
      <c r="BM237" s="16" t="str">
        <f>IF(60&gt;$D237,"",IF($E237=1,EOMONTH(EDATE(Bonds!$I237,6*(60-1)),0),EDATE(Bonds!$I237,6*(60-1))))</f>
        <v/>
      </c>
      <c r="BO237" s="22">
        <f t="shared" si="364"/>
        <v>3.7565785405683505E-2</v>
      </c>
      <c r="BP237" s="22">
        <f t="shared" si="365"/>
        <v>4.0160676278393273E-2</v>
      </c>
      <c r="BQ237" s="22">
        <f t="shared" si="366"/>
        <v>4.1870554774944578E-2</v>
      </c>
      <c r="BR237" s="22">
        <f t="shared" si="367"/>
        <v>4.2944346408813706E-2</v>
      </c>
      <c r="BS237" s="22">
        <f t="shared" si="368"/>
        <v>4.3623509349526628E-2</v>
      </c>
      <c r="BT237" s="22">
        <f t="shared" si="369"/>
        <v>4.4041581237153717E-2</v>
      </c>
      <c r="BU237" s="22">
        <f t="shared" si="370"/>
        <v>4.4317074211346924E-2</v>
      </c>
      <c r="BV237" s="22">
        <f t="shared" si="371"/>
        <v>4.4510349250378764E-2</v>
      </c>
      <c r="BW237" s="22">
        <f t="shared" si="372"/>
        <v>4.4674613164434704E-2</v>
      </c>
      <c r="BX237" s="22">
        <f t="shared" si="373"/>
        <v>4.4833625781918747E-2</v>
      </c>
      <c r="BY237" s="22">
        <f t="shared" si="374"/>
        <v>4.5010512910652625E-2</v>
      </c>
      <c r="BZ237" s="22">
        <f t="shared" si="375"/>
        <v>4.5210114329299472E-2</v>
      </c>
      <c r="CA237" s="22">
        <f t="shared" si="376"/>
        <v>4.5440922075908718E-2</v>
      </c>
      <c r="CB237" s="22">
        <f t="shared" si="377"/>
        <v>4.5696854602848114E-2</v>
      </c>
      <c r="CC237" s="22" t="str">
        <f t="shared" si="378"/>
        <v/>
      </c>
      <c r="CD237" s="22" t="str">
        <f t="shared" si="379"/>
        <v/>
      </c>
      <c r="CE237" s="22" t="str">
        <f t="shared" si="380"/>
        <v/>
      </c>
      <c r="CF237" s="22" t="str">
        <f t="shared" si="381"/>
        <v/>
      </c>
      <c r="CG237" s="22" t="str">
        <f t="shared" si="382"/>
        <v/>
      </c>
      <c r="CH237" s="22" t="str">
        <f t="shared" si="383"/>
        <v/>
      </c>
      <c r="CI237" s="22" t="str">
        <f t="shared" si="384"/>
        <v/>
      </c>
      <c r="CJ237" s="22" t="str">
        <f t="shared" si="385"/>
        <v/>
      </c>
      <c r="CK237" s="22" t="str">
        <f t="shared" si="386"/>
        <v/>
      </c>
      <c r="CL237" s="22" t="str">
        <f t="shared" si="387"/>
        <v/>
      </c>
      <c r="CM237" s="22" t="str">
        <f t="shared" si="388"/>
        <v/>
      </c>
      <c r="CN237" s="22" t="str">
        <f t="shared" si="389"/>
        <v/>
      </c>
      <c r="CO237" s="22" t="str">
        <f t="shared" si="390"/>
        <v/>
      </c>
      <c r="CP237" s="22" t="str">
        <f t="shared" si="391"/>
        <v/>
      </c>
      <c r="CQ237" s="22" t="str">
        <f t="shared" si="392"/>
        <v/>
      </c>
      <c r="CR237" s="22" t="str">
        <f t="shared" si="393"/>
        <v/>
      </c>
      <c r="CS237" s="22" t="str">
        <f t="shared" si="394"/>
        <v/>
      </c>
      <c r="CT237" s="22" t="str">
        <f t="shared" si="395"/>
        <v/>
      </c>
      <c r="CU237" s="22" t="str">
        <f t="shared" si="396"/>
        <v/>
      </c>
      <c r="CV237" s="22" t="str">
        <f t="shared" si="397"/>
        <v/>
      </c>
      <c r="CW237" s="22" t="str">
        <f t="shared" si="398"/>
        <v/>
      </c>
      <c r="CX237" s="22" t="str">
        <f t="shared" si="399"/>
        <v/>
      </c>
      <c r="CY237" s="22" t="str">
        <f t="shared" si="400"/>
        <v/>
      </c>
      <c r="CZ237" s="22" t="str">
        <f t="shared" si="401"/>
        <v/>
      </c>
      <c r="DA237" s="22" t="str">
        <f t="shared" si="402"/>
        <v/>
      </c>
      <c r="DB237" s="22" t="str">
        <f t="shared" si="403"/>
        <v/>
      </c>
      <c r="DC237" s="22" t="str">
        <f t="shared" si="404"/>
        <v/>
      </c>
      <c r="DD237" s="22" t="str">
        <f t="shared" si="405"/>
        <v/>
      </c>
      <c r="DE237" s="22" t="str">
        <f t="shared" si="406"/>
        <v/>
      </c>
      <c r="DF237" s="22" t="str">
        <f t="shared" si="407"/>
        <v/>
      </c>
      <c r="DG237" s="22" t="str">
        <f t="shared" si="408"/>
        <v/>
      </c>
      <c r="DH237" s="22" t="str">
        <f t="shared" si="409"/>
        <v/>
      </c>
      <c r="DI237" s="22" t="str">
        <f t="shared" si="410"/>
        <v/>
      </c>
      <c r="DJ237" s="22" t="str">
        <f t="shared" si="411"/>
        <v/>
      </c>
      <c r="DK237" s="22" t="str">
        <f t="shared" si="412"/>
        <v/>
      </c>
      <c r="DL237" s="22" t="str">
        <f t="shared" si="413"/>
        <v/>
      </c>
      <c r="DM237" s="22" t="str">
        <f t="shared" si="414"/>
        <v/>
      </c>
      <c r="DN237" s="22" t="str">
        <f t="shared" si="415"/>
        <v/>
      </c>
      <c r="DO237" s="22" t="str">
        <f t="shared" si="416"/>
        <v/>
      </c>
      <c r="DP237" s="22" t="str">
        <f t="shared" si="417"/>
        <v/>
      </c>
      <c r="DQ237" s="22" t="str">
        <f t="shared" si="418"/>
        <v/>
      </c>
      <c r="DR237" s="22" t="str">
        <f t="shared" si="419"/>
        <v/>
      </c>
      <c r="DS237" s="22" t="str">
        <f t="shared" si="420"/>
        <v/>
      </c>
      <c r="DT237" s="22" t="str">
        <f t="shared" si="421"/>
        <v/>
      </c>
      <c r="DU237" s="22" t="str">
        <f t="shared" si="422"/>
        <v/>
      </c>
      <c r="DV237" s="22" t="str">
        <f t="shared" si="423"/>
        <v/>
      </c>
      <c r="DX237" s="18">
        <f t="shared" si="424"/>
        <v>1.6757311650571824</v>
      </c>
      <c r="DY237" s="18">
        <f t="shared" si="425"/>
        <v>1.6418946682000162</v>
      </c>
      <c r="DZ237" s="18">
        <f t="shared" si="426"/>
        <v>1.6057276964838474</v>
      </c>
      <c r="EA237" s="18">
        <f t="shared" si="427"/>
        <v>1.5697083871810704</v>
      </c>
      <c r="EB237" s="18">
        <f t="shared" si="428"/>
        <v>1.5338094677208562</v>
      </c>
      <c r="EC237" s="18">
        <f t="shared" si="429"/>
        <v>1.4993017724296229</v>
      </c>
      <c r="ED237" s="18">
        <f t="shared" si="430"/>
        <v>1.4650936610092136</v>
      </c>
      <c r="EE237" s="18">
        <f t="shared" si="431"/>
        <v>1.4322269712155753</v>
      </c>
      <c r="EF237" s="18">
        <f t="shared" si="432"/>
        <v>1.3994850580414084</v>
      </c>
      <c r="EG237" s="18">
        <f t="shared" si="433"/>
        <v>1.3678028287373656</v>
      </c>
      <c r="EH237" s="18">
        <f t="shared" si="434"/>
        <v>1.3360089076889365</v>
      </c>
      <c r="EI237" s="18">
        <f t="shared" si="435"/>
        <v>1.3048758172596469</v>
      </c>
      <c r="EJ237" s="18">
        <f t="shared" si="436"/>
        <v>1.2736514262255729</v>
      </c>
      <c r="EK237" s="18">
        <f t="shared" si="437"/>
        <v>74.91085787865552</v>
      </c>
      <c r="EL237" s="18">
        <f t="shared" si="438"/>
        <v>0</v>
      </c>
      <c r="EM237" s="18">
        <f t="shared" si="439"/>
        <v>0</v>
      </c>
      <c r="EN237" s="18">
        <f t="shared" si="440"/>
        <v>0</v>
      </c>
      <c r="EO237" s="18">
        <f t="shared" si="441"/>
        <v>0</v>
      </c>
      <c r="EP237" s="18">
        <f t="shared" si="442"/>
        <v>0</v>
      </c>
      <c r="EQ237" s="18">
        <f t="shared" si="443"/>
        <v>0</v>
      </c>
      <c r="ER237" s="18">
        <f t="shared" si="444"/>
        <v>0</v>
      </c>
      <c r="ES237" s="18">
        <f t="shared" si="445"/>
        <v>0</v>
      </c>
      <c r="ET237" s="18">
        <f t="shared" si="446"/>
        <v>0</v>
      </c>
      <c r="EU237" s="18">
        <f t="shared" si="447"/>
        <v>0</v>
      </c>
      <c r="EV237" s="18">
        <f t="shared" si="448"/>
        <v>0</v>
      </c>
      <c r="EW237" s="18">
        <f t="shared" si="449"/>
        <v>0</v>
      </c>
      <c r="EX237" s="18">
        <f t="shared" si="450"/>
        <v>0</v>
      </c>
      <c r="EY237" s="18">
        <f t="shared" si="451"/>
        <v>0</v>
      </c>
      <c r="EZ237" s="18">
        <f t="shared" si="452"/>
        <v>0</v>
      </c>
      <c r="FA237" s="18">
        <f t="shared" si="453"/>
        <v>0</v>
      </c>
      <c r="FB237" s="18">
        <f t="shared" si="454"/>
        <v>0</v>
      </c>
      <c r="FC237" s="18">
        <f t="shared" si="455"/>
        <v>0</v>
      </c>
      <c r="FD237" s="18">
        <f t="shared" si="456"/>
        <v>0</v>
      </c>
      <c r="FE237" s="18">
        <f t="shared" si="457"/>
        <v>0</v>
      </c>
      <c r="FF237" s="18">
        <f t="shared" si="458"/>
        <v>0</v>
      </c>
      <c r="FG237" s="18">
        <f t="shared" si="459"/>
        <v>0</v>
      </c>
      <c r="FH237" s="18">
        <f t="shared" si="460"/>
        <v>0</v>
      </c>
      <c r="FI237" s="18">
        <f t="shared" si="461"/>
        <v>0</v>
      </c>
      <c r="FJ237" s="18">
        <f t="shared" si="462"/>
        <v>0</v>
      </c>
      <c r="FK237" s="18">
        <f t="shared" si="463"/>
        <v>0</v>
      </c>
      <c r="FL237" s="18">
        <f t="shared" si="464"/>
        <v>0</v>
      </c>
      <c r="FM237" s="18">
        <f t="shared" si="465"/>
        <v>0</v>
      </c>
      <c r="FN237" s="18">
        <f t="shared" si="466"/>
        <v>0</v>
      </c>
      <c r="FO237" s="18">
        <f t="shared" si="467"/>
        <v>0</v>
      </c>
      <c r="FP237" s="18">
        <f t="shared" si="468"/>
        <v>0</v>
      </c>
      <c r="FQ237" s="18">
        <f t="shared" si="469"/>
        <v>0</v>
      </c>
      <c r="FR237" s="18">
        <f t="shared" si="470"/>
        <v>0</v>
      </c>
      <c r="FS237" s="18">
        <f t="shared" si="471"/>
        <v>0</v>
      </c>
      <c r="FT237" s="18">
        <f t="shared" si="472"/>
        <v>0</v>
      </c>
      <c r="FU237" s="18">
        <f t="shared" si="473"/>
        <v>0</v>
      </c>
      <c r="FV237" s="18">
        <f t="shared" si="474"/>
        <v>0</v>
      </c>
      <c r="FW237" s="18">
        <f t="shared" si="475"/>
        <v>0</v>
      </c>
      <c r="FX237" s="18">
        <f t="shared" si="476"/>
        <v>0</v>
      </c>
      <c r="FY237" s="18">
        <f t="shared" si="477"/>
        <v>0</v>
      </c>
      <c r="FZ237" s="18">
        <f t="shared" si="478"/>
        <v>0</v>
      </c>
      <c r="GA237" s="18">
        <f t="shared" si="479"/>
        <v>0</v>
      </c>
      <c r="GB237" s="18">
        <f t="shared" si="480"/>
        <v>0</v>
      </c>
      <c r="GC237" s="18">
        <f t="shared" si="481"/>
        <v>0</v>
      </c>
      <c r="GD237" s="18">
        <f t="shared" si="482"/>
        <v>0</v>
      </c>
      <c r="GE237" s="18">
        <f t="shared" si="483"/>
        <v>0</v>
      </c>
    </row>
    <row r="238" spans="1:187" x14ac:dyDescent="0.2">
      <c r="A238">
        <v>235</v>
      </c>
      <c r="B238" s="16">
        <f>Bonds!B238</f>
        <v>48730</v>
      </c>
      <c r="C238" s="17">
        <f>Bonds!C238</f>
        <v>4.25</v>
      </c>
      <c r="D238">
        <f>Bonds!Q238</f>
        <v>14</v>
      </c>
      <c r="E238">
        <f t="shared" si="363"/>
        <v>1</v>
      </c>
      <c r="F238" s="16">
        <f>IF(1&gt;$D238,"",IF($E238=1,EOMONTH(EDATE(Bonds!$I238,6*(1-1)),0),EDATE(Bonds!$I238,6*(1-1))))</f>
        <v>46356</v>
      </c>
      <c r="G238" s="16">
        <f>IF(2&gt;$D238,"",IF($E238=1,EOMONTH(EDATE(Bonds!$I238,6*(2-1)),0),EDATE(Bonds!$I238,6*(2-1))))</f>
        <v>46538</v>
      </c>
      <c r="H238" s="16">
        <f>IF(3&gt;$D238,"",IF($E238=1,EOMONTH(EDATE(Bonds!$I238,6*(3-1)),0),EDATE(Bonds!$I238,6*(3-1))))</f>
        <v>46721</v>
      </c>
      <c r="I238" s="16">
        <f>IF(4&gt;$D238,"",IF($E238=1,EOMONTH(EDATE(Bonds!$I238,6*(4-1)),0),EDATE(Bonds!$I238,6*(4-1))))</f>
        <v>46904</v>
      </c>
      <c r="J238" s="16">
        <f>IF(5&gt;$D238,"",IF($E238=1,EOMONTH(EDATE(Bonds!$I238,6*(5-1)),0),EDATE(Bonds!$I238,6*(5-1))))</f>
        <v>47087</v>
      </c>
      <c r="K238" s="16">
        <f>IF(6&gt;$D238,"",IF($E238=1,EOMONTH(EDATE(Bonds!$I238,6*(6-1)),0),EDATE(Bonds!$I238,6*(6-1))))</f>
        <v>47269</v>
      </c>
      <c r="L238" s="16">
        <f>IF(7&gt;$D238,"",IF($E238=1,EOMONTH(EDATE(Bonds!$I238,6*(7-1)),0),EDATE(Bonds!$I238,6*(7-1))))</f>
        <v>47452</v>
      </c>
      <c r="M238" s="16">
        <f>IF(8&gt;$D238,"",IF($E238=1,EOMONTH(EDATE(Bonds!$I238,6*(8-1)),0),EDATE(Bonds!$I238,6*(8-1))))</f>
        <v>47634</v>
      </c>
      <c r="N238" s="16">
        <f>IF(9&gt;$D238,"",IF($E238=1,EOMONTH(EDATE(Bonds!$I238,6*(9-1)),0),EDATE(Bonds!$I238,6*(9-1))))</f>
        <v>47817</v>
      </c>
      <c r="O238" s="16">
        <f>IF(10&gt;$D238,"",IF($E238=1,EOMONTH(EDATE(Bonds!$I238,6*(10-1)),0),EDATE(Bonds!$I238,6*(10-1))))</f>
        <v>47999</v>
      </c>
      <c r="P238" s="16">
        <f>IF(11&gt;$D238,"",IF($E238=1,EOMONTH(EDATE(Bonds!$I238,6*(11-1)),0),EDATE(Bonds!$I238,6*(11-1))))</f>
        <v>48182</v>
      </c>
      <c r="Q238" s="16">
        <f>IF(12&gt;$D238,"",IF($E238=1,EOMONTH(EDATE(Bonds!$I238,6*(12-1)),0),EDATE(Bonds!$I238,6*(12-1))))</f>
        <v>48365</v>
      </c>
      <c r="R238" s="16">
        <f>IF(13&gt;$D238,"",IF($E238=1,EOMONTH(EDATE(Bonds!$I238,6*(13-1)),0),EDATE(Bonds!$I238,6*(13-1))))</f>
        <v>48548</v>
      </c>
      <c r="S238" s="16">
        <f>IF(14&gt;$D238,"",IF($E238=1,EOMONTH(EDATE(Bonds!$I238,6*(14-1)),0),EDATE(Bonds!$I238,6*(14-1))))</f>
        <v>48730</v>
      </c>
      <c r="T238" s="16" t="str">
        <f>IF(15&gt;$D238,"",IF($E238=1,EOMONTH(EDATE(Bonds!$I238,6*(15-1)),0),EDATE(Bonds!$I238,6*(15-1))))</f>
        <v/>
      </c>
      <c r="U238" s="16" t="str">
        <f>IF(16&gt;$D238,"",IF($E238=1,EOMONTH(EDATE(Bonds!$I238,6*(16-1)),0),EDATE(Bonds!$I238,6*(16-1))))</f>
        <v/>
      </c>
      <c r="V238" s="16" t="str">
        <f>IF(17&gt;$D238,"",IF($E238=1,EOMONTH(EDATE(Bonds!$I238,6*(17-1)),0),EDATE(Bonds!$I238,6*(17-1))))</f>
        <v/>
      </c>
      <c r="W238" s="16" t="str">
        <f>IF(18&gt;$D238,"",IF($E238=1,EOMONTH(EDATE(Bonds!$I238,6*(18-1)),0),EDATE(Bonds!$I238,6*(18-1))))</f>
        <v/>
      </c>
      <c r="X238" s="16" t="str">
        <f>IF(19&gt;$D238,"",IF($E238=1,EOMONTH(EDATE(Bonds!$I238,6*(19-1)),0),EDATE(Bonds!$I238,6*(19-1))))</f>
        <v/>
      </c>
      <c r="Y238" s="16" t="str">
        <f>IF(20&gt;$D238,"",IF($E238=1,EOMONTH(EDATE(Bonds!$I238,6*(20-1)),0),EDATE(Bonds!$I238,6*(20-1))))</f>
        <v/>
      </c>
      <c r="Z238" s="16" t="str">
        <f>IF(21&gt;$D238,"",IF($E238=1,EOMONTH(EDATE(Bonds!$I238,6*(21-1)),0),EDATE(Bonds!$I238,6*(21-1))))</f>
        <v/>
      </c>
      <c r="AA238" s="16" t="str">
        <f>IF(22&gt;$D238,"",IF($E238=1,EOMONTH(EDATE(Bonds!$I238,6*(22-1)),0),EDATE(Bonds!$I238,6*(22-1))))</f>
        <v/>
      </c>
      <c r="AB238" s="16" t="str">
        <f>IF(23&gt;$D238,"",IF($E238=1,EOMONTH(EDATE(Bonds!$I238,6*(23-1)),0),EDATE(Bonds!$I238,6*(23-1))))</f>
        <v/>
      </c>
      <c r="AC238" s="16" t="str">
        <f>IF(24&gt;$D238,"",IF($E238=1,EOMONTH(EDATE(Bonds!$I238,6*(24-1)),0),EDATE(Bonds!$I238,6*(24-1))))</f>
        <v/>
      </c>
      <c r="AD238" s="16" t="str">
        <f>IF(25&gt;$D238,"",IF($E238=1,EOMONTH(EDATE(Bonds!$I238,6*(25-1)),0),EDATE(Bonds!$I238,6*(25-1))))</f>
        <v/>
      </c>
      <c r="AE238" s="16" t="str">
        <f>IF(26&gt;$D238,"",IF($E238=1,EOMONTH(EDATE(Bonds!$I238,6*(26-1)),0),EDATE(Bonds!$I238,6*(26-1))))</f>
        <v/>
      </c>
      <c r="AF238" s="16" t="str">
        <f>IF(27&gt;$D238,"",IF($E238=1,EOMONTH(EDATE(Bonds!$I238,6*(27-1)),0),EDATE(Bonds!$I238,6*(27-1))))</f>
        <v/>
      </c>
      <c r="AG238" s="16" t="str">
        <f>IF(28&gt;$D238,"",IF($E238=1,EOMONTH(EDATE(Bonds!$I238,6*(28-1)),0),EDATE(Bonds!$I238,6*(28-1))))</f>
        <v/>
      </c>
      <c r="AH238" s="16" t="str">
        <f>IF(29&gt;$D238,"",IF($E238=1,EOMONTH(EDATE(Bonds!$I238,6*(29-1)),0),EDATE(Bonds!$I238,6*(29-1))))</f>
        <v/>
      </c>
      <c r="AI238" s="16" t="str">
        <f>IF(30&gt;$D238,"",IF($E238=1,EOMONTH(EDATE(Bonds!$I238,6*(30-1)),0),EDATE(Bonds!$I238,6*(30-1))))</f>
        <v/>
      </c>
      <c r="AJ238" s="16" t="str">
        <f>IF(31&gt;$D238,"",IF($E238=1,EOMONTH(EDATE(Bonds!$I238,6*(31-1)),0),EDATE(Bonds!$I238,6*(31-1))))</f>
        <v/>
      </c>
      <c r="AK238" s="16" t="str">
        <f>IF(32&gt;$D238,"",IF($E238=1,EOMONTH(EDATE(Bonds!$I238,6*(32-1)),0),EDATE(Bonds!$I238,6*(32-1))))</f>
        <v/>
      </c>
      <c r="AL238" s="16" t="str">
        <f>IF(33&gt;$D238,"",IF($E238=1,EOMONTH(EDATE(Bonds!$I238,6*(33-1)),0),EDATE(Bonds!$I238,6*(33-1))))</f>
        <v/>
      </c>
      <c r="AM238" s="16" t="str">
        <f>IF(34&gt;$D238,"",IF($E238=1,EOMONTH(EDATE(Bonds!$I238,6*(34-1)),0),EDATE(Bonds!$I238,6*(34-1))))</f>
        <v/>
      </c>
      <c r="AN238" s="16" t="str">
        <f>IF(35&gt;$D238,"",IF($E238=1,EOMONTH(EDATE(Bonds!$I238,6*(35-1)),0),EDATE(Bonds!$I238,6*(35-1))))</f>
        <v/>
      </c>
      <c r="AO238" s="16" t="str">
        <f>IF(36&gt;$D238,"",IF($E238=1,EOMONTH(EDATE(Bonds!$I238,6*(36-1)),0),EDATE(Bonds!$I238,6*(36-1))))</f>
        <v/>
      </c>
      <c r="AP238" s="16" t="str">
        <f>IF(37&gt;$D238,"",IF($E238=1,EOMONTH(EDATE(Bonds!$I238,6*(37-1)),0),EDATE(Bonds!$I238,6*(37-1))))</f>
        <v/>
      </c>
      <c r="AQ238" s="16" t="str">
        <f>IF(38&gt;$D238,"",IF($E238=1,EOMONTH(EDATE(Bonds!$I238,6*(38-1)),0),EDATE(Bonds!$I238,6*(38-1))))</f>
        <v/>
      </c>
      <c r="AR238" s="16" t="str">
        <f>IF(39&gt;$D238,"",IF($E238=1,EOMONTH(EDATE(Bonds!$I238,6*(39-1)),0),EDATE(Bonds!$I238,6*(39-1))))</f>
        <v/>
      </c>
      <c r="AS238" s="16" t="str">
        <f>IF(40&gt;$D238,"",IF($E238=1,EOMONTH(EDATE(Bonds!$I238,6*(40-1)),0),EDATE(Bonds!$I238,6*(40-1))))</f>
        <v/>
      </c>
      <c r="AT238" s="16" t="str">
        <f>IF(41&gt;$D238,"",IF($E238=1,EOMONTH(EDATE(Bonds!$I238,6*(41-1)),0),EDATE(Bonds!$I238,6*(41-1))))</f>
        <v/>
      </c>
      <c r="AU238" s="16" t="str">
        <f>IF(42&gt;$D238,"",IF($E238=1,EOMONTH(EDATE(Bonds!$I238,6*(42-1)),0),EDATE(Bonds!$I238,6*(42-1))))</f>
        <v/>
      </c>
      <c r="AV238" s="16" t="str">
        <f>IF(43&gt;$D238,"",IF($E238=1,EOMONTH(EDATE(Bonds!$I238,6*(43-1)),0),EDATE(Bonds!$I238,6*(43-1))))</f>
        <v/>
      </c>
      <c r="AW238" s="16" t="str">
        <f>IF(44&gt;$D238,"",IF($E238=1,EOMONTH(EDATE(Bonds!$I238,6*(44-1)),0),EDATE(Bonds!$I238,6*(44-1))))</f>
        <v/>
      </c>
      <c r="AX238" s="16" t="str">
        <f>IF(45&gt;$D238,"",IF($E238=1,EOMONTH(EDATE(Bonds!$I238,6*(45-1)),0),EDATE(Bonds!$I238,6*(45-1))))</f>
        <v/>
      </c>
      <c r="AY238" s="16" t="str">
        <f>IF(46&gt;$D238,"",IF($E238=1,EOMONTH(EDATE(Bonds!$I238,6*(46-1)),0),EDATE(Bonds!$I238,6*(46-1))))</f>
        <v/>
      </c>
      <c r="AZ238" s="16" t="str">
        <f>IF(47&gt;$D238,"",IF($E238=1,EOMONTH(EDATE(Bonds!$I238,6*(47-1)),0),EDATE(Bonds!$I238,6*(47-1))))</f>
        <v/>
      </c>
      <c r="BA238" s="16" t="str">
        <f>IF(48&gt;$D238,"",IF($E238=1,EOMONTH(EDATE(Bonds!$I238,6*(48-1)),0),EDATE(Bonds!$I238,6*(48-1))))</f>
        <v/>
      </c>
      <c r="BB238" s="16" t="str">
        <f>IF(49&gt;$D238,"",IF($E238=1,EOMONTH(EDATE(Bonds!$I238,6*(49-1)),0),EDATE(Bonds!$I238,6*(49-1))))</f>
        <v/>
      </c>
      <c r="BC238" s="16" t="str">
        <f>IF(50&gt;$D238,"",IF($E238=1,EOMONTH(EDATE(Bonds!$I238,6*(50-1)),0),EDATE(Bonds!$I238,6*(50-1))))</f>
        <v/>
      </c>
      <c r="BD238" s="16" t="str">
        <f>IF(51&gt;$D238,"",IF($E238=1,EOMONTH(EDATE(Bonds!$I238,6*(51-1)),0),EDATE(Bonds!$I238,6*(51-1))))</f>
        <v/>
      </c>
      <c r="BE238" s="16" t="str">
        <f>IF(52&gt;$D238,"",IF($E238=1,EOMONTH(EDATE(Bonds!$I238,6*(52-1)),0),EDATE(Bonds!$I238,6*(52-1))))</f>
        <v/>
      </c>
      <c r="BF238" s="16" t="str">
        <f>IF(53&gt;$D238,"",IF($E238=1,EOMONTH(EDATE(Bonds!$I238,6*(53-1)),0),EDATE(Bonds!$I238,6*(53-1))))</f>
        <v/>
      </c>
      <c r="BG238" s="16" t="str">
        <f>IF(54&gt;$D238,"",IF($E238=1,EOMONTH(EDATE(Bonds!$I238,6*(54-1)),0),EDATE(Bonds!$I238,6*(54-1))))</f>
        <v/>
      </c>
      <c r="BH238" s="16" t="str">
        <f>IF(55&gt;$D238,"",IF($E238=1,EOMONTH(EDATE(Bonds!$I238,6*(55-1)),0),EDATE(Bonds!$I238,6*(55-1))))</f>
        <v/>
      </c>
      <c r="BI238" s="16" t="str">
        <f>IF(56&gt;$D238,"",IF($E238=1,EOMONTH(EDATE(Bonds!$I238,6*(56-1)),0),EDATE(Bonds!$I238,6*(56-1))))</f>
        <v/>
      </c>
      <c r="BJ238" s="16" t="str">
        <f>IF(57&gt;$D238,"",IF($E238=1,EOMONTH(EDATE(Bonds!$I238,6*(57-1)),0),EDATE(Bonds!$I238,6*(57-1))))</f>
        <v/>
      </c>
      <c r="BK238" s="16" t="str">
        <f>IF(58&gt;$D238,"",IF($E238=1,EOMONTH(EDATE(Bonds!$I238,6*(58-1)),0),EDATE(Bonds!$I238,6*(58-1))))</f>
        <v/>
      </c>
      <c r="BL238" s="16" t="str">
        <f>IF(59&gt;$D238,"",IF($E238=1,EOMONTH(EDATE(Bonds!$I238,6*(59-1)),0),EDATE(Bonds!$I238,6*(59-1))))</f>
        <v/>
      </c>
      <c r="BM238" s="16" t="str">
        <f>IF(60&gt;$D238,"",IF($E238=1,EOMONTH(EDATE(Bonds!$I238,6*(60-1)),0),EDATE(Bonds!$I238,6*(60-1))))</f>
        <v/>
      </c>
      <c r="BO238" s="22">
        <f t="shared" si="364"/>
        <v>3.7824450557891486E-2</v>
      </c>
      <c r="BP238" s="22">
        <f t="shared" si="365"/>
        <v>4.0341365208761304E-2</v>
      </c>
      <c r="BQ238" s="22">
        <f t="shared" si="366"/>
        <v>4.1978837763900843E-2</v>
      </c>
      <c r="BR238" s="22">
        <f t="shared" si="367"/>
        <v>4.3017047494765953E-2</v>
      </c>
      <c r="BS238" s="22">
        <f t="shared" si="368"/>
        <v>4.3665911187548631E-2</v>
      </c>
      <c r="BT238" s="22">
        <f t="shared" si="369"/>
        <v>4.4070303200002582E-2</v>
      </c>
      <c r="BU238" s="22">
        <f t="shared" si="370"/>
        <v>4.4335258765174398E-2</v>
      </c>
      <c r="BV238" s="22">
        <f t="shared" si="371"/>
        <v>4.4525395021328441E-2</v>
      </c>
      <c r="BW238" s="22">
        <f t="shared" si="372"/>
        <v>4.4687582848299434E-2</v>
      </c>
      <c r="BX238" s="22">
        <f t="shared" si="373"/>
        <v>4.4848211351336209E-2</v>
      </c>
      <c r="BY238" s="22">
        <f t="shared" si="374"/>
        <v>4.5025951804613253E-2</v>
      </c>
      <c r="BZ238" s="22">
        <f t="shared" si="375"/>
        <v>4.5228999635704245E-2</v>
      </c>
      <c r="CA238" s="22">
        <f t="shared" si="376"/>
        <v>4.5461056445195325E-2</v>
      </c>
      <c r="CB238" s="22">
        <f t="shared" si="377"/>
        <v>4.572080822434732E-2</v>
      </c>
      <c r="CC238" s="22" t="str">
        <f t="shared" si="378"/>
        <v/>
      </c>
      <c r="CD238" s="22" t="str">
        <f t="shared" si="379"/>
        <v/>
      </c>
      <c r="CE238" s="22" t="str">
        <f t="shared" si="380"/>
        <v/>
      </c>
      <c r="CF238" s="22" t="str">
        <f t="shared" si="381"/>
        <v/>
      </c>
      <c r="CG238" s="22" t="str">
        <f t="shared" si="382"/>
        <v/>
      </c>
      <c r="CH238" s="22" t="str">
        <f t="shared" si="383"/>
        <v/>
      </c>
      <c r="CI238" s="22" t="str">
        <f t="shared" si="384"/>
        <v/>
      </c>
      <c r="CJ238" s="22" t="str">
        <f t="shared" si="385"/>
        <v/>
      </c>
      <c r="CK238" s="22" t="str">
        <f t="shared" si="386"/>
        <v/>
      </c>
      <c r="CL238" s="22" t="str">
        <f t="shared" si="387"/>
        <v/>
      </c>
      <c r="CM238" s="22" t="str">
        <f t="shared" si="388"/>
        <v/>
      </c>
      <c r="CN238" s="22" t="str">
        <f t="shared" si="389"/>
        <v/>
      </c>
      <c r="CO238" s="22" t="str">
        <f t="shared" si="390"/>
        <v/>
      </c>
      <c r="CP238" s="22" t="str">
        <f t="shared" si="391"/>
        <v/>
      </c>
      <c r="CQ238" s="22" t="str">
        <f t="shared" si="392"/>
        <v/>
      </c>
      <c r="CR238" s="22" t="str">
        <f t="shared" si="393"/>
        <v/>
      </c>
      <c r="CS238" s="22" t="str">
        <f t="shared" si="394"/>
        <v/>
      </c>
      <c r="CT238" s="22" t="str">
        <f t="shared" si="395"/>
        <v/>
      </c>
      <c r="CU238" s="22" t="str">
        <f t="shared" si="396"/>
        <v/>
      </c>
      <c r="CV238" s="22" t="str">
        <f t="shared" si="397"/>
        <v/>
      </c>
      <c r="CW238" s="22" t="str">
        <f t="shared" si="398"/>
        <v/>
      </c>
      <c r="CX238" s="22" t="str">
        <f t="shared" si="399"/>
        <v/>
      </c>
      <c r="CY238" s="22" t="str">
        <f t="shared" si="400"/>
        <v/>
      </c>
      <c r="CZ238" s="22" t="str">
        <f t="shared" si="401"/>
        <v/>
      </c>
      <c r="DA238" s="22" t="str">
        <f t="shared" si="402"/>
        <v/>
      </c>
      <c r="DB238" s="22" t="str">
        <f t="shared" si="403"/>
        <v/>
      </c>
      <c r="DC238" s="22" t="str">
        <f t="shared" si="404"/>
        <v/>
      </c>
      <c r="DD238" s="22" t="str">
        <f t="shared" si="405"/>
        <v/>
      </c>
      <c r="DE238" s="22" t="str">
        <f t="shared" si="406"/>
        <v/>
      </c>
      <c r="DF238" s="22" t="str">
        <f t="shared" si="407"/>
        <v/>
      </c>
      <c r="DG238" s="22" t="str">
        <f t="shared" si="408"/>
        <v/>
      </c>
      <c r="DH238" s="22" t="str">
        <f t="shared" si="409"/>
        <v/>
      </c>
      <c r="DI238" s="22" t="str">
        <f t="shared" si="410"/>
        <v/>
      </c>
      <c r="DJ238" s="22" t="str">
        <f t="shared" si="411"/>
        <v/>
      </c>
      <c r="DK238" s="22" t="str">
        <f t="shared" si="412"/>
        <v/>
      </c>
      <c r="DL238" s="22" t="str">
        <f t="shared" si="413"/>
        <v/>
      </c>
      <c r="DM238" s="22" t="str">
        <f t="shared" si="414"/>
        <v/>
      </c>
      <c r="DN238" s="22" t="str">
        <f t="shared" si="415"/>
        <v/>
      </c>
      <c r="DO238" s="22" t="str">
        <f t="shared" si="416"/>
        <v/>
      </c>
      <c r="DP238" s="22" t="str">
        <f t="shared" si="417"/>
        <v/>
      </c>
      <c r="DQ238" s="22" t="str">
        <f t="shared" si="418"/>
        <v/>
      </c>
      <c r="DR238" s="22" t="str">
        <f t="shared" si="419"/>
        <v/>
      </c>
      <c r="DS238" s="22" t="str">
        <f t="shared" si="420"/>
        <v/>
      </c>
      <c r="DT238" s="22" t="str">
        <f t="shared" si="421"/>
        <v/>
      </c>
      <c r="DU238" s="22" t="str">
        <f t="shared" si="422"/>
        <v/>
      </c>
      <c r="DV238" s="22" t="str">
        <f t="shared" si="423"/>
        <v/>
      </c>
      <c r="DX238" s="18">
        <f t="shared" si="424"/>
        <v>2.1068008792121717</v>
      </c>
      <c r="DY238" s="18">
        <f t="shared" si="425"/>
        <v>2.0636636333326273</v>
      </c>
      <c r="DZ238" s="18">
        <f t="shared" si="426"/>
        <v>2.0182828828532235</v>
      </c>
      <c r="EA238" s="18">
        <f t="shared" si="427"/>
        <v>1.9727043047494373</v>
      </c>
      <c r="EB238" s="18">
        <f t="shared" si="428"/>
        <v>1.9278219431710204</v>
      </c>
      <c r="EC238" s="18">
        <f t="shared" si="429"/>
        <v>1.8842205006945227</v>
      </c>
      <c r="ED238" s="18">
        <f t="shared" si="430"/>
        <v>1.8414675647284893</v>
      </c>
      <c r="EE238" s="18">
        <f t="shared" si="431"/>
        <v>1.7999285564790677</v>
      </c>
      <c r="EF238" s="18">
        <f t="shared" si="432"/>
        <v>1.7589854699917171</v>
      </c>
      <c r="EG238" s="18">
        <f t="shared" si="433"/>
        <v>1.7189180548152825</v>
      </c>
      <c r="EH238" s="18">
        <f t="shared" si="434"/>
        <v>1.6791368917709366</v>
      </c>
      <c r="EI238" s="18">
        <f t="shared" si="435"/>
        <v>1.6397462121572208</v>
      </c>
      <c r="EJ238" s="18">
        <f t="shared" si="436"/>
        <v>1.6006641587605959</v>
      </c>
      <c r="EK238" s="18">
        <f t="shared" si="437"/>
        <v>75.070496054953409</v>
      </c>
      <c r="EL238" s="18">
        <f t="shared" si="438"/>
        <v>0</v>
      </c>
      <c r="EM238" s="18">
        <f t="shared" si="439"/>
        <v>0</v>
      </c>
      <c r="EN238" s="18">
        <f t="shared" si="440"/>
        <v>0</v>
      </c>
      <c r="EO238" s="18">
        <f t="shared" si="441"/>
        <v>0</v>
      </c>
      <c r="EP238" s="18">
        <f t="shared" si="442"/>
        <v>0</v>
      </c>
      <c r="EQ238" s="18">
        <f t="shared" si="443"/>
        <v>0</v>
      </c>
      <c r="ER238" s="18">
        <f t="shared" si="444"/>
        <v>0</v>
      </c>
      <c r="ES238" s="18">
        <f t="shared" si="445"/>
        <v>0</v>
      </c>
      <c r="ET238" s="18">
        <f t="shared" si="446"/>
        <v>0</v>
      </c>
      <c r="EU238" s="18">
        <f t="shared" si="447"/>
        <v>0</v>
      </c>
      <c r="EV238" s="18">
        <f t="shared" si="448"/>
        <v>0</v>
      </c>
      <c r="EW238" s="18">
        <f t="shared" si="449"/>
        <v>0</v>
      </c>
      <c r="EX238" s="18">
        <f t="shared" si="450"/>
        <v>0</v>
      </c>
      <c r="EY238" s="18">
        <f t="shared" si="451"/>
        <v>0</v>
      </c>
      <c r="EZ238" s="18">
        <f t="shared" si="452"/>
        <v>0</v>
      </c>
      <c r="FA238" s="18">
        <f t="shared" si="453"/>
        <v>0</v>
      </c>
      <c r="FB238" s="18">
        <f t="shared" si="454"/>
        <v>0</v>
      </c>
      <c r="FC238" s="18">
        <f t="shared" si="455"/>
        <v>0</v>
      </c>
      <c r="FD238" s="18">
        <f t="shared" si="456"/>
        <v>0</v>
      </c>
      <c r="FE238" s="18">
        <f t="shared" si="457"/>
        <v>0</v>
      </c>
      <c r="FF238" s="18">
        <f t="shared" si="458"/>
        <v>0</v>
      </c>
      <c r="FG238" s="18">
        <f t="shared" si="459"/>
        <v>0</v>
      </c>
      <c r="FH238" s="18">
        <f t="shared" si="460"/>
        <v>0</v>
      </c>
      <c r="FI238" s="18">
        <f t="shared" si="461"/>
        <v>0</v>
      </c>
      <c r="FJ238" s="18">
        <f t="shared" si="462"/>
        <v>0</v>
      </c>
      <c r="FK238" s="18">
        <f t="shared" si="463"/>
        <v>0</v>
      </c>
      <c r="FL238" s="18">
        <f t="shared" si="464"/>
        <v>0</v>
      </c>
      <c r="FM238" s="18">
        <f t="shared" si="465"/>
        <v>0</v>
      </c>
      <c r="FN238" s="18">
        <f t="shared" si="466"/>
        <v>0</v>
      </c>
      <c r="FO238" s="18">
        <f t="shared" si="467"/>
        <v>0</v>
      </c>
      <c r="FP238" s="18">
        <f t="shared" si="468"/>
        <v>0</v>
      </c>
      <c r="FQ238" s="18">
        <f t="shared" si="469"/>
        <v>0</v>
      </c>
      <c r="FR238" s="18">
        <f t="shared" si="470"/>
        <v>0</v>
      </c>
      <c r="FS238" s="18">
        <f t="shared" si="471"/>
        <v>0</v>
      </c>
      <c r="FT238" s="18">
        <f t="shared" si="472"/>
        <v>0</v>
      </c>
      <c r="FU238" s="18">
        <f t="shared" si="473"/>
        <v>0</v>
      </c>
      <c r="FV238" s="18">
        <f t="shared" si="474"/>
        <v>0</v>
      </c>
      <c r="FW238" s="18">
        <f t="shared" si="475"/>
        <v>0</v>
      </c>
      <c r="FX238" s="18">
        <f t="shared" si="476"/>
        <v>0</v>
      </c>
      <c r="FY238" s="18">
        <f t="shared" si="477"/>
        <v>0</v>
      </c>
      <c r="FZ238" s="18">
        <f t="shared" si="478"/>
        <v>0</v>
      </c>
      <c r="GA238" s="18">
        <f t="shared" si="479"/>
        <v>0</v>
      </c>
      <c r="GB238" s="18">
        <f t="shared" si="480"/>
        <v>0</v>
      </c>
      <c r="GC238" s="18">
        <f t="shared" si="481"/>
        <v>0</v>
      </c>
      <c r="GD238" s="18">
        <f t="shared" si="482"/>
        <v>0</v>
      </c>
      <c r="GE238" s="18">
        <f t="shared" si="483"/>
        <v>0</v>
      </c>
    </row>
    <row r="239" spans="1:187" x14ac:dyDescent="0.2">
      <c r="A239">
        <v>236</v>
      </c>
      <c r="B239" s="16">
        <f>Bonds!B239</f>
        <v>48760</v>
      </c>
      <c r="C239" s="17">
        <f>Bonds!C239</f>
        <v>4.25</v>
      </c>
      <c r="D239">
        <f>Bonds!Q239</f>
        <v>14</v>
      </c>
      <c r="E239">
        <f t="shared" si="363"/>
        <v>1</v>
      </c>
      <c r="F239" s="16">
        <f>IF(1&gt;$D239,"",IF($E239=1,EOMONTH(EDATE(Bonds!$I239,6*(1-1)),0),EDATE(Bonds!$I239,6*(1-1))))</f>
        <v>46387</v>
      </c>
      <c r="G239" s="16">
        <f>IF(2&gt;$D239,"",IF($E239=1,EOMONTH(EDATE(Bonds!$I239,6*(2-1)),0),EDATE(Bonds!$I239,6*(2-1))))</f>
        <v>46568</v>
      </c>
      <c r="H239" s="16">
        <f>IF(3&gt;$D239,"",IF($E239=1,EOMONTH(EDATE(Bonds!$I239,6*(3-1)),0),EDATE(Bonds!$I239,6*(3-1))))</f>
        <v>46752</v>
      </c>
      <c r="I239" s="16">
        <f>IF(4&gt;$D239,"",IF($E239=1,EOMONTH(EDATE(Bonds!$I239,6*(4-1)),0),EDATE(Bonds!$I239,6*(4-1))))</f>
        <v>46934</v>
      </c>
      <c r="J239" s="16">
        <f>IF(5&gt;$D239,"",IF($E239=1,EOMONTH(EDATE(Bonds!$I239,6*(5-1)),0),EDATE(Bonds!$I239,6*(5-1))))</f>
        <v>47118</v>
      </c>
      <c r="K239" s="16">
        <f>IF(6&gt;$D239,"",IF($E239=1,EOMONTH(EDATE(Bonds!$I239,6*(6-1)),0),EDATE(Bonds!$I239,6*(6-1))))</f>
        <v>47299</v>
      </c>
      <c r="L239" s="16">
        <f>IF(7&gt;$D239,"",IF($E239=1,EOMONTH(EDATE(Bonds!$I239,6*(7-1)),0),EDATE(Bonds!$I239,6*(7-1))))</f>
        <v>47483</v>
      </c>
      <c r="M239" s="16">
        <f>IF(8&gt;$D239,"",IF($E239=1,EOMONTH(EDATE(Bonds!$I239,6*(8-1)),0),EDATE(Bonds!$I239,6*(8-1))))</f>
        <v>47664</v>
      </c>
      <c r="N239" s="16">
        <f>IF(9&gt;$D239,"",IF($E239=1,EOMONTH(EDATE(Bonds!$I239,6*(9-1)),0),EDATE(Bonds!$I239,6*(9-1))))</f>
        <v>47848</v>
      </c>
      <c r="O239" s="16">
        <f>IF(10&gt;$D239,"",IF($E239=1,EOMONTH(EDATE(Bonds!$I239,6*(10-1)),0),EDATE(Bonds!$I239,6*(10-1))))</f>
        <v>48029</v>
      </c>
      <c r="P239" s="16">
        <f>IF(11&gt;$D239,"",IF($E239=1,EOMONTH(EDATE(Bonds!$I239,6*(11-1)),0),EDATE(Bonds!$I239,6*(11-1))))</f>
        <v>48213</v>
      </c>
      <c r="Q239" s="16">
        <f>IF(12&gt;$D239,"",IF($E239=1,EOMONTH(EDATE(Bonds!$I239,6*(12-1)),0),EDATE(Bonds!$I239,6*(12-1))))</f>
        <v>48395</v>
      </c>
      <c r="R239" s="16">
        <f>IF(13&gt;$D239,"",IF($E239=1,EOMONTH(EDATE(Bonds!$I239,6*(13-1)),0),EDATE(Bonds!$I239,6*(13-1))))</f>
        <v>48579</v>
      </c>
      <c r="S239" s="16">
        <f>IF(14&gt;$D239,"",IF($E239=1,EOMONTH(EDATE(Bonds!$I239,6*(14-1)),0),EDATE(Bonds!$I239,6*(14-1))))</f>
        <v>48760</v>
      </c>
      <c r="T239" s="16" t="str">
        <f>IF(15&gt;$D239,"",IF($E239=1,EOMONTH(EDATE(Bonds!$I239,6*(15-1)),0),EDATE(Bonds!$I239,6*(15-1))))</f>
        <v/>
      </c>
      <c r="U239" s="16" t="str">
        <f>IF(16&gt;$D239,"",IF($E239=1,EOMONTH(EDATE(Bonds!$I239,6*(16-1)),0),EDATE(Bonds!$I239,6*(16-1))))</f>
        <v/>
      </c>
      <c r="V239" s="16" t="str">
        <f>IF(17&gt;$D239,"",IF($E239=1,EOMONTH(EDATE(Bonds!$I239,6*(17-1)),0),EDATE(Bonds!$I239,6*(17-1))))</f>
        <v/>
      </c>
      <c r="W239" s="16" t="str">
        <f>IF(18&gt;$D239,"",IF($E239=1,EOMONTH(EDATE(Bonds!$I239,6*(18-1)),0),EDATE(Bonds!$I239,6*(18-1))))</f>
        <v/>
      </c>
      <c r="X239" s="16" t="str">
        <f>IF(19&gt;$D239,"",IF($E239=1,EOMONTH(EDATE(Bonds!$I239,6*(19-1)),0),EDATE(Bonds!$I239,6*(19-1))))</f>
        <v/>
      </c>
      <c r="Y239" s="16" t="str">
        <f>IF(20&gt;$D239,"",IF($E239=1,EOMONTH(EDATE(Bonds!$I239,6*(20-1)),0),EDATE(Bonds!$I239,6*(20-1))))</f>
        <v/>
      </c>
      <c r="Z239" s="16" t="str">
        <f>IF(21&gt;$D239,"",IF($E239=1,EOMONTH(EDATE(Bonds!$I239,6*(21-1)),0),EDATE(Bonds!$I239,6*(21-1))))</f>
        <v/>
      </c>
      <c r="AA239" s="16" t="str">
        <f>IF(22&gt;$D239,"",IF($E239=1,EOMONTH(EDATE(Bonds!$I239,6*(22-1)),0),EDATE(Bonds!$I239,6*(22-1))))</f>
        <v/>
      </c>
      <c r="AB239" s="16" t="str">
        <f>IF(23&gt;$D239,"",IF($E239=1,EOMONTH(EDATE(Bonds!$I239,6*(23-1)),0),EDATE(Bonds!$I239,6*(23-1))))</f>
        <v/>
      </c>
      <c r="AC239" s="16" t="str">
        <f>IF(24&gt;$D239,"",IF($E239=1,EOMONTH(EDATE(Bonds!$I239,6*(24-1)),0),EDATE(Bonds!$I239,6*(24-1))))</f>
        <v/>
      </c>
      <c r="AD239" s="16" t="str">
        <f>IF(25&gt;$D239,"",IF($E239=1,EOMONTH(EDATE(Bonds!$I239,6*(25-1)),0),EDATE(Bonds!$I239,6*(25-1))))</f>
        <v/>
      </c>
      <c r="AE239" s="16" t="str">
        <f>IF(26&gt;$D239,"",IF($E239=1,EOMONTH(EDATE(Bonds!$I239,6*(26-1)),0),EDATE(Bonds!$I239,6*(26-1))))</f>
        <v/>
      </c>
      <c r="AF239" s="16" t="str">
        <f>IF(27&gt;$D239,"",IF($E239=1,EOMONTH(EDATE(Bonds!$I239,6*(27-1)),0),EDATE(Bonds!$I239,6*(27-1))))</f>
        <v/>
      </c>
      <c r="AG239" s="16" t="str">
        <f>IF(28&gt;$D239,"",IF($E239=1,EOMONTH(EDATE(Bonds!$I239,6*(28-1)),0),EDATE(Bonds!$I239,6*(28-1))))</f>
        <v/>
      </c>
      <c r="AH239" s="16" t="str">
        <f>IF(29&gt;$D239,"",IF($E239=1,EOMONTH(EDATE(Bonds!$I239,6*(29-1)),0),EDATE(Bonds!$I239,6*(29-1))))</f>
        <v/>
      </c>
      <c r="AI239" s="16" t="str">
        <f>IF(30&gt;$D239,"",IF($E239=1,EOMONTH(EDATE(Bonds!$I239,6*(30-1)),0),EDATE(Bonds!$I239,6*(30-1))))</f>
        <v/>
      </c>
      <c r="AJ239" s="16" t="str">
        <f>IF(31&gt;$D239,"",IF($E239=1,EOMONTH(EDATE(Bonds!$I239,6*(31-1)),0),EDATE(Bonds!$I239,6*(31-1))))</f>
        <v/>
      </c>
      <c r="AK239" s="16" t="str">
        <f>IF(32&gt;$D239,"",IF($E239=1,EOMONTH(EDATE(Bonds!$I239,6*(32-1)),0),EDATE(Bonds!$I239,6*(32-1))))</f>
        <v/>
      </c>
      <c r="AL239" s="16" t="str">
        <f>IF(33&gt;$D239,"",IF($E239=1,EOMONTH(EDATE(Bonds!$I239,6*(33-1)),0),EDATE(Bonds!$I239,6*(33-1))))</f>
        <v/>
      </c>
      <c r="AM239" s="16" t="str">
        <f>IF(34&gt;$D239,"",IF($E239=1,EOMONTH(EDATE(Bonds!$I239,6*(34-1)),0),EDATE(Bonds!$I239,6*(34-1))))</f>
        <v/>
      </c>
      <c r="AN239" s="16" t="str">
        <f>IF(35&gt;$D239,"",IF($E239=1,EOMONTH(EDATE(Bonds!$I239,6*(35-1)),0),EDATE(Bonds!$I239,6*(35-1))))</f>
        <v/>
      </c>
      <c r="AO239" s="16" t="str">
        <f>IF(36&gt;$D239,"",IF($E239=1,EOMONTH(EDATE(Bonds!$I239,6*(36-1)),0),EDATE(Bonds!$I239,6*(36-1))))</f>
        <v/>
      </c>
      <c r="AP239" s="16" t="str">
        <f>IF(37&gt;$D239,"",IF($E239=1,EOMONTH(EDATE(Bonds!$I239,6*(37-1)),0),EDATE(Bonds!$I239,6*(37-1))))</f>
        <v/>
      </c>
      <c r="AQ239" s="16" t="str">
        <f>IF(38&gt;$D239,"",IF($E239=1,EOMONTH(EDATE(Bonds!$I239,6*(38-1)),0),EDATE(Bonds!$I239,6*(38-1))))</f>
        <v/>
      </c>
      <c r="AR239" s="16" t="str">
        <f>IF(39&gt;$D239,"",IF($E239=1,EOMONTH(EDATE(Bonds!$I239,6*(39-1)),0),EDATE(Bonds!$I239,6*(39-1))))</f>
        <v/>
      </c>
      <c r="AS239" s="16" t="str">
        <f>IF(40&gt;$D239,"",IF($E239=1,EOMONTH(EDATE(Bonds!$I239,6*(40-1)),0),EDATE(Bonds!$I239,6*(40-1))))</f>
        <v/>
      </c>
      <c r="AT239" s="16" t="str">
        <f>IF(41&gt;$D239,"",IF($E239=1,EOMONTH(EDATE(Bonds!$I239,6*(41-1)),0),EDATE(Bonds!$I239,6*(41-1))))</f>
        <v/>
      </c>
      <c r="AU239" s="16" t="str">
        <f>IF(42&gt;$D239,"",IF($E239=1,EOMONTH(EDATE(Bonds!$I239,6*(42-1)),0),EDATE(Bonds!$I239,6*(42-1))))</f>
        <v/>
      </c>
      <c r="AV239" s="16" t="str">
        <f>IF(43&gt;$D239,"",IF($E239=1,EOMONTH(EDATE(Bonds!$I239,6*(43-1)),0),EDATE(Bonds!$I239,6*(43-1))))</f>
        <v/>
      </c>
      <c r="AW239" s="16" t="str">
        <f>IF(44&gt;$D239,"",IF($E239=1,EOMONTH(EDATE(Bonds!$I239,6*(44-1)),0),EDATE(Bonds!$I239,6*(44-1))))</f>
        <v/>
      </c>
      <c r="AX239" s="16" t="str">
        <f>IF(45&gt;$D239,"",IF($E239=1,EOMONTH(EDATE(Bonds!$I239,6*(45-1)),0),EDATE(Bonds!$I239,6*(45-1))))</f>
        <v/>
      </c>
      <c r="AY239" s="16" t="str">
        <f>IF(46&gt;$D239,"",IF($E239=1,EOMONTH(EDATE(Bonds!$I239,6*(46-1)),0),EDATE(Bonds!$I239,6*(46-1))))</f>
        <v/>
      </c>
      <c r="AZ239" s="16" t="str">
        <f>IF(47&gt;$D239,"",IF($E239=1,EOMONTH(EDATE(Bonds!$I239,6*(47-1)),0),EDATE(Bonds!$I239,6*(47-1))))</f>
        <v/>
      </c>
      <c r="BA239" s="16" t="str">
        <f>IF(48&gt;$D239,"",IF($E239=1,EOMONTH(EDATE(Bonds!$I239,6*(48-1)),0),EDATE(Bonds!$I239,6*(48-1))))</f>
        <v/>
      </c>
      <c r="BB239" s="16" t="str">
        <f>IF(49&gt;$D239,"",IF($E239=1,EOMONTH(EDATE(Bonds!$I239,6*(49-1)),0),EDATE(Bonds!$I239,6*(49-1))))</f>
        <v/>
      </c>
      <c r="BC239" s="16" t="str">
        <f>IF(50&gt;$D239,"",IF($E239=1,EOMONTH(EDATE(Bonds!$I239,6*(50-1)),0),EDATE(Bonds!$I239,6*(50-1))))</f>
        <v/>
      </c>
      <c r="BD239" s="16" t="str">
        <f>IF(51&gt;$D239,"",IF($E239=1,EOMONTH(EDATE(Bonds!$I239,6*(51-1)),0),EDATE(Bonds!$I239,6*(51-1))))</f>
        <v/>
      </c>
      <c r="BE239" s="16" t="str">
        <f>IF(52&gt;$D239,"",IF($E239=1,EOMONTH(EDATE(Bonds!$I239,6*(52-1)),0),EDATE(Bonds!$I239,6*(52-1))))</f>
        <v/>
      </c>
      <c r="BF239" s="16" t="str">
        <f>IF(53&gt;$D239,"",IF($E239=1,EOMONTH(EDATE(Bonds!$I239,6*(53-1)),0),EDATE(Bonds!$I239,6*(53-1))))</f>
        <v/>
      </c>
      <c r="BG239" s="16" t="str">
        <f>IF(54&gt;$D239,"",IF($E239=1,EOMONTH(EDATE(Bonds!$I239,6*(54-1)),0),EDATE(Bonds!$I239,6*(54-1))))</f>
        <v/>
      </c>
      <c r="BH239" s="16" t="str">
        <f>IF(55&gt;$D239,"",IF($E239=1,EOMONTH(EDATE(Bonds!$I239,6*(55-1)),0),EDATE(Bonds!$I239,6*(55-1))))</f>
        <v/>
      </c>
      <c r="BI239" s="16" t="str">
        <f>IF(56&gt;$D239,"",IF($E239=1,EOMONTH(EDATE(Bonds!$I239,6*(56-1)),0),EDATE(Bonds!$I239,6*(56-1))))</f>
        <v/>
      </c>
      <c r="BJ239" s="16" t="str">
        <f>IF(57&gt;$D239,"",IF($E239=1,EOMONTH(EDATE(Bonds!$I239,6*(57-1)),0),EDATE(Bonds!$I239,6*(57-1))))</f>
        <v/>
      </c>
      <c r="BK239" s="16" t="str">
        <f>IF(58&gt;$D239,"",IF($E239=1,EOMONTH(EDATE(Bonds!$I239,6*(58-1)),0),EDATE(Bonds!$I239,6*(58-1))))</f>
        <v/>
      </c>
      <c r="BL239" s="16" t="str">
        <f>IF(59&gt;$D239,"",IF($E239=1,EOMONTH(EDATE(Bonds!$I239,6*(59-1)),0),EDATE(Bonds!$I239,6*(59-1))))</f>
        <v/>
      </c>
      <c r="BM239" s="16" t="str">
        <f>IF(60&gt;$D239,"",IF($E239=1,EOMONTH(EDATE(Bonds!$I239,6*(60-1)),0),EDATE(Bonds!$I239,6*(60-1))))</f>
        <v/>
      </c>
      <c r="BO239" s="22">
        <f t="shared" si="364"/>
        <v>3.8331702631407456E-2</v>
      </c>
      <c r="BP239" s="22">
        <f t="shared" si="365"/>
        <v>4.0662069075091872E-2</v>
      </c>
      <c r="BQ239" s="22">
        <f t="shared" si="366"/>
        <v>4.2190166510399571E-2</v>
      </c>
      <c r="BR239" s="22">
        <f t="shared" si="367"/>
        <v>4.3145536112828883E-2</v>
      </c>
      <c r="BS239" s="22">
        <f t="shared" si="368"/>
        <v>4.3748526913624804E-2</v>
      </c>
      <c r="BT239" s="22">
        <f t="shared" si="369"/>
        <v>4.4121324340516674E-2</v>
      </c>
      <c r="BU239" s="22">
        <f t="shared" si="370"/>
        <v>4.4371341028543815E-2</v>
      </c>
      <c r="BV239" s="22">
        <f t="shared" si="371"/>
        <v>4.4553051312099828E-2</v>
      </c>
      <c r="BW239" s="22">
        <f t="shared" si="372"/>
        <v>4.4714406339809526E-2</v>
      </c>
      <c r="BX239" s="22">
        <f t="shared" si="373"/>
        <v>4.4875913657637004E-2</v>
      </c>
      <c r="BY239" s="22">
        <f t="shared" si="374"/>
        <v>4.5058410419498318E-2</v>
      </c>
      <c r="BZ239" s="22">
        <f t="shared" si="375"/>
        <v>4.526501389015964E-2</v>
      </c>
      <c r="CA239" s="22">
        <f t="shared" si="376"/>
        <v>4.5503292149800846E-2</v>
      </c>
      <c r="CB239" s="22">
        <f t="shared" si="377"/>
        <v>4.5766282244801573E-2</v>
      </c>
      <c r="CC239" s="22" t="str">
        <f t="shared" si="378"/>
        <v/>
      </c>
      <c r="CD239" s="22" t="str">
        <f t="shared" si="379"/>
        <v/>
      </c>
      <c r="CE239" s="22" t="str">
        <f t="shared" si="380"/>
        <v/>
      </c>
      <c r="CF239" s="22" t="str">
        <f t="shared" si="381"/>
        <v/>
      </c>
      <c r="CG239" s="22" t="str">
        <f t="shared" si="382"/>
        <v/>
      </c>
      <c r="CH239" s="22" t="str">
        <f t="shared" si="383"/>
        <v/>
      </c>
      <c r="CI239" s="22" t="str">
        <f t="shared" si="384"/>
        <v/>
      </c>
      <c r="CJ239" s="22" t="str">
        <f t="shared" si="385"/>
        <v/>
      </c>
      <c r="CK239" s="22" t="str">
        <f t="shared" si="386"/>
        <v/>
      </c>
      <c r="CL239" s="22" t="str">
        <f t="shared" si="387"/>
        <v/>
      </c>
      <c r="CM239" s="22" t="str">
        <f t="shared" si="388"/>
        <v/>
      </c>
      <c r="CN239" s="22" t="str">
        <f t="shared" si="389"/>
        <v/>
      </c>
      <c r="CO239" s="22" t="str">
        <f t="shared" si="390"/>
        <v/>
      </c>
      <c r="CP239" s="22" t="str">
        <f t="shared" si="391"/>
        <v/>
      </c>
      <c r="CQ239" s="22" t="str">
        <f t="shared" si="392"/>
        <v/>
      </c>
      <c r="CR239" s="22" t="str">
        <f t="shared" si="393"/>
        <v/>
      </c>
      <c r="CS239" s="22" t="str">
        <f t="shared" si="394"/>
        <v/>
      </c>
      <c r="CT239" s="22" t="str">
        <f t="shared" si="395"/>
        <v/>
      </c>
      <c r="CU239" s="22" t="str">
        <f t="shared" si="396"/>
        <v/>
      </c>
      <c r="CV239" s="22" t="str">
        <f t="shared" si="397"/>
        <v/>
      </c>
      <c r="CW239" s="22" t="str">
        <f t="shared" si="398"/>
        <v/>
      </c>
      <c r="CX239" s="22" t="str">
        <f t="shared" si="399"/>
        <v/>
      </c>
      <c r="CY239" s="22" t="str">
        <f t="shared" si="400"/>
        <v/>
      </c>
      <c r="CZ239" s="22" t="str">
        <f t="shared" si="401"/>
        <v/>
      </c>
      <c r="DA239" s="22" t="str">
        <f t="shared" si="402"/>
        <v/>
      </c>
      <c r="DB239" s="22" t="str">
        <f t="shared" si="403"/>
        <v/>
      </c>
      <c r="DC239" s="22" t="str">
        <f t="shared" si="404"/>
        <v/>
      </c>
      <c r="DD239" s="22" t="str">
        <f t="shared" si="405"/>
        <v/>
      </c>
      <c r="DE239" s="22" t="str">
        <f t="shared" si="406"/>
        <v/>
      </c>
      <c r="DF239" s="22" t="str">
        <f t="shared" si="407"/>
        <v/>
      </c>
      <c r="DG239" s="22" t="str">
        <f t="shared" si="408"/>
        <v/>
      </c>
      <c r="DH239" s="22" t="str">
        <f t="shared" si="409"/>
        <v/>
      </c>
      <c r="DI239" s="22" t="str">
        <f t="shared" si="410"/>
        <v/>
      </c>
      <c r="DJ239" s="22" t="str">
        <f t="shared" si="411"/>
        <v/>
      </c>
      <c r="DK239" s="22" t="str">
        <f t="shared" si="412"/>
        <v/>
      </c>
      <c r="DL239" s="22" t="str">
        <f t="shared" si="413"/>
        <v/>
      </c>
      <c r="DM239" s="22" t="str">
        <f t="shared" si="414"/>
        <v/>
      </c>
      <c r="DN239" s="22" t="str">
        <f t="shared" si="415"/>
        <v/>
      </c>
      <c r="DO239" s="22" t="str">
        <f t="shared" si="416"/>
        <v/>
      </c>
      <c r="DP239" s="22" t="str">
        <f t="shared" si="417"/>
        <v/>
      </c>
      <c r="DQ239" s="22" t="str">
        <f t="shared" si="418"/>
        <v/>
      </c>
      <c r="DR239" s="22" t="str">
        <f t="shared" si="419"/>
        <v/>
      </c>
      <c r="DS239" s="22" t="str">
        <f t="shared" si="420"/>
        <v/>
      </c>
      <c r="DT239" s="22" t="str">
        <f t="shared" si="421"/>
        <v/>
      </c>
      <c r="DU239" s="22" t="str">
        <f t="shared" si="422"/>
        <v/>
      </c>
      <c r="DV239" s="22" t="str">
        <f t="shared" si="423"/>
        <v/>
      </c>
      <c r="DX239" s="18">
        <f t="shared" si="424"/>
        <v>2.0997109847569129</v>
      </c>
      <c r="DY239" s="18">
        <f t="shared" si="425"/>
        <v>2.0562993563454079</v>
      </c>
      <c r="DZ239" s="18">
        <f t="shared" si="426"/>
        <v>2.0105421924335678</v>
      </c>
      <c r="EA239" s="18">
        <f t="shared" si="427"/>
        <v>1.9652844823599682</v>
      </c>
      <c r="EB239" s="18">
        <f t="shared" si="428"/>
        <v>1.920318324094993</v>
      </c>
      <c r="EC239" s="18">
        <f t="shared" si="429"/>
        <v>1.8771385563490961</v>
      </c>
      <c r="ED239" s="18">
        <f t="shared" si="430"/>
        <v>1.834327203596446</v>
      </c>
      <c r="EE239" s="18">
        <f t="shared" si="431"/>
        <v>1.7931645334981567</v>
      </c>
      <c r="EF239" s="18">
        <f t="shared" si="432"/>
        <v>1.7521192870102951</v>
      </c>
      <c r="EG239" s="18">
        <f t="shared" si="433"/>
        <v>1.7123652911963883</v>
      </c>
      <c r="EH239" s="18">
        <f t="shared" si="434"/>
        <v>1.6724393759575129</v>
      </c>
      <c r="EI239" s="18">
        <f t="shared" si="435"/>
        <v>1.633319836635639</v>
      </c>
      <c r="EJ239" s="18">
        <f t="shared" si="436"/>
        <v>1.5940703748437788</v>
      </c>
      <c r="EK239" s="18">
        <f t="shared" si="437"/>
        <v>74.765750457939291</v>
      </c>
      <c r="EL239" s="18">
        <f t="shared" si="438"/>
        <v>0</v>
      </c>
      <c r="EM239" s="18">
        <f t="shared" si="439"/>
        <v>0</v>
      </c>
      <c r="EN239" s="18">
        <f t="shared" si="440"/>
        <v>0</v>
      </c>
      <c r="EO239" s="18">
        <f t="shared" si="441"/>
        <v>0</v>
      </c>
      <c r="EP239" s="18">
        <f t="shared" si="442"/>
        <v>0</v>
      </c>
      <c r="EQ239" s="18">
        <f t="shared" si="443"/>
        <v>0</v>
      </c>
      <c r="ER239" s="18">
        <f t="shared" si="444"/>
        <v>0</v>
      </c>
      <c r="ES239" s="18">
        <f t="shared" si="445"/>
        <v>0</v>
      </c>
      <c r="ET239" s="18">
        <f t="shared" si="446"/>
        <v>0</v>
      </c>
      <c r="EU239" s="18">
        <f t="shared" si="447"/>
        <v>0</v>
      </c>
      <c r="EV239" s="18">
        <f t="shared" si="448"/>
        <v>0</v>
      </c>
      <c r="EW239" s="18">
        <f t="shared" si="449"/>
        <v>0</v>
      </c>
      <c r="EX239" s="18">
        <f t="shared" si="450"/>
        <v>0</v>
      </c>
      <c r="EY239" s="18">
        <f t="shared" si="451"/>
        <v>0</v>
      </c>
      <c r="EZ239" s="18">
        <f t="shared" si="452"/>
        <v>0</v>
      </c>
      <c r="FA239" s="18">
        <f t="shared" si="453"/>
        <v>0</v>
      </c>
      <c r="FB239" s="18">
        <f t="shared" si="454"/>
        <v>0</v>
      </c>
      <c r="FC239" s="18">
        <f t="shared" si="455"/>
        <v>0</v>
      </c>
      <c r="FD239" s="18">
        <f t="shared" si="456"/>
        <v>0</v>
      </c>
      <c r="FE239" s="18">
        <f t="shared" si="457"/>
        <v>0</v>
      </c>
      <c r="FF239" s="18">
        <f t="shared" si="458"/>
        <v>0</v>
      </c>
      <c r="FG239" s="18">
        <f t="shared" si="459"/>
        <v>0</v>
      </c>
      <c r="FH239" s="18">
        <f t="shared" si="460"/>
        <v>0</v>
      </c>
      <c r="FI239" s="18">
        <f t="shared" si="461"/>
        <v>0</v>
      </c>
      <c r="FJ239" s="18">
        <f t="shared" si="462"/>
        <v>0</v>
      </c>
      <c r="FK239" s="18">
        <f t="shared" si="463"/>
        <v>0</v>
      </c>
      <c r="FL239" s="18">
        <f t="shared" si="464"/>
        <v>0</v>
      </c>
      <c r="FM239" s="18">
        <f t="shared" si="465"/>
        <v>0</v>
      </c>
      <c r="FN239" s="18">
        <f t="shared" si="466"/>
        <v>0</v>
      </c>
      <c r="FO239" s="18">
        <f t="shared" si="467"/>
        <v>0</v>
      </c>
      <c r="FP239" s="18">
        <f t="shared" si="468"/>
        <v>0</v>
      </c>
      <c r="FQ239" s="18">
        <f t="shared" si="469"/>
        <v>0</v>
      </c>
      <c r="FR239" s="18">
        <f t="shared" si="470"/>
        <v>0</v>
      </c>
      <c r="FS239" s="18">
        <f t="shared" si="471"/>
        <v>0</v>
      </c>
      <c r="FT239" s="18">
        <f t="shared" si="472"/>
        <v>0</v>
      </c>
      <c r="FU239" s="18">
        <f t="shared" si="473"/>
        <v>0</v>
      </c>
      <c r="FV239" s="18">
        <f t="shared" si="474"/>
        <v>0</v>
      </c>
      <c r="FW239" s="18">
        <f t="shared" si="475"/>
        <v>0</v>
      </c>
      <c r="FX239" s="18">
        <f t="shared" si="476"/>
        <v>0</v>
      </c>
      <c r="FY239" s="18">
        <f t="shared" si="477"/>
        <v>0</v>
      </c>
      <c r="FZ239" s="18">
        <f t="shared" si="478"/>
        <v>0</v>
      </c>
      <c r="GA239" s="18">
        <f t="shared" si="479"/>
        <v>0</v>
      </c>
      <c r="GB239" s="18">
        <f t="shared" si="480"/>
        <v>0</v>
      </c>
      <c r="GC239" s="18">
        <f t="shared" si="481"/>
        <v>0</v>
      </c>
      <c r="GD239" s="18">
        <f t="shared" si="482"/>
        <v>0</v>
      </c>
      <c r="GE239" s="18">
        <f t="shared" si="483"/>
        <v>0</v>
      </c>
    </row>
    <row r="240" spans="1:187" x14ac:dyDescent="0.2">
      <c r="A240">
        <v>237</v>
      </c>
      <c r="B240" s="16">
        <f>Bonds!B240</f>
        <v>48791</v>
      </c>
      <c r="C240" s="17">
        <f>Bonds!C240</f>
        <v>4.375</v>
      </c>
      <c r="D240">
        <f>Bonds!Q240</f>
        <v>14</v>
      </c>
      <c r="E240">
        <f t="shared" si="363"/>
        <v>1</v>
      </c>
      <c r="F240" s="16">
        <f>IF(1&gt;$D240,"",IF($E240=1,EOMONTH(EDATE(Bonds!$I240,6*(1-1)),0),EDATE(Bonds!$I240,6*(1-1))))</f>
        <v>46418</v>
      </c>
      <c r="G240" s="16">
        <f>IF(2&gt;$D240,"",IF($E240=1,EOMONTH(EDATE(Bonds!$I240,6*(2-1)),0),EDATE(Bonds!$I240,6*(2-1))))</f>
        <v>46599</v>
      </c>
      <c r="H240" s="16">
        <f>IF(3&gt;$D240,"",IF($E240=1,EOMONTH(EDATE(Bonds!$I240,6*(3-1)),0),EDATE(Bonds!$I240,6*(3-1))))</f>
        <v>46783</v>
      </c>
      <c r="I240" s="16">
        <f>IF(4&gt;$D240,"",IF($E240=1,EOMONTH(EDATE(Bonds!$I240,6*(4-1)),0),EDATE(Bonds!$I240,6*(4-1))))</f>
        <v>46965</v>
      </c>
      <c r="J240" s="16">
        <f>IF(5&gt;$D240,"",IF($E240=1,EOMONTH(EDATE(Bonds!$I240,6*(5-1)),0),EDATE(Bonds!$I240,6*(5-1))))</f>
        <v>47149</v>
      </c>
      <c r="K240" s="16">
        <f>IF(6&gt;$D240,"",IF($E240=1,EOMONTH(EDATE(Bonds!$I240,6*(6-1)),0),EDATE(Bonds!$I240,6*(6-1))))</f>
        <v>47330</v>
      </c>
      <c r="L240" s="16">
        <f>IF(7&gt;$D240,"",IF($E240=1,EOMONTH(EDATE(Bonds!$I240,6*(7-1)),0),EDATE(Bonds!$I240,6*(7-1))))</f>
        <v>47514</v>
      </c>
      <c r="M240" s="16">
        <f>IF(8&gt;$D240,"",IF($E240=1,EOMONTH(EDATE(Bonds!$I240,6*(8-1)),0),EDATE(Bonds!$I240,6*(8-1))))</f>
        <v>47695</v>
      </c>
      <c r="N240" s="16">
        <f>IF(9&gt;$D240,"",IF($E240=1,EOMONTH(EDATE(Bonds!$I240,6*(9-1)),0),EDATE(Bonds!$I240,6*(9-1))))</f>
        <v>47879</v>
      </c>
      <c r="O240" s="16">
        <f>IF(10&gt;$D240,"",IF($E240=1,EOMONTH(EDATE(Bonds!$I240,6*(10-1)),0),EDATE(Bonds!$I240,6*(10-1))))</f>
        <v>48060</v>
      </c>
      <c r="P240" s="16">
        <f>IF(11&gt;$D240,"",IF($E240=1,EOMONTH(EDATE(Bonds!$I240,6*(11-1)),0),EDATE(Bonds!$I240,6*(11-1))))</f>
        <v>48244</v>
      </c>
      <c r="Q240" s="16">
        <f>IF(12&gt;$D240,"",IF($E240=1,EOMONTH(EDATE(Bonds!$I240,6*(12-1)),0),EDATE(Bonds!$I240,6*(12-1))))</f>
        <v>48426</v>
      </c>
      <c r="R240" s="16">
        <f>IF(13&gt;$D240,"",IF($E240=1,EOMONTH(EDATE(Bonds!$I240,6*(13-1)),0),EDATE(Bonds!$I240,6*(13-1))))</f>
        <v>48610</v>
      </c>
      <c r="S240" s="16">
        <f>IF(14&gt;$D240,"",IF($E240=1,EOMONTH(EDATE(Bonds!$I240,6*(14-1)),0),EDATE(Bonds!$I240,6*(14-1))))</f>
        <v>48791</v>
      </c>
      <c r="T240" s="16" t="str">
        <f>IF(15&gt;$D240,"",IF($E240=1,EOMONTH(EDATE(Bonds!$I240,6*(15-1)),0),EDATE(Bonds!$I240,6*(15-1))))</f>
        <v/>
      </c>
      <c r="U240" s="16" t="str">
        <f>IF(16&gt;$D240,"",IF($E240=1,EOMONTH(EDATE(Bonds!$I240,6*(16-1)),0),EDATE(Bonds!$I240,6*(16-1))))</f>
        <v/>
      </c>
      <c r="V240" s="16" t="str">
        <f>IF(17&gt;$D240,"",IF($E240=1,EOMONTH(EDATE(Bonds!$I240,6*(17-1)),0),EDATE(Bonds!$I240,6*(17-1))))</f>
        <v/>
      </c>
      <c r="W240" s="16" t="str">
        <f>IF(18&gt;$D240,"",IF($E240=1,EOMONTH(EDATE(Bonds!$I240,6*(18-1)),0),EDATE(Bonds!$I240,6*(18-1))))</f>
        <v/>
      </c>
      <c r="X240" s="16" t="str">
        <f>IF(19&gt;$D240,"",IF($E240=1,EOMONTH(EDATE(Bonds!$I240,6*(19-1)),0),EDATE(Bonds!$I240,6*(19-1))))</f>
        <v/>
      </c>
      <c r="Y240" s="16" t="str">
        <f>IF(20&gt;$D240,"",IF($E240=1,EOMONTH(EDATE(Bonds!$I240,6*(20-1)),0),EDATE(Bonds!$I240,6*(20-1))))</f>
        <v/>
      </c>
      <c r="Z240" s="16" t="str">
        <f>IF(21&gt;$D240,"",IF($E240=1,EOMONTH(EDATE(Bonds!$I240,6*(21-1)),0),EDATE(Bonds!$I240,6*(21-1))))</f>
        <v/>
      </c>
      <c r="AA240" s="16" t="str">
        <f>IF(22&gt;$D240,"",IF($E240=1,EOMONTH(EDATE(Bonds!$I240,6*(22-1)),0),EDATE(Bonds!$I240,6*(22-1))))</f>
        <v/>
      </c>
      <c r="AB240" s="16" t="str">
        <f>IF(23&gt;$D240,"",IF($E240=1,EOMONTH(EDATE(Bonds!$I240,6*(23-1)),0),EDATE(Bonds!$I240,6*(23-1))))</f>
        <v/>
      </c>
      <c r="AC240" s="16" t="str">
        <f>IF(24&gt;$D240,"",IF($E240=1,EOMONTH(EDATE(Bonds!$I240,6*(24-1)),0),EDATE(Bonds!$I240,6*(24-1))))</f>
        <v/>
      </c>
      <c r="AD240" s="16" t="str">
        <f>IF(25&gt;$D240,"",IF($E240=1,EOMONTH(EDATE(Bonds!$I240,6*(25-1)),0),EDATE(Bonds!$I240,6*(25-1))))</f>
        <v/>
      </c>
      <c r="AE240" s="16" t="str">
        <f>IF(26&gt;$D240,"",IF($E240=1,EOMONTH(EDATE(Bonds!$I240,6*(26-1)),0),EDATE(Bonds!$I240,6*(26-1))))</f>
        <v/>
      </c>
      <c r="AF240" s="16" t="str">
        <f>IF(27&gt;$D240,"",IF($E240=1,EOMONTH(EDATE(Bonds!$I240,6*(27-1)),0),EDATE(Bonds!$I240,6*(27-1))))</f>
        <v/>
      </c>
      <c r="AG240" s="16" t="str">
        <f>IF(28&gt;$D240,"",IF($E240=1,EOMONTH(EDATE(Bonds!$I240,6*(28-1)),0),EDATE(Bonds!$I240,6*(28-1))))</f>
        <v/>
      </c>
      <c r="AH240" s="16" t="str">
        <f>IF(29&gt;$D240,"",IF($E240=1,EOMONTH(EDATE(Bonds!$I240,6*(29-1)),0),EDATE(Bonds!$I240,6*(29-1))))</f>
        <v/>
      </c>
      <c r="AI240" s="16" t="str">
        <f>IF(30&gt;$D240,"",IF($E240=1,EOMONTH(EDATE(Bonds!$I240,6*(30-1)),0),EDATE(Bonds!$I240,6*(30-1))))</f>
        <v/>
      </c>
      <c r="AJ240" s="16" t="str">
        <f>IF(31&gt;$D240,"",IF($E240=1,EOMONTH(EDATE(Bonds!$I240,6*(31-1)),0),EDATE(Bonds!$I240,6*(31-1))))</f>
        <v/>
      </c>
      <c r="AK240" s="16" t="str">
        <f>IF(32&gt;$D240,"",IF($E240=1,EOMONTH(EDATE(Bonds!$I240,6*(32-1)),0),EDATE(Bonds!$I240,6*(32-1))))</f>
        <v/>
      </c>
      <c r="AL240" s="16" t="str">
        <f>IF(33&gt;$D240,"",IF($E240=1,EOMONTH(EDATE(Bonds!$I240,6*(33-1)),0),EDATE(Bonds!$I240,6*(33-1))))</f>
        <v/>
      </c>
      <c r="AM240" s="16" t="str">
        <f>IF(34&gt;$D240,"",IF($E240=1,EOMONTH(EDATE(Bonds!$I240,6*(34-1)),0),EDATE(Bonds!$I240,6*(34-1))))</f>
        <v/>
      </c>
      <c r="AN240" s="16" t="str">
        <f>IF(35&gt;$D240,"",IF($E240=1,EOMONTH(EDATE(Bonds!$I240,6*(35-1)),0),EDATE(Bonds!$I240,6*(35-1))))</f>
        <v/>
      </c>
      <c r="AO240" s="16" t="str">
        <f>IF(36&gt;$D240,"",IF($E240=1,EOMONTH(EDATE(Bonds!$I240,6*(36-1)),0),EDATE(Bonds!$I240,6*(36-1))))</f>
        <v/>
      </c>
      <c r="AP240" s="16" t="str">
        <f>IF(37&gt;$D240,"",IF($E240=1,EOMONTH(EDATE(Bonds!$I240,6*(37-1)),0),EDATE(Bonds!$I240,6*(37-1))))</f>
        <v/>
      </c>
      <c r="AQ240" s="16" t="str">
        <f>IF(38&gt;$D240,"",IF($E240=1,EOMONTH(EDATE(Bonds!$I240,6*(38-1)),0),EDATE(Bonds!$I240,6*(38-1))))</f>
        <v/>
      </c>
      <c r="AR240" s="16" t="str">
        <f>IF(39&gt;$D240,"",IF($E240=1,EOMONTH(EDATE(Bonds!$I240,6*(39-1)),0),EDATE(Bonds!$I240,6*(39-1))))</f>
        <v/>
      </c>
      <c r="AS240" s="16" t="str">
        <f>IF(40&gt;$D240,"",IF($E240=1,EOMONTH(EDATE(Bonds!$I240,6*(40-1)),0),EDATE(Bonds!$I240,6*(40-1))))</f>
        <v/>
      </c>
      <c r="AT240" s="16" t="str">
        <f>IF(41&gt;$D240,"",IF($E240=1,EOMONTH(EDATE(Bonds!$I240,6*(41-1)),0),EDATE(Bonds!$I240,6*(41-1))))</f>
        <v/>
      </c>
      <c r="AU240" s="16" t="str">
        <f>IF(42&gt;$D240,"",IF($E240=1,EOMONTH(EDATE(Bonds!$I240,6*(42-1)),0),EDATE(Bonds!$I240,6*(42-1))))</f>
        <v/>
      </c>
      <c r="AV240" s="16" t="str">
        <f>IF(43&gt;$D240,"",IF($E240=1,EOMONTH(EDATE(Bonds!$I240,6*(43-1)),0),EDATE(Bonds!$I240,6*(43-1))))</f>
        <v/>
      </c>
      <c r="AW240" s="16" t="str">
        <f>IF(44&gt;$D240,"",IF($E240=1,EOMONTH(EDATE(Bonds!$I240,6*(44-1)),0),EDATE(Bonds!$I240,6*(44-1))))</f>
        <v/>
      </c>
      <c r="AX240" s="16" t="str">
        <f>IF(45&gt;$D240,"",IF($E240=1,EOMONTH(EDATE(Bonds!$I240,6*(45-1)),0),EDATE(Bonds!$I240,6*(45-1))))</f>
        <v/>
      </c>
      <c r="AY240" s="16" t="str">
        <f>IF(46&gt;$D240,"",IF($E240=1,EOMONTH(EDATE(Bonds!$I240,6*(46-1)),0),EDATE(Bonds!$I240,6*(46-1))))</f>
        <v/>
      </c>
      <c r="AZ240" s="16" t="str">
        <f>IF(47&gt;$D240,"",IF($E240=1,EOMONTH(EDATE(Bonds!$I240,6*(47-1)),0),EDATE(Bonds!$I240,6*(47-1))))</f>
        <v/>
      </c>
      <c r="BA240" s="16" t="str">
        <f>IF(48&gt;$D240,"",IF($E240=1,EOMONTH(EDATE(Bonds!$I240,6*(48-1)),0),EDATE(Bonds!$I240,6*(48-1))))</f>
        <v/>
      </c>
      <c r="BB240" s="16" t="str">
        <f>IF(49&gt;$D240,"",IF($E240=1,EOMONTH(EDATE(Bonds!$I240,6*(49-1)),0),EDATE(Bonds!$I240,6*(49-1))))</f>
        <v/>
      </c>
      <c r="BC240" s="16" t="str">
        <f>IF(50&gt;$D240,"",IF($E240=1,EOMONTH(EDATE(Bonds!$I240,6*(50-1)),0),EDATE(Bonds!$I240,6*(50-1))))</f>
        <v/>
      </c>
      <c r="BD240" s="16" t="str">
        <f>IF(51&gt;$D240,"",IF($E240=1,EOMONTH(EDATE(Bonds!$I240,6*(51-1)),0),EDATE(Bonds!$I240,6*(51-1))))</f>
        <v/>
      </c>
      <c r="BE240" s="16" t="str">
        <f>IF(52&gt;$D240,"",IF($E240=1,EOMONTH(EDATE(Bonds!$I240,6*(52-1)),0),EDATE(Bonds!$I240,6*(52-1))))</f>
        <v/>
      </c>
      <c r="BF240" s="16" t="str">
        <f>IF(53&gt;$D240,"",IF($E240=1,EOMONTH(EDATE(Bonds!$I240,6*(53-1)),0),EDATE(Bonds!$I240,6*(53-1))))</f>
        <v/>
      </c>
      <c r="BG240" s="16" t="str">
        <f>IF(54&gt;$D240,"",IF($E240=1,EOMONTH(EDATE(Bonds!$I240,6*(54-1)),0),EDATE(Bonds!$I240,6*(54-1))))</f>
        <v/>
      </c>
      <c r="BH240" s="16" t="str">
        <f>IF(55&gt;$D240,"",IF($E240=1,EOMONTH(EDATE(Bonds!$I240,6*(55-1)),0),EDATE(Bonds!$I240,6*(55-1))))</f>
        <v/>
      </c>
      <c r="BI240" s="16" t="str">
        <f>IF(56&gt;$D240,"",IF($E240=1,EOMONTH(EDATE(Bonds!$I240,6*(56-1)),0),EDATE(Bonds!$I240,6*(56-1))))</f>
        <v/>
      </c>
      <c r="BJ240" s="16" t="str">
        <f>IF(57&gt;$D240,"",IF($E240=1,EOMONTH(EDATE(Bonds!$I240,6*(57-1)),0),EDATE(Bonds!$I240,6*(57-1))))</f>
        <v/>
      </c>
      <c r="BK240" s="16" t="str">
        <f>IF(58&gt;$D240,"",IF($E240=1,EOMONTH(EDATE(Bonds!$I240,6*(58-1)),0),EDATE(Bonds!$I240,6*(58-1))))</f>
        <v/>
      </c>
      <c r="BL240" s="16" t="str">
        <f>IF(59&gt;$D240,"",IF($E240=1,EOMONTH(EDATE(Bonds!$I240,6*(59-1)),0),EDATE(Bonds!$I240,6*(59-1))))</f>
        <v/>
      </c>
      <c r="BM240" s="16" t="str">
        <f>IF(60&gt;$D240,"",IF($E240=1,EOMONTH(EDATE(Bonds!$I240,6*(60-1)),0),EDATE(Bonds!$I240,6*(60-1))))</f>
        <v/>
      </c>
      <c r="BO240" s="22">
        <f t="shared" si="364"/>
        <v>3.8804014146881394E-2</v>
      </c>
      <c r="BP240" s="22">
        <f t="shared" si="365"/>
        <v>4.0970007394902724E-2</v>
      </c>
      <c r="BQ240" s="22">
        <f t="shared" si="366"/>
        <v>4.2385663294413671E-2</v>
      </c>
      <c r="BR240" s="22">
        <f t="shared" si="367"/>
        <v>4.3268245081472673E-2</v>
      </c>
      <c r="BS240" s="22">
        <f t="shared" si="368"/>
        <v>4.3824848087713739E-2</v>
      </c>
      <c r="BT240" s="22">
        <f t="shared" si="369"/>
        <v>4.4170476768592037E-2</v>
      </c>
      <c r="BU240" s="22">
        <f t="shared" si="370"/>
        <v>4.4405613005269767E-2</v>
      </c>
      <c r="BV240" s="22">
        <f t="shared" si="371"/>
        <v>4.458100306399828E-2</v>
      </c>
      <c r="BW240" s="22">
        <f t="shared" si="372"/>
        <v>4.474133862374341E-2</v>
      </c>
      <c r="BX240" s="22">
        <f t="shared" si="373"/>
        <v>4.4905070508313404E-2</v>
      </c>
      <c r="BY240" s="22">
        <f t="shared" si="374"/>
        <v>4.5091633778214651E-2</v>
      </c>
      <c r="BZ240" s="22">
        <f t="shared" si="375"/>
        <v>4.5303061535865316E-2</v>
      </c>
      <c r="CA240" s="22">
        <f t="shared" si="376"/>
        <v>4.5546364160703248E-2</v>
      </c>
      <c r="CB240" s="22">
        <f t="shared" si="377"/>
        <v>4.5814029011540157E-2</v>
      </c>
      <c r="CC240" s="22" t="str">
        <f t="shared" si="378"/>
        <v/>
      </c>
      <c r="CD240" s="22" t="str">
        <f t="shared" si="379"/>
        <v/>
      </c>
      <c r="CE240" s="22" t="str">
        <f t="shared" si="380"/>
        <v/>
      </c>
      <c r="CF240" s="22" t="str">
        <f t="shared" si="381"/>
        <v/>
      </c>
      <c r="CG240" s="22" t="str">
        <f t="shared" si="382"/>
        <v/>
      </c>
      <c r="CH240" s="22" t="str">
        <f t="shared" si="383"/>
        <v/>
      </c>
      <c r="CI240" s="22" t="str">
        <f t="shared" si="384"/>
        <v/>
      </c>
      <c r="CJ240" s="22" t="str">
        <f t="shared" si="385"/>
        <v/>
      </c>
      <c r="CK240" s="22" t="str">
        <f t="shared" si="386"/>
        <v/>
      </c>
      <c r="CL240" s="22" t="str">
        <f t="shared" si="387"/>
        <v/>
      </c>
      <c r="CM240" s="22" t="str">
        <f t="shared" si="388"/>
        <v/>
      </c>
      <c r="CN240" s="22" t="str">
        <f t="shared" si="389"/>
        <v/>
      </c>
      <c r="CO240" s="22" t="str">
        <f t="shared" si="390"/>
        <v/>
      </c>
      <c r="CP240" s="22" t="str">
        <f t="shared" si="391"/>
        <v/>
      </c>
      <c r="CQ240" s="22" t="str">
        <f t="shared" si="392"/>
        <v/>
      </c>
      <c r="CR240" s="22" t="str">
        <f t="shared" si="393"/>
        <v/>
      </c>
      <c r="CS240" s="22" t="str">
        <f t="shared" si="394"/>
        <v/>
      </c>
      <c r="CT240" s="22" t="str">
        <f t="shared" si="395"/>
        <v/>
      </c>
      <c r="CU240" s="22" t="str">
        <f t="shared" si="396"/>
        <v/>
      </c>
      <c r="CV240" s="22" t="str">
        <f t="shared" si="397"/>
        <v/>
      </c>
      <c r="CW240" s="22" t="str">
        <f t="shared" si="398"/>
        <v/>
      </c>
      <c r="CX240" s="22" t="str">
        <f t="shared" si="399"/>
        <v/>
      </c>
      <c r="CY240" s="22" t="str">
        <f t="shared" si="400"/>
        <v/>
      </c>
      <c r="CZ240" s="22" t="str">
        <f t="shared" si="401"/>
        <v/>
      </c>
      <c r="DA240" s="22" t="str">
        <f t="shared" si="402"/>
        <v/>
      </c>
      <c r="DB240" s="22" t="str">
        <f t="shared" si="403"/>
        <v/>
      </c>
      <c r="DC240" s="22" t="str">
        <f t="shared" si="404"/>
        <v/>
      </c>
      <c r="DD240" s="22" t="str">
        <f t="shared" si="405"/>
        <v/>
      </c>
      <c r="DE240" s="22" t="str">
        <f t="shared" si="406"/>
        <v/>
      </c>
      <c r="DF240" s="22" t="str">
        <f t="shared" si="407"/>
        <v/>
      </c>
      <c r="DG240" s="22" t="str">
        <f t="shared" si="408"/>
        <v/>
      </c>
      <c r="DH240" s="22" t="str">
        <f t="shared" si="409"/>
        <v/>
      </c>
      <c r="DI240" s="22" t="str">
        <f t="shared" si="410"/>
        <v/>
      </c>
      <c r="DJ240" s="22" t="str">
        <f t="shared" si="411"/>
        <v/>
      </c>
      <c r="DK240" s="22" t="str">
        <f t="shared" si="412"/>
        <v/>
      </c>
      <c r="DL240" s="22" t="str">
        <f t="shared" si="413"/>
        <v/>
      </c>
      <c r="DM240" s="22" t="str">
        <f t="shared" si="414"/>
        <v/>
      </c>
      <c r="DN240" s="22" t="str">
        <f t="shared" si="415"/>
        <v/>
      </c>
      <c r="DO240" s="22" t="str">
        <f t="shared" si="416"/>
        <v/>
      </c>
      <c r="DP240" s="22" t="str">
        <f t="shared" si="417"/>
        <v/>
      </c>
      <c r="DQ240" s="22" t="str">
        <f t="shared" si="418"/>
        <v/>
      </c>
      <c r="DR240" s="22" t="str">
        <f t="shared" si="419"/>
        <v/>
      </c>
      <c r="DS240" s="22" t="str">
        <f t="shared" si="420"/>
        <v/>
      </c>
      <c r="DT240" s="22" t="str">
        <f t="shared" si="421"/>
        <v/>
      </c>
      <c r="DU240" s="22" t="str">
        <f t="shared" si="422"/>
        <v/>
      </c>
      <c r="DV240" s="22" t="str">
        <f t="shared" si="423"/>
        <v/>
      </c>
      <c r="DX240" s="18">
        <f t="shared" si="424"/>
        <v>2.1540376247295443</v>
      </c>
      <c r="DY240" s="18">
        <f t="shared" si="425"/>
        <v>2.1089009796847549</v>
      </c>
      <c r="DZ240" s="18">
        <f t="shared" si="426"/>
        <v>2.0617095880570737</v>
      </c>
      <c r="EA240" s="18">
        <f t="shared" si="427"/>
        <v>2.0152182220132691</v>
      </c>
      <c r="EB240" s="18">
        <f t="shared" si="428"/>
        <v>1.9691061401952905</v>
      </c>
      <c r="EC240" s="18">
        <f t="shared" si="429"/>
        <v>1.9248469905036913</v>
      </c>
      <c r="ED240" s="18">
        <f t="shared" si="430"/>
        <v>1.8809561820751954</v>
      </c>
      <c r="EE240" s="18">
        <f t="shared" si="431"/>
        <v>1.8387327966769351</v>
      </c>
      <c r="EF240" s="18">
        <f t="shared" si="432"/>
        <v>1.7966026221255862</v>
      </c>
      <c r="EG240" s="18">
        <f t="shared" si="433"/>
        <v>1.7557726828344944</v>
      </c>
      <c r="EH240" s="18">
        <f t="shared" si="434"/>
        <v>1.7147452320584813</v>
      </c>
      <c r="EI240" s="18">
        <f t="shared" si="435"/>
        <v>1.674531350155724</v>
      </c>
      <c r="EJ240" s="18">
        <f t="shared" si="436"/>
        <v>1.6341745656616284</v>
      </c>
      <c r="EK240" s="18">
        <f t="shared" si="437"/>
        <v>74.496736559514972</v>
      </c>
      <c r="EL240" s="18">
        <f t="shared" si="438"/>
        <v>0</v>
      </c>
      <c r="EM240" s="18">
        <f t="shared" si="439"/>
        <v>0</v>
      </c>
      <c r="EN240" s="18">
        <f t="shared" si="440"/>
        <v>0</v>
      </c>
      <c r="EO240" s="18">
        <f t="shared" si="441"/>
        <v>0</v>
      </c>
      <c r="EP240" s="18">
        <f t="shared" si="442"/>
        <v>0</v>
      </c>
      <c r="EQ240" s="18">
        <f t="shared" si="443"/>
        <v>0</v>
      </c>
      <c r="ER240" s="18">
        <f t="shared" si="444"/>
        <v>0</v>
      </c>
      <c r="ES240" s="18">
        <f t="shared" si="445"/>
        <v>0</v>
      </c>
      <c r="ET240" s="18">
        <f t="shared" si="446"/>
        <v>0</v>
      </c>
      <c r="EU240" s="18">
        <f t="shared" si="447"/>
        <v>0</v>
      </c>
      <c r="EV240" s="18">
        <f t="shared" si="448"/>
        <v>0</v>
      </c>
      <c r="EW240" s="18">
        <f t="shared" si="449"/>
        <v>0</v>
      </c>
      <c r="EX240" s="18">
        <f t="shared" si="450"/>
        <v>0</v>
      </c>
      <c r="EY240" s="18">
        <f t="shared" si="451"/>
        <v>0</v>
      </c>
      <c r="EZ240" s="18">
        <f t="shared" si="452"/>
        <v>0</v>
      </c>
      <c r="FA240" s="18">
        <f t="shared" si="453"/>
        <v>0</v>
      </c>
      <c r="FB240" s="18">
        <f t="shared" si="454"/>
        <v>0</v>
      </c>
      <c r="FC240" s="18">
        <f t="shared" si="455"/>
        <v>0</v>
      </c>
      <c r="FD240" s="18">
        <f t="shared" si="456"/>
        <v>0</v>
      </c>
      <c r="FE240" s="18">
        <f t="shared" si="457"/>
        <v>0</v>
      </c>
      <c r="FF240" s="18">
        <f t="shared" si="458"/>
        <v>0</v>
      </c>
      <c r="FG240" s="18">
        <f t="shared" si="459"/>
        <v>0</v>
      </c>
      <c r="FH240" s="18">
        <f t="shared" si="460"/>
        <v>0</v>
      </c>
      <c r="FI240" s="18">
        <f t="shared" si="461"/>
        <v>0</v>
      </c>
      <c r="FJ240" s="18">
        <f t="shared" si="462"/>
        <v>0</v>
      </c>
      <c r="FK240" s="18">
        <f t="shared" si="463"/>
        <v>0</v>
      </c>
      <c r="FL240" s="18">
        <f t="shared" si="464"/>
        <v>0</v>
      </c>
      <c r="FM240" s="18">
        <f t="shared" si="465"/>
        <v>0</v>
      </c>
      <c r="FN240" s="18">
        <f t="shared" si="466"/>
        <v>0</v>
      </c>
      <c r="FO240" s="18">
        <f t="shared" si="467"/>
        <v>0</v>
      </c>
      <c r="FP240" s="18">
        <f t="shared" si="468"/>
        <v>0</v>
      </c>
      <c r="FQ240" s="18">
        <f t="shared" si="469"/>
        <v>0</v>
      </c>
      <c r="FR240" s="18">
        <f t="shared" si="470"/>
        <v>0</v>
      </c>
      <c r="FS240" s="18">
        <f t="shared" si="471"/>
        <v>0</v>
      </c>
      <c r="FT240" s="18">
        <f t="shared" si="472"/>
        <v>0</v>
      </c>
      <c r="FU240" s="18">
        <f t="shared" si="473"/>
        <v>0</v>
      </c>
      <c r="FV240" s="18">
        <f t="shared" si="474"/>
        <v>0</v>
      </c>
      <c r="FW240" s="18">
        <f t="shared" si="475"/>
        <v>0</v>
      </c>
      <c r="FX240" s="18">
        <f t="shared" si="476"/>
        <v>0</v>
      </c>
      <c r="FY240" s="18">
        <f t="shared" si="477"/>
        <v>0</v>
      </c>
      <c r="FZ240" s="18">
        <f t="shared" si="478"/>
        <v>0</v>
      </c>
      <c r="GA240" s="18">
        <f t="shared" si="479"/>
        <v>0</v>
      </c>
      <c r="GB240" s="18">
        <f t="shared" si="480"/>
        <v>0</v>
      </c>
      <c r="GC240" s="18">
        <f t="shared" si="481"/>
        <v>0</v>
      </c>
      <c r="GD240" s="18">
        <f t="shared" si="482"/>
        <v>0</v>
      </c>
      <c r="GE240" s="18">
        <f t="shared" si="483"/>
        <v>0</v>
      </c>
    </row>
    <row r="241" spans="1:187" x14ac:dyDescent="0.2">
      <c r="A241">
        <v>238</v>
      </c>
      <c r="B241" s="16">
        <f>Bonds!B241</f>
        <v>48806</v>
      </c>
      <c r="C241" s="17">
        <f>Bonds!C241</f>
        <v>3.875</v>
      </c>
      <c r="D241">
        <f>Bonds!Q241</f>
        <v>14</v>
      </c>
      <c r="E241">
        <f t="shared" si="363"/>
        <v>0</v>
      </c>
      <c r="F241" s="16">
        <f>IF(1&gt;$D241,"",IF($E241=1,EOMONTH(EDATE(Bonds!$I241,6*(1-1)),0),EDATE(Bonds!$I241,6*(1-1))))</f>
        <v>46433</v>
      </c>
      <c r="G241" s="16">
        <f>IF(2&gt;$D241,"",IF($E241=1,EOMONTH(EDATE(Bonds!$I241,6*(2-1)),0),EDATE(Bonds!$I241,6*(2-1))))</f>
        <v>46614</v>
      </c>
      <c r="H241" s="16">
        <f>IF(3&gt;$D241,"",IF($E241=1,EOMONTH(EDATE(Bonds!$I241,6*(3-1)),0),EDATE(Bonds!$I241,6*(3-1))))</f>
        <v>46798</v>
      </c>
      <c r="I241" s="16">
        <f>IF(4&gt;$D241,"",IF($E241=1,EOMONTH(EDATE(Bonds!$I241,6*(4-1)),0),EDATE(Bonds!$I241,6*(4-1))))</f>
        <v>46980</v>
      </c>
      <c r="J241" s="16">
        <f>IF(5&gt;$D241,"",IF($E241=1,EOMONTH(EDATE(Bonds!$I241,6*(5-1)),0),EDATE(Bonds!$I241,6*(5-1))))</f>
        <v>47164</v>
      </c>
      <c r="K241" s="16">
        <f>IF(6&gt;$D241,"",IF($E241=1,EOMONTH(EDATE(Bonds!$I241,6*(6-1)),0),EDATE(Bonds!$I241,6*(6-1))))</f>
        <v>47345</v>
      </c>
      <c r="L241" s="16">
        <f>IF(7&gt;$D241,"",IF($E241=1,EOMONTH(EDATE(Bonds!$I241,6*(7-1)),0),EDATE(Bonds!$I241,6*(7-1))))</f>
        <v>47529</v>
      </c>
      <c r="M241" s="16">
        <f>IF(8&gt;$D241,"",IF($E241=1,EOMONTH(EDATE(Bonds!$I241,6*(8-1)),0),EDATE(Bonds!$I241,6*(8-1))))</f>
        <v>47710</v>
      </c>
      <c r="N241" s="16">
        <f>IF(9&gt;$D241,"",IF($E241=1,EOMONTH(EDATE(Bonds!$I241,6*(9-1)),0),EDATE(Bonds!$I241,6*(9-1))))</f>
        <v>47894</v>
      </c>
      <c r="O241" s="16">
        <f>IF(10&gt;$D241,"",IF($E241=1,EOMONTH(EDATE(Bonds!$I241,6*(10-1)),0),EDATE(Bonds!$I241,6*(10-1))))</f>
        <v>48075</v>
      </c>
      <c r="P241" s="16">
        <f>IF(11&gt;$D241,"",IF($E241=1,EOMONTH(EDATE(Bonds!$I241,6*(11-1)),0),EDATE(Bonds!$I241,6*(11-1))))</f>
        <v>48259</v>
      </c>
      <c r="Q241" s="16">
        <f>IF(12&gt;$D241,"",IF($E241=1,EOMONTH(EDATE(Bonds!$I241,6*(12-1)),0),EDATE(Bonds!$I241,6*(12-1))))</f>
        <v>48441</v>
      </c>
      <c r="R241" s="16">
        <f>IF(13&gt;$D241,"",IF($E241=1,EOMONTH(EDATE(Bonds!$I241,6*(13-1)),0),EDATE(Bonds!$I241,6*(13-1))))</f>
        <v>48625</v>
      </c>
      <c r="S241" s="16">
        <f>IF(14&gt;$D241,"",IF($E241=1,EOMONTH(EDATE(Bonds!$I241,6*(14-1)),0),EDATE(Bonds!$I241,6*(14-1))))</f>
        <v>48806</v>
      </c>
      <c r="T241" s="16" t="str">
        <f>IF(15&gt;$D241,"",IF($E241=1,EOMONTH(EDATE(Bonds!$I241,6*(15-1)),0),EDATE(Bonds!$I241,6*(15-1))))</f>
        <v/>
      </c>
      <c r="U241" s="16" t="str">
        <f>IF(16&gt;$D241,"",IF($E241=1,EOMONTH(EDATE(Bonds!$I241,6*(16-1)),0),EDATE(Bonds!$I241,6*(16-1))))</f>
        <v/>
      </c>
      <c r="V241" s="16" t="str">
        <f>IF(17&gt;$D241,"",IF($E241=1,EOMONTH(EDATE(Bonds!$I241,6*(17-1)),0),EDATE(Bonds!$I241,6*(17-1))))</f>
        <v/>
      </c>
      <c r="W241" s="16" t="str">
        <f>IF(18&gt;$D241,"",IF($E241=1,EOMONTH(EDATE(Bonds!$I241,6*(18-1)),0),EDATE(Bonds!$I241,6*(18-1))))</f>
        <v/>
      </c>
      <c r="X241" s="16" t="str">
        <f>IF(19&gt;$D241,"",IF($E241=1,EOMONTH(EDATE(Bonds!$I241,6*(19-1)),0),EDATE(Bonds!$I241,6*(19-1))))</f>
        <v/>
      </c>
      <c r="Y241" s="16" t="str">
        <f>IF(20&gt;$D241,"",IF($E241=1,EOMONTH(EDATE(Bonds!$I241,6*(20-1)),0),EDATE(Bonds!$I241,6*(20-1))))</f>
        <v/>
      </c>
      <c r="Z241" s="16" t="str">
        <f>IF(21&gt;$D241,"",IF($E241=1,EOMONTH(EDATE(Bonds!$I241,6*(21-1)),0),EDATE(Bonds!$I241,6*(21-1))))</f>
        <v/>
      </c>
      <c r="AA241" s="16" t="str">
        <f>IF(22&gt;$D241,"",IF($E241=1,EOMONTH(EDATE(Bonds!$I241,6*(22-1)),0),EDATE(Bonds!$I241,6*(22-1))))</f>
        <v/>
      </c>
      <c r="AB241" s="16" t="str">
        <f>IF(23&gt;$D241,"",IF($E241=1,EOMONTH(EDATE(Bonds!$I241,6*(23-1)),0),EDATE(Bonds!$I241,6*(23-1))))</f>
        <v/>
      </c>
      <c r="AC241" s="16" t="str">
        <f>IF(24&gt;$D241,"",IF($E241=1,EOMONTH(EDATE(Bonds!$I241,6*(24-1)),0),EDATE(Bonds!$I241,6*(24-1))))</f>
        <v/>
      </c>
      <c r="AD241" s="16" t="str">
        <f>IF(25&gt;$D241,"",IF($E241=1,EOMONTH(EDATE(Bonds!$I241,6*(25-1)),0),EDATE(Bonds!$I241,6*(25-1))))</f>
        <v/>
      </c>
      <c r="AE241" s="16" t="str">
        <f>IF(26&gt;$D241,"",IF($E241=1,EOMONTH(EDATE(Bonds!$I241,6*(26-1)),0),EDATE(Bonds!$I241,6*(26-1))))</f>
        <v/>
      </c>
      <c r="AF241" s="16" t="str">
        <f>IF(27&gt;$D241,"",IF($E241=1,EOMONTH(EDATE(Bonds!$I241,6*(27-1)),0),EDATE(Bonds!$I241,6*(27-1))))</f>
        <v/>
      </c>
      <c r="AG241" s="16" t="str">
        <f>IF(28&gt;$D241,"",IF($E241=1,EOMONTH(EDATE(Bonds!$I241,6*(28-1)),0),EDATE(Bonds!$I241,6*(28-1))))</f>
        <v/>
      </c>
      <c r="AH241" s="16" t="str">
        <f>IF(29&gt;$D241,"",IF($E241=1,EOMONTH(EDATE(Bonds!$I241,6*(29-1)),0),EDATE(Bonds!$I241,6*(29-1))))</f>
        <v/>
      </c>
      <c r="AI241" s="16" t="str">
        <f>IF(30&gt;$D241,"",IF($E241=1,EOMONTH(EDATE(Bonds!$I241,6*(30-1)),0),EDATE(Bonds!$I241,6*(30-1))))</f>
        <v/>
      </c>
      <c r="AJ241" s="16" t="str">
        <f>IF(31&gt;$D241,"",IF($E241=1,EOMONTH(EDATE(Bonds!$I241,6*(31-1)),0),EDATE(Bonds!$I241,6*(31-1))))</f>
        <v/>
      </c>
      <c r="AK241" s="16" t="str">
        <f>IF(32&gt;$D241,"",IF($E241=1,EOMONTH(EDATE(Bonds!$I241,6*(32-1)),0),EDATE(Bonds!$I241,6*(32-1))))</f>
        <v/>
      </c>
      <c r="AL241" s="16" t="str">
        <f>IF(33&gt;$D241,"",IF($E241=1,EOMONTH(EDATE(Bonds!$I241,6*(33-1)),0),EDATE(Bonds!$I241,6*(33-1))))</f>
        <v/>
      </c>
      <c r="AM241" s="16" t="str">
        <f>IF(34&gt;$D241,"",IF($E241=1,EOMONTH(EDATE(Bonds!$I241,6*(34-1)),0),EDATE(Bonds!$I241,6*(34-1))))</f>
        <v/>
      </c>
      <c r="AN241" s="16" t="str">
        <f>IF(35&gt;$D241,"",IF($E241=1,EOMONTH(EDATE(Bonds!$I241,6*(35-1)),0),EDATE(Bonds!$I241,6*(35-1))))</f>
        <v/>
      </c>
      <c r="AO241" s="16" t="str">
        <f>IF(36&gt;$D241,"",IF($E241=1,EOMONTH(EDATE(Bonds!$I241,6*(36-1)),0),EDATE(Bonds!$I241,6*(36-1))))</f>
        <v/>
      </c>
      <c r="AP241" s="16" t="str">
        <f>IF(37&gt;$D241,"",IF($E241=1,EOMONTH(EDATE(Bonds!$I241,6*(37-1)),0),EDATE(Bonds!$I241,6*(37-1))))</f>
        <v/>
      </c>
      <c r="AQ241" s="16" t="str">
        <f>IF(38&gt;$D241,"",IF($E241=1,EOMONTH(EDATE(Bonds!$I241,6*(38-1)),0),EDATE(Bonds!$I241,6*(38-1))))</f>
        <v/>
      </c>
      <c r="AR241" s="16" t="str">
        <f>IF(39&gt;$D241,"",IF($E241=1,EOMONTH(EDATE(Bonds!$I241,6*(39-1)),0),EDATE(Bonds!$I241,6*(39-1))))</f>
        <v/>
      </c>
      <c r="AS241" s="16" t="str">
        <f>IF(40&gt;$D241,"",IF($E241=1,EOMONTH(EDATE(Bonds!$I241,6*(40-1)),0),EDATE(Bonds!$I241,6*(40-1))))</f>
        <v/>
      </c>
      <c r="AT241" s="16" t="str">
        <f>IF(41&gt;$D241,"",IF($E241=1,EOMONTH(EDATE(Bonds!$I241,6*(41-1)),0),EDATE(Bonds!$I241,6*(41-1))))</f>
        <v/>
      </c>
      <c r="AU241" s="16" t="str">
        <f>IF(42&gt;$D241,"",IF($E241=1,EOMONTH(EDATE(Bonds!$I241,6*(42-1)),0),EDATE(Bonds!$I241,6*(42-1))))</f>
        <v/>
      </c>
      <c r="AV241" s="16" t="str">
        <f>IF(43&gt;$D241,"",IF($E241=1,EOMONTH(EDATE(Bonds!$I241,6*(43-1)),0),EDATE(Bonds!$I241,6*(43-1))))</f>
        <v/>
      </c>
      <c r="AW241" s="16" t="str">
        <f>IF(44&gt;$D241,"",IF($E241=1,EOMONTH(EDATE(Bonds!$I241,6*(44-1)),0),EDATE(Bonds!$I241,6*(44-1))))</f>
        <v/>
      </c>
      <c r="AX241" s="16" t="str">
        <f>IF(45&gt;$D241,"",IF($E241=1,EOMONTH(EDATE(Bonds!$I241,6*(45-1)),0),EDATE(Bonds!$I241,6*(45-1))))</f>
        <v/>
      </c>
      <c r="AY241" s="16" t="str">
        <f>IF(46&gt;$D241,"",IF($E241=1,EOMONTH(EDATE(Bonds!$I241,6*(46-1)),0),EDATE(Bonds!$I241,6*(46-1))))</f>
        <v/>
      </c>
      <c r="AZ241" s="16" t="str">
        <f>IF(47&gt;$D241,"",IF($E241=1,EOMONTH(EDATE(Bonds!$I241,6*(47-1)),0),EDATE(Bonds!$I241,6*(47-1))))</f>
        <v/>
      </c>
      <c r="BA241" s="16" t="str">
        <f>IF(48&gt;$D241,"",IF($E241=1,EOMONTH(EDATE(Bonds!$I241,6*(48-1)),0),EDATE(Bonds!$I241,6*(48-1))))</f>
        <v/>
      </c>
      <c r="BB241" s="16" t="str">
        <f>IF(49&gt;$D241,"",IF($E241=1,EOMONTH(EDATE(Bonds!$I241,6*(49-1)),0),EDATE(Bonds!$I241,6*(49-1))))</f>
        <v/>
      </c>
      <c r="BC241" s="16" t="str">
        <f>IF(50&gt;$D241,"",IF($E241=1,EOMONTH(EDATE(Bonds!$I241,6*(50-1)),0),EDATE(Bonds!$I241,6*(50-1))))</f>
        <v/>
      </c>
      <c r="BD241" s="16" t="str">
        <f>IF(51&gt;$D241,"",IF($E241=1,EOMONTH(EDATE(Bonds!$I241,6*(51-1)),0),EDATE(Bonds!$I241,6*(51-1))))</f>
        <v/>
      </c>
      <c r="BE241" s="16" t="str">
        <f>IF(52&gt;$D241,"",IF($E241=1,EOMONTH(EDATE(Bonds!$I241,6*(52-1)),0),EDATE(Bonds!$I241,6*(52-1))))</f>
        <v/>
      </c>
      <c r="BF241" s="16" t="str">
        <f>IF(53&gt;$D241,"",IF($E241=1,EOMONTH(EDATE(Bonds!$I241,6*(53-1)),0),EDATE(Bonds!$I241,6*(53-1))))</f>
        <v/>
      </c>
      <c r="BG241" s="16" t="str">
        <f>IF(54&gt;$D241,"",IF($E241=1,EOMONTH(EDATE(Bonds!$I241,6*(54-1)),0),EDATE(Bonds!$I241,6*(54-1))))</f>
        <v/>
      </c>
      <c r="BH241" s="16" t="str">
        <f>IF(55&gt;$D241,"",IF($E241=1,EOMONTH(EDATE(Bonds!$I241,6*(55-1)),0),EDATE(Bonds!$I241,6*(55-1))))</f>
        <v/>
      </c>
      <c r="BI241" s="16" t="str">
        <f>IF(56&gt;$D241,"",IF($E241=1,EOMONTH(EDATE(Bonds!$I241,6*(56-1)),0),EDATE(Bonds!$I241,6*(56-1))))</f>
        <v/>
      </c>
      <c r="BJ241" s="16" t="str">
        <f>IF(57&gt;$D241,"",IF($E241=1,EOMONTH(EDATE(Bonds!$I241,6*(57-1)),0),EDATE(Bonds!$I241,6*(57-1))))</f>
        <v/>
      </c>
      <c r="BK241" s="16" t="str">
        <f>IF(58&gt;$D241,"",IF($E241=1,EOMONTH(EDATE(Bonds!$I241,6*(58-1)),0),EDATE(Bonds!$I241,6*(58-1))))</f>
        <v/>
      </c>
      <c r="BL241" s="16" t="str">
        <f>IF(59&gt;$D241,"",IF($E241=1,EOMONTH(EDATE(Bonds!$I241,6*(59-1)),0),EDATE(Bonds!$I241,6*(59-1))))</f>
        <v/>
      </c>
      <c r="BM241" s="16" t="str">
        <f>IF(60&gt;$D241,"",IF($E241=1,EOMONTH(EDATE(Bonds!$I241,6*(60-1)),0),EDATE(Bonds!$I241,6*(60-1))))</f>
        <v/>
      </c>
      <c r="BO241" s="22">
        <f t="shared" si="364"/>
        <v>3.9020657449939315E-2</v>
      </c>
      <c r="BP241" s="22">
        <f t="shared" si="365"/>
        <v>4.1110910077221674E-2</v>
      </c>
      <c r="BQ241" s="22">
        <f t="shared" si="366"/>
        <v>4.2474903504774571E-2</v>
      </c>
      <c r="BR241" s="22">
        <f t="shared" si="367"/>
        <v>4.3324176224102208E-2</v>
      </c>
      <c r="BS241" s="22">
        <f t="shared" si="368"/>
        <v>4.3859676958404203E-2</v>
      </c>
      <c r="BT241" s="22">
        <f t="shared" si="369"/>
        <v>4.4193064657407355E-2</v>
      </c>
      <c r="BU241" s="22">
        <f t="shared" si="370"/>
        <v>4.4421617888674783E-2</v>
      </c>
      <c r="BV241" s="22">
        <f t="shared" si="371"/>
        <v>4.4594344852586863E-2</v>
      </c>
      <c r="BW241" s="22">
        <f t="shared" si="372"/>
        <v>4.4754437131412791E-2</v>
      </c>
      <c r="BX241" s="22">
        <f t="shared" si="373"/>
        <v>4.4919387561918309E-2</v>
      </c>
      <c r="BY241" s="22">
        <f t="shared" si="374"/>
        <v>4.5107990909957416E-2</v>
      </c>
      <c r="BZ241" s="22">
        <f t="shared" si="375"/>
        <v>4.5321776780841601E-2</v>
      </c>
      <c r="CA241" s="22">
        <f t="shared" si="376"/>
        <v>4.5567503306295901E-2</v>
      </c>
      <c r="CB241" s="22">
        <f t="shared" si="377"/>
        <v>4.583740404551357E-2</v>
      </c>
      <c r="CC241" s="22" t="str">
        <f t="shared" si="378"/>
        <v/>
      </c>
      <c r="CD241" s="22" t="str">
        <f t="shared" si="379"/>
        <v/>
      </c>
      <c r="CE241" s="22" t="str">
        <f t="shared" si="380"/>
        <v/>
      </c>
      <c r="CF241" s="22" t="str">
        <f t="shared" si="381"/>
        <v/>
      </c>
      <c r="CG241" s="22" t="str">
        <f t="shared" si="382"/>
        <v/>
      </c>
      <c r="CH241" s="22" t="str">
        <f t="shared" si="383"/>
        <v/>
      </c>
      <c r="CI241" s="22" t="str">
        <f t="shared" si="384"/>
        <v/>
      </c>
      <c r="CJ241" s="22" t="str">
        <f t="shared" si="385"/>
        <v/>
      </c>
      <c r="CK241" s="22" t="str">
        <f t="shared" si="386"/>
        <v/>
      </c>
      <c r="CL241" s="22" t="str">
        <f t="shared" si="387"/>
        <v/>
      </c>
      <c r="CM241" s="22" t="str">
        <f t="shared" si="388"/>
        <v/>
      </c>
      <c r="CN241" s="22" t="str">
        <f t="shared" si="389"/>
        <v/>
      </c>
      <c r="CO241" s="22" t="str">
        <f t="shared" si="390"/>
        <v/>
      </c>
      <c r="CP241" s="22" t="str">
        <f t="shared" si="391"/>
        <v/>
      </c>
      <c r="CQ241" s="22" t="str">
        <f t="shared" si="392"/>
        <v/>
      </c>
      <c r="CR241" s="22" t="str">
        <f t="shared" si="393"/>
        <v/>
      </c>
      <c r="CS241" s="22" t="str">
        <f t="shared" si="394"/>
        <v/>
      </c>
      <c r="CT241" s="22" t="str">
        <f t="shared" si="395"/>
        <v/>
      </c>
      <c r="CU241" s="22" t="str">
        <f t="shared" si="396"/>
        <v/>
      </c>
      <c r="CV241" s="22" t="str">
        <f t="shared" si="397"/>
        <v/>
      </c>
      <c r="CW241" s="22" t="str">
        <f t="shared" si="398"/>
        <v/>
      </c>
      <c r="CX241" s="22" t="str">
        <f t="shared" si="399"/>
        <v/>
      </c>
      <c r="CY241" s="22" t="str">
        <f t="shared" si="400"/>
        <v/>
      </c>
      <c r="CZ241" s="22" t="str">
        <f t="shared" si="401"/>
        <v/>
      </c>
      <c r="DA241" s="22" t="str">
        <f t="shared" si="402"/>
        <v/>
      </c>
      <c r="DB241" s="22" t="str">
        <f t="shared" si="403"/>
        <v/>
      </c>
      <c r="DC241" s="22" t="str">
        <f t="shared" si="404"/>
        <v/>
      </c>
      <c r="DD241" s="22" t="str">
        <f t="shared" si="405"/>
        <v/>
      </c>
      <c r="DE241" s="22" t="str">
        <f t="shared" si="406"/>
        <v/>
      </c>
      <c r="DF241" s="22" t="str">
        <f t="shared" si="407"/>
        <v/>
      </c>
      <c r="DG241" s="22" t="str">
        <f t="shared" si="408"/>
        <v/>
      </c>
      <c r="DH241" s="22" t="str">
        <f t="shared" si="409"/>
        <v/>
      </c>
      <c r="DI241" s="22" t="str">
        <f t="shared" si="410"/>
        <v/>
      </c>
      <c r="DJ241" s="22" t="str">
        <f t="shared" si="411"/>
        <v/>
      </c>
      <c r="DK241" s="22" t="str">
        <f t="shared" si="412"/>
        <v/>
      </c>
      <c r="DL241" s="22" t="str">
        <f t="shared" si="413"/>
        <v/>
      </c>
      <c r="DM241" s="22" t="str">
        <f t="shared" si="414"/>
        <v/>
      </c>
      <c r="DN241" s="22" t="str">
        <f t="shared" si="415"/>
        <v/>
      </c>
      <c r="DO241" s="22" t="str">
        <f t="shared" si="416"/>
        <v/>
      </c>
      <c r="DP241" s="22" t="str">
        <f t="shared" si="417"/>
        <v/>
      </c>
      <c r="DQ241" s="22" t="str">
        <f t="shared" si="418"/>
        <v/>
      </c>
      <c r="DR241" s="22" t="str">
        <f t="shared" si="419"/>
        <v/>
      </c>
      <c r="DS241" s="22" t="str">
        <f t="shared" si="420"/>
        <v/>
      </c>
      <c r="DT241" s="22" t="str">
        <f t="shared" si="421"/>
        <v/>
      </c>
      <c r="DU241" s="22" t="str">
        <f t="shared" si="422"/>
        <v/>
      </c>
      <c r="DV241" s="22" t="str">
        <f t="shared" si="423"/>
        <v/>
      </c>
      <c r="DX241" s="18">
        <f t="shared" si="424"/>
        <v>1.9046409945489071</v>
      </c>
      <c r="DY241" s="18">
        <f t="shared" si="425"/>
        <v>1.8644959627275126</v>
      </c>
      <c r="DZ241" s="18">
        <f t="shared" si="426"/>
        <v>1.8226736160779151</v>
      </c>
      <c r="EA241" s="18">
        <f t="shared" si="427"/>
        <v>1.781543540957508</v>
      </c>
      <c r="EB241" s="18">
        <f t="shared" si="428"/>
        <v>1.7407791582017365</v>
      </c>
      <c r="EC241" s="18">
        <f t="shared" si="429"/>
        <v>1.7016596792675458</v>
      </c>
      <c r="ED241" s="18">
        <f t="shared" si="430"/>
        <v>1.6628607050921651</v>
      </c>
      <c r="EE241" s="18">
        <f t="shared" si="431"/>
        <v>1.6255255151541499</v>
      </c>
      <c r="EF241" s="18">
        <f t="shared" si="432"/>
        <v>1.5882610451400818</v>
      </c>
      <c r="EG241" s="18">
        <f t="shared" si="433"/>
        <v>1.5521360533910409</v>
      </c>
      <c r="EH241" s="18">
        <f t="shared" si="434"/>
        <v>1.515827627047805</v>
      </c>
      <c r="EI241" s="18">
        <f t="shared" si="435"/>
        <v>1.4802330551757454</v>
      </c>
      <c r="EJ241" s="18">
        <f t="shared" si="436"/>
        <v>1.4445082922683983</v>
      </c>
      <c r="EK241" s="18">
        <f t="shared" si="437"/>
        <v>74.162664857005382</v>
      </c>
      <c r="EL241" s="18">
        <f t="shared" si="438"/>
        <v>0</v>
      </c>
      <c r="EM241" s="18">
        <f t="shared" si="439"/>
        <v>0</v>
      </c>
      <c r="EN241" s="18">
        <f t="shared" si="440"/>
        <v>0</v>
      </c>
      <c r="EO241" s="18">
        <f t="shared" si="441"/>
        <v>0</v>
      </c>
      <c r="EP241" s="18">
        <f t="shared" si="442"/>
        <v>0</v>
      </c>
      <c r="EQ241" s="18">
        <f t="shared" si="443"/>
        <v>0</v>
      </c>
      <c r="ER241" s="18">
        <f t="shared" si="444"/>
        <v>0</v>
      </c>
      <c r="ES241" s="18">
        <f t="shared" si="445"/>
        <v>0</v>
      </c>
      <c r="ET241" s="18">
        <f t="shared" si="446"/>
        <v>0</v>
      </c>
      <c r="EU241" s="18">
        <f t="shared" si="447"/>
        <v>0</v>
      </c>
      <c r="EV241" s="18">
        <f t="shared" si="448"/>
        <v>0</v>
      </c>
      <c r="EW241" s="18">
        <f t="shared" si="449"/>
        <v>0</v>
      </c>
      <c r="EX241" s="18">
        <f t="shared" si="450"/>
        <v>0</v>
      </c>
      <c r="EY241" s="18">
        <f t="shared" si="451"/>
        <v>0</v>
      </c>
      <c r="EZ241" s="18">
        <f t="shared" si="452"/>
        <v>0</v>
      </c>
      <c r="FA241" s="18">
        <f t="shared" si="453"/>
        <v>0</v>
      </c>
      <c r="FB241" s="18">
        <f t="shared" si="454"/>
        <v>0</v>
      </c>
      <c r="FC241" s="18">
        <f t="shared" si="455"/>
        <v>0</v>
      </c>
      <c r="FD241" s="18">
        <f t="shared" si="456"/>
        <v>0</v>
      </c>
      <c r="FE241" s="18">
        <f t="shared" si="457"/>
        <v>0</v>
      </c>
      <c r="FF241" s="18">
        <f t="shared" si="458"/>
        <v>0</v>
      </c>
      <c r="FG241" s="18">
        <f t="shared" si="459"/>
        <v>0</v>
      </c>
      <c r="FH241" s="18">
        <f t="shared" si="460"/>
        <v>0</v>
      </c>
      <c r="FI241" s="18">
        <f t="shared" si="461"/>
        <v>0</v>
      </c>
      <c r="FJ241" s="18">
        <f t="shared" si="462"/>
        <v>0</v>
      </c>
      <c r="FK241" s="18">
        <f t="shared" si="463"/>
        <v>0</v>
      </c>
      <c r="FL241" s="18">
        <f t="shared" si="464"/>
        <v>0</v>
      </c>
      <c r="FM241" s="18">
        <f t="shared" si="465"/>
        <v>0</v>
      </c>
      <c r="FN241" s="18">
        <f t="shared" si="466"/>
        <v>0</v>
      </c>
      <c r="FO241" s="18">
        <f t="shared" si="467"/>
        <v>0</v>
      </c>
      <c r="FP241" s="18">
        <f t="shared" si="468"/>
        <v>0</v>
      </c>
      <c r="FQ241" s="18">
        <f t="shared" si="469"/>
        <v>0</v>
      </c>
      <c r="FR241" s="18">
        <f t="shared" si="470"/>
        <v>0</v>
      </c>
      <c r="FS241" s="18">
        <f t="shared" si="471"/>
        <v>0</v>
      </c>
      <c r="FT241" s="18">
        <f t="shared" si="472"/>
        <v>0</v>
      </c>
      <c r="FU241" s="18">
        <f t="shared" si="473"/>
        <v>0</v>
      </c>
      <c r="FV241" s="18">
        <f t="shared" si="474"/>
        <v>0</v>
      </c>
      <c r="FW241" s="18">
        <f t="shared" si="475"/>
        <v>0</v>
      </c>
      <c r="FX241" s="18">
        <f t="shared" si="476"/>
        <v>0</v>
      </c>
      <c r="FY241" s="18">
        <f t="shared" si="477"/>
        <v>0</v>
      </c>
      <c r="FZ241" s="18">
        <f t="shared" si="478"/>
        <v>0</v>
      </c>
      <c r="GA241" s="18">
        <f t="shared" si="479"/>
        <v>0</v>
      </c>
      <c r="GB241" s="18">
        <f t="shared" si="480"/>
        <v>0</v>
      </c>
      <c r="GC241" s="18">
        <f t="shared" si="481"/>
        <v>0</v>
      </c>
      <c r="GD241" s="18">
        <f t="shared" si="482"/>
        <v>0</v>
      </c>
      <c r="GE241" s="18">
        <f t="shared" si="483"/>
        <v>0</v>
      </c>
    </row>
    <row r="242" spans="1:187" x14ac:dyDescent="0.2">
      <c r="A242">
        <v>239</v>
      </c>
      <c r="B242" s="16">
        <f>Bonds!B242</f>
        <v>48822</v>
      </c>
      <c r="C242" s="17">
        <f>Bonds!C242</f>
        <v>4.5</v>
      </c>
      <c r="D242">
        <f>Bonds!Q242</f>
        <v>14</v>
      </c>
      <c r="E242">
        <f t="shared" si="363"/>
        <v>1</v>
      </c>
      <c r="F242" s="16">
        <f>IF(1&gt;$D242,"",IF($E242=1,EOMONTH(EDATE(Bonds!$I242,6*(1-1)),0),EDATE(Bonds!$I242,6*(1-1))))</f>
        <v>46446</v>
      </c>
      <c r="G242" s="16">
        <f>IF(2&gt;$D242,"",IF($E242=1,EOMONTH(EDATE(Bonds!$I242,6*(2-1)),0),EDATE(Bonds!$I242,6*(2-1))))</f>
        <v>46630</v>
      </c>
      <c r="H242" s="16">
        <f>IF(3&gt;$D242,"",IF($E242=1,EOMONTH(EDATE(Bonds!$I242,6*(3-1)),0),EDATE(Bonds!$I242,6*(3-1))))</f>
        <v>46812</v>
      </c>
      <c r="I242" s="16">
        <f>IF(4&gt;$D242,"",IF($E242=1,EOMONTH(EDATE(Bonds!$I242,6*(4-1)),0),EDATE(Bonds!$I242,6*(4-1))))</f>
        <v>46996</v>
      </c>
      <c r="J242" s="16">
        <f>IF(5&gt;$D242,"",IF($E242=1,EOMONTH(EDATE(Bonds!$I242,6*(5-1)),0),EDATE(Bonds!$I242,6*(5-1))))</f>
        <v>47177</v>
      </c>
      <c r="K242" s="16">
        <f>IF(6&gt;$D242,"",IF($E242=1,EOMONTH(EDATE(Bonds!$I242,6*(6-1)),0),EDATE(Bonds!$I242,6*(6-1))))</f>
        <v>47361</v>
      </c>
      <c r="L242" s="16">
        <f>IF(7&gt;$D242,"",IF($E242=1,EOMONTH(EDATE(Bonds!$I242,6*(7-1)),0),EDATE(Bonds!$I242,6*(7-1))))</f>
        <v>47542</v>
      </c>
      <c r="M242" s="16">
        <f>IF(8&gt;$D242,"",IF($E242=1,EOMONTH(EDATE(Bonds!$I242,6*(8-1)),0),EDATE(Bonds!$I242,6*(8-1))))</f>
        <v>47726</v>
      </c>
      <c r="N242" s="16">
        <f>IF(9&gt;$D242,"",IF($E242=1,EOMONTH(EDATE(Bonds!$I242,6*(9-1)),0),EDATE(Bonds!$I242,6*(9-1))))</f>
        <v>47907</v>
      </c>
      <c r="O242" s="16">
        <f>IF(10&gt;$D242,"",IF($E242=1,EOMONTH(EDATE(Bonds!$I242,6*(10-1)),0),EDATE(Bonds!$I242,6*(10-1))))</f>
        <v>48091</v>
      </c>
      <c r="P242" s="16">
        <f>IF(11&gt;$D242,"",IF($E242=1,EOMONTH(EDATE(Bonds!$I242,6*(11-1)),0),EDATE(Bonds!$I242,6*(11-1))))</f>
        <v>48273</v>
      </c>
      <c r="Q242" s="16">
        <f>IF(12&gt;$D242,"",IF($E242=1,EOMONTH(EDATE(Bonds!$I242,6*(12-1)),0),EDATE(Bonds!$I242,6*(12-1))))</f>
        <v>48457</v>
      </c>
      <c r="R242" s="16">
        <f>IF(13&gt;$D242,"",IF($E242=1,EOMONTH(EDATE(Bonds!$I242,6*(13-1)),0),EDATE(Bonds!$I242,6*(13-1))))</f>
        <v>48638</v>
      </c>
      <c r="S242" s="16">
        <f>IF(14&gt;$D242,"",IF($E242=1,EOMONTH(EDATE(Bonds!$I242,6*(14-1)),0),EDATE(Bonds!$I242,6*(14-1))))</f>
        <v>48822</v>
      </c>
      <c r="T242" s="16" t="str">
        <f>IF(15&gt;$D242,"",IF($E242=1,EOMONTH(EDATE(Bonds!$I242,6*(15-1)),0),EDATE(Bonds!$I242,6*(15-1))))</f>
        <v/>
      </c>
      <c r="U242" s="16" t="str">
        <f>IF(16&gt;$D242,"",IF($E242=1,EOMONTH(EDATE(Bonds!$I242,6*(16-1)),0),EDATE(Bonds!$I242,6*(16-1))))</f>
        <v/>
      </c>
      <c r="V242" s="16" t="str">
        <f>IF(17&gt;$D242,"",IF($E242=1,EOMONTH(EDATE(Bonds!$I242,6*(17-1)),0),EDATE(Bonds!$I242,6*(17-1))))</f>
        <v/>
      </c>
      <c r="W242" s="16" t="str">
        <f>IF(18&gt;$D242,"",IF($E242=1,EOMONTH(EDATE(Bonds!$I242,6*(18-1)),0),EDATE(Bonds!$I242,6*(18-1))))</f>
        <v/>
      </c>
      <c r="X242" s="16" t="str">
        <f>IF(19&gt;$D242,"",IF($E242=1,EOMONTH(EDATE(Bonds!$I242,6*(19-1)),0),EDATE(Bonds!$I242,6*(19-1))))</f>
        <v/>
      </c>
      <c r="Y242" s="16" t="str">
        <f>IF(20&gt;$D242,"",IF($E242=1,EOMONTH(EDATE(Bonds!$I242,6*(20-1)),0),EDATE(Bonds!$I242,6*(20-1))))</f>
        <v/>
      </c>
      <c r="Z242" s="16" t="str">
        <f>IF(21&gt;$D242,"",IF($E242=1,EOMONTH(EDATE(Bonds!$I242,6*(21-1)),0),EDATE(Bonds!$I242,6*(21-1))))</f>
        <v/>
      </c>
      <c r="AA242" s="16" t="str">
        <f>IF(22&gt;$D242,"",IF($E242=1,EOMONTH(EDATE(Bonds!$I242,6*(22-1)),0),EDATE(Bonds!$I242,6*(22-1))))</f>
        <v/>
      </c>
      <c r="AB242" s="16" t="str">
        <f>IF(23&gt;$D242,"",IF($E242=1,EOMONTH(EDATE(Bonds!$I242,6*(23-1)),0),EDATE(Bonds!$I242,6*(23-1))))</f>
        <v/>
      </c>
      <c r="AC242" s="16" t="str">
        <f>IF(24&gt;$D242,"",IF($E242=1,EOMONTH(EDATE(Bonds!$I242,6*(24-1)),0),EDATE(Bonds!$I242,6*(24-1))))</f>
        <v/>
      </c>
      <c r="AD242" s="16" t="str">
        <f>IF(25&gt;$D242,"",IF($E242=1,EOMONTH(EDATE(Bonds!$I242,6*(25-1)),0),EDATE(Bonds!$I242,6*(25-1))))</f>
        <v/>
      </c>
      <c r="AE242" s="16" t="str">
        <f>IF(26&gt;$D242,"",IF($E242=1,EOMONTH(EDATE(Bonds!$I242,6*(26-1)),0),EDATE(Bonds!$I242,6*(26-1))))</f>
        <v/>
      </c>
      <c r="AF242" s="16" t="str">
        <f>IF(27&gt;$D242,"",IF($E242=1,EOMONTH(EDATE(Bonds!$I242,6*(27-1)),0),EDATE(Bonds!$I242,6*(27-1))))</f>
        <v/>
      </c>
      <c r="AG242" s="16" t="str">
        <f>IF(28&gt;$D242,"",IF($E242=1,EOMONTH(EDATE(Bonds!$I242,6*(28-1)),0),EDATE(Bonds!$I242,6*(28-1))))</f>
        <v/>
      </c>
      <c r="AH242" s="16" t="str">
        <f>IF(29&gt;$D242,"",IF($E242=1,EOMONTH(EDATE(Bonds!$I242,6*(29-1)),0),EDATE(Bonds!$I242,6*(29-1))))</f>
        <v/>
      </c>
      <c r="AI242" s="16" t="str">
        <f>IF(30&gt;$D242,"",IF($E242=1,EOMONTH(EDATE(Bonds!$I242,6*(30-1)),0),EDATE(Bonds!$I242,6*(30-1))))</f>
        <v/>
      </c>
      <c r="AJ242" s="16" t="str">
        <f>IF(31&gt;$D242,"",IF($E242=1,EOMONTH(EDATE(Bonds!$I242,6*(31-1)),0),EDATE(Bonds!$I242,6*(31-1))))</f>
        <v/>
      </c>
      <c r="AK242" s="16" t="str">
        <f>IF(32&gt;$D242,"",IF($E242=1,EOMONTH(EDATE(Bonds!$I242,6*(32-1)),0),EDATE(Bonds!$I242,6*(32-1))))</f>
        <v/>
      </c>
      <c r="AL242" s="16" t="str">
        <f>IF(33&gt;$D242,"",IF($E242=1,EOMONTH(EDATE(Bonds!$I242,6*(33-1)),0),EDATE(Bonds!$I242,6*(33-1))))</f>
        <v/>
      </c>
      <c r="AM242" s="16" t="str">
        <f>IF(34&gt;$D242,"",IF($E242=1,EOMONTH(EDATE(Bonds!$I242,6*(34-1)),0),EDATE(Bonds!$I242,6*(34-1))))</f>
        <v/>
      </c>
      <c r="AN242" s="16" t="str">
        <f>IF(35&gt;$D242,"",IF($E242=1,EOMONTH(EDATE(Bonds!$I242,6*(35-1)),0),EDATE(Bonds!$I242,6*(35-1))))</f>
        <v/>
      </c>
      <c r="AO242" s="16" t="str">
        <f>IF(36&gt;$D242,"",IF($E242=1,EOMONTH(EDATE(Bonds!$I242,6*(36-1)),0),EDATE(Bonds!$I242,6*(36-1))))</f>
        <v/>
      </c>
      <c r="AP242" s="16" t="str">
        <f>IF(37&gt;$D242,"",IF($E242=1,EOMONTH(EDATE(Bonds!$I242,6*(37-1)),0),EDATE(Bonds!$I242,6*(37-1))))</f>
        <v/>
      </c>
      <c r="AQ242" s="16" t="str">
        <f>IF(38&gt;$D242,"",IF($E242=1,EOMONTH(EDATE(Bonds!$I242,6*(38-1)),0),EDATE(Bonds!$I242,6*(38-1))))</f>
        <v/>
      </c>
      <c r="AR242" s="16" t="str">
        <f>IF(39&gt;$D242,"",IF($E242=1,EOMONTH(EDATE(Bonds!$I242,6*(39-1)),0),EDATE(Bonds!$I242,6*(39-1))))</f>
        <v/>
      </c>
      <c r="AS242" s="16" t="str">
        <f>IF(40&gt;$D242,"",IF($E242=1,EOMONTH(EDATE(Bonds!$I242,6*(40-1)),0),EDATE(Bonds!$I242,6*(40-1))))</f>
        <v/>
      </c>
      <c r="AT242" s="16" t="str">
        <f>IF(41&gt;$D242,"",IF($E242=1,EOMONTH(EDATE(Bonds!$I242,6*(41-1)),0),EDATE(Bonds!$I242,6*(41-1))))</f>
        <v/>
      </c>
      <c r="AU242" s="16" t="str">
        <f>IF(42&gt;$D242,"",IF($E242=1,EOMONTH(EDATE(Bonds!$I242,6*(42-1)),0),EDATE(Bonds!$I242,6*(42-1))))</f>
        <v/>
      </c>
      <c r="AV242" s="16" t="str">
        <f>IF(43&gt;$D242,"",IF($E242=1,EOMONTH(EDATE(Bonds!$I242,6*(43-1)),0),EDATE(Bonds!$I242,6*(43-1))))</f>
        <v/>
      </c>
      <c r="AW242" s="16" t="str">
        <f>IF(44&gt;$D242,"",IF($E242=1,EOMONTH(EDATE(Bonds!$I242,6*(44-1)),0),EDATE(Bonds!$I242,6*(44-1))))</f>
        <v/>
      </c>
      <c r="AX242" s="16" t="str">
        <f>IF(45&gt;$D242,"",IF($E242=1,EOMONTH(EDATE(Bonds!$I242,6*(45-1)),0),EDATE(Bonds!$I242,6*(45-1))))</f>
        <v/>
      </c>
      <c r="AY242" s="16" t="str">
        <f>IF(46&gt;$D242,"",IF($E242=1,EOMONTH(EDATE(Bonds!$I242,6*(46-1)),0),EDATE(Bonds!$I242,6*(46-1))))</f>
        <v/>
      </c>
      <c r="AZ242" s="16" t="str">
        <f>IF(47&gt;$D242,"",IF($E242=1,EOMONTH(EDATE(Bonds!$I242,6*(47-1)),0),EDATE(Bonds!$I242,6*(47-1))))</f>
        <v/>
      </c>
      <c r="BA242" s="16" t="str">
        <f>IF(48&gt;$D242,"",IF($E242=1,EOMONTH(EDATE(Bonds!$I242,6*(48-1)),0),EDATE(Bonds!$I242,6*(48-1))))</f>
        <v/>
      </c>
      <c r="BB242" s="16" t="str">
        <f>IF(49&gt;$D242,"",IF($E242=1,EOMONTH(EDATE(Bonds!$I242,6*(49-1)),0),EDATE(Bonds!$I242,6*(49-1))))</f>
        <v/>
      </c>
      <c r="BC242" s="16" t="str">
        <f>IF(50&gt;$D242,"",IF($E242=1,EOMONTH(EDATE(Bonds!$I242,6*(50-1)),0),EDATE(Bonds!$I242,6*(50-1))))</f>
        <v/>
      </c>
      <c r="BD242" s="16" t="str">
        <f>IF(51&gt;$D242,"",IF($E242=1,EOMONTH(EDATE(Bonds!$I242,6*(51-1)),0),EDATE(Bonds!$I242,6*(51-1))))</f>
        <v/>
      </c>
      <c r="BE242" s="16" t="str">
        <f>IF(52&gt;$D242,"",IF($E242=1,EOMONTH(EDATE(Bonds!$I242,6*(52-1)),0),EDATE(Bonds!$I242,6*(52-1))))</f>
        <v/>
      </c>
      <c r="BF242" s="16" t="str">
        <f>IF(53&gt;$D242,"",IF($E242=1,EOMONTH(EDATE(Bonds!$I242,6*(53-1)),0),EDATE(Bonds!$I242,6*(53-1))))</f>
        <v/>
      </c>
      <c r="BG242" s="16" t="str">
        <f>IF(54&gt;$D242,"",IF($E242=1,EOMONTH(EDATE(Bonds!$I242,6*(54-1)),0),EDATE(Bonds!$I242,6*(54-1))))</f>
        <v/>
      </c>
      <c r="BH242" s="16" t="str">
        <f>IF(55&gt;$D242,"",IF($E242=1,EOMONTH(EDATE(Bonds!$I242,6*(55-1)),0),EDATE(Bonds!$I242,6*(55-1))))</f>
        <v/>
      </c>
      <c r="BI242" s="16" t="str">
        <f>IF(56&gt;$D242,"",IF($E242=1,EOMONTH(EDATE(Bonds!$I242,6*(56-1)),0),EDATE(Bonds!$I242,6*(56-1))))</f>
        <v/>
      </c>
      <c r="BJ242" s="16" t="str">
        <f>IF(57&gt;$D242,"",IF($E242=1,EOMONTH(EDATE(Bonds!$I242,6*(57-1)),0),EDATE(Bonds!$I242,6*(57-1))))</f>
        <v/>
      </c>
      <c r="BK242" s="16" t="str">
        <f>IF(58&gt;$D242,"",IF($E242=1,EOMONTH(EDATE(Bonds!$I242,6*(58-1)),0),EDATE(Bonds!$I242,6*(58-1))))</f>
        <v/>
      </c>
      <c r="BL242" s="16" t="str">
        <f>IF(59&gt;$D242,"",IF($E242=1,EOMONTH(EDATE(Bonds!$I242,6*(59-1)),0),EDATE(Bonds!$I242,6*(59-1))))</f>
        <v/>
      </c>
      <c r="BM242" s="16" t="str">
        <f>IF(60&gt;$D242,"",IF($E242=1,EOMONTH(EDATE(Bonds!$I242,6*(60-1)),0),EDATE(Bonds!$I242,6*(60-1))))</f>
        <v/>
      </c>
      <c r="BO242" s="22">
        <f t="shared" si="364"/>
        <v>3.9202392010101589E-2</v>
      </c>
      <c r="BP242" s="22">
        <f t="shared" si="365"/>
        <v>4.1255641648900956E-2</v>
      </c>
      <c r="BQ242" s="22">
        <f t="shared" si="366"/>
        <v>4.2555187696662007E-2</v>
      </c>
      <c r="BR242" s="22">
        <f t="shared" si="367"/>
        <v>4.3381487769686353E-2</v>
      </c>
      <c r="BS242" s="22">
        <f t="shared" si="368"/>
        <v>4.3888815110501606E-2</v>
      </c>
      <c r="BT242" s="22">
        <f t="shared" si="369"/>
        <v>4.4216358597080604E-2</v>
      </c>
      <c r="BU242" s="22">
        <f t="shared" si="370"/>
        <v>4.4435211128587213E-2</v>
      </c>
      <c r="BV242" s="22">
        <f t="shared" si="371"/>
        <v>4.4608469396699907E-2</v>
      </c>
      <c r="BW242" s="22">
        <f t="shared" si="372"/>
        <v>4.4765834853793152E-2</v>
      </c>
      <c r="BX242" s="22">
        <f t="shared" si="373"/>
        <v>4.4934817371197429E-2</v>
      </c>
      <c r="BY242" s="22">
        <f t="shared" si="374"/>
        <v>4.5123425812686267E-2</v>
      </c>
      <c r="BZ242" s="22">
        <f t="shared" si="375"/>
        <v>4.5341959394301599E-2</v>
      </c>
      <c r="CA242" s="22">
        <f t="shared" si="376"/>
        <v>4.5585979928468953E-2</v>
      </c>
      <c r="CB242" s="22">
        <f t="shared" si="377"/>
        <v>4.5862530052441709E-2</v>
      </c>
      <c r="CC242" s="22" t="str">
        <f t="shared" si="378"/>
        <v/>
      </c>
      <c r="CD242" s="22" t="str">
        <f t="shared" si="379"/>
        <v/>
      </c>
      <c r="CE242" s="22" t="str">
        <f t="shared" si="380"/>
        <v/>
      </c>
      <c r="CF242" s="22" t="str">
        <f t="shared" si="381"/>
        <v/>
      </c>
      <c r="CG242" s="22" t="str">
        <f t="shared" si="382"/>
        <v/>
      </c>
      <c r="CH242" s="22" t="str">
        <f t="shared" si="383"/>
        <v/>
      </c>
      <c r="CI242" s="22" t="str">
        <f t="shared" si="384"/>
        <v/>
      </c>
      <c r="CJ242" s="22" t="str">
        <f t="shared" si="385"/>
        <v/>
      </c>
      <c r="CK242" s="22" t="str">
        <f t="shared" si="386"/>
        <v/>
      </c>
      <c r="CL242" s="22" t="str">
        <f t="shared" si="387"/>
        <v/>
      </c>
      <c r="CM242" s="22" t="str">
        <f t="shared" si="388"/>
        <v/>
      </c>
      <c r="CN242" s="22" t="str">
        <f t="shared" si="389"/>
        <v/>
      </c>
      <c r="CO242" s="22" t="str">
        <f t="shared" si="390"/>
        <v/>
      </c>
      <c r="CP242" s="22" t="str">
        <f t="shared" si="391"/>
        <v/>
      </c>
      <c r="CQ242" s="22" t="str">
        <f t="shared" si="392"/>
        <v/>
      </c>
      <c r="CR242" s="22" t="str">
        <f t="shared" si="393"/>
        <v/>
      </c>
      <c r="CS242" s="22" t="str">
        <f t="shared" si="394"/>
        <v/>
      </c>
      <c r="CT242" s="22" t="str">
        <f t="shared" si="395"/>
        <v/>
      </c>
      <c r="CU242" s="22" t="str">
        <f t="shared" si="396"/>
        <v/>
      </c>
      <c r="CV242" s="22" t="str">
        <f t="shared" si="397"/>
        <v/>
      </c>
      <c r="CW242" s="22" t="str">
        <f t="shared" si="398"/>
        <v/>
      </c>
      <c r="CX242" s="22" t="str">
        <f t="shared" si="399"/>
        <v/>
      </c>
      <c r="CY242" s="22" t="str">
        <f t="shared" si="400"/>
        <v/>
      </c>
      <c r="CZ242" s="22" t="str">
        <f t="shared" si="401"/>
        <v/>
      </c>
      <c r="DA242" s="22" t="str">
        <f t="shared" si="402"/>
        <v/>
      </c>
      <c r="DB242" s="22" t="str">
        <f t="shared" si="403"/>
        <v/>
      </c>
      <c r="DC242" s="22" t="str">
        <f t="shared" si="404"/>
        <v/>
      </c>
      <c r="DD242" s="22" t="str">
        <f t="shared" si="405"/>
        <v/>
      </c>
      <c r="DE242" s="22" t="str">
        <f t="shared" si="406"/>
        <v/>
      </c>
      <c r="DF242" s="22" t="str">
        <f t="shared" si="407"/>
        <v/>
      </c>
      <c r="DG242" s="22" t="str">
        <f t="shared" si="408"/>
        <v/>
      </c>
      <c r="DH242" s="22" t="str">
        <f t="shared" si="409"/>
        <v/>
      </c>
      <c r="DI242" s="22" t="str">
        <f t="shared" si="410"/>
        <v/>
      </c>
      <c r="DJ242" s="22" t="str">
        <f t="shared" si="411"/>
        <v/>
      </c>
      <c r="DK242" s="22" t="str">
        <f t="shared" si="412"/>
        <v/>
      </c>
      <c r="DL242" s="22" t="str">
        <f t="shared" si="413"/>
        <v/>
      </c>
      <c r="DM242" s="22" t="str">
        <f t="shared" si="414"/>
        <v/>
      </c>
      <c r="DN242" s="22" t="str">
        <f t="shared" si="415"/>
        <v/>
      </c>
      <c r="DO242" s="22" t="str">
        <f t="shared" si="416"/>
        <v/>
      </c>
      <c r="DP242" s="22" t="str">
        <f t="shared" si="417"/>
        <v/>
      </c>
      <c r="DQ242" s="22" t="str">
        <f t="shared" si="418"/>
        <v/>
      </c>
      <c r="DR242" s="22" t="str">
        <f t="shared" si="419"/>
        <v/>
      </c>
      <c r="DS242" s="22" t="str">
        <f t="shared" si="420"/>
        <v/>
      </c>
      <c r="DT242" s="22" t="str">
        <f t="shared" si="421"/>
        <v/>
      </c>
      <c r="DU242" s="22" t="str">
        <f t="shared" si="422"/>
        <v/>
      </c>
      <c r="DV242" s="22" t="str">
        <f t="shared" si="423"/>
        <v/>
      </c>
      <c r="DX242" s="18">
        <f t="shared" si="424"/>
        <v>2.2085790754048205</v>
      </c>
      <c r="DY242" s="18">
        <f t="shared" si="425"/>
        <v>2.1610167052089375</v>
      </c>
      <c r="DZ242" s="18">
        <f t="shared" si="426"/>
        <v>2.1129571218706831</v>
      </c>
      <c r="EA242" s="18">
        <f t="shared" si="427"/>
        <v>2.0647294779453524</v>
      </c>
      <c r="EB242" s="18">
        <f t="shared" si="428"/>
        <v>2.0182488848045259</v>
      </c>
      <c r="EC242" s="18">
        <f t="shared" si="429"/>
        <v>1.9721594805188101</v>
      </c>
      <c r="ED242" s="18">
        <f t="shared" si="430"/>
        <v>1.9279201316820875</v>
      </c>
      <c r="EE242" s="18">
        <f t="shared" si="431"/>
        <v>1.883914595256944</v>
      </c>
      <c r="EF242" s="18">
        <f t="shared" si="432"/>
        <v>1.8414005515862812</v>
      </c>
      <c r="EG242" s="18">
        <f t="shared" si="433"/>
        <v>1.7987966129828474</v>
      </c>
      <c r="EH242" s="18">
        <f t="shared" si="434"/>
        <v>1.7571243274743178</v>
      </c>
      <c r="EI242" s="18">
        <f t="shared" si="435"/>
        <v>1.7153614340457468</v>
      </c>
      <c r="EJ242" s="18">
        <f t="shared" si="436"/>
        <v>1.6745727278720124</v>
      </c>
      <c r="EK242" s="18">
        <f t="shared" si="437"/>
        <v>74.227669810639142</v>
      </c>
      <c r="EL242" s="18">
        <f t="shared" si="438"/>
        <v>0</v>
      </c>
      <c r="EM242" s="18">
        <f t="shared" si="439"/>
        <v>0</v>
      </c>
      <c r="EN242" s="18">
        <f t="shared" si="440"/>
        <v>0</v>
      </c>
      <c r="EO242" s="18">
        <f t="shared" si="441"/>
        <v>0</v>
      </c>
      <c r="EP242" s="18">
        <f t="shared" si="442"/>
        <v>0</v>
      </c>
      <c r="EQ242" s="18">
        <f t="shared" si="443"/>
        <v>0</v>
      </c>
      <c r="ER242" s="18">
        <f t="shared" si="444"/>
        <v>0</v>
      </c>
      <c r="ES242" s="18">
        <f t="shared" si="445"/>
        <v>0</v>
      </c>
      <c r="ET242" s="18">
        <f t="shared" si="446"/>
        <v>0</v>
      </c>
      <c r="EU242" s="18">
        <f t="shared" si="447"/>
        <v>0</v>
      </c>
      <c r="EV242" s="18">
        <f t="shared" si="448"/>
        <v>0</v>
      </c>
      <c r="EW242" s="18">
        <f t="shared" si="449"/>
        <v>0</v>
      </c>
      <c r="EX242" s="18">
        <f t="shared" si="450"/>
        <v>0</v>
      </c>
      <c r="EY242" s="18">
        <f t="shared" si="451"/>
        <v>0</v>
      </c>
      <c r="EZ242" s="18">
        <f t="shared" si="452"/>
        <v>0</v>
      </c>
      <c r="FA242" s="18">
        <f t="shared" si="453"/>
        <v>0</v>
      </c>
      <c r="FB242" s="18">
        <f t="shared" si="454"/>
        <v>0</v>
      </c>
      <c r="FC242" s="18">
        <f t="shared" si="455"/>
        <v>0</v>
      </c>
      <c r="FD242" s="18">
        <f t="shared" si="456"/>
        <v>0</v>
      </c>
      <c r="FE242" s="18">
        <f t="shared" si="457"/>
        <v>0</v>
      </c>
      <c r="FF242" s="18">
        <f t="shared" si="458"/>
        <v>0</v>
      </c>
      <c r="FG242" s="18">
        <f t="shared" si="459"/>
        <v>0</v>
      </c>
      <c r="FH242" s="18">
        <f t="shared" si="460"/>
        <v>0</v>
      </c>
      <c r="FI242" s="18">
        <f t="shared" si="461"/>
        <v>0</v>
      </c>
      <c r="FJ242" s="18">
        <f t="shared" si="462"/>
        <v>0</v>
      </c>
      <c r="FK242" s="18">
        <f t="shared" si="463"/>
        <v>0</v>
      </c>
      <c r="FL242" s="18">
        <f t="shared" si="464"/>
        <v>0</v>
      </c>
      <c r="FM242" s="18">
        <f t="shared" si="465"/>
        <v>0</v>
      </c>
      <c r="FN242" s="18">
        <f t="shared" si="466"/>
        <v>0</v>
      </c>
      <c r="FO242" s="18">
        <f t="shared" si="467"/>
        <v>0</v>
      </c>
      <c r="FP242" s="18">
        <f t="shared" si="468"/>
        <v>0</v>
      </c>
      <c r="FQ242" s="18">
        <f t="shared" si="469"/>
        <v>0</v>
      </c>
      <c r="FR242" s="18">
        <f t="shared" si="470"/>
        <v>0</v>
      </c>
      <c r="FS242" s="18">
        <f t="shared" si="471"/>
        <v>0</v>
      </c>
      <c r="FT242" s="18">
        <f t="shared" si="472"/>
        <v>0</v>
      </c>
      <c r="FU242" s="18">
        <f t="shared" si="473"/>
        <v>0</v>
      </c>
      <c r="FV242" s="18">
        <f t="shared" si="474"/>
        <v>0</v>
      </c>
      <c r="FW242" s="18">
        <f t="shared" si="475"/>
        <v>0</v>
      </c>
      <c r="FX242" s="18">
        <f t="shared" si="476"/>
        <v>0</v>
      </c>
      <c r="FY242" s="18">
        <f t="shared" si="477"/>
        <v>0</v>
      </c>
      <c r="FZ242" s="18">
        <f t="shared" si="478"/>
        <v>0</v>
      </c>
      <c r="GA242" s="18">
        <f t="shared" si="479"/>
        <v>0</v>
      </c>
      <c r="GB242" s="18">
        <f t="shared" si="480"/>
        <v>0</v>
      </c>
      <c r="GC242" s="18">
        <f t="shared" si="481"/>
        <v>0</v>
      </c>
      <c r="GD242" s="18">
        <f t="shared" si="482"/>
        <v>0</v>
      </c>
      <c r="GE242" s="18">
        <f t="shared" si="483"/>
        <v>0</v>
      </c>
    </row>
    <row r="243" spans="1:187" x14ac:dyDescent="0.2">
      <c r="A243">
        <v>240</v>
      </c>
      <c r="B243" s="16">
        <f>Bonds!B243</f>
        <v>48898</v>
      </c>
      <c r="C243" s="17">
        <f>Bonds!C243</f>
        <v>4.5</v>
      </c>
      <c r="D243">
        <f>Bonds!Q243</f>
        <v>15</v>
      </c>
      <c r="E243">
        <f t="shared" si="363"/>
        <v>0</v>
      </c>
      <c r="F243" s="16">
        <f>IF(1&gt;$D243,"",IF($E243=1,EOMONTH(EDATE(Bonds!$I243,6*(1-1)),0),EDATE(Bonds!$I243,6*(1-1))))</f>
        <v>46341</v>
      </c>
      <c r="G243" s="16">
        <f>IF(2&gt;$D243,"",IF($E243=1,EOMONTH(EDATE(Bonds!$I243,6*(2-1)),0),EDATE(Bonds!$I243,6*(2-1))))</f>
        <v>46522</v>
      </c>
      <c r="H243" s="16">
        <f>IF(3&gt;$D243,"",IF($E243=1,EOMONTH(EDATE(Bonds!$I243,6*(3-1)),0),EDATE(Bonds!$I243,6*(3-1))))</f>
        <v>46706</v>
      </c>
      <c r="I243" s="16">
        <f>IF(4&gt;$D243,"",IF($E243=1,EOMONTH(EDATE(Bonds!$I243,6*(4-1)),0),EDATE(Bonds!$I243,6*(4-1))))</f>
        <v>46888</v>
      </c>
      <c r="J243" s="16">
        <f>IF(5&gt;$D243,"",IF($E243=1,EOMONTH(EDATE(Bonds!$I243,6*(5-1)),0),EDATE(Bonds!$I243,6*(5-1))))</f>
        <v>47072</v>
      </c>
      <c r="K243" s="16">
        <f>IF(6&gt;$D243,"",IF($E243=1,EOMONTH(EDATE(Bonds!$I243,6*(6-1)),0),EDATE(Bonds!$I243,6*(6-1))))</f>
        <v>47253</v>
      </c>
      <c r="L243" s="16">
        <f>IF(7&gt;$D243,"",IF($E243=1,EOMONTH(EDATE(Bonds!$I243,6*(7-1)),0),EDATE(Bonds!$I243,6*(7-1))))</f>
        <v>47437</v>
      </c>
      <c r="M243" s="16">
        <f>IF(8&gt;$D243,"",IF($E243=1,EOMONTH(EDATE(Bonds!$I243,6*(8-1)),0),EDATE(Bonds!$I243,6*(8-1))))</f>
        <v>47618</v>
      </c>
      <c r="N243" s="16">
        <f>IF(9&gt;$D243,"",IF($E243=1,EOMONTH(EDATE(Bonds!$I243,6*(9-1)),0),EDATE(Bonds!$I243,6*(9-1))))</f>
        <v>47802</v>
      </c>
      <c r="O243" s="16">
        <f>IF(10&gt;$D243,"",IF($E243=1,EOMONTH(EDATE(Bonds!$I243,6*(10-1)),0),EDATE(Bonds!$I243,6*(10-1))))</f>
        <v>47983</v>
      </c>
      <c r="P243" s="16">
        <f>IF(11&gt;$D243,"",IF($E243=1,EOMONTH(EDATE(Bonds!$I243,6*(11-1)),0),EDATE(Bonds!$I243,6*(11-1))))</f>
        <v>48167</v>
      </c>
      <c r="Q243" s="16">
        <f>IF(12&gt;$D243,"",IF($E243=1,EOMONTH(EDATE(Bonds!$I243,6*(12-1)),0),EDATE(Bonds!$I243,6*(12-1))))</f>
        <v>48349</v>
      </c>
      <c r="R243" s="16">
        <f>IF(13&gt;$D243,"",IF($E243=1,EOMONTH(EDATE(Bonds!$I243,6*(13-1)),0),EDATE(Bonds!$I243,6*(13-1))))</f>
        <v>48533</v>
      </c>
      <c r="S243" s="16">
        <f>IF(14&gt;$D243,"",IF($E243=1,EOMONTH(EDATE(Bonds!$I243,6*(14-1)),0),EDATE(Bonds!$I243,6*(14-1))))</f>
        <v>48714</v>
      </c>
      <c r="T243" s="16">
        <f>IF(15&gt;$D243,"",IF($E243=1,EOMONTH(EDATE(Bonds!$I243,6*(15-1)),0),EDATE(Bonds!$I243,6*(15-1))))</f>
        <v>48898</v>
      </c>
      <c r="U243" s="16" t="str">
        <f>IF(16&gt;$D243,"",IF($E243=1,EOMONTH(EDATE(Bonds!$I243,6*(16-1)),0),EDATE(Bonds!$I243,6*(16-1))))</f>
        <v/>
      </c>
      <c r="V243" s="16" t="str">
        <f>IF(17&gt;$D243,"",IF($E243=1,EOMONTH(EDATE(Bonds!$I243,6*(17-1)),0),EDATE(Bonds!$I243,6*(17-1))))</f>
        <v/>
      </c>
      <c r="W243" s="16" t="str">
        <f>IF(18&gt;$D243,"",IF($E243=1,EOMONTH(EDATE(Bonds!$I243,6*(18-1)),0),EDATE(Bonds!$I243,6*(18-1))))</f>
        <v/>
      </c>
      <c r="X243" s="16" t="str">
        <f>IF(19&gt;$D243,"",IF($E243=1,EOMONTH(EDATE(Bonds!$I243,6*(19-1)),0),EDATE(Bonds!$I243,6*(19-1))))</f>
        <v/>
      </c>
      <c r="Y243" s="16" t="str">
        <f>IF(20&gt;$D243,"",IF($E243=1,EOMONTH(EDATE(Bonds!$I243,6*(20-1)),0),EDATE(Bonds!$I243,6*(20-1))))</f>
        <v/>
      </c>
      <c r="Z243" s="16" t="str">
        <f>IF(21&gt;$D243,"",IF($E243=1,EOMONTH(EDATE(Bonds!$I243,6*(21-1)),0),EDATE(Bonds!$I243,6*(21-1))))</f>
        <v/>
      </c>
      <c r="AA243" s="16" t="str">
        <f>IF(22&gt;$D243,"",IF($E243=1,EOMONTH(EDATE(Bonds!$I243,6*(22-1)),0),EDATE(Bonds!$I243,6*(22-1))))</f>
        <v/>
      </c>
      <c r="AB243" s="16" t="str">
        <f>IF(23&gt;$D243,"",IF($E243=1,EOMONTH(EDATE(Bonds!$I243,6*(23-1)),0),EDATE(Bonds!$I243,6*(23-1))))</f>
        <v/>
      </c>
      <c r="AC243" s="16" t="str">
        <f>IF(24&gt;$D243,"",IF($E243=1,EOMONTH(EDATE(Bonds!$I243,6*(24-1)),0),EDATE(Bonds!$I243,6*(24-1))))</f>
        <v/>
      </c>
      <c r="AD243" s="16" t="str">
        <f>IF(25&gt;$D243,"",IF($E243=1,EOMONTH(EDATE(Bonds!$I243,6*(25-1)),0),EDATE(Bonds!$I243,6*(25-1))))</f>
        <v/>
      </c>
      <c r="AE243" s="16" t="str">
        <f>IF(26&gt;$D243,"",IF($E243=1,EOMONTH(EDATE(Bonds!$I243,6*(26-1)),0),EDATE(Bonds!$I243,6*(26-1))))</f>
        <v/>
      </c>
      <c r="AF243" s="16" t="str">
        <f>IF(27&gt;$D243,"",IF($E243=1,EOMONTH(EDATE(Bonds!$I243,6*(27-1)),0),EDATE(Bonds!$I243,6*(27-1))))</f>
        <v/>
      </c>
      <c r="AG243" s="16" t="str">
        <f>IF(28&gt;$D243,"",IF($E243=1,EOMONTH(EDATE(Bonds!$I243,6*(28-1)),0),EDATE(Bonds!$I243,6*(28-1))))</f>
        <v/>
      </c>
      <c r="AH243" s="16" t="str">
        <f>IF(29&gt;$D243,"",IF($E243=1,EOMONTH(EDATE(Bonds!$I243,6*(29-1)),0),EDATE(Bonds!$I243,6*(29-1))))</f>
        <v/>
      </c>
      <c r="AI243" s="16" t="str">
        <f>IF(30&gt;$D243,"",IF($E243=1,EOMONTH(EDATE(Bonds!$I243,6*(30-1)),0),EDATE(Bonds!$I243,6*(30-1))))</f>
        <v/>
      </c>
      <c r="AJ243" s="16" t="str">
        <f>IF(31&gt;$D243,"",IF($E243=1,EOMONTH(EDATE(Bonds!$I243,6*(31-1)),0),EDATE(Bonds!$I243,6*(31-1))))</f>
        <v/>
      </c>
      <c r="AK243" s="16" t="str">
        <f>IF(32&gt;$D243,"",IF($E243=1,EOMONTH(EDATE(Bonds!$I243,6*(32-1)),0),EDATE(Bonds!$I243,6*(32-1))))</f>
        <v/>
      </c>
      <c r="AL243" s="16" t="str">
        <f>IF(33&gt;$D243,"",IF($E243=1,EOMONTH(EDATE(Bonds!$I243,6*(33-1)),0),EDATE(Bonds!$I243,6*(33-1))))</f>
        <v/>
      </c>
      <c r="AM243" s="16" t="str">
        <f>IF(34&gt;$D243,"",IF($E243=1,EOMONTH(EDATE(Bonds!$I243,6*(34-1)),0),EDATE(Bonds!$I243,6*(34-1))))</f>
        <v/>
      </c>
      <c r="AN243" s="16" t="str">
        <f>IF(35&gt;$D243,"",IF($E243=1,EOMONTH(EDATE(Bonds!$I243,6*(35-1)),0),EDATE(Bonds!$I243,6*(35-1))))</f>
        <v/>
      </c>
      <c r="AO243" s="16" t="str">
        <f>IF(36&gt;$D243,"",IF($E243=1,EOMONTH(EDATE(Bonds!$I243,6*(36-1)),0),EDATE(Bonds!$I243,6*(36-1))))</f>
        <v/>
      </c>
      <c r="AP243" s="16" t="str">
        <f>IF(37&gt;$D243,"",IF($E243=1,EOMONTH(EDATE(Bonds!$I243,6*(37-1)),0),EDATE(Bonds!$I243,6*(37-1))))</f>
        <v/>
      </c>
      <c r="AQ243" s="16" t="str">
        <f>IF(38&gt;$D243,"",IF($E243=1,EOMONTH(EDATE(Bonds!$I243,6*(38-1)),0),EDATE(Bonds!$I243,6*(38-1))))</f>
        <v/>
      </c>
      <c r="AR243" s="16" t="str">
        <f>IF(39&gt;$D243,"",IF($E243=1,EOMONTH(EDATE(Bonds!$I243,6*(39-1)),0),EDATE(Bonds!$I243,6*(39-1))))</f>
        <v/>
      </c>
      <c r="AS243" s="16" t="str">
        <f>IF(40&gt;$D243,"",IF($E243=1,EOMONTH(EDATE(Bonds!$I243,6*(40-1)),0),EDATE(Bonds!$I243,6*(40-1))))</f>
        <v/>
      </c>
      <c r="AT243" s="16" t="str">
        <f>IF(41&gt;$D243,"",IF($E243=1,EOMONTH(EDATE(Bonds!$I243,6*(41-1)),0),EDATE(Bonds!$I243,6*(41-1))))</f>
        <v/>
      </c>
      <c r="AU243" s="16" t="str">
        <f>IF(42&gt;$D243,"",IF($E243=1,EOMONTH(EDATE(Bonds!$I243,6*(42-1)),0),EDATE(Bonds!$I243,6*(42-1))))</f>
        <v/>
      </c>
      <c r="AV243" s="16" t="str">
        <f>IF(43&gt;$D243,"",IF($E243=1,EOMONTH(EDATE(Bonds!$I243,6*(43-1)),0),EDATE(Bonds!$I243,6*(43-1))))</f>
        <v/>
      </c>
      <c r="AW243" s="16" t="str">
        <f>IF(44&gt;$D243,"",IF($E243=1,EOMONTH(EDATE(Bonds!$I243,6*(44-1)),0),EDATE(Bonds!$I243,6*(44-1))))</f>
        <v/>
      </c>
      <c r="AX243" s="16" t="str">
        <f>IF(45&gt;$D243,"",IF($E243=1,EOMONTH(EDATE(Bonds!$I243,6*(45-1)),0),EDATE(Bonds!$I243,6*(45-1))))</f>
        <v/>
      </c>
      <c r="AY243" s="16" t="str">
        <f>IF(46&gt;$D243,"",IF($E243=1,EOMONTH(EDATE(Bonds!$I243,6*(46-1)),0),EDATE(Bonds!$I243,6*(46-1))))</f>
        <v/>
      </c>
      <c r="AZ243" s="16" t="str">
        <f>IF(47&gt;$D243,"",IF($E243=1,EOMONTH(EDATE(Bonds!$I243,6*(47-1)),0),EDATE(Bonds!$I243,6*(47-1))))</f>
        <v/>
      </c>
      <c r="BA243" s="16" t="str">
        <f>IF(48&gt;$D243,"",IF($E243=1,EOMONTH(EDATE(Bonds!$I243,6*(48-1)),0),EDATE(Bonds!$I243,6*(48-1))))</f>
        <v/>
      </c>
      <c r="BB243" s="16" t="str">
        <f>IF(49&gt;$D243,"",IF($E243=1,EOMONTH(EDATE(Bonds!$I243,6*(49-1)),0),EDATE(Bonds!$I243,6*(49-1))))</f>
        <v/>
      </c>
      <c r="BC243" s="16" t="str">
        <f>IF(50&gt;$D243,"",IF($E243=1,EOMONTH(EDATE(Bonds!$I243,6*(50-1)),0),EDATE(Bonds!$I243,6*(50-1))))</f>
        <v/>
      </c>
      <c r="BD243" s="16" t="str">
        <f>IF(51&gt;$D243,"",IF($E243=1,EOMONTH(EDATE(Bonds!$I243,6*(51-1)),0),EDATE(Bonds!$I243,6*(51-1))))</f>
        <v/>
      </c>
      <c r="BE243" s="16" t="str">
        <f>IF(52&gt;$D243,"",IF($E243=1,EOMONTH(EDATE(Bonds!$I243,6*(52-1)),0),EDATE(Bonds!$I243,6*(52-1))))</f>
        <v/>
      </c>
      <c r="BF243" s="16" t="str">
        <f>IF(53&gt;$D243,"",IF($E243=1,EOMONTH(EDATE(Bonds!$I243,6*(53-1)),0),EDATE(Bonds!$I243,6*(53-1))))</f>
        <v/>
      </c>
      <c r="BG243" s="16" t="str">
        <f>IF(54&gt;$D243,"",IF($E243=1,EOMONTH(EDATE(Bonds!$I243,6*(54-1)),0),EDATE(Bonds!$I243,6*(54-1))))</f>
        <v/>
      </c>
      <c r="BH243" s="16" t="str">
        <f>IF(55&gt;$D243,"",IF($E243=1,EOMONTH(EDATE(Bonds!$I243,6*(55-1)),0),EDATE(Bonds!$I243,6*(55-1))))</f>
        <v/>
      </c>
      <c r="BI243" s="16" t="str">
        <f>IF(56&gt;$D243,"",IF($E243=1,EOMONTH(EDATE(Bonds!$I243,6*(56-1)),0),EDATE(Bonds!$I243,6*(56-1))))</f>
        <v/>
      </c>
      <c r="BJ243" s="16" t="str">
        <f>IF(57&gt;$D243,"",IF($E243=1,EOMONTH(EDATE(Bonds!$I243,6*(57-1)),0),EDATE(Bonds!$I243,6*(57-1))))</f>
        <v/>
      </c>
      <c r="BK243" s="16" t="str">
        <f>IF(58&gt;$D243,"",IF($E243=1,EOMONTH(EDATE(Bonds!$I243,6*(58-1)),0),EDATE(Bonds!$I243,6*(58-1))))</f>
        <v/>
      </c>
      <c r="BL243" s="16" t="str">
        <f>IF(59&gt;$D243,"",IF($E243=1,EOMONTH(EDATE(Bonds!$I243,6*(59-1)),0),EDATE(Bonds!$I243,6*(59-1))))</f>
        <v/>
      </c>
      <c r="BM243" s="16" t="str">
        <f>IF(60&gt;$D243,"",IF($E243=1,EOMONTH(EDATE(Bonds!$I243,6*(60-1)),0),EDATE(Bonds!$I243,6*(60-1))))</f>
        <v/>
      </c>
      <c r="BO243" s="22">
        <f t="shared" si="364"/>
        <v>3.7565785405683505E-2</v>
      </c>
      <c r="BP243" s="22">
        <f t="shared" si="365"/>
        <v>4.0160676278393273E-2</v>
      </c>
      <c r="BQ243" s="22">
        <f t="shared" si="366"/>
        <v>4.1870554774944578E-2</v>
      </c>
      <c r="BR243" s="22">
        <f t="shared" si="367"/>
        <v>4.2944346408813706E-2</v>
      </c>
      <c r="BS243" s="22">
        <f t="shared" si="368"/>
        <v>4.3623509349526628E-2</v>
      </c>
      <c r="BT243" s="22">
        <f t="shared" si="369"/>
        <v>4.4041581237153717E-2</v>
      </c>
      <c r="BU243" s="22">
        <f t="shared" si="370"/>
        <v>4.4317074211346924E-2</v>
      </c>
      <c r="BV243" s="22">
        <f t="shared" si="371"/>
        <v>4.4510349250378764E-2</v>
      </c>
      <c r="BW243" s="22">
        <f t="shared" si="372"/>
        <v>4.4674613164434704E-2</v>
      </c>
      <c r="BX243" s="22">
        <f t="shared" si="373"/>
        <v>4.4833625781918747E-2</v>
      </c>
      <c r="BY243" s="22">
        <f t="shared" si="374"/>
        <v>4.5010512910652625E-2</v>
      </c>
      <c r="BZ243" s="22">
        <f t="shared" si="375"/>
        <v>4.5210114329299472E-2</v>
      </c>
      <c r="CA243" s="22">
        <f t="shared" si="376"/>
        <v>4.5440922075908718E-2</v>
      </c>
      <c r="CB243" s="22">
        <f t="shared" si="377"/>
        <v>4.5696854602848114E-2</v>
      </c>
      <c r="CC243" s="22">
        <f t="shared" si="378"/>
        <v>4.5984524498779974E-2</v>
      </c>
      <c r="CD243" s="22" t="str">
        <f t="shared" si="379"/>
        <v/>
      </c>
      <c r="CE243" s="22" t="str">
        <f t="shared" si="380"/>
        <v/>
      </c>
      <c r="CF243" s="22" t="str">
        <f t="shared" si="381"/>
        <v/>
      </c>
      <c r="CG243" s="22" t="str">
        <f t="shared" si="382"/>
        <v/>
      </c>
      <c r="CH243" s="22" t="str">
        <f t="shared" si="383"/>
        <v/>
      </c>
      <c r="CI243" s="22" t="str">
        <f t="shared" si="384"/>
        <v/>
      </c>
      <c r="CJ243" s="22" t="str">
        <f t="shared" si="385"/>
        <v/>
      </c>
      <c r="CK243" s="22" t="str">
        <f t="shared" si="386"/>
        <v/>
      </c>
      <c r="CL243" s="22" t="str">
        <f t="shared" si="387"/>
        <v/>
      </c>
      <c r="CM243" s="22" t="str">
        <f t="shared" si="388"/>
        <v/>
      </c>
      <c r="CN243" s="22" t="str">
        <f t="shared" si="389"/>
        <v/>
      </c>
      <c r="CO243" s="22" t="str">
        <f t="shared" si="390"/>
        <v/>
      </c>
      <c r="CP243" s="22" t="str">
        <f t="shared" si="391"/>
        <v/>
      </c>
      <c r="CQ243" s="22" t="str">
        <f t="shared" si="392"/>
        <v/>
      </c>
      <c r="CR243" s="22" t="str">
        <f t="shared" si="393"/>
        <v/>
      </c>
      <c r="CS243" s="22" t="str">
        <f t="shared" si="394"/>
        <v/>
      </c>
      <c r="CT243" s="22" t="str">
        <f t="shared" si="395"/>
        <v/>
      </c>
      <c r="CU243" s="22" t="str">
        <f t="shared" si="396"/>
        <v/>
      </c>
      <c r="CV243" s="22" t="str">
        <f t="shared" si="397"/>
        <v/>
      </c>
      <c r="CW243" s="22" t="str">
        <f t="shared" si="398"/>
        <v/>
      </c>
      <c r="CX243" s="22" t="str">
        <f t="shared" si="399"/>
        <v/>
      </c>
      <c r="CY243" s="22" t="str">
        <f t="shared" si="400"/>
        <v/>
      </c>
      <c r="CZ243" s="22" t="str">
        <f t="shared" si="401"/>
        <v/>
      </c>
      <c r="DA243" s="22" t="str">
        <f t="shared" si="402"/>
        <v/>
      </c>
      <c r="DB243" s="22" t="str">
        <f t="shared" si="403"/>
        <v/>
      </c>
      <c r="DC243" s="22" t="str">
        <f t="shared" si="404"/>
        <v/>
      </c>
      <c r="DD243" s="22" t="str">
        <f t="shared" si="405"/>
        <v/>
      </c>
      <c r="DE243" s="22" t="str">
        <f t="shared" si="406"/>
        <v/>
      </c>
      <c r="DF243" s="22" t="str">
        <f t="shared" si="407"/>
        <v/>
      </c>
      <c r="DG243" s="22" t="str">
        <f t="shared" si="408"/>
        <v/>
      </c>
      <c r="DH243" s="22" t="str">
        <f t="shared" si="409"/>
        <v/>
      </c>
      <c r="DI243" s="22" t="str">
        <f t="shared" si="410"/>
        <v/>
      </c>
      <c r="DJ243" s="22" t="str">
        <f t="shared" si="411"/>
        <v/>
      </c>
      <c r="DK243" s="22" t="str">
        <f t="shared" si="412"/>
        <v/>
      </c>
      <c r="DL243" s="22" t="str">
        <f t="shared" si="413"/>
        <v/>
      </c>
      <c r="DM243" s="22" t="str">
        <f t="shared" si="414"/>
        <v/>
      </c>
      <c r="DN243" s="22" t="str">
        <f t="shared" si="415"/>
        <v/>
      </c>
      <c r="DO243" s="22" t="str">
        <f t="shared" si="416"/>
        <v/>
      </c>
      <c r="DP243" s="22" t="str">
        <f t="shared" si="417"/>
        <v/>
      </c>
      <c r="DQ243" s="22" t="str">
        <f t="shared" si="418"/>
        <v/>
      </c>
      <c r="DR243" s="22" t="str">
        <f t="shared" si="419"/>
        <v/>
      </c>
      <c r="DS243" s="22" t="str">
        <f t="shared" si="420"/>
        <v/>
      </c>
      <c r="DT243" s="22" t="str">
        <f t="shared" si="421"/>
        <v/>
      </c>
      <c r="DU243" s="22" t="str">
        <f t="shared" si="422"/>
        <v/>
      </c>
      <c r="DV243" s="22" t="str">
        <f t="shared" si="423"/>
        <v/>
      </c>
      <c r="DX243" s="18">
        <f t="shared" si="424"/>
        <v>2.2343082200762434</v>
      </c>
      <c r="DY243" s="18">
        <f t="shared" si="425"/>
        <v>2.1891928909333549</v>
      </c>
      <c r="DZ243" s="18">
        <f t="shared" si="426"/>
        <v>2.1409702619784632</v>
      </c>
      <c r="EA243" s="18">
        <f t="shared" si="427"/>
        <v>2.0929445162414275</v>
      </c>
      <c r="EB243" s="18">
        <f t="shared" si="428"/>
        <v>2.045079290294475</v>
      </c>
      <c r="EC243" s="18">
        <f t="shared" si="429"/>
        <v>1.9990690299061638</v>
      </c>
      <c r="ED243" s="18">
        <f t="shared" si="430"/>
        <v>1.9534582146789514</v>
      </c>
      <c r="EE243" s="18">
        <f t="shared" si="431"/>
        <v>1.9096359616207672</v>
      </c>
      <c r="EF243" s="18">
        <f t="shared" si="432"/>
        <v>1.8659800773885444</v>
      </c>
      <c r="EG243" s="18">
        <f t="shared" si="433"/>
        <v>1.8237371049831543</v>
      </c>
      <c r="EH243" s="18">
        <f t="shared" si="434"/>
        <v>1.7813452102519154</v>
      </c>
      <c r="EI243" s="18">
        <f t="shared" si="435"/>
        <v>1.7398344230128626</v>
      </c>
      <c r="EJ243" s="18">
        <f t="shared" si="436"/>
        <v>1.698201901634097</v>
      </c>
      <c r="EK243" s="18">
        <f t="shared" si="437"/>
        <v>1.6575235916604785</v>
      </c>
      <c r="EL243" s="18">
        <f t="shared" si="438"/>
        <v>73.457732555169201</v>
      </c>
      <c r="EM243" s="18">
        <f t="shared" si="439"/>
        <v>0</v>
      </c>
      <c r="EN243" s="18">
        <f t="shared" si="440"/>
        <v>0</v>
      </c>
      <c r="EO243" s="18">
        <f t="shared" si="441"/>
        <v>0</v>
      </c>
      <c r="EP243" s="18">
        <f t="shared" si="442"/>
        <v>0</v>
      </c>
      <c r="EQ243" s="18">
        <f t="shared" si="443"/>
        <v>0</v>
      </c>
      <c r="ER243" s="18">
        <f t="shared" si="444"/>
        <v>0</v>
      </c>
      <c r="ES243" s="18">
        <f t="shared" si="445"/>
        <v>0</v>
      </c>
      <c r="ET243" s="18">
        <f t="shared" si="446"/>
        <v>0</v>
      </c>
      <c r="EU243" s="18">
        <f t="shared" si="447"/>
        <v>0</v>
      </c>
      <c r="EV243" s="18">
        <f t="shared" si="448"/>
        <v>0</v>
      </c>
      <c r="EW243" s="18">
        <f t="shared" si="449"/>
        <v>0</v>
      </c>
      <c r="EX243" s="18">
        <f t="shared" si="450"/>
        <v>0</v>
      </c>
      <c r="EY243" s="18">
        <f t="shared" si="451"/>
        <v>0</v>
      </c>
      <c r="EZ243" s="18">
        <f t="shared" si="452"/>
        <v>0</v>
      </c>
      <c r="FA243" s="18">
        <f t="shared" si="453"/>
        <v>0</v>
      </c>
      <c r="FB243" s="18">
        <f t="shared" si="454"/>
        <v>0</v>
      </c>
      <c r="FC243" s="18">
        <f t="shared" si="455"/>
        <v>0</v>
      </c>
      <c r="FD243" s="18">
        <f t="shared" si="456"/>
        <v>0</v>
      </c>
      <c r="FE243" s="18">
        <f t="shared" si="457"/>
        <v>0</v>
      </c>
      <c r="FF243" s="18">
        <f t="shared" si="458"/>
        <v>0</v>
      </c>
      <c r="FG243" s="18">
        <f t="shared" si="459"/>
        <v>0</v>
      </c>
      <c r="FH243" s="18">
        <f t="shared" si="460"/>
        <v>0</v>
      </c>
      <c r="FI243" s="18">
        <f t="shared" si="461"/>
        <v>0</v>
      </c>
      <c r="FJ243" s="18">
        <f t="shared" si="462"/>
        <v>0</v>
      </c>
      <c r="FK243" s="18">
        <f t="shared" si="463"/>
        <v>0</v>
      </c>
      <c r="FL243" s="18">
        <f t="shared" si="464"/>
        <v>0</v>
      </c>
      <c r="FM243" s="18">
        <f t="shared" si="465"/>
        <v>0</v>
      </c>
      <c r="FN243" s="18">
        <f t="shared" si="466"/>
        <v>0</v>
      </c>
      <c r="FO243" s="18">
        <f t="shared" si="467"/>
        <v>0</v>
      </c>
      <c r="FP243" s="18">
        <f t="shared" si="468"/>
        <v>0</v>
      </c>
      <c r="FQ243" s="18">
        <f t="shared" si="469"/>
        <v>0</v>
      </c>
      <c r="FR243" s="18">
        <f t="shared" si="470"/>
        <v>0</v>
      </c>
      <c r="FS243" s="18">
        <f t="shared" si="471"/>
        <v>0</v>
      </c>
      <c r="FT243" s="18">
        <f t="shared" si="472"/>
        <v>0</v>
      </c>
      <c r="FU243" s="18">
        <f t="shared" si="473"/>
        <v>0</v>
      </c>
      <c r="FV243" s="18">
        <f t="shared" si="474"/>
        <v>0</v>
      </c>
      <c r="FW243" s="18">
        <f t="shared" si="475"/>
        <v>0</v>
      </c>
      <c r="FX243" s="18">
        <f t="shared" si="476"/>
        <v>0</v>
      </c>
      <c r="FY243" s="18">
        <f t="shared" si="477"/>
        <v>0</v>
      </c>
      <c r="FZ243" s="18">
        <f t="shared" si="478"/>
        <v>0</v>
      </c>
      <c r="GA243" s="18">
        <f t="shared" si="479"/>
        <v>0</v>
      </c>
      <c r="GB243" s="18">
        <f t="shared" si="480"/>
        <v>0</v>
      </c>
      <c r="GC243" s="18">
        <f t="shared" si="481"/>
        <v>0</v>
      </c>
      <c r="GD243" s="18">
        <f t="shared" si="482"/>
        <v>0</v>
      </c>
      <c r="GE243" s="18">
        <f t="shared" si="483"/>
        <v>0</v>
      </c>
    </row>
    <row r="244" spans="1:187" x14ac:dyDescent="0.2">
      <c r="A244">
        <v>241</v>
      </c>
      <c r="B244" s="16">
        <f>Bonds!B244</f>
        <v>48990</v>
      </c>
      <c r="C244" s="17">
        <f>Bonds!C244</f>
        <v>4</v>
      </c>
      <c r="D244">
        <f>Bonds!Q244</f>
        <v>15</v>
      </c>
      <c r="E244">
        <f t="shared" si="363"/>
        <v>0</v>
      </c>
      <c r="F244" s="16">
        <f>IF(1&gt;$D244,"",IF($E244=1,EOMONTH(EDATE(Bonds!$I244,6*(1-1)),0),EDATE(Bonds!$I244,6*(1-1))))</f>
        <v>46433</v>
      </c>
      <c r="G244" s="16">
        <f>IF(2&gt;$D244,"",IF($E244=1,EOMONTH(EDATE(Bonds!$I244,6*(2-1)),0),EDATE(Bonds!$I244,6*(2-1))))</f>
        <v>46614</v>
      </c>
      <c r="H244" s="16">
        <f>IF(3&gt;$D244,"",IF($E244=1,EOMONTH(EDATE(Bonds!$I244,6*(3-1)),0),EDATE(Bonds!$I244,6*(3-1))))</f>
        <v>46798</v>
      </c>
      <c r="I244" s="16">
        <f>IF(4&gt;$D244,"",IF($E244=1,EOMONTH(EDATE(Bonds!$I244,6*(4-1)),0),EDATE(Bonds!$I244,6*(4-1))))</f>
        <v>46980</v>
      </c>
      <c r="J244" s="16">
        <f>IF(5&gt;$D244,"",IF($E244=1,EOMONTH(EDATE(Bonds!$I244,6*(5-1)),0),EDATE(Bonds!$I244,6*(5-1))))</f>
        <v>47164</v>
      </c>
      <c r="K244" s="16">
        <f>IF(6&gt;$D244,"",IF($E244=1,EOMONTH(EDATE(Bonds!$I244,6*(6-1)),0),EDATE(Bonds!$I244,6*(6-1))))</f>
        <v>47345</v>
      </c>
      <c r="L244" s="16">
        <f>IF(7&gt;$D244,"",IF($E244=1,EOMONTH(EDATE(Bonds!$I244,6*(7-1)),0),EDATE(Bonds!$I244,6*(7-1))))</f>
        <v>47529</v>
      </c>
      <c r="M244" s="16">
        <f>IF(8&gt;$D244,"",IF($E244=1,EOMONTH(EDATE(Bonds!$I244,6*(8-1)),0),EDATE(Bonds!$I244,6*(8-1))))</f>
        <v>47710</v>
      </c>
      <c r="N244" s="16">
        <f>IF(9&gt;$D244,"",IF($E244=1,EOMONTH(EDATE(Bonds!$I244,6*(9-1)),0),EDATE(Bonds!$I244,6*(9-1))))</f>
        <v>47894</v>
      </c>
      <c r="O244" s="16">
        <f>IF(10&gt;$D244,"",IF($E244=1,EOMONTH(EDATE(Bonds!$I244,6*(10-1)),0),EDATE(Bonds!$I244,6*(10-1))))</f>
        <v>48075</v>
      </c>
      <c r="P244" s="16">
        <f>IF(11&gt;$D244,"",IF($E244=1,EOMONTH(EDATE(Bonds!$I244,6*(11-1)),0),EDATE(Bonds!$I244,6*(11-1))))</f>
        <v>48259</v>
      </c>
      <c r="Q244" s="16">
        <f>IF(12&gt;$D244,"",IF($E244=1,EOMONTH(EDATE(Bonds!$I244,6*(12-1)),0),EDATE(Bonds!$I244,6*(12-1))))</f>
        <v>48441</v>
      </c>
      <c r="R244" s="16">
        <f>IF(13&gt;$D244,"",IF($E244=1,EOMONTH(EDATE(Bonds!$I244,6*(13-1)),0),EDATE(Bonds!$I244,6*(13-1))))</f>
        <v>48625</v>
      </c>
      <c r="S244" s="16">
        <f>IF(14&gt;$D244,"",IF($E244=1,EOMONTH(EDATE(Bonds!$I244,6*(14-1)),0),EDATE(Bonds!$I244,6*(14-1))))</f>
        <v>48806</v>
      </c>
      <c r="T244" s="16">
        <f>IF(15&gt;$D244,"",IF($E244=1,EOMONTH(EDATE(Bonds!$I244,6*(15-1)),0),EDATE(Bonds!$I244,6*(15-1))))</f>
        <v>48990</v>
      </c>
      <c r="U244" s="16" t="str">
        <f>IF(16&gt;$D244,"",IF($E244=1,EOMONTH(EDATE(Bonds!$I244,6*(16-1)),0),EDATE(Bonds!$I244,6*(16-1))))</f>
        <v/>
      </c>
      <c r="V244" s="16" t="str">
        <f>IF(17&gt;$D244,"",IF($E244=1,EOMONTH(EDATE(Bonds!$I244,6*(17-1)),0),EDATE(Bonds!$I244,6*(17-1))))</f>
        <v/>
      </c>
      <c r="W244" s="16" t="str">
        <f>IF(18&gt;$D244,"",IF($E244=1,EOMONTH(EDATE(Bonds!$I244,6*(18-1)),0),EDATE(Bonds!$I244,6*(18-1))))</f>
        <v/>
      </c>
      <c r="X244" s="16" t="str">
        <f>IF(19&gt;$D244,"",IF($E244=1,EOMONTH(EDATE(Bonds!$I244,6*(19-1)),0),EDATE(Bonds!$I244,6*(19-1))))</f>
        <v/>
      </c>
      <c r="Y244" s="16" t="str">
        <f>IF(20&gt;$D244,"",IF($E244=1,EOMONTH(EDATE(Bonds!$I244,6*(20-1)),0),EDATE(Bonds!$I244,6*(20-1))))</f>
        <v/>
      </c>
      <c r="Z244" s="16" t="str">
        <f>IF(21&gt;$D244,"",IF($E244=1,EOMONTH(EDATE(Bonds!$I244,6*(21-1)),0),EDATE(Bonds!$I244,6*(21-1))))</f>
        <v/>
      </c>
      <c r="AA244" s="16" t="str">
        <f>IF(22&gt;$D244,"",IF($E244=1,EOMONTH(EDATE(Bonds!$I244,6*(22-1)),0),EDATE(Bonds!$I244,6*(22-1))))</f>
        <v/>
      </c>
      <c r="AB244" s="16" t="str">
        <f>IF(23&gt;$D244,"",IF($E244=1,EOMONTH(EDATE(Bonds!$I244,6*(23-1)),0),EDATE(Bonds!$I244,6*(23-1))))</f>
        <v/>
      </c>
      <c r="AC244" s="16" t="str">
        <f>IF(24&gt;$D244,"",IF($E244=1,EOMONTH(EDATE(Bonds!$I244,6*(24-1)),0),EDATE(Bonds!$I244,6*(24-1))))</f>
        <v/>
      </c>
      <c r="AD244" s="16" t="str">
        <f>IF(25&gt;$D244,"",IF($E244=1,EOMONTH(EDATE(Bonds!$I244,6*(25-1)),0),EDATE(Bonds!$I244,6*(25-1))))</f>
        <v/>
      </c>
      <c r="AE244" s="16" t="str">
        <f>IF(26&gt;$D244,"",IF($E244=1,EOMONTH(EDATE(Bonds!$I244,6*(26-1)),0),EDATE(Bonds!$I244,6*(26-1))))</f>
        <v/>
      </c>
      <c r="AF244" s="16" t="str">
        <f>IF(27&gt;$D244,"",IF($E244=1,EOMONTH(EDATE(Bonds!$I244,6*(27-1)),0),EDATE(Bonds!$I244,6*(27-1))))</f>
        <v/>
      </c>
      <c r="AG244" s="16" t="str">
        <f>IF(28&gt;$D244,"",IF($E244=1,EOMONTH(EDATE(Bonds!$I244,6*(28-1)),0),EDATE(Bonds!$I244,6*(28-1))))</f>
        <v/>
      </c>
      <c r="AH244" s="16" t="str">
        <f>IF(29&gt;$D244,"",IF($E244=1,EOMONTH(EDATE(Bonds!$I244,6*(29-1)),0),EDATE(Bonds!$I244,6*(29-1))))</f>
        <v/>
      </c>
      <c r="AI244" s="16" t="str">
        <f>IF(30&gt;$D244,"",IF($E244=1,EOMONTH(EDATE(Bonds!$I244,6*(30-1)),0),EDATE(Bonds!$I244,6*(30-1))))</f>
        <v/>
      </c>
      <c r="AJ244" s="16" t="str">
        <f>IF(31&gt;$D244,"",IF($E244=1,EOMONTH(EDATE(Bonds!$I244,6*(31-1)),0),EDATE(Bonds!$I244,6*(31-1))))</f>
        <v/>
      </c>
      <c r="AK244" s="16" t="str">
        <f>IF(32&gt;$D244,"",IF($E244=1,EOMONTH(EDATE(Bonds!$I244,6*(32-1)),0),EDATE(Bonds!$I244,6*(32-1))))</f>
        <v/>
      </c>
      <c r="AL244" s="16" t="str">
        <f>IF(33&gt;$D244,"",IF($E244=1,EOMONTH(EDATE(Bonds!$I244,6*(33-1)),0),EDATE(Bonds!$I244,6*(33-1))))</f>
        <v/>
      </c>
      <c r="AM244" s="16" t="str">
        <f>IF(34&gt;$D244,"",IF($E244=1,EOMONTH(EDATE(Bonds!$I244,6*(34-1)),0),EDATE(Bonds!$I244,6*(34-1))))</f>
        <v/>
      </c>
      <c r="AN244" s="16" t="str">
        <f>IF(35&gt;$D244,"",IF($E244=1,EOMONTH(EDATE(Bonds!$I244,6*(35-1)),0),EDATE(Bonds!$I244,6*(35-1))))</f>
        <v/>
      </c>
      <c r="AO244" s="16" t="str">
        <f>IF(36&gt;$D244,"",IF($E244=1,EOMONTH(EDATE(Bonds!$I244,6*(36-1)),0),EDATE(Bonds!$I244,6*(36-1))))</f>
        <v/>
      </c>
      <c r="AP244" s="16" t="str">
        <f>IF(37&gt;$D244,"",IF($E244=1,EOMONTH(EDATE(Bonds!$I244,6*(37-1)),0),EDATE(Bonds!$I244,6*(37-1))))</f>
        <v/>
      </c>
      <c r="AQ244" s="16" t="str">
        <f>IF(38&gt;$D244,"",IF($E244=1,EOMONTH(EDATE(Bonds!$I244,6*(38-1)),0),EDATE(Bonds!$I244,6*(38-1))))</f>
        <v/>
      </c>
      <c r="AR244" s="16" t="str">
        <f>IF(39&gt;$D244,"",IF($E244=1,EOMONTH(EDATE(Bonds!$I244,6*(39-1)),0),EDATE(Bonds!$I244,6*(39-1))))</f>
        <v/>
      </c>
      <c r="AS244" s="16" t="str">
        <f>IF(40&gt;$D244,"",IF($E244=1,EOMONTH(EDATE(Bonds!$I244,6*(40-1)),0),EDATE(Bonds!$I244,6*(40-1))))</f>
        <v/>
      </c>
      <c r="AT244" s="16" t="str">
        <f>IF(41&gt;$D244,"",IF($E244=1,EOMONTH(EDATE(Bonds!$I244,6*(41-1)),0),EDATE(Bonds!$I244,6*(41-1))))</f>
        <v/>
      </c>
      <c r="AU244" s="16" t="str">
        <f>IF(42&gt;$D244,"",IF($E244=1,EOMONTH(EDATE(Bonds!$I244,6*(42-1)),0),EDATE(Bonds!$I244,6*(42-1))))</f>
        <v/>
      </c>
      <c r="AV244" s="16" t="str">
        <f>IF(43&gt;$D244,"",IF($E244=1,EOMONTH(EDATE(Bonds!$I244,6*(43-1)),0),EDATE(Bonds!$I244,6*(43-1))))</f>
        <v/>
      </c>
      <c r="AW244" s="16" t="str">
        <f>IF(44&gt;$D244,"",IF($E244=1,EOMONTH(EDATE(Bonds!$I244,6*(44-1)),0),EDATE(Bonds!$I244,6*(44-1))))</f>
        <v/>
      </c>
      <c r="AX244" s="16" t="str">
        <f>IF(45&gt;$D244,"",IF($E244=1,EOMONTH(EDATE(Bonds!$I244,6*(45-1)),0),EDATE(Bonds!$I244,6*(45-1))))</f>
        <v/>
      </c>
      <c r="AY244" s="16" t="str">
        <f>IF(46&gt;$D244,"",IF($E244=1,EOMONTH(EDATE(Bonds!$I244,6*(46-1)),0),EDATE(Bonds!$I244,6*(46-1))))</f>
        <v/>
      </c>
      <c r="AZ244" s="16" t="str">
        <f>IF(47&gt;$D244,"",IF($E244=1,EOMONTH(EDATE(Bonds!$I244,6*(47-1)),0),EDATE(Bonds!$I244,6*(47-1))))</f>
        <v/>
      </c>
      <c r="BA244" s="16" t="str">
        <f>IF(48&gt;$D244,"",IF($E244=1,EOMONTH(EDATE(Bonds!$I244,6*(48-1)),0),EDATE(Bonds!$I244,6*(48-1))))</f>
        <v/>
      </c>
      <c r="BB244" s="16" t="str">
        <f>IF(49&gt;$D244,"",IF($E244=1,EOMONTH(EDATE(Bonds!$I244,6*(49-1)),0),EDATE(Bonds!$I244,6*(49-1))))</f>
        <v/>
      </c>
      <c r="BC244" s="16" t="str">
        <f>IF(50&gt;$D244,"",IF($E244=1,EOMONTH(EDATE(Bonds!$I244,6*(50-1)),0),EDATE(Bonds!$I244,6*(50-1))))</f>
        <v/>
      </c>
      <c r="BD244" s="16" t="str">
        <f>IF(51&gt;$D244,"",IF($E244=1,EOMONTH(EDATE(Bonds!$I244,6*(51-1)),0),EDATE(Bonds!$I244,6*(51-1))))</f>
        <v/>
      </c>
      <c r="BE244" s="16" t="str">
        <f>IF(52&gt;$D244,"",IF($E244=1,EOMONTH(EDATE(Bonds!$I244,6*(52-1)),0),EDATE(Bonds!$I244,6*(52-1))))</f>
        <v/>
      </c>
      <c r="BF244" s="16" t="str">
        <f>IF(53&gt;$D244,"",IF($E244=1,EOMONTH(EDATE(Bonds!$I244,6*(53-1)),0),EDATE(Bonds!$I244,6*(53-1))))</f>
        <v/>
      </c>
      <c r="BG244" s="16" t="str">
        <f>IF(54&gt;$D244,"",IF($E244=1,EOMONTH(EDATE(Bonds!$I244,6*(54-1)),0),EDATE(Bonds!$I244,6*(54-1))))</f>
        <v/>
      </c>
      <c r="BH244" s="16" t="str">
        <f>IF(55&gt;$D244,"",IF($E244=1,EOMONTH(EDATE(Bonds!$I244,6*(55-1)),0),EDATE(Bonds!$I244,6*(55-1))))</f>
        <v/>
      </c>
      <c r="BI244" s="16" t="str">
        <f>IF(56&gt;$D244,"",IF($E244=1,EOMONTH(EDATE(Bonds!$I244,6*(56-1)),0),EDATE(Bonds!$I244,6*(56-1))))</f>
        <v/>
      </c>
      <c r="BJ244" s="16" t="str">
        <f>IF(57&gt;$D244,"",IF($E244=1,EOMONTH(EDATE(Bonds!$I244,6*(57-1)),0),EDATE(Bonds!$I244,6*(57-1))))</f>
        <v/>
      </c>
      <c r="BK244" s="16" t="str">
        <f>IF(58&gt;$D244,"",IF($E244=1,EOMONTH(EDATE(Bonds!$I244,6*(58-1)),0),EDATE(Bonds!$I244,6*(58-1))))</f>
        <v/>
      </c>
      <c r="BL244" s="16" t="str">
        <f>IF(59&gt;$D244,"",IF($E244=1,EOMONTH(EDATE(Bonds!$I244,6*(59-1)),0),EDATE(Bonds!$I244,6*(59-1))))</f>
        <v/>
      </c>
      <c r="BM244" s="16" t="str">
        <f>IF(60&gt;$D244,"",IF($E244=1,EOMONTH(EDATE(Bonds!$I244,6*(60-1)),0),EDATE(Bonds!$I244,6*(60-1))))</f>
        <v/>
      </c>
      <c r="BO244" s="22">
        <f t="shared" si="364"/>
        <v>3.9020657449939315E-2</v>
      </c>
      <c r="BP244" s="22">
        <f t="shared" si="365"/>
        <v>4.1110910077221674E-2</v>
      </c>
      <c r="BQ244" s="22">
        <f t="shared" si="366"/>
        <v>4.2474903504774571E-2</v>
      </c>
      <c r="BR244" s="22">
        <f t="shared" si="367"/>
        <v>4.3324176224102208E-2</v>
      </c>
      <c r="BS244" s="22">
        <f t="shared" si="368"/>
        <v>4.3859676958404203E-2</v>
      </c>
      <c r="BT244" s="22">
        <f t="shared" si="369"/>
        <v>4.4193064657407355E-2</v>
      </c>
      <c r="BU244" s="22">
        <f t="shared" si="370"/>
        <v>4.4421617888674783E-2</v>
      </c>
      <c r="BV244" s="22">
        <f t="shared" si="371"/>
        <v>4.4594344852586863E-2</v>
      </c>
      <c r="BW244" s="22">
        <f t="shared" si="372"/>
        <v>4.4754437131412791E-2</v>
      </c>
      <c r="BX244" s="22">
        <f t="shared" si="373"/>
        <v>4.4919387561918309E-2</v>
      </c>
      <c r="BY244" s="22">
        <f t="shared" si="374"/>
        <v>4.5107990909957416E-2</v>
      </c>
      <c r="BZ244" s="22">
        <f t="shared" si="375"/>
        <v>4.5321776780841601E-2</v>
      </c>
      <c r="CA244" s="22">
        <f t="shared" si="376"/>
        <v>4.5567503306295901E-2</v>
      </c>
      <c r="CB244" s="22">
        <f t="shared" si="377"/>
        <v>4.583740404551357E-2</v>
      </c>
      <c r="CC244" s="22">
        <f t="shared" si="378"/>
        <v>4.6137769365832942E-2</v>
      </c>
      <c r="CD244" s="22" t="str">
        <f t="shared" si="379"/>
        <v/>
      </c>
      <c r="CE244" s="22" t="str">
        <f t="shared" si="380"/>
        <v/>
      </c>
      <c r="CF244" s="22" t="str">
        <f t="shared" si="381"/>
        <v/>
      </c>
      <c r="CG244" s="22" t="str">
        <f t="shared" si="382"/>
        <v/>
      </c>
      <c r="CH244" s="22" t="str">
        <f t="shared" si="383"/>
        <v/>
      </c>
      <c r="CI244" s="22" t="str">
        <f t="shared" si="384"/>
        <v/>
      </c>
      <c r="CJ244" s="22" t="str">
        <f t="shared" si="385"/>
        <v/>
      </c>
      <c r="CK244" s="22" t="str">
        <f t="shared" si="386"/>
        <v/>
      </c>
      <c r="CL244" s="22" t="str">
        <f t="shared" si="387"/>
        <v/>
      </c>
      <c r="CM244" s="22" t="str">
        <f t="shared" si="388"/>
        <v/>
      </c>
      <c r="CN244" s="22" t="str">
        <f t="shared" si="389"/>
        <v/>
      </c>
      <c r="CO244" s="22" t="str">
        <f t="shared" si="390"/>
        <v/>
      </c>
      <c r="CP244" s="22" t="str">
        <f t="shared" si="391"/>
        <v/>
      </c>
      <c r="CQ244" s="22" t="str">
        <f t="shared" si="392"/>
        <v/>
      </c>
      <c r="CR244" s="22" t="str">
        <f t="shared" si="393"/>
        <v/>
      </c>
      <c r="CS244" s="22" t="str">
        <f t="shared" si="394"/>
        <v/>
      </c>
      <c r="CT244" s="22" t="str">
        <f t="shared" si="395"/>
        <v/>
      </c>
      <c r="CU244" s="22" t="str">
        <f t="shared" si="396"/>
        <v/>
      </c>
      <c r="CV244" s="22" t="str">
        <f t="shared" si="397"/>
        <v/>
      </c>
      <c r="CW244" s="22" t="str">
        <f t="shared" si="398"/>
        <v/>
      </c>
      <c r="CX244" s="22" t="str">
        <f t="shared" si="399"/>
        <v/>
      </c>
      <c r="CY244" s="22" t="str">
        <f t="shared" si="400"/>
        <v/>
      </c>
      <c r="CZ244" s="22" t="str">
        <f t="shared" si="401"/>
        <v/>
      </c>
      <c r="DA244" s="22" t="str">
        <f t="shared" si="402"/>
        <v/>
      </c>
      <c r="DB244" s="22" t="str">
        <f t="shared" si="403"/>
        <v/>
      </c>
      <c r="DC244" s="22" t="str">
        <f t="shared" si="404"/>
        <v/>
      </c>
      <c r="DD244" s="22" t="str">
        <f t="shared" si="405"/>
        <v/>
      </c>
      <c r="DE244" s="22" t="str">
        <f t="shared" si="406"/>
        <v/>
      </c>
      <c r="DF244" s="22" t="str">
        <f t="shared" si="407"/>
        <v/>
      </c>
      <c r="DG244" s="22" t="str">
        <f t="shared" si="408"/>
        <v/>
      </c>
      <c r="DH244" s="22" t="str">
        <f t="shared" si="409"/>
        <v/>
      </c>
      <c r="DI244" s="22" t="str">
        <f t="shared" si="410"/>
        <v/>
      </c>
      <c r="DJ244" s="22" t="str">
        <f t="shared" si="411"/>
        <v/>
      </c>
      <c r="DK244" s="22" t="str">
        <f t="shared" si="412"/>
        <v/>
      </c>
      <c r="DL244" s="22" t="str">
        <f t="shared" si="413"/>
        <v/>
      </c>
      <c r="DM244" s="22" t="str">
        <f t="shared" si="414"/>
        <v/>
      </c>
      <c r="DN244" s="22" t="str">
        <f t="shared" si="415"/>
        <v/>
      </c>
      <c r="DO244" s="22" t="str">
        <f t="shared" si="416"/>
        <v/>
      </c>
      <c r="DP244" s="22" t="str">
        <f t="shared" si="417"/>
        <v/>
      </c>
      <c r="DQ244" s="22" t="str">
        <f t="shared" si="418"/>
        <v/>
      </c>
      <c r="DR244" s="22" t="str">
        <f t="shared" si="419"/>
        <v/>
      </c>
      <c r="DS244" s="22" t="str">
        <f t="shared" si="420"/>
        <v/>
      </c>
      <c r="DT244" s="22" t="str">
        <f t="shared" si="421"/>
        <v/>
      </c>
      <c r="DU244" s="22" t="str">
        <f t="shared" si="422"/>
        <v/>
      </c>
      <c r="DV244" s="22" t="str">
        <f t="shared" si="423"/>
        <v/>
      </c>
      <c r="DX244" s="18">
        <f t="shared" si="424"/>
        <v>1.9660810266311299</v>
      </c>
      <c r="DY244" s="18">
        <f t="shared" si="425"/>
        <v>1.9246409937832387</v>
      </c>
      <c r="DZ244" s="18">
        <f t="shared" si="426"/>
        <v>1.8814695391772027</v>
      </c>
      <c r="EA244" s="18">
        <f t="shared" si="427"/>
        <v>1.8390126874400083</v>
      </c>
      <c r="EB244" s="18">
        <f t="shared" si="428"/>
        <v>1.7969333245953409</v>
      </c>
      <c r="EC244" s="18">
        <f t="shared" si="429"/>
        <v>1.7565519269858538</v>
      </c>
      <c r="ED244" s="18">
        <f t="shared" si="430"/>
        <v>1.716501372998364</v>
      </c>
      <c r="EE244" s="18">
        <f t="shared" si="431"/>
        <v>1.6779618220946064</v>
      </c>
      <c r="EF244" s="18">
        <f t="shared" si="432"/>
        <v>1.639495272402665</v>
      </c>
      <c r="EG244" s="18">
        <f t="shared" si="433"/>
        <v>1.6022049583391389</v>
      </c>
      <c r="EH244" s="18">
        <f t="shared" si="434"/>
        <v>1.5647252924364439</v>
      </c>
      <c r="EI244" s="18">
        <f t="shared" si="435"/>
        <v>1.5279825085685115</v>
      </c>
      <c r="EJ244" s="18">
        <f t="shared" si="436"/>
        <v>1.4911053339544755</v>
      </c>
      <c r="EK244" s="18">
        <f t="shared" si="437"/>
        <v>1.4550614809467641</v>
      </c>
      <c r="EL244" s="18">
        <f t="shared" si="438"/>
        <v>72.351113427198669</v>
      </c>
      <c r="EM244" s="18">
        <f t="shared" si="439"/>
        <v>0</v>
      </c>
      <c r="EN244" s="18">
        <f t="shared" si="440"/>
        <v>0</v>
      </c>
      <c r="EO244" s="18">
        <f t="shared" si="441"/>
        <v>0</v>
      </c>
      <c r="EP244" s="18">
        <f t="shared" si="442"/>
        <v>0</v>
      </c>
      <c r="EQ244" s="18">
        <f t="shared" si="443"/>
        <v>0</v>
      </c>
      <c r="ER244" s="18">
        <f t="shared" si="444"/>
        <v>0</v>
      </c>
      <c r="ES244" s="18">
        <f t="shared" si="445"/>
        <v>0</v>
      </c>
      <c r="ET244" s="18">
        <f t="shared" si="446"/>
        <v>0</v>
      </c>
      <c r="EU244" s="18">
        <f t="shared" si="447"/>
        <v>0</v>
      </c>
      <c r="EV244" s="18">
        <f t="shared" si="448"/>
        <v>0</v>
      </c>
      <c r="EW244" s="18">
        <f t="shared" si="449"/>
        <v>0</v>
      </c>
      <c r="EX244" s="18">
        <f t="shared" si="450"/>
        <v>0</v>
      </c>
      <c r="EY244" s="18">
        <f t="shared" si="451"/>
        <v>0</v>
      </c>
      <c r="EZ244" s="18">
        <f t="shared" si="452"/>
        <v>0</v>
      </c>
      <c r="FA244" s="18">
        <f t="shared" si="453"/>
        <v>0</v>
      </c>
      <c r="FB244" s="18">
        <f t="shared" si="454"/>
        <v>0</v>
      </c>
      <c r="FC244" s="18">
        <f t="shared" si="455"/>
        <v>0</v>
      </c>
      <c r="FD244" s="18">
        <f t="shared" si="456"/>
        <v>0</v>
      </c>
      <c r="FE244" s="18">
        <f t="shared" si="457"/>
        <v>0</v>
      </c>
      <c r="FF244" s="18">
        <f t="shared" si="458"/>
        <v>0</v>
      </c>
      <c r="FG244" s="18">
        <f t="shared" si="459"/>
        <v>0</v>
      </c>
      <c r="FH244" s="18">
        <f t="shared" si="460"/>
        <v>0</v>
      </c>
      <c r="FI244" s="18">
        <f t="shared" si="461"/>
        <v>0</v>
      </c>
      <c r="FJ244" s="18">
        <f t="shared" si="462"/>
        <v>0</v>
      </c>
      <c r="FK244" s="18">
        <f t="shared" si="463"/>
        <v>0</v>
      </c>
      <c r="FL244" s="18">
        <f t="shared" si="464"/>
        <v>0</v>
      </c>
      <c r="FM244" s="18">
        <f t="shared" si="465"/>
        <v>0</v>
      </c>
      <c r="FN244" s="18">
        <f t="shared" si="466"/>
        <v>0</v>
      </c>
      <c r="FO244" s="18">
        <f t="shared" si="467"/>
        <v>0</v>
      </c>
      <c r="FP244" s="18">
        <f t="shared" si="468"/>
        <v>0</v>
      </c>
      <c r="FQ244" s="18">
        <f t="shared" si="469"/>
        <v>0</v>
      </c>
      <c r="FR244" s="18">
        <f t="shared" si="470"/>
        <v>0</v>
      </c>
      <c r="FS244" s="18">
        <f t="shared" si="471"/>
        <v>0</v>
      </c>
      <c r="FT244" s="18">
        <f t="shared" si="472"/>
        <v>0</v>
      </c>
      <c r="FU244" s="18">
        <f t="shared" si="473"/>
        <v>0</v>
      </c>
      <c r="FV244" s="18">
        <f t="shared" si="474"/>
        <v>0</v>
      </c>
      <c r="FW244" s="18">
        <f t="shared" si="475"/>
        <v>0</v>
      </c>
      <c r="FX244" s="18">
        <f t="shared" si="476"/>
        <v>0</v>
      </c>
      <c r="FY244" s="18">
        <f t="shared" si="477"/>
        <v>0</v>
      </c>
      <c r="FZ244" s="18">
        <f t="shared" si="478"/>
        <v>0</v>
      </c>
      <c r="GA244" s="18">
        <f t="shared" si="479"/>
        <v>0</v>
      </c>
      <c r="GB244" s="18">
        <f t="shared" si="480"/>
        <v>0</v>
      </c>
      <c r="GC244" s="18">
        <f t="shared" si="481"/>
        <v>0</v>
      </c>
      <c r="GD244" s="18">
        <f t="shared" si="482"/>
        <v>0</v>
      </c>
      <c r="GE244" s="18">
        <f t="shared" si="483"/>
        <v>0</v>
      </c>
    </row>
    <row r="245" spans="1:187" x14ac:dyDescent="0.2">
      <c r="A245">
        <v>242</v>
      </c>
      <c r="B245" s="16">
        <f>Bonds!B245</f>
        <v>49079</v>
      </c>
      <c r="C245" s="17">
        <f>Bonds!C245</f>
        <v>4.375</v>
      </c>
      <c r="D245">
        <f>Bonds!Q245</f>
        <v>16</v>
      </c>
      <c r="E245">
        <f t="shared" si="363"/>
        <v>0</v>
      </c>
      <c r="F245" s="16">
        <f>IF(1&gt;$D245,"",IF($E245=1,EOMONTH(EDATE(Bonds!$I245,6*(1-1)),0),EDATE(Bonds!$I245,6*(1-1))))</f>
        <v>46341</v>
      </c>
      <c r="G245" s="16">
        <f>IF(2&gt;$D245,"",IF($E245=1,EOMONTH(EDATE(Bonds!$I245,6*(2-1)),0),EDATE(Bonds!$I245,6*(2-1))))</f>
        <v>46522</v>
      </c>
      <c r="H245" s="16">
        <f>IF(3&gt;$D245,"",IF($E245=1,EOMONTH(EDATE(Bonds!$I245,6*(3-1)),0),EDATE(Bonds!$I245,6*(3-1))))</f>
        <v>46706</v>
      </c>
      <c r="I245" s="16">
        <f>IF(4&gt;$D245,"",IF($E245=1,EOMONTH(EDATE(Bonds!$I245,6*(4-1)),0),EDATE(Bonds!$I245,6*(4-1))))</f>
        <v>46888</v>
      </c>
      <c r="J245" s="16">
        <f>IF(5&gt;$D245,"",IF($E245=1,EOMONTH(EDATE(Bonds!$I245,6*(5-1)),0),EDATE(Bonds!$I245,6*(5-1))))</f>
        <v>47072</v>
      </c>
      <c r="K245" s="16">
        <f>IF(6&gt;$D245,"",IF($E245=1,EOMONTH(EDATE(Bonds!$I245,6*(6-1)),0),EDATE(Bonds!$I245,6*(6-1))))</f>
        <v>47253</v>
      </c>
      <c r="L245" s="16">
        <f>IF(7&gt;$D245,"",IF($E245=1,EOMONTH(EDATE(Bonds!$I245,6*(7-1)),0),EDATE(Bonds!$I245,6*(7-1))))</f>
        <v>47437</v>
      </c>
      <c r="M245" s="16">
        <f>IF(8&gt;$D245,"",IF($E245=1,EOMONTH(EDATE(Bonds!$I245,6*(8-1)),0),EDATE(Bonds!$I245,6*(8-1))))</f>
        <v>47618</v>
      </c>
      <c r="N245" s="16">
        <f>IF(9&gt;$D245,"",IF($E245=1,EOMONTH(EDATE(Bonds!$I245,6*(9-1)),0),EDATE(Bonds!$I245,6*(9-1))))</f>
        <v>47802</v>
      </c>
      <c r="O245" s="16">
        <f>IF(10&gt;$D245,"",IF($E245=1,EOMONTH(EDATE(Bonds!$I245,6*(10-1)),0),EDATE(Bonds!$I245,6*(10-1))))</f>
        <v>47983</v>
      </c>
      <c r="P245" s="16">
        <f>IF(11&gt;$D245,"",IF($E245=1,EOMONTH(EDATE(Bonds!$I245,6*(11-1)),0),EDATE(Bonds!$I245,6*(11-1))))</f>
        <v>48167</v>
      </c>
      <c r="Q245" s="16">
        <f>IF(12&gt;$D245,"",IF($E245=1,EOMONTH(EDATE(Bonds!$I245,6*(12-1)),0),EDATE(Bonds!$I245,6*(12-1))))</f>
        <v>48349</v>
      </c>
      <c r="R245" s="16">
        <f>IF(13&gt;$D245,"",IF($E245=1,EOMONTH(EDATE(Bonds!$I245,6*(13-1)),0),EDATE(Bonds!$I245,6*(13-1))))</f>
        <v>48533</v>
      </c>
      <c r="S245" s="16">
        <f>IF(14&gt;$D245,"",IF($E245=1,EOMONTH(EDATE(Bonds!$I245,6*(14-1)),0),EDATE(Bonds!$I245,6*(14-1))))</f>
        <v>48714</v>
      </c>
      <c r="T245" s="16">
        <f>IF(15&gt;$D245,"",IF($E245=1,EOMONTH(EDATE(Bonds!$I245,6*(15-1)),0),EDATE(Bonds!$I245,6*(15-1))))</f>
        <v>48898</v>
      </c>
      <c r="U245" s="16">
        <f>IF(16&gt;$D245,"",IF($E245=1,EOMONTH(EDATE(Bonds!$I245,6*(16-1)),0),EDATE(Bonds!$I245,6*(16-1))))</f>
        <v>49079</v>
      </c>
      <c r="V245" s="16" t="str">
        <f>IF(17&gt;$D245,"",IF($E245=1,EOMONTH(EDATE(Bonds!$I245,6*(17-1)),0),EDATE(Bonds!$I245,6*(17-1))))</f>
        <v/>
      </c>
      <c r="W245" s="16" t="str">
        <f>IF(18&gt;$D245,"",IF($E245=1,EOMONTH(EDATE(Bonds!$I245,6*(18-1)),0),EDATE(Bonds!$I245,6*(18-1))))</f>
        <v/>
      </c>
      <c r="X245" s="16" t="str">
        <f>IF(19&gt;$D245,"",IF($E245=1,EOMONTH(EDATE(Bonds!$I245,6*(19-1)),0),EDATE(Bonds!$I245,6*(19-1))))</f>
        <v/>
      </c>
      <c r="Y245" s="16" t="str">
        <f>IF(20&gt;$D245,"",IF($E245=1,EOMONTH(EDATE(Bonds!$I245,6*(20-1)),0),EDATE(Bonds!$I245,6*(20-1))))</f>
        <v/>
      </c>
      <c r="Z245" s="16" t="str">
        <f>IF(21&gt;$D245,"",IF($E245=1,EOMONTH(EDATE(Bonds!$I245,6*(21-1)),0),EDATE(Bonds!$I245,6*(21-1))))</f>
        <v/>
      </c>
      <c r="AA245" s="16" t="str">
        <f>IF(22&gt;$D245,"",IF($E245=1,EOMONTH(EDATE(Bonds!$I245,6*(22-1)),0),EDATE(Bonds!$I245,6*(22-1))))</f>
        <v/>
      </c>
      <c r="AB245" s="16" t="str">
        <f>IF(23&gt;$D245,"",IF($E245=1,EOMONTH(EDATE(Bonds!$I245,6*(23-1)),0),EDATE(Bonds!$I245,6*(23-1))))</f>
        <v/>
      </c>
      <c r="AC245" s="16" t="str">
        <f>IF(24&gt;$D245,"",IF($E245=1,EOMONTH(EDATE(Bonds!$I245,6*(24-1)),0),EDATE(Bonds!$I245,6*(24-1))))</f>
        <v/>
      </c>
      <c r="AD245" s="16" t="str">
        <f>IF(25&gt;$D245,"",IF($E245=1,EOMONTH(EDATE(Bonds!$I245,6*(25-1)),0),EDATE(Bonds!$I245,6*(25-1))))</f>
        <v/>
      </c>
      <c r="AE245" s="16" t="str">
        <f>IF(26&gt;$D245,"",IF($E245=1,EOMONTH(EDATE(Bonds!$I245,6*(26-1)),0),EDATE(Bonds!$I245,6*(26-1))))</f>
        <v/>
      </c>
      <c r="AF245" s="16" t="str">
        <f>IF(27&gt;$D245,"",IF($E245=1,EOMONTH(EDATE(Bonds!$I245,6*(27-1)),0),EDATE(Bonds!$I245,6*(27-1))))</f>
        <v/>
      </c>
      <c r="AG245" s="16" t="str">
        <f>IF(28&gt;$D245,"",IF($E245=1,EOMONTH(EDATE(Bonds!$I245,6*(28-1)),0),EDATE(Bonds!$I245,6*(28-1))))</f>
        <v/>
      </c>
      <c r="AH245" s="16" t="str">
        <f>IF(29&gt;$D245,"",IF($E245=1,EOMONTH(EDATE(Bonds!$I245,6*(29-1)),0),EDATE(Bonds!$I245,6*(29-1))))</f>
        <v/>
      </c>
      <c r="AI245" s="16" t="str">
        <f>IF(30&gt;$D245,"",IF($E245=1,EOMONTH(EDATE(Bonds!$I245,6*(30-1)),0),EDATE(Bonds!$I245,6*(30-1))))</f>
        <v/>
      </c>
      <c r="AJ245" s="16" t="str">
        <f>IF(31&gt;$D245,"",IF($E245=1,EOMONTH(EDATE(Bonds!$I245,6*(31-1)),0),EDATE(Bonds!$I245,6*(31-1))))</f>
        <v/>
      </c>
      <c r="AK245" s="16" t="str">
        <f>IF(32&gt;$D245,"",IF($E245=1,EOMONTH(EDATE(Bonds!$I245,6*(32-1)),0),EDATE(Bonds!$I245,6*(32-1))))</f>
        <v/>
      </c>
      <c r="AL245" s="16" t="str">
        <f>IF(33&gt;$D245,"",IF($E245=1,EOMONTH(EDATE(Bonds!$I245,6*(33-1)),0),EDATE(Bonds!$I245,6*(33-1))))</f>
        <v/>
      </c>
      <c r="AM245" s="16" t="str">
        <f>IF(34&gt;$D245,"",IF($E245=1,EOMONTH(EDATE(Bonds!$I245,6*(34-1)),0),EDATE(Bonds!$I245,6*(34-1))))</f>
        <v/>
      </c>
      <c r="AN245" s="16" t="str">
        <f>IF(35&gt;$D245,"",IF($E245=1,EOMONTH(EDATE(Bonds!$I245,6*(35-1)),0),EDATE(Bonds!$I245,6*(35-1))))</f>
        <v/>
      </c>
      <c r="AO245" s="16" t="str">
        <f>IF(36&gt;$D245,"",IF($E245=1,EOMONTH(EDATE(Bonds!$I245,6*(36-1)),0),EDATE(Bonds!$I245,6*(36-1))))</f>
        <v/>
      </c>
      <c r="AP245" s="16" t="str">
        <f>IF(37&gt;$D245,"",IF($E245=1,EOMONTH(EDATE(Bonds!$I245,6*(37-1)),0),EDATE(Bonds!$I245,6*(37-1))))</f>
        <v/>
      </c>
      <c r="AQ245" s="16" t="str">
        <f>IF(38&gt;$D245,"",IF($E245=1,EOMONTH(EDATE(Bonds!$I245,6*(38-1)),0),EDATE(Bonds!$I245,6*(38-1))))</f>
        <v/>
      </c>
      <c r="AR245" s="16" t="str">
        <f>IF(39&gt;$D245,"",IF($E245=1,EOMONTH(EDATE(Bonds!$I245,6*(39-1)),0),EDATE(Bonds!$I245,6*(39-1))))</f>
        <v/>
      </c>
      <c r="AS245" s="16" t="str">
        <f>IF(40&gt;$D245,"",IF($E245=1,EOMONTH(EDATE(Bonds!$I245,6*(40-1)),0),EDATE(Bonds!$I245,6*(40-1))))</f>
        <v/>
      </c>
      <c r="AT245" s="16" t="str">
        <f>IF(41&gt;$D245,"",IF($E245=1,EOMONTH(EDATE(Bonds!$I245,6*(41-1)),0),EDATE(Bonds!$I245,6*(41-1))))</f>
        <v/>
      </c>
      <c r="AU245" s="16" t="str">
        <f>IF(42&gt;$D245,"",IF($E245=1,EOMONTH(EDATE(Bonds!$I245,6*(42-1)),0),EDATE(Bonds!$I245,6*(42-1))))</f>
        <v/>
      </c>
      <c r="AV245" s="16" t="str">
        <f>IF(43&gt;$D245,"",IF($E245=1,EOMONTH(EDATE(Bonds!$I245,6*(43-1)),0),EDATE(Bonds!$I245,6*(43-1))))</f>
        <v/>
      </c>
      <c r="AW245" s="16" t="str">
        <f>IF(44&gt;$D245,"",IF($E245=1,EOMONTH(EDATE(Bonds!$I245,6*(44-1)),0),EDATE(Bonds!$I245,6*(44-1))))</f>
        <v/>
      </c>
      <c r="AX245" s="16" t="str">
        <f>IF(45&gt;$D245,"",IF($E245=1,EOMONTH(EDATE(Bonds!$I245,6*(45-1)),0),EDATE(Bonds!$I245,6*(45-1))))</f>
        <v/>
      </c>
      <c r="AY245" s="16" t="str">
        <f>IF(46&gt;$D245,"",IF($E245=1,EOMONTH(EDATE(Bonds!$I245,6*(46-1)),0),EDATE(Bonds!$I245,6*(46-1))))</f>
        <v/>
      </c>
      <c r="AZ245" s="16" t="str">
        <f>IF(47&gt;$D245,"",IF($E245=1,EOMONTH(EDATE(Bonds!$I245,6*(47-1)),0),EDATE(Bonds!$I245,6*(47-1))))</f>
        <v/>
      </c>
      <c r="BA245" s="16" t="str">
        <f>IF(48&gt;$D245,"",IF($E245=1,EOMONTH(EDATE(Bonds!$I245,6*(48-1)),0),EDATE(Bonds!$I245,6*(48-1))))</f>
        <v/>
      </c>
      <c r="BB245" s="16" t="str">
        <f>IF(49&gt;$D245,"",IF($E245=1,EOMONTH(EDATE(Bonds!$I245,6*(49-1)),0),EDATE(Bonds!$I245,6*(49-1))))</f>
        <v/>
      </c>
      <c r="BC245" s="16" t="str">
        <f>IF(50&gt;$D245,"",IF($E245=1,EOMONTH(EDATE(Bonds!$I245,6*(50-1)),0),EDATE(Bonds!$I245,6*(50-1))))</f>
        <v/>
      </c>
      <c r="BD245" s="16" t="str">
        <f>IF(51&gt;$D245,"",IF($E245=1,EOMONTH(EDATE(Bonds!$I245,6*(51-1)),0),EDATE(Bonds!$I245,6*(51-1))))</f>
        <v/>
      </c>
      <c r="BE245" s="16" t="str">
        <f>IF(52&gt;$D245,"",IF($E245=1,EOMONTH(EDATE(Bonds!$I245,6*(52-1)),0),EDATE(Bonds!$I245,6*(52-1))))</f>
        <v/>
      </c>
      <c r="BF245" s="16" t="str">
        <f>IF(53&gt;$D245,"",IF($E245=1,EOMONTH(EDATE(Bonds!$I245,6*(53-1)),0),EDATE(Bonds!$I245,6*(53-1))))</f>
        <v/>
      </c>
      <c r="BG245" s="16" t="str">
        <f>IF(54&gt;$D245,"",IF($E245=1,EOMONTH(EDATE(Bonds!$I245,6*(54-1)),0),EDATE(Bonds!$I245,6*(54-1))))</f>
        <v/>
      </c>
      <c r="BH245" s="16" t="str">
        <f>IF(55&gt;$D245,"",IF($E245=1,EOMONTH(EDATE(Bonds!$I245,6*(55-1)),0),EDATE(Bonds!$I245,6*(55-1))))</f>
        <v/>
      </c>
      <c r="BI245" s="16" t="str">
        <f>IF(56&gt;$D245,"",IF($E245=1,EOMONTH(EDATE(Bonds!$I245,6*(56-1)),0),EDATE(Bonds!$I245,6*(56-1))))</f>
        <v/>
      </c>
      <c r="BJ245" s="16" t="str">
        <f>IF(57&gt;$D245,"",IF($E245=1,EOMONTH(EDATE(Bonds!$I245,6*(57-1)),0),EDATE(Bonds!$I245,6*(57-1))))</f>
        <v/>
      </c>
      <c r="BK245" s="16" t="str">
        <f>IF(58&gt;$D245,"",IF($E245=1,EOMONTH(EDATE(Bonds!$I245,6*(58-1)),0),EDATE(Bonds!$I245,6*(58-1))))</f>
        <v/>
      </c>
      <c r="BL245" s="16" t="str">
        <f>IF(59&gt;$D245,"",IF($E245=1,EOMONTH(EDATE(Bonds!$I245,6*(59-1)),0),EDATE(Bonds!$I245,6*(59-1))))</f>
        <v/>
      </c>
      <c r="BM245" s="16" t="str">
        <f>IF(60&gt;$D245,"",IF($E245=1,EOMONTH(EDATE(Bonds!$I245,6*(60-1)),0),EDATE(Bonds!$I245,6*(60-1))))</f>
        <v/>
      </c>
      <c r="BO245" s="22">
        <f t="shared" si="364"/>
        <v>3.7565785405683505E-2</v>
      </c>
      <c r="BP245" s="22">
        <f t="shared" si="365"/>
        <v>4.0160676278393273E-2</v>
      </c>
      <c r="BQ245" s="22">
        <f t="shared" si="366"/>
        <v>4.1870554774944578E-2</v>
      </c>
      <c r="BR245" s="22">
        <f t="shared" si="367"/>
        <v>4.2944346408813706E-2</v>
      </c>
      <c r="BS245" s="22">
        <f t="shared" si="368"/>
        <v>4.3623509349526628E-2</v>
      </c>
      <c r="BT245" s="22">
        <f t="shared" si="369"/>
        <v>4.4041581237153717E-2</v>
      </c>
      <c r="BU245" s="22">
        <f t="shared" si="370"/>
        <v>4.4317074211346924E-2</v>
      </c>
      <c r="BV245" s="22">
        <f t="shared" si="371"/>
        <v>4.4510349250378764E-2</v>
      </c>
      <c r="BW245" s="22">
        <f t="shared" si="372"/>
        <v>4.4674613164434704E-2</v>
      </c>
      <c r="BX245" s="22">
        <f t="shared" si="373"/>
        <v>4.4833625781918747E-2</v>
      </c>
      <c r="BY245" s="22">
        <f t="shared" si="374"/>
        <v>4.5010512910652625E-2</v>
      </c>
      <c r="BZ245" s="22">
        <f t="shared" si="375"/>
        <v>4.5210114329299472E-2</v>
      </c>
      <c r="CA245" s="22">
        <f t="shared" si="376"/>
        <v>4.5440922075908718E-2</v>
      </c>
      <c r="CB245" s="22">
        <f t="shared" si="377"/>
        <v>4.5696854602848114E-2</v>
      </c>
      <c r="CC245" s="22">
        <f t="shared" si="378"/>
        <v>4.5984524498779974E-2</v>
      </c>
      <c r="CD245" s="22">
        <f t="shared" si="379"/>
        <v>4.6291383442721178E-2</v>
      </c>
      <c r="CE245" s="22" t="str">
        <f t="shared" si="380"/>
        <v/>
      </c>
      <c r="CF245" s="22" t="str">
        <f t="shared" si="381"/>
        <v/>
      </c>
      <c r="CG245" s="22" t="str">
        <f t="shared" si="382"/>
        <v/>
      </c>
      <c r="CH245" s="22" t="str">
        <f t="shared" si="383"/>
        <v/>
      </c>
      <c r="CI245" s="22" t="str">
        <f t="shared" si="384"/>
        <v/>
      </c>
      <c r="CJ245" s="22" t="str">
        <f t="shared" si="385"/>
        <v/>
      </c>
      <c r="CK245" s="22" t="str">
        <f t="shared" si="386"/>
        <v/>
      </c>
      <c r="CL245" s="22" t="str">
        <f t="shared" si="387"/>
        <v/>
      </c>
      <c r="CM245" s="22" t="str">
        <f t="shared" si="388"/>
        <v/>
      </c>
      <c r="CN245" s="22" t="str">
        <f t="shared" si="389"/>
        <v/>
      </c>
      <c r="CO245" s="22" t="str">
        <f t="shared" si="390"/>
        <v/>
      </c>
      <c r="CP245" s="22" t="str">
        <f t="shared" si="391"/>
        <v/>
      </c>
      <c r="CQ245" s="22" t="str">
        <f t="shared" si="392"/>
        <v/>
      </c>
      <c r="CR245" s="22" t="str">
        <f t="shared" si="393"/>
        <v/>
      </c>
      <c r="CS245" s="22" t="str">
        <f t="shared" si="394"/>
        <v/>
      </c>
      <c r="CT245" s="22" t="str">
        <f t="shared" si="395"/>
        <v/>
      </c>
      <c r="CU245" s="22" t="str">
        <f t="shared" si="396"/>
        <v/>
      </c>
      <c r="CV245" s="22" t="str">
        <f t="shared" si="397"/>
        <v/>
      </c>
      <c r="CW245" s="22" t="str">
        <f t="shared" si="398"/>
        <v/>
      </c>
      <c r="CX245" s="22" t="str">
        <f t="shared" si="399"/>
        <v/>
      </c>
      <c r="CY245" s="22" t="str">
        <f t="shared" si="400"/>
        <v/>
      </c>
      <c r="CZ245" s="22" t="str">
        <f t="shared" si="401"/>
        <v/>
      </c>
      <c r="DA245" s="22" t="str">
        <f t="shared" si="402"/>
        <v/>
      </c>
      <c r="DB245" s="22" t="str">
        <f t="shared" si="403"/>
        <v/>
      </c>
      <c r="DC245" s="22" t="str">
        <f t="shared" si="404"/>
        <v/>
      </c>
      <c r="DD245" s="22" t="str">
        <f t="shared" si="405"/>
        <v/>
      </c>
      <c r="DE245" s="22" t="str">
        <f t="shared" si="406"/>
        <v/>
      </c>
      <c r="DF245" s="22" t="str">
        <f t="shared" si="407"/>
        <v/>
      </c>
      <c r="DG245" s="22" t="str">
        <f t="shared" si="408"/>
        <v/>
      </c>
      <c r="DH245" s="22" t="str">
        <f t="shared" si="409"/>
        <v/>
      </c>
      <c r="DI245" s="22" t="str">
        <f t="shared" si="410"/>
        <v/>
      </c>
      <c r="DJ245" s="22" t="str">
        <f t="shared" si="411"/>
        <v/>
      </c>
      <c r="DK245" s="22" t="str">
        <f t="shared" si="412"/>
        <v/>
      </c>
      <c r="DL245" s="22" t="str">
        <f t="shared" si="413"/>
        <v/>
      </c>
      <c r="DM245" s="22" t="str">
        <f t="shared" si="414"/>
        <v/>
      </c>
      <c r="DN245" s="22" t="str">
        <f t="shared" si="415"/>
        <v/>
      </c>
      <c r="DO245" s="22" t="str">
        <f t="shared" si="416"/>
        <v/>
      </c>
      <c r="DP245" s="22" t="str">
        <f t="shared" si="417"/>
        <v/>
      </c>
      <c r="DQ245" s="22" t="str">
        <f t="shared" si="418"/>
        <v/>
      </c>
      <c r="DR245" s="22" t="str">
        <f t="shared" si="419"/>
        <v/>
      </c>
      <c r="DS245" s="22" t="str">
        <f t="shared" si="420"/>
        <v/>
      </c>
      <c r="DT245" s="22" t="str">
        <f t="shared" si="421"/>
        <v/>
      </c>
      <c r="DU245" s="22" t="str">
        <f t="shared" si="422"/>
        <v/>
      </c>
      <c r="DV245" s="22" t="str">
        <f t="shared" si="423"/>
        <v/>
      </c>
      <c r="DX245" s="18">
        <f t="shared" si="424"/>
        <v>2.1722441028519031</v>
      </c>
      <c r="DY245" s="18">
        <f t="shared" si="425"/>
        <v>2.1283819772963173</v>
      </c>
      <c r="DZ245" s="18">
        <f t="shared" si="426"/>
        <v>2.081498865812395</v>
      </c>
      <c r="EA245" s="18">
        <f t="shared" si="427"/>
        <v>2.0348071685680544</v>
      </c>
      <c r="EB245" s="18">
        <f t="shared" si="428"/>
        <v>1.9882715322307394</v>
      </c>
      <c r="EC245" s="18">
        <f t="shared" si="429"/>
        <v>1.9435393346309926</v>
      </c>
      <c r="ED245" s="18">
        <f t="shared" si="430"/>
        <v>1.8991954864934251</v>
      </c>
      <c r="EE245" s="18">
        <f t="shared" si="431"/>
        <v>1.8565905182424125</v>
      </c>
      <c r="EF245" s="18">
        <f t="shared" si="432"/>
        <v>1.8141472974610851</v>
      </c>
      <c r="EG245" s="18">
        <f t="shared" si="433"/>
        <v>1.7730777409558445</v>
      </c>
      <c r="EH245" s="18">
        <f t="shared" si="434"/>
        <v>1.7318633988560288</v>
      </c>
      <c r="EI245" s="18">
        <f t="shared" si="435"/>
        <v>1.6915056890402831</v>
      </c>
      <c r="EJ245" s="18">
        <f t="shared" si="436"/>
        <v>1.6510296265887054</v>
      </c>
      <c r="EK245" s="18">
        <f t="shared" si="437"/>
        <v>1.6114812696699097</v>
      </c>
      <c r="EL245" s="18">
        <f t="shared" si="438"/>
        <v>1.57152850820961</v>
      </c>
      <c r="EM245" s="18">
        <f t="shared" si="439"/>
        <v>71.588641582673219</v>
      </c>
      <c r="EN245" s="18">
        <f t="shared" si="440"/>
        <v>0</v>
      </c>
      <c r="EO245" s="18">
        <f t="shared" si="441"/>
        <v>0</v>
      </c>
      <c r="EP245" s="18">
        <f t="shared" si="442"/>
        <v>0</v>
      </c>
      <c r="EQ245" s="18">
        <f t="shared" si="443"/>
        <v>0</v>
      </c>
      <c r="ER245" s="18">
        <f t="shared" si="444"/>
        <v>0</v>
      </c>
      <c r="ES245" s="18">
        <f t="shared" si="445"/>
        <v>0</v>
      </c>
      <c r="ET245" s="18">
        <f t="shared" si="446"/>
        <v>0</v>
      </c>
      <c r="EU245" s="18">
        <f t="shared" si="447"/>
        <v>0</v>
      </c>
      <c r="EV245" s="18">
        <f t="shared" si="448"/>
        <v>0</v>
      </c>
      <c r="EW245" s="18">
        <f t="shared" si="449"/>
        <v>0</v>
      </c>
      <c r="EX245" s="18">
        <f t="shared" si="450"/>
        <v>0</v>
      </c>
      <c r="EY245" s="18">
        <f t="shared" si="451"/>
        <v>0</v>
      </c>
      <c r="EZ245" s="18">
        <f t="shared" si="452"/>
        <v>0</v>
      </c>
      <c r="FA245" s="18">
        <f t="shared" si="453"/>
        <v>0</v>
      </c>
      <c r="FB245" s="18">
        <f t="shared" si="454"/>
        <v>0</v>
      </c>
      <c r="FC245" s="18">
        <f t="shared" si="455"/>
        <v>0</v>
      </c>
      <c r="FD245" s="18">
        <f t="shared" si="456"/>
        <v>0</v>
      </c>
      <c r="FE245" s="18">
        <f t="shared" si="457"/>
        <v>0</v>
      </c>
      <c r="FF245" s="18">
        <f t="shared" si="458"/>
        <v>0</v>
      </c>
      <c r="FG245" s="18">
        <f t="shared" si="459"/>
        <v>0</v>
      </c>
      <c r="FH245" s="18">
        <f t="shared" si="460"/>
        <v>0</v>
      </c>
      <c r="FI245" s="18">
        <f t="shared" si="461"/>
        <v>0</v>
      </c>
      <c r="FJ245" s="18">
        <f t="shared" si="462"/>
        <v>0</v>
      </c>
      <c r="FK245" s="18">
        <f t="shared" si="463"/>
        <v>0</v>
      </c>
      <c r="FL245" s="18">
        <f t="shared" si="464"/>
        <v>0</v>
      </c>
      <c r="FM245" s="18">
        <f t="shared" si="465"/>
        <v>0</v>
      </c>
      <c r="FN245" s="18">
        <f t="shared" si="466"/>
        <v>0</v>
      </c>
      <c r="FO245" s="18">
        <f t="shared" si="467"/>
        <v>0</v>
      </c>
      <c r="FP245" s="18">
        <f t="shared" si="468"/>
        <v>0</v>
      </c>
      <c r="FQ245" s="18">
        <f t="shared" si="469"/>
        <v>0</v>
      </c>
      <c r="FR245" s="18">
        <f t="shared" si="470"/>
        <v>0</v>
      </c>
      <c r="FS245" s="18">
        <f t="shared" si="471"/>
        <v>0</v>
      </c>
      <c r="FT245" s="18">
        <f t="shared" si="472"/>
        <v>0</v>
      </c>
      <c r="FU245" s="18">
        <f t="shared" si="473"/>
        <v>0</v>
      </c>
      <c r="FV245" s="18">
        <f t="shared" si="474"/>
        <v>0</v>
      </c>
      <c r="FW245" s="18">
        <f t="shared" si="475"/>
        <v>0</v>
      </c>
      <c r="FX245" s="18">
        <f t="shared" si="476"/>
        <v>0</v>
      </c>
      <c r="FY245" s="18">
        <f t="shared" si="477"/>
        <v>0</v>
      </c>
      <c r="FZ245" s="18">
        <f t="shared" si="478"/>
        <v>0</v>
      </c>
      <c r="GA245" s="18">
        <f t="shared" si="479"/>
        <v>0</v>
      </c>
      <c r="GB245" s="18">
        <f t="shared" si="480"/>
        <v>0</v>
      </c>
      <c r="GC245" s="18">
        <f t="shared" si="481"/>
        <v>0</v>
      </c>
      <c r="GD245" s="18">
        <f t="shared" si="482"/>
        <v>0</v>
      </c>
      <c r="GE245" s="18">
        <f t="shared" si="483"/>
        <v>0</v>
      </c>
    </row>
    <row r="246" spans="1:187" x14ac:dyDescent="0.2">
      <c r="A246">
        <v>243</v>
      </c>
      <c r="B246" s="16">
        <f>Bonds!B246</f>
        <v>49171</v>
      </c>
      <c r="C246" s="17">
        <f>Bonds!C246</f>
        <v>3.875</v>
      </c>
      <c r="D246">
        <f>Bonds!Q246</f>
        <v>16</v>
      </c>
      <c r="E246">
        <f t="shared" si="363"/>
        <v>0</v>
      </c>
      <c r="F246" s="16">
        <f>IF(1&gt;$D246,"",IF($E246=1,EOMONTH(EDATE(Bonds!$I246,6*(1-1)),0),EDATE(Bonds!$I246,6*(1-1))))</f>
        <v>46433</v>
      </c>
      <c r="G246" s="16">
        <f>IF(2&gt;$D246,"",IF($E246=1,EOMONTH(EDATE(Bonds!$I246,6*(2-1)),0),EDATE(Bonds!$I246,6*(2-1))))</f>
        <v>46614</v>
      </c>
      <c r="H246" s="16">
        <f>IF(3&gt;$D246,"",IF($E246=1,EOMONTH(EDATE(Bonds!$I246,6*(3-1)),0),EDATE(Bonds!$I246,6*(3-1))))</f>
        <v>46798</v>
      </c>
      <c r="I246" s="16">
        <f>IF(4&gt;$D246,"",IF($E246=1,EOMONTH(EDATE(Bonds!$I246,6*(4-1)),0),EDATE(Bonds!$I246,6*(4-1))))</f>
        <v>46980</v>
      </c>
      <c r="J246" s="16">
        <f>IF(5&gt;$D246,"",IF($E246=1,EOMONTH(EDATE(Bonds!$I246,6*(5-1)),0),EDATE(Bonds!$I246,6*(5-1))))</f>
        <v>47164</v>
      </c>
      <c r="K246" s="16">
        <f>IF(6&gt;$D246,"",IF($E246=1,EOMONTH(EDATE(Bonds!$I246,6*(6-1)),0),EDATE(Bonds!$I246,6*(6-1))))</f>
        <v>47345</v>
      </c>
      <c r="L246" s="16">
        <f>IF(7&gt;$D246,"",IF($E246=1,EOMONTH(EDATE(Bonds!$I246,6*(7-1)),0),EDATE(Bonds!$I246,6*(7-1))))</f>
        <v>47529</v>
      </c>
      <c r="M246" s="16">
        <f>IF(8&gt;$D246,"",IF($E246=1,EOMONTH(EDATE(Bonds!$I246,6*(8-1)),0),EDATE(Bonds!$I246,6*(8-1))))</f>
        <v>47710</v>
      </c>
      <c r="N246" s="16">
        <f>IF(9&gt;$D246,"",IF($E246=1,EOMONTH(EDATE(Bonds!$I246,6*(9-1)),0),EDATE(Bonds!$I246,6*(9-1))))</f>
        <v>47894</v>
      </c>
      <c r="O246" s="16">
        <f>IF(10&gt;$D246,"",IF($E246=1,EOMONTH(EDATE(Bonds!$I246,6*(10-1)),0),EDATE(Bonds!$I246,6*(10-1))))</f>
        <v>48075</v>
      </c>
      <c r="P246" s="16">
        <f>IF(11&gt;$D246,"",IF($E246=1,EOMONTH(EDATE(Bonds!$I246,6*(11-1)),0),EDATE(Bonds!$I246,6*(11-1))))</f>
        <v>48259</v>
      </c>
      <c r="Q246" s="16">
        <f>IF(12&gt;$D246,"",IF($E246=1,EOMONTH(EDATE(Bonds!$I246,6*(12-1)),0),EDATE(Bonds!$I246,6*(12-1))))</f>
        <v>48441</v>
      </c>
      <c r="R246" s="16">
        <f>IF(13&gt;$D246,"",IF($E246=1,EOMONTH(EDATE(Bonds!$I246,6*(13-1)),0),EDATE(Bonds!$I246,6*(13-1))))</f>
        <v>48625</v>
      </c>
      <c r="S246" s="16">
        <f>IF(14&gt;$D246,"",IF($E246=1,EOMONTH(EDATE(Bonds!$I246,6*(14-1)),0),EDATE(Bonds!$I246,6*(14-1))))</f>
        <v>48806</v>
      </c>
      <c r="T246" s="16">
        <f>IF(15&gt;$D246,"",IF($E246=1,EOMONTH(EDATE(Bonds!$I246,6*(15-1)),0),EDATE(Bonds!$I246,6*(15-1))))</f>
        <v>48990</v>
      </c>
      <c r="U246" s="16">
        <f>IF(16&gt;$D246,"",IF($E246=1,EOMONTH(EDATE(Bonds!$I246,6*(16-1)),0),EDATE(Bonds!$I246,6*(16-1))))</f>
        <v>49171</v>
      </c>
      <c r="V246" s="16" t="str">
        <f>IF(17&gt;$D246,"",IF($E246=1,EOMONTH(EDATE(Bonds!$I246,6*(17-1)),0),EDATE(Bonds!$I246,6*(17-1))))</f>
        <v/>
      </c>
      <c r="W246" s="16" t="str">
        <f>IF(18&gt;$D246,"",IF($E246=1,EOMONTH(EDATE(Bonds!$I246,6*(18-1)),0),EDATE(Bonds!$I246,6*(18-1))))</f>
        <v/>
      </c>
      <c r="X246" s="16" t="str">
        <f>IF(19&gt;$D246,"",IF($E246=1,EOMONTH(EDATE(Bonds!$I246,6*(19-1)),0),EDATE(Bonds!$I246,6*(19-1))))</f>
        <v/>
      </c>
      <c r="Y246" s="16" t="str">
        <f>IF(20&gt;$D246,"",IF($E246=1,EOMONTH(EDATE(Bonds!$I246,6*(20-1)),0),EDATE(Bonds!$I246,6*(20-1))))</f>
        <v/>
      </c>
      <c r="Z246" s="16" t="str">
        <f>IF(21&gt;$D246,"",IF($E246=1,EOMONTH(EDATE(Bonds!$I246,6*(21-1)),0),EDATE(Bonds!$I246,6*(21-1))))</f>
        <v/>
      </c>
      <c r="AA246" s="16" t="str">
        <f>IF(22&gt;$D246,"",IF($E246=1,EOMONTH(EDATE(Bonds!$I246,6*(22-1)),0),EDATE(Bonds!$I246,6*(22-1))))</f>
        <v/>
      </c>
      <c r="AB246" s="16" t="str">
        <f>IF(23&gt;$D246,"",IF($E246=1,EOMONTH(EDATE(Bonds!$I246,6*(23-1)),0),EDATE(Bonds!$I246,6*(23-1))))</f>
        <v/>
      </c>
      <c r="AC246" s="16" t="str">
        <f>IF(24&gt;$D246,"",IF($E246=1,EOMONTH(EDATE(Bonds!$I246,6*(24-1)),0),EDATE(Bonds!$I246,6*(24-1))))</f>
        <v/>
      </c>
      <c r="AD246" s="16" t="str">
        <f>IF(25&gt;$D246,"",IF($E246=1,EOMONTH(EDATE(Bonds!$I246,6*(25-1)),0),EDATE(Bonds!$I246,6*(25-1))))</f>
        <v/>
      </c>
      <c r="AE246" s="16" t="str">
        <f>IF(26&gt;$D246,"",IF($E246=1,EOMONTH(EDATE(Bonds!$I246,6*(26-1)),0),EDATE(Bonds!$I246,6*(26-1))))</f>
        <v/>
      </c>
      <c r="AF246" s="16" t="str">
        <f>IF(27&gt;$D246,"",IF($E246=1,EOMONTH(EDATE(Bonds!$I246,6*(27-1)),0),EDATE(Bonds!$I246,6*(27-1))))</f>
        <v/>
      </c>
      <c r="AG246" s="16" t="str">
        <f>IF(28&gt;$D246,"",IF($E246=1,EOMONTH(EDATE(Bonds!$I246,6*(28-1)),0),EDATE(Bonds!$I246,6*(28-1))))</f>
        <v/>
      </c>
      <c r="AH246" s="16" t="str">
        <f>IF(29&gt;$D246,"",IF($E246=1,EOMONTH(EDATE(Bonds!$I246,6*(29-1)),0),EDATE(Bonds!$I246,6*(29-1))))</f>
        <v/>
      </c>
      <c r="AI246" s="16" t="str">
        <f>IF(30&gt;$D246,"",IF($E246=1,EOMONTH(EDATE(Bonds!$I246,6*(30-1)),0),EDATE(Bonds!$I246,6*(30-1))))</f>
        <v/>
      </c>
      <c r="AJ246" s="16" t="str">
        <f>IF(31&gt;$D246,"",IF($E246=1,EOMONTH(EDATE(Bonds!$I246,6*(31-1)),0),EDATE(Bonds!$I246,6*(31-1))))</f>
        <v/>
      </c>
      <c r="AK246" s="16" t="str">
        <f>IF(32&gt;$D246,"",IF($E246=1,EOMONTH(EDATE(Bonds!$I246,6*(32-1)),0),EDATE(Bonds!$I246,6*(32-1))))</f>
        <v/>
      </c>
      <c r="AL246" s="16" t="str">
        <f>IF(33&gt;$D246,"",IF($E246=1,EOMONTH(EDATE(Bonds!$I246,6*(33-1)),0),EDATE(Bonds!$I246,6*(33-1))))</f>
        <v/>
      </c>
      <c r="AM246" s="16" t="str">
        <f>IF(34&gt;$D246,"",IF($E246=1,EOMONTH(EDATE(Bonds!$I246,6*(34-1)),0),EDATE(Bonds!$I246,6*(34-1))))</f>
        <v/>
      </c>
      <c r="AN246" s="16" t="str">
        <f>IF(35&gt;$D246,"",IF($E246=1,EOMONTH(EDATE(Bonds!$I246,6*(35-1)),0),EDATE(Bonds!$I246,6*(35-1))))</f>
        <v/>
      </c>
      <c r="AO246" s="16" t="str">
        <f>IF(36&gt;$D246,"",IF($E246=1,EOMONTH(EDATE(Bonds!$I246,6*(36-1)),0),EDATE(Bonds!$I246,6*(36-1))))</f>
        <v/>
      </c>
      <c r="AP246" s="16" t="str">
        <f>IF(37&gt;$D246,"",IF($E246=1,EOMONTH(EDATE(Bonds!$I246,6*(37-1)),0),EDATE(Bonds!$I246,6*(37-1))))</f>
        <v/>
      </c>
      <c r="AQ246" s="16" t="str">
        <f>IF(38&gt;$D246,"",IF($E246=1,EOMONTH(EDATE(Bonds!$I246,6*(38-1)),0),EDATE(Bonds!$I246,6*(38-1))))</f>
        <v/>
      </c>
      <c r="AR246" s="16" t="str">
        <f>IF(39&gt;$D246,"",IF($E246=1,EOMONTH(EDATE(Bonds!$I246,6*(39-1)),0),EDATE(Bonds!$I246,6*(39-1))))</f>
        <v/>
      </c>
      <c r="AS246" s="16" t="str">
        <f>IF(40&gt;$D246,"",IF($E246=1,EOMONTH(EDATE(Bonds!$I246,6*(40-1)),0),EDATE(Bonds!$I246,6*(40-1))))</f>
        <v/>
      </c>
      <c r="AT246" s="16" t="str">
        <f>IF(41&gt;$D246,"",IF($E246=1,EOMONTH(EDATE(Bonds!$I246,6*(41-1)),0),EDATE(Bonds!$I246,6*(41-1))))</f>
        <v/>
      </c>
      <c r="AU246" s="16" t="str">
        <f>IF(42&gt;$D246,"",IF($E246=1,EOMONTH(EDATE(Bonds!$I246,6*(42-1)),0),EDATE(Bonds!$I246,6*(42-1))))</f>
        <v/>
      </c>
      <c r="AV246" s="16" t="str">
        <f>IF(43&gt;$D246,"",IF($E246=1,EOMONTH(EDATE(Bonds!$I246,6*(43-1)),0),EDATE(Bonds!$I246,6*(43-1))))</f>
        <v/>
      </c>
      <c r="AW246" s="16" t="str">
        <f>IF(44&gt;$D246,"",IF($E246=1,EOMONTH(EDATE(Bonds!$I246,6*(44-1)),0),EDATE(Bonds!$I246,6*(44-1))))</f>
        <v/>
      </c>
      <c r="AX246" s="16" t="str">
        <f>IF(45&gt;$D246,"",IF($E246=1,EOMONTH(EDATE(Bonds!$I246,6*(45-1)),0),EDATE(Bonds!$I246,6*(45-1))))</f>
        <v/>
      </c>
      <c r="AY246" s="16" t="str">
        <f>IF(46&gt;$D246,"",IF($E246=1,EOMONTH(EDATE(Bonds!$I246,6*(46-1)),0),EDATE(Bonds!$I246,6*(46-1))))</f>
        <v/>
      </c>
      <c r="AZ246" s="16" t="str">
        <f>IF(47&gt;$D246,"",IF($E246=1,EOMONTH(EDATE(Bonds!$I246,6*(47-1)),0),EDATE(Bonds!$I246,6*(47-1))))</f>
        <v/>
      </c>
      <c r="BA246" s="16" t="str">
        <f>IF(48&gt;$D246,"",IF($E246=1,EOMONTH(EDATE(Bonds!$I246,6*(48-1)),0),EDATE(Bonds!$I246,6*(48-1))))</f>
        <v/>
      </c>
      <c r="BB246" s="16" t="str">
        <f>IF(49&gt;$D246,"",IF($E246=1,EOMONTH(EDATE(Bonds!$I246,6*(49-1)),0),EDATE(Bonds!$I246,6*(49-1))))</f>
        <v/>
      </c>
      <c r="BC246" s="16" t="str">
        <f>IF(50&gt;$D246,"",IF($E246=1,EOMONTH(EDATE(Bonds!$I246,6*(50-1)),0),EDATE(Bonds!$I246,6*(50-1))))</f>
        <v/>
      </c>
      <c r="BD246" s="16" t="str">
        <f>IF(51&gt;$D246,"",IF($E246=1,EOMONTH(EDATE(Bonds!$I246,6*(51-1)),0),EDATE(Bonds!$I246,6*(51-1))))</f>
        <v/>
      </c>
      <c r="BE246" s="16" t="str">
        <f>IF(52&gt;$D246,"",IF($E246=1,EOMONTH(EDATE(Bonds!$I246,6*(52-1)),0),EDATE(Bonds!$I246,6*(52-1))))</f>
        <v/>
      </c>
      <c r="BF246" s="16" t="str">
        <f>IF(53&gt;$D246,"",IF($E246=1,EOMONTH(EDATE(Bonds!$I246,6*(53-1)),0),EDATE(Bonds!$I246,6*(53-1))))</f>
        <v/>
      </c>
      <c r="BG246" s="16" t="str">
        <f>IF(54&gt;$D246,"",IF($E246=1,EOMONTH(EDATE(Bonds!$I246,6*(54-1)),0),EDATE(Bonds!$I246,6*(54-1))))</f>
        <v/>
      </c>
      <c r="BH246" s="16" t="str">
        <f>IF(55&gt;$D246,"",IF($E246=1,EOMONTH(EDATE(Bonds!$I246,6*(55-1)),0),EDATE(Bonds!$I246,6*(55-1))))</f>
        <v/>
      </c>
      <c r="BI246" s="16" t="str">
        <f>IF(56&gt;$D246,"",IF($E246=1,EOMONTH(EDATE(Bonds!$I246,6*(56-1)),0),EDATE(Bonds!$I246,6*(56-1))))</f>
        <v/>
      </c>
      <c r="BJ246" s="16" t="str">
        <f>IF(57&gt;$D246,"",IF($E246=1,EOMONTH(EDATE(Bonds!$I246,6*(57-1)),0),EDATE(Bonds!$I246,6*(57-1))))</f>
        <v/>
      </c>
      <c r="BK246" s="16" t="str">
        <f>IF(58&gt;$D246,"",IF($E246=1,EOMONTH(EDATE(Bonds!$I246,6*(58-1)),0),EDATE(Bonds!$I246,6*(58-1))))</f>
        <v/>
      </c>
      <c r="BL246" s="16" t="str">
        <f>IF(59&gt;$D246,"",IF($E246=1,EOMONTH(EDATE(Bonds!$I246,6*(59-1)),0),EDATE(Bonds!$I246,6*(59-1))))</f>
        <v/>
      </c>
      <c r="BM246" s="16" t="str">
        <f>IF(60&gt;$D246,"",IF($E246=1,EOMONTH(EDATE(Bonds!$I246,6*(60-1)),0),EDATE(Bonds!$I246,6*(60-1))))</f>
        <v/>
      </c>
      <c r="BO246" s="22">
        <f t="shared" si="364"/>
        <v>3.9020657449939315E-2</v>
      </c>
      <c r="BP246" s="22">
        <f t="shared" si="365"/>
        <v>4.1110910077221674E-2</v>
      </c>
      <c r="BQ246" s="22">
        <f t="shared" si="366"/>
        <v>4.2474903504774571E-2</v>
      </c>
      <c r="BR246" s="22">
        <f t="shared" si="367"/>
        <v>4.3324176224102208E-2</v>
      </c>
      <c r="BS246" s="22">
        <f t="shared" si="368"/>
        <v>4.3859676958404203E-2</v>
      </c>
      <c r="BT246" s="22">
        <f t="shared" si="369"/>
        <v>4.4193064657407355E-2</v>
      </c>
      <c r="BU246" s="22">
        <f t="shared" si="370"/>
        <v>4.4421617888674783E-2</v>
      </c>
      <c r="BV246" s="22">
        <f t="shared" si="371"/>
        <v>4.4594344852586863E-2</v>
      </c>
      <c r="BW246" s="22">
        <f t="shared" si="372"/>
        <v>4.4754437131412791E-2</v>
      </c>
      <c r="BX246" s="22">
        <f t="shared" si="373"/>
        <v>4.4919387561918309E-2</v>
      </c>
      <c r="BY246" s="22">
        <f t="shared" si="374"/>
        <v>4.5107990909957416E-2</v>
      </c>
      <c r="BZ246" s="22">
        <f t="shared" si="375"/>
        <v>4.5321776780841601E-2</v>
      </c>
      <c r="CA246" s="22">
        <f t="shared" si="376"/>
        <v>4.5567503306295901E-2</v>
      </c>
      <c r="CB246" s="22">
        <f t="shared" si="377"/>
        <v>4.583740404551357E-2</v>
      </c>
      <c r="CC246" s="22">
        <f t="shared" si="378"/>
        <v>4.6137769365832942E-2</v>
      </c>
      <c r="CD246" s="22">
        <f t="shared" si="379"/>
        <v>4.645521716226661E-2</v>
      </c>
      <c r="CE246" s="22" t="str">
        <f t="shared" si="380"/>
        <v/>
      </c>
      <c r="CF246" s="22" t="str">
        <f t="shared" si="381"/>
        <v/>
      </c>
      <c r="CG246" s="22" t="str">
        <f t="shared" si="382"/>
        <v/>
      </c>
      <c r="CH246" s="22" t="str">
        <f t="shared" si="383"/>
        <v/>
      </c>
      <c r="CI246" s="22" t="str">
        <f t="shared" si="384"/>
        <v/>
      </c>
      <c r="CJ246" s="22" t="str">
        <f t="shared" si="385"/>
        <v/>
      </c>
      <c r="CK246" s="22" t="str">
        <f t="shared" si="386"/>
        <v/>
      </c>
      <c r="CL246" s="22" t="str">
        <f t="shared" si="387"/>
        <v/>
      </c>
      <c r="CM246" s="22" t="str">
        <f t="shared" si="388"/>
        <v/>
      </c>
      <c r="CN246" s="22" t="str">
        <f t="shared" si="389"/>
        <v/>
      </c>
      <c r="CO246" s="22" t="str">
        <f t="shared" si="390"/>
        <v/>
      </c>
      <c r="CP246" s="22" t="str">
        <f t="shared" si="391"/>
        <v/>
      </c>
      <c r="CQ246" s="22" t="str">
        <f t="shared" si="392"/>
        <v/>
      </c>
      <c r="CR246" s="22" t="str">
        <f t="shared" si="393"/>
        <v/>
      </c>
      <c r="CS246" s="22" t="str">
        <f t="shared" si="394"/>
        <v/>
      </c>
      <c r="CT246" s="22" t="str">
        <f t="shared" si="395"/>
        <v/>
      </c>
      <c r="CU246" s="22" t="str">
        <f t="shared" si="396"/>
        <v/>
      </c>
      <c r="CV246" s="22" t="str">
        <f t="shared" si="397"/>
        <v/>
      </c>
      <c r="CW246" s="22" t="str">
        <f t="shared" si="398"/>
        <v/>
      </c>
      <c r="CX246" s="22" t="str">
        <f t="shared" si="399"/>
        <v/>
      </c>
      <c r="CY246" s="22" t="str">
        <f t="shared" si="400"/>
        <v/>
      </c>
      <c r="CZ246" s="22" t="str">
        <f t="shared" si="401"/>
        <v/>
      </c>
      <c r="DA246" s="22" t="str">
        <f t="shared" si="402"/>
        <v/>
      </c>
      <c r="DB246" s="22" t="str">
        <f t="shared" si="403"/>
        <v/>
      </c>
      <c r="DC246" s="22" t="str">
        <f t="shared" si="404"/>
        <v/>
      </c>
      <c r="DD246" s="22" t="str">
        <f t="shared" si="405"/>
        <v/>
      </c>
      <c r="DE246" s="22" t="str">
        <f t="shared" si="406"/>
        <v/>
      </c>
      <c r="DF246" s="22" t="str">
        <f t="shared" si="407"/>
        <v/>
      </c>
      <c r="DG246" s="22" t="str">
        <f t="shared" si="408"/>
        <v/>
      </c>
      <c r="DH246" s="22" t="str">
        <f t="shared" si="409"/>
        <v/>
      </c>
      <c r="DI246" s="22" t="str">
        <f t="shared" si="410"/>
        <v/>
      </c>
      <c r="DJ246" s="22" t="str">
        <f t="shared" si="411"/>
        <v/>
      </c>
      <c r="DK246" s="22" t="str">
        <f t="shared" si="412"/>
        <v/>
      </c>
      <c r="DL246" s="22" t="str">
        <f t="shared" si="413"/>
        <v/>
      </c>
      <c r="DM246" s="22" t="str">
        <f t="shared" si="414"/>
        <v/>
      </c>
      <c r="DN246" s="22" t="str">
        <f t="shared" si="415"/>
        <v/>
      </c>
      <c r="DO246" s="22" t="str">
        <f t="shared" si="416"/>
        <v/>
      </c>
      <c r="DP246" s="22" t="str">
        <f t="shared" si="417"/>
        <v/>
      </c>
      <c r="DQ246" s="22" t="str">
        <f t="shared" si="418"/>
        <v/>
      </c>
      <c r="DR246" s="22" t="str">
        <f t="shared" si="419"/>
        <v/>
      </c>
      <c r="DS246" s="22" t="str">
        <f t="shared" si="420"/>
        <v/>
      </c>
      <c r="DT246" s="22" t="str">
        <f t="shared" si="421"/>
        <v/>
      </c>
      <c r="DU246" s="22" t="str">
        <f t="shared" si="422"/>
        <v/>
      </c>
      <c r="DV246" s="22" t="str">
        <f t="shared" si="423"/>
        <v/>
      </c>
      <c r="DX246" s="18">
        <f t="shared" si="424"/>
        <v>1.9046409945489071</v>
      </c>
      <c r="DY246" s="18">
        <f t="shared" si="425"/>
        <v>1.8644959627275126</v>
      </c>
      <c r="DZ246" s="18">
        <f t="shared" si="426"/>
        <v>1.8226736160779151</v>
      </c>
      <c r="EA246" s="18">
        <f t="shared" si="427"/>
        <v>1.781543540957508</v>
      </c>
      <c r="EB246" s="18">
        <f t="shared" si="428"/>
        <v>1.7407791582017365</v>
      </c>
      <c r="EC246" s="18">
        <f t="shared" si="429"/>
        <v>1.7016596792675458</v>
      </c>
      <c r="ED246" s="18">
        <f t="shared" si="430"/>
        <v>1.6628607050921651</v>
      </c>
      <c r="EE246" s="18">
        <f t="shared" si="431"/>
        <v>1.6255255151541499</v>
      </c>
      <c r="EF246" s="18">
        <f t="shared" si="432"/>
        <v>1.5882610451400818</v>
      </c>
      <c r="EG246" s="18">
        <f t="shared" si="433"/>
        <v>1.5521360533910409</v>
      </c>
      <c r="EH246" s="18">
        <f t="shared" si="434"/>
        <v>1.515827627047805</v>
      </c>
      <c r="EI246" s="18">
        <f t="shared" si="435"/>
        <v>1.4802330551757454</v>
      </c>
      <c r="EJ246" s="18">
        <f t="shared" si="436"/>
        <v>1.4445082922683983</v>
      </c>
      <c r="EK246" s="18">
        <f t="shared" si="437"/>
        <v>1.4095908096671776</v>
      </c>
      <c r="EL246" s="18">
        <f t="shared" si="438"/>
        <v>1.3743164927960532</v>
      </c>
      <c r="EM246" s="18">
        <f t="shared" si="439"/>
        <v>70.493336214427842</v>
      </c>
      <c r="EN246" s="18">
        <f t="shared" si="440"/>
        <v>0</v>
      </c>
      <c r="EO246" s="18">
        <f t="shared" si="441"/>
        <v>0</v>
      </c>
      <c r="EP246" s="18">
        <f t="shared" si="442"/>
        <v>0</v>
      </c>
      <c r="EQ246" s="18">
        <f t="shared" si="443"/>
        <v>0</v>
      </c>
      <c r="ER246" s="18">
        <f t="shared" si="444"/>
        <v>0</v>
      </c>
      <c r="ES246" s="18">
        <f t="shared" si="445"/>
        <v>0</v>
      </c>
      <c r="ET246" s="18">
        <f t="shared" si="446"/>
        <v>0</v>
      </c>
      <c r="EU246" s="18">
        <f t="shared" si="447"/>
        <v>0</v>
      </c>
      <c r="EV246" s="18">
        <f t="shared" si="448"/>
        <v>0</v>
      </c>
      <c r="EW246" s="18">
        <f t="shared" si="449"/>
        <v>0</v>
      </c>
      <c r="EX246" s="18">
        <f t="shared" si="450"/>
        <v>0</v>
      </c>
      <c r="EY246" s="18">
        <f t="shared" si="451"/>
        <v>0</v>
      </c>
      <c r="EZ246" s="18">
        <f t="shared" si="452"/>
        <v>0</v>
      </c>
      <c r="FA246" s="18">
        <f t="shared" si="453"/>
        <v>0</v>
      </c>
      <c r="FB246" s="18">
        <f t="shared" si="454"/>
        <v>0</v>
      </c>
      <c r="FC246" s="18">
        <f t="shared" si="455"/>
        <v>0</v>
      </c>
      <c r="FD246" s="18">
        <f t="shared" si="456"/>
        <v>0</v>
      </c>
      <c r="FE246" s="18">
        <f t="shared" si="457"/>
        <v>0</v>
      </c>
      <c r="FF246" s="18">
        <f t="shared" si="458"/>
        <v>0</v>
      </c>
      <c r="FG246" s="18">
        <f t="shared" si="459"/>
        <v>0</v>
      </c>
      <c r="FH246" s="18">
        <f t="shared" si="460"/>
        <v>0</v>
      </c>
      <c r="FI246" s="18">
        <f t="shared" si="461"/>
        <v>0</v>
      </c>
      <c r="FJ246" s="18">
        <f t="shared" si="462"/>
        <v>0</v>
      </c>
      <c r="FK246" s="18">
        <f t="shared" si="463"/>
        <v>0</v>
      </c>
      <c r="FL246" s="18">
        <f t="shared" si="464"/>
        <v>0</v>
      </c>
      <c r="FM246" s="18">
        <f t="shared" si="465"/>
        <v>0</v>
      </c>
      <c r="FN246" s="18">
        <f t="shared" si="466"/>
        <v>0</v>
      </c>
      <c r="FO246" s="18">
        <f t="shared" si="467"/>
        <v>0</v>
      </c>
      <c r="FP246" s="18">
        <f t="shared" si="468"/>
        <v>0</v>
      </c>
      <c r="FQ246" s="18">
        <f t="shared" si="469"/>
        <v>0</v>
      </c>
      <c r="FR246" s="18">
        <f t="shared" si="470"/>
        <v>0</v>
      </c>
      <c r="FS246" s="18">
        <f t="shared" si="471"/>
        <v>0</v>
      </c>
      <c r="FT246" s="18">
        <f t="shared" si="472"/>
        <v>0</v>
      </c>
      <c r="FU246" s="18">
        <f t="shared" si="473"/>
        <v>0</v>
      </c>
      <c r="FV246" s="18">
        <f t="shared" si="474"/>
        <v>0</v>
      </c>
      <c r="FW246" s="18">
        <f t="shared" si="475"/>
        <v>0</v>
      </c>
      <c r="FX246" s="18">
        <f t="shared" si="476"/>
        <v>0</v>
      </c>
      <c r="FY246" s="18">
        <f t="shared" si="477"/>
        <v>0</v>
      </c>
      <c r="FZ246" s="18">
        <f t="shared" si="478"/>
        <v>0</v>
      </c>
      <c r="GA246" s="18">
        <f t="shared" si="479"/>
        <v>0</v>
      </c>
      <c r="GB246" s="18">
        <f t="shared" si="480"/>
        <v>0</v>
      </c>
      <c r="GC246" s="18">
        <f t="shared" si="481"/>
        <v>0</v>
      </c>
      <c r="GD246" s="18">
        <f t="shared" si="482"/>
        <v>0</v>
      </c>
      <c r="GE246" s="18">
        <f t="shared" si="483"/>
        <v>0</v>
      </c>
    </row>
    <row r="247" spans="1:187" x14ac:dyDescent="0.2">
      <c r="A247">
        <v>244</v>
      </c>
      <c r="B247" s="16">
        <f>Bonds!B247</f>
        <v>49263</v>
      </c>
      <c r="C247" s="17">
        <f>Bonds!C247</f>
        <v>4.25</v>
      </c>
      <c r="D247">
        <f>Bonds!Q247</f>
        <v>17</v>
      </c>
      <c r="E247">
        <f t="shared" si="363"/>
        <v>0</v>
      </c>
      <c r="F247" s="16">
        <f>IF(1&gt;$D247,"",IF($E247=1,EOMONTH(EDATE(Bonds!$I247,6*(1-1)),0),EDATE(Bonds!$I247,6*(1-1))))</f>
        <v>46341</v>
      </c>
      <c r="G247" s="16">
        <f>IF(2&gt;$D247,"",IF($E247=1,EOMONTH(EDATE(Bonds!$I247,6*(2-1)),0),EDATE(Bonds!$I247,6*(2-1))))</f>
        <v>46522</v>
      </c>
      <c r="H247" s="16">
        <f>IF(3&gt;$D247,"",IF($E247=1,EOMONTH(EDATE(Bonds!$I247,6*(3-1)),0),EDATE(Bonds!$I247,6*(3-1))))</f>
        <v>46706</v>
      </c>
      <c r="I247" s="16">
        <f>IF(4&gt;$D247,"",IF($E247=1,EOMONTH(EDATE(Bonds!$I247,6*(4-1)),0),EDATE(Bonds!$I247,6*(4-1))))</f>
        <v>46888</v>
      </c>
      <c r="J247" s="16">
        <f>IF(5&gt;$D247,"",IF($E247=1,EOMONTH(EDATE(Bonds!$I247,6*(5-1)),0),EDATE(Bonds!$I247,6*(5-1))))</f>
        <v>47072</v>
      </c>
      <c r="K247" s="16">
        <f>IF(6&gt;$D247,"",IF($E247=1,EOMONTH(EDATE(Bonds!$I247,6*(6-1)),0),EDATE(Bonds!$I247,6*(6-1))))</f>
        <v>47253</v>
      </c>
      <c r="L247" s="16">
        <f>IF(7&gt;$D247,"",IF($E247=1,EOMONTH(EDATE(Bonds!$I247,6*(7-1)),0),EDATE(Bonds!$I247,6*(7-1))))</f>
        <v>47437</v>
      </c>
      <c r="M247" s="16">
        <f>IF(8&gt;$D247,"",IF($E247=1,EOMONTH(EDATE(Bonds!$I247,6*(8-1)),0),EDATE(Bonds!$I247,6*(8-1))))</f>
        <v>47618</v>
      </c>
      <c r="N247" s="16">
        <f>IF(9&gt;$D247,"",IF($E247=1,EOMONTH(EDATE(Bonds!$I247,6*(9-1)),0),EDATE(Bonds!$I247,6*(9-1))))</f>
        <v>47802</v>
      </c>
      <c r="O247" s="16">
        <f>IF(10&gt;$D247,"",IF($E247=1,EOMONTH(EDATE(Bonds!$I247,6*(10-1)),0),EDATE(Bonds!$I247,6*(10-1))))</f>
        <v>47983</v>
      </c>
      <c r="P247" s="16">
        <f>IF(11&gt;$D247,"",IF($E247=1,EOMONTH(EDATE(Bonds!$I247,6*(11-1)),0),EDATE(Bonds!$I247,6*(11-1))))</f>
        <v>48167</v>
      </c>
      <c r="Q247" s="16">
        <f>IF(12&gt;$D247,"",IF($E247=1,EOMONTH(EDATE(Bonds!$I247,6*(12-1)),0),EDATE(Bonds!$I247,6*(12-1))))</f>
        <v>48349</v>
      </c>
      <c r="R247" s="16">
        <f>IF(13&gt;$D247,"",IF($E247=1,EOMONTH(EDATE(Bonds!$I247,6*(13-1)),0),EDATE(Bonds!$I247,6*(13-1))))</f>
        <v>48533</v>
      </c>
      <c r="S247" s="16">
        <f>IF(14&gt;$D247,"",IF($E247=1,EOMONTH(EDATE(Bonds!$I247,6*(14-1)),0),EDATE(Bonds!$I247,6*(14-1))))</f>
        <v>48714</v>
      </c>
      <c r="T247" s="16">
        <f>IF(15&gt;$D247,"",IF($E247=1,EOMONTH(EDATE(Bonds!$I247,6*(15-1)),0),EDATE(Bonds!$I247,6*(15-1))))</f>
        <v>48898</v>
      </c>
      <c r="U247" s="16">
        <f>IF(16&gt;$D247,"",IF($E247=1,EOMONTH(EDATE(Bonds!$I247,6*(16-1)),0),EDATE(Bonds!$I247,6*(16-1))))</f>
        <v>49079</v>
      </c>
      <c r="V247" s="16">
        <f>IF(17&gt;$D247,"",IF($E247=1,EOMONTH(EDATE(Bonds!$I247,6*(17-1)),0),EDATE(Bonds!$I247,6*(17-1))))</f>
        <v>49263</v>
      </c>
      <c r="W247" s="16" t="str">
        <f>IF(18&gt;$D247,"",IF($E247=1,EOMONTH(EDATE(Bonds!$I247,6*(18-1)),0),EDATE(Bonds!$I247,6*(18-1))))</f>
        <v/>
      </c>
      <c r="X247" s="16" t="str">
        <f>IF(19&gt;$D247,"",IF($E247=1,EOMONTH(EDATE(Bonds!$I247,6*(19-1)),0),EDATE(Bonds!$I247,6*(19-1))))</f>
        <v/>
      </c>
      <c r="Y247" s="16" t="str">
        <f>IF(20&gt;$D247,"",IF($E247=1,EOMONTH(EDATE(Bonds!$I247,6*(20-1)),0),EDATE(Bonds!$I247,6*(20-1))))</f>
        <v/>
      </c>
      <c r="Z247" s="16" t="str">
        <f>IF(21&gt;$D247,"",IF($E247=1,EOMONTH(EDATE(Bonds!$I247,6*(21-1)),0),EDATE(Bonds!$I247,6*(21-1))))</f>
        <v/>
      </c>
      <c r="AA247" s="16" t="str">
        <f>IF(22&gt;$D247,"",IF($E247=1,EOMONTH(EDATE(Bonds!$I247,6*(22-1)),0),EDATE(Bonds!$I247,6*(22-1))))</f>
        <v/>
      </c>
      <c r="AB247" s="16" t="str">
        <f>IF(23&gt;$D247,"",IF($E247=1,EOMONTH(EDATE(Bonds!$I247,6*(23-1)),0),EDATE(Bonds!$I247,6*(23-1))))</f>
        <v/>
      </c>
      <c r="AC247" s="16" t="str">
        <f>IF(24&gt;$D247,"",IF($E247=1,EOMONTH(EDATE(Bonds!$I247,6*(24-1)),0),EDATE(Bonds!$I247,6*(24-1))))</f>
        <v/>
      </c>
      <c r="AD247" s="16" t="str">
        <f>IF(25&gt;$D247,"",IF($E247=1,EOMONTH(EDATE(Bonds!$I247,6*(25-1)),0),EDATE(Bonds!$I247,6*(25-1))))</f>
        <v/>
      </c>
      <c r="AE247" s="16" t="str">
        <f>IF(26&gt;$D247,"",IF($E247=1,EOMONTH(EDATE(Bonds!$I247,6*(26-1)),0),EDATE(Bonds!$I247,6*(26-1))))</f>
        <v/>
      </c>
      <c r="AF247" s="16" t="str">
        <f>IF(27&gt;$D247,"",IF($E247=1,EOMONTH(EDATE(Bonds!$I247,6*(27-1)),0),EDATE(Bonds!$I247,6*(27-1))))</f>
        <v/>
      </c>
      <c r="AG247" s="16" t="str">
        <f>IF(28&gt;$D247,"",IF($E247=1,EOMONTH(EDATE(Bonds!$I247,6*(28-1)),0),EDATE(Bonds!$I247,6*(28-1))))</f>
        <v/>
      </c>
      <c r="AH247" s="16" t="str">
        <f>IF(29&gt;$D247,"",IF($E247=1,EOMONTH(EDATE(Bonds!$I247,6*(29-1)),0),EDATE(Bonds!$I247,6*(29-1))))</f>
        <v/>
      </c>
      <c r="AI247" s="16" t="str">
        <f>IF(30&gt;$D247,"",IF($E247=1,EOMONTH(EDATE(Bonds!$I247,6*(30-1)),0),EDATE(Bonds!$I247,6*(30-1))))</f>
        <v/>
      </c>
      <c r="AJ247" s="16" t="str">
        <f>IF(31&gt;$D247,"",IF($E247=1,EOMONTH(EDATE(Bonds!$I247,6*(31-1)),0),EDATE(Bonds!$I247,6*(31-1))))</f>
        <v/>
      </c>
      <c r="AK247" s="16" t="str">
        <f>IF(32&gt;$D247,"",IF($E247=1,EOMONTH(EDATE(Bonds!$I247,6*(32-1)),0),EDATE(Bonds!$I247,6*(32-1))))</f>
        <v/>
      </c>
      <c r="AL247" s="16" t="str">
        <f>IF(33&gt;$D247,"",IF($E247=1,EOMONTH(EDATE(Bonds!$I247,6*(33-1)),0),EDATE(Bonds!$I247,6*(33-1))))</f>
        <v/>
      </c>
      <c r="AM247" s="16" t="str">
        <f>IF(34&gt;$D247,"",IF($E247=1,EOMONTH(EDATE(Bonds!$I247,6*(34-1)),0),EDATE(Bonds!$I247,6*(34-1))))</f>
        <v/>
      </c>
      <c r="AN247" s="16" t="str">
        <f>IF(35&gt;$D247,"",IF($E247=1,EOMONTH(EDATE(Bonds!$I247,6*(35-1)),0),EDATE(Bonds!$I247,6*(35-1))))</f>
        <v/>
      </c>
      <c r="AO247" s="16" t="str">
        <f>IF(36&gt;$D247,"",IF($E247=1,EOMONTH(EDATE(Bonds!$I247,6*(36-1)),0),EDATE(Bonds!$I247,6*(36-1))))</f>
        <v/>
      </c>
      <c r="AP247" s="16" t="str">
        <f>IF(37&gt;$D247,"",IF($E247=1,EOMONTH(EDATE(Bonds!$I247,6*(37-1)),0),EDATE(Bonds!$I247,6*(37-1))))</f>
        <v/>
      </c>
      <c r="AQ247" s="16" t="str">
        <f>IF(38&gt;$D247,"",IF($E247=1,EOMONTH(EDATE(Bonds!$I247,6*(38-1)),0),EDATE(Bonds!$I247,6*(38-1))))</f>
        <v/>
      </c>
      <c r="AR247" s="16" t="str">
        <f>IF(39&gt;$D247,"",IF($E247=1,EOMONTH(EDATE(Bonds!$I247,6*(39-1)),0),EDATE(Bonds!$I247,6*(39-1))))</f>
        <v/>
      </c>
      <c r="AS247" s="16" t="str">
        <f>IF(40&gt;$D247,"",IF($E247=1,EOMONTH(EDATE(Bonds!$I247,6*(40-1)),0),EDATE(Bonds!$I247,6*(40-1))))</f>
        <v/>
      </c>
      <c r="AT247" s="16" t="str">
        <f>IF(41&gt;$D247,"",IF($E247=1,EOMONTH(EDATE(Bonds!$I247,6*(41-1)),0),EDATE(Bonds!$I247,6*(41-1))))</f>
        <v/>
      </c>
      <c r="AU247" s="16" t="str">
        <f>IF(42&gt;$D247,"",IF($E247=1,EOMONTH(EDATE(Bonds!$I247,6*(42-1)),0),EDATE(Bonds!$I247,6*(42-1))))</f>
        <v/>
      </c>
      <c r="AV247" s="16" t="str">
        <f>IF(43&gt;$D247,"",IF($E247=1,EOMONTH(EDATE(Bonds!$I247,6*(43-1)),0),EDATE(Bonds!$I247,6*(43-1))))</f>
        <v/>
      </c>
      <c r="AW247" s="16" t="str">
        <f>IF(44&gt;$D247,"",IF($E247=1,EOMONTH(EDATE(Bonds!$I247,6*(44-1)),0),EDATE(Bonds!$I247,6*(44-1))))</f>
        <v/>
      </c>
      <c r="AX247" s="16" t="str">
        <f>IF(45&gt;$D247,"",IF($E247=1,EOMONTH(EDATE(Bonds!$I247,6*(45-1)),0),EDATE(Bonds!$I247,6*(45-1))))</f>
        <v/>
      </c>
      <c r="AY247" s="16" t="str">
        <f>IF(46&gt;$D247,"",IF($E247=1,EOMONTH(EDATE(Bonds!$I247,6*(46-1)),0),EDATE(Bonds!$I247,6*(46-1))))</f>
        <v/>
      </c>
      <c r="AZ247" s="16" t="str">
        <f>IF(47&gt;$D247,"",IF($E247=1,EOMONTH(EDATE(Bonds!$I247,6*(47-1)),0),EDATE(Bonds!$I247,6*(47-1))))</f>
        <v/>
      </c>
      <c r="BA247" s="16" t="str">
        <f>IF(48&gt;$D247,"",IF($E247=1,EOMONTH(EDATE(Bonds!$I247,6*(48-1)),0),EDATE(Bonds!$I247,6*(48-1))))</f>
        <v/>
      </c>
      <c r="BB247" s="16" t="str">
        <f>IF(49&gt;$D247,"",IF($E247=1,EOMONTH(EDATE(Bonds!$I247,6*(49-1)),0),EDATE(Bonds!$I247,6*(49-1))))</f>
        <v/>
      </c>
      <c r="BC247" s="16" t="str">
        <f>IF(50&gt;$D247,"",IF($E247=1,EOMONTH(EDATE(Bonds!$I247,6*(50-1)),0),EDATE(Bonds!$I247,6*(50-1))))</f>
        <v/>
      </c>
      <c r="BD247" s="16" t="str">
        <f>IF(51&gt;$D247,"",IF($E247=1,EOMONTH(EDATE(Bonds!$I247,6*(51-1)),0),EDATE(Bonds!$I247,6*(51-1))))</f>
        <v/>
      </c>
      <c r="BE247" s="16" t="str">
        <f>IF(52&gt;$D247,"",IF($E247=1,EOMONTH(EDATE(Bonds!$I247,6*(52-1)),0),EDATE(Bonds!$I247,6*(52-1))))</f>
        <v/>
      </c>
      <c r="BF247" s="16" t="str">
        <f>IF(53&gt;$D247,"",IF($E247=1,EOMONTH(EDATE(Bonds!$I247,6*(53-1)),0),EDATE(Bonds!$I247,6*(53-1))))</f>
        <v/>
      </c>
      <c r="BG247" s="16" t="str">
        <f>IF(54&gt;$D247,"",IF($E247=1,EOMONTH(EDATE(Bonds!$I247,6*(54-1)),0),EDATE(Bonds!$I247,6*(54-1))))</f>
        <v/>
      </c>
      <c r="BH247" s="16" t="str">
        <f>IF(55&gt;$D247,"",IF($E247=1,EOMONTH(EDATE(Bonds!$I247,6*(55-1)),0),EDATE(Bonds!$I247,6*(55-1))))</f>
        <v/>
      </c>
      <c r="BI247" s="16" t="str">
        <f>IF(56&gt;$D247,"",IF($E247=1,EOMONTH(EDATE(Bonds!$I247,6*(56-1)),0),EDATE(Bonds!$I247,6*(56-1))))</f>
        <v/>
      </c>
      <c r="BJ247" s="16" t="str">
        <f>IF(57&gt;$D247,"",IF($E247=1,EOMONTH(EDATE(Bonds!$I247,6*(57-1)),0),EDATE(Bonds!$I247,6*(57-1))))</f>
        <v/>
      </c>
      <c r="BK247" s="16" t="str">
        <f>IF(58&gt;$D247,"",IF($E247=1,EOMONTH(EDATE(Bonds!$I247,6*(58-1)),0),EDATE(Bonds!$I247,6*(58-1))))</f>
        <v/>
      </c>
      <c r="BL247" s="16" t="str">
        <f>IF(59&gt;$D247,"",IF($E247=1,EOMONTH(EDATE(Bonds!$I247,6*(59-1)),0),EDATE(Bonds!$I247,6*(59-1))))</f>
        <v/>
      </c>
      <c r="BM247" s="16" t="str">
        <f>IF(60&gt;$D247,"",IF($E247=1,EOMONTH(EDATE(Bonds!$I247,6*(60-1)),0),EDATE(Bonds!$I247,6*(60-1))))</f>
        <v/>
      </c>
      <c r="BO247" s="22">
        <f t="shared" si="364"/>
        <v>3.7565785405683505E-2</v>
      </c>
      <c r="BP247" s="22">
        <f t="shared" si="365"/>
        <v>4.0160676278393273E-2</v>
      </c>
      <c r="BQ247" s="22">
        <f t="shared" si="366"/>
        <v>4.1870554774944578E-2</v>
      </c>
      <c r="BR247" s="22">
        <f t="shared" si="367"/>
        <v>4.2944346408813706E-2</v>
      </c>
      <c r="BS247" s="22">
        <f t="shared" si="368"/>
        <v>4.3623509349526628E-2</v>
      </c>
      <c r="BT247" s="22">
        <f t="shared" si="369"/>
        <v>4.4041581237153717E-2</v>
      </c>
      <c r="BU247" s="22">
        <f t="shared" si="370"/>
        <v>4.4317074211346924E-2</v>
      </c>
      <c r="BV247" s="22">
        <f t="shared" si="371"/>
        <v>4.4510349250378764E-2</v>
      </c>
      <c r="BW247" s="22">
        <f t="shared" si="372"/>
        <v>4.4674613164434704E-2</v>
      </c>
      <c r="BX247" s="22">
        <f t="shared" si="373"/>
        <v>4.4833625781918747E-2</v>
      </c>
      <c r="BY247" s="22">
        <f t="shared" si="374"/>
        <v>4.5010512910652625E-2</v>
      </c>
      <c r="BZ247" s="22">
        <f t="shared" si="375"/>
        <v>4.5210114329299472E-2</v>
      </c>
      <c r="CA247" s="22">
        <f t="shared" si="376"/>
        <v>4.5440922075908718E-2</v>
      </c>
      <c r="CB247" s="22">
        <f t="shared" si="377"/>
        <v>4.5696854602848114E-2</v>
      </c>
      <c r="CC247" s="22">
        <f t="shared" si="378"/>
        <v>4.5984524498779974E-2</v>
      </c>
      <c r="CD247" s="22">
        <f t="shared" si="379"/>
        <v>4.6291383442721178E-2</v>
      </c>
      <c r="CE247" s="22">
        <f t="shared" si="380"/>
        <v>4.6623645537634352E-2</v>
      </c>
      <c r="CF247" s="22" t="str">
        <f t="shared" si="381"/>
        <v/>
      </c>
      <c r="CG247" s="22" t="str">
        <f t="shared" si="382"/>
        <v/>
      </c>
      <c r="CH247" s="22" t="str">
        <f t="shared" si="383"/>
        <v/>
      </c>
      <c r="CI247" s="22" t="str">
        <f t="shared" si="384"/>
        <v/>
      </c>
      <c r="CJ247" s="22" t="str">
        <f t="shared" si="385"/>
        <v/>
      </c>
      <c r="CK247" s="22" t="str">
        <f t="shared" si="386"/>
        <v/>
      </c>
      <c r="CL247" s="22" t="str">
        <f t="shared" si="387"/>
        <v/>
      </c>
      <c r="CM247" s="22" t="str">
        <f t="shared" si="388"/>
        <v/>
      </c>
      <c r="CN247" s="22" t="str">
        <f t="shared" si="389"/>
        <v/>
      </c>
      <c r="CO247" s="22" t="str">
        <f t="shared" si="390"/>
        <v/>
      </c>
      <c r="CP247" s="22" t="str">
        <f t="shared" si="391"/>
        <v/>
      </c>
      <c r="CQ247" s="22" t="str">
        <f t="shared" si="392"/>
        <v/>
      </c>
      <c r="CR247" s="22" t="str">
        <f t="shared" si="393"/>
        <v/>
      </c>
      <c r="CS247" s="22" t="str">
        <f t="shared" si="394"/>
        <v/>
      </c>
      <c r="CT247" s="22" t="str">
        <f t="shared" si="395"/>
        <v/>
      </c>
      <c r="CU247" s="22" t="str">
        <f t="shared" si="396"/>
        <v/>
      </c>
      <c r="CV247" s="22" t="str">
        <f t="shared" si="397"/>
        <v/>
      </c>
      <c r="CW247" s="22" t="str">
        <f t="shared" si="398"/>
        <v/>
      </c>
      <c r="CX247" s="22" t="str">
        <f t="shared" si="399"/>
        <v/>
      </c>
      <c r="CY247" s="22" t="str">
        <f t="shared" si="400"/>
        <v/>
      </c>
      <c r="CZ247" s="22" t="str">
        <f t="shared" si="401"/>
        <v/>
      </c>
      <c r="DA247" s="22" t="str">
        <f t="shared" si="402"/>
        <v/>
      </c>
      <c r="DB247" s="22" t="str">
        <f t="shared" si="403"/>
        <v/>
      </c>
      <c r="DC247" s="22" t="str">
        <f t="shared" si="404"/>
        <v/>
      </c>
      <c r="DD247" s="22" t="str">
        <f t="shared" si="405"/>
        <v/>
      </c>
      <c r="DE247" s="22" t="str">
        <f t="shared" si="406"/>
        <v/>
      </c>
      <c r="DF247" s="22" t="str">
        <f t="shared" si="407"/>
        <v/>
      </c>
      <c r="DG247" s="22" t="str">
        <f t="shared" si="408"/>
        <v/>
      </c>
      <c r="DH247" s="22" t="str">
        <f t="shared" si="409"/>
        <v/>
      </c>
      <c r="DI247" s="22" t="str">
        <f t="shared" si="410"/>
        <v/>
      </c>
      <c r="DJ247" s="22" t="str">
        <f t="shared" si="411"/>
        <v/>
      </c>
      <c r="DK247" s="22" t="str">
        <f t="shared" si="412"/>
        <v/>
      </c>
      <c r="DL247" s="22" t="str">
        <f t="shared" si="413"/>
        <v/>
      </c>
      <c r="DM247" s="22" t="str">
        <f t="shared" si="414"/>
        <v/>
      </c>
      <c r="DN247" s="22" t="str">
        <f t="shared" si="415"/>
        <v/>
      </c>
      <c r="DO247" s="22" t="str">
        <f t="shared" si="416"/>
        <v/>
      </c>
      <c r="DP247" s="22" t="str">
        <f t="shared" si="417"/>
        <v/>
      </c>
      <c r="DQ247" s="22" t="str">
        <f t="shared" si="418"/>
        <v/>
      </c>
      <c r="DR247" s="22" t="str">
        <f t="shared" si="419"/>
        <v/>
      </c>
      <c r="DS247" s="22" t="str">
        <f t="shared" si="420"/>
        <v/>
      </c>
      <c r="DT247" s="22" t="str">
        <f t="shared" si="421"/>
        <v/>
      </c>
      <c r="DU247" s="22" t="str">
        <f t="shared" si="422"/>
        <v/>
      </c>
      <c r="DV247" s="22" t="str">
        <f t="shared" si="423"/>
        <v/>
      </c>
      <c r="DX247" s="18">
        <f t="shared" si="424"/>
        <v>2.1101799856275631</v>
      </c>
      <c r="DY247" s="18">
        <f t="shared" si="425"/>
        <v>2.0675710636592797</v>
      </c>
      <c r="DZ247" s="18">
        <f t="shared" si="426"/>
        <v>2.0220274696463263</v>
      </c>
      <c r="EA247" s="18">
        <f t="shared" si="427"/>
        <v>1.9766698208946814</v>
      </c>
      <c r="EB247" s="18">
        <f t="shared" si="428"/>
        <v>1.931463774167004</v>
      </c>
      <c r="EC247" s="18">
        <f t="shared" si="429"/>
        <v>1.8880096393558214</v>
      </c>
      <c r="ED247" s="18">
        <f t="shared" si="430"/>
        <v>1.8449327583078987</v>
      </c>
      <c r="EE247" s="18">
        <f t="shared" si="431"/>
        <v>1.8035450748640578</v>
      </c>
      <c r="EF247" s="18">
        <f t="shared" si="432"/>
        <v>1.7623145175336254</v>
      </c>
      <c r="EG247" s="18">
        <f t="shared" si="433"/>
        <v>1.7224183769285346</v>
      </c>
      <c r="EH247" s="18">
        <f t="shared" si="434"/>
        <v>1.6823815874601424</v>
      </c>
      <c r="EI247" s="18">
        <f t="shared" si="435"/>
        <v>1.6431769550677036</v>
      </c>
      <c r="EJ247" s="18">
        <f t="shared" si="436"/>
        <v>1.6038573515433139</v>
      </c>
      <c r="EK247" s="18">
        <f t="shared" si="437"/>
        <v>1.5654389476793407</v>
      </c>
      <c r="EL247" s="18">
        <f t="shared" si="438"/>
        <v>1.5266276936893355</v>
      </c>
      <c r="EM247" s="18">
        <f t="shared" si="439"/>
        <v>1.4886934641045195</v>
      </c>
      <c r="EN247" s="18">
        <f t="shared" si="440"/>
        <v>69.704638692877865</v>
      </c>
      <c r="EO247" s="18">
        <f t="shared" si="441"/>
        <v>0</v>
      </c>
      <c r="EP247" s="18">
        <f t="shared" si="442"/>
        <v>0</v>
      </c>
      <c r="EQ247" s="18">
        <f t="shared" si="443"/>
        <v>0</v>
      </c>
      <c r="ER247" s="18">
        <f t="shared" si="444"/>
        <v>0</v>
      </c>
      <c r="ES247" s="18">
        <f t="shared" si="445"/>
        <v>0</v>
      </c>
      <c r="ET247" s="18">
        <f t="shared" si="446"/>
        <v>0</v>
      </c>
      <c r="EU247" s="18">
        <f t="shared" si="447"/>
        <v>0</v>
      </c>
      <c r="EV247" s="18">
        <f t="shared" si="448"/>
        <v>0</v>
      </c>
      <c r="EW247" s="18">
        <f t="shared" si="449"/>
        <v>0</v>
      </c>
      <c r="EX247" s="18">
        <f t="shared" si="450"/>
        <v>0</v>
      </c>
      <c r="EY247" s="18">
        <f t="shared" si="451"/>
        <v>0</v>
      </c>
      <c r="EZ247" s="18">
        <f t="shared" si="452"/>
        <v>0</v>
      </c>
      <c r="FA247" s="18">
        <f t="shared" si="453"/>
        <v>0</v>
      </c>
      <c r="FB247" s="18">
        <f t="shared" si="454"/>
        <v>0</v>
      </c>
      <c r="FC247" s="18">
        <f t="shared" si="455"/>
        <v>0</v>
      </c>
      <c r="FD247" s="18">
        <f t="shared" si="456"/>
        <v>0</v>
      </c>
      <c r="FE247" s="18">
        <f t="shared" si="457"/>
        <v>0</v>
      </c>
      <c r="FF247" s="18">
        <f t="shared" si="458"/>
        <v>0</v>
      </c>
      <c r="FG247" s="18">
        <f t="shared" si="459"/>
        <v>0</v>
      </c>
      <c r="FH247" s="18">
        <f t="shared" si="460"/>
        <v>0</v>
      </c>
      <c r="FI247" s="18">
        <f t="shared" si="461"/>
        <v>0</v>
      </c>
      <c r="FJ247" s="18">
        <f t="shared" si="462"/>
        <v>0</v>
      </c>
      <c r="FK247" s="18">
        <f t="shared" si="463"/>
        <v>0</v>
      </c>
      <c r="FL247" s="18">
        <f t="shared" si="464"/>
        <v>0</v>
      </c>
      <c r="FM247" s="18">
        <f t="shared" si="465"/>
        <v>0</v>
      </c>
      <c r="FN247" s="18">
        <f t="shared" si="466"/>
        <v>0</v>
      </c>
      <c r="FO247" s="18">
        <f t="shared" si="467"/>
        <v>0</v>
      </c>
      <c r="FP247" s="18">
        <f t="shared" si="468"/>
        <v>0</v>
      </c>
      <c r="FQ247" s="18">
        <f t="shared" si="469"/>
        <v>0</v>
      </c>
      <c r="FR247" s="18">
        <f t="shared" si="470"/>
        <v>0</v>
      </c>
      <c r="FS247" s="18">
        <f t="shared" si="471"/>
        <v>0</v>
      </c>
      <c r="FT247" s="18">
        <f t="shared" si="472"/>
        <v>0</v>
      </c>
      <c r="FU247" s="18">
        <f t="shared" si="473"/>
        <v>0</v>
      </c>
      <c r="FV247" s="18">
        <f t="shared" si="474"/>
        <v>0</v>
      </c>
      <c r="FW247" s="18">
        <f t="shared" si="475"/>
        <v>0</v>
      </c>
      <c r="FX247" s="18">
        <f t="shared" si="476"/>
        <v>0</v>
      </c>
      <c r="FY247" s="18">
        <f t="shared" si="477"/>
        <v>0</v>
      </c>
      <c r="FZ247" s="18">
        <f t="shared" si="478"/>
        <v>0</v>
      </c>
      <c r="GA247" s="18">
        <f t="shared" si="479"/>
        <v>0</v>
      </c>
      <c r="GB247" s="18">
        <f t="shared" si="480"/>
        <v>0</v>
      </c>
      <c r="GC247" s="18">
        <f t="shared" si="481"/>
        <v>0</v>
      </c>
      <c r="GD247" s="18">
        <f t="shared" si="482"/>
        <v>0</v>
      </c>
      <c r="GE247" s="18">
        <f t="shared" si="483"/>
        <v>0</v>
      </c>
    </row>
    <row r="248" spans="1:187" x14ac:dyDescent="0.2">
      <c r="A248">
        <v>245</v>
      </c>
      <c r="B248" s="16">
        <f>Bonds!B248</f>
        <v>49355</v>
      </c>
      <c r="C248" s="17">
        <f>Bonds!C248</f>
        <v>4.625</v>
      </c>
      <c r="D248">
        <f>Bonds!Q248</f>
        <v>17</v>
      </c>
      <c r="E248">
        <f t="shared" si="363"/>
        <v>0</v>
      </c>
      <c r="F248" s="16">
        <f>IF(1&gt;$D248,"",IF($E248=1,EOMONTH(EDATE(Bonds!$I248,6*(1-1)),0),EDATE(Bonds!$I248,6*(1-1))))</f>
        <v>46433</v>
      </c>
      <c r="G248" s="16">
        <f>IF(2&gt;$D248,"",IF($E248=1,EOMONTH(EDATE(Bonds!$I248,6*(2-1)),0),EDATE(Bonds!$I248,6*(2-1))))</f>
        <v>46614</v>
      </c>
      <c r="H248" s="16">
        <f>IF(3&gt;$D248,"",IF($E248=1,EOMONTH(EDATE(Bonds!$I248,6*(3-1)),0),EDATE(Bonds!$I248,6*(3-1))))</f>
        <v>46798</v>
      </c>
      <c r="I248" s="16">
        <f>IF(4&gt;$D248,"",IF($E248=1,EOMONTH(EDATE(Bonds!$I248,6*(4-1)),0),EDATE(Bonds!$I248,6*(4-1))))</f>
        <v>46980</v>
      </c>
      <c r="J248" s="16">
        <f>IF(5&gt;$D248,"",IF($E248=1,EOMONTH(EDATE(Bonds!$I248,6*(5-1)),0),EDATE(Bonds!$I248,6*(5-1))))</f>
        <v>47164</v>
      </c>
      <c r="K248" s="16">
        <f>IF(6&gt;$D248,"",IF($E248=1,EOMONTH(EDATE(Bonds!$I248,6*(6-1)),0),EDATE(Bonds!$I248,6*(6-1))))</f>
        <v>47345</v>
      </c>
      <c r="L248" s="16">
        <f>IF(7&gt;$D248,"",IF($E248=1,EOMONTH(EDATE(Bonds!$I248,6*(7-1)),0),EDATE(Bonds!$I248,6*(7-1))))</f>
        <v>47529</v>
      </c>
      <c r="M248" s="16">
        <f>IF(8&gt;$D248,"",IF($E248=1,EOMONTH(EDATE(Bonds!$I248,6*(8-1)),0),EDATE(Bonds!$I248,6*(8-1))))</f>
        <v>47710</v>
      </c>
      <c r="N248" s="16">
        <f>IF(9&gt;$D248,"",IF($E248=1,EOMONTH(EDATE(Bonds!$I248,6*(9-1)),0),EDATE(Bonds!$I248,6*(9-1))))</f>
        <v>47894</v>
      </c>
      <c r="O248" s="16">
        <f>IF(10&gt;$D248,"",IF($E248=1,EOMONTH(EDATE(Bonds!$I248,6*(10-1)),0),EDATE(Bonds!$I248,6*(10-1))))</f>
        <v>48075</v>
      </c>
      <c r="P248" s="16">
        <f>IF(11&gt;$D248,"",IF($E248=1,EOMONTH(EDATE(Bonds!$I248,6*(11-1)),0),EDATE(Bonds!$I248,6*(11-1))))</f>
        <v>48259</v>
      </c>
      <c r="Q248" s="16">
        <f>IF(12&gt;$D248,"",IF($E248=1,EOMONTH(EDATE(Bonds!$I248,6*(12-1)),0),EDATE(Bonds!$I248,6*(12-1))))</f>
        <v>48441</v>
      </c>
      <c r="R248" s="16">
        <f>IF(13&gt;$D248,"",IF($E248=1,EOMONTH(EDATE(Bonds!$I248,6*(13-1)),0),EDATE(Bonds!$I248,6*(13-1))))</f>
        <v>48625</v>
      </c>
      <c r="S248" s="16">
        <f>IF(14&gt;$D248,"",IF($E248=1,EOMONTH(EDATE(Bonds!$I248,6*(14-1)),0),EDATE(Bonds!$I248,6*(14-1))))</f>
        <v>48806</v>
      </c>
      <c r="T248" s="16">
        <f>IF(15&gt;$D248,"",IF($E248=1,EOMONTH(EDATE(Bonds!$I248,6*(15-1)),0),EDATE(Bonds!$I248,6*(15-1))))</f>
        <v>48990</v>
      </c>
      <c r="U248" s="16">
        <f>IF(16&gt;$D248,"",IF($E248=1,EOMONTH(EDATE(Bonds!$I248,6*(16-1)),0),EDATE(Bonds!$I248,6*(16-1))))</f>
        <v>49171</v>
      </c>
      <c r="V248" s="16">
        <f>IF(17&gt;$D248,"",IF($E248=1,EOMONTH(EDATE(Bonds!$I248,6*(17-1)),0),EDATE(Bonds!$I248,6*(17-1))))</f>
        <v>49355</v>
      </c>
      <c r="W248" s="16" t="str">
        <f>IF(18&gt;$D248,"",IF($E248=1,EOMONTH(EDATE(Bonds!$I248,6*(18-1)),0),EDATE(Bonds!$I248,6*(18-1))))</f>
        <v/>
      </c>
      <c r="X248" s="16" t="str">
        <f>IF(19&gt;$D248,"",IF($E248=1,EOMONTH(EDATE(Bonds!$I248,6*(19-1)),0),EDATE(Bonds!$I248,6*(19-1))))</f>
        <v/>
      </c>
      <c r="Y248" s="16" t="str">
        <f>IF(20&gt;$D248,"",IF($E248=1,EOMONTH(EDATE(Bonds!$I248,6*(20-1)),0),EDATE(Bonds!$I248,6*(20-1))))</f>
        <v/>
      </c>
      <c r="Z248" s="16" t="str">
        <f>IF(21&gt;$D248,"",IF($E248=1,EOMONTH(EDATE(Bonds!$I248,6*(21-1)),0),EDATE(Bonds!$I248,6*(21-1))))</f>
        <v/>
      </c>
      <c r="AA248" s="16" t="str">
        <f>IF(22&gt;$D248,"",IF($E248=1,EOMONTH(EDATE(Bonds!$I248,6*(22-1)),0),EDATE(Bonds!$I248,6*(22-1))))</f>
        <v/>
      </c>
      <c r="AB248" s="16" t="str">
        <f>IF(23&gt;$D248,"",IF($E248=1,EOMONTH(EDATE(Bonds!$I248,6*(23-1)),0),EDATE(Bonds!$I248,6*(23-1))))</f>
        <v/>
      </c>
      <c r="AC248" s="16" t="str">
        <f>IF(24&gt;$D248,"",IF($E248=1,EOMONTH(EDATE(Bonds!$I248,6*(24-1)),0),EDATE(Bonds!$I248,6*(24-1))))</f>
        <v/>
      </c>
      <c r="AD248" s="16" t="str">
        <f>IF(25&gt;$D248,"",IF($E248=1,EOMONTH(EDATE(Bonds!$I248,6*(25-1)),0),EDATE(Bonds!$I248,6*(25-1))))</f>
        <v/>
      </c>
      <c r="AE248" s="16" t="str">
        <f>IF(26&gt;$D248,"",IF($E248=1,EOMONTH(EDATE(Bonds!$I248,6*(26-1)),0),EDATE(Bonds!$I248,6*(26-1))))</f>
        <v/>
      </c>
      <c r="AF248" s="16" t="str">
        <f>IF(27&gt;$D248,"",IF($E248=1,EOMONTH(EDATE(Bonds!$I248,6*(27-1)),0),EDATE(Bonds!$I248,6*(27-1))))</f>
        <v/>
      </c>
      <c r="AG248" s="16" t="str">
        <f>IF(28&gt;$D248,"",IF($E248=1,EOMONTH(EDATE(Bonds!$I248,6*(28-1)),0),EDATE(Bonds!$I248,6*(28-1))))</f>
        <v/>
      </c>
      <c r="AH248" s="16" t="str">
        <f>IF(29&gt;$D248,"",IF($E248=1,EOMONTH(EDATE(Bonds!$I248,6*(29-1)),0),EDATE(Bonds!$I248,6*(29-1))))</f>
        <v/>
      </c>
      <c r="AI248" s="16" t="str">
        <f>IF(30&gt;$D248,"",IF($E248=1,EOMONTH(EDATE(Bonds!$I248,6*(30-1)),0),EDATE(Bonds!$I248,6*(30-1))))</f>
        <v/>
      </c>
      <c r="AJ248" s="16" t="str">
        <f>IF(31&gt;$D248,"",IF($E248=1,EOMONTH(EDATE(Bonds!$I248,6*(31-1)),0),EDATE(Bonds!$I248,6*(31-1))))</f>
        <v/>
      </c>
      <c r="AK248" s="16" t="str">
        <f>IF(32&gt;$D248,"",IF($E248=1,EOMONTH(EDATE(Bonds!$I248,6*(32-1)),0),EDATE(Bonds!$I248,6*(32-1))))</f>
        <v/>
      </c>
      <c r="AL248" s="16" t="str">
        <f>IF(33&gt;$D248,"",IF($E248=1,EOMONTH(EDATE(Bonds!$I248,6*(33-1)),0),EDATE(Bonds!$I248,6*(33-1))))</f>
        <v/>
      </c>
      <c r="AM248" s="16" t="str">
        <f>IF(34&gt;$D248,"",IF($E248=1,EOMONTH(EDATE(Bonds!$I248,6*(34-1)),0),EDATE(Bonds!$I248,6*(34-1))))</f>
        <v/>
      </c>
      <c r="AN248" s="16" t="str">
        <f>IF(35&gt;$D248,"",IF($E248=1,EOMONTH(EDATE(Bonds!$I248,6*(35-1)),0),EDATE(Bonds!$I248,6*(35-1))))</f>
        <v/>
      </c>
      <c r="AO248" s="16" t="str">
        <f>IF(36&gt;$D248,"",IF($E248=1,EOMONTH(EDATE(Bonds!$I248,6*(36-1)),0),EDATE(Bonds!$I248,6*(36-1))))</f>
        <v/>
      </c>
      <c r="AP248" s="16" t="str">
        <f>IF(37&gt;$D248,"",IF($E248=1,EOMONTH(EDATE(Bonds!$I248,6*(37-1)),0),EDATE(Bonds!$I248,6*(37-1))))</f>
        <v/>
      </c>
      <c r="AQ248" s="16" t="str">
        <f>IF(38&gt;$D248,"",IF($E248=1,EOMONTH(EDATE(Bonds!$I248,6*(38-1)),0),EDATE(Bonds!$I248,6*(38-1))))</f>
        <v/>
      </c>
      <c r="AR248" s="16" t="str">
        <f>IF(39&gt;$D248,"",IF($E248=1,EOMONTH(EDATE(Bonds!$I248,6*(39-1)),0),EDATE(Bonds!$I248,6*(39-1))))</f>
        <v/>
      </c>
      <c r="AS248" s="16" t="str">
        <f>IF(40&gt;$D248,"",IF($E248=1,EOMONTH(EDATE(Bonds!$I248,6*(40-1)),0),EDATE(Bonds!$I248,6*(40-1))))</f>
        <v/>
      </c>
      <c r="AT248" s="16" t="str">
        <f>IF(41&gt;$D248,"",IF($E248=1,EOMONTH(EDATE(Bonds!$I248,6*(41-1)),0),EDATE(Bonds!$I248,6*(41-1))))</f>
        <v/>
      </c>
      <c r="AU248" s="16" t="str">
        <f>IF(42&gt;$D248,"",IF($E248=1,EOMONTH(EDATE(Bonds!$I248,6*(42-1)),0),EDATE(Bonds!$I248,6*(42-1))))</f>
        <v/>
      </c>
      <c r="AV248" s="16" t="str">
        <f>IF(43&gt;$D248,"",IF($E248=1,EOMONTH(EDATE(Bonds!$I248,6*(43-1)),0),EDATE(Bonds!$I248,6*(43-1))))</f>
        <v/>
      </c>
      <c r="AW248" s="16" t="str">
        <f>IF(44&gt;$D248,"",IF($E248=1,EOMONTH(EDATE(Bonds!$I248,6*(44-1)),0),EDATE(Bonds!$I248,6*(44-1))))</f>
        <v/>
      </c>
      <c r="AX248" s="16" t="str">
        <f>IF(45&gt;$D248,"",IF($E248=1,EOMONTH(EDATE(Bonds!$I248,6*(45-1)),0),EDATE(Bonds!$I248,6*(45-1))))</f>
        <v/>
      </c>
      <c r="AY248" s="16" t="str">
        <f>IF(46&gt;$D248,"",IF($E248=1,EOMONTH(EDATE(Bonds!$I248,6*(46-1)),0),EDATE(Bonds!$I248,6*(46-1))))</f>
        <v/>
      </c>
      <c r="AZ248" s="16" t="str">
        <f>IF(47&gt;$D248,"",IF($E248=1,EOMONTH(EDATE(Bonds!$I248,6*(47-1)),0),EDATE(Bonds!$I248,6*(47-1))))</f>
        <v/>
      </c>
      <c r="BA248" s="16" t="str">
        <f>IF(48&gt;$D248,"",IF($E248=1,EOMONTH(EDATE(Bonds!$I248,6*(48-1)),0),EDATE(Bonds!$I248,6*(48-1))))</f>
        <v/>
      </c>
      <c r="BB248" s="16" t="str">
        <f>IF(49&gt;$D248,"",IF($E248=1,EOMONTH(EDATE(Bonds!$I248,6*(49-1)),0),EDATE(Bonds!$I248,6*(49-1))))</f>
        <v/>
      </c>
      <c r="BC248" s="16" t="str">
        <f>IF(50&gt;$D248,"",IF($E248=1,EOMONTH(EDATE(Bonds!$I248,6*(50-1)),0),EDATE(Bonds!$I248,6*(50-1))))</f>
        <v/>
      </c>
      <c r="BD248" s="16" t="str">
        <f>IF(51&gt;$D248,"",IF($E248=1,EOMONTH(EDATE(Bonds!$I248,6*(51-1)),0),EDATE(Bonds!$I248,6*(51-1))))</f>
        <v/>
      </c>
      <c r="BE248" s="16" t="str">
        <f>IF(52&gt;$D248,"",IF($E248=1,EOMONTH(EDATE(Bonds!$I248,6*(52-1)),0),EDATE(Bonds!$I248,6*(52-1))))</f>
        <v/>
      </c>
      <c r="BF248" s="16" t="str">
        <f>IF(53&gt;$D248,"",IF($E248=1,EOMONTH(EDATE(Bonds!$I248,6*(53-1)),0),EDATE(Bonds!$I248,6*(53-1))))</f>
        <v/>
      </c>
      <c r="BG248" s="16" t="str">
        <f>IF(54&gt;$D248,"",IF($E248=1,EOMONTH(EDATE(Bonds!$I248,6*(54-1)),0),EDATE(Bonds!$I248,6*(54-1))))</f>
        <v/>
      </c>
      <c r="BH248" s="16" t="str">
        <f>IF(55&gt;$D248,"",IF($E248=1,EOMONTH(EDATE(Bonds!$I248,6*(55-1)),0),EDATE(Bonds!$I248,6*(55-1))))</f>
        <v/>
      </c>
      <c r="BI248" s="16" t="str">
        <f>IF(56&gt;$D248,"",IF($E248=1,EOMONTH(EDATE(Bonds!$I248,6*(56-1)),0),EDATE(Bonds!$I248,6*(56-1))))</f>
        <v/>
      </c>
      <c r="BJ248" s="16" t="str">
        <f>IF(57&gt;$D248,"",IF($E248=1,EOMONTH(EDATE(Bonds!$I248,6*(57-1)),0),EDATE(Bonds!$I248,6*(57-1))))</f>
        <v/>
      </c>
      <c r="BK248" s="16" t="str">
        <f>IF(58&gt;$D248,"",IF($E248=1,EOMONTH(EDATE(Bonds!$I248,6*(58-1)),0),EDATE(Bonds!$I248,6*(58-1))))</f>
        <v/>
      </c>
      <c r="BL248" s="16" t="str">
        <f>IF(59&gt;$D248,"",IF($E248=1,EOMONTH(EDATE(Bonds!$I248,6*(59-1)),0),EDATE(Bonds!$I248,6*(59-1))))</f>
        <v/>
      </c>
      <c r="BM248" s="16" t="str">
        <f>IF(60&gt;$D248,"",IF($E248=1,EOMONTH(EDATE(Bonds!$I248,6*(60-1)),0),EDATE(Bonds!$I248,6*(60-1))))</f>
        <v/>
      </c>
      <c r="BO248" s="22">
        <f t="shared" si="364"/>
        <v>3.9020657449939315E-2</v>
      </c>
      <c r="BP248" s="22">
        <f t="shared" si="365"/>
        <v>4.1110910077221674E-2</v>
      </c>
      <c r="BQ248" s="22">
        <f t="shared" si="366"/>
        <v>4.2474903504774571E-2</v>
      </c>
      <c r="BR248" s="22">
        <f t="shared" si="367"/>
        <v>4.3324176224102208E-2</v>
      </c>
      <c r="BS248" s="22">
        <f t="shared" si="368"/>
        <v>4.3859676958404203E-2</v>
      </c>
      <c r="BT248" s="22">
        <f t="shared" si="369"/>
        <v>4.4193064657407355E-2</v>
      </c>
      <c r="BU248" s="22">
        <f t="shared" si="370"/>
        <v>4.4421617888674783E-2</v>
      </c>
      <c r="BV248" s="22">
        <f t="shared" si="371"/>
        <v>4.4594344852586863E-2</v>
      </c>
      <c r="BW248" s="22">
        <f t="shared" si="372"/>
        <v>4.4754437131412791E-2</v>
      </c>
      <c r="BX248" s="22">
        <f t="shared" si="373"/>
        <v>4.4919387561918309E-2</v>
      </c>
      <c r="BY248" s="22">
        <f t="shared" si="374"/>
        <v>4.5107990909957416E-2</v>
      </c>
      <c r="BZ248" s="22">
        <f t="shared" si="375"/>
        <v>4.5321776780841601E-2</v>
      </c>
      <c r="CA248" s="22">
        <f t="shared" si="376"/>
        <v>4.5567503306295901E-2</v>
      </c>
      <c r="CB248" s="22">
        <f t="shared" si="377"/>
        <v>4.583740404551357E-2</v>
      </c>
      <c r="CC248" s="22">
        <f t="shared" si="378"/>
        <v>4.6137769365832942E-2</v>
      </c>
      <c r="CD248" s="22">
        <f t="shared" si="379"/>
        <v>4.645521716226661E-2</v>
      </c>
      <c r="CE248" s="22">
        <f t="shared" si="380"/>
        <v>4.6796125322790962E-2</v>
      </c>
      <c r="CF248" s="22" t="str">
        <f t="shared" si="381"/>
        <v/>
      </c>
      <c r="CG248" s="22" t="str">
        <f t="shared" si="382"/>
        <v/>
      </c>
      <c r="CH248" s="22" t="str">
        <f t="shared" si="383"/>
        <v/>
      </c>
      <c r="CI248" s="22" t="str">
        <f t="shared" si="384"/>
        <v/>
      </c>
      <c r="CJ248" s="22" t="str">
        <f t="shared" si="385"/>
        <v/>
      </c>
      <c r="CK248" s="22" t="str">
        <f t="shared" si="386"/>
        <v/>
      </c>
      <c r="CL248" s="22" t="str">
        <f t="shared" si="387"/>
        <v/>
      </c>
      <c r="CM248" s="22" t="str">
        <f t="shared" si="388"/>
        <v/>
      </c>
      <c r="CN248" s="22" t="str">
        <f t="shared" si="389"/>
        <v/>
      </c>
      <c r="CO248" s="22" t="str">
        <f t="shared" si="390"/>
        <v/>
      </c>
      <c r="CP248" s="22" t="str">
        <f t="shared" si="391"/>
        <v/>
      </c>
      <c r="CQ248" s="22" t="str">
        <f t="shared" si="392"/>
        <v/>
      </c>
      <c r="CR248" s="22" t="str">
        <f t="shared" si="393"/>
        <v/>
      </c>
      <c r="CS248" s="22" t="str">
        <f t="shared" si="394"/>
        <v/>
      </c>
      <c r="CT248" s="22" t="str">
        <f t="shared" si="395"/>
        <v/>
      </c>
      <c r="CU248" s="22" t="str">
        <f t="shared" si="396"/>
        <v/>
      </c>
      <c r="CV248" s="22" t="str">
        <f t="shared" si="397"/>
        <v/>
      </c>
      <c r="CW248" s="22" t="str">
        <f t="shared" si="398"/>
        <v/>
      </c>
      <c r="CX248" s="22" t="str">
        <f t="shared" si="399"/>
        <v/>
      </c>
      <c r="CY248" s="22" t="str">
        <f t="shared" si="400"/>
        <v/>
      </c>
      <c r="CZ248" s="22" t="str">
        <f t="shared" si="401"/>
        <v/>
      </c>
      <c r="DA248" s="22" t="str">
        <f t="shared" si="402"/>
        <v/>
      </c>
      <c r="DB248" s="22" t="str">
        <f t="shared" si="403"/>
        <v/>
      </c>
      <c r="DC248" s="22" t="str">
        <f t="shared" si="404"/>
        <v/>
      </c>
      <c r="DD248" s="22" t="str">
        <f t="shared" si="405"/>
        <v/>
      </c>
      <c r="DE248" s="22" t="str">
        <f t="shared" si="406"/>
        <v/>
      </c>
      <c r="DF248" s="22" t="str">
        <f t="shared" si="407"/>
        <v/>
      </c>
      <c r="DG248" s="22" t="str">
        <f t="shared" si="408"/>
        <v/>
      </c>
      <c r="DH248" s="22" t="str">
        <f t="shared" si="409"/>
        <v/>
      </c>
      <c r="DI248" s="22" t="str">
        <f t="shared" si="410"/>
        <v/>
      </c>
      <c r="DJ248" s="22" t="str">
        <f t="shared" si="411"/>
        <v/>
      </c>
      <c r="DK248" s="22" t="str">
        <f t="shared" si="412"/>
        <v/>
      </c>
      <c r="DL248" s="22" t="str">
        <f t="shared" si="413"/>
        <v/>
      </c>
      <c r="DM248" s="22" t="str">
        <f t="shared" si="414"/>
        <v/>
      </c>
      <c r="DN248" s="22" t="str">
        <f t="shared" si="415"/>
        <v/>
      </c>
      <c r="DO248" s="22" t="str">
        <f t="shared" si="416"/>
        <v/>
      </c>
      <c r="DP248" s="22" t="str">
        <f t="shared" si="417"/>
        <v/>
      </c>
      <c r="DQ248" s="22" t="str">
        <f t="shared" si="418"/>
        <v/>
      </c>
      <c r="DR248" s="22" t="str">
        <f t="shared" si="419"/>
        <v/>
      </c>
      <c r="DS248" s="22" t="str">
        <f t="shared" si="420"/>
        <v/>
      </c>
      <c r="DT248" s="22" t="str">
        <f t="shared" si="421"/>
        <v/>
      </c>
      <c r="DU248" s="22" t="str">
        <f t="shared" si="422"/>
        <v/>
      </c>
      <c r="DV248" s="22" t="str">
        <f t="shared" si="423"/>
        <v/>
      </c>
      <c r="DX248" s="18">
        <f t="shared" si="424"/>
        <v>2.2732811870422438</v>
      </c>
      <c r="DY248" s="18">
        <f t="shared" si="425"/>
        <v>2.2253661490618697</v>
      </c>
      <c r="DZ248" s="18">
        <f t="shared" si="426"/>
        <v>2.1754491546736405</v>
      </c>
      <c r="EA248" s="18">
        <f t="shared" si="427"/>
        <v>2.1263584198525098</v>
      </c>
      <c r="EB248" s="18">
        <f t="shared" si="428"/>
        <v>2.0777041565633629</v>
      </c>
      <c r="EC248" s="18">
        <f t="shared" si="429"/>
        <v>2.0310131655773933</v>
      </c>
      <c r="ED248" s="18">
        <f t="shared" si="430"/>
        <v>1.9847047125293584</v>
      </c>
      <c r="EE248" s="18">
        <f t="shared" si="431"/>
        <v>1.9401433567968887</v>
      </c>
      <c r="EF248" s="18">
        <f t="shared" si="432"/>
        <v>1.8956664087155815</v>
      </c>
      <c r="EG248" s="18">
        <f t="shared" si="433"/>
        <v>1.8525494830796294</v>
      </c>
      <c r="EH248" s="18">
        <f t="shared" si="434"/>
        <v>1.8092136193796382</v>
      </c>
      <c r="EI248" s="18">
        <f t="shared" si="435"/>
        <v>1.7667297755323415</v>
      </c>
      <c r="EJ248" s="18">
        <f t="shared" si="436"/>
        <v>1.7240905423848623</v>
      </c>
      <c r="EK248" s="18">
        <f t="shared" si="437"/>
        <v>1.6824148373446961</v>
      </c>
      <c r="EL248" s="18">
        <f t="shared" si="438"/>
        <v>1.6403132333372248</v>
      </c>
      <c r="EM248" s="18">
        <f t="shared" si="439"/>
        <v>1.599174396035457</v>
      </c>
      <c r="EN248" s="18">
        <f t="shared" si="440"/>
        <v>68.916323475185834</v>
      </c>
      <c r="EO248" s="18">
        <f t="shared" si="441"/>
        <v>0</v>
      </c>
      <c r="EP248" s="18">
        <f t="shared" si="442"/>
        <v>0</v>
      </c>
      <c r="EQ248" s="18">
        <f t="shared" si="443"/>
        <v>0</v>
      </c>
      <c r="ER248" s="18">
        <f t="shared" si="444"/>
        <v>0</v>
      </c>
      <c r="ES248" s="18">
        <f t="shared" si="445"/>
        <v>0</v>
      </c>
      <c r="ET248" s="18">
        <f t="shared" si="446"/>
        <v>0</v>
      </c>
      <c r="EU248" s="18">
        <f t="shared" si="447"/>
        <v>0</v>
      </c>
      <c r="EV248" s="18">
        <f t="shared" si="448"/>
        <v>0</v>
      </c>
      <c r="EW248" s="18">
        <f t="shared" si="449"/>
        <v>0</v>
      </c>
      <c r="EX248" s="18">
        <f t="shared" si="450"/>
        <v>0</v>
      </c>
      <c r="EY248" s="18">
        <f t="shared" si="451"/>
        <v>0</v>
      </c>
      <c r="EZ248" s="18">
        <f t="shared" si="452"/>
        <v>0</v>
      </c>
      <c r="FA248" s="18">
        <f t="shared" si="453"/>
        <v>0</v>
      </c>
      <c r="FB248" s="18">
        <f t="shared" si="454"/>
        <v>0</v>
      </c>
      <c r="FC248" s="18">
        <f t="shared" si="455"/>
        <v>0</v>
      </c>
      <c r="FD248" s="18">
        <f t="shared" si="456"/>
        <v>0</v>
      </c>
      <c r="FE248" s="18">
        <f t="shared" si="457"/>
        <v>0</v>
      </c>
      <c r="FF248" s="18">
        <f t="shared" si="458"/>
        <v>0</v>
      </c>
      <c r="FG248" s="18">
        <f t="shared" si="459"/>
        <v>0</v>
      </c>
      <c r="FH248" s="18">
        <f t="shared" si="460"/>
        <v>0</v>
      </c>
      <c r="FI248" s="18">
        <f t="shared" si="461"/>
        <v>0</v>
      </c>
      <c r="FJ248" s="18">
        <f t="shared" si="462"/>
        <v>0</v>
      </c>
      <c r="FK248" s="18">
        <f t="shared" si="463"/>
        <v>0</v>
      </c>
      <c r="FL248" s="18">
        <f t="shared" si="464"/>
        <v>0</v>
      </c>
      <c r="FM248" s="18">
        <f t="shared" si="465"/>
        <v>0</v>
      </c>
      <c r="FN248" s="18">
        <f t="shared" si="466"/>
        <v>0</v>
      </c>
      <c r="FO248" s="18">
        <f t="shared" si="467"/>
        <v>0</v>
      </c>
      <c r="FP248" s="18">
        <f t="shared" si="468"/>
        <v>0</v>
      </c>
      <c r="FQ248" s="18">
        <f t="shared" si="469"/>
        <v>0</v>
      </c>
      <c r="FR248" s="18">
        <f t="shared" si="470"/>
        <v>0</v>
      </c>
      <c r="FS248" s="18">
        <f t="shared" si="471"/>
        <v>0</v>
      </c>
      <c r="FT248" s="18">
        <f t="shared" si="472"/>
        <v>0</v>
      </c>
      <c r="FU248" s="18">
        <f t="shared" si="473"/>
        <v>0</v>
      </c>
      <c r="FV248" s="18">
        <f t="shared" si="474"/>
        <v>0</v>
      </c>
      <c r="FW248" s="18">
        <f t="shared" si="475"/>
        <v>0</v>
      </c>
      <c r="FX248" s="18">
        <f t="shared" si="476"/>
        <v>0</v>
      </c>
      <c r="FY248" s="18">
        <f t="shared" si="477"/>
        <v>0</v>
      </c>
      <c r="FZ248" s="18">
        <f t="shared" si="478"/>
        <v>0</v>
      </c>
      <c r="GA248" s="18">
        <f t="shared" si="479"/>
        <v>0</v>
      </c>
      <c r="GB248" s="18">
        <f t="shared" si="480"/>
        <v>0</v>
      </c>
      <c r="GC248" s="18">
        <f t="shared" si="481"/>
        <v>0</v>
      </c>
      <c r="GD248" s="18">
        <f t="shared" si="482"/>
        <v>0</v>
      </c>
      <c r="GE248" s="18">
        <f t="shared" si="483"/>
        <v>0</v>
      </c>
    </row>
    <row r="249" spans="1:187" x14ac:dyDescent="0.2">
      <c r="A249">
        <v>246</v>
      </c>
      <c r="B249" s="16">
        <f>Bonds!B249</f>
        <v>49444</v>
      </c>
      <c r="C249" s="17">
        <f>Bonds!C249</f>
        <v>4.25</v>
      </c>
      <c r="D249">
        <f>Bonds!Q249</f>
        <v>18</v>
      </c>
      <c r="E249">
        <f t="shared" si="363"/>
        <v>0</v>
      </c>
      <c r="F249" s="16">
        <f>IF(1&gt;$D249,"",IF($E249=1,EOMONTH(EDATE(Bonds!$I249,6*(1-1)),0),EDATE(Bonds!$I249,6*(1-1))))</f>
        <v>46341</v>
      </c>
      <c r="G249" s="16">
        <f>IF(2&gt;$D249,"",IF($E249=1,EOMONTH(EDATE(Bonds!$I249,6*(2-1)),0),EDATE(Bonds!$I249,6*(2-1))))</f>
        <v>46522</v>
      </c>
      <c r="H249" s="16">
        <f>IF(3&gt;$D249,"",IF($E249=1,EOMONTH(EDATE(Bonds!$I249,6*(3-1)),0),EDATE(Bonds!$I249,6*(3-1))))</f>
        <v>46706</v>
      </c>
      <c r="I249" s="16">
        <f>IF(4&gt;$D249,"",IF($E249=1,EOMONTH(EDATE(Bonds!$I249,6*(4-1)),0),EDATE(Bonds!$I249,6*(4-1))))</f>
        <v>46888</v>
      </c>
      <c r="J249" s="16">
        <f>IF(5&gt;$D249,"",IF($E249=1,EOMONTH(EDATE(Bonds!$I249,6*(5-1)),0),EDATE(Bonds!$I249,6*(5-1))))</f>
        <v>47072</v>
      </c>
      <c r="K249" s="16">
        <f>IF(6&gt;$D249,"",IF($E249=1,EOMONTH(EDATE(Bonds!$I249,6*(6-1)),0),EDATE(Bonds!$I249,6*(6-1))))</f>
        <v>47253</v>
      </c>
      <c r="L249" s="16">
        <f>IF(7&gt;$D249,"",IF($E249=1,EOMONTH(EDATE(Bonds!$I249,6*(7-1)),0),EDATE(Bonds!$I249,6*(7-1))))</f>
        <v>47437</v>
      </c>
      <c r="M249" s="16">
        <f>IF(8&gt;$D249,"",IF($E249=1,EOMONTH(EDATE(Bonds!$I249,6*(8-1)),0),EDATE(Bonds!$I249,6*(8-1))))</f>
        <v>47618</v>
      </c>
      <c r="N249" s="16">
        <f>IF(9&gt;$D249,"",IF($E249=1,EOMONTH(EDATE(Bonds!$I249,6*(9-1)),0),EDATE(Bonds!$I249,6*(9-1))))</f>
        <v>47802</v>
      </c>
      <c r="O249" s="16">
        <f>IF(10&gt;$D249,"",IF($E249=1,EOMONTH(EDATE(Bonds!$I249,6*(10-1)),0),EDATE(Bonds!$I249,6*(10-1))))</f>
        <v>47983</v>
      </c>
      <c r="P249" s="16">
        <f>IF(11&gt;$D249,"",IF($E249=1,EOMONTH(EDATE(Bonds!$I249,6*(11-1)),0),EDATE(Bonds!$I249,6*(11-1))))</f>
        <v>48167</v>
      </c>
      <c r="Q249" s="16">
        <f>IF(12&gt;$D249,"",IF($E249=1,EOMONTH(EDATE(Bonds!$I249,6*(12-1)),0),EDATE(Bonds!$I249,6*(12-1))))</f>
        <v>48349</v>
      </c>
      <c r="R249" s="16">
        <f>IF(13&gt;$D249,"",IF($E249=1,EOMONTH(EDATE(Bonds!$I249,6*(13-1)),0),EDATE(Bonds!$I249,6*(13-1))))</f>
        <v>48533</v>
      </c>
      <c r="S249" s="16">
        <f>IF(14&gt;$D249,"",IF($E249=1,EOMONTH(EDATE(Bonds!$I249,6*(14-1)),0),EDATE(Bonds!$I249,6*(14-1))))</f>
        <v>48714</v>
      </c>
      <c r="T249" s="16">
        <f>IF(15&gt;$D249,"",IF($E249=1,EOMONTH(EDATE(Bonds!$I249,6*(15-1)),0),EDATE(Bonds!$I249,6*(15-1))))</f>
        <v>48898</v>
      </c>
      <c r="U249" s="16">
        <f>IF(16&gt;$D249,"",IF($E249=1,EOMONTH(EDATE(Bonds!$I249,6*(16-1)),0),EDATE(Bonds!$I249,6*(16-1))))</f>
        <v>49079</v>
      </c>
      <c r="V249" s="16">
        <f>IF(17&gt;$D249,"",IF($E249=1,EOMONTH(EDATE(Bonds!$I249,6*(17-1)),0),EDATE(Bonds!$I249,6*(17-1))))</f>
        <v>49263</v>
      </c>
      <c r="W249" s="16">
        <f>IF(18&gt;$D249,"",IF($E249=1,EOMONTH(EDATE(Bonds!$I249,6*(18-1)),0),EDATE(Bonds!$I249,6*(18-1))))</f>
        <v>49444</v>
      </c>
      <c r="X249" s="16" t="str">
        <f>IF(19&gt;$D249,"",IF($E249=1,EOMONTH(EDATE(Bonds!$I249,6*(19-1)),0),EDATE(Bonds!$I249,6*(19-1))))</f>
        <v/>
      </c>
      <c r="Y249" s="16" t="str">
        <f>IF(20&gt;$D249,"",IF($E249=1,EOMONTH(EDATE(Bonds!$I249,6*(20-1)),0),EDATE(Bonds!$I249,6*(20-1))))</f>
        <v/>
      </c>
      <c r="Z249" s="16" t="str">
        <f>IF(21&gt;$D249,"",IF($E249=1,EOMONTH(EDATE(Bonds!$I249,6*(21-1)),0),EDATE(Bonds!$I249,6*(21-1))))</f>
        <v/>
      </c>
      <c r="AA249" s="16" t="str">
        <f>IF(22&gt;$D249,"",IF($E249=1,EOMONTH(EDATE(Bonds!$I249,6*(22-1)),0),EDATE(Bonds!$I249,6*(22-1))))</f>
        <v/>
      </c>
      <c r="AB249" s="16" t="str">
        <f>IF(23&gt;$D249,"",IF($E249=1,EOMONTH(EDATE(Bonds!$I249,6*(23-1)),0),EDATE(Bonds!$I249,6*(23-1))))</f>
        <v/>
      </c>
      <c r="AC249" s="16" t="str">
        <f>IF(24&gt;$D249,"",IF($E249=1,EOMONTH(EDATE(Bonds!$I249,6*(24-1)),0),EDATE(Bonds!$I249,6*(24-1))))</f>
        <v/>
      </c>
      <c r="AD249" s="16" t="str">
        <f>IF(25&gt;$D249,"",IF($E249=1,EOMONTH(EDATE(Bonds!$I249,6*(25-1)),0),EDATE(Bonds!$I249,6*(25-1))))</f>
        <v/>
      </c>
      <c r="AE249" s="16" t="str">
        <f>IF(26&gt;$D249,"",IF($E249=1,EOMONTH(EDATE(Bonds!$I249,6*(26-1)),0),EDATE(Bonds!$I249,6*(26-1))))</f>
        <v/>
      </c>
      <c r="AF249" s="16" t="str">
        <f>IF(27&gt;$D249,"",IF($E249=1,EOMONTH(EDATE(Bonds!$I249,6*(27-1)),0),EDATE(Bonds!$I249,6*(27-1))))</f>
        <v/>
      </c>
      <c r="AG249" s="16" t="str">
        <f>IF(28&gt;$D249,"",IF($E249=1,EOMONTH(EDATE(Bonds!$I249,6*(28-1)),0),EDATE(Bonds!$I249,6*(28-1))))</f>
        <v/>
      </c>
      <c r="AH249" s="16" t="str">
        <f>IF(29&gt;$D249,"",IF($E249=1,EOMONTH(EDATE(Bonds!$I249,6*(29-1)),0),EDATE(Bonds!$I249,6*(29-1))))</f>
        <v/>
      </c>
      <c r="AI249" s="16" t="str">
        <f>IF(30&gt;$D249,"",IF($E249=1,EOMONTH(EDATE(Bonds!$I249,6*(30-1)),0),EDATE(Bonds!$I249,6*(30-1))))</f>
        <v/>
      </c>
      <c r="AJ249" s="16" t="str">
        <f>IF(31&gt;$D249,"",IF($E249=1,EOMONTH(EDATE(Bonds!$I249,6*(31-1)),0),EDATE(Bonds!$I249,6*(31-1))))</f>
        <v/>
      </c>
      <c r="AK249" s="16" t="str">
        <f>IF(32&gt;$D249,"",IF($E249=1,EOMONTH(EDATE(Bonds!$I249,6*(32-1)),0),EDATE(Bonds!$I249,6*(32-1))))</f>
        <v/>
      </c>
      <c r="AL249" s="16" t="str">
        <f>IF(33&gt;$D249,"",IF($E249=1,EOMONTH(EDATE(Bonds!$I249,6*(33-1)),0),EDATE(Bonds!$I249,6*(33-1))))</f>
        <v/>
      </c>
      <c r="AM249" s="16" t="str">
        <f>IF(34&gt;$D249,"",IF($E249=1,EOMONTH(EDATE(Bonds!$I249,6*(34-1)),0),EDATE(Bonds!$I249,6*(34-1))))</f>
        <v/>
      </c>
      <c r="AN249" s="16" t="str">
        <f>IF(35&gt;$D249,"",IF($E249=1,EOMONTH(EDATE(Bonds!$I249,6*(35-1)),0),EDATE(Bonds!$I249,6*(35-1))))</f>
        <v/>
      </c>
      <c r="AO249" s="16" t="str">
        <f>IF(36&gt;$D249,"",IF($E249=1,EOMONTH(EDATE(Bonds!$I249,6*(36-1)),0),EDATE(Bonds!$I249,6*(36-1))))</f>
        <v/>
      </c>
      <c r="AP249" s="16" t="str">
        <f>IF(37&gt;$D249,"",IF($E249=1,EOMONTH(EDATE(Bonds!$I249,6*(37-1)),0),EDATE(Bonds!$I249,6*(37-1))))</f>
        <v/>
      </c>
      <c r="AQ249" s="16" t="str">
        <f>IF(38&gt;$D249,"",IF($E249=1,EOMONTH(EDATE(Bonds!$I249,6*(38-1)),0),EDATE(Bonds!$I249,6*(38-1))))</f>
        <v/>
      </c>
      <c r="AR249" s="16" t="str">
        <f>IF(39&gt;$D249,"",IF($E249=1,EOMONTH(EDATE(Bonds!$I249,6*(39-1)),0),EDATE(Bonds!$I249,6*(39-1))))</f>
        <v/>
      </c>
      <c r="AS249" s="16" t="str">
        <f>IF(40&gt;$D249,"",IF($E249=1,EOMONTH(EDATE(Bonds!$I249,6*(40-1)),0),EDATE(Bonds!$I249,6*(40-1))))</f>
        <v/>
      </c>
      <c r="AT249" s="16" t="str">
        <f>IF(41&gt;$D249,"",IF($E249=1,EOMONTH(EDATE(Bonds!$I249,6*(41-1)),0),EDATE(Bonds!$I249,6*(41-1))))</f>
        <v/>
      </c>
      <c r="AU249" s="16" t="str">
        <f>IF(42&gt;$D249,"",IF($E249=1,EOMONTH(EDATE(Bonds!$I249,6*(42-1)),0),EDATE(Bonds!$I249,6*(42-1))))</f>
        <v/>
      </c>
      <c r="AV249" s="16" t="str">
        <f>IF(43&gt;$D249,"",IF($E249=1,EOMONTH(EDATE(Bonds!$I249,6*(43-1)),0),EDATE(Bonds!$I249,6*(43-1))))</f>
        <v/>
      </c>
      <c r="AW249" s="16" t="str">
        <f>IF(44&gt;$D249,"",IF($E249=1,EOMONTH(EDATE(Bonds!$I249,6*(44-1)),0),EDATE(Bonds!$I249,6*(44-1))))</f>
        <v/>
      </c>
      <c r="AX249" s="16" t="str">
        <f>IF(45&gt;$D249,"",IF($E249=1,EOMONTH(EDATE(Bonds!$I249,6*(45-1)),0),EDATE(Bonds!$I249,6*(45-1))))</f>
        <v/>
      </c>
      <c r="AY249" s="16" t="str">
        <f>IF(46&gt;$D249,"",IF($E249=1,EOMONTH(EDATE(Bonds!$I249,6*(46-1)),0),EDATE(Bonds!$I249,6*(46-1))))</f>
        <v/>
      </c>
      <c r="AZ249" s="16" t="str">
        <f>IF(47&gt;$D249,"",IF($E249=1,EOMONTH(EDATE(Bonds!$I249,6*(47-1)),0),EDATE(Bonds!$I249,6*(47-1))))</f>
        <v/>
      </c>
      <c r="BA249" s="16" t="str">
        <f>IF(48&gt;$D249,"",IF($E249=1,EOMONTH(EDATE(Bonds!$I249,6*(48-1)),0),EDATE(Bonds!$I249,6*(48-1))))</f>
        <v/>
      </c>
      <c r="BB249" s="16" t="str">
        <f>IF(49&gt;$D249,"",IF($E249=1,EOMONTH(EDATE(Bonds!$I249,6*(49-1)),0),EDATE(Bonds!$I249,6*(49-1))))</f>
        <v/>
      </c>
      <c r="BC249" s="16" t="str">
        <f>IF(50&gt;$D249,"",IF($E249=1,EOMONTH(EDATE(Bonds!$I249,6*(50-1)),0),EDATE(Bonds!$I249,6*(50-1))))</f>
        <v/>
      </c>
      <c r="BD249" s="16" t="str">
        <f>IF(51&gt;$D249,"",IF($E249=1,EOMONTH(EDATE(Bonds!$I249,6*(51-1)),0),EDATE(Bonds!$I249,6*(51-1))))</f>
        <v/>
      </c>
      <c r="BE249" s="16" t="str">
        <f>IF(52&gt;$D249,"",IF($E249=1,EOMONTH(EDATE(Bonds!$I249,6*(52-1)),0),EDATE(Bonds!$I249,6*(52-1))))</f>
        <v/>
      </c>
      <c r="BF249" s="16" t="str">
        <f>IF(53&gt;$D249,"",IF($E249=1,EOMONTH(EDATE(Bonds!$I249,6*(53-1)),0),EDATE(Bonds!$I249,6*(53-1))))</f>
        <v/>
      </c>
      <c r="BG249" s="16" t="str">
        <f>IF(54&gt;$D249,"",IF($E249=1,EOMONTH(EDATE(Bonds!$I249,6*(54-1)),0),EDATE(Bonds!$I249,6*(54-1))))</f>
        <v/>
      </c>
      <c r="BH249" s="16" t="str">
        <f>IF(55&gt;$D249,"",IF($E249=1,EOMONTH(EDATE(Bonds!$I249,6*(55-1)),0),EDATE(Bonds!$I249,6*(55-1))))</f>
        <v/>
      </c>
      <c r="BI249" s="16" t="str">
        <f>IF(56&gt;$D249,"",IF($E249=1,EOMONTH(EDATE(Bonds!$I249,6*(56-1)),0),EDATE(Bonds!$I249,6*(56-1))))</f>
        <v/>
      </c>
      <c r="BJ249" s="16" t="str">
        <f>IF(57&gt;$D249,"",IF($E249=1,EOMONTH(EDATE(Bonds!$I249,6*(57-1)),0),EDATE(Bonds!$I249,6*(57-1))))</f>
        <v/>
      </c>
      <c r="BK249" s="16" t="str">
        <f>IF(58&gt;$D249,"",IF($E249=1,EOMONTH(EDATE(Bonds!$I249,6*(58-1)),0),EDATE(Bonds!$I249,6*(58-1))))</f>
        <v/>
      </c>
      <c r="BL249" s="16" t="str">
        <f>IF(59&gt;$D249,"",IF($E249=1,EOMONTH(EDATE(Bonds!$I249,6*(59-1)),0),EDATE(Bonds!$I249,6*(59-1))))</f>
        <v/>
      </c>
      <c r="BM249" s="16" t="str">
        <f>IF(60&gt;$D249,"",IF($E249=1,EOMONTH(EDATE(Bonds!$I249,6*(60-1)),0),EDATE(Bonds!$I249,6*(60-1))))</f>
        <v/>
      </c>
      <c r="BO249" s="22">
        <f t="shared" si="364"/>
        <v>3.7565785405683505E-2</v>
      </c>
      <c r="BP249" s="22">
        <f t="shared" si="365"/>
        <v>4.0160676278393273E-2</v>
      </c>
      <c r="BQ249" s="22">
        <f t="shared" si="366"/>
        <v>4.1870554774944578E-2</v>
      </c>
      <c r="BR249" s="22">
        <f t="shared" si="367"/>
        <v>4.2944346408813706E-2</v>
      </c>
      <c r="BS249" s="22">
        <f t="shared" si="368"/>
        <v>4.3623509349526628E-2</v>
      </c>
      <c r="BT249" s="22">
        <f t="shared" si="369"/>
        <v>4.4041581237153717E-2</v>
      </c>
      <c r="BU249" s="22">
        <f t="shared" si="370"/>
        <v>4.4317074211346924E-2</v>
      </c>
      <c r="BV249" s="22">
        <f t="shared" si="371"/>
        <v>4.4510349250378764E-2</v>
      </c>
      <c r="BW249" s="22">
        <f t="shared" si="372"/>
        <v>4.4674613164434704E-2</v>
      </c>
      <c r="BX249" s="22">
        <f t="shared" si="373"/>
        <v>4.4833625781918747E-2</v>
      </c>
      <c r="BY249" s="22">
        <f t="shared" si="374"/>
        <v>4.5010512910652625E-2</v>
      </c>
      <c r="BZ249" s="22">
        <f t="shared" si="375"/>
        <v>4.5210114329299472E-2</v>
      </c>
      <c r="CA249" s="22">
        <f t="shared" si="376"/>
        <v>4.5440922075908718E-2</v>
      </c>
      <c r="CB249" s="22">
        <f t="shared" si="377"/>
        <v>4.5696854602848114E-2</v>
      </c>
      <c r="CC249" s="22">
        <f t="shared" si="378"/>
        <v>4.5984524498779974E-2</v>
      </c>
      <c r="CD249" s="22">
        <f t="shared" si="379"/>
        <v>4.6291383442721178E-2</v>
      </c>
      <c r="CE249" s="22">
        <f t="shared" si="380"/>
        <v>4.6623645537634352E-2</v>
      </c>
      <c r="CF249" s="22">
        <f t="shared" si="381"/>
        <v>4.6966325803694697E-2</v>
      </c>
      <c r="CG249" s="22" t="str">
        <f t="shared" si="382"/>
        <v/>
      </c>
      <c r="CH249" s="22" t="str">
        <f t="shared" si="383"/>
        <v/>
      </c>
      <c r="CI249" s="22" t="str">
        <f t="shared" si="384"/>
        <v/>
      </c>
      <c r="CJ249" s="22" t="str">
        <f t="shared" si="385"/>
        <v/>
      </c>
      <c r="CK249" s="22" t="str">
        <f t="shared" si="386"/>
        <v/>
      </c>
      <c r="CL249" s="22" t="str">
        <f t="shared" si="387"/>
        <v/>
      </c>
      <c r="CM249" s="22" t="str">
        <f t="shared" si="388"/>
        <v/>
      </c>
      <c r="CN249" s="22" t="str">
        <f t="shared" si="389"/>
        <v/>
      </c>
      <c r="CO249" s="22" t="str">
        <f t="shared" si="390"/>
        <v/>
      </c>
      <c r="CP249" s="22" t="str">
        <f t="shared" si="391"/>
        <v/>
      </c>
      <c r="CQ249" s="22" t="str">
        <f t="shared" si="392"/>
        <v/>
      </c>
      <c r="CR249" s="22" t="str">
        <f t="shared" si="393"/>
        <v/>
      </c>
      <c r="CS249" s="22" t="str">
        <f t="shared" si="394"/>
        <v/>
      </c>
      <c r="CT249" s="22" t="str">
        <f t="shared" si="395"/>
        <v/>
      </c>
      <c r="CU249" s="22" t="str">
        <f t="shared" si="396"/>
        <v/>
      </c>
      <c r="CV249" s="22" t="str">
        <f t="shared" si="397"/>
        <v/>
      </c>
      <c r="CW249" s="22" t="str">
        <f t="shared" si="398"/>
        <v/>
      </c>
      <c r="CX249" s="22" t="str">
        <f t="shared" si="399"/>
        <v/>
      </c>
      <c r="CY249" s="22" t="str">
        <f t="shared" si="400"/>
        <v/>
      </c>
      <c r="CZ249" s="22" t="str">
        <f t="shared" si="401"/>
        <v/>
      </c>
      <c r="DA249" s="22" t="str">
        <f t="shared" si="402"/>
        <v/>
      </c>
      <c r="DB249" s="22" t="str">
        <f t="shared" si="403"/>
        <v/>
      </c>
      <c r="DC249" s="22" t="str">
        <f t="shared" si="404"/>
        <v/>
      </c>
      <c r="DD249" s="22" t="str">
        <f t="shared" si="405"/>
        <v/>
      </c>
      <c r="DE249" s="22" t="str">
        <f t="shared" si="406"/>
        <v/>
      </c>
      <c r="DF249" s="22" t="str">
        <f t="shared" si="407"/>
        <v/>
      </c>
      <c r="DG249" s="22" t="str">
        <f t="shared" si="408"/>
        <v/>
      </c>
      <c r="DH249" s="22" t="str">
        <f t="shared" si="409"/>
        <v/>
      </c>
      <c r="DI249" s="22" t="str">
        <f t="shared" si="410"/>
        <v/>
      </c>
      <c r="DJ249" s="22" t="str">
        <f t="shared" si="411"/>
        <v/>
      </c>
      <c r="DK249" s="22" t="str">
        <f t="shared" si="412"/>
        <v/>
      </c>
      <c r="DL249" s="22" t="str">
        <f t="shared" si="413"/>
        <v/>
      </c>
      <c r="DM249" s="22" t="str">
        <f t="shared" si="414"/>
        <v/>
      </c>
      <c r="DN249" s="22" t="str">
        <f t="shared" si="415"/>
        <v/>
      </c>
      <c r="DO249" s="22" t="str">
        <f t="shared" si="416"/>
        <v/>
      </c>
      <c r="DP249" s="22" t="str">
        <f t="shared" si="417"/>
        <v/>
      </c>
      <c r="DQ249" s="22" t="str">
        <f t="shared" si="418"/>
        <v/>
      </c>
      <c r="DR249" s="22" t="str">
        <f t="shared" si="419"/>
        <v/>
      </c>
      <c r="DS249" s="22" t="str">
        <f t="shared" si="420"/>
        <v/>
      </c>
      <c r="DT249" s="22" t="str">
        <f t="shared" si="421"/>
        <v/>
      </c>
      <c r="DU249" s="22" t="str">
        <f t="shared" si="422"/>
        <v/>
      </c>
      <c r="DV249" s="22" t="str">
        <f t="shared" si="423"/>
        <v/>
      </c>
      <c r="DX249" s="18">
        <f t="shared" si="424"/>
        <v>2.1101799856275631</v>
      </c>
      <c r="DY249" s="18">
        <f t="shared" si="425"/>
        <v>2.0675710636592797</v>
      </c>
      <c r="DZ249" s="18">
        <f t="shared" si="426"/>
        <v>2.0220274696463263</v>
      </c>
      <c r="EA249" s="18">
        <f t="shared" si="427"/>
        <v>1.9766698208946814</v>
      </c>
      <c r="EB249" s="18">
        <f t="shared" si="428"/>
        <v>1.931463774167004</v>
      </c>
      <c r="EC249" s="18">
        <f t="shared" si="429"/>
        <v>1.8880096393558214</v>
      </c>
      <c r="ED249" s="18">
        <f t="shared" si="430"/>
        <v>1.8449327583078987</v>
      </c>
      <c r="EE249" s="18">
        <f t="shared" si="431"/>
        <v>1.8035450748640578</v>
      </c>
      <c r="EF249" s="18">
        <f t="shared" si="432"/>
        <v>1.7623145175336254</v>
      </c>
      <c r="EG249" s="18">
        <f t="shared" si="433"/>
        <v>1.7224183769285346</v>
      </c>
      <c r="EH249" s="18">
        <f t="shared" si="434"/>
        <v>1.6823815874601424</v>
      </c>
      <c r="EI249" s="18">
        <f t="shared" si="435"/>
        <v>1.6431769550677036</v>
      </c>
      <c r="EJ249" s="18">
        <f t="shared" si="436"/>
        <v>1.6038573515433139</v>
      </c>
      <c r="EK249" s="18">
        <f t="shared" si="437"/>
        <v>1.5654389476793407</v>
      </c>
      <c r="EL249" s="18">
        <f t="shared" si="438"/>
        <v>1.5266276936893355</v>
      </c>
      <c r="EM249" s="18">
        <f t="shared" si="439"/>
        <v>1.4886934641045195</v>
      </c>
      <c r="EN249" s="18">
        <f t="shared" si="440"/>
        <v>1.450402518701253</v>
      </c>
      <c r="EO249" s="18">
        <f t="shared" si="441"/>
        <v>67.909066682326483</v>
      </c>
      <c r="EP249" s="18">
        <f t="shared" si="442"/>
        <v>0</v>
      </c>
      <c r="EQ249" s="18">
        <f t="shared" si="443"/>
        <v>0</v>
      </c>
      <c r="ER249" s="18">
        <f t="shared" si="444"/>
        <v>0</v>
      </c>
      <c r="ES249" s="18">
        <f t="shared" si="445"/>
        <v>0</v>
      </c>
      <c r="ET249" s="18">
        <f t="shared" si="446"/>
        <v>0</v>
      </c>
      <c r="EU249" s="18">
        <f t="shared" si="447"/>
        <v>0</v>
      </c>
      <c r="EV249" s="18">
        <f t="shared" si="448"/>
        <v>0</v>
      </c>
      <c r="EW249" s="18">
        <f t="shared" si="449"/>
        <v>0</v>
      </c>
      <c r="EX249" s="18">
        <f t="shared" si="450"/>
        <v>0</v>
      </c>
      <c r="EY249" s="18">
        <f t="shared" si="451"/>
        <v>0</v>
      </c>
      <c r="EZ249" s="18">
        <f t="shared" si="452"/>
        <v>0</v>
      </c>
      <c r="FA249" s="18">
        <f t="shared" si="453"/>
        <v>0</v>
      </c>
      <c r="FB249" s="18">
        <f t="shared" si="454"/>
        <v>0</v>
      </c>
      <c r="FC249" s="18">
        <f t="shared" si="455"/>
        <v>0</v>
      </c>
      <c r="FD249" s="18">
        <f t="shared" si="456"/>
        <v>0</v>
      </c>
      <c r="FE249" s="18">
        <f t="shared" si="457"/>
        <v>0</v>
      </c>
      <c r="FF249" s="18">
        <f t="shared" si="458"/>
        <v>0</v>
      </c>
      <c r="FG249" s="18">
        <f t="shared" si="459"/>
        <v>0</v>
      </c>
      <c r="FH249" s="18">
        <f t="shared" si="460"/>
        <v>0</v>
      </c>
      <c r="FI249" s="18">
        <f t="shared" si="461"/>
        <v>0</v>
      </c>
      <c r="FJ249" s="18">
        <f t="shared" si="462"/>
        <v>0</v>
      </c>
      <c r="FK249" s="18">
        <f t="shared" si="463"/>
        <v>0</v>
      </c>
      <c r="FL249" s="18">
        <f t="shared" si="464"/>
        <v>0</v>
      </c>
      <c r="FM249" s="18">
        <f t="shared" si="465"/>
        <v>0</v>
      </c>
      <c r="FN249" s="18">
        <f t="shared" si="466"/>
        <v>0</v>
      </c>
      <c r="FO249" s="18">
        <f t="shared" si="467"/>
        <v>0</v>
      </c>
      <c r="FP249" s="18">
        <f t="shared" si="468"/>
        <v>0</v>
      </c>
      <c r="FQ249" s="18">
        <f t="shared" si="469"/>
        <v>0</v>
      </c>
      <c r="FR249" s="18">
        <f t="shared" si="470"/>
        <v>0</v>
      </c>
      <c r="FS249" s="18">
        <f t="shared" si="471"/>
        <v>0</v>
      </c>
      <c r="FT249" s="18">
        <f t="shared" si="472"/>
        <v>0</v>
      </c>
      <c r="FU249" s="18">
        <f t="shared" si="473"/>
        <v>0</v>
      </c>
      <c r="FV249" s="18">
        <f t="shared" si="474"/>
        <v>0</v>
      </c>
      <c r="FW249" s="18">
        <f t="shared" si="475"/>
        <v>0</v>
      </c>
      <c r="FX249" s="18">
        <f t="shared" si="476"/>
        <v>0</v>
      </c>
      <c r="FY249" s="18">
        <f t="shared" si="477"/>
        <v>0</v>
      </c>
      <c r="FZ249" s="18">
        <f t="shared" si="478"/>
        <v>0</v>
      </c>
      <c r="GA249" s="18">
        <f t="shared" si="479"/>
        <v>0</v>
      </c>
      <c r="GB249" s="18">
        <f t="shared" si="480"/>
        <v>0</v>
      </c>
      <c r="GC249" s="18">
        <f t="shared" si="481"/>
        <v>0</v>
      </c>
      <c r="GD249" s="18">
        <f t="shared" si="482"/>
        <v>0</v>
      </c>
      <c r="GE249" s="18">
        <f t="shared" si="483"/>
        <v>0</v>
      </c>
    </row>
    <row r="250" spans="1:187" x14ac:dyDescent="0.2">
      <c r="A250">
        <v>247</v>
      </c>
      <c r="B250" s="16">
        <f>Bonds!B250</f>
        <v>49536</v>
      </c>
      <c r="C250" s="17">
        <f>Bonds!C250</f>
        <v>4.25</v>
      </c>
      <c r="D250">
        <f>Bonds!Q250</f>
        <v>18</v>
      </c>
      <c r="E250">
        <f t="shared" si="363"/>
        <v>0</v>
      </c>
      <c r="F250" s="16">
        <f>IF(1&gt;$D250,"",IF($E250=1,EOMONTH(EDATE(Bonds!$I250,6*(1-1)),0),EDATE(Bonds!$I250,6*(1-1))))</f>
        <v>46433</v>
      </c>
      <c r="G250" s="16">
        <f>IF(2&gt;$D250,"",IF($E250=1,EOMONTH(EDATE(Bonds!$I250,6*(2-1)),0),EDATE(Bonds!$I250,6*(2-1))))</f>
        <v>46614</v>
      </c>
      <c r="H250" s="16">
        <f>IF(3&gt;$D250,"",IF($E250=1,EOMONTH(EDATE(Bonds!$I250,6*(3-1)),0),EDATE(Bonds!$I250,6*(3-1))))</f>
        <v>46798</v>
      </c>
      <c r="I250" s="16">
        <f>IF(4&gt;$D250,"",IF($E250=1,EOMONTH(EDATE(Bonds!$I250,6*(4-1)),0),EDATE(Bonds!$I250,6*(4-1))))</f>
        <v>46980</v>
      </c>
      <c r="J250" s="16">
        <f>IF(5&gt;$D250,"",IF($E250=1,EOMONTH(EDATE(Bonds!$I250,6*(5-1)),0),EDATE(Bonds!$I250,6*(5-1))))</f>
        <v>47164</v>
      </c>
      <c r="K250" s="16">
        <f>IF(6&gt;$D250,"",IF($E250=1,EOMONTH(EDATE(Bonds!$I250,6*(6-1)),0),EDATE(Bonds!$I250,6*(6-1))))</f>
        <v>47345</v>
      </c>
      <c r="L250" s="16">
        <f>IF(7&gt;$D250,"",IF($E250=1,EOMONTH(EDATE(Bonds!$I250,6*(7-1)),0),EDATE(Bonds!$I250,6*(7-1))))</f>
        <v>47529</v>
      </c>
      <c r="M250" s="16">
        <f>IF(8&gt;$D250,"",IF($E250=1,EOMONTH(EDATE(Bonds!$I250,6*(8-1)),0),EDATE(Bonds!$I250,6*(8-1))))</f>
        <v>47710</v>
      </c>
      <c r="N250" s="16">
        <f>IF(9&gt;$D250,"",IF($E250=1,EOMONTH(EDATE(Bonds!$I250,6*(9-1)),0),EDATE(Bonds!$I250,6*(9-1))))</f>
        <v>47894</v>
      </c>
      <c r="O250" s="16">
        <f>IF(10&gt;$D250,"",IF($E250=1,EOMONTH(EDATE(Bonds!$I250,6*(10-1)),0),EDATE(Bonds!$I250,6*(10-1))))</f>
        <v>48075</v>
      </c>
      <c r="P250" s="16">
        <f>IF(11&gt;$D250,"",IF($E250=1,EOMONTH(EDATE(Bonds!$I250,6*(11-1)),0),EDATE(Bonds!$I250,6*(11-1))))</f>
        <v>48259</v>
      </c>
      <c r="Q250" s="16">
        <f>IF(12&gt;$D250,"",IF($E250=1,EOMONTH(EDATE(Bonds!$I250,6*(12-1)),0),EDATE(Bonds!$I250,6*(12-1))))</f>
        <v>48441</v>
      </c>
      <c r="R250" s="16">
        <f>IF(13&gt;$D250,"",IF($E250=1,EOMONTH(EDATE(Bonds!$I250,6*(13-1)),0),EDATE(Bonds!$I250,6*(13-1))))</f>
        <v>48625</v>
      </c>
      <c r="S250" s="16">
        <f>IF(14&gt;$D250,"",IF($E250=1,EOMONTH(EDATE(Bonds!$I250,6*(14-1)),0),EDATE(Bonds!$I250,6*(14-1))))</f>
        <v>48806</v>
      </c>
      <c r="T250" s="16">
        <f>IF(15&gt;$D250,"",IF($E250=1,EOMONTH(EDATE(Bonds!$I250,6*(15-1)),0),EDATE(Bonds!$I250,6*(15-1))))</f>
        <v>48990</v>
      </c>
      <c r="U250" s="16">
        <f>IF(16&gt;$D250,"",IF($E250=1,EOMONTH(EDATE(Bonds!$I250,6*(16-1)),0),EDATE(Bonds!$I250,6*(16-1))))</f>
        <v>49171</v>
      </c>
      <c r="V250" s="16">
        <f>IF(17&gt;$D250,"",IF($E250=1,EOMONTH(EDATE(Bonds!$I250,6*(17-1)),0),EDATE(Bonds!$I250,6*(17-1))))</f>
        <v>49355</v>
      </c>
      <c r="W250" s="16">
        <f>IF(18&gt;$D250,"",IF($E250=1,EOMONTH(EDATE(Bonds!$I250,6*(18-1)),0),EDATE(Bonds!$I250,6*(18-1))))</f>
        <v>49536</v>
      </c>
      <c r="X250" s="16" t="str">
        <f>IF(19&gt;$D250,"",IF($E250=1,EOMONTH(EDATE(Bonds!$I250,6*(19-1)),0),EDATE(Bonds!$I250,6*(19-1))))</f>
        <v/>
      </c>
      <c r="Y250" s="16" t="str">
        <f>IF(20&gt;$D250,"",IF($E250=1,EOMONTH(EDATE(Bonds!$I250,6*(20-1)),0),EDATE(Bonds!$I250,6*(20-1))))</f>
        <v/>
      </c>
      <c r="Z250" s="16" t="str">
        <f>IF(21&gt;$D250,"",IF($E250=1,EOMONTH(EDATE(Bonds!$I250,6*(21-1)),0),EDATE(Bonds!$I250,6*(21-1))))</f>
        <v/>
      </c>
      <c r="AA250" s="16" t="str">
        <f>IF(22&gt;$D250,"",IF($E250=1,EOMONTH(EDATE(Bonds!$I250,6*(22-1)),0),EDATE(Bonds!$I250,6*(22-1))))</f>
        <v/>
      </c>
      <c r="AB250" s="16" t="str">
        <f>IF(23&gt;$D250,"",IF($E250=1,EOMONTH(EDATE(Bonds!$I250,6*(23-1)),0),EDATE(Bonds!$I250,6*(23-1))))</f>
        <v/>
      </c>
      <c r="AC250" s="16" t="str">
        <f>IF(24&gt;$D250,"",IF($E250=1,EOMONTH(EDATE(Bonds!$I250,6*(24-1)),0),EDATE(Bonds!$I250,6*(24-1))))</f>
        <v/>
      </c>
      <c r="AD250" s="16" t="str">
        <f>IF(25&gt;$D250,"",IF($E250=1,EOMONTH(EDATE(Bonds!$I250,6*(25-1)),0),EDATE(Bonds!$I250,6*(25-1))))</f>
        <v/>
      </c>
      <c r="AE250" s="16" t="str">
        <f>IF(26&gt;$D250,"",IF($E250=1,EOMONTH(EDATE(Bonds!$I250,6*(26-1)),0),EDATE(Bonds!$I250,6*(26-1))))</f>
        <v/>
      </c>
      <c r="AF250" s="16" t="str">
        <f>IF(27&gt;$D250,"",IF($E250=1,EOMONTH(EDATE(Bonds!$I250,6*(27-1)),0),EDATE(Bonds!$I250,6*(27-1))))</f>
        <v/>
      </c>
      <c r="AG250" s="16" t="str">
        <f>IF(28&gt;$D250,"",IF($E250=1,EOMONTH(EDATE(Bonds!$I250,6*(28-1)),0),EDATE(Bonds!$I250,6*(28-1))))</f>
        <v/>
      </c>
      <c r="AH250" s="16" t="str">
        <f>IF(29&gt;$D250,"",IF($E250=1,EOMONTH(EDATE(Bonds!$I250,6*(29-1)),0),EDATE(Bonds!$I250,6*(29-1))))</f>
        <v/>
      </c>
      <c r="AI250" s="16" t="str">
        <f>IF(30&gt;$D250,"",IF($E250=1,EOMONTH(EDATE(Bonds!$I250,6*(30-1)),0),EDATE(Bonds!$I250,6*(30-1))))</f>
        <v/>
      </c>
      <c r="AJ250" s="16" t="str">
        <f>IF(31&gt;$D250,"",IF($E250=1,EOMONTH(EDATE(Bonds!$I250,6*(31-1)),0),EDATE(Bonds!$I250,6*(31-1))))</f>
        <v/>
      </c>
      <c r="AK250" s="16" t="str">
        <f>IF(32&gt;$D250,"",IF($E250=1,EOMONTH(EDATE(Bonds!$I250,6*(32-1)),0),EDATE(Bonds!$I250,6*(32-1))))</f>
        <v/>
      </c>
      <c r="AL250" s="16" t="str">
        <f>IF(33&gt;$D250,"",IF($E250=1,EOMONTH(EDATE(Bonds!$I250,6*(33-1)),0),EDATE(Bonds!$I250,6*(33-1))))</f>
        <v/>
      </c>
      <c r="AM250" s="16" t="str">
        <f>IF(34&gt;$D250,"",IF($E250=1,EOMONTH(EDATE(Bonds!$I250,6*(34-1)),0),EDATE(Bonds!$I250,6*(34-1))))</f>
        <v/>
      </c>
      <c r="AN250" s="16" t="str">
        <f>IF(35&gt;$D250,"",IF($E250=1,EOMONTH(EDATE(Bonds!$I250,6*(35-1)),0),EDATE(Bonds!$I250,6*(35-1))))</f>
        <v/>
      </c>
      <c r="AO250" s="16" t="str">
        <f>IF(36&gt;$D250,"",IF($E250=1,EOMONTH(EDATE(Bonds!$I250,6*(36-1)),0),EDATE(Bonds!$I250,6*(36-1))))</f>
        <v/>
      </c>
      <c r="AP250" s="16" t="str">
        <f>IF(37&gt;$D250,"",IF($E250=1,EOMONTH(EDATE(Bonds!$I250,6*(37-1)),0),EDATE(Bonds!$I250,6*(37-1))))</f>
        <v/>
      </c>
      <c r="AQ250" s="16" t="str">
        <f>IF(38&gt;$D250,"",IF($E250=1,EOMONTH(EDATE(Bonds!$I250,6*(38-1)),0),EDATE(Bonds!$I250,6*(38-1))))</f>
        <v/>
      </c>
      <c r="AR250" s="16" t="str">
        <f>IF(39&gt;$D250,"",IF($E250=1,EOMONTH(EDATE(Bonds!$I250,6*(39-1)),0),EDATE(Bonds!$I250,6*(39-1))))</f>
        <v/>
      </c>
      <c r="AS250" s="16" t="str">
        <f>IF(40&gt;$D250,"",IF($E250=1,EOMONTH(EDATE(Bonds!$I250,6*(40-1)),0),EDATE(Bonds!$I250,6*(40-1))))</f>
        <v/>
      </c>
      <c r="AT250" s="16" t="str">
        <f>IF(41&gt;$D250,"",IF($E250=1,EOMONTH(EDATE(Bonds!$I250,6*(41-1)),0),EDATE(Bonds!$I250,6*(41-1))))</f>
        <v/>
      </c>
      <c r="AU250" s="16" t="str">
        <f>IF(42&gt;$D250,"",IF($E250=1,EOMONTH(EDATE(Bonds!$I250,6*(42-1)),0),EDATE(Bonds!$I250,6*(42-1))))</f>
        <v/>
      </c>
      <c r="AV250" s="16" t="str">
        <f>IF(43&gt;$D250,"",IF($E250=1,EOMONTH(EDATE(Bonds!$I250,6*(43-1)),0),EDATE(Bonds!$I250,6*(43-1))))</f>
        <v/>
      </c>
      <c r="AW250" s="16" t="str">
        <f>IF(44&gt;$D250,"",IF($E250=1,EOMONTH(EDATE(Bonds!$I250,6*(44-1)),0),EDATE(Bonds!$I250,6*(44-1))))</f>
        <v/>
      </c>
      <c r="AX250" s="16" t="str">
        <f>IF(45&gt;$D250,"",IF($E250=1,EOMONTH(EDATE(Bonds!$I250,6*(45-1)),0),EDATE(Bonds!$I250,6*(45-1))))</f>
        <v/>
      </c>
      <c r="AY250" s="16" t="str">
        <f>IF(46&gt;$D250,"",IF($E250=1,EOMONTH(EDATE(Bonds!$I250,6*(46-1)),0),EDATE(Bonds!$I250,6*(46-1))))</f>
        <v/>
      </c>
      <c r="AZ250" s="16" t="str">
        <f>IF(47&gt;$D250,"",IF($E250=1,EOMONTH(EDATE(Bonds!$I250,6*(47-1)),0),EDATE(Bonds!$I250,6*(47-1))))</f>
        <v/>
      </c>
      <c r="BA250" s="16" t="str">
        <f>IF(48&gt;$D250,"",IF($E250=1,EOMONTH(EDATE(Bonds!$I250,6*(48-1)),0),EDATE(Bonds!$I250,6*(48-1))))</f>
        <v/>
      </c>
      <c r="BB250" s="16" t="str">
        <f>IF(49&gt;$D250,"",IF($E250=1,EOMONTH(EDATE(Bonds!$I250,6*(49-1)),0),EDATE(Bonds!$I250,6*(49-1))))</f>
        <v/>
      </c>
      <c r="BC250" s="16" t="str">
        <f>IF(50&gt;$D250,"",IF($E250=1,EOMONTH(EDATE(Bonds!$I250,6*(50-1)),0),EDATE(Bonds!$I250,6*(50-1))))</f>
        <v/>
      </c>
      <c r="BD250" s="16" t="str">
        <f>IF(51&gt;$D250,"",IF($E250=1,EOMONTH(EDATE(Bonds!$I250,6*(51-1)),0),EDATE(Bonds!$I250,6*(51-1))))</f>
        <v/>
      </c>
      <c r="BE250" s="16" t="str">
        <f>IF(52&gt;$D250,"",IF($E250=1,EOMONTH(EDATE(Bonds!$I250,6*(52-1)),0),EDATE(Bonds!$I250,6*(52-1))))</f>
        <v/>
      </c>
      <c r="BF250" s="16" t="str">
        <f>IF(53&gt;$D250,"",IF($E250=1,EOMONTH(EDATE(Bonds!$I250,6*(53-1)),0),EDATE(Bonds!$I250,6*(53-1))))</f>
        <v/>
      </c>
      <c r="BG250" s="16" t="str">
        <f>IF(54&gt;$D250,"",IF($E250=1,EOMONTH(EDATE(Bonds!$I250,6*(54-1)),0),EDATE(Bonds!$I250,6*(54-1))))</f>
        <v/>
      </c>
      <c r="BH250" s="16" t="str">
        <f>IF(55&gt;$D250,"",IF($E250=1,EOMONTH(EDATE(Bonds!$I250,6*(55-1)),0),EDATE(Bonds!$I250,6*(55-1))))</f>
        <v/>
      </c>
      <c r="BI250" s="16" t="str">
        <f>IF(56&gt;$D250,"",IF($E250=1,EOMONTH(EDATE(Bonds!$I250,6*(56-1)),0),EDATE(Bonds!$I250,6*(56-1))))</f>
        <v/>
      </c>
      <c r="BJ250" s="16" t="str">
        <f>IF(57&gt;$D250,"",IF($E250=1,EOMONTH(EDATE(Bonds!$I250,6*(57-1)),0),EDATE(Bonds!$I250,6*(57-1))))</f>
        <v/>
      </c>
      <c r="BK250" s="16" t="str">
        <f>IF(58&gt;$D250,"",IF($E250=1,EOMONTH(EDATE(Bonds!$I250,6*(58-1)),0),EDATE(Bonds!$I250,6*(58-1))))</f>
        <v/>
      </c>
      <c r="BL250" s="16" t="str">
        <f>IF(59&gt;$D250,"",IF($E250=1,EOMONTH(EDATE(Bonds!$I250,6*(59-1)),0),EDATE(Bonds!$I250,6*(59-1))))</f>
        <v/>
      </c>
      <c r="BM250" s="16" t="str">
        <f>IF(60&gt;$D250,"",IF($E250=1,EOMONTH(EDATE(Bonds!$I250,6*(60-1)),0),EDATE(Bonds!$I250,6*(60-1))))</f>
        <v/>
      </c>
      <c r="BO250" s="22">
        <f t="shared" si="364"/>
        <v>3.9020657449939315E-2</v>
      </c>
      <c r="BP250" s="22">
        <f t="shared" si="365"/>
        <v>4.1110910077221674E-2</v>
      </c>
      <c r="BQ250" s="22">
        <f t="shared" si="366"/>
        <v>4.2474903504774571E-2</v>
      </c>
      <c r="BR250" s="22">
        <f t="shared" si="367"/>
        <v>4.3324176224102208E-2</v>
      </c>
      <c r="BS250" s="22">
        <f t="shared" si="368"/>
        <v>4.3859676958404203E-2</v>
      </c>
      <c r="BT250" s="22">
        <f t="shared" si="369"/>
        <v>4.4193064657407355E-2</v>
      </c>
      <c r="BU250" s="22">
        <f t="shared" si="370"/>
        <v>4.4421617888674783E-2</v>
      </c>
      <c r="BV250" s="22">
        <f t="shared" si="371"/>
        <v>4.4594344852586863E-2</v>
      </c>
      <c r="BW250" s="22">
        <f t="shared" si="372"/>
        <v>4.4754437131412791E-2</v>
      </c>
      <c r="BX250" s="22">
        <f t="shared" si="373"/>
        <v>4.4919387561918309E-2</v>
      </c>
      <c r="BY250" s="22">
        <f t="shared" si="374"/>
        <v>4.5107990909957416E-2</v>
      </c>
      <c r="BZ250" s="22">
        <f t="shared" si="375"/>
        <v>4.5321776780841601E-2</v>
      </c>
      <c r="CA250" s="22">
        <f t="shared" si="376"/>
        <v>4.5567503306295901E-2</v>
      </c>
      <c r="CB250" s="22">
        <f t="shared" si="377"/>
        <v>4.583740404551357E-2</v>
      </c>
      <c r="CC250" s="22">
        <f t="shared" si="378"/>
        <v>4.6137769365832942E-2</v>
      </c>
      <c r="CD250" s="22">
        <f t="shared" si="379"/>
        <v>4.645521716226661E-2</v>
      </c>
      <c r="CE250" s="22">
        <f t="shared" si="380"/>
        <v>4.6796125322790962E-2</v>
      </c>
      <c r="CF250" s="22">
        <f t="shared" si="381"/>
        <v>4.7145200785802852E-2</v>
      </c>
      <c r="CG250" s="22" t="str">
        <f t="shared" si="382"/>
        <v/>
      </c>
      <c r="CH250" s="22" t="str">
        <f t="shared" si="383"/>
        <v/>
      </c>
      <c r="CI250" s="22" t="str">
        <f t="shared" si="384"/>
        <v/>
      </c>
      <c r="CJ250" s="22" t="str">
        <f t="shared" si="385"/>
        <v/>
      </c>
      <c r="CK250" s="22" t="str">
        <f t="shared" si="386"/>
        <v/>
      </c>
      <c r="CL250" s="22" t="str">
        <f t="shared" si="387"/>
        <v/>
      </c>
      <c r="CM250" s="22" t="str">
        <f t="shared" si="388"/>
        <v/>
      </c>
      <c r="CN250" s="22" t="str">
        <f t="shared" si="389"/>
        <v/>
      </c>
      <c r="CO250" s="22" t="str">
        <f t="shared" si="390"/>
        <v/>
      </c>
      <c r="CP250" s="22" t="str">
        <f t="shared" si="391"/>
        <v/>
      </c>
      <c r="CQ250" s="22" t="str">
        <f t="shared" si="392"/>
        <v/>
      </c>
      <c r="CR250" s="22" t="str">
        <f t="shared" si="393"/>
        <v/>
      </c>
      <c r="CS250" s="22" t="str">
        <f t="shared" si="394"/>
        <v/>
      </c>
      <c r="CT250" s="22" t="str">
        <f t="shared" si="395"/>
        <v/>
      </c>
      <c r="CU250" s="22" t="str">
        <f t="shared" si="396"/>
        <v/>
      </c>
      <c r="CV250" s="22" t="str">
        <f t="shared" si="397"/>
        <v/>
      </c>
      <c r="CW250" s="22" t="str">
        <f t="shared" si="398"/>
        <v/>
      </c>
      <c r="CX250" s="22" t="str">
        <f t="shared" si="399"/>
        <v/>
      </c>
      <c r="CY250" s="22" t="str">
        <f t="shared" si="400"/>
        <v/>
      </c>
      <c r="CZ250" s="22" t="str">
        <f t="shared" si="401"/>
        <v/>
      </c>
      <c r="DA250" s="22" t="str">
        <f t="shared" si="402"/>
        <v/>
      </c>
      <c r="DB250" s="22" t="str">
        <f t="shared" si="403"/>
        <v/>
      </c>
      <c r="DC250" s="22" t="str">
        <f t="shared" si="404"/>
        <v/>
      </c>
      <c r="DD250" s="22" t="str">
        <f t="shared" si="405"/>
        <v/>
      </c>
      <c r="DE250" s="22" t="str">
        <f t="shared" si="406"/>
        <v/>
      </c>
      <c r="DF250" s="22" t="str">
        <f t="shared" si="407"/>
        <v/>
      </c>
      <c r="DG250" s="22" t="str">
        <f t="shared" si="408"/>
        <v/>
      </c>
      <c r="DH250" s="22" t="str">
        <f t="shared" si="409"/>
        <v/>
      </c>
      <c r="DI250" s="22" t="str">
        <f t="shared" si="410"/>
        <v/>
      </c>
      <c r="DJ250" s="22" t="str">
        <f t="shared" si="411"/>
        <v/>
      </c>
      <c r="DK250" s="22" t="str">
        <f t="shared" si="412"/>
        <v/>
      </c>
      <c r="DL250" s="22" t="str">
        <f t="shared" si="413"/>
        <v/>
      </c>
      <c r="DM250" s="22" t="str">
        <f t="shared" si="414"/>
        <v/>
      </c>
      <c r="DN250" s="22" t="str">
        <f t="shared" si="415"/>
        <v/>
      </c>
      <c r="DO250" s="22" t="str">
        <f t="shared" si="416"/>
        <v/>
      </c>
      <c r="DP250" s="22" t="str">
        <f t="shared" si="417"/>
        <v/>
      </c>
      <c r="DQ250" s="22" t="str">
        <f t="shared" si="418"/>
        <v/>
      </c>
      <c r="DR250" s="22" t="str">
        <f t="shared" si="419"/>
        <v/>
      </c>
      <c r="DS250" s="22" t="str">
        <f t="shared" si="420"/>
        <v/>
      </c>
      <c r="DT250" s="22" t="str">
        <f t="shared" si="421"/>
        <v/>
      </c>
      <c r="DU250" s="22" t="str">
        <f t="shared" si="422"/>
        <v/>
      </c>
      <c r="DV250" s="22" t="str">
        <f t="shared" si="423"/>
        <v/>
      </c>
      <c r="DX250" s="18">
        <f t="shared" si="424"/>
        <v>2.0889610907955753</v>
      </c>
      <c r="DY250" s="18">
        <f t="shared" si="425"/>
        <v>2.0449310558946912</v>
      </c>
      <c r="DZ250" s="18">
        <f t="shared" si="426"/>
        <v>1.9990613853757779</v>
      </c>
      <c r="EA250" s="18">
        <f t="shared" si="427"/>
        <v>1.9539509804050088</v>
      </c>
      <c r="EB250" s="18">
        <f t="shared" si="428"/>
        <v>1.9092416573825497</v>
      </c>
      <c r="EC250" s="18">
        <f t="shared" si="429"/>
        <v>1.8663364224224697</v>
      </c>
      <c r="ED250" s="18">
        <f t="shared" si="430"/>
        <v>1.8237827088107619</v>
      </c>
      <c r="EE250" s="18">
        <f t="shared" si="431"/>
        <v>1.7828344359755193</v>
      </c>
      <c r="EF250" s="18">
        <f t="shared" si="432"/>
        <v>1.7419637269278316</v>
      </c>
      <c r="EG250" s="18">
        <f t="shared" si="433"/>
        <v>1.7023427682353351</v>
      </c>
      <c r="EH250" s="18">
        <f t="shared" si="434"/>
        <v>1.6625206232137215</v>
      </c>
      <c r="EI250" s="18">
        <f t="shared" si="435"/>
        <v>1.6234814153540436</v>
      </c>
      <c r="EJ250" s="18">
        <f t="shared" si="436"/>
        <v>1.5842994173266303</v>
      </c>
      <c r="EK250" s="18">
        <f t="shared" si="437"/>
        <v>1.5460028235059369</v>
      </c>
      <c r="EL250" s="18">
        <f t="shared" si="438"/>
        <v>1.5073148630666391</v>
      </c>
      <c r="EM250" s="18">
        <f t="shared" si="439"/>
        <v>1.4695116071677172</v>
      </c>
      <c r="EN250" s="18">
        <f t="shared" si="440"/>
        <v>1.4313714099916421</v>
      </c>
      <c r="EO250" s="18">
        <f t="shared" si="441"/>
        <v>67.002663655198589</v>
      </c>
      <c r="EP250" s="18">
        <f t="shared" si="442"/>
        <v>0</v>
      </c>
      <c r="EQ250" s="18">
        <f t="shared" si="443"/>
        <v>0</v>
      </c>
      <c r="ER250" s="18">
        <f t="shared" si="444"/>
        <v>0</v>
      </c>
      <c r="ES250" s="18">
        <f t="shared" si="445"/>
        <v>0</v>
      </c>
      <c r="ET250" s="18">
        <f t="shared" si="446"/>
        <v>0</v>
      </c>
      <c r="EU250" s="18">
        <f t="shared" si="447"/>
        <v>0</v>
      </c>
      <c r="EV250" s="18">
        <f t="shared" si="448"/>
        <v>0</v>
      </c>
      <c r="EW250" s="18">
        <f t="shared" si="449"/>
        <v>0</v>
      </c>
      <c r="EX250" s="18">
        <f t="shared" si="450"/>
        <v>0</v>
      </c>
      <c r="EY250" s="18">
        <f t="shared" si="451"/>
        <v>0</v>
      </c>
      <c r="EZ250" s="18">
        <f t="shared" si="452"/>
        <v>0</v>
      </c>
      <c r="FA250" s="18">
        <f t="shared" si="453"/>
        <v>0</v>
      </c>
      <c r="FB250" s="18">
        <f t="shared" si="454"/>
        <v>0</v>
      </c>
      <c r="FC250" s="18">
        <f t="shared" si="455"/>
        <v>0</v>
      </c>
      <c r="FD250" s="18">
        <f t="shared" si="456"/>
        <v>0</v>
      </c>
      <c r="FE250" s="18">
        <f t="shared" si="457"/>
        <v>0</v>
      </c>
      <c r="FF250" s="18">
        <f t="shared" si="458"/>
        <v>0</v>
      </c>
      <c r="FG250" s="18">
        <f t="shared" si="459"/>
        <v>0</v>
      </c>
      <c r="FH250" s="18">
        <f t="shared" si="460"/>
        <v>0</v>
      </c>
      <c r="FI250" s="18">
        <f t="shared" si="461"/>
        <v>0</v>
      </c>
      <c r="FJ250" s="18">
        <f t="shared" si="462"/>
        <v>0</v>
      </c>
      <c r="FK250" s="18">
        <f t="shared" si="463"/>
        <v>0</v>
      </c>
      <c r="FL250" s="18">
        <f t="shared" si="464"/>
        <v>0</v>
      </c>
      <c r="FM250" s="18">
        <f t="shared" si="465"/>
        <v>0</v>
      </c>
      <c r="FN250" s="18">
        <f t="shared" si="466"/>
        <v>0</v>
      </c>
      <c r="FO250" s="18">
        <f t="shared" si="467"/>
        <v>0</v>
      </c>
      <c r="FP250" s="18">
        <f t="shared" si="468"/>
        <v>0</v>
      </c>
      <c r="FQ250" s="18">
        <f t="shared" si="469"/>
        <v>0</v>
      </c>
      <c r="FR250" s="18">
        <f t="shared" si="470"/>
        <v>0</v>
      </c>
      <c r="FS250" s="18">
        <f t="shared" si="471"/>
        <v>0</v>
      </c>
      <c r="FT250" s="18">
        <f t="shared" si="472"/>
        <v>0</v>
      </c>
      <c r="FU250" s="18">
        <f t="shared" si="473"/>
        <v>0</v>
      </c>
      <c r="FV250" s="18">
        <f t="shared" si="474"/>
        <v>0</v>
      </c>
      <c r="FW250" s="18">
        <f t="shared" si="475"/>
        <v>0</v>
      </c>
      <c r="FX250" s="18">
        <f t="shared" si="476"/>
        <v>0</v>
      </c>
      <c r="FY250" s="18">
        <f t="shared" si="477"/>
        <v>0</v>
      </c>
      <c r="FZ250" s="18">
        <f t="shared" si="478"/>
        <v>0</v>
      </c>
      <c r="GA250" s="18">
        <f t="shared" si="479"/>
        <v>0</v>
      </c>
      <c r="GB250" s="18">
        <f t="shared" si="480"/>
        <v>0</v>
      </c>
      <c r="GC250" s="18">
        <f t="shared" si="481"/>
        <v>0</v>
      </c>
      <c r="GD250" s="18">
        <f t="shared" si="482"/>
        <v>0</v>
      </c>
      <c r="GE250" s="18">
        <f t="shared" si="483"/>
        <v>0</v>
      </c>
    </row>
    <row r="251" spans="1:187" x14ac:dyDescent="0.2">
      <c r="A251">
        <v>248</v>
      </c>
      <c r="B251" s="16">
        <f>Bonds!B251</f>
        <v>49628</v>
      </c>
      <c r="C251" s="17">
        <f>Bonds!C251</f>
        <v>4</v>
      </c>
      <c r="D251">
        <f>Bonds!Q251</f>
        <v>19</v>
      </c>
      <c r="E251">
        <f t="shared" si="363"/>
        <v>0</v>
      </c>
      <c r="F251" s="16">
        <f>IF(1&gt;$D251,"",IF($E251=1,EOMONTH(EDATE(Bonds!$I251,6*(1-1)),0),EDATE(Bonds!$I251,6*(1-1))))</f>
        <v>46341</v>
      </c>
      <c r="G251" s="16">
        <f>IF(2&gt;$D251,"",IF($E251=1,EOMONTH(EDATE(Bonds!$I251,6*(2-1)),0),EDATE(Bonds!$I251,6*(2-1))))</f>
        <v>46522</v>
      </c>
      <c r="H251" s="16">
        <f>IF(3&gt;$D251,"",IF($E251=1,EOMONTH(EDATE(Bonds!$I251,6*(3-1)),0),EDATE(Bonds!$I251,6*(3-1))))</f>
        <v>46706</v>
      </c>
      <c r="I251" s="16">
        <f>IF(4&gt;$D251,"",IF($E251=1,EOMONTH(EDATE(Bonds!$I251,6*(4-1)),0),EDATE(Bonds!$I251,6*(4-1))))</f>
        <v>46888</v>
      </c>
      <c r="J251" s="16">
        <f>IF(5&gt;$D251,"",IF($E251=1,EOMONTH(EDATE(Bonds!$I251,6*(5-1)),0),EDATE(Bonds!$I251,6*(5-1))))</f>
        <v>47072</v>
      </c>
      <c r="K251" s="16">
        <f>IF(6&gt;$D251,"",IF($E251=1,EOMONTH(EDATE(Bonds!$I251,6*(6-1)),0),EDATE(Bonds!$I251,6*(6-1))))</f>
        <v>47253</v>
      </c>
      <c r="L251" s="16">
        <f>IF(7&gt;$D251,"",IF($E251=1,EOMONTH(EDATE(Bonds!$I251,6*(7-1)),0),EDATE(Bonds!$I251,6*(7-1))))</f>
        <v>47437</v>
      </c>
      <c r="M251" s="16">
        <f>IF(8&gt;$D251,"",IF($E251=1,EOMONTH(EDATE(Bonds!$I251,6*(8-1)),0),EDATE(Bonds!$I251,6*(8-1))))</f>
        <v>47618</v>
      </c>
      <c r="N251" s="16">
        <f>IF(9&gt;$D251,"",IF($E251=1,EOMONTH(EDATE(Bonds!$I251,6*(9-1)),0),EDATE(Bonds!$I251,6*(9-1))))</f>
        <v>47802</v>
      </c>
      <c r="O251" s="16">
        <f>IF(10&gt;$D251,"",IF($E251=1,EOMONTH(EDATE(Bonds!$I251,6*(10-1)),0),EDATE(Bonds!$I251,6*(10-1))))</f>
        <v>47983</v>
      </c>
      <c r="P251" s="16">
        <f>IF(11&gt;$D251,"",IF($E251=1,EOMONTH(EDATE(Bonds!$I251,6*(11-1)),0),EDATE(Bonds!$I251,6*(11-1))))</f>
        <v>48167</v>
      </c>
      <c r="Q251" s="16">
        <f>IF(12&gt;$D251,"",IF($E251=1,EOMONTH(EDATE(Bonds!$I251,6*(12-1)),0),EDATE(Bonds!$I251,6*(12-1))))</f>
        <v>48349</v>
      </c>
      <c r="R251" s="16">
        <f>IF(13&gt;$D251,"",IF($E251=1,EOMONTH(EDATE(Bonds!$I251,6*(13-1)),0),EDATE(Bonds!$I251,6*(13-1))))</f>
        <v>48533</v>
      </c>
      <c r="S251" s="16">
        <f>IF(14&gt;$D251,"",IF($E251=1,EOMONTH(EDATE(Bonds!$I251,6*(14-1)),0),EDATE(Bonds!$I251,6*(14-1))))</f>
        <v>48714</v>
      </c>
      <c r="T251" s="16">
        <f>IF(15&gt;$D251,"",IF($E251=1,EOMONTH(EDATE(Bonds!$I251,6*(15-1)),0),EDATE(Bonds!$I251,6*(15-1))))</f>
        <v>48898</v>
      </c>
      <c r="U251" s="16">
        <f>IF(16&gt;$D251,"",IF($E251=1,EOMONTH(EDATE(Bonds!$I251,6*(16-1)),0),EDATE(Bonds!$I251,6*(16-1))))</f>
        <v>49079</v>
      </c>
      <c r="V251" s="16">
        <f>IF(17&gt;$D251,"",IF($E251=1,EOMONTH(EDATE(Bonds!$I251,6*(17-1)),0),EDATE(Bonds!$I251,6*(17-1))))</f>
        <v>49263</v>
      </c>
      <c r="W251" s="16">
        <f>IF(18&gt;$D251,"",IF($E251=1,EOMONTH(EDATE(Bonds!$I251,6*(18-1)),0),EDATE(Bonds!$I251,6*(18-1))))</f>
        <v>49444</v>
      </c>
      <c r="X251" s="16">
        <f>IF(19&gt;$D251,"",IF($E251=1,EOMONTH(EDATE(Bonds!$I251,6*(19-1)),0),EDATE(Bonds!$I251,6*(19-1))))</f>
        <v>49628</v>
      </c>
      <c r="Y251" s="16" t="str">
        <f>IF(20&gt;$D251,"",IF($E251=1,EOMONTH(EDATE(Bonds!$I251,6*(20-1)),0),EDATE(Bonds!$I251,6*(20-1))))</f>
        <v/>
      </c>
      <c r="Z251" s="16" t="str">
        <f>IF(21&gt;$D251,"",IF($E251=1,EOMONTH(EDATE(Bonds!$I251,6*(21-1)),0),EDATE(Bonds!$I251,6*(21-1))))</f>
        <v/>
      </c>
      <c r="AA251" s="16" t="str">
        <f>IF(22&gt;$D251,"",IF($E251=1,EOMONTH(EDATE(Bonds!$I251,6*(22-1)),0),EDATE(Bonds!$I251,6*(22-1))))</f>
        <v/>
      </c>
      <c r="AB251" s="16" t="str">
        <f>IF(23&gt;$D251,"",IF($E251=1,EOMONTH(EDATE(Bonds!$I251,6*(23-1)),0),EDATE(Bonds!$I251,6*(23-1))))</f>
        <v/>
      </c>
      <c r="AC251" s="16" t="str">
        <f>IF(24&gt;$D251,"",IF($E251=1,EOMONTH(EDATE(Bonds!$I251,6*(24-1)),0),EDATE(Bonds!$I251,6*(24-1))))</f>
        <v/>
      </c>
      <c r="AD251" s="16" t="str">
        <f>IF(25&gt;$D251,"",IF($E251=1,EOMONTH(EDATE(Bonds!$I251,6*(25-1)),0),EDATE(Bonds!$I251,6*(25-1))))</f>
        <v/>
      </c>
      <c r="AE251" s="16" t="str">
        <f>IF(26&gt;$D251,"",IF($E251=1,EOMONTH(EDATE(Bonds!$I251,6*(26-1)),0),EDATE(Bonds!$I251,6*(26-1))))</f>
        <v/>
      </c>
      <c r="AF251" s="16" t="str">
        <f>IF(27&gt;$D251,"",IF($E251=1,EOMONTH(EDATE(Bonds!$I251,6*(27-1)),0),EDATE(Bonds!$I251,6*(27-1))))</f>
        <v/>
      </c>
      <c r="AG251" s="16" t="str">
        <f>IF(28&gt;$D251,"",IF($E251=1,EOMONTH(EDATE(Bonds!$I251,6*(28-1)),0),EDATE(Bonds!$I251,6*(28-1))))</f>
        <v/>
      </c>
      <c r="AH251" s="16" t="str">
        <f>IF(29&gt;$D251,"",IF($E251=1,EOMONTH(EDATE(Bonds!$I251,6*(29-1)),0),EDATE(Bonds!$I251,6*(29-1))))</f>
        <v/>
      </c>
      <c r="AI251" s="16" t="str">
        <f>IF(30&gt;$D251,"",IF($E251=1,EOMONTH(EDATE(Bonds!$I251,6*(30-1)),0),EDATE(Bonds!$I251,6*(30-1))))</f>
        <v/>
      </c>
      <c r="AJ251" s="16" t="str">
        <f>IF(31&gt;$D251,"",IF($E251=1,EOMONTH(EDATE(Bonds!$I251,6*(31-1)),0),EDATE(Bonds!$I251,6*(31-1))))</f>
        <v/>
      </c>
      <c r="AK251" s="16" t="str">
        <f>IF(32&gt;$D251,"",IF($E251=1,EOMONTH(EDATE(Bonds!$I251,6*(32-1)),0),EDATE(Bonds!$I251,6*(32-1))))</f>
        <v/>
      </c>
      <c r="AL251" s="16" t="str">
        <f>IF(33&gt;$D251,"",IF($E251=1,EOMONTH(EDATE(Bonds!$I251,6*(33-1)),0),EDATE(Bonds!$I251,6*(33-1))))</f>
        <v/>
      </c>
      <c r="AM251" s="16" t="str">
        <f>IF(34&gt;$D251,"",IF($E251=1,EOMONTH(EDATE(Bonds!$I251,6*(34-1)),0),EDATE(Bonds!$I251,6*(34-1))))</f>
        <v/>
      </c>
      <c r="AN251" s="16" t="str">
        <f>IF(35&gt;$D251,"",IF($E251=1,EOMONTH(EDATE(Bonds!$I251,6*(35-1)),0),EDATE(Bonds!$I251,6*(35-1))))</f>
        <v/>
      </c>
      <c r="AO251" s="16" t="str">
        <f>IF(36&gt;$D251,"",IF($E251=1,EOMONTH(EDATE(Bonds!$I251,6*(36-1)),0),EDATE(Bonds!$I251,6*(36-1))))</f>
        <v/>
      </c>
      <c r="AP251" s="16" t="str">
        <f>IF(37&gt;$D251,"",IF($E251=1,EOMONTH(EDATE(Bonds!$I251,6*(37-1)),0),EDATE(Bonds!$I251,6*(37-1))))</f>
        <v/>
      </c>
      <c r="AQ251" s="16" t="str">
        <f>IF(38&gt;$D251,"",IF($E251=1,EOMONTH(EDATE(Bonds!$I251,6*(38-1)),0),EDATE(Bonds!$I251,6*(38-1))))</f>
        <v/>
      </c>
      <c r="AR251" s="16" t="str">
        <f>IF(39&gt;$D251,"",IF($E251=1,EOMONTH(EDATE(Bonds!$I251,6*(39-1)),0),EDATE(Bonds!$I251,6*(39-1))))</f>
        <v/>
      </c>
      <c r="AS251" s="16" t="str">
        <f>IF(40&gt;$D251,"",IF($E251=1,EOMONTH(EDATE(Bonds!$I251,6*(40-1)),0),EDATE(Bonds!$I251,6*(40-1))))</f>
        <v/>
      </c>
      <c r="AT251" s="16" t="str">
        <f>IF(41&gt;$D251,"",IF($E251=1,EOMONTH(EDATE(Bonds!$I251,6*(41-1)),0),EDATE(Bonds!$I251,6*(41-1))))</f>
        <v/>
      </c>
      <c r="AU251" s="16" t="str">
        <f>IF(42&gt;$D251,"",IF($E251=1,EOMONTH(EDATE(Bonds!$I251,6*(42-1)),0),EDATE(Bonds!$I251,6*(42-1))))</f>
        <v/>
      </c>
      <c r="AV251" s="16" t="str">
        <f>IF(43&gt;$D251,"",IF($E251=1,EOMONTH(EDATE(Bonds!$I251,6*(43-1)),0),EDATE(Bonds!$I251,6*(43-1))))</f>
        <v/>
      </c>
      <c r="AW251" s="16" t="str">
        <f>IF(44&gt;$D251,"",IF($E251=1,EOMONTH(EDATE(Bonds!$I251,6*(44-1)),0),EDATE(Bonds!$I251,6*(44-1))))</f>
        <v/>
      </c>
      <c r="AX251" s="16" t="str">
        <f>IF(45&gt;$D251,"",IF($E251=1,EOMONTH(EDATE(Bonds!$I251,6*(45-1)),0),EDATE(Bonds!$I251,6*(45-1))))</f>
        <v/>
      </c>
      <c r="AY251" s="16" t="str">
        <f>IF(46&gt;$D251,"",IF($E251=1,EOMONTH(EDATE(Bonds!$I251,6*(46-1)),0),EDATE(Bonds!$I251,6*(46-1))))</f>
        <v/>
      </c>
      <c r="AZ251" s="16" t="str">
        <f>IF(47&gt;$D251,"",IF($E251=1,EOMONTH(EDATE(Bonds!$I251,6*(47-1)),0),EDATE(Bonds!$I251,6*(47-1))))</f>
        <v/>
      </c>
      <c r="BA251" s="16" t="str">
        <f>IF(48&gt;$D251,"",IF($E251=1,EOMONTH(EDATE(Bonds!$I251,6*(48-1)),0),EDATE(Bonds!$I251,6*(48-1))))</f>
        <v/>
      </c>
      <c r="BB251" s="16" t="str">
        <f>IF(49&gt;$D251,"",IF($E251=1,EOMONTH(EDATE(Bonds!$I251,6*(49-1)),0),EDATE(Bonds!$I251,6*(49-1))))</f>
        <v/>
      </c>
      <c r="BC251" s="16" t="str">
        <f>IF(50&gt;$D251,"",IF($E251=1,EOMONTH(EDATE(Bonds!$I251,6*(50-1)),0),EDATE(Bonds!$I251,6*(50-1))))</f>
        <v/>
      </c>
      <c r="BD251" s="16" t="str">
        <f>IF(51&gt;$D251,"",IF($E251=1,EOMONTH(EDATE(Bonds!$I251,6*(51-1)),0),EDATE(Bonds!$I251,6*(51-1))))</f>
        <v/>
      </c>
      <c r="BE251" s="16" t="str">
        <f>IF(52&gt;$D251,"",IF($E251=1,EOMONTH(EDATE(Bonds!$I251,6*(52-1)),0),EDATE(Bonds!$I251,6*(52-1))))</f>
        <v/>
      </c>
      <c r="BF251" s="16" t="str">
        <f>IF(53&gt;$D251,"",IF($E251=1,EOMONTH(EDATE(Bonds!$I251,6*(53-1)),0),EDATE(Bonds!$I251,6*(53-1))))</f>
        <v/>
      </c>
      <c r="BG251" s="16" t="str">
        <f>IF(54&gt;$D251,"",IF($E251=1,EOMONTH(EDATE(Bonds!$I251,6*(54-1)),0),EDATE(Bonds!$I251,6*(54-1))))</f>
        <v/>
      </c>
      <c r="BH251" s="16" t="str">
        <f>IF(55&gt;$D251,"",IF($E251=1,EOMONTH(EDATE(Bonds!$I251,6*(55-1)),0),EDATE(Bonds!$I251,6*(55-1))))</f>
        <v/>
      </c>
      <c r="BI251" s="16" t="str">
        <f>IF(56&gt;$D251,"",IF($E251=1,EOMONTH(EDATE(Bonds!$I251,6*(56-1)),0),EDATE(Bonds!$I251,6*(56-1))))</f>
        <v/>
      </c>
      <c r="BJ251" s="16" t="str">
        <f>IF(57&gt;$D251,"",IF($E251=1,EOMONTH(EDATE(Bonds!$I251,6*(57-1)),0),EDATE(Bonds!$I251,6*(57-1))))</f>
        <v/>
      </c>
      <c r="BK251" s="16" t="str">
        <f>IF(58&gt;$D251,"",IF($E251=1,EOMONTH(EDATE(Bonds!$I251,6*(58-1)),0),EDATE(Bonds!$I251,6*(58-1))))</f>
        <v/>
      </c>
      <c r="BL251" s="16" t="str">
        <f>IF(59&gt;$D251,"",IF($E251=1,EOMONTH(EDATE(Bonds!$I251,6*(59-1)),0),EDATE(Bonds!$I251,6*(59-1))))</f>
        <v/>
      </c>
      <c r="BM251" s="16" t="str">
        <f>IF(60&gt;$D251,"",IF($E251=1,EOMONTH(EDATE(Bonds!$I251,6*(60-1)),0),EDATE(Bonds!$I251,6*(60-1))))</f>
        <v/>
      </c>
      <c r="BO251" s="22">
        <f t="shared" si="364"/>
        <v>3.7565785405683505E-2</v>
      </c>
      <c r="BP251" s="22">
        <f t="shared" si="365"/>
        <v>4.0160676278393273E-2</v>
      </c>
      <c r="BQ251" s="22">
        <f t="shared" si="366"/>
        <v>4.1870554774944578E-2</v>
      </c>
      <c r="BR251" s="22">
        <f t="shared" si="367"/>
        <v>4.2944346408813706E-2</v>
      </c>
      <c r="BS251" s="22">
        <f t="shared" si="368"/>
        <v>4.3623509349526628E-2</v>
      </c>
      <c r="BT251" s="22">
        <f t="shared" si="369"/>
        <v>4.4041581237153717E-2</v>
      </c>
      <c r="BU251" s="22">
        <f t="shared" si="370"/>
        <v>4.4317074211346924E-2</v>
      </c>
      <c r="BV251" s="22">
        <f t="shared" si="371"/>
        <v>4.4510349250378764E-2</v>
      </c>
      <c r="BW251" s="22">
        <f t="shared" si="372"/>
        <v>4.4674613164434704E-2</v>
      </c>
      <c r="BX251" s="22">
        <f t="shared" si="373"/>
        <v>4.4833625781918747E-2</v>
      </c>
      <c r="BY251" s="22">
        <f t="shared" si="374"/>
        <v>4.5010512910652625E-2</v>
      </c>
      <c r="BZ251" s="22">
        <f t="shared" si="375"/>
        <v>4.5210114329299472E-2</v>
      </c>
      <c r="CA251" s="22">
        <f t="shared" si="376"/>
        <v>4.5440922075908718E-2</v>
      </c>
      <c r="CB251" s="22">
        <f t="shared" si="377"/>
        <v>4.5696854602848114E-2</v>
      </c>
      <c r="CC251" s="22">
        <f t="shared" si="378"/>
        <v>4.5984524498779974E-2</v>
      </c>
      <c r="CD251" s="22">
        <f t="shared" si="379"/>
        <v>4.6291383442721178E-2</v>
      </c>
      <c r="CE251" s="22">
        <f t="shared" si="380"/>
        <v>4.6623645537634352E-2</v>
      </c>
      <c r="CF251" s="22">
        <f t="shared" si="381"/>
        <v>4.6966325803694697E-2</v>
      </c>
      <c r="CG251" s="22">
        <f t="shared" si="382"/>
        <v>4.7326545055286634E-2</v>
      </c>
      <c r="CH251" s="22" t="str">
        <f t="shared" si="383"/>
        <v/>
      </c>
      <c r="CI251" s="22" t="str">
        <f t="shared" si="384"/>
        <v/>
      </c>
      <c r="CJ251" s="22" t="str">
        <f t="shared" si="385"/>
        <v/>
      </c>
      <c r="CK251" s="22" t="str">
        <f t="shared" si="386"/>
        <v/>
      </c>
      <c r="CL251" s="22" t="str">
        <f t="shared" si="387"/>
        <v/>
      </c>
      <c r="CM251" s="22" t="str">
        <f t="shared" si="388"/>
        <v/>
      </c>
      <c r="CN251" s="22" t="str">
        <f t="shared" si="389"/>
        <v/>
      </c>
      <c r="CO251" s="22" t="str">
        <f t="shared" si="390"/>
        <v/>
      </c>
      <c r="CP251" s="22" t="str">
        <f t="shared" si="391"/>
        <v/>
      </c>
      <c r="CQ251" s="22" t="str">
        <f t="shared" si="392"/>
        <v/>
      </c>
      <c r="CR251" s="22" t="str">
        <f t="shared" si="393"/>
        <v/>
      </c>
      <c r="CS251" s="22" t="str">
        <f t="shared" si="394"/>
        <v/>
      </c>
      <c r="CT251" s="22" t="str">
        <f t="shared" si="395"/>
        <v/>
      </c>
      <c r="CU251" s="22" t="str">
        <f t="shared" si="396"/>
        <v/>
      </c>
      <c r="CV251" s="22" t="str">
        <f t="shared" si="397"/>
        <v/>
      </c>
      <c r="CW251" s="22" t="str">
        <f t="shared" si="398"/>
        <v/>
      </c>
      <c r="CX251" s="22" t="str">
        <f t="shared" si="399"/>
        <v/>
      </c>
      <c r="CY251" s="22" t="str">
        <f t="shared" si="400"/>
        <v/>
      </c>
      <c r="CZ251" s="22" t="str">
        <f t="shared" si="401"/>
        <v/>
      </c>
      <c r="DA251" s="22" t="str">
        <f t="shared" si="402"/>
        <v/>
      </c>
      <c r="DB251" s="22" t="str">
        <f t="shared" si="403"/>
        <v/>
      </c>
      <c r="DC251" s="22" t="str">
        <f t="shared" si="404"/>
        <v/>
      </c>
      <c r="DD251" s="22" t="str">
        <f t="shared" si="405"/>
        <v/>
      </c>
      <c r="DE251" s="22" t="str">
        <f t="shared" si="406"/>
        <v/>
      </c>
      <c r="DF251" s="22" t="str">
        <f t="shared" si="407"/>
        <v/>
      </c>
      <c r="DG251" s="22" t="str">
        <f t="shared" si="408"/>
        <v/>
      </c>
      <c r="DH251" s="22" t="str">
        <f t="shared" si="409"/>
        <v/>
      </c>
      <c r="DI251" s="22" t="str">
        <f t="shared" si="410"/>
        <v/>
      </c>
      <c r="DJ251" s="22" t="str">
        <f t="shared" si="411"/>
        <v/>
      </c>
      <c r="DK251" s="22" t="str">
        <f t="shared" si="412"/>
        <v/>
      </c>
      <c r="DL251" s="22" t="str">
        <f t="shared" si="413"/>
        <v/>
      </c>
      <c r="DM251" s="22" t="str">
        <f t="shared" si="414"/>
        <v/>
      </c>
      <c r="DN251" s="22" t="str">
        <f t="shared" si="415"/>
        <v/>
      </c>
      <c r="DO251" s="22" t="str">
        <f t="shared" si="416"/>
        <v/>
      </c>
      <c r="DP251" s="22" t="str">
        <f t="shared" si="417"/>
        <v/>
      </c>
      <c r="DQ251" s="22" t="str">
        <f t="shared" si="418"/>
        <v/>
      </c>
      <c r="DR251" s="22" t="str">
        <f t="shared" si="419"/>
        <v/>
      </c>
      <c r="DS251" s="22" t="str">
        <f t="shared" si="420"/>
        <v/>
      </c>
      <c r="DT251" s="22" t="str">
        <f t="shared" si="421"/>
        <v/>
      </c>
      <c r="DU251" s="22" t="str">
        <f t="shared" si="422"/>
        <v/>
      </c>
      <c r="DV251" s="22" t="str">
        <f t="shared" si="423"/>
        <v/>
      </c>
      <c r="DX251" s="18">
        <f t="shared" si="424"/>
        <v>1.9860517511788829</v>
      </c>
      <c r="DY251" s="18">
        <f t="shared" si="425"/>
        <v>1.9459492363852042</v>
      </c>
      <c r="DZ251" s="18">
        <f t="shared" si="426"/>
        <v>1.9030846773141896</v>
      </c>
      <c r="EA251" s="18">
        <f t="shared" si="427"/>
        <v>1.8603951255479354</v>
      </c>
      <c r="EB251" s="18">
        <f t="shared" si="428"/>
        <v>1.8178482580395332</v>
      </c>
      <c r="EC251" s="18">
        <f t="shared" si="429"/>
        <v>1.7769502488054789</v>
      </c>
      <c r="ED251" s="18">
        <f t="shared" si="430"/>
        <v>1.7364073019368458</v>
      </c>
      <c r="EE251" s="18">
        <f t="shared" si="431"/>
        <v>1.6974541881073486</v>
      </c>
      <c r="EF251" s="18">
        <f t="shared" si="432"/>
        <v>1.6586489576787062</v>
      </c>
      <c r="EG251" s="18">
        <f t="shared" si="433"/>
        <v>1.6210996488739149</v>
      </c>
      <c r="EH251" s="18">
        <f t="shared" si="434"/>
        <v>1.5834179646683693</v>
      </c>
      <c r="EI251" s="18">
        <f t="shared" si="435"/>
        <v>1.5465194871225445</v>
      </c>
      <c r="EJ251" s="18">
        <f t="shared" si="436"/>
        <v>1.5095128014525308</v>
      </c>
      <c r="EK251" s="18">
        <f t="shared" si="437"/>
        <v>1.4733543036982031</v>
      </c>
      <c r="EL251" s="18">
        <f t="shared" si="438"/>
        <v>1.4368260646487863</v>
      </c>
      <c r="EM251" s="18">
        <f t="shared" si="439"/>
        <v>1.4011232603336654</v>
      </c>
      <c r="EN251" s="18">
        <f t="shared" si="440"/>
        <v>1.3650847234835322</v>
      </c>
      <c r="EO251" s="18">
        <f t="shared" si="441"/>
        <v>1.3299205225425015</v>
      </c>
      <c r="EP251" s="18">
        <f t="shared" si="442"/>
        <v>66.019990602212872</v>
      </c>
      <c r="EQ251" s="18">
        <f t="shared" si="443"/>
        <v>0</v>
      </c>
      <c r="ER251" s="18">
        <f t="shared" si="444"/>
        <v>0</v>
      </c>
      <c r="ES251" s="18">
        <f t="shared" si="445"/>
        <v>0</v>
      </c>
      <c r="ET251" s="18">
        <f t="shared" si="446"/>
        <v>0</v>
      </c>
      <c r="EU251" s="18">
        <f t="shared" si="447"/>
        <v>0</v>
      </c>
      <c r="EV251" s="18">
        <f t="shared" si="448"/>
        <v>0</v>
      </c>
      <c r="EW251" s="18">
        <f t="shared" si="449"/>
        <v>0</v>
      </c>
      <c r="EX251" s="18">
        <f t="shared" si="450"/>
        <v>0</v>
      </c>
      <c r="EY251" s="18">
        <f t="shared" si="451"/>
        <v>0</v>
      </c>
      <c r="EZ251" s="18">
        <f t="shared" si="452"/>
        <v>0</v>
      </c>
      <c r="FA251" s="18">
        <f t="shared" si="453"/>
        <v>0</v>
      </c>
      <c r="FB251" s="18">
        <f t="shared" si="454"/>
        <v>0</v>
      </c>
      <c r="FC251" s="18">
        <f t="shared" si="455"/>
        <v>0</v>
      </c>
      <c r="FD251" s="18">
        <f t="shared" si="456"/>
        <v>0</v>
      </c>
      <c r="FE251" s="18">
        <f t="shared" si="457"/>
        <v>0</v>
      </c>
      <c r="FF251" s="18">
        <f t="shared" si="458"/>
        <v>0</v>
      </c>
      <c r="FG251" s="18">
        <f t="shared" si="459"/>
        <v>0</v>
      </c>
      <c r="FH251" s="18">
        <f t="shared" si="460"/>
        <v>0</v>
      </c>
      <c r="FI251" s="18">
        <f t="shared" si="461"/>
        <v>0</v>
      </c>
      <c r="FJ251" s="18">
        <f t="shared" si="462"/>
        <v>0</v>
      </c>
      <c r="FK251" s="18">
        <f t="shared" si="463"/>
        <v>0</v>
      </c>
      <c r="FL251" s="18">
        <f t="shared" si="464"/>
        <v>0</v>
      </c>
      <c r="FM251" s="18">
        <f t="shared" si="465"/>
        <v>0</v>
      </c>
      <c r="FN251" s="18">
        <f t="shared" si="466"/>
        <v>0</v>
      </c>
      <c r="FO251" s="18">
        <f t="shared" si="467"/>
        <v>0</v>
      </c>
      <c r="FP251" s="18">
        <f t="shared" si="468"/>
        <v>0</v>
      </c>
      <c r="FQ251" s="18">
        <f t="shared" si="469"/>
        <v>0</v>
      </c>
      <c r="FR251" s="18">
        <f t="shared" si="470"/>
        <v>0</v>
      </c>
      <c r="FS251" s="18">
        <f t="shared" si="471"/>
        <v>0</v>
      </c>
      <c r="FT251" s="18">
        <f t="shared" si="472"/>
        <v>0</v>
      </c>
      <c r="FU251" s="18">
        <f t="shared" si="473"/>
        <v>0</v>
      </c>
      <c r="FV251" s="18">
        <f t="shared" si="474"/>
        <v>0</v>
      </c>
      <c r="FW251" s="18">
        <f t="shared" si="475"/>
        <v>0</v>
      </c>
      <c r="FX251" s="18">
        <f t="shared" si="476"/>
        <v>0</v>
      </c>
      <c r="FY251" s="18">
        <f t="shared" si="477"/>
        <v>0</v>
      </c>
      <c r="FZ251" s="18">
        <f t="shared" si="478"/>
        <v>0</v>
      </c>
      <c r="GA251" s="18">
        <f t="shared" si="479"/>
        <v>0</v>
      </c>
      <c r="GB251" s="18">
        <f t="shared" si="480"/>
        <v>0</v>
      </c>
      <c r="GC251" s="18">
        <f t="shared" si="481"/>
        <v>0</v>
      </c>
      <c r="GD251" s="18">
        <f t="shared" si="482"/>
        <v>0</v>
      </c>
      <c r="GE251" s="18">
        <f t="shared" si="483"/>
        <v>0</v>
      </c>
    </row>
    <row r="252" spans="1:187" x14ac:dyDescent="0.2">
      <c r="A252">
        <v>249</v>
      </c>
      <c r="B252" s="16">
        <f>Bonds!B252</f>
        <v>49720</v>
      </c>
      <c r="C252" s="17">
        <f>Bonds!C252</f>
        <v>4.125</v>
      </c>
      <c r="D252">
        <f>Bonds!Q252</f>
        <v>19</v>
      </c>
      <c r="E252">
        <f t="shared" si="363"/>
        <v>0</v>
      </c>
      <c r="F252" s="16">
        <f>IF(1&gt;$D252,"",IF($E252=1,EOMONTH(EDATE(Bonds!$I252,6*(1-1)),0),EDATE(Bonds!$I252,6*(1-1))))</f>
        <v>46433</v>
      </c>
      <c r="G252" s="16">
        <f>IF(2&gt;$D252,"",IF($E252=1,EOMONTH(EDATE(Bonds!$I252,6*(2-1)),0),EDATE(Bonds!$I252,6*(2-1))))</f>
        <v>46614</v>
      </c>
      <c r="H252" s="16">
        <f>IF(3&gt;$D252,"",IF($E252=1,EOMONTH(EDATE(Bonds!$I252,6*(3-1)),0),EDATE(Bonds!$I252,6*(3-1))))</f>
        <v>46798</v>
      </c>
      <c r="I252" s="16">
        <f>IF(4&gt;$D252,"",IF($E252=1,EOMONTH(EDATE(Bonds!$I252,6*(4-1)),0),EDATE(Bonds!$I252,6*(4-1))))</f>
        <v>46980</v>
      </c>
      <c r="J252" s="16">
        <f>IF(5&gt;$D252,"",IF($E252=1,EOMONTH(EDATE(Bonds!$I252,6*(5-1)),0),EDATE(Bonds!$I252,6*(5-1))))</f>
        <v>47164</v>
      </c>
      <c r="K252" s="16">
        <f>IF(6&gt;$D252,"",IF($E252=1,EOMONTH(EDATE(Bonds!$I252,6*(6-1)),0),EDATE(Bonds!$I252,6*(6-1))))</f>
        <v>47345</v>
      </c>
      <c r="L252" s="16">
        <f>IF(7&gt;$D252,"",IF($E252=1,EOMONTH(EDATE(Bonds!$I252,6*(7-1)),0),EDATE(Bonds!$I252,6*(7-1))))</f>
        <v>47529</v>
      </c>
      <c r="M252" s="16">
        <f>IF(8&gt;$D252,"",IF($E252=1,EOMONTH(EDATE(Bonds!$I252,6*(8-1)),0),EDATE(Bonds!$I252,6*(8-1))))</f>
        <v>47710</v>
      </c>
      <c r="N252" s="16">
        <f>IF(9&gt;$D252,"",IF($E252=1,EOMONTH(EDATE(Bonds!$I252,6*(9-1)),0),EDATE(Bonds!$I252,6*(9-1))))</f>
        <v>47894</v>
      </c>
      <c r="O252" s="16">
        <f>IF(10&gt;$D252,"",IF($E252=1,EOMONTH(EDATE(Bonds!$I252,6*(10-1)),0),EDATE(Bonds!$I252,6*(10-1))))</f>
        <v>48075</v>
      </c>
      <c r="P252" s="16">
        <f>IF(11&gt;$D252,"",IF($E252=1,EOMONTH(EDATE(Bonds!$I252,6*(11-1)),0),EDATE(Bonds!$I252,6*(11-1))))</f>
        <v>48259</v>
      </c>
      <c r="Q252" s="16">
        <f>IF(12&gt;$D252,"",IF($E252=1,EOMONTH(EDATE(Bonds!$I252,6*(12-1)),0),EDATE(Bonds!$I252,6*(12-1))))</f>
        <v>48441</v>
      </c>
      <c r="R252" s="16">
        <f>IF(13&gt;$D252,"",IF($E252=1,EOMONTH(EDATE(Bonds!$I252,6*(13-1)),0),EDATE(Bonds!$I252,6*(13-1))))</f>
        <v>48625</v>
      </c>
      <c r="S252" s="16">
        <f>IF(14&gt;$D252,"",IF($E252=1,EOMONTH(EDATE(Bonds!$I252,6*(14-1)),0),EDATE(Bonds!$I252,6*(14-1))))</f>
        <v>48806</v>
      </c>
      <c r="T252" s="16">
        <f>IF(15&gt;$D252,"",IF($E252=1,EOMONTH(EDATE(Bonds!$I252,6*(15-1)),0),EDATE(Bonds!$I252,6*(15-1))))</f>
        <v>48990</v>
      </c>
      <c r="U252" s="16">
        <f>IF(16&gt;$D252,"",IF($E252=1,EOMONTH(EDATE(Bonds!$I252,6*(16-1)),0),EDATE(Bonds!$I252,6*(16-1))))</f>
        <v>49171</v>
      </c>
      <c r="V252" s="16">
        <f>IF(17&gt;$D252,"",IF($E252=1,EOMONTH(EDATE(Bonds!$I252,6*(17-1)),0),EDATE(Bonds!$I252,6*(17-1))))</f>
        <v>49355</v>
      </c>
      <c r="W252" s="16">
        <f>IF(18&gt;$D252,"",IF($E252=1,EOMONTH(EDATE(Bonds!$I252,6*(18-1)),0),EDATE(Bonds!$I252,6*(18-1))))</f>
        <v>49536</v>
      </c>
      <c r="X252" s="16">
        <f>IF(19&gt;$D252,"",IF($E252=1,EOMONTH(EDATE(Bonds!$I252,6*(19-1)),0),EDATE(Bonds!$I252,6*(19-1))))</f>
        <v>49720</v>
      </c>
      <c r="Y252" s="16" t="str">
        <f>IF(20&gt;$D252,"",IF($E252=1,EOMONTH(EDATE(Bonds!$I252,6*(20-1)),0),EDATE(Bonds!$I252,6*(20-1))))</f>
        <v/>
      </c>
      <c r="Z252" s="16" t="str">
        <f>IF(21&gt;$D252,"",IF($E252=1,EOMONTH(EDATE(Bonds!$I252,6*(21-1)),0),EDATE(Bonds!$I252,6*(21-1))))</f>
        <v/>
      </c>
      <c r="AA252" s="16" t="str">
        <f>IF(22&gt;$D252,"",IF($E252=1,EOMONTH(EDATE(Bonds!$I252,6*(22-1)),0),EDATE(Bonds!$I252,6*(22-1))))</f>
        <v/>
      </c>
      <c r="AB252" s="16" t="str">
        <f>IF(23&gt;$D252,"",IF($E252=1,EOMONTH(EDATE(Bonds!$I252,6*(23-1)),0),EDATE(Bonds!$I252,6*(23-1))))</f>
        <v/>
      </c>
      <c r="AC252" s="16" t="str">
        <f>IF(24&gt;$D252,"",IF($E252=1,EOMONTH(EDATE(Bonds!$I252,6*(24-1)),0),EDATE(Bonds!$I252,6*(24-1))))</f>
        <v/>
      </c>
      <c r="AD252" s="16" t="str">
        <f>IF(25&gt;$D252,"",IF($E252=1,EOMONTH(EDATE(Bonds!$I252,6*(25-1)),0),EDATE(Bonds!$I252,6*(25-1))))</f>
        <v/>
      </c>
      <c r="AE252" s="16" t="str">
        <f>IF(26&gt;$D252,"",IF($E252=1,EOMONTH(EDATE(Bonds!$I252,6*(26-1)),0),EDATE(Bonds!$I252,6*(26-1))))</f>
        <v/>
      </c>
      <c r="AF252" s="16" t="str">
        <f>IF(27&gt;$D252,"",IF($E252=1,EOMONTH(EDATE(Bonds!$I252,6*(27-1)),0),EDATE(Bonds!$I252,6*(27-1))))</f>
        <v/>
      </c>
      <c r="AG252" s="16" t="str">
        <f>IF(28&gt;$D252,"",IF($E252=1,EOMONTH(EDATE(Bonds!$I252,6*(28-1)),0),EDATE(Bonds!$I252,6*(28-1))))</f>
        <v/>
      </c>
      <c r="AH252" s="16" t="str">
        <f>IF(29&gt;$D252,"",IF($E252=1,EOMONTH(EDATE(Bonds!$I252,6*(29-1)),0),EDATE(Bonds!$I252,6*(29-1))))</f>
        <v/>
      </c>
      <c r="AI252" s="16" t="str">
        <f>IF(30&gt;$D252,"",IF($E252=1,EOMONTH(EDATE(Bonds!$I252,6*(30-1)),0),EDATE(Bonds!$I252,6*(30-1))))</f>
        <v/>
      </c>
      <c r="AJ252" s="16" t="str">
        <f>IF(31&gt;$D252,"",IF($E252=1,EOMONTH(EDATE(Bonds!$I252,6*(31-1)),0),EDATE(Bonds!$I252,6*(31-1))))</f>
        <v/>
      </c>
      <c r="AK252" s="16" t="str">
        <f>IF(32&gt;$D252,"",IF($E252=1,EOMONTH(EDATE(Bonds!$I252,6*(32-1)),0),EDATE(Bonds!$I252,6*(32-1))))</f>
        <v/>
      </c>
      <c r="AL252" s="16" t="str">
        <f>IF(33&gt;$D252,"",IF($E252=1,EOMONTH(EDATE(Bonds!$I252,6*(33-1)),0),EDATE(Bonds!$I252,6*(33-1))))</f>
        <v/>
      </c>
      <c r="AM252" s="16" t="str">
        <f>IF(34&gt;$D252,"",IF($E252=1,EOMONTH(EDATE(Bonds!$I252,6*(34-1)),0),EDATE(Bonds!$I252,6*(34-1))))</f>
        <v/>
      </c>
      <c r="AN252" s="16" t="str">
        <f>IF(35&gt;$D252,"",IF($E252=1,EOMONTH(EDATE(Bonds!$I252,6*(35-1)),0),EDATE(Bonds!$I252,6*(35-1))))</f>
        <v/>
      </c>
      <c r="AO252" s="16" t="str">
        <f>IF(36&gt;$D252,"",IF($E252=1,EOMONTH(EDATE(Bonds!$I252,6*(36-1)),0),EDATE(Bonds!$I252,6*(36-1))))</f>
        <v/>
      </c>
      <c r="AP252" s="16" t="str">
        <f>IF(37&gt;$D252,"",IF($E252=1,EOMONTH(EDATE(Bonds!$I252,6*(37-1)),0),EDATE(Bonds!$I252,6*(37-1))))</f>
        <v/>
      </c>
      <c r="AQ252" s="16" t="str">
        <f>IF(38&gt;$D252,"",IF($E252=1,EOMONTH(EDATE(Bonds!$I252,6*(38-1)),0),EDATE(Bonds!$I252,6*(38-1))))</f>
        <v/>
      </c>
      <c r="AR252" s="16" t="str">
        <f>IF(39&gt;$D252,"",IF($E252=1,EOMONTH(EDATE(Bonds!$I252,6*(39-1)),0),EDATE(Bonds!$I252,6*(39-1))))</f>
        <v/>
      </c>
      <c r="AS252" s="16" t="str">
        <f>IF(40&gt;$D252,"",IF($E252=1,EOMONTH(EDATE(Bonds!$I252,6*(40-1)),0),EDATE(Bonds!$I252,6*(40-1))))</f>
        <v/>
      </c>
      <c r="AT252" s="16" t="str">
        <f>IF(41&gt;$D252,"",IF($E252=1,EOMONTH(EDATE(Bonds!$I252,6*(41-1)),0),EDATE(Bonds!$I252,6*(41-1))))</f>
        <v/>
      </c>
      <c r="AU252" s="16" t="str">
        <f>IF(42&gt;$D252,"",IF($E252=1,EOMONTH(EDATE(Bonds!$I252,6*(42-1)),0),EDATE(Bonds!$I252,6*(42-1))))</f>
        <v/>
      </c>
      <c r="AV252" s="16" t="str">
        <f>IF(43&gt;$D252,"",IF($E252=1,EOMONTH(EDATE(Bonds!$I252,6*(43-1)),0),EDATE(Bonds!$I252,6*(43-1))))</f>
        <v/>
      </c>
      <c r="AW252" s="16" t="str">
        <f>IF(44&gt;$D252,"",IF($E252=1,EOMONTH(EDATE(Bonds!$I252,6*(44-1)),0),EDATE(Bonds!$I252,6*(44-1))))</f>
        <v/>
      </c>
      <c r="AX252" s="16" t="str">
        <f>IF(45&gt;$D252,"",IF($E252=1,EOMONTH(EDATE(Bonds!$I252,6*(45-1)),0),EDATE(Bonds!$I252,6*(45-1))))</f>
        <v/>
      </c>
      <c r="AY252" s="16" t="str">
        <f>IF(46&gt;$D252,"",IF($E252=1,EOMONTH(EDATE(Bonds!$I252,6*(46-1)),0),EDATE(Bonds!$I252,6*(46-1))))</f>
        <v/>
      </c>
      <c r="AZ252" s="16" t="str">
        <f>IF(47&gt;$D252,"",IF($E252=1,EOMONTH(EDATE(Bonds!$I252,6*(47-1)),0),EDATE(Bonds!$I252,6*(47-1))))</f>
        <v/>
      </c>
      <c r="BA252" s="16" t="str">
        <f>IF(48&gt;$D252,"",IF($E252=1,EOMONTH(EDATE(Bonds!$I252,6*(48-1)),0),EDATE(Bonds!$I252,6*(48-1))))</f>
        <v/>
      </c>
      <c r="BB252" s="16" t="str">
        <f>IF(49&gt;$D252,"",IF($E252=1,EOMONTH(EDATE(Bonds!$I252,6*(49-1)),0),EDATE(Bonds!$I252,6*(49-1))))</f>
        <v/>
      </c>
      <c r="BC252" s="16" t="str">
        <f>IF(50&gt;$D252,"",IF($E252=1,EOMONTH(EDATE(Bonds!$I252,6*(50-1)),0),EDATE(Bonds!$I252,6*(50-1))))</f>
        <v/>
      </c>
      <c r="BD252" s="16" t="str">
        <f>IF(51&gt;$D252,"",IF($E252=1,EOMONTH(EDATE(Bonds!$I252,6*(51-1)),0),EDATE(Bonds!$I252,6*(51-1))))</f>
        <v/>
      </c>
      <c r="BE252" s="16" t="str">
        <f>IF(52&gt;$D252,"",IF($E252=1,EOMONTH(EDATE(Bonds!$I252,6*(52-1)),0),EDATE(Bonds!$I252,6*(52-1))))</f>
        <v/>
      </c>
      <c r="BF252" s="16" t="str">
        <f>IF(53&gt;$D252,"",IF($E252=1,EOMONTH(EDATE(Bonds!$I252,6*(53-1)),0),EDATE(Bonds!$I252,6*(53-1))))</f>
        <v/>
      </c>
      <c r="BG252" s="16" t="str">
        <f>IF(54&gt;$D252,"",IF($E252=1,EOMONTH(EDATE(Bonds!$I252,6*(54-1)),0),EDATE(Bonds!$I252,6*(54-1))))</f>
        <v/>
      </c>
      <c r="BH252" s="16" t="str">
        <f>IF(55&gt;$D252,"",IF($E252=1,EOMONTH(EDATE(Bonds!$I252,6*(55-1)),0),EDATE(Bonds!$I252,6*(55-1))))</f>
        <v/>
      </c>
      <c r="BI252" s="16" t="str">
        <f>IF(56&gt;$D252,"",IF($E252=1,EOMONTH(EDATE(Bonds!$I252,6*(56-1)),0),EDATE(Bonds!$I252,6*(56-1))))</f>
        <v/>
      </c>
      <c r="BJ252" s="16" t="str">
        <f>IF(57&gt;$D252,"",IF($E252=1,EOMONTH(EDATE(Bonds!$I252,6*(57-1)),0),EDATE(Bonds!$I252,6*(57-1))))</f>
        <v/>
      </c>
      <c r="BK252" s="16" t="str">
        <f>IF(58&gt;$D252,"",IF($E252=1,EOMONTH(EDATE(Bonds!$I252,6*(58-1)),0),EDATE(Bonds!$I252,6*(58-1))))</f>
        <v/>
      </c>
      <c r="BL252" s="16" t="str">
        <f>IF(59&gt;$D252,"",IF($E252=1,EOMONTH(EDATE(Bonds!$I252,6*(59-1)),0),EDATE(Bonds!$I252,6*(59-1))))</f>
        <v/>
      </c>
      <c r="BM252" s="16" t="str">
        <f>IF(60&gt;$D252,"",IF($E252=1,EOMONTH(EDATE(Bonds!$I252,6*(60-1)),0),EDATE(Bonds!$I252,6*(60-1))))</f>
        <v/>
      </c>
      <c r="BO252" s="22">
        <f t="shared" si="364"/>
        <v>3.9020657449939315E-2</v>
      </c>
      <c r="BP252" s="22">
        <f t="shared" si="365"/>
        <v>4.1110910077221674E-2</v>
      </c>
      <c r="BQ252" s="22">
        <f t="shared" si="366"/>
        <v>4.2474903504774571E-2</v>
      </c>
      <c r="BR252" s="22">
        <f t="shared" si="367"/>
        <v>4.3324176224102208E-2</v>
      </c>
      <c r="BS252" s="22">
        <f t="shared" si="368"/>
        <v>4.3859676958404203E-2</v>
      </c>
      <c r="BT252" s="22">
        <f t="shared" si="369"/>
        <v>4.4193064657407355E-2</v>
      </c>
      <c r="BU252" s="22">
        <f t="shared" si="370"/>
        <v>4.4421617888674783E-2</v>
      </c>
      <c r="BV252" s="22">
        <f t="shared" si="371"/>
        <v>4.4594344852586863E-2</v>
      </c>
      <c r="BW252" s="22">
        <f t="shared" si="372"/>
        <v>4.4754437131412791E-2</v>
      </c>
      <c r="BX252" s="22">
        <f t="shared" si="373"/>
        <v>4.4919387561918309E-2</v>
      </c>
      <c r="BY252" s="22">
        <f t="shared" si="374"/>
        <v>4.5107990909957416E-2</v>
      </c>
      <c r="BZ252" s="22">
        <f t="shared" si="375"/>
        <v>4.5321776780841601E-2</v>
      </c>
      <c r="CA252" s="22">
        <f t="shared" si="376"/>
        <v>4.5567503306295901E-2</v>
      </c>
      <c r="CB252" s="22">
        <f t="shared" si="377"/>
        <v>4.583740404551357E-2</v>
      </c>
      <c r="CC252" s="22">
        <f t="shared" si="378"/>
        <v>4.6137769365832942E-2</v>
      </c>
      <c r="CD252" s="22">
        <f t="shared" si="379"/>
        <v>4.645521716226661E-2</v>
      </c>
      <c r="CE252" s="22">
        <f t="shared" si="380"/>
        <v>4.6796125322790962E-2</v>
      </c>
      <c r="CF252" s="22">
        <f t="shared" si="381"/>
        <v>4.7145200785802852E-2</v>
      </c>
      <c r="CG252" s="22">
        <f t="shared" si="382"/>
        <v>4.7509852279928627E-2</v>
      </c>
      <c r="CH252" s="22" t="str">
        <f t="shared" si="383"/>
        <v/>
      </c>
      <c r="CI252" s="22" t="str">
        <f t="shared" si="384"/>
        <v/>
      </c>
      <c r="CJ252" s="22" t="str">
        <f t="shared" si="385"/>
        <v/>
      </c>
      <c r="CK252" s="22" t="str">
        <f t="shared" si="386"/>
        <v/>
      </c>
      <c r="CL252" s="22" t="str">
        <f t="shared" si="387"/>
        <v/>
      </c>
      <c r="CM252" s="22" t="str">
        <f t="shared" si="388"/>
        <v/>
      </c>
      <c r="CN252" s="22" t="str">
        <f t="shared" si="389"/>
        <v/>
      </c>
      <c r="CO252" s="22" t="str">
        <f t="shared" si="390"/>
        <v/>
      </c>
      <c r="CP252" s="22" t="str">
        <f t="shared" si="391"/>
        <v/>
      </c>
      <c r="CQ252" s="22" t="str">
        <f t="shared" si="392"/>
        <v/>
      </c>
      <c r="CR252" s="22" t="str">
        <f t="shared" si="393"/>
        <v/>
      </c>
      <c r="CS252" s="22" t="str">
        <f t="shared" si="394"/>
        <v/>
      </c>
      <c r="CT252" s="22" t="str">
        <f t="shared" si="395"/>
        <v/>
      </c>
      <c r="CU252" s="22" t="str">
        <f t="shared" si="396"/>
        <v/>
      </c>
      <c r="CV252" s="22" t="str">
        <f t="shared" si="397"/>
        <v/>
      </c>
      <c r="CW252" s="22" t="str">
        <f t="shared" si="398"/>
        <v/>
      </c>
      <c r="CX252" s="22" t="str">
        <f t="shared" si="399"/>
        <v/>
      </c>
      <c r="CY252" s="22" t="str">
        <f t="shared" si="400"/>
        <v/>
      </c>
      <c r="CZ252" s="22" t="str">
        <f t="shared" si="401"/>
        <v/>
      </c>
      <c r="DA252" s="22" t="str">
        <f t="shared" si="402"/>
        <v/>
      </c>
      <c r="DB252" s="22" t="str">
        <f t="shared" si="403"/>
        <v/>
      </c>
      <c r="DC252" s="22" t="str">
        <f t="shared" si="404"/>
        <v/>
      </c>
      <c r="DD252" s="22" t="str">
        <f t="shared" si="405"/>
        <v/>
      </c>
      <c r="DE252" s="22" t="str">
        <f t="shared" si="406"/>
        <v/>
      </c>
      <c r="DF252" s="22" t="str">
        <f t="shared" si="407"/>
        <v/>
      </c>
      <c r="DG252" s="22" t="str">
        <f t="shared" si="408"/>
        <v/>
      </c>
      <c r="DH252" s="22" t="str">
        <f t="shared" si="409"/>
        <v/>
      </c>
      <c r="DI252" s="22" t="str">
        <f t="shared" si="410"/>
        <v/>
      </c>
      <c r="DJ252" s="22" t="str">
        <f t="shared" si="411"/>
        <v/>
      </c>
      <c r="DK252" s="22" t="str">
        <f t="shared" si="412"/>
        <v/>
      </c>
      <c r="DL252" s="22" t="str">
        <f t="shared" si="413"/>
        <v/>
      </c>
      <c r="DM252" s="22" t="str">
        <f t="shared" si="414"/>
        <v/>
      </c>
      <c r="DN252" s="22" t="str">
        <f t="shared" si="415"/>
        <v/>
      </c>
      <c r="DO252" s="22" t="str">
        <f t="shared" si="416"/>
        <v/>
      </c>
      <c r="DP252" s="22" t="str">
        <f t="shared" si="417"/>
        <v/>
      </c>
      <c r="DQ252" s="22" t="str">
        <f t="shared" si="418"/>
        <v/>
      </c>
      <c r="DR252" s="22" t="str">
        <f t="shared" si="419"/>
        <v/>
      </c>
      <c r="DS252" s="22" t="str">
        <f t="shared" si="420"/>
        <v/>
      </c>
      <c r="DT252" s="22" t="str">
        <f t="shared" si="421"/>
        <v/>
      </c>
      <c r="DU252" s="22" t="str">
        <f t="shared" si="422"/>
        <v/>
      </c>
      <c r="DV252" s="22" t="str">
        <f t="shared" si="423"/>
        <v/>
      </c>
      <c r="DX252" s="18">
        <f t="shared" si="424"/>
        <v>2.0275210587133525</v>
      </c>
      <c r="DY252" s="18">
        <f t="shared" si="425"/>
        <v>1.9847860248389648</v>
      </c>
      <c r="DZ252" s="18">
        <f t="shared" si="426"/>
        <v>1.9402654622764903</v>
      </c>
      <c r="EA252" s="18">
        <f t="shared" si="427"/>
        <v>1.8964818339225087</v>
      </c>
      <c r="EB252" s="18">
        <f t="shared" si="428"/>
        <v>1.8530874909889454</v>
      </c>
      <c r="EC252" s="18">
        <f t="shared" si="429"/>
        <v>1.8114441747041619</v>
      </c>
      <c r="ED252" s="18">
        <f t="shared" si="430"/>
        <v>1.770142040904563</v>
      </c>
      <c r="EE252" s="18">
        <f t="shared" si="431"/>
        <v>1.730398129035063</v>
      </c>
      <c r="EF252" s="18">
        <f t="shared" si="432"/>
        <v>1.6907294996652482</v>
      </c>
      <c r="EG252" s="18">
        <f t="shared" si="433"/>
        <v>1.6522738632872369</v>
      </c>
      <c r="EH252" s="18">
        <f t="shared" si="434"/>
        <v>1.6136229578250827</v>
      </c>
      <c r="EI252" s="18">
        <f t="shared" si="435"/>
        <v>1.5757319619612775</v>
      </c>
      <c r="EJ252" s="18">
        <f t="shared" si="436"/>
        <v>1.5377023756405528</v>
      </c>
      <c r="EK252" s="18">
        <f t="shared" si="437"/>
        <v>1.5005321522263506</v>
      </c>
      <c r="EL252" s="18">
        <f t="shared" si="438"/>
        <v>1.4629820729764438</v>
      </c>
      <c r="EM252" s="18">
        <f t="shared" si="439"/>
        <v>1.4262906775451372</v>
      </c>
      <c r="EN252" s="18">
        <f t="shared" si="440"/>
        <v>1.3892722508742408</v>
      </c>
      <c r="EO252" s="18">
        <f t="shared" si="441"/>
        <v>1.3531749697806326</v>
      </c>
      <c r="EP252" s="18">
        <f t="shared" si="442"/>
        <v>65.16419330498185</v>
      </c>
      <c r="EQ252" s="18">
        <f t="shared" si="443"/>
        <v>0</v>
      </c>
      <c r="ER252" s="18">
        <f t="shared" si="444"/>
        <v>0</v>
      </c>
      <c r="ES252" s="18">
        <f t="shared" si="445"/>
        <v>0</v>
      </c>
      <c r="ET252" s="18">
        <f t="shared" si="446"/>
        <v>0</v>
      </c>
      <c r="EU252" s="18">
        <f t="shared" si="447"/>
        <v>0</v>
      </c>
      <c r="EV252" s="18">
        <f t="shared" si="448"/>
        <v>0</v>
      </c>
      <c r="EW252" s="18">
        <f t="shared" si="449"/>
        <v>0</v>
      </c>
      <c r="EX252" s="18">
        <f t="shared" si="450"/>
        <v>0</v>
      </c>
      <c r="EY252" s="18">
        <f t="shared" si="451"/>
        <v>0</v>
      </c>
      <c r="EZ252" s="18">
        <f t="shared" si="452"/>
        <v>0</v>
      </c>
      <c r="FA252" s="18">
        <f t="shared" si="453"/>
        <v>0</v>
      </c>
      <c r="FB252" s="18">
        <f t="shared" si="454"/>
        <v>0</v>
      </c>
      <c r="FC252" s="18">
        <f t="shared" si="455"/>
        <v>0</v>
      </c>
      <c r="FD252" s="18">
        <f t="shared" si="456"/>
        <v>0</v>
      </c>
      <c r="FE252" s="18">
        <f t="shared" si="457"/>
        <v>0</v>
      </c>
      <c r="FF252" s="18">
        <f t="shared" si="458"/>
        <v>0</v>
      </c>
      <c r="FG252" s="18">
        <f t="shared" si="459"/>
        <v>0</v>
      </c>
      <c r="FH252" s="18">
        <f t="shared" si="460"/>
        <v>0</v>
      </c>
      <c r="FI252" s="18">
        <f t="shared" si="461"/>
        <v>0</v>
      </c>
      <c r="FJ252" s="18">
        <f t="shared" si="462"/>
        <v>0</v>
      </c>
      <c r="FK252" s="18">
        <f t="shared" si="463"/>
        <v>0</v>
      </c>
      <c r="FL252" s="18">
        <f t="shared" si="464"/>
        <v>0</v>
      </c>
      <c r="FM252" s="18">
        <f t="shared" si="465"/>
        <v>0</v>
      </c>
      <c r="FN252" s="18">
        <f t="shared" si="466"/>
        <v>0</v>
      </c>
      <c r="FO252" s="18">
        <f t="shared" si="467"/>
        <v>0</v>
      </c>
      <c r="FP252" s="18">
        <f t="shared" si="468"/>
        <v>0</v>
      </c>
      <c r="FQ252" s="18">
        <f t="shared" si="469"/>
        <v>0</v>
      </c>
      <c r="FR252" s="18">
        <f t="shared" si="470"/>
        <v>0</v>
      </c>
      <c r="FS252" s="18">
        <f t="shared" si="471"/>
        <v>0</v>
      </c>
      <c r="FT252" s="18">
        <f t="shared" si="472"/>
        <v>0</v>
      </c>
      <c r="FU252" s="18">
        <f t="shared" si="473"/>
        <v>0</v>
      </c>
      <c r="FV252" s="18">
        <f t="shared" si="474"/>
        <v>0</v>
      </c>
      <c r="FW252" s="18">
        <f t="shared" si="475"/>
        <v>0</v>
      </c>
      <c r="FX252" s="18">
        <f t="shared" si="476"/>
        <v>0</v>
      </c>
      <c r="FY252" s="18">
        <f t="shared" si="477"/>
        <v>0</v>
      </c>
      <c r="FZ252" s="18">
        <f t="shared" si="478"/>
        <v>0</v>
      </c>
      <c r="GA252" s="18">
        <f t="shared" si="479"/>
        <v>0</v>
      </c>
      <c r="GB252" s="18">
        <f t="shared" si="480"/>
        <v>0</v>
      </c>
      <c r="GC252" s="18">
        <f t="shared" si="481"/>
        <v>0</v>
      </c>
      <c r="GD252" s="18">
        <f t="shared" si="482"/>
        <v>0</v>
      </c>
      <c r="GE252" s="18">
        <f t="shared" si="483"/>
        <v>0</v>
      </c>
    </row>
    <row r="253" spans="1:187" x14ac:dyDescent="0.2">
      <c r="A253">
        <v>250</v>
      </c>
      <c r="B253" s="16">
        <f>Bonds!B253</f>
        <v>49720</v>
      </c>
      <c r="C253" s="17">
        <f>Bonds!C253</f>
        <v>4.5</v>
      </c>
      <c r="D253">
        <f>Bonds!Q253</f>
        <v>19</v>
      </c>
      <c r="E253">
        <f t="shared" si="363"/>
        <v>0</v>
      </c>
      <c r="F253" s="16">
        <f>IF(1&gt;$D253,"",IF($E253=1,EOMONTH(EDATE(Bonds!$I253,6*(1-1)),0),EDATE(Bonds!$I253,6*(1-1))))</f>
        <v>46433</v>
      </c>
      <c r="G253" s="16">
        <f>IF(2&gt;$D253,"",IF($E253=1,EOMONTH(EDATE(Bonds!$I253,6*(2-1)),0),EDATE(Bonds!$I253,6*(2-1))))</f>
        <v>46614</v>
      </c>
      <c r="H253" s="16">
        <f>IF(3&gt;$D253,"",IF($E253=1,EOMONTH(EDATE(Bonds!$I253,6*(3-1)),0),EDATE(Bonds!$I253,6*(3-1))))</f>
        <v>46798</v>
      </c>
      <c r="I253" s="16">
        <f>IF(4&gt;$D253,"",IF($E253=1,EOMONTH(EDATE(Bonds!$I253,6*(4-1)),0),EDATE(Bonds!$I253,6*(4-1))))</f>
        <v>46980</v>
      </c>
      <c r="J253" s="16">
        <f>IF(5&gt;$D253,"",IF($E253=1,EOMONTH(EDATE(Bonds!$I253,6*(5-1)),0),EDATE(Bonds!$I253,6*(5-1))))</f>
        <v>47164</v>
      </c>
      <c r="K253" s="16">
        <f>IF(6&gt;$D253,"",IF($E253=1,EOMONTH(EDATE(Bonds!$I253,6*(6-1)),0),EDATE(Bonds!$I253,6*(6-1))))</f>
        <v>47345</v>
      </c>
      <c r="L253" s="16">
        <f>IF(7&gt;$D253,"",IF($E253=1,EOMONTH(EDATE(Bonds!$I253,6*(7-1)),0),EDATE(Bonds!$I253,6*(7-1))))</f>
        <v>47529</v>
      </c>
      <c r="M253" s="16">
        <f>IF(8&gt;$D253,"",IF($E253=1,EOMONTH(EDATE(Bonds!$I253,6*(8-1)),0),EDATE(Bonds!$I253,6*(8-1))))</f>
        <v>47710</v>
      </c>
      <c r="N253" s="16">
        <f>IF(9&gt;$D253,"",IF($E253=1,EOMONTH(EDATE(Bonds!$I253,6*(9-1)),0),EDATE(Bonds!$I253,6*(9-1))))</f>
        <v>47894</v>
      </c>
      <c r="O253" s="16">
        <f>IF(10&gt;$D253,"",IF($E253=1,EOMONTH(EDATE(Bonds!$I253,6*(10-1)),0),EDATE(Bonds!$I253,6*(10-1))))</f>
        <v>48075</v>
      </c>
      <c r="P253" s="16">
        <f>IF(11&gt;$D253,"",IF($E253=1,EOMONTH(EDATE(Bonds!$I253,6*(11-1)),0),EDATE(Bonds!$I253,6*(11-1))))</f>
        <v>48259</v>
      </c>
      <c r="Q253" s="16">
        <f>IF(12&gt;$D253,"",IF($E253=1,EOMONTH(EDATE(Bonds!$I253,6*(12-1)),0),EDATE(Bonds!$I253,6*(12-1))))</f>
        <v>48441</v>
      </c>
      <c r="R253" s="16">
        <f>IF(13&gt;$D253,"",IF($E253=1,EOMONTH(EDATE(Bonds!$I253,6*(13-1)),0),EDATE(Bonds!$I253,6*(13-1))))</f>
        <v>48625</v>
      </c>
      <c r="S253" s="16">
        <f>IF(14&gt;$D253,"",IF($E253=1,EOMONTH(EDATE(Bonds!$I253,6*(14-1)),0),EDATE(Bonds!$I253,6*(14-1))))</f>
        <v>48806</v>
      </c>
      <c r="T253" s="16">
        <f>IF(15&gt;$D253,"",IF($E253=1,EOMONTH(EDATE(Bonds!$I253,6*(15-1)),0),EDATE(Bonds!$I253,6*(15-1))))</f>
        <v>48990</v>
      </c>
      <c r="U253" s="16">
        <f>IF(16&gt;$D253,"",IF($E253=1,EOMONTH(EDATE(Bonds!$I253,6*(16-1)),0),EDATE(Bonds!$I253,6*(16-1))))</f>
        <v>49171</v>
      </c>
      <c r="V253" s="16">
        <f>IF(17&gt;$D253,"",IF($E253=1,EOMONTH(EDATE(Bonds!$I253,6*(17-1)),0),EDATE(Bonds!$I253,6*(17-1))))</f>
        <v>49355</v>
      </c>
      <c r="W253" s="16">
        <f>IF(18&gt;$D253,"",IF($E253=1,EOMONTH(EDATE(Bonds!$I253,6*(18-1)),0),EDATE(Bonds!$I253,6*(18-1))))</f>
        <v>49536</v>
      </c>
      <c r="X253" s="16">
        <f>IF(19&gt;$D253,"",IF($E253=1,EOMONTH(EDATE(Bonds!$I253,6*(19-1)),0),EDATE(Bonds!$I253,6*(19-1))))</f>
        <v>49720</v>
      </c>
      <c r="Y253" s="16" t="str">
        <f>IF(20&gt;$D253,"",IF($E253=1,EOMONTH(EDATE(Bonds!$I253,6*(20-1)),0),EDATE(Bonds!$I253,6*(20-1))))</f>
        <v/>
      </c>
      <c r="Z253" s="16" t="str">
        <f>IF(21&gt;$D253,"",IF($E253=1,EOMONTH(EDATE(Bonds!$I253,6*(21-1)),0),EDATE(Bonds!$I253,6*(21-1))))</f>
        <v/>
      </c>
      <c r="AA253" s="16" t="str">
        <f>IF(22&gt;$D253,"",IF($E253=1,EOMONTH(EDATE(Bonds!$I253,6*(22-1)),0),EDATE(Bonds!$I253,6*(22-1))))</f>
        <v/>
      </c>
      <c r="AB253" s="16" t="str">
        <f>IF(23&gt;$D253,"",IF($E253=1,EOMONTH(EDATE(Bonds!$I253,6*(23-1)),0),EDATE(Bonds!$I253,6*(23-1))))</f>
        <v/>
      </c>
      <c r="AC253" s="16" t="str">
        <f>IF(24&gt;$D253,"",IF($E253=1,EOMONTH(EDATE(Bonds!$I253,6*(24-1)),0),EDATE(Bonds!$I253,6*(24-1))))</f>
        <v/>
      </c>
      <c r="AD253" s="16" t="str">
        <f>IF(25&gt;$D253,"",IF($E253=1,EOMONTH(EDATE(Bonds!$I253,6*(25-1)),0),EDATE(Bonds!$I253,6*(25-1))))</f>
        <v/>
      </c>
      <c r="AE253" s="16" t="str">
        <f>IF(26&gt;$D253,"",IF($E253=1,EOMONTH(EDATE(Bonds!$I253,6*(26-1)),0),EDATE(Bonds!$I253,6*(26-1))))</f>
        <v/>
      </c>
      <c r="AF253" s="16" t="str">
        <f>IF(27&gt;$D253,"",IF($E253=1,EOMONTH(EDATE(Bonds!$I253,6*(27-1)),0),EDATE(Bonds!$I253,6*(27-1))))</f>
        <v/>
      </c>
      <c r="AG253" s="16" t="str">
        <f>IF(28&gt;$D253,"",IF($E253=1,EOMONTH(EDATE(Bonds!$I253,6*(28-1)),0),EDATE(Bonds!$I253,6*(28-1))))</f>
        <v/>
      </c>
      <c r="AH253" s="16" t="str">
        <f>IF(29&gt;$D253,"",IF($E253=1,EOMONTH(EDATE(Bonds!$I253,6*(29-1)),0),EDATE(Bonds!$I253,6*(29-1))))</f>
        <v/>
      </c>
      <c r="AI253" s="16" t="str">
        <f>IF(30&gt;$D253,"",IF($E253=1,EOMONTH(EDATE(Bonds!$I253,6*(30-1)),0),EDATE(Bonds!$I253,6*(30-1))))</f>
        <v/>
      </c>
      <c r="AJ253" s="16" t="str">
        <f>IF(31&gt;$D253,"",IF($E253=1,EOMONTH(EDATE(Bonds!$I253,6*(31-1)),0),EDATE(Bonds!$I253,6*(31-1))))</f>
        <v/>
      </c>
      <c r="AK253" s="16" t="str">
        <f>IF(32&gt;$D253,"",IF($E253=1,EOMONTH(EDATE(Bonds!$I253,6*(32-1)),0),EDATE(Bonds!$I253,6*(32-1))))</f>
        <v/>
      </c>
      <c r="AL253" s="16" t="str">
        <f>IF(33&gt;$D253,"",IF($E253=1,EOMONTH(EDATE(Bonds!$I253,6*(33-1)),0),EDATE(Bonds!$I253,6*(33-1))))</f>
        <v/>
      </c>
      <c r="AM253" s="16" t="str">
        <f>IF(34&gt;$D253,"",IF($E253=1,EOMONTH(EDATE(Bonds!$I253,6*(34-1)),0),EDATE(Bonds!$I253,6*(34-1))))</f>
        <v/>
      </c>
      <c r="AN253" s="16" t="str">
        <f>IF(35&gt;$D253,"",IF($E253=1,EOMONTH(EDATE(Bonds!$I253,6*(35-1)),0),EDATE(Bonds!$I253,6*(35-1))))</f>
        <v/>
      </c>
      <c r="AO253" s="16" t="str">
        <f>IF(36&gt;$D253,"",IF($E253=1,EOMONTH(EDATE(Bonds!$I253,6*(36-1)),0),EDATE(Bonds!$I253,6*(36-1))))</f>
        <v/>
      </c>
      <c r="AP253" s="16" t="str">
        <f>IF(37&gt;$D253,"",IF($E253=1,EOMONTH(EDATE(Bonds!$I253,6*(37-1)),0),EDATE(Bonds!$I253,6*(37-1))))</f>
        <v/>
      </c>
      <c r="AQ253" s="16" t="str">
        <f>IF(38&gt;$D253,"",IF($E253=1,EOMONTH(EDATE(Bonds!$I253,6*(38-1)),0),EDATE(Bonds!$I253,6*(38-1))))</f>
        <v/>
      </c>
      <c r="AR253" s="16" t="str">
        <f>IF(39&gt;$D253,"",IF($E253=1,EOMONTH(EDATE(Bonds!$I253,6*(39-1)),0),EDATE(Bonds!$I253,6*(39-1))))</f>
        <v/>
      </c>
      <c r="AS253" s="16" t="str">
        <f>IF(40&gt;$D253,"",IF($E253=1,EOMONTH(EDATE(Bonds!$I253,6*(40-1)),0),EDATE(Bonds!$I253,6*(40-1))))</f>
        <v/>
      </c>
      <c r="AT253" s="16" t="str">
        <f>IF(41&gt;$D253,"",IF($E253=1,EOMONTH(EDATE(Bonds!$I253,6*(41-1)),0),EDATE(Bonds!$I253,6*(41-1))))</f>
        <v/>
      </c>
      <c r="AU253" s="16" t="str">
        <f>IF(42&gt;$D253,"",IF($E253=1,EOMONTH(EDATE(Bonds!$I253,6*(42-1)),0),EDATE(Bonds!$I253,6*(42-1))))</f>
        <v/>
      </c>
      <c r="AV253" s="16" t="str">
        <f>IF(43&gt;$D253,"",IF($E253=1,EOMONTH(EDATE(Bonds!$I253,6*(43-1)),0),EDATE(Bonds!$I253,6*(43-1))))</f>
        <v/>
      </c>
      <c r="AW253" s="16" t="str">
        <f>IF(44&gt;$D253,"",IF($E253=1,EOMONTH(EDATE(Bonds!$I253,6*(44-1)),0),EDATE(Bonds!$I253,6*(44-1))))</f>
        <v/>
      </c>
      <c r="AX253" s="16" t="str">
        <f>IF(45&gt;$D253,"",IF($E253=1,EOMONTH(EDATE(Bonds!$I253,6*(45-1)),0),EDATE(Bonds!$I253,6*(45-1))))</f>
        <v/>
      </c>
      <c r="AY253" s="16" t="str">
        <f>IF(46&gt;$D253,"",IF($E253=1,EOMONTH(EDATE(Bonds!$I253,6*(46-1)),0),EDATE(Bonds!$I253,6*(46-1))))</f>
        <v/>
      </c>
      <c r="AZ253" s="16" t="str">
        <f>IF(47&gt;$D253,"",IF($E253=1,EOMONTH(EDATE(Bonds!$I253,6*(47-1)),0),EDATE(Bonds!$I253,6*(47-1))))</f>
        <v/>
      </c>
      <c r="BA253" s="16" t="str">
        <f>IF(48&gt;$D253,"",IF($E253=1,EOMONTH(EDATE(Bonds!$I253,6*(48-1)),0),EDATE(Bonds!$I253,6*(48-1))))</f>
        <v/>
      </c>
      <c r="BB253" s="16" t="str">
        <f>IF(49&gt;$D253,"",IF($E253=1,EOMONTH(EDATE(Bonds!$I253,6*(49-1)),0),EDATE(Bonds!$I253,6*(49-1))))</f>
        <v/>
      </c>
      <c r="BC253" s="16" t="str">
        <f>IF(50&gt;$D253,"",IF($E253=1,EOMONTH(EDATE(Bonds!$I253,6*(50-1)),0),EDATE(Bonds!$I253,6*(50-1))))</f>
        <v/>
      </c>
      <c r="BD253" s="16" t="str">
        <f>IF(51&gt;$D253,"",IF($E253=1,EOMONTH(EDATE(Bonds!$I253,6*(51-1)),0),EDATE(Bonds!$I253,6*(51-1))))</f>
        <v/>
      </c>
      <c r="BE253" s="16" t="str">
        <f>IF(52&gt;$D253,"",IF($E253=1,EOMONTH(EDATE(Bonds!$I253,6*(52-1)),0),EDATE(Bonds!$I253,6*(52-1))))</f>
        <v/>
      </c>
      <c r="BF253" s="16" t="str">
        <f>IF(53&gt;$D253,"",IF($E253=1,EOMONTH(EDATE(Bonds!$I253,6*(53-1)),0),EDATE(Bonds!$I253,6*(53-1))))</f>
        <v/>
      </c>
      <c r="BG253" s="16" t="str">
        <f>IF(54&gt;$D253,"",IF($E253=1,EOMONTH(EDATE(Bonds!$I253,6*(54-1)),0),EDATE(Bonds!$I253,6*(54-1))))</f>
        <v/>
      </c>
      <c r="BH253" s="16" t="str">
        <f>IF(55&gt;$D253,"",IF($E253=1,EOMONTH(EDATE(Bonds!$I253,6*(55-1)),0),EDATE(Bonds!$I253,6*(55-1))))</f>
        <v/>
      </c>
      <c r="BI253" s="16" t="str">
        <f>IF(56&gt;$D253,"",IF($E253=1,EOMONTH(EDATE(Bonds!$I253,6*(56-1)),0),EDATE(Bonds!$I253,6*(56-1))))</f>
        <v/>
      </c>
      <c r="BJ253" s="16" t="str">
        <f>IF(57&gt;$D253,"",IF($E253=1,EOMONTH(EDATE(Bonds!$I253,6*(57-1)),0),EDATE(Bonds!$I253,6*(57-1))))</f>
        <v/>
      </c>
      <c r="BK253" s="16" t="str">
        <f>IF(58&gt;$D253,"",IF($E253=1,EOMONTH(EDATE(Bonds!$I253,6*(58-1)),0),EDATE(Bonds!$I253,6*(58-1))))</f>
        <v/>
      </c>
      <c r="BL253" s="16" t="str">
        <f>IF(59&gt;$D253,"",IF($E253=1,EOMONTH(EDATE(Bonds!$I253,6*(59-1)),0),EDATE(Bonds!$I253,6*(59-1))))</f>
        <v/>
      </c>
      <c r="BM253" s="16" t="str">
        <f>IF(60&gt;$D253,"",IF($E253=1,EOMONTH(EDATE(Bonds!$I253,6*(60-1)),0),EDATE(Bonds!$I253,6*(60-1))))</f>
        <v/>
      </c>
      <c r="BO253" s="22">
        <f t="shared" si="364"/>
        <v>3.9020657449939315E-2</v>
      </c>
      <c r="BP253" s="22">
        <f t="shared" si="365"/>
        <v>4.1110910077221674E-2</v>
      </c>
      <c r="BQ253" s="22">
        <f t="shared" si="366"/>
        <v>4.2474903504774571E-2</v>
      </c>
      <c r="BR253" s="22">
        <f t="shared" si="367"/>
        <v>4.3324176224102208E-2</v>
      </c>
      <c r="BS253" s="22">
        <f t="shared" si="368"/>
        <v>4.3859676958404203E-2</v>
      </c>
      <c r="BT253" s="22">
        <f t="shared" si="369"/>
        <v>4.4193064657407355E-2</v>
      </c>
      <c r="BU253" s="22">
        <f t="shared" si="370"/>
        <v>4.4421617888674783E-2</v>
      </c>
      <c r="BV253" s="22">
        <f t="shared" si="371"/>
        <v>4.4594344852586863E-2</v>
      </c>
      <c r="BW253" s="22">
        <f t="shared" si="372"/>
        <v>4.4754437131412791E-2</v>
      </c>
      <c r="BX253" s="22">
        <f t="shared" si="373"/>
        <v>4.4919387561918309E-2</v>
      </c>
      <c r="BY253" s="22">
        <f t="shared" si="374"/>
        <v>4.5107990909957416E-2</v>
      </c>
      <c r="BZ253" s="22">
        <f t="shared" si="375"/>
        <v>4.5321776780841601E-2</v>
      </c>
      <c r="CA253" s="22">
        <f t="shared" si="376"/>
        <v>4.5567503306295901E-2</v>
      </c>
      <c r="CB253" s="22">
        <f t="shared" si="377"/>
        <v>4.583740404551357E-2</v>
      </c>
      <c r="CC253" s="22">
        <f t="shared" si="378"/>
        <v>4.6137769365832942E-2</v>
      </c>
      <c r="CD253" s="22">
        <f t="shared" si="379"/>
        <v>4.645521716226661E-2</v>
      </c>
      <c r="CE253" s="22">
        <f t="shared" si="380"/>
        <v>4.6796125322790962E-2</v>
      </c>
      <c r="CF253" s="22">
        <f t="shared" si="381"/>
        <v>4.7145200785802852E-2</v>
      </c>
      <c r="CG253" s="22">
        <f t="shared" si="382"/>
        <v>4.7509852279928627E-2</v>
      </c>
      <c r="CH253" s="22" t="str">
        <f t="shared" si="383"/>
        <v/>
      </c>
      <c r="CI253" s="22" t="str">
        <f t="shared" si="384"/>
        <v/>
      </c>
      <c r="CJ253" s="22" t="str">
        <f t="shared" si="385"/>
        <v/>
      </c>
      <c r="CK253" s="22" t="str">
        <f t="shared" si="386"/>
        <v/>
      </c>
      <c r="CL253" s="22" t="str">
        <f t="shared" si="387"/>
        <v/>
      </c>
      <c r="CM253" s="22" t="str">
        <f t="shared" si="388"/>
        <v/>
      </c>
      <c r="CN253" s="22" t="str">
        <f t="shared" si="389"/>
        <v/>
      </c>
      <c r="CO253" s="22" t="str">
        <f t="shared" si="390"/>
        <v/>
      </c>
      <c r="CP253" s="22" t="str">
        <f t="shared" si="391"/>
        <v/>
      </c>
      <c r="CQ253" s="22" t="str">
        <f t="shared" si="392"/>
        <v/>
      </c>
      <c r="CR253" s="22" t="str">
        <f t="shared" si="393"/>
        <v/>
      </c>
      <c r="CS253" s="22" t="str">
        <f t="shared" si="394"/>
        <v/>
      </c>
      <c r="CT253" s="22" t="str">
        <f t="shared" si="395"/>
        <v/>
      </c>
      <c r="CU253" s="22" t="str">
        <f t="shared" si="396"/>
        <v/>
      </c>
      <c r="CV253" s="22" t="str">
        <f t="shared" si="397"/>
        <v/>
      </c>
      <c r="CW253" s="22" t="str">
        <f t="shared" si="398"/>
        <v/>
      </c>
      <c r="CX253" s="22" t="str">
        <f t="shared" si="399"/>
        <v/>
      </c>
      <c r="CY253" s="22" t="str">
        <f t="shared" si="400"/>
        <v/>
      </c>
      <c r="CZ253" s="22" t="str">
        <f t="shared" si="401"/>
        <v/>
      </c>
      <c r="DA253" s="22" t="str">
        <f t="shared" si="402"/>
        <v/>
      </c>
      <c r="DB253" s="22" t="str">
        <f t="shared" si="403"/>
        <v/>
      </c>
      <c r="DC253" s="22" t="str">
        <f t="shared" si="404"/>
        <v/>
      </c>
      <c r="DD253" s="22" t="str">
        <f t="shared" si="405"/>
        <v/>
      </c>
      <c r="DE253" s="22" t="str">
        <f t="shared" si="406"/>
        <v/>
      </c>
      <c r="DF253" s="22" t="str">
        <f t="shared" si="407"/>
        <v/>
      </c>
      <c r="DG253" s="22" t="str">
        <f t="shared" si="408"/>
        <v/>
      </c>
      <c r="DH253" s="22" t="str">
        <f t="shared" si="409"/>
        <v/>
      </c>
      <c r="DI253" s="22" t="str">
        <f t="shared" si="410"/>
        <v/>
      </c>
      <c r="DJ253" s="22" t="str">
        <f t="shared" si="411"/>
        <v/>
      </c>
      <c r="DK253" s="22" t="str">
        <f t="shared" si="412"/>
        <v/>
      </c>
      <c r="DL253" s="22" t="str">
        <f t="shared" si="413"/>
        <v/>
      </c>
      <c r="DM253" s="22" t="str">
        <f t="shared" si="414"/>
        <v/>
      </c>
      <c r="DN253" s="22" t="str">
        <f t="shared" si="415"/>
        <v/>
      </c>
      <c r="DO253" s="22" t="str">
        <f t="shared" si="416"/>
        <v/>
      </c>
      <c r="DP253" s="22" t="str">
        <f t="shared" si="417"/>
        <v/>
      </c>
      <c r="DQ253" s="22" t="str">
        <f t="shared" si="418"/>
        <v/>
      </c>
      <c r="DR253" s="22" t="str">
        <f t="shared" si="419"/>
        <v/>
      </c>
      <c r="DS253" s="22" t="str">
        <f t="shared" si="420"/>
        <v/>
      </c>
      <c r="DT253" s="22" t="str">
        <f t="shared" si="421"/>
        <v/>
      </c>
      <c r="DU253" s="22" t="str">
        <f t="shared" si="422"/>
        <v/>
      </c>
      <c r="DV253" s="22" t="str">
        <f t="shared" si="423"/>
        <v/>
      </c>
      <c r="DX253" s="18">
        <f t="shared" si="424"/>
        <v>2.211841154960021</v>
      </c>
      <c r="DY253" s="18">
        <f t="shared" si="425"/>
        <v>2.1652211180061434</v>
      </c>
      <c r="DZ253" s="18">
        <f t="shared" si="426"/>
        <v>2.1166532315743529</v>
      </c>
      <c r="EA253" s="18">
        <f t="shared" si="427"/>
        <v>2.0688892733700093</v>
      </c>
      <c r="EB253" s="18">
        <f t="shared" si="428"/>
        <v>2.0215499901697584</v>
      </c>
      <c r="EC253" s="18">
        <f t="shared" si="429"/>
        <v>1.9761209178590855</v>
      </c>
      <c r="ED253" s="18">
        <f t="shared" si="430"/>
        <v>1.9310640446231595</v>
      </c>
      <c r="EE253" s="18">
        <f t="shared" si="431"/>
        <v>1.8877070498564321</v>
      </c>
      <c r="EF253" s="18">
        <f t="shared" si="432"/>
        <v>1.8444321814529983</v>
      </c>
      <c r="EG253" s="18">
        <f t="shared" si="433"/>
        <v>1.8024805781315312</v>
      </c>
      <c r="EH253" s="18">
        <f t="shared" si="434"/>
        <v>1.7603159539909994</v>
      </c>
      <c r="EI253" s="18">
        <f t="shared" si="435"/>
        <v>1.7189803221395754</v>
      </c>
      <c r="EJ253" s="18">
        <f t="shared" si="436"/>
        <v>1.677493500698785</v>
      </c>
      <c r="EK253" s="18">
        <f t="shared" si="437"/>
        <v>1.6369441660651096</v>
      </c>
      <c r="EL253" s="18">
        <f t="shared" si="438"/>
        <v>1.5959804432470295</v>
      </c>
      <c r="EM253" s="18">
        <f t="shared" si="439"/>
        <v>1.5559534664128769</v>
      </c>
      <c r="EN253" s="18">
        <f t="shared" si="440"/>
        <v>1.5155697282264446</v>
      </c>
      <c r="EO253" s="18">
        <f t="shared" si="441"/>
        <v>1.4761908761243263</v>
      </c>
      <c r="EP253" s="18">
        <f t="shared" si="442"/>
        <v>65.283907071004478</v>
      </c>
      <c r="EQ253" s="18">
        <f t="shared" si="443"/>
        <v>0</v>
      </c>
      <c r="ER253" s="18">
        <f t="shared" si="444"/>
        <v>0</v>
      </c>
      <c r="ES253" s="18">
        <f t="shared" si="445"/>
        <v>0</v>
      </c>
      <c r="ET253" s="18">
        <f t="shared" si="446"/>
        <v>0</v>
      </c>
      <c r="EU253" s="18">
        <f t="shared" si="447"/>
        <v>0</v>
      </c>
      <c r="EV253" s="18">
        <f t="shared" si="448"/>
        <v>0</v>
      </c>
      <c r="EW253" s="18">
        <f t="shared" si="449"/>
        <v>0</v>
      </c>
      <c r="EX253" s="18">
        <f t="shared" si="450"/>
        <v>0</v>
      </c>
      <c r="EY253" s="18">
        <f t="shared" si="451"/>
        <v>0</v>
      </c>
      <c r="EZ253" s="18">
        <f t="shared" si="452"/>
        <v>0</v>
      </c>
      <c r="FA253" s="18">
        <f t="shared" si="453"/>
        <v>0</v>
      </c>
      <c r="FB253" s="18">
        <f t="shared" si="454"/>
        <v>0</v>
      </c>
      <c r="FC253" s="18">
        <f t="shared" si="455"/>
        <v>0</v>
      </c>
      <c r="FD253" s="18">
        <f t="shared" si="456"/>
        <v>0</v>
      </c>
      <c r="FE253" s="18">
        <f t="shared" si="457"/>
        <v>0</v>
      </c>
      <c r="FF253" s="18">
        <f t="shared" si="458"/>
        <v>0</v>
      </c>
      <c r="FG253" s="18">
        <f t="shared" si="459"/>
        <v>0</v>
      </c>
      <c r="FH253" s="18">
        <f t="shared" si="460"/>
        <v>0</v>
      </c>
      <c r="FI253" s="18">
        <f t="shared" si="461"/>
        <v>0</v>
      </c>
      <c r="FJ253" s="18">
        <f t="shared" si="462"/>
        <v>0</v>
      </c>
      <c r="FK253" s="18">
        <f t="shared" si="463"/>
        <v>0</v>
      </c>
      <c r="FL253" s="18">
        <f t="shared" si="464"/>
        <v>0</v>
      </c>
      <c r="FM253" s="18">
        <f t="shared" si="465"/>
        <v>0</v>
      </c>
      <c r="FN253" s="18">
        <f t="shared" si="466"/>
        <v>0</v>
      </c>
      <c r="FO253" s="18">
        <f t="shared" si="467"/>
        <v>0</v>
      </c>
      <c r="FP253" s="18">
        <f t="shared" si="468"/>
        <v>0</v>
      </c>
      <c r="FQ253" s="18">
        <f t="shared" si="469"/>
        <v>0</v>
      </c>
      <c r="FR253" s="18">
        <f t="shared" si="470"/>
        <v>0</v>
      </c>
      <c r="FS253" s="18">
        <f t="shared" si="471"/>
        <v>0</v>
      </c>
      <c r="FT253" s="18">
        <f t="shared" si="472"/>
        <v>0</v>
      </c>
      <c r="FU253" s="18">
        <f t="shared" si="473"/>
        <v>0</v>
      </c>
      <c r="FV253" s="18">
        <f t="shared" si="474"/>
        <v>0</v>
      </c>
      <c r="FW253" s="18">
        <f t="shared" si="475"/>
        <v>0</v>
      </c>
      <c r="FX253" s="18">
        <f t="shared" si="476"/>
        <v>0</v>
      </c>
      <c r="FY253" s="18">
        <f t="shared" si="477"/>
        <v>0</v>
      </c>
      <c r="FZ253" s="18">
        <f t="shared" si="478"/>
        <v>0</v>
      </c>
      <c r="GA253" s="18">
        <f t="shared" si="479"/>
        <v>0</v>
      </c>
      <c r="GB253" s="18">
        <f t="shared" si="480"/>
        <v>0</v>
      </c>
      <c r="GC253" s="18">
        <f t="shared" si="481"/>
        <v>0</v>
      </c>
      <c r="GD253" s="18">
        <f t="shared" si="482"/>
        <v>0</v>
      </c>
      <c r="GE253" s="18">
        <f t="shared" si="483"/>
        <v>0</v>
      </c>
    </row>
    <row r="254" spans="1:187" x14ac:dyDescent="0.2">
      <c r="A254">
        <v>251</v>
      </c>
      <c r="B254" s="16">
        <f>Bonds!B254</f>
        <v>49810</v>
      </c>
      <c r="C254" s="17">
        <f>Bonds!C254</f>
        <v>4.375</v>
      </c>
      <c r="D254">
        <f>Bonds!Q254</f>
        <v>20</v>
      </c>
      <c r="E254">
        <f t="shared" si="363"/>
        <v>0</v>
      </c>
      <c r="F254" s="16">
        <f>IF(1&gt;$D254,"",IF($E254=1,EOMONTH(EDATE(Bonds!$I254,6*(1-1)),0),EDATE(Bonds!$I254,6*(1-1))))</f>
        <v>46341</v>
      </c>
      <c r="G254" s="16">
        <f>IF(2&gt;$D254,"",IF($E254=1,EOMONTH(EDATE(Bonds!$I254,6*(2-1)),0),EDATE(Bonds!$I254,6*(2-1))))</f>
        <v>46522</v>
      </c>
      <c r="H254" s="16">
        <f>IF(3&gt;$D254,"",IF($E254=1,EOMONTH(EDATE(Bonds!$I254,6*(3-1)),0),EDATE(Bonds!$I254,6*(3-1))))</f>
        <v>46706</v>
      </c>
      <c r="I254" s="16">
        <f>IF(4&gt;$D254,"",IF($E254=1,EOMONTH(EDATE(Bonds!$I254,6*(4-1)),0),EDATE(Bonds!$I254,6*(4-1))))</f>
        <v>46888</v>
      </c>
      <c r="J254" s="16">
        <f>IF(5&gt;$D254,"",IF($E254=1,EOMONTH(EDATE(Bonds!$I254,6*(5-1)),0),EDATE(Bonds!$I254,6*(5-1))))</f>
        <v>47072</v>
      </c>
      <c r="K254" s="16">
        <f>IF(6&gt;$D254,"",IF($E254=1,EOMONTH(EDATE(Bonds!$I254,6*(6-1)),0),EDATE(Bonds!$I254,6*(6-1))))</f>
        <v>47253</v>
      </c>
      <c r="L254" s="16">
        <f>IF(7&gt;$D254,"",IF($E254=1,EOMONTH(EDATE(Bonds!$I254,6*(7-1)),0),EDATE(Bonds!$I254,6*(7-1))))</f>
        <v>47437</v>
      </c>
      <c r="M254" s="16">
        <f>IF(8&gt;$D254,"",IF($E254=1,EOMONTH(EDATE(Bonds!$I254,6*(8-1)),0),EDATE(Bonds!$I254,6*(8-1))))</f>
        <v>47618</v>
      </c>
      <c r="N254" s="16">
        <f>IF(9&gt;$D254,"",IF($E254=1,EOMONTH(EDATE(Bonds!$I254,6*(9-1)),0),EDATE(Bonds!$I254,6*(9-1))))</f>
        <v>47802</v>
      </c>
      <c r="O254" s="16">
        <f>IF(10&gt;$D254,"",IF($E254=1,EOMONTH(EDATE(Bonds!$I254,6*(10-1)),0),EDATE(Bonds!$I254,6*(10-1))))</f>
        <v>47983</v>
      </c>
      <c r="P254" s="16">
        <f>IF(11&gt;$D254,"",IF($E254=1,EOMONTH(EDATE(Bonds!$I254,6*(11-1)),0),EDATE(Bonds!$I254,6*(11-1))))</f>
        <v>48167</v>
      </c>
      <c r="Q254" s="16">
        <f>IF(12&gt;$D254,"",IF($E254=1,EOMONTH(EDATE(Bonds!$I254,6*(12-1)),0),EDATE(Bonds!$I254,6*(12-1))))</f>
        <v>48349</v>
      </c>
      <c r="R254" s="16">
        <f>IF(13&gt;$D254,"",IF($E254=1,EOMONTH(EDATE(Bonds!$I254,6*(13-1)),0),EDATE(Bonds!$I254,6*(13-1))))</f>
        <v>48533</v>
      </c>
      <c r="S254" s="16">
        <f>IF(14&gt;$D254,"",IF($E254=1,EOMONTH(EDATE(Bonds!$I254,6*(14-1)),0),EDATE(Bonds!$I254,6*(14-1))))</f>
        <v>48714</v>
      </c>
      <c r="T254" s="16">
        <f>IF(15&gt;$D254,"",IF($E254=1,EOMONTH(EDATE(Bonds!$I254,6*(15-1)),0),EDATE(Bonds!$I254,6*(15-1))))</f>
        <v>48898</v>
      </c>
      <c r="U254" s="16">
        <f>IF(16&gt;$D254,"",IF($E254=1,EOMONTH(EDATE(Bonds!$I254,6*(16-1)),0),EDATE(Bonds!$I254,6*(16-1))))</f>
        <v>49079</v>
      </c>
      <c r="V254" s="16">
        <f>IF(17&gt;$D254,"",IF($E254=1,EOMONTH(EDATE(Bonds!$I254,6*(17-1)),0),EDATE(Bonds!$I254,6*(17-1))))</f>
        <v>49263</v>
      </c>
      <c r="W254" s="16">
        <f>IF(18&gt;$D254,"",IF($E254=1,EOMONTH(EDATE(Bonds!$I254,6*(18-1)),0),EDATE(Bonds!$I254,6*(18-1))))</f>
        <v>49444</v>
      </c>
      <c r="X254" s="16">
        <f>IF(19&gt;$D254,"",IF($E254=1,EOMONTH(EDATE(Bonds!$I254,6*(19-1)),0),EDATE(Bonds!$I254,6*(19-1))))</f>
        <v>49628</v>
      </c>
      <c r="Y254" s="16">
        <f>IF(20&gt;$D254,"",IF($E254=1,EOMONTH(EDATE(Bonds!$I254,6*(20-1)),0),EDATE(Bonds!$I254,6*(20-1))))</f>
        <v>49810</v>
      </c>
      <c r="Z254" s="16" t="str">
        <f>IF(21&gt;$D254,"",IF($E254=1,EOMONTH(EDATE(Bonds!$I254,6*(21-1)),0),EDATE(Bonds!$I254,6*(21-1))))</f>
        <v/>
      </c>
      <c r="AA254" s="16" t="str">
        <f>IF(22&gt;$D254,"",IF($E254=1,EOMONTH(EDATE(Bonds!$I254,6*(22-1)),0),EDATE(Bonds!$I254,6*(22-1))))</f>
        <v/>
      </c>
      <c r="AB254" s="16" t="str">
        <f>IF(23&gt;$D254,"",IF($E254=1,EOMONTH(EDATE(Bonds!$I254,6*(23-1)),0),EDATE(Bonds!$I254,6*(23-1))))</f>
        <v/>
      </c>
      <c r="AC254" s="16" t="str">
        <f>IF(24&gt;$D254,"",IF($E254=1,EOMONTH(EDATE(Bonds!$I254,6*(24-1)),0),EDATE(Bonds!$I254,6*(24-1))))</f>
        <v/>
      </c>
      <c r="AD254" s="16" t="str">
        <f>IF(25&gt;$D254,"",IF($E254=1,EOMONTH(EDATE(Bonds!$I254,6*(25-1)),0),EDATE(Bonds!$I254,6*(25-1))))</f>
        <v/>
      </c>
      <c r="AE254" s="16" t="str">
        <f>IF(26&gt;$D254,"",IF($E254=1,EOMONTH(EDATE(Bonds!$I254,6*(26-1)),0),EDATE(Bonds!$I254,6*(26-1))))</f>
        <v/>
      </c>
      <c r="AF254" s="16" t="str">
        <f>IF(27&gt;$D254,"",IF($E254=1,EOMONTH(EDATE(Bonds!$I254,6*(27-1)),0),EDATE(Bonds!$I254,6*(27-1))))</f>
        <v/>
      </c>
      <c r="AG254" s="16" t="str">
        <f>IF(28&gt;$D254,"",IF($E254=1,EOMONTH(EDATE(Bonds!$I254,6*(28-1)),0),EDATE(Bonds!$I254,6*(28-1))))</f>
        <v/>
      </c>
      <c r="AH254" s="16" t="str">
        <f>IF(29&gt;$D254,"",IF($E254=1,EOMONTH(EDATE(Bonds!$I254,6*(29-1)),0),EDATE(Bonds!$I254,6*(29-1))))</f>
        <v/>
      </c>
      <c r="AI254" s="16" t="str">
        <f>IF(30&gt;$D254,"",IF($E254=1,EOMONTH(EDATE(Bonds!$I254,6*(30-1)),0),EDATE(Bonds!$I254,6*(30-1))))</f>
        <v/>
      </c>
      <c r="AJ254" s="16" t="str">
        <f>IF(31&gt;$D254,"",IF($E254=1,EOMONTH(EDATE(Bonds!$I254,6*(31-1)),0),EDATE(Bonds!$I254,6*(31-1))))</f>
        <v/>
      </c>
      <c r="AK254" s="16" t="str">
        <f>IF(32&gt;$D254,"",IF($E254=1,EOMONTH(EDATE(Bonds!$I254,6*(32-1)),0),EDATE(Bonds!$I254,6*(32-1))))</f>
        <v/>
      </c>
      <c r="AL254" s="16" t="str">
        <f>IF(33&gt;$D254,"",IF($E254=1,EOMONTH(EDATE(Bonds!$I254,6*(33-1)),0),EDATE(Bonds!$I254,6*(33-1))))</f>
        <v/>
      </c>
      <c r="AM254" s="16" t="str">
        <f>IF(34&gt;$D254,"",IF($E254=1,EOMONTH(EDATE(Bonds!$I254,6*(34-1)),0),EDATE(Bonds!$I254,6*(34-1))))</f>
        <v/>
      </c>
      <c r="AN254" s="16" t="str">
        <f>IF(35&gt;$D254,"",IF($E254=1,EOMONTH(EDATE(Bonds!$I254,6*(35-1)),0),EDATE(Bonds!$I254,6*(35-1))))</f>
        <v/>
      </c>
      <c r="AO254" s="16" t="str">
        <f>IF(36&gt;$D254,"",IF($E254=1,EOMONTH(EDATE(Bonds!$I254,6*(36-1)),0),EDATE(Bonds!$I254,6*(36-1))))</f>
        <v/>
      </c>
      <c r="AP254" s="16" t="str">
        <f>IF(37&gt;$D254,"",IF($E254=1,EOMONTH(EDATE(Bonds!$I254,6*(37-1)),0),EDATE(Bonds!$I254,6*(37-1))))</f>
        <v/>
      </c>
      <c r="AQ254" s="16" t="str">
        <f>IF(38&gt;$D254,"",IF($E254=1,EOMONTH(EDATE(Bonds!$I254,6*(38-1)),0),EDATE(Bonds!$I254,6*(38-1))))</f>
        <v/>
      </c>
      <c r="AR254" s="16" t="str">
        <f>IF(39&gt;$D254,"",IF($E254=1,EOMONTH(EDATE(Bonds!$I254,6*(39-1)),0),EDATE(Bonds!$I254,6*(39-1))))</f>
        <v/>
      </c>
      <c r="AS254" s="16" t="str">
        <f>IF(40&gt;$D254,"",IF($E254=1,EOMONTH(EDATE(Bonds!$I254,6*(40-1)),0),EDATE(Bonds!$I254,6*(40-1))))</f>
        <v/>
      </c>
      <c r="AT254" s="16" t="str">
        <f>IF(41&gt;$D254,"",IF($E254=1,EOMONTH(EDATE(Bonds!$I254,6*(41-1)),0),EDATE(Bonds!$I254,6*(41-1))))</f>
        <v/>
      </c>
      <c r="AU254" s="16" t="str">
        <f>IF(42&gt;$D254,"",IF($E254=1,EOMONTH(EDATE(Bonds!$I254,6*(42-1)),0),EDATE(Bonds!$I254,6*(42-1))))</f>
        <v/>
      </c>
      <c r="AV254" s="16" t="str">
        <f>IF(43&gt;$D254,"",IF($E254=1,EOMONTH(EDATE(Bonds!$I254,6*(43-1)),0),EDATE(Bonds!$I254,6*(43-1))))</f>
        <v/>
      </c>
      <c r="AW254" s="16" t="str">
        <f>IF(44&gt;$D254,"",IF($E254=1,EOMONTH(EDATE(Bonds!$I254,6*(44-1)),0),EDATE(Bonds!$I254,6*(44-1))))</f>
        <v/>
      </c>
      <c r="AX254" s="16" t="str">
        <f>IF(45&gt;$D254,"",IF($E254=1,EOMONTH(EDATE(Bonds!$I254,6*(45-1)),0),EDATE(Bonds!$I254,6*(45-1))))</f>
        <v/>
      </c>
      <c r="AY254" s="16" t="str">
        <f>IF(46&gt;$D254,"",IF($E254=1,EOMONTH(EDATE(Bonds!$I254,6*(46-1)),0),EDATE(Bonds!$I254,6*(46-1))))</f>
        <v/>
      </c>
      <c r="AZ254" s="16" t="str">
        <f>IF(47&gt;$D254,"",IF($E254=1,EOMONTH(EDATE(Bonds!$I254,6*(47-1)),0),EDATE(Bonds!$I254,6*(47-1))))</f>
        <v/>
      </c>
      <c r="BA254" s="16" t="str">
        <f>IF(48&gt;$D254,"",IF($E254=1,EOMONTH(EDATE(Bonds!$I254,6*(48-1)),0),EDATE(Bonds!$I254,6*(48-1))))</f>
        <v/>
      </c>
      <c r="BB254" s="16" t="str">
        <f>IF(49&gt;$D254,"",IF($E254=1,EOMONTH(EDATE(Bonds!$I254,6*(49-1)),0),EDATE(Bonds!$I254,6*(49-1))))</f>
        <v/>
      </c>
      <c r="BC254" s="16" t="str">
        <f>IF(50&gt;$D254,"",IF($E254=1,EOMONTH(EDATE(Bonds!$I254,6*(50-1)),0),EDATE(Bonds!$I254,6*(50-1))))</f>
        <v/>
      </c>
      <c r="BD254" s="16" t="str">
        <f>IF(51&gt;$D254,"",IF($E254=1,EOMONTH(EDATE(Bonds!$I254,6*(51-1)),0),EDATE(Bonds!$I254,6*(51-1))))</f>
        <v/>
      </c>
      <c r="BE254" s="16" t="str">
        <f>IF(52&gt;$D254,"",IF($E254=1,EOMONTH(EDATE(Bonds!$I254,6*(52-1)),0),EDATE(Bonds!$I254,6*(52-1))))</f>
        <v/>
      </c>
      <c r="BF254" s="16" t="str">
        <f>IF(53&gt;$D254,"",IF($E254=1,EOMONTH(EDATE(Bonds!$I254,6*(53-1)),0),EDATE(Bonds!$I254,6*(53-1))))</f>
        <v/>
      </c>
      <c r="BG254" s="16" t="str">
        <f>IF(54&gt;$D254,"",IF($E254=1,EOMONTH(EDATE(Bonds!$I254,6*(54-1)),0),EDATE(Bonds!$I254,6*(54-1))))</f>
        <v/>
      </c>
      <c r="BH254" s="16" t="str">
        <f>IF(55&gt;$D254,"",IF($E254=1,EOMONTH(EDATE(Bonds!$I254,6*(55-1)),0),EDATE(Bonds!$I254,6*(55-1))))</f>
        <v/>
      </c>
      <c r="BI254" s="16" t="str">
        <f>IF(56&gt;$D254,"",IF($E254=1,EOMONTH(EDATE(Bonds!$I254,6*(56-1)),0),EDATE(Bonds!$I254,6*(56-1))))</f>
        <v/>
      </c>
      <c r="BJ254" s="16" t="str">
        <f>IF(57&gt;$D254,"",IF($E254=1,EOMONTH(EDATE(Bonds!$I254,6*(57-1)),0),EDATE(Bonds!$I254,6*(57-1))))</f>
        <v/>
      </c>
      <c r="BK254" s="16" t="str">
        <f>IF(58&gt;$D254,"",IF($E254=1,EOMONTH(EDATE(Bonds!$I254,6*(58-1)),0),EDATE(Bonds!$I254,6*(58-1))))</f>
        <v/>
      </c>
      <c r="BL254" s="16" t="str">
        <f>IF(59&gt;$D254,"",IF($E254=1,EOMONTH(EDATE(Bonds!$I254,6*(59-1)),0),EDATE(Bonds!$I254,6*(59-1))))</f>
        <v/>
      </c>
      <c r="BM254" s="16" t="str">
        <f>IF(60&gt;$D254,"",IF($E254=1,EOMONTH(EDATE(Bonds!$I254,6*(60-1)),0),EDATE(Bonds!$I254,6*(60-1))))</f>
        <v/>
      </c>
      <c r="BO254" s="22">
        <f t="shared" si="364"/>
        <v>3.7565785405683505E-2</v>
      </c>
      <c r="BP254" s="22">
        <f t="shared" si="365"/>
        <v>4.0160676278393273E-2</v>
      </c>
      <c r="BQ254" s="22">
        <f t="shared" si="366"/>
        <v>4.1870554774944578E-2</v>
      </c>
      <c r="BR254" s="22">
        <f t="shared" si="367"/>
        <v>4.2944346408813706E-2</v>
      </c>
      <c r="BS254" s="22">
        <f t="shared" si="368"/>
        <v>4.3623509349526628E-2</v>
      </c>
      <c r="BT254" s="22">
        <f t="shared" si="369"/>
        <v>4.4041581237153717E-2</v>
      </c>
      <c r="BU254" s="22">
        <f t="shared" si="370"/>
        <v>4.4317074211346924E-2</v>
      </c>
      <c r="BV254" s="22">
        <f t="shared" si="371"/>
        <v>4.4510349250378764E-2</v>
      </c>
      <c r="BW254" s="22">
        <f t="shared" si="372"/>
        <v>4.4674613164434704E-2</v>
      </c>
      <c r="BX254" s="22">
        <f t="shared" si="373"/>
        <v>4.4833625781918747E-2</v>
      </c>
      <c r="BY254" s="22">
        <f t="shared" si="374"/>
        <v>4.5010512910652625E-2</v>
      </c>
      <c r="BZ254" s="22">
        <f t="shared" si="375"/>
        <v>4.5210114329299472E-2</v>
      </c>
      <c r="CA254" s="22">
        <f t="shared" si="376"/>
        <v>4.5440922075908718E-2</v>
      </c>
      <c r="CB254" s="22">
        <f t="shared" si="377"/>
        <v>4.5696854602848114E-2</v>
      </c>
      <c r="CC254" s="22">
        <f t="shared" si="378"/>
        <v>4.5984524498779974E-2</v>
      </c>
      <c r="CD254" s="22">
        <f t="shared" si="379"/>
        <v>4.6291383442721178E-2</v>
      </c>
      <c r="CE254" s="22">
        <f t="shared" si="380"/>
        <v>4.6623645537634352E-2</v>
      </c>
      <c r="CF254" s="22">
        <f t="shared" si="381"/>
        <v>4.6966325803694697E-2</v>
      </c>
      <c r="CG254" s="22">
        <f t="shared" si="382"/>
        <v>4.7326545055286634E-2</v>
      </c>
      <c r="CH254" s="22">
        <f t="shared" si="383"/>
        <v>4.7690605889772114E-2</v>
      </c>
      <c r="CI254" s="22" t="str">
        <f t="shared" si="384"/>
        <v/>
      </c>
      <c r="CJ254" s="22" t="str">
        <f t="shared" si="385"/>
        <v/>
      </c>
      <c r="CK254" s="22" t="str">
        <f t="shared" si="386"/>
        <v/>
      </c>
      <c r="CL254" s="22" t="str">
        <f t="shared" si="387"/>
        <v/>
      </c>
      <c r="CM254" s="22" t="str">
        <f t="shared" si="388"/>
        <v/>
      </c>
      <c r="CN254" s="22" t="str">
        <f t="shared" si="389"/>
        <v/>
      </c>
      <c r="CO254" s="22" t="str">
        <f t="shared" si="390"/>
        <v/>
      </c>
      <c r="CP254" s="22" t="str">
        <f t="shared" si="391"/>
        <v/>
      </c>
      <c r="CQ254" s="22" t="str">
        <f t="shared" si="392"/>
        <v/>
      </c>
      <c r="CR254" s="22" t="str">
        <f t="shared" si="393"/>
        <v/>
      </c>
      <c r="CS254" s="22" t="str">
        <f t="shared" si="394"/>
        <v/>
      </c>
      <c r="CT254" s="22" t="str">
        <f t="shared" si="395"/>
        <v/>
      </c>
      <c r="CU254" s="22" t="str">
        <f t="shared" si="396"/>
        <v/>
      </c>
      <c r="CV254" s="22" t="str">
        <f t="shared" si="397"/>
        <v/>
      </c>
      <c r="CW254" s="22" t="str">
        <f t="shared" si="398"/>
        <v/>
      </c>
      <c r="CX254" s="22" t="str">
        <f t="shared" si="399"/>
        <v/>
      </c>
      <c r="CY254" s="22" t="str">
        <f t="shared" si="400"/>
        <v/>
      </c>
      <c r="CZ254" s="22" t="str">
        <f t="shared" si="401"/>
        <v/>
      </c>
      <c r="DA254" s="22" t="str">
        <f t="shared" si="402"/>
        <v/>
      </c>
      <c r="DB254" s="22" t="str">
        <f t="shared" si="403"/>
        <v/>
      </c>
      <c r="DC254" s="22" t="str">
        <f t="shared" si="404"/>
        <v/>
      </c>
      <c r="DD254" s="22" t="str">
        <f t="shared" si="405"/>
        <v/>
      </c>
      <c r="DE254" s="22" t="str">
        <f t="shared" si="406"/>
        <v/>
      </c>
      <c r="DF254" s="22" t="str">
        <f t="shared" si="407"/>
        <v/>
      </c>
      <c r="DG254" s="22" t="str">
        <f t="shared" si="408"/>
        <v/>
      </c>
      <c r="DH254" s="22" t="str">
        <f t="shared" si="409"/>
        <v/>
      </c>
      <c r="DI254" s="22" t="str">
        <f t="shared" si="410"/>
        <v/>
      </c>
      <c r="DJ254" s="22" t="str">
        <f t="shared" si="411"/>
        <v/>
      </c>
      <c r="DK254" s="22" t="str">
        <f t="shared" si="412"/>
        <v/>
      </c>
      <c r="DL254" s="22" t="str">
        <f t="shared" si="413"/>
        <v/>
      </c>
      <c r="DM254" s="22" t="str">
        <f t="shared" si="414"/>
        <v/>
      </c>
      <c r="DN254" s="22" t="str">
        <f t="shared" si="415"/>
        <v/>
      </c>
      <c r="DO254" s="22" t="str">
        <f t="shared" si="416"/>
        <v/>
      </c>
      <c r="DP254" s="22" t="str">
        <f t="shared" si="417"/>
        <v/>
      </c>
      <c r="DQ254" s="22" t="str">
        <f t="shared" si="418"/>
        <v/>
      </c>
      <c r="DR254" s="22" t="str">
        <f t="shared" si="419"/>
        <v/>
      </c>
      <c r="DS254" s="22" t="str">
        <f t="shared" si="420"/>
        <v/>
      </c>
      <c r="DT254" s="22" t="str">
        <f t="shared" si="421"/>
        <v/>
      </c>
      <c r="DU254" s="22" t="str">
        <f t="shared" si="422"/>
        <v/>
      </c>
      <c r="DV254" s="22" t="str">
        <f t="shared" si="423"/>
        <v/>
      </c>
      <c r="DX254" s="18">
        <f t="shared" si="424"/>
        <v>2.1722441028519031</v>
      </c>
      <c r="DY254" s="18">
        <f t="shared" si="425"/>
        <v>2.1283819772963173</v>
      </c>
      <c r="DZ254" s="18">
        <f t="shared" si="426"/>
        <v>2.081498865812395</v>
      </c>
      <c r="EA254" s="18">
        <f t="shared" si="427"/>
        <v>2.0348071685680544</v>
      </c>
      <c r="EB254" s="18">
        <f t="shared" si="428"/>
        <v>1.9882715322307394</v>
      </c>
      <c r="EC254" s="18">
        <f t="shared" si="429"/>
        <v>1.9435393346309926</v>
      </c>
      <c r="ED254" s="18">
        <f t="shared" si="430"/>
        <v>1.8991954864934251</v>
      </c>
      <c r="EE254" s="18">
        <f t="shared" si="431"/>
        <v>1.8565905182424125</v>
      </c>
      <c r="EF254" s="18">
        <f t="shared" si="432"/>
        <v>1.8141472974610851</v>
      </c>
      <c r="EG254" s="18">
        <f t="shared" si="433"/>
        <v>1.7730777409558445</v>
      </c>
      <c r="EH254" s="18">
        <f t="shared" si="434"/>
        <v>1.7318633988560288</v>
      </c>
      <c r="EI254" s="18">
        <f t="shared" si="435"/>
        <v>1.6915056890402831</v>
      </c>
      <c r="EJ254" s="18">
        <f t="shared" si="436"/>
        <v>1.6510296265887054</v>
      </c>
      <c r="EK254" s="18">
        <f t="shared" si="437"/>
        <v>1.6114812696699097</v>
      </c>
      <c r="EL254" s="18">
        <f t="shared" si="438"/>
        <v>1.57152850820961</v>
      </c>
      <c r="EM254" s="18">
        <f t="shared" si="439"/>
        <v>1.5324785659899465</v>
      </c>
      <c r="EN254" s="18">
        <f t="shared" si="440"/>
        <v>1.4930614163101132</v>
      </c>
      <c r="EO254" s="18">
        <f t="shared" si="441"/>
        <v>1.454600571530861</v>
      </c>
      <c r="EP254" s="18">
        <f t="shared" si="442"/>
        <v>1.4158698964935357</v>
      </c>
      <c r="EQ254" s="18">
        <f t="shared" si="443"/>
        <v>64.371294176753338</v>
      </c>
      <c r="ER254" s="18">
        <f t="shared" si="444"/>
        <v>0</v>
      </c>
      <c r="ES254" s="18">
        <f t="shared" si="445"/>
        <v>0</v>
      </c>
      <c r="ET254" s="18">
        <f t="shared" si="446"/>
        <v>0</v>
      </c>
      <c r="EU254" s="18">
        <f t="shared" si="447"/>
        <v>0</v>
      </c>
      <c r="EV254" s="18">
        <f t="shared" si="448"/>
        <v>0</v>
      </c>
      <c r="EW254" s="18">
        <f t="shared" si="449"/>
        <v>0</v>
      </c>
      <c r="EX254" s="18">
        <f t="shared" si="450"/>
        <v>0</v>
      </c>
      <c r="EY254" s="18">
        <f t="shared" si="451"/>
        <v>0</v>
      </c>
      <c r="EZ254" s="18">
        <f t="shared" si="452"/>
        <v>0</v>
      </c>
      <c r="FA254" s="18">
        <f t="shared" si="453"/>
        <v>0</v>
      </c>
      <c r="FB254" s="18">
        <f t="shared" si="454"/>
        <v>0</v>
      </c>
      <c r="FC254" s="18">
        <f t="shared" si="455"/>
        <v>0</v>
      </c>
      <c r="FD254" s="18">
        <f t="shared" si="456"/>
        <v>0</v>
      </c>
      <c r="FE254" s="18">
        <f t="shared" si="457"/>
        <v>0</v>
      </c>
      <c r="FF254" s="18">
        <f t="shared" si="458"/>
        <v>0</v>
      </c>
      <c r="FG254" s="18">
        <f t="shared" si="459"/>
        <v>0</v>
      </c>
      <c r="FH254" s="18">
        <f t="shared" si="460"/>
        <v>0</v>
      </c>
      <c r="FI254" s="18">
        <f t="shared" si="461"/>
        <v>0</v>
      </c>
      <c r="FJ254" s="18">
        <f t="shared" si="462"/>
        <v>0</v>
      </c>
      <c r="FK254" s="18">
        <f t="shared" si="463"/>
        <v>0</v>
      </c>
      <c r="FL254" s="18">
        <f t="shared" si="464"/>
        <v>0</v>
      </c>
      <c r="FM254" s="18">
        <f t="shared" si="465"/>
        <v>0</v>
      </c>
      <c r="FN254" s="18">
        <f t="shared" si="466"/>
        <v>0</v>
      </c>
      <c r="FO254" s="18">
        <f t="shared" si="467"/>
        <v>0</v>
      </c>
      <c r="FP254" s="18">
        <f t="shared" si="468"/>
        <v>0</v>
      </c>
      <c r="FQ254" s="18">
        <f t="shared" si="469"/>
        <v>0</v>
      </c>
      <c r="FR254" s="18">
        <f t="shared" si="470"/>
        <v>0</v>
      </c>
      <c r="FS254" s="18">
        <f t="shared" si="471"/>
        <v>0</v>
      </c>
      <c r="FT254" s="18">
        <f t="shared" si="472"/>
        <v>0</v>
      </c>
      <c r="FU254" s="18">
        <f t="shared" si="473"/>
        <v>0</v>
      </c>
      <c r="FV254" s="18">
        <f t="shared" si="474"/>
        <v>0</v>
      </c>
      <c r="FW254" s="18">
        <f t="shared" si="475"/>
        <v>0</v>
      </c>
      <c r="FX254" s="18">
        <f t="shared" si="476"/>
        <v>0</v>
      </c>
      <c r="FY254" s="18">
        <f t="shared" si="477"/>
        <v>0</v>
      </c>
      <c r="FZ254" s="18">
        <f t="shared" si="478"/>
        <v>0</v>
      </c>
      <c r="GA254" s="18">
        <f t="shared" si="479"/>
        <v>0</v>
      </c>
      <c r="GB254" s="18">
        <f t="shared" si="480"/>
        <v>0</v>
      </c>
      <c r="GC254" s="18">
        <f t="shared" si="481"/>
        <v>0</v>
      </c>
      <c r="GD254" s="18">
        <f t="shared" si="482"/>
        <v>0</v>
      </c>
      <c r="GE254" s="18">
        <f t="shared" si="483"/>
        <v>0</v>
      </c>
    </row>
    <row r="255" spans="1:187" x14ac:dyDescent="0.2">
      <c r="A255">
        <v>252</v>
      </c>
      <c r="B255" s="16">
        <f>Bonds!B255</f>
        <v>49902</v>
      </c>
      <c r="C255" s="17">
        <f>Bonds!C255</f>
        <v>4.625</v>
      </c>
      <c r="D255">
        <f>Bonds!Q255</f>
        <v>20</v>
      </c>
      <c r="E255">
        <f t="shared" si="363"/>
        <v>0</v>
      </c>
      <c r="F255" s="16">
        <f>IF(1&gt;$D255,"",IF($E255=1,EOMONTH(EDATE(Bonds!$I255,6*(1-1)),0),EDATE(Bonds!$I255,6*(1-1))))</f>
        <v>46433</v>
      </c>
      <c r="G255" s="16">
        <f>IF(2&gt;$D255,"",IF($E255=1,EOMONTH(EDATE(Bonds!$I255,6*(2-1)),0),EDATE(Bonds!$I255,6*(2-1))))</f>
        <v>46614</v>
      </c>
      <c r="H255" s="16">
        <f>IF(3&gt;$D255,"",IF($E255=1,EOMONTH(EDATE(Bonds!$I255,6*(3-1)),0),EDATE(Bonds!$I255,6*(3-1))))</f>
        <v>46798</v>
      </c>
      <c r="I255" s="16">
        <f>IF(4&gt;$D255,"",IF($E255=1,EOMONTH(EDATE(Bonds!$I255,6*(4-1)),0),EDATE(Bonds!$I255,6*(4-1))))</f>
        <v>46980</v>
      </c>
      <c r="J255" s="16">
        <f>IF(5&gt;$D255,"",IF($E255=1,EOMONTH(EDATE(Bonds!$I255,6*(5-1)),0),EDATE(Bonds!$I255,6*(5-1))))</f>
        <v>47164</v>
      </c>
      <c r="K255" s="16">
        <f>IF(6&gt;$D255,"",IF($E255=1,EOMONTH(EDATE(Bonds!$I255,6*(6-1)),0),EDATE(Bonds!$I255,6*(6-1))))</f>
        <v>47345</v>
      </c>
      <c r="L255" s="16">
        <f>IF(7&gt;$D255,"",IF($E255=1,EOMONTH(EDATE(Bonds!$I255,6*(7-1)),0),EDATE(Bonds!$I255,6*(7-1))))</f>
        <v>47529</v>
      </c>
      <c r="M255" s="16">
        <f>IF(8&gt;$D255,"",IF($E255=1,EOMONTH(EDATE(Bonds!$I255,6*(8-1)),0),EDATE(Bonds!$I255,6*(8-1))))</f>
        <v>47710</v>
      </c>
      <c r="N255" s="16">
        <f>IF(9&gt;$D255,"",IF($E255=1,EOMONTH(EDATE(Bonds!$I255,6*(9-1)),0),EDATE(Bonds!$I255,6*(9-1))))</f>
        <v>47894</v>
      </c>
      <c r="O255" s="16">
        <f>IF(10&gt;$D255,"",IF($E255=1,EOMONTH(EDATE(Bonds!$I255,6*(10-1)),0),EDATE(Bonds!$I255,6*(10-1))))</f>
        <v>48075</v>
      </c>
      <c r="P255" s="16">
        <f>IF(11&gt;$D255,"",IF($E255=1,EOMONTH(EDATE(Bonds!$I255,6*(11-1)),0),EDATE(Bonds!$I255,6*(11-1))))</f>
        <v>48259</v>
      </c>
      <c r="Q255" s="16">
        <f>IF(12&gt;$D255,"",IF($E255=1,EOMONTH(EDATE(Bonds!$I255,6*(12-1)),0),EDATE(Bonds!$I255,6*(12-1))))</f>
        <v>48441</v>
      </c>
      <c r="R255" s="16">
        <f>IF(13&gt;$D255,"",IF($E255=1,EOMONTH(EDATE(Bonds!$I255,6*(13-1)),0),EDATE(Bonds!$I255,6*(13-1))))</f>
        <v>48625</v>
      </c>
      <c r="S255" s="16">
        <f>IF(14&gt;$D255,"",IF($E255=1,EOMONTH(EDATE(Bonds!$I255,6*(14-1)),0),EDATE(Bonds!$I255,6*(14-1))))</f>
        <v>48806</v>
      </c>
      <c r="T255" s="16">
        <f>IF(15&gt;$D255,"",IF($E255=1,EOMONTH(EDATE(Bonds!$I255,6*(15-1)),0),EDATE(Bonds!$I255,6*(15-1))))</f>
        <v>48990</v>
      </c>
      <c r="U255" s="16">
        <f>IF(16&gt;$D255,"",IF($E255=1,EOMONTH(EDATE(Bonds!$I255,6*(16-1)),0),EDATE(Bonds!$I255,6*(16-1))))</f>
        <v>49171</v>
      </c>
      <c r="V255" s="16">
        <f>IF(17&gt;$D255,"",IF($E255=1,EOMONTH(EDATE(Bonds!$I255,6*(17-1)),0),EDATE(Bonds!$I255,6*(17-1))))</f>
        <v>49355</v>
      </c>
      <c r="W255" s="16">
        <f>IF(18&gt;$D255,"",IF($E255=1,EOMONTH(EDATE(Bonds!$I255,6*(18-1)),0),EDATE(Bonds!$I255,6*(18-1))))</f>
        <v>49536</v>
      </c>
      <c r="X255" s="16">
        <f>IF(19&gt;$D255,"",IF($E255=1,EOMONTH(EDATE(Bonds!$I255,6*(19-1)),0),EDATE(Bonds!$I255,6*(19-1))))</f>
        <v>49720</v>
      </c>
      <c r="Y255" s="16">
        <f>IF(20&gt;$D255,"",IF($E255=1,EOMONTH(EDATE(Bonds!$I255,6*(20-1)),0),EDATE(Bonds!$I255,6*(20-1))))</f>
        <v>49902</v>
      </c>
      <c r="Z255" s="16" t="str">
        <f>IF(21&gt;$D255,"",IF($E255=1,EOMONTH(EDATE(Bonds!$I255,6*(21-1)),0),EDATE(Bonds!$I255,6*(21-1))))</f>
        <v/>
      </c>
      <c r="AA255" s="16" t="str">
        <f>IF(22&gt;$D255,"",IF($E255=1,EOMONTH(EDATE(Bonds!$I255,6*(22-1)),0),EDATE(Bonds!$I255,6*(22-1))))</f>
        <v/>
      </c>
      <c r="AB255" s="16" t="str">
        <f>IF(23&gt;$D255,"",IF($E255=1,EOMONTH(EDATE(Bonds!$I255,6*(23-1)),0),EDATE(Bonds!$I255,6*(23-1))))</f>
        <v/>
      </c>
      <c r="AC255" s="16" t="str">
        <f>IF(24&gt;$D255,"",IF($E255=1,EOMONTH(EDATE(Bonds!$I255,6*(24-1)),0),EDATE(Bonds!$I255,6*(24-1))))</f>
        <v/>
      </c>
      <c r="AD255" s="16" t="str">
        <f>IF(25&gt;$D255,"",IF($E255=1,EOMONTH(EDATE(Bonds!$I255,6*(25-1)),0),EDATE(Bonds!$I255,6*(25-1))))</f>
        <v/>
      </c>
      <c r="AE255" s="16" t="str">
        <f>IF(26&gt;$D255,"",IF($E255=1,EOMONTH(EDATE(Bonds!$I255,6*(26-1)),0),EDATE(Bonds!$I255,6*(26-1))))</f>
        <v/>
      </c>
      <c r="AF255" s="16" t="str">
        <f>IF(27&gt;$D255,"",IF($E255=1,EOMONTH(EDATE(Bonds!$I255,6*(27-1)),0),EDATE(Bonds!$I255,6*(27-1))))</f>
        <v/>
      </c>
      <c r="AG255" s="16" t="str">
        <f>IF(28&gt;$D255,"",IF($E255=1,EOMONTH(EDATE(Bonds!$I255,6*(28-1)),0),EDATE(Bonds!$I255,6*(28-1))))</f>
        <v/>
      </c>
      <c r="AH255" s="16" t="str">
        <f>IF(29&gt;$D255,"",IF($E255=1,EOMONTH(EDATE(Bonds!$I255,6*(29-1)),0),EDATE(Bonds!$I255,6*(29-1))))</f>
        <v/>
      </c>
      <c r="AI255" s="16" t="str">
        <f>IF(30&gt;$D255,"",IF($E255=1,EOMONTH(EDATE(Bonds!$I255,6*(30-1)),0),EDATE(Bonds!$I255,6*(30-1))))</f>
        <v/>
      </c>
      <c r="AJ255" s="16" t="str">
        <f>IF(31&gt;$D255,"",IF($E255=1,EOMONTH(EDATE(Bonds!$I255,6*(31-1)),0),EDATE(Bonds!$I255,6*(31-1))))</f>
        <v/>
      </c>
      <c r="AK255" s="16" t="str">
        <f>IF(32&gt;$D255,"",IF($E255=1,EOMONTH(EDATE(Bonds!$I255,6*(32-1)),0),EDATE(Bonds!$I255,6*(32-1))))</f>
        <v/>
      </c>
      <c r="AL255" s="16" t="str">
        <f>IF(33&gt;$D255,"",IF($E255=1,EOMONTH(EDATE(Bonds!$I255,6*(33-1)),0),EDATE(Bonds!$I255,6*(33-1))))</f>
        <v/>
      </c>
      <c r="AM255" s="16" t="str">
        <f>IF(34&gt;$D255,"",IF($E255=1,EOMONTH(EDATE(Bonds!$I255,6*(34-1)),0),EDATE(Bonds!$I255,6*(34-1))))</f>
        <v/>
      </c>
      <c r="AN255" s="16" t="str">
        <f>IF(35&gt;$D255,"",IF($E255=1,EOMONTH(EDATE(Bonds!$I255,6*(35-1)),0),EDATE(Bonds!$I255,6*(35-1))))</f>
        <v/>
      </c>
      <c r="AO255" s="16" t="str">
        <f>IF(36&gt;$D255,"",IF($E255=1,EOMONTH(EDATE(Bonds!$I255,6*(36-1)),0),EDATE(Bonds!$I255,6*(36-1))))</f>
        <v/>
      </c>
      <c r="AP255" s="16" t="str">
        <f>IF(37&gt;$D255,"",IF($E255=1,EOMONTH(EDATE(Bonds!$I255,6*(37-1)),0),EDATE(Bonds!$I255,6*(37-1))))</f>
        <v/>
      </c>
      <c r="AQ255" s="16" t="str">
        <f>IF(38&gt;$D255,"",IF($E255=1,EOMONTH(EDATE(Bonds!$I255,6*(38-1)),0),EDATE(Bonds!$I255,6*(38-1))))</f>
        <v/>
      </c>
      <c r="AR255" s="16" t="str">
        <f>IF(39&gt;$D255,"",IF($E255=1,EOMONTH(EDATE(Bonds!$I255,6*(39-1)),0),EDATE(Bonds!$I255,6*(39-1))))</f>
        <v/>
      </c>
      <c r="AS255" s="16" t="str">
        <f>IF(40&gt;$D255,"",IF($E255=1,EOMONTH(EDATE(Bonds!$I255,6*(40-1)),0),EDATE(Bonds!$I255,6*(40-1))))</f>
        <v/>
      </c>
      <c r="AT255" s="16" t="str">
        <f>IF(41&gt;$D255,"",IF($E255=1,EOMONTH(EDATE(Bonds!$I255,6*(41-1)),0),EDATE(Bonds!$I255,6*(41-1))))</f>
        <v/>
      </c>
      <c r="AU255" s="16" t="str">
        <f>IF(42&gt;$D255,"",IF($E255=1,EOMONTH(EDATE(Bonds!$I255,6*(42-1)),0),EDATE(Bonds!$I255,6*(42-1))))</f>
        <v/>
      </c>
      <c r="AV255" s="16" t="str">
        <f>IF(43&gt;$D255,"",IF($E255=1,EOMONTH(EDATE(Bonds!$I255,6*(43-1)),0),EDATE(Bonds!$I255,6*(43-1))))</f>
        <v/>
      </c>
      <c r="AW255" s="16" t="str">
        <f>IF(44&gt;$D255,"",IF($E255=1,EOMONTH(EDATE(Bonds!$I255,6*(44-1)),0),EDATE(Bonds!$I255,6*(44-1))))</f>
        <v/>
      </c>
      <c r="AX255" s="16" t="str">
        <f>IF(45&gt;$D255,"",IF($E255=1,EOMONTH(EDATE(Bonds!$I255,6*(45-1)),0),EDATE(Bonds!$I255,6*(45-1))))</f>
        <v/>
      </c>
      <c r="AY255" s="16" t="str">
        <f>IF(46&gt;$D255,"",IF($E255=1,EOMONTH(EDATE(Bonds!$I255,6*(46-1)),0),EDATE(Bonds!$I255,6*(46-1))))</f>
        <v/>
      </c>
      <c r="AZ255" s="16" t="str">
        <f>IF(47&gt;$D255,"",IF($E255=1,EOMONTH(EDATE(Bonds!$I255,6*(47-1)),0),EDATE(Bonds!$I255,6*(47-1))))</f>
        <v/>
      </c>
      <c r="BA255" s="16" t="str">
        <f>IF(48&gt;$D255,"",IF($E255=1,EOMONTH(EDATE(Bonds!$I255,6*(48-1)),0),EDATE(Bonds!$I255,6*(48-1))))</f>
        <v/>
      </c>
      <c r="BB255" s="16" t="str">
        <f>IF(49&gt;$D255,"",IF($E255=1,EOMONTH(EDATE(Bonds!$I255,6*(49-1)),0),EDATE(Bonds!$I255,6*(49-1))))</f>
        <v/>
      </c>
      <c r="BC255" s="16" t="str">
        <f>IF(50&gt;$D255,"",IF($E255=1,EOMONTH(EDATE(Bonds!$I255,6*(50-1)),0),EDATE(Bonds!$I255,6*(50-1))))</f>
        <v/>
      </c>
      <c r="BD255" s="16" t="str">
        <f>IF(51&gt;$D255,"",IF($E255=1,EOMONTH(EDATE(Bonds!$I255,6*(51-1)),0),EDATE(Bonds!$I255,6*(51-1))))</f>
        <v/>
      </c>
      <c r="BE255" s="16" t="str">
        <f>IF(52&gt;$D255,"",IF($E255=1,EOMONTH(EDATE(Bonds!$I255,6*(52-1)),0),EDATE(Bonds!$I255,6*(52-1))))</f>
        <v/>
      </c>
      <c r="BF255" s="16" t="str">
        <f>IF(53&gt;$D255,"",IF($E255=1,EOMONTH(EDATE(Bonds!$I255,6*(53-1)),0),EDATE(Bonds!$I255,6*(53-1))))</f>
        <v/>
      </c>
      <c r="BG255" s="16" t="str">
        <f>IF(54&gt;$D255,"",IF($E255=1,EOMONTH(EDATE(Bonds!$I255,6*(54-1)),0),EDATE(Bonds!$I255,6*(54-1))))</f>
        <v/>
      </c>
      <c r="BH255" s="16" t="str">
        <f>IF(55&gt;$D255,"",IF($E255=1,EOMONTH(EDATE(Bonds!$I255,6*(55-1)),0),EDATE(Bonds!$I255,6*(55-1))))</f>
        <v/>
      </c>
      <c r="BI255" s="16" t="str">
        <f>IF(56&gt;$D255,"",IF($E255=1,EOMONTH(EDATE(Bonds!$I255,6*(56-1)),0),EDATE(Bonds!$I255,6*(56-1))))</f>
        <v/>
      </c>
      <c r="BJ255" s="16" t="str">
        <f>IF(57&gt;$D255,"",IF($E255=1,EOMONTH(EDATE(Bonds!$I255,6*(57-1)),0),EDATE(Bonds!$I255,6*(57-1))))</f>
        <v/>
      </c>
      <c r="BK255" s="16" t="str">
        <f>IF(58&gt;$D255,"",IF($E255=1,EOMONTH(EDATE(Bonds!$I255,6*(58-1)),0),EDATE(Bonds!$I255,6*(58-1))))</f>
        <v/>
      </c>
      <c r="BL255" s="16" t="str">
        <f>IF(59&gt;$D255,"",IF($E255=1,EOMONTH(EDATE(Bonds!$I255,6*(59-1)),0),EDATE(Bonds!$I255,6*(59-1))))</f>
        <v/>
      </c>
      <c r="BM255" s="16" t="str">
        <f>IF(60&gt;$D255,"",IF($E255=1,EOMONTH(EDATE(Bonds!$I255,6*(60-1)),0),EDATE(Bonds!$I255,6*(60-1))))</f>
        <v/>
      </c>
      <c r="BO255" s="22">
        <f t="shared" si="364"/>
        <v>3.9020657449939315E-2</v>
      </c>
      <c r="BP255" s="22">
        <f t="shared" si="365"/>
        <v>4.1110910077221674E-2</v>
      </c>
      <c r="BQ255" s="22">
        <f t="shared" si="366"/>
        <v>4.2474903504774571E-2</v>
      </c>
      <c r="BR255" s="22">
        <f t="shared" si="367"/>
        <v>4.3324176224102208E-2</v>
      </c>
      <c r="BS255" s="22">
        <f t="shared" si="368"/>
        <v>4.3859676958404203E-2</v>
      </c>
      <c r="BT255" s="22">
        <f t="shared" si="369"/>
        <v>4.4193064657407355E-2</v>
      </c>
      <c r="BU255" s="22">
        <f t="shared" si="370"/>
        <v>4.4421617888674783E-2</v>
      </c>
      <c r="BV255" s="22">
        <f t="shared" si="371"/>
        <v>4.4594344852586863E-2</v>
      </c>
      <c r="BW255" s="22">
        <f t="shared" si="372"/>
        <v>4.4754437131412791E-2</v>
      </c>
      <c r="BX255" s="22">
        <f t="shared" si="373"/>
        <v>4.4919387561918309E-2</v>
      </c>
      <c r="BY255" s="22">
        <f t="shared" si="374"/>
        <v>4.5107990909957416E-2</v>
      </c>
      <c r="BZ255" s="22">
        <f t="shared" si="375"/>
        <v>4.5321776780841601E-2</v>
      </c>
      <c r="CA255" s="22">
        <f t="shared" si="376"/>
        <v>4.5567503306295901E-2</v>
      </c>
      <c r="CB255" s="22">
        <f t="shared" si="377"/>
        <v>4.583740404551357E-2</v>
      </c>
      <c r="CC255" s="22">
        <f t="shared" si="378"/>
        <v>4.6137769365832942E-2</v>
      </c>
      <c r="CD255" s="22">
        <f t="shared" si="379"/>
        <v>4.645521716226661E-2</v>
      </c>
      <c r="CE255" s="22">
        <f t="shared" si="380"/>
        <v>4.6796125322790962E-2</v>
      </c>
      <c r="CF255" s="22">
        <f t="shared" si="381"/>
        <v>4.7145200785802852E-2</v>
      </c>
      <c r="CG255" s="22">
        <f t="shared" si="382"/>
        <v>4.7509852279928627E-2</v>
      </c>
      <c r="CH255" s="22">
        <f t="shared" si="383"/>
        <v>4.7876381656252784E-2</v>
      </c>
      <c r="CI255" s="22" t="str">
        <f t="shared" si="384"/>
        <v/>
      </c>
      <c r="CJ255" s="22" t="str">
        <f t="shared" si="385"/>
        <v/>
      </c>
      <c r="CK255" s="22" t="str">
        <f t="shared" si="386"/>
        <v/>
      </c>
      <c r="CL255" s="22" t="str">
        <f t="shared" si="387"/>
        <v/>
      </c>
      <c r="CM255" s="22" t="str">
        <f t="shared" si="388"/>
        <v/>
      </c>
      <c r="CN255" s="22" t="str">
        <f t="shared" si="389"/>
        <v/>
      </c>
      <c r="CO255" s="22" t="str">
        <f t="shared" si="390"/>
        <v/>
      </c>
      <c r="CP255" s="22" t="str">
        <f t="shared" si="391"/>
        <v/>
      </c>
      <c r="CQ255" s="22" t="str">
        <f t="shared" si="392"/>
        <v/>
      </c>
      <c r="CR255" s="22" t="str">
        <f t="shared" si="393"/>
        <v/>
      </c>
      <c r="CS255" s="22" t="str">
        <f t="shared" si="394"/>
        <v/>
      </c>
      <c r="CT255" s="22" t="str">
        <f t="shared" si="395"/>
        <v/>
      </c>
      <c r="CU255" s="22" t="str">
        <f t="shared" si="396"/>
        <v/>
      </c>
      <c r="CV255" s="22" t="str">
        <f t="shared" si="397"/>
        <v/>
      </c>
      <c r="CW255" s="22" t="str">
        <f t="shared" si="398"/>
        <v/>
      </c>
      <c r="CX255" s="22" t="str">
        <f t="shared" si="399"/>
        <v/>
      </c>
      <c r="CY255" s="22" t="str">
        <f t="shared" si="400"/>
        <v/>
      </c>
      <c r="CZ255" s="22" t="str">
        <f t="shared" si="401"/>
        <v/>
      </c>
      <c r="DA255" s="22" t="str">
        <f t="shared" si="402"/>
        <v/>
      </c>
      <c r="DB255" s="22" t="str">
        <f t="shared" si="403"/>
        <v/>
      </c>
      <c r="DC255" s="22" t="str">
        <f t="shared" si="404"/>
        <v/>
      </c>
      <c r="DD255" s="22" t="str">
        <f t="shared" si="405"/>
        <v/>
      </c>
      <c r="DE255" s="22" t="str">
        <f t="shared" si="406"/>
        <v/>
      </c>
      <c r="DF255" s="22" t="str">
        <f t="shared" si="407"/>
        <v/>
      </c>
      <c r="DG255" s="22" t="str">
        <f t="shared" si="408"/>
        <v/>
      </c>
      <c r="DH255" s="22" t="str">
        <f t="shared" si="409"/>
        <v/>
      </c>
      <c r="DI255" s="22" t="str">
        <f t="shared" si="410"/>
        <v/>
      </c>
      <c r="DJ255" s="22" t="str">
        <f t="shared" si="411"/>
        <v/>
      </c>
      <c r="DK255" s="22" t="str">
        <f t="shared" si="412"/>
        <v/>
      </c>
      <c r="DL255" s="22" t="str">
        <f t="shared" si="413"/>
        <v/>
      </c>
      <c r="DM255" s="22" t="str">
        <f t="shared" si="414"/>
        <v/>
      </c>
      <c r="DN255" s="22" t="str">
        <f t="shared" si="415"/>
        <v/>
      </c>
      <c r="DO255" s="22" t="str">
        <f t="shared" si="416"/>
        <v/>
      </c>
      <c r="DP255" s="22" t="str">
        <f t="shared" si="417"/>
        <v/>
      </c>
      <c r="DQ255" s="22" t="str">
        <f t="shared" si="418"/>
        <v/>
      </c>
      <c r="DR255" s="22" t="str">
        <f t="shared" si="419"/>
        <v/>
      </c>
      <c r="DS255" s="22" t="str">
        <f t="shared" si="420"/>
        <v/>
      </c>
      <c r="DT255" s="22" t="str">
        <f t="shared" si="421"/>
        <v/>
      </c>
      <c r="DU255" s="22" t="str">
        <f t="shared" si="422"/>
        <v/>
      </c>
      <c r="DV255" s="22" t="str">
        <f t="shared" si="423"/>
        <v/>
      </c>
      <c r="DX255" s="18">
        <f t="shared" si="424"/>
        <v>2.2732811870422438</v>
      </c>
      <c r="DY255" s="18">
        <f t="shared" si="425"/>
        <v>2.2253661490618697</v>
      </c>
      <c r="DZ255" s="18">
        <f t="shared" si="426"/>
        <v>2.1754491546736405</v>
      </c>
      <c r="EA255" s="18">
        <f t="shared" si="427"/>
        <v>2.1263584198525098</v>
      </c>
      <c r="EB255" s="18">
        <f t="shared" si="428"/>
        <v>2.0777041565633629</v>
      </c>
      <c r="EC255" s="18">
        <f t="shared" si="429"/>
        <v>2.0310131655773933</v>
      </c>
      <c r="ED255" s="18">
        <f t="shared" si="430"/>
        <v>1.9847047125293584</v>
      </c>
      <c r="EE255" s="18">
        <f t="shared" si="431"/>
        <v>1.9401433567968887</v>
      </c>
      <c r="EF255" s="18">
        <f t="shared" si="432"/>
        <v>1.8956664087155815</v>
      </c>
      <c r="EG255" s="18">
        <f t="shared" si="433"/>
        <v>1.8525494830796294</v>
      </c>
      <c r="EH255" s="18">
        <f t="shared" si="434"/>
        <v>1.8092136193796382</v>
      </c>
      <c r="EI255" s="18">
        <f t="shared" si="435"/>
        <v>1.7667297755323415</v>
      </c>
      <c r="EJ255" s="18">
        <f t="shared" si="436"/>
        <v>1.7240905423848623</v>
      </c>
      <c r="EK255" s="18">
        <f t="shared" si="437"/>
        <v>1.6824148373446961</v>
      </c>
      <c r="EL255" s="18">
        <f t="shared" si="438"/>
        <v>1.6403132333372248</v>
      </c>
      <c r="EM255" s="18">
        <f t="shared" si="439"/>
        <v>1.599174396035457</v>
      </c>
      <c r="EN255" s="18">
        <f t="shared" si="440"/>
        <v>1.5576688873438458</v>
      </c>
      <c r="EO255" s="18">
        <f t="shared" si="441"/>
        <v>1.517196178238891</v>
      </c>
      <c r="EP255" s="18">
        <f t="shared" si="442"/>
        <v>1.4764697809457004</v>
      </c>
      <c r="EQ255" s="18">
        <f t="shared" si="443"/>
        <v>63.562429846577388</v>
      </c>
      <c r="ER255" s="18">
        <f t="shared" si="444"/>
        <v>0</v>
      </c>
      <c r="ES255" s="18">
        <f t="shared" si="445"/>
        <v>0</v>
      </c>
      <c r="ET255" s="18">
        <f t="shared" si="446"/>
        <v>0</v>
      </c>
      <c r="EU255" s="18">
        <f t="shared" si="447"/>
        <v>0</v>
      </c>
      <c r="EV255" s="18">
        <f t="shared" si="448"/>
        <v>0</v>
      </c>
      <c r="EW255" s="18">
        <f t="shared" si="449"/>
        <v>0</v>
      </c>
      <c r="EX255" s="18">
        <f t="shared" si="450"/>
        <v>0</v>
      </c>
      <c r="EY255" s="18">
        <f t="shared" si="451"/>
        <v>0</v>
      </c>
      <c r="EZ255" s="18">
        <f t="shared" si="452"/>
        <v>0</v>
      </c>
      <c r="FA255" s="18">
        <f t="shared" si="453"/>
        <v>0</v>
      </c>
      <c r="FB255" s="18">
        <f t="shared" si="454"/>
        <v>0</v>
      </c>
      <c r="FC255" s="18">
        <f t="shared" si="455"/>
        <v>0</v>
      </c>
      <c r="FD255" s="18">
        <f t="shared" si="456"/>
        <v>0</v>
      </c>
      <c r="FE255" s="18">
        <f t="shared" si="457"/>
        <v>0</v>
      </c>
      <c r="FF255" s="18">
        <f t="shared" si="458"/>
        <v>0</v>
      </c>
      <c r="FG255" s="18">
        <f t="shared" si="459"/>
        <v>0</v>
      </c>
      <c r="FH255" s="18">
        <f t="shared" si="460"/>
        <v>0</v>
      </c>
      <c r="FI255" s="18">
        <f t="shared" si="461"/>
        <v>0</v>
      </c>
      <c r="FJ255" s="18">
        <f t="shared" si="462"/>
        <v>0</v>
      </c>
      <c r="FK255" s="18">
        <f t="shared" si="463"/>
        <v>0</v>
      </c>
      <c r="FL255" s="18">
        <f t="shared" si="464"/>
        <v>0</v>
      </c>
      <c r="FM255" s="18">
        <f t="shared" si="465"/>
        <v>0</v>
      </c>
      <c r="FN255" s="18">
        <f t="shared" si="466"/>
        <v>0</v>
      </c>
      <c r="FO255" s="18">
        <f t="shared" si="467"/>
        <v>0</v>
      </c>
      <c r="FP255" s="18">
        <f t="shared" si="468"/>
        <v>0</v>
      </c>
      <c r="FQ255" s="18">
        <f t="shared" si="469"/>
        <v>0</v>
      </c>
      <c r="FR255" s="18">
        <f t="shared" si="470"/>
        <v>0</v>
      </c>
      <c r="FS255" s="18">
        <f t="shared" si="471"/>
        <v>0</v>
      </c>
      <c r="FT255" s="18">
        <f t="shared" si="472"/>
        <v>0</v>
      </c>
      <c r="FU255" s="18">
        <f t="shared" si="473"/>
        <v>0</v>
      </c>
      <c r="FV255" s="18">
        <f t="shared" si="474"/>
        <v>0</v>
      </c>
      <c r="FW255" s="18">
        <f t="shared" si="475"/>
        <v>0</v>
      </c>
      <c r="FX255" s="18">
        <f t="shared" si="476"/>
        <v>0</v>
      </c>
      <c r="FY255" s="18">
        <f t="shared" si="477"/>
        <v>0</v>
      </c>
      <c r="FZ255" s="18">
        <f t="shared" si="478"/>
        <v>0</v>
      </c>
      <c r="GA255" s="18">
        <f t="shared" si="479"/>
        <v>0</v>
      </c>
      <c r="GB255" s="18">
        <f t="shared" si="480"/>
        <v>0</v>
      </c>
      <c r="GC255" s="18">
        <f t="shared" si="481"/>
        <v>0</v>
      </c>
      <c r="GD255" s="18">
        <f t="shared" si="482"/>
        <v>0</v>
      </c>
      <c r="GE255" s="18">
        <f t="shared" si="483"/>
        <v>0</v>
      </c>
    </row>
    <row r="256" spans="1:187" x14ac:dyDescent="0.2">
      <c r="A256">
        <v>253</v>
      </c>
      <c r="B256" s="16">
        <f>Bonds!B256</f>
        <v>50086</v>
      </c>
      <c r="C256" s="17">
        <f>Bonds!C256</f>
        <v>4.75</v>
      </c>
      <c r="D256">
        <f>Bonds!Q256</f>
        <v>21</v>
      </c>
      <c r="E256">
        <f t="shared" si="363"/>
        <v>0</v>
      </c>
      <c r="F256" s="16">
        <f>IF(1&gt;$D256,"",IF($E256=1,EOMONTH(EDATE(Bonds!$I256,6*(1-1)),0),EDATE(Bonds!$I256,6*(1-1))))</f>
        <v>46433</v>
      </c>
      <c r="G256" s="16">
        <f>IF(2&gt;$D256,"",IF($E256=1,EOMONTH(EDATE(Bonds!$I256,6*(2-1)),0),EDATE(Bonds!$I256,6*(2-1))))</f>
        <v>46614</v>
      </c>
      <c r="H256" s="16">
        <f>IF(3&gt;$D256,"",IF($E256=1,EOMONTH(EDATE(Bonds!$I256,6*(3-1)),0),EDATE(Bonds!$I256,6*(3-1))))</f>
        <v>46798</v>
      </c>
      <c r="I256" s="16">
        <f>IF(4&gt;$D256,"",IF($E256=1,EOMONTH(EDATE(Bonds!$I256,6*(4-1)),0),EDATE(Bonds!$I256,6*(4-1))))</f>
        <v>46980</v>
      </c>
      <c r="J256" s="16">
        <f>IF(5&gt;$D256,"",IF($E256=1,EOMONTH(EDATE(Bonds!$I256,6*(5-1)),0),EDATE(Bonds!$I256,6*(5-1))))</f>
        <v>47164</v>
      </c>
      <c r="K256" s="16">
        <f>IF(6&gt;$D256,"",IF($E256=1,EOMONTH(EDATE(Bonds!$I256,6*(6-1)),0),EDATE(Bonds!$I256,6*(6-1))))</f>
        <v>47345</v>
      </c>
      <c r="L256" s="16">
        <f>IF(7&gt;$D256,"",IF($E256=1,EOMONTH(EDATE(Bonds!$I256,6*(7-1)),0),EDATE(Bonds!$I256,6*(7-1))))</f>
        <v>47529</v>
      </c>
      <c r="M256" s="16">
        <f>IF(8&gt;$D256,"",IF($E256=1,EOMONTH(EDATE(Bonds!$I256,6*(8-1)),0),EDATE(Bonds!$I256,6*(8-1))))</f>
        <v>47710</v>
      </c>
      <c r="N256" s="16">
        <f>IF(9&gt;$D256,"",IF($E256=1,EOMONTH(EDATE(Bonds!$I256,6*(9-1)),0),EDATE(Bonds!$I256,6*(9-1))))</f>
        <v>47894</v>
      </c>
      <c r="O256" s="16">
        <f>IF(10&gt;$D256,"",IF($E256=1,EOMONTH(EDATE(Bonds!$I256,6*(10-1)),0),EDATE(Bonds!$I256,6*(10-1))))</f>
        <v>48075</v>
      </c>
      <c r="P256" s="16">
        <f>IF(11&gt;$D256,"",IF($E256=1,EOMONTH(EDATE(Bonds!$I256,6*(11-1)),0),EDATE(Bonds!$I256,6*(11-1))))</f>
        <v>48259</v>
      </c>
      <c r="Q256" s="16">
        <f>IF(12&gt;$D256,"",IF($E256=1,EOMONTH(EDATE(Bonds!$I256,6*(12-1)),0),EDATE(Bonds!$I256,6*(12-1))))</f>
        <v>48441</v>
      </c>
      <c r="R256" s="16">
        <f>IF(13&gt;$D256,"",IF($E256=1,EOMONTH(EDATE(Bonds!$I256,6*(13-1)),0),EDATE(Bonds!$I256,6*(13-1))))</f>
        <v>48625</v>
      </c>
      <c r="S256" s="16">
        <f>IF(14&gt;$D256,"",IF($E256=1,EOMONTH(EDATE(Bonds!$I256,6*(14-1)),0),EDATE(Bonds!$I256,6*(14-1))))</f>
        <v>48806</v>
      </c>
      <c r="T256" s="16">
        <f>IF(15&gt;$D256,"",IF($E256=1,EOMONTH(EDATE(Bonds!$I256,6*(15-1)),0),EDATE(Bonds!$I256,6*(15-1))))</f>
        <v>48990</v>
      </c>
      <c r="U256" s="16">
        <f>IF(16&gt;$D256,"",IF($E256=1,EOMONTH(EDATE(Bonds!$I256,6*(16-1)),0),EDATE(Bonds!$I256,6*(16-1))))</f>
        <v>49171</v>
      </c>
      <c r="V256" s="16">
        <f>IF(17&gt;$D256,"",IF($E256=1,EOMONTH(EDATE(Bonds!$I256,6*(17-1)),0),EDATE(Bonds!$I256,6*(17-1))))</f>
        <v>49355</v>
      </c>
      <c r="W256" s="16">
        <f>IF(18&gt;$D256,"",IF($E256=1,EOMONTH(EDATE(Bonds!$I256,6*(18-1)),0),EDATE(Bonds!$I256,6*(18-1))))</f>
        <v>49536</v>
      </c>
      <c r="X256" s="16">
        <f>IF(19&gt;$D256,"",IF($E256=1,EOMONTH(EDATE(Bonds!$I256,6*(19-1)),0),EDATE(Bonds!$I256,6*(19-1))))</f>
        <v>49720</v>
      </c>
      <c r="Y256" s="16">
        <f>IF(20&gt;$D256,"",IF($E256=1,EOMONTH(EDATE(Bonds!$I256,6*(20-1)),0),EDATE(Bonds!$I256,6*(20-1))))</f>
        <v>49902</v>
      </c>
      <c r="Z256" s="16">
        <f>IF(21&gt;$D256,"",IF($E256=1,EOMONTH(EDATE(Bonds!$I256,6*(21-1)),0),EDATE(Bonds!$I256,6*(21-1))))</f>
        <v>50086</v>
      </c>
      <c r="AA256" s="16" t="str">
        <f>IF(22&gt;$D256,"",IF($E256=1,EOMONTH(EDATE(Bonds!$I256,6*(22-1)),0),EDATE(Bonds!$I256,6*(22-1))))</f>
        <v/>
      </c>
      <c r="AB256" s="16" t="str">
        <f>IF(23&gt;$D256,"",IF($E256=1,EOMONTH(EDATE(Bonds!$I256,6*(23-1)),0),EDATE(Bonds!$I256,6*(23-1))))</f>
        <v/>
      </c>
      <c r="AC256" s="16" t="str">
        <f>IF(24&gt;$D256,"",IF($E256=1,EOMONTH(EDATE(Bonds!$I256,6*(24-1)),0),EDATE(Bonds!$I256,6*(24-1))))</f>
        <v/>
      </c>
      <c r="AD256" s="16" t="str">
        <f>IF(25&gt;$D256,"",IF($E256=1,EOMONTH(EDATE(Bonds!$I256,6*(25-1)),0),EDATE(Bonds!$I256,6*(25-1))))</f>
        <v/>
      </c>
      <c r="AE256" s="16" t="str">
        <f>IF(26&gt;$D256,"",IF($E256=1,EOMONTH(EDATE(Bonds!$I256,6*(26-1)),0),EDATE(Bonds!$I256,6*(26-1))))</f>
        <v/>
      </c>
      <c r="AF256" s="16" t="str">
        <f>IF(27&gt;$D256,"",IF($E256=1,EOMONTH(EDATE(Bonds!$I256,6*(27-1)),0),EDATE(Bonds!$I256,6*(27-1))))</f>
        <v/>
      </c>
      <c r="AG256" s="16" t="str">
        <f>IF(28&gt;$D256,"",IF($E256=1,EOMONTH(EDATE(Bonds!$I256,6*(28-1)),0),EDATE(Bonds!$I256,6*(28-1))))</f>
        <v/>
      </c>
      <c r="AH256" s="16" t="str">
        <f>IF(29&gt;$D256,"",IF($E256=1,EOMONTH(EDATE(Bonds!$I256,6*(29-1)),0),EDATE(Bonds!$I256,6*(29-1))))</f>
        <v/>
      </c>
      <c r="AI256" s="16" t="str">
        <f>IF(30&gt;$D256,"",IF($E256=1,EOMONTH(EDATE(Bonds!$I256,6*(30-1)),0),EDATE(Bonds!$I256,6*(30-1))))</f>
        <v/>
      </c>
      <c r="AJ256" s="16" t="str">
        <f>IF(31&gt;$D256,"",IF($E256=1,EOMONTH(EDATE(Bonds!$I256,6*(31-1)),0),EDATE(Bonds!$I256,6*(31-1))))</f>
        <v/>
      </c>
      <c r="AK256" s="16" t="str">
        <f>IF(32&gt;$D256,"",IF($E256=1,EOMONTH(EDATE(Bonds!$I256,6*(32-1)),0),EDATE(Bonds!$I256,6*(32-1))))</f>
        <v/>
      </c>
      <c r="AL256" s="16" t="str">
        <f>IF(33&gt;$D256,"",IF($E256=1,EOMONTH(EDATE(Bonds!$I256,6*(33-1)),0),EDATE(Bonds!$I256,6*(33-1))))</f>
        <v/>
      </c>
      <c r="AM256" s="16" t="str">
        <f>IF(34&gt;$D256,"",IF($E256=1,EOMONTH(EDATE(Bonds!$I256,6*(34-1)),0),EDATE(Bonds!$I256,6*(34-1))))</f>
        <v/>
      </c>
      <c r="AN256" s="16" t="str">
        <f>IF(35&gt;$D256,"",IF($E256=1,EOMONTH(EDATE(Bonds!$I256,6*(35-1)),0),EDATE(Bonds!$I256,6*(35-1))))</f>
        <v/>
      </c>
      <c r="AO256" s="16" t="str">
        <f>IF(36&gt;$D256,"",IF($E256=1,EOMONTH(EDATE(Bonds!$I256,6*(36-1)),0),EDATE(Bonds!$I256,6*(36-1))))</f>
        <v/>
      </c>
      <c r="AP256" s="16" t="str">
        <f>IF(37&gt;$D256,"",IF($E256=1,EOMONTH(EDATE(Bonds!$I256,6*(37-1)),0),EDATE(Bonds!$I256,6*(37-1))))</f>
        <v/>
      </c>
      <c r="AQ256" s="16" t="str">
        <f>IF(38&gt;$D256,"",IF($E256=1,EOMONTH(EDATE(Bonds!$I256,6*(38-1)),0),EDATE(Bonds!$I256,6*(38-1))))</f>
        <v/>
      </c>
      <c r="AR256" s="16" t="str">
        <f>IF(39&gt;$D256,"",IF($E256=1,EOMONTH(EDATE(Bonds!$I256,6*(39-1)),0),EDATE(Bonds!$I256,6*(39-1))))</f>
        <v/>
      </c>
      <c r="AS256" s="16" t="str">
        <f>IF(40&gt;$D256,"",IF($E256=1,EOMONTH(EDATE(Bonds!$I256,6*(40-1)),0),EDATE(Bonds!$I256,6*(40-1))))</f>
        <v/>
      </c>
      <c r="AT256" s="16" t="str">
        <f>IF(41&gt;$D256,"",IF($E256=1,EOMONTH(EDATE(Bonds!$I256,6*(41-1)),0),EDATE(Bonds!$I256,6*(41-1))))</f>
        <v/>
      </c>
      <c r="AU256" s="16" t="str">
        <f>IF(42&gt;$D256,"",IF($E256=1,EOMONTH(EDATE(Bonds!$I256,6*(42-1)),0),EDATE(Bonds!$I256,6*(42-1))))</f>
        <v/>
      </c>
      <c r="AV256" s="16" t="str">
        <f>IF(43&gt;$D256,"",IF($E256=1,EOMONTH(EDATE(Bonds!$I256,6*(43-1)),0),EDATE(Bonds!$I256,6*(43-1))))</f>
        <v/>
      </c>
      <c r="AW256" s="16" t="str">
        <f>IF(44&gt;$D256,"",IF($E256=1,EOMONTH(EDATE(Bonds!$I256,6*(44-1)),0),EDATE(Bonds!$I256,6*(44-1))))</f>
        <v/>
      </c>
      <c r="AX256" s="16" t="str">
        <f>IF(45&gt;$D256,"",IF($E256=1,EOMONTH(EDATE(Bonds!$I256,6*(45-1)),0),EDATE(Bonds!$I256,6*(45-1))))</f>
        <v/>
      </c>
      <c r="AY256" s="16" t="str">
        <f>IF(46&gt;$D256,"",IF($E256=1,EOMONTH(EDATE(Bonds!$I256,6*(46-1)),0),EDATE(Bonds!$I256,6*(46-1))))</f>
        <v/>
      </c>
      <c r="AZ256" s="16" t="str">
        <f>IF(47&gt;$D256,"",IF($E256=1,EOMONTH(EDATE(Bonds!$I256,6*(47-1)),0),EDATE(Bonds!$I256,6*(47-1))))</f>
        <v/>
      </c>
      <c r="BA256" s="16" t="str">
        <f>IF(48&gt;$D256,"",IF($E256=1,EOMONTH(EDATE(Bonds!$I256,6*(48-1)),0),EDATE(Bonds!$I256,6*(48-1))))</f>
        <v/>
      </c>
      <c r="BB256" s="16" t="str">
        <f>IF(49&gt;$D256,"",IF($E256=1,EOMONTH(EDATE(Bonds!$I256,6*(49-1)),0),EDATE(Bonds!$I256,6*(49-1))))</f>
        <v/>
      </c>
      <c r="BC256" s="16" t="str">
        <f>IF(50&gt;$D256,"",IF($E256=1,EOMONTH(EDATE(Bonds!$I256,6*(50-1)),0),EDATE(Bonds!$I256,6*(50-1))))</f>
        <v/>
      </c>
      <c r="BD256" s="16" t="str">
        <f>IF(51&gt;$D256,"",IF($E256=1,EOMONTH(EDATE(Bonds!$I256,6*(51-1)),0),EDATE(Bonds!$I256,6*(51-1))))</f>
        <v/>
      </c>
      <c r="BE256" s="16" t="str">
        <f>IF(52&gt;$D256,"",IF($E256=1,EOMONTH(EDATE(Bonds!$I256,6*(52-1)),0),EDATE(Bonds!$I256,6*(52-1))))</f>
        <v/>
      </c>
      <c r="BF256" s="16" t="str">
        <f>IF(53&gt;$D256,"",IF($E256=1,EOMONTH(EDATE(Bonds!$I256,6*(53-1)),0),EDATE(Bonds!$I256,6*(53-1))))</f>
        <v/>
      </c>
      <c r="BG256" s="16" t="str">
        <f>IF(54&gt;$D256,"",IF($E256=1,EOMONTH(EDATE(Bonds!$I256,6*(54-1)),0),EDATE(Bonds!$I256,6*(54-1))))</f>
        <v/>
      </c>
      <c r="BH256" s="16" t="str">
        <f>IF(55&gt;$D256,"",IF($E256=1,EOMONTH(EDATE(Bonds!$I256,6*(55-1)),0),EDATE(Bonds!$I256,6*(55-1))))</f>
        <v/>
      </c>
      <c r="BI256" s="16" t="str">
        <f>IF(56&gt;$D256,"",IF($E256=1,EOMONTH(EDATE(Bonds!$I256,6*(56-1)),0),EDATE(Bonds!$I256,6*(56-1))))</f>
        <v/>
      </c>
      <c r="BJ256" s="16" t="str">
        <f>IF(57&gt;$D256,"",IF($E256=1,EOMONTH(EDATE(Bonds!$I256,6*(57-1)),0),EDATE(Bonds!$I256,6*(57-1))))</f>
        <v/>
      </c>
      <c r="BK256" s="16" t="str">
        <f>IF(58&gt;$D256,"",IF($E256=1,EOMONTH(EDATE(Bonds!$I256,6*(58-1)),0),EDATE(Bonds!$I256,6*(58-1))))</f>
        <v/>
      </c>
      <c r="BL256" s="16" t="str">
        <f>IF(59&gt;$D256,"",IF($E256=1,EOMONTH(EDATE(Bonds!$I256,6*(59-1)),0),EDATE(Bonds!$I256,6*(59-1))))</f>
        <v/>
      </c>
      <c r="BM256" s="16" t="str">
        <f>IF(60&gt;$D256,"",IF($E256=1,EOMONTH(EDATE(Bonds!$I256,6*(60-1)),0),EDATE(Bonds!$I256,6*(60-1))))</f>
        <v/>
      </c>
      <c r="BO256" s="22">
        <f t="shared" si="364"/>
        <v>3.9020657449939315E-2</v>
      </c>
      <c r="BP256" s="22">
        <f t="shared" si="365"/>
        <v>4.1110910077221674E-2</v>
      </c>
      <c r="BQ256" s="22">
        <f t="shared" si="366"/>
        <v>4.2474903504774571E-2</v>
      </c>
      <c r="BR256" s="22">
        <f t="shared" si="367"/>
        <v>4.3324176224102208E-2</v>
      </c>
      <c r="BS256" s="22">
        <f t="shared" si="368"/>
        <v>4.3859676958404203E-2</v>
      </c>
      <c r="BT256" s="22">
        <f t="shared" si="369"/>
        <v>4.4193064657407355E-2</v>
      </c>
      <c r="BU256" s="22">
        <f t="shared" si="370"/>
        <v>4.4421617888674783E-2</v>
      </c>
      <c r="BV256" s="22">
        <f t="shared" si="371"/>
        <v>4.4594344852586863E-2</v>
      </c>
      <c r="BW256" s="22">
        <f t="shared" si="372"/>
        <v>4.4754437131412791E-2</v>
      </c>
      <c r="BX256" s="22">
        <f t="shared" si="373"/>
        <v>4.4919387561918309E-2</v>
      </c>
      <c r="BY256" s="22">
        <f t="shared" si="374"/>
        <v>4.5107990909957416E-2</v>
      </c>
      <c r="BZ256" s="22">
        <f t="shared" si="375"/>
        <v>4.5321776780841601E-2</v>
      </c>
      <c r="CA256" s="22">
        <f t="shared" si="376"/>
        <v>4.5567503306295901E-2</v>
      </c>
      <c r="CB256" s="22">
        <f t="shared" si="377"/>
        <v>4.583740404551357E-2</v>
      </c>
      <c r="CC256" s="22">
        <f t="shared" si="378"/>
        <v>4.6137769365832942E-2</v>
      </c>
      <c r="CD256" s="22">
        <f t="shared" si="379"/>
        <v>4.645521716226661E-2</v>
      </c>
      <c r="CE256" s="22">
        <f t="shared" si="380"/>
        <v>4.6796125322790962E-2</v>
      </c>
      <c r="CF256" s="22">
        <f t="shared" si="381"/>
        <v>4.7145200785802852E-2</v>
      </c>
      <c r="CG256" s="22">
        <f t="shared" si="382"/>
        <v>4.7509852279928627E-2</v>
      </c>
      <c r="CH256" s="22">
        <f t="shared" si="383"/>
        <v>4.7876381656252784E-2</v>
      </c>
      <c r="CI256" s="22">
        <f t="shared" si="384"/>
        <v>4.8249241487260196E-2</v>
      </c>
      <c r="CJ256" s="22" t="str">
        <f t="shared" si="385"/>
        <v/>
      </c>
      <c r="CK256" s="22" t="str">
        <f t="shared" si="386"/>
        <v/>
      </c>
      <c r="CL256" s="22" t="str">
        <f t="shared" si="387"/>
        <v/>
      </c>
      <c r="CM256" s="22" t="str">
        <f t="shared" si="388"/>
        <v/>
      </c>
      <c r="CN256" s="22" t="str">
        <f t="shared" si="389"/>
        <v/>
      </c>
      <c r="CO256" s="22" t="str">
        <f t="shared" si="390"/>
        <v/>
      </c>
      <c r="CP256" s="22" t="str">
        <f t="shared" si="391"/>
        <v/>
      </c>
      <c r="CQ256" s="22" t="str">
        <f t="shared" si="392"/>
        <v/>
      </c>
      <c r="CR256" s="22" t="str">
        <f t="shared" si="393"/>
        <v/>
      </c>
      <c r="CS256" s="22" t="str">
        <f t="shared" si="394"/>
        <v/>
      </c>
      <c r="CT256" s="22" t="str">
        <f t="shared" si="395"/>
        <v/>
      </c>
      <c r="CU256" s="22" t="str">
        <f t="shared" si="396"/>
        <v/>
      </c>
      <c r="CV256" s="22" t="str">
        <f t="shared" si="397"/>
        <v/>
      </c>
      <c r="CW256" s="22" t="str">
        <f t="shared" si="398"/>
        <v/>
      </c>
      <c r="CX256" s="22" t="str">
        <f t="shared" si="399"/>
        <v/>
      </c>
      <c r="CY256" s="22" t="str">
        <f t="shared" si="400"/>
        <v/>
      </c>
      <c r="CZ256" s="22" t="str">
        <f t="shared" si="401"/>
        <v/>
      </c>
      <c r="DA256" s="22" t="str">
        <f t="shared" si="402"/>
        <v/>
      </c>
      <c r="DB256" s="22" t="str">
        <f t="shared" si="403"/>
        <v/>
      </c>
      <c r="DC256" s="22" t="str">
        <f t="shared" si="404"/>
        <v/>
      </c>
      <c r="DD256" s="22" t="str">
        <f t="shared" si="405"/>
        <v/>
      </c>
      <c r="DE256" s="22" t="str">
        <f t="shared" si="406"/>
        <v/>
      </c>
      <c r="DF256" s="22" t="str">
        <f t="shared" si="407"/>
        <v/>
      </c>
      <c r="DG256" s="22" t="str">
        <f t="shared" si="408"/>
        <v/>
      </c>
      <c r="DH256" s="22" t="str">
        <f t="shared" si="409"/>
        <v/>
      </c>
      <c r="DI256" s="22" t="str">
        <f t="shared" si="410"/>
        <v/>
      </c>
      <c r="DJ256" s="22" t="str">
        <f t="shared" si="411"/>
        <v/>
      </c>
      <c r="DK256" s="22" t="str">
        <f t="shared" si="412"/>
        <v/>
      </c>
      <c r="DL256" s="22" t="str">
        <f t="shared" si="413"/>
        <v/>
      </c>
      <c r="DM256" s="22" t="str">
        <f t="shared" si="414"/>
        <v/>
      </c>
      <c r="DN256" s="22" t="str">
        <f t="shared" si="415"/>
        <v/>
      </c>
      <c r="DO256" s="22" t="str">
        <f t="shared" si="416"/>
        <v/>
      </c>
      <c r="DP256" s="22" t="str">
        <f t="shared" si="417"/>
        <v/>
      </c>
      <c r="DQ256" s="22" t="str">
        <f t="shared" si="418"/>
        <v/>
      </c>
      <c r="DR256" s="22" t="str">
        <f t="shared" si="419"/>
        <v/>
      </c>
      <c r="DS256" s="22" t="str">
        <f t="shared" si="420"/>
        <v/>
      </c>
      <c r="DT256" s="22" t="str">
        <f t="shared" si="421"/>
        <v/>
      </c>
      <c r="DU256" s="22" t="str">
        <f t="shared" si="422"/>
        <v/>
      </c>
      <c r="DV256" s="22" t="str">
        <f t="shared" si="423"/>
        <v/>
      </c>
      <c r="DX256" s="18">
        <f t="shared" si="424"/>
        <v>2.3347212191244666</v>
      </c>
      <c r="DY256" s="18">
        <f t="shared" si="425"/>
        <v>2.285511180117596</v>
      </c>
      <c r="DZ256" s="18">
        <f t="shared" si="426"/>
        <v>2.2342450777729281</v>
      </c>
      <c r="EA256" s="18">
        <f t="shared" si="427"/>
        <v>2.18382756633501</v>
      </c>
      <c r="EB256" s="18">
        <f t="shared" si="428"/>
        <v>2.1338583229569674</v>
      </c>
      <c r="EC256" s="18">
        <f t="shared" si="429"/>
        <v>2.0859054132957016</v>
      </c>
      <c r="ED256" s="18">
        <f t="shared" si="430"/>
        <v>2.0383453804355574</v>
      </c>
      <c r="EE256" s="18">
        <f t="shared" si="431"/>
        <v>1.9925796637373452</v>
      </c>
      <c r="EF256" s="18">
        <f t="shared" si="432"/>
        <v>1.9469006359781647</v>
      </c>
      <c r="EG256" s="18">
        <f t="shared" si="433"/>
        <v>1.9026183880277274</v>
      </c>
      <c r="EH256" s="18">
        <f t="shared" si="434"/>
        <v>1.858111284768277</v>
      </c>
      <c r="EI256" s="18">
        <f t="shared" si="435"/>
        <v>1.8144792289251073</v>
      </c>
      <c r="EJ256" s="18">
        <f t="shared" si="436"/>
        <v>1.7706875840709397</v>
      </c>
      <c r="EK256" s="18">
        <f t="shared" si="437"/>
        <v>1.7278855086242824</v>
      </c>
      <c r="EL256" s="18">
        <f t="shared" si="438"/>
        <v>1.6846460234274201</v>
      </c>
      <c r="EM256" s="18">
        <f t="shared" si="439"/>
        <v>1.6423953256580368</v>
      </c>
      <c r="EN256" s="18">
        <f t="shared" si="440"/>
        <v>1.5997680464612472</v>
      </c>
      <c r="EO256" s="18">
        <f t="shared" si="441"/>
        <v>1.5582014803534556</v>
      </c>
      <c r="EP256" s="18">
        <f t="shared" si="442"/>
        <v>1.5163743696199086</v>
      </c>
      <c r="EQ256" s="18">
        <f t="shared" si="443"/>
        <v>1.4754870703542704</v>
      </c>
      <c r="ER256" s="18">
        <f t="shared" si="444"/>
        <v>61.843265329765373</v>
      </c>
      <c r="ES256" s="18">
        <f t="shared" si="445"/>
        <v>0</v>
      </c>
      <c r="ET256" s="18">
        <f t="shared" si="446"/>
        <v>0</v>
      </c>
      <c r="EU256" s="18">
        <f t="shared" si="447"/>
        <v>0</v>
      </c>
      <c r="EV256" s="18">
        <f t="shared" si="448"/>
        <v>0</v>
      </c>
      <c r="EW256" s="18">
        <f t="shared" si="449"/>
        <v>0</v>
      </c>
      <c r="EX256" s="18">
        <f t="shared" si="450"/>
        <v>0</v>
      </c>
      <c r="EY256" s="18">
        <f t="shared" si="451"/>
        <v>0</v>
      </c>
      <c r="EZ256" s="18">
        <f t="shared" si="452"/>
        <v>0</v>
      </c>
      <c r="FA256" s="18">
        <f t="shared" si="453"/>
        <v>0</v>
      </c>
      <c r="FB256" s="18">
        <f t="shared" si="454"/>
        <v>0</v>
      </c>
      <c r="FC256" s="18">
        <f t="shared" si="455"/>
        <v>0</v>
      </c>
      <c r="FD256" s="18">
        <f t="shared" si="456"/>
        <v>0</v>
      </c>
      <c r="FE256" s="18">
        <f t="shared" si="457"/>
        <v>0</v>
      </c>
      <c r="FF256" s="18">
        <f t="shared" si="458"/>
        <v>0</v>
      </c>
      <c r="FG256" s="18">
        <f t="shared" si="459"/>
        <v>0</v>
      </c>
      <c r="FH256" s="18">
        <f t="shared" si="460"/>
        <v>0</v>
      </c>
      <c r="FI256" s="18">
        <f t="shared" si="461"/>
        <v>0</v>
      </c>
      <c r="FJ256" s="18">
        <f t="shared" si="462"/>
        <v>0</v>
      </c>
      <c r="FK256" s="18">
        <f t="shared" si="463"/>
        <v>0</v>
      </c>
      <c r="FL256" s="18">
        <f t="shared" si="464"/>
        <v>0</v>
      </c>
      <c r="FM256" s="18">
        <f t="shared" si="465"/>
        <v>0</v>
      </c>
      <c r="FN256" s="18">
        <f t="shared" si="466"/>
        <v>0</v>
      </c>
      <c r="FO256" s="18">
        <f t="shared" si="467"/>
        <v>0</v>
      </c>
      <c r="FP256" s="18">
        <f t="shared" si="468"/>
        <v>0</v>
      </c>
      <c r="FQ256" s="18">
        <f t="shared" si="469"/>
        <v>0</v>
      </c>
      <c r="FR256" s="18">
        <f t="shared" si="470"/>
        <v>0</v>
      </c>
      <c r="FS256" s="18">
        <f t="shared" si="471"/>
        <v>0</v>
      </c>
      <c r="FT256" s="18">
        <f t="shared" si="472"/>
        <v>0</v>
      </c>
      <c r="FU256" s="18">
        <f t="shared" si="473"/>
        <v>0</v>
      </c>
      <c r="FV256" s="18">
        <f t="shared" si="474"/>
        <v>0</v>
      </c>
      <c r="FW256" s="18">
        <f t="shared" si="475"/>
        <v>0</v>
      </c>
      <c r="FX256" s="18">
        <f t="shared" si="476"/>
        <v>0</v>
      </c>
      <c r="FY256" s="18">
        <f t="shared" si="477"/>
        <v>0</v>
      </c>
      <c r="FZ256" s="18">
        <f t="shared" si="478"/>
        <v>0</v>
      </c>
      <c r="GA256" s="18">
        <f t="shared" si="479"/>
        <v>0</v>
      </c>
      <c r="GB256" s="18">
        <f t="shared" si="480"/>
        <v>0</v>
      </c>
      <c r="GC256" s="18">
        <f t="shared" si="481"/>
        <v>0</v>
      </c>
      <c r="GD256" s="18">
        <f t="shared" si="482"/>
        <v>0</v>
      </c>
      <c r="GE256" s="18">
        <f t="shared" si="483"/>
        <v>0</v>
      </c>
    </row>
    <row r="257" spans="1:187" x14ac:dyDescent="0.2">
      <c r="A257">
        <v>254</v>
      </c>
      <c r="B257" s="16">
        <f>Bonds!B257</f>
        <v>50175</v>
      </c>
      <c r="C257" s="17">
        <f>Bonds!C257</f>
        <v>5</v>
      </c>
      <c r="D257">
        <f>Bonds!Q257</f>
        <v>22</v>
      </c>
      <c r="E257">
        <f t="shared" si="363"/>
        <v>0</v>
      </c>
      <c r="F257" s="16">
        <f>IF(1&gt;$D257,"",IF($E257=1,EOMONTH(EDATE(Bonds!$I257,6*(1-1)),0),EDATE(Bonds!$I257,6*(1-1))))</f>
        <v>46341</v>
      </c>
      <c r="G257" s="16">
        <f>IF(2&gt;$D257,"",IF($E257=1,EOMONTH(EDATE(Bonds!$I257,6*(2-1)),0),EDATE(Bonds!$I257,6*(2-1))))</f>
        <v>46522</v>
      </c>
      <c r="H257" s="16">
        <f>IF(3&gt;$D257,"",IF($E257=1,EOMONTH(EDATE(Bonds!$I257,6*(3-1)),0),EDATE(Bonds!$I257,6*(3-1))))</f>
        <v>46706</v>
      </c>
      <c r="I257" s="16">
        <f>IF(4&gt;$D257,"",IF($E257=1,EOMONTH(EDATE(Bonds!$I257,6*(4-1)),0),EDATE(Bonds!$I257,6*(4-1))))</f>
        <v>46888</v>
      </c>
      <c r="J257" s="16">
        <f>IF(5&gt;$D257,"",IF($E257=1,EOMONTH(EDATE(Bonds!$I257,6*(5-1)),0),EDATE(Bonds!$I257,6*(5-1))))</f>
        <v>47072</v>
      </c>
      <c r="K257" s="16">
        <f>IF(6&gt;$D257,"",IF($E257=1,EOMONTH(EDATE(Bonds!$I257,6*(6-1)),0),EDATE(Bonds!$I257,6*(6-1))))</f>
        <v>47253</v>
      </c>
      <c r="L257" s="16">
        <f>IF(7&gt;$D257,"",IF($E257=1,EOMONTH(EDATE(Bonds!$I257,6*(7-1)),0),EDATE(Bonds!$I257,6*(7-1))))</f>
        <v>47437</v>
      </c>
      <c r="M257" s="16">
        <f>IF(8&gt;$D257,"",IF($E257=1,EOMONTH(EDATE(Bonds!$I257,6*(8-1)),0),EDATE(Bonds!$I257,6*(8-1))))</f>
        <v>47618</v>
      </c>
      <c r="N257" s="16">
        <f>IF(9&gt;$D257,"",IF($E257=1,EOMONTH(EDATE(Bonds!$I257,6*(9-1)),0),EDATE(Bonds!$I257,6*(9-1))))</f>
        <v>47802</v>
      </c>
      <c r="O257" s="16">
        <f>IF(10&gt;$D257,"",IF($E257=1,EOMONTH(EDATE(Bonds!$I257,6*(10-1)),0),EDATE(Bonds!$I257,6*(10-1))))</f>
        <v>47983</v>
      </c>
      <c r="P257" s="16">
        <f>IF(11&gt;$D257,"",IF($E257=1,EOMONTH(EDATE(Bonds!$I257,6*(11-1)),0),EDATE(Bonds!$I257,6*(11-1))))</f>
        <v>48167</v>
      </c>
      <c r="Q257" s="16">
        <f>IF(12&gt;$D257,"",IF($E257=1,EOMONTH(EDATE(Bonds!$I257,6*(12-1)),0),EDATE(Bonds!$I257,6*(12-1))))</f>
        <v>48349</v>
      </c>
      <c r="R257" s="16">
        <f>IF(13&gt;$D257,"",IF($E257=1,EOMONTH(EDATE(Bonds!$I257,6*(13-1)),0),EDATE(Bonds!$I257,6*(13-1))))</f>
        <v>48533</v>
      </c>
      <c r="S257" s="16">
        <f>IF(14&gt;$D257,"",IF($E257=1,EOMONTH(EDATE(Bonds!$I257,6*(14-1)),0),EDATE(Bonds!$I257,6*(14-1))))</f>
        <v>48714</v>
      </c>
      <c r="T257" s="16">
        <f>IF(15&gt;$D257,"",IF($E257=1,EOMONTH(EDATE(Bonds!$I257,6*(15-1)),0),EDATE(Bonds!$I257,6*(15-1))))</f>
        <v>48898</v>
      </c>
      <c r="U257" s="16">
        <f>IF(16&gt;$D257,"",IF($E257=1,EOMONTH(EDATE(Bonds!$I257,6*(16-1)),0),EDATE(Bonds!$I257,6*(16-1))))</f>
        <v>49079</v>
      </c>
      <c r="V257" s="16">
        <f>IF(17&gt;$D257,"",IF($E257=1,EOMONTH(EDATE(Bonds!$I257,6*(17-1)),0),EDATE(Bonds!$I257,6*(17-1))))</f>
        <v>49263</v>
      </c>
      <c r="W257" s="16">
        <f>IF(18&gt;$D257,"",IF($E257=1,EOMONTH(EDATE(Bonds!$I257,6*(18-1)),0),EDATE(Bonds!$I257,6*(18-1))))</f>
        <v>49444</v>
      </c>
      <c r="X257" s="16">
        <f>IF(19&gt;$D257,"",IF($E257=1,EOMONTH(EDATE(Bonds!$I257,6*(19-1)),0),EDATE(Bonds!$I257,6*(19-1))))</f>
        <v>49628</v>
      </c>
      <c r="Y257" s="16">
        <f>IF(20&gt;$D257,"",IF($E257=1,EOMONTH(EDATE(Bonds!$I257,6*(20-1)),0),EDATE(Bonds!$I257,6*(20-1))))</f>
        <v>49810</v>
      </c>
      <c r="Z257" s="16">
        <f>IF(21&gt;$D257,"",IF($E257=1,EOMONTH(EDATE(Bonds!$I257,6*(21-1)),0),EDATE(Bonds!$I257,6*(21-1))))</f>
        <v>49994</v>
      </c>
      <c r="AA257" s="16">
        <f>IF(22&gt;$D257,"",IF($E257=1,EOMONTH(EDATE(Bonds!$I257,6*(22-1)),0),EDATE(Bonds!$I257,6*(22-1))))</f>
        <v>50175</v>
      </c>
      <c r="AB257" s="16" t="str">
        <f>IF(23&gt;$D257,"",IF($E257=1,EOMONTH(EDATE(Bonds!$I257,6*(23-1)),0),EDATE(Bonds!$I257,6*(23-1))))</f>
        <v/>
      </c>
      <c r="AC257" s="16" t="str">
        <f>IF(24&gt;$D257,"",IF($E257=1,EOMONTH(EDATE(Bonds!$I257,6*(24-1)),0),EDATE(Bonds!$I257,6*(24-1))))</f>
        <v/>
      </c>
      <c r="AD257" s="16" t="str">
        <f>IF(25&gt;$D257,"",IF($E257=1,EOMONTH(EDATE(Bonds!$I257,6*(25-1)),0),EDATE(Bonds!$I257,6*(25-1))))</f>
        <v/>
      </c>
      <c r="AE257" s="16" t="str">
        <f>IF(26&gt;$D257,"",IF($E257=1,EOMONTH(EDATE(Bonds!$I257,6*(26-1)),0),EDATE(Bonds!$I257,6*(26-1))))</f>
        <v/>
      </c>
      <c r="AF257" s="16" t="str">
        <f>IF(27&gt;$D257,"",IF($E257=1,EOMONTH(EDATE(Bonds!$I257,6*(27-1)),0),EDATE(Bonds!$I257,6*(27-1))))</f>
        <v/>
      </c>
      <c r="AG257" s="16" t="str">
        <f>IF(28&gt;$D257,"",IF($E257=1,EOMONTH(EDATE(Bonds!$I257,6*(28-1)),0),EDATE(Bonds!$I257,6*(28-1))))</f>
        <v/>
      </c>
      <c r="AH257" s="16" t="str">
        <f>IF(29&gt;$D257,"",IF($E257=1,EOMONTH(EDATE(Bonds!$I257,6*(29-1)),0),EDATE(Bonds!$I257,6*(29-1))))</f>
        <v/>
      </c>
      <c r="AI257" s="16" t="str">
        <f>IF(30&gt;$D257,"",IF($E257=1,EOMONTH(EDATE(Bonds!$I257,6*(30-1)),0),EDATE(Bonds!$I257,6*(30-1))))</f>
        <v/>
      </c>
      <c r="AJ257" s="16" t="str">
        <f>IF(31&gt;$D257,"",IF($E257=1,EOMONTH(EDATE(Bonds!$I257,6*(31-1)),0),EDATE(Bonds!$I257,6*(31-1))))</f>
        <v/>
      </c>
      <c r="AK257" s="16" t="str">
        <f>IF(32&gt;$D257,"",IF($E257=1,EOMONTH(EDATE(Bonds!$I257,6*(32-1)),0),EDATE(Bonds!$I257,6*(32-1))))</f>
        <v/>
      </c>
      <c r="AL257" s="16" t="str">
        <f>IF(33&gt;$D257,"",IF($E257=1,EOMONTH(EDATE(Bonds!$I257,6*(33-1)),0),EDATE(Bonds!$I257,6*(33-1))))</f>
        <v/>
      </c>
      <c r="AM257" s="16" t="str">
        <f>IF(34&gt;$D257,"",IF($E257=1,EOMONTH(EDATE(Bonds!$I257,6*(34-1)),0),EDATE(Bonds!$I257,6*(34-1))))</f>
        <v/>
      </c>
      <c r="AN257" s="16" t="str">
        <f>IF(35&gt;$D257,"",IF($E257=1,EOMONTH(EDATE(Bonds!$I257,6*(35-1)),0),EDATE(Bonds!$I257,6*(35-1))))</f>
        <v/>
      </c>
      <c r="AO257" s="16" t="str">
        <f>IF(36&gt;$D257,"",IF($E257=1,EOMONTH(EDATE(Bonds!$I257,6*(36-1)),0),EDATE(Bonds!$I257,6*(36-1))))</f>
        <v/>
      </c>
      <c r="AP257" s="16" t="str">
        <f>IF(37&gt;$D257,"",IF($E257=1,EOMONTH(EDATE(Bonds!$I257,6*(37-1)),0),EDATE(Bonds!$I257,6*(37-1))))</f>
        <v/>
      </c>
      <c r="AQ257" s="16" t="str">
        <f>IF(38&gt;$D257,"",IF($E257=1,EOMONTH(EDATE(Bonds!$I257,6*(38-1)),0),EDATE(Bonds!$I257,6*(38-1))))</f>
        <v/>
      </c>
      <c r="AR257" s="16" t="str">
        <f>IF(39&gt;$D257,"",IF($E257=1,EOMONTH(EDATE(Bonds!$I257,6*(39-1)),0),EDATE(Bonds!$I257,6*(39-1))))</f>
        <v/>
      </c>
      <c r="AS257" s="16" t="str">
        <f>IF(40&gt;$D257,"",IF($E257=1,EOMONTH(EDATE(Bonds!$I257,6*(40-1)),0),EDATE(Bonds!$I257,6*(40-1))))</f>
        <v/>
      </c>
      <c r="AT257" s="16" t="str">
        <f>IF(41&gt;$D257,"",IF($E257=1,EOMONTH(EDATE(Bonds!$I257,6*(41-1)),0),EDATE(Bonds!$I257,6*(41-1))))</f>
        <v/>
      </c>
      <c r="AU257" s="16" t="str">
        <f>IF(42&gt;$D257,"",IF($E257=1,EOMONTH(EDATE(Bonds!$I257,6*(42-1)),0),EDATE(Bonds!$I257,6*(42-1))))</f>
        <v/>
      </c>
      <c r="AV257" s="16" t="str">
        <f>IF(43&gt;$D257,"",IF($E257=1,EOMONTH(EDATE(Bonds!$I257,6*(43-1)),0),EDATE(Bonds!$I257,6*(43-1))))</f>
        <v/>
      </c>
      <c r="AW257" s="16" t="str">
        <f>IF(44&gt;$D257,"",IF($E257=1,EOMONTH(EDATE(Bonds!$I257,6*(44-1)),0),EDATE(Bonds!$I257,6*(44-1))))</f>
        <v/>
      </c>
      <c r="AX257" s="16" t="str">
        <f>IF(45&gt;$D257,"",IF($E257=1,EOMONTH(EDATE(Bonds!$I257,6*(45-1)),0),EDATE(Bonds!$I257,6*(45-1))))</f>
        <v/>
      </c>
      <c r="AY257" s="16" t="str">
        <f>IF(46&gt;$D257,"",IF($E257=1,EOMONTH(EDATE(Bonds!$I257,6*(46-1)),0),EDATE(Bonds!$I257,6*(46-1))))</f>
        <v/>
      </c>
      <c r="AZ257" s="16" t="str">
        <f>IF(47&gt;$D257,"",IF($E257=1,EOMONTH(EDATE(Bonds!$I257,6*(47-1)),0),EDATE(Bonds!$I257,6*(47-1))))</f>
        <v/>
      </c>
      <c r="BA257" s="16" t="str">
        <f>IF(48&gt;$D257,"",IF($E257=1,EOMONTH(EDATE(Bonds!$I257,6*(48-1)),0),EDATE(Bonds!$I257,6*(48-1))))</f>
        <v/>
      </c>
      <c r="BB257" s="16" t="str">
        <f>IF(49&gt;$D257,"",IF($E257=1,EOMONTH(EDATE(Bonds!$I257,6*(49-1)),0),EDATE(Bonds!$I257,6*(49-1))))</f>
        <v/>
      </c>
      <c r="BC257" s="16" t="str">
        <f>IF(50&gt;$D257,"",IF($E257=1,EOMONTH(EDATE(Bonds!$I257,6*(50-1)),0),EDATE(Bonds!$I257,6*(50-1))))</f>
        <v/>
      </c>
      <c r="BD257" s="16" t="str">
        <f>IF(51&gt;$D257,"",IF($E257=1,EOMONTH(EDATE(Bonds!$I257,6*(51-1)),0),EDATE(Bonds!$I257,6*(51-1))))</f>
        <v/>
      </c>
      <c r="BE257" s="16" t="str">
        <f>IF(52&gt;$D257,"",IF($E257=1,EOMONTH(EDATE(Bonds!$I257,6*(52-1)),0),EDATE(Bonds!$I257,6*(52-1))))</f>
        <v/>
      </c>
      <c r="BF257" s="16" t="str">
        <f>IF(53&gt;$D257,"",IF($E257=1,EOMONTH(EDATE(Bonds!$I257,6*(53-1)),0),EDATE(Bonds!$I257,6*(53-1))))</f>
        <v/>
      </c>
      <c r="BG257" s="16" t="str">
        <f>IF(54&gt;$D257,"",IF($E257=1,EOMONTH(EDATE(Bonds!$I257,6*(54-1)),0),EDATE(Bonds!$I257,6*(54-1))))</f>
        <v/>
      </c>
      <c r="BH257" s="16" t="str">
        <f>IF(55&gt;$D257,"",IF($E257=1,EOMONTH(EDATE(Bonds!$I257,6*(55-1)),0),EDATE(Bonds!$I257,6*(55-1))))</f>
        <v/>
      </c>
      <c r="BI257" s="16" t="str">
        <f>IF(56&gt;$D257,"",IF($E257=1,EOMONTH(EDATE(Bonds!$I257,6*(56-1)),0),EDATE(Bonds!$I257,6*(56-1))))</f>
        <v/>
      </c>
      <c r="BJ257" s="16" t="str">
        <f>IF(57&gt;$D257,"",IF($E257=1,EOMONTH(EDATE(Bonds!$I257,6*(57-1)),0),EDATE(Bonds!$I257,6*(57-1))))</f>
        <v/>
      </c>
      <c r="BK257" s="16" t="str">
        <f>IF(58&gt;$D257,"",IF($E257=1,EOMONTH(EDATE(Bonds!$I257,6*(58-1)),0),EDATE(Bonds!$I257,6*(58-1))))</f>
        <v/>
      </c>
      <c r="BL257" s="16" t="str">
        <f>IF(59&gt;$D257,"",IF($E257=1,EOMONTH(EDATE(Bonds!$I257,6*(59-1)),0),EDATE(Bonds!$I257,6*(59-1))))</f>
        <v/>
      </c>
      <c r="BM257" s="16" t="str">
        <f>IF(60&gt;$D257,"",IF($E257=1,EOMONTH(EDATE(Bonds!$I257,6*(60-1)),0),EDATE(Bonds!$I257,6*(60-1))))</f>
        <v/>
      </c>
      <c r="BO257" s="22">
        <f t="shared" si="364"/>
        <v>3.7565785405683505E-2</v>
      </c>
      <c r="BP257" s="22">
        <f t="shared" si="365"/>
        <v>4.0160676278393273E-2</v>
      </c>
      <c r="BQ257" s="22">
        <f t="shared" si="366"/>
        <v>4.1870554774944578E-2</v>
      </c>
      <c r="BR257" s="22">
        <f t="shared" si="367"/>
        <v>4.2944346408813706E-2</v>
      </c>
      <c r="BS257" s="22">
        <f t="shared" si="368"/>
        <v>4.3623509349526628E-2</v>
      </c>
      <c r="BT257" s="22">
        <f t="shared" si="369"/>
        <v>4.4041581237153717E-2</v>
      </c>
      <c r="BU257" s="22">
        <f t="shared" si="370"/>
        <v>4.4317074211346924E-2</v>
      </c>
      <c r="BV257" s="22">
        <f t="shared" si="371"/>
        <v>4.4510349250378764E-2</v>
      </c>
      <c r="BW257" s="22">
        <f t="shared" si="372"/>
        <v>4.4674613164434704E-2</v>
      </c>
      <c r="BX257" s="22">
        <f t="shared" si="373"/>
        <v>4.4833625781918747E-2</v>
      </c>
      <c r="BY257" s="22">
        <f t="shared" si="374"/>
        <v>4.5010512910652625E-2</v>
      </c>
      <c r="BZ257" s="22">
        <f t="shared" si="375"/>
        <v>4.5210114329299472E-2</v>
      </c>
      <c r="CA257" s="22">
        <f t="shared" si="376"/>
        <v>4.5440922075908718E-2</v>
      </c>
      <c r="CB257" s="22">
        <f t="shared" si="377"/>
        <v>4.5696854602848114E-2</v>
      </c>
      <c r="CC257" s="22">
        <f t="shared" si="378"/>
        <v>4.5984524498779974E-2</v>
      </c>
      <c r="CD257" s="22">
        <f t="shared" si="379"/>
        <v>4.6291383442721178E-2</v>
      </c>
      <c r="CE257" s="22">
        <f t="shared" si="380"/>
        <v>4.6623645537634352E-2</v>
      </c>
      <c r="CF257" s="22">
        <f t="shared" si="381"/>
        <v>4.6966325803694697E-2</v>
      </c>
      <c r="CG257" s="22">
        <f t="shared" si="382"/>
        <v>4.7326545055286634E-2</v>
      </c>
      <c r="CH257" s="22">
        <f t="shared" si="383"/>
        <v>4.7690605889772114E-2</v>
      </c>
      <c r="CI257" s="22">
        <f t="shared" si="384"/>
        <v>4.8062733545475515E-2</v>
      </c>
      <c r="CJ257" s="22">
        <f t="shared" si="385"/>
        <v>4.8429443223478592E-2</v>
      </c>
      <c r="CK257" s="22" t="str">
        <f t="shared" si="386"/>
        <v/>
      </c>
      <c r="CL257" s="22" t="str">
        <f t="shared" si="387"/>
        <v/>
      </c>
      <c r="CM257" s="22" t="str">
        <f t="shared" si="388"/>
        <v/>
      </c>
      <c r="CN257" s="22" t="str">
        <f t="shared" si="389"/>
        <v/>
      </c>
      <c r="CO257" s="22" t="str">
        <f t="shared" si="390"/>
        <v/>
      </c>
      <c r="CP257" s="22" t="str">
        <f t="shared" si="391"/>
        <v/>
      </c>
      <c r="CQ257" s="22" t="str">
        <f t="shared" si="392"/>
        <v/>
      </c>
      <c r="CR257" s="22" t="str">
        <f t="shared" si="393"/>
        <v/>
      </c>
      <c r="CS257" s="22" t="str">
        <f t="shared" si="394"/>
        <v/>
      </c>
      <c r="CT257" s="22" t="str">
        <f t="shared" si="395"/>
        <v/>
      </c>
      <c r="CU257" s="22" t="str">
        <f t="shared" si="396"/>
        <v/>
      </c>
      <c r="CV257" s="22" t="str">
        <f t="shared" si="397"/>
        <v/>
      </c>
      <c r="CW257" s="22" t="str">
        <f t="shared" si="398"/>
        <v/>
      </c>
      <c r="CX257" s="22" t="str">
        <f t="shared" si="399"/>
        <v/>
      </c>
      <c r="CY257" s="22" t="str">
        <f t="shared" si="400"/>
        <v/>
      </c>
      <c r="CZ257" s="22" t="str">
        <f t="shared" si="401"/>
        <v/>
      </c>
      <c r="DA257" s="22" t="str">
        <f t="shared" si="402"/>
        <v/>
      </c>
      <c r="DB257" s="22" t="str">
        <f t="shared" si="403"/>
        <v/>
      </c>
      <c r="DC257" s="22" t="str">
        <f t="shared" si="404"/>
        <v/>
      </c>
      <c r="DD257" s="22" t="str">
        <f t="shared" si="405"/>
        <v/>
      </c>
      <c r="DE257" s="22" t="str">
        <f t="shared" si="406"/>
        <v/>
      </c>
      <c r="DF257" s="22" t="str">
        <f t="shared" si="407"/>
        <v/>
      </c>
      <c r="DG257" s="22" t="str">
        <f t="shared" si="408"/>
        <v/>
      </c>
      <c r="DH257" s="22" t="str">
        <f t="shared" si="409"/>
        <v/>
      </c>
      <c r="DI257" s="22" t="str">
        <f t="shared" si="410"/>
        <v/>
      </c>
      <c r="DJ257" s="22" t="str">
        <f t="shared" si="411"/>
        <v/>
      </c>
      <c r="DK257" s="22" t="str">
        <f t="shared" si="412"/>
        <v/>
      </c>
      <c r="DL257" s="22" t="str">
        <f t="shared" si="413"/>
        <v/>
      </c>
      <c r="DM257" s="22" t="str">
        <f t="shared" si="414"/>
        <v/>
      </c>
      <c r="DN257" s="22" t="str">
        <f t="shared" si="415"/>
        <v/>
      </c>
      <c r="DO257" s="22" t="str">
        <f t="shared" si="416"/>
        <v/>
      </c>
      <c r="DP257" s="22" t="str">
        <f t="shared" si="417"/>
        <v/>
      </c>
      <c r="DQ257" s="22" t="str">
        <f t="shared" si="418"/>
        <v/>
      </c>
      <c r="DR257" s="22" t="str">
        <f t="shared" si="419"/>
        <v/>
      </c>
      <c r="DS257" s="22" t="str">
        <f t="shared" si="420"/>
        <v/>
      </c>
      <c r="DT257" s="22" t="str">
        <f t="shared" si="421"/>
        <v/>
      </c>
      <c r="DU257" s="22" t="str">
        <f t="shared" si="422"/>
        <v/>
      </c>
      <c r="DV257" s="22" t="str">
        <f t="shared" si="423"/>
        <v/>
      </c>
      <c r="DX257" s="18">
        <f t="shared" si="424"/>
        <v>2.4825646889736035</v>
      </c>
      <c r="DY257" s="18">
        <f t="shared" si="425"/>
        <v>2.4324365454815053</v>
      </c>
      <c r="DZ257" s="18">
        <f t="shared" si="426"/>
        <v>2.378855846642737</v>
      </c>
      <c r="EA257" s="18">
        <f t="shared" si="427"/>
        <v>2.3254939069349194</v>
      </c>
      <c r="EB257" s="18">
        <f t="shared" si="428"/>
        <v>2.2723103225494166</v>
      </c>
      <c r="EC257" s="18">
        <f t="shared" si="429"/>
        <v>2.2211878110068488</v>
      </c>
      <c r="ED257" s="18">
        <f t="shared" si="430"/>
        <v>2.1705091274210573</v>
      </c>
      <c r="EE257" s="18">
        <f t="shared" si="431"/>
        <v>2.1218177351341856</v>
      </c>
      <c r="EF257" s="18">
        <f t="shared" si="432"/>
        <v>2.0733111970983829</v>
      </c>
      <c r="EG257" s="18">
        <f t="shared" si="433"/>
        <v>2.0263745610923936</v>
      </c>
      <c r="EH257" s="18">
        <f t="shared" si="434"/>
        <v>1.9792724558354615</v>
      </c>
      <c r="EI257" s="18">
        <f t="shared" si="435"/>
        <v>1.9331493589031807</v>
      </c>
      <c r="EJ257" s="18">
        <f t="shared" si="436"/>
        <v>1.8868910018156635</v>
      </c>
      <c r="EK257" s="18">
        <f t="shared" si="437"/>
        <v>1.8416928796227539</v>
      </c>
      <c r="EL257" s="18">
        <f t="shared" si="438"/>
        <v>1.7960325808109827</v>
      </c>
      <c r="EM257" s="18">
        <f t="shared" si="439"/>
        <v>1.7514040754170819</v>
      </c>
      <c r="EN257" s="18">
        <f t="shared" si="440"/>
        <v>1.7063559043544152</v>
      </c>
      <c r="EO257" s="18">
        <f t="shared" si="441"/>
        <v>1.6624006531781268</v>
      </c>
      <c r="EP257" s="18">
        <f t="shared" si="442"/>
        <v>1.618137024564041</v>
      </c>
      <c r="EQ257" s="18">
        <f t="shared" si="443"/>
        <v>1.5748328850581859</v>
      </c>
      <c r="ER257" s="18">
        <f t="shared" si="444"/>
        <v>1.5316019398237644</v>
      </c>
      <c r="ES257" s="18">
        <f t="shared" si="445"/>
        <v>61.076803624196295</v>
      </c>
      <c r="ET257" s="18">
        <f t="shared" si="446"/>
        <v>0</v>
      </c>
      <c r="EU257" s="18">
        <f t="shared" si="447"/>
        <v>0</v>
      </c>
      <c r="EV257" s="18">
        <f t="shared" si="448"/>
        <v>0</v>
      </c>
      <c r="EW257" s="18">
        <f t="shared" si="449"/>
        <v>0</v>
      </c>
      <c r="EX257" s="18">
        <f t="shared" si="450"/>
        <v>0</v>
      </c>
      <c r="EY257" s="18">
        <f t="shared" si="451"/>
        <v>0</v>
      </c>
      <c r="EZ257" s="18">
        <f t="shared" si="452"/>
        <v>0</v>
      </c>
      <c r="FA257" s="18">
        <f t="shared" si="453"/>
        <v>0</v>
      </c>
      <c r="FB257" s="18">
        <f t="shared" si="454"/>
        <v>0</v>
      </c>
      <c r="FC257" s="18">
        <f t="shared" si="455"/>
        <v>0</v>
      </c>
      <c r="FD257" s="18">
        <f t="shared" si="456"/>
        <v>0</v>
      </c>
      <c r="FE257" s="18">
        <f t="shared" si="457"/>
        <v>0</v>
      </c>
      <c r="FF257" s="18">
        <f t="shared" si="458"/>
        <v>0</v>
      </c>
      <c r="FG257" s="18">
        <f t="shared" si="459"/>
        <v>0</v>
      </c>
      <c r="FH257" s="18">
        <f t="shared" si="460"/>
        <v>0</v>
      </c>
      <c r="FI257" s="18">
        <f t="shared" si="461"/>
        <v>0</v>
      </c>
      <c r="FJ257" s="18">
        <f t="shared" si="462"/>
        <v>0</v>
      </c>
      <c r="FK257" s="18">
        <f t="shared" si="463"/>
        <v>0</v>
      </c>
      <c r="FL257" s="18">
        <f t="shared" si="464"/>
        <v>0</v>
      </c>
      <c r="FM257" s="18">
        <f t="shared" si="465"/>
        <v>0</v>
      </c>
      <c r="FN257" s="18">
        <f t="shared" si="466"/>
        <v>0</v>
      </c>
      <c r="FO257" s="18">
        <f t="shared" si="467"/>
        <v>0</v>
      </c>
      <c r="FP257" s="18">
        <f t="shared" si="468"/>
        <v>0</v>
      </c>
      <c r="FQ257" s="18">
        <f t="shared" si="469"/>
        <v>0</v>
      </c>
      <c r="FR257" s="18">
        <f t="shared" si="470"/>
        <v>0</v>
      </c>
      <c r="FS257" s="18">
        <f t="shared" si="471"/>
        <v>0</v>
      </c>
      <c r="FT257" s="18">
        <f t="shared" si="472"/>
        <v>0</v>
      </c>
      <c r="FU257" s="18">
        <f t="shared" si="473"/>
        <v>0</v>
      </c>
      <c r="FV257" s="18">
        <f t="shared" si="474"/>
        <v>0</v>
      </c>
      <c r="FW257" s="18">
        <f t="shared" si="475"/>
        <v>0</v>
      </c>
      <c r="FX257" s="18">
        <f t="shared" si="476"/>
        <v>0</v>
      </c>
      <c r="FY257" s="18">
        <f t="shared" si="477"/>
        <v>0</v>
      </c>
      <c r="FZ257" s="18">
        <f t="shared" si="478"/>
        <v>0</v>
      </c>
      <c r="GA257" s="18">
        <f t="shared" si="479"/>
        <v>0</v>
      </c>
      <c r="GB257" s="18">
        <f t="shared" si="480"/>
        <v>0</v>
      </c>
      <c r="GC257" s="18">
        <f t="shared" si="481"/>
        <v>0</v>
      </c>
      <c r="GD257" s="18">
        <f t="shared" si="482"/>
        <v>0</v>
      </c>
      <c r="GE257" s="18">
        <f t="shared" si="483"/>
        <v>0</v>
      </c>
    </row>
    <row r="258" spans="1:187" x14ac:dyDescent="0.2">
      <c r="A258">
        <v>255</v>
      </c>
      <c r="B258" s="16">
        <f>Bonds!B258</f>
        <v>50451</v>
      </c>
      <c r="C258" s="17">
        <f>Bonds!C258</f>
        <v>4.375</v>
      </c>
      <c r="D258">
        <f>Bonds!Q258</f>
        <v>23</v>
      </c>
      <c r="E258">
        <f t="shared" si="363"/>
        <v>0</v>
      </c>
      <c r="F258" s="16">
        <f>IF(1&gt;$D258,"",IF($E258=1,EOMONTH(EDATE(Bonds!$I258,6*(1-1)),0),EDATE(Bonds!$I258,6*(1-1))))</f>
        <v>46433</v>
      </c>
      <c r="G258" s="16">
        <f>IF(2&gt;$D258,"",IF($E258=1,EOMONTH(EDATE(Bonds!$I258,6*(2-1)),0),EDATE(Bonds!$I258,6*(2-1))))</f>
        <v>46614</v>
      </c>
      <c r="H258" s="16">
        <f>IF(3&gt;$D258,"",IF($E258=1,EOMONTH(EDATE(Bonds!$I258,6*(3-1)),0),EDATE(Bonds!$I258,6*(3-1))))</f>
        <v>46798</v>
      </c>
      <c r="I258" s="16">
        <f>IF(4&gt;$D258,"",IF($E258=1,EOMONTH(EDATE(Bonds!$I258,6*(4-1)),0),EDATE(Bonds!$I258,6*(4-1))))</f>
        <v>46980</v>
      </c>
      <c r="J258" s="16">
        <f>IF(5&gt;$D258,"",IF($E258=1,EOMONTH(EDATE(Bonds!$I258,6*(5-1)),0),EDATE(Bonds!$I258,6*(5-1))))</f>
        <v>47164</v>
      </c>
      <c r="K258" s="16">
        <f>IF(6&gt;$D258,"",IF($E258=1,EOMONTH(EDATE(Bonds!$I258,6*(6-1)),0),EDATE(Bonds!$I258,6*(6-1))))</f>
        <v>47345</v>
      </c>
      <c r="L258" s="16">
        <f>IF(7&gt;$D258,"",IF($E258=1,EOMONTH(EDATE(Bonds!$I258,6*(7-1)),0),EDATE(Bonds!$I258,6*(7-1))))</f>
        <v>47529</v>
      </c>
      <c r="M258" s="16">
        <f>IF(8&gt;$D258,"",IF($E258=1,EOMONTH(EDATE(Bonds!$I258,6*(8-1)),0),EDATE(Bonds!$I258,6*(8-1))))</f>
        <v>47710</v>
      </c>
      <c r="N258" s="16">
        <f>IF(9&gt;$D258,"",IF($E258=1,EOMONTH(EDATE(Bonds!$I258,6*(9-1)),0),EDATE(Bonds!$I258,6*(9-1))))</f>
        <v>47894</v>
      </c>
      <c r="O258" s="16">
        <f>IF(10&gt;$D258,"",IF($E258=1,EOMONTH(EDATE(Bonds!$I258,6*(10-1)),0),EDATE(Bonds!$I258,6*(10-1))))</f>
        <v>48075</v>
      </c>
      <c r="P258" s="16">
        <f>IF(11&gt;$D258,"",IF($E258=1,EOMONTH(EDATE(Bonds!$I258,6*(11-1)),0),EDATE(Bonds!$I258,6*(11-1))))</f>
        <v>48259</v>
      </c>
      <c r="Q258" s="16">
        <f>IF(12&gt;$D258,"",IF($E258=1,EOMONTH(EDATE(Bonds!$I258,6*(12-1)),0),EDATE(Bonds!$I258,6*(12-1))))</f>
        <v>48441</v>
      </c>
      <c r="R258" s="16">
        <f>IF(13&gt;$D258,"",IF($E258=1,EOMONTH(EDATE(Bonds!$I258,6*(13-1)),0),EDATE(Bonds!$I258,6*(13-1))))</f>
        <v>48625</v>
      </c>
      <c r="S258" s="16">
        <f>IF(14&gt;$D258,"",IF($E258=1,EOMONTH(EDATE(Bonds!$I258,6*(14-1)),0),EDATE(Bonds!$I258,6*(14-1))))</f>
        <v>48806</v>
      </c>
      <c r="T258" s="16">
        <f>IF(15&gt;$D258,"",IF($E258=1,EOMONTH(EDATE(Bonds!$I258,6*(15-1)),0),EDATE(Bonds!$I258,6*(15-1))))</f>
        <v>48990</v>
      </c>
      <c r="U258" s="16">
        <f>IF(16&gt;$D258,"",IF($E258=1,EOMONTH(EDATE(Bonds!$I258,6*(16-1)),0),EDATE(Bonds!$I258,6*(16-1))))</f>
        <v>49171</v>
      </c>
      <c r="V258" s="16">
        <f>IF(17&gt;$D258,"",IF($E258=1,EOMONTH(EDATE(Bonds!$I258,6*(17-1)),0),EDATE(Bonds!$I258,6*(17-1))))</f>
        <v>49355</v>
      </c>
      <c r="W258" s="16">
        <f>IF(18&gt;$D258,"",IF($E258=1,EOMONTH(EDATE(Bonds!$I258,6*(18-1)),0),EDATE(Bonds!$I258,6*(18-1))))</f>
        <v>49536</v>
      </c>
      <c r="X258" s="16">
        <f>IF(19&gt;$D258,"",IF($E258=1,EOMONTH(EDATE(Bonds!$I258,6*(19-1)),0),EDATE(Bonds!$I258,6*(19-1))))</f>
        <v>49720</v>
      </c>
      <c r="Y258" s="16">
        <f>IF(20&gt;$D258,"",IF($E258=1,EOMONTH(EDATE(Bonds!$I258,6*(20-1)),0),EDATE(Bonds!$I258,6*(20-1))))</f>
        <v>49902</v>
      </c>
      <c r="Z258" s="16">
        <f>IF(21&gt;$D258,"",IF($E258=1,EOMONTH(EDATE(Bonds!$I258,6*(21-1)),0),EDATE(Bonds!$I258,6*(21-1))))</f>
        <v>50086</v>
      </c>
      <c r="AA258" s="16">
        <f>IF(22&gt;$D258,"",IF($E258=1,EOMONTH(EDATE(Bonds!$I258,6*(22-1)),0),EDATE(Bonds!$I258,6*(22-1))))</f>
        <v>50267</v>
      </c>
      <c r="AB258" s="16">
        <f>IF(23&gt;$D258,"",IF($E258=1,EOMONTH(EDATE(Bonds!$I258,6*(23-1)),0),EDATE(Bonds!$I258,6*(23-1))))</f>
        <v>50451</v>
      </c>
      <c r="AC258" s="16" t="str">
        <f>IF(24&gt;$D258,"",IF($E258=1,EOMONTH(EDATE(Bonds!$I258,6*(24-1)),0),EDATE(Bonds!$I258,6*(24-1))))</f>
        <v/>
      </c>
      <c r="AD258" s="16" t="str">
        <f>IF(25&gt;$D258,"",IF($E258=1,EOMONTH(EDATE(Bonds!$I258,6*(25-1)),0),EDATE(Bonds!$I258,6*(25-1))))</f>
        <v/>
      </c>
      <c r="AE258" s="16" t="str">
        <f>IF(26&gt;$D258,"",IF($E258=1,EOMONTH(EDATE(Bonds!$I258,6*(26-1)),0),EDATE(Bonds!$I258,6*(26-1))))</f>
        <v/>
      </c>
      <c r="AF258" s="16" t="str">
        <f>IF(27&gt;$D258,"",IF($E258=1,EOMONTH(EDATE(Bonds!$I258,6*(27-1)),0),EDATE(Bonds!$I258,6*(27-1))))</f>
        <v/>
      </c>
      <c r="AG258" s="16" t="str">
        <f>IF(28&gt;$D258,"",IF($E258=1,EOMONTH(EDATE(Bonds!$I258,6*(28-1)),0),EDATE(Bonds!$I258,6*(28-1))))</f>
        <v/>
      </c>
      <c r="AH258" s="16" t="str">
        <f>IF(29&gt;$D258,"",IF($E258=1,EOMONTH(EDATE(Bonds!$I258,6*(29-1)),0),EDATE(Bonds!$I258,6*(29-1))))</f>
        <v/>
      </c>
      <c r="AI258" s="16" t="str">
        <f>IF(30&gt;$D258,"",IF($E258=1,EOMONTH(EDATE(Bonds!$I258,6*(30-1)),0),EDATE(Bonds!$I258,6*(30-1))))</f>
        <v/>
      </c>
      <c r="AJ258" s="16" t="str">
        <f>IF(31&gt;$D258,"",IF($E258=1,EOMONTH(EDATE(Bonds!$I258,6*(31-1)),0),EDATE(Bonds!$I258,6*(31-1))))</f>
        <v/>
      </c>
      <c r="AK258" s="16" t="str">
        <f>IF(32&gt;$D258,"",IF($E258=1,EOMONTH(EDATE(Bonds!$I258,6*(32-1)),0),EDATE(Bonds!$I258,6*(32-1))))</f>
        <v/>
      </c>
      <c r="AL258" s="16" t="str">
        <f>IF(33&gt;$D258,"",IF($E258=1,EOMONTH(EDATE(Bonds!$I258,6*(33-1)),0),EDATE(Bonds!$I258,6*(33-1))))</f>
        <v/>
      </c>
      <c r="AM258" s="16" t="str">
        <f>IF(34&gt;$D258,"",IF($E258=1,EOMONTH(EDATE(Bonds!$I258,6*(34-1)),0),EDATE(Bonds!$I258,6*(34-1))))</f>
        <v/>
      </c>
      <c r="AN258" s="16" t="str">
        <f>IF(35&gt;$D258,"",IF($E258=1,EOMONTH(EDATE(Bonds!$I258,6*(35-1)),0),EDATE(Bonds!$I258,6*(35-1))))</f>
        <v/>
      </c>
      <c r="AO258" s="16" t="str">
        <f>IF(36&gt;$D258,"",IF($E258=1,EOMONTH(EDATE(Bonds!$I258,6*(36-1)),0),EDATE(Bonds!$I258,6*(36-1))))</f>
        <v/>
      </c>
      <c r="AP258" s="16" t="str">
        <f>IF(37&gt;$D258,"",IF($E258=1,EOMONTH(EDATE(Bonds!$I258,6*(37-1)),0),EDATE(Bonds!$I258,6*(37-1))))</f>
        <v/>
      </c>
      <c r="AQ258" s="16" t="str">
        <f>IF(38&gt;$D258,"",IF($E258=1,EOMONTH(EDATE(Bonds!$I258,6*(38-1)),0),EDATE(Bonds!$I258,6*(38-1))))</f>
        <v/>
      </c>
      <c r="AR258" s="16" t="str">
        <f>IF(39&gt;$D258,"",IF($E258=1,EOMONTH(EDATE(Bonds!$I258,6*(39-1)),0),EDATE(Bonds!$I258,6*(39-1))))</f>
        <v/>
      </c>
      <c r="AS258" s="16" t="str">
        <f>IF(40&gt;$D258,"",IF($E258=1,EOMONTH(EDATE(Bonds!$I258,6*(40-1)),0),EDATE(Bonds!$I258,6*(40-1))))</f>
        <v/>
      </c>
      <c r="AT258" s="16" t="str">
        <f>IF(41&gt;$D258,"",IF($E258=1,EOMONTH(EDATE(Bonds!$I258,6*(41-1)),0),EDATE(Bonds!$I258,6*(41-1))))</f>
        <v/>
      </c>
      <c r="AU258" s="16" t="str">
        <f>IF(42&gt;$D258,"",IF($E258=1,EOMONTH(EDATE(Bonds!$I258,6*(42-1)),0),EDATE(Bonds!$I258,6*(42-1))))</f>
        <v/>
      </c>
      <c r="AV258" s="16" t="str">
        <f>IF(43&gt;$D258,"",IF($E258=1,EOMONTH(EDATE(Bonds!$I258,6*(43-1)),0),EDATE(Bonds!$I258,6*(43-1))))</f>
        <v/>
      </c>
      <c r="AW258" s="16" t="str">
        <f>IF(44&gt;$D258,"",IF($E258=1,EOMONTH(EDATE(Bonds!$I258,6*(44-1)),0),EDATE(Bonds!$I258,6*(44-1))))</f>
        <v/>
      </c>
      <c r="AX258" s="16" t="str">
        <f>IF(45&gt;$D258,"",IF($E258=1,EOMONTH(EDATE(Bonds!$I258,6*(45-1)),0),EDATE(Bonds!$I258,6*(45-1))))</f>
        <v/>
      </c>
      <c r="AY258" s="16" t="str">
        <f>IF(46&gt;$D258,"",IF($E258=1,EOMONTH(EDATE(Bonds!$I258,6*(46-1)),0),EDATE(Bonds!$I258,6*(46-1))))</f>
        <v/>
      </c>
      <c r="AZ258" s="16" t="str">
        <f>IF(47&gt;$D258,"",IF($E258=1,EOMONTH(EDATE(Bonds!$I258,6*(47-1)),0),EDATE(Bonds!$I258,6*(47-1))))</f>
        <v/>
      </c>
      <c r="BA258" s="16" t="str">
        <f>IF(48&gt;$D258,"",IF($E258=1,EOMONTH(EDATE(Bonds!$I258,6*(48-1)),0),EDATE(Bonds!$I258,6*(48-1))))</f>
        <v/>
      </c>
      <c r="BB258" s="16" t="str">
        <f>IF(49&gt;$D258,"",IF($E258=1,EOMONTH(EDATE(Bonds!$I258,6*(49-1)),0),EDATE(Bonds!$I258,6*(49-1))))</f>
        <v/>
      </c>
      <c r="BC258" s="16" t="str">
        <f>IF(50&gt;$D258,"",IF($E258=1,EOMONTH(EDATE(Bonds!$I258,6*(50-1)),0),EDATE(Bonds!$I258,6*(50-1))))</f>
        <v/>
      </c>
      <c r="BD258" s="16" t="str">
        <f>IF(51&gt;$D258,"",IF($E258=1,EOMONTH(EDATE(Bonds!$I258,6*(51-1)),0),EDATE(Bonds!$I258,6*(51-1))))</f>
        <v/>
      </c>
      <c r="BE258" s="16" t="str">
        <f>IF(52&gt;$D258,"",IF($E258=1,EOMONTH(EDATE(Bonds!$I258,6*(52-1)),0),EDATE(Bonds!$I258,6*(52-1))))</f>
        <v/>
      </c>
      <c r="BF258" s="16" t="str">
        <f>IF(53&gt;$D258,"",IF($E258=1,EOMONTH(EDATE(Bonds!$I258,6*(53-1)),0),EDATE(Bonds!$I258,6*(53-1))))</f>
        <v/>
      </c>
      <c r="BG258" s="16" t="str">
        <f>IF(54&gt;$D258,"",IF($E258=1,EOMONTH(EDATE(Bonds!$I258,6*(54-1)),0),EDATE(Bonds!$I258,6*(54-1))))</f>
        <v/>
      </c>
      <c r="BH258" s="16" t="str">
        <f>IF(55&gt;$D258,"",IF($E258=1,EOMONTH(EDATE(Bonds!$I258,6*(55-1)),0),EDATE(Bonds!$I258,6*(55-1))))</f>
        <v/>
      </c>
      <c r="BI258" s="16" t="str">
        <f>IF(56&gt;$D258,"",IF($E258=1,EOMONTH(EDATE(Bonds!$I258,6*(56-1)),0),EDATE(Bonds!$I258,6*(56-1))))</f>
        <v/>
      </c>
      <c r="BJ258" s="16" t="str">
        <f>IF(57&gt;$D258,"",IF($E258=1,EOMONTH(EDATE(Bonds!$I258,6*(57-1)),0),EDATE(Bonds!$I258,6*(57-1))))</f>
        <v/>
      </c>
      <c r="BK258" s="16" t="str">
        <f>IF(58&gt;$D258,"",IF($E258=1,EOMONTH(EDATE(Bonds!$I258,6*(58-1)),0),EDATE(Bonds!$I258,6*(58-1))))</f>
        <v/>
      </c>
      <c r="BL258" s="16" t="str">
        <f>IF(59&gt;$D258,"",IF($E258=1,EOMONTH(EDATE(Bonds!$I258,6*(59-1)),0),EDATE(Bonds!$I258,6*(59-1))))</f>
        <v/>
      </c>
      <c r="BM258" s="16" t="str">
        <f>IF(60&gt;$D258,"",IF($E258=1,EOMONTH(EDATE(Bonds!$I258,6*(60-1)),0),EDATE(Bonds!$I258,6*(60-1))))</f>
        <v/>
      </c>
      <c r="BO258" s="22">
        <f t="shared" si="364"/>
        <v>3.9020657449939315E-2</v>
      </c>
      <c r="BP258" s="22">
        <f t="shared" si="365"/>
        <v>4.1110910077221674E-2</v>
      </c>
      <c r="BQ258" s="22">
        <f t="shared" si="366"/>
        <v>4.2474903504774571E-2</v>
      </c>
      <c r="BR258" s="22">
        <f t="shared" si="367"/>
        <v>4.3324176224102208E-2</v>
      </c>
      <c r="BS258" s="22">
        <f t="shared" si="368"/>
        <v>4.3859676958404203E-2</v>
      </c>
      <c r="BT258" s="22">
        <f t="shared" si="369"/>
        <v>4.4193064657407355E-2</v>
      </c>
      <c r="BU258" s="22">
        <f t="shared" si="370"/>
        <v>4.4421617888674783E-2</v>
      </c>
      <c r="BV258" s="22">
        <f t="shared" si="371"/>
        <v>4.4594344852586863E-2</v>
      </c>
      <c r="BW258" s="22">
        <f t="shared" si="372"/>
        <v>4.4754437131412791E-2</v>
      </c>
      <c r="BX258" s="22">
        <f t="shared" si="373"/>
        <v>4.4919387561918309E-2</v>
      </c>
      <c r="BY258" s="22">
        <f t="shared" si="374"/>
        <v>4.5107990909957416E-2</v>
      </c>
      <c r="BZ258" s="22">
        <f t="shared" si="375"/>
        <v>4.5321776780841601E-2</v>
      </c>
      <c r="CA258" s="22">
        <f t="shared" si="376"/>
        <v>4.5567503306295901E-2</v>
      </c>
      <c r="CB258" s="22">
        <f t="shared" si="377"/>
        <v>4.583740404551357E-2</v>
      </c>
      <c r="CC258" s="22">
        <f t="shared" si="378"/>
        <v>4.6137769365832942E-2</v>
      </c>
      <c r="CD258" s="22">
        <f t="shared" si="379"/>
        <v>4.645521716226661E-2</v>
      </c>
      <c r="CE258" s="22">
        <f t="shared" si="380"/>
        <v>4.6796125322790962E-2</v>
      </c>
      <c r="CF258" s="22">
        <f t="shared" si="381"/>
        <v>4.7145200785802852E-2</v>
      </c>
      <c r="CG258" s="22">
        <f t="shared" si="382"/>
        <v>4.7509852279928627E-2</v>
      </c>
      <c r="CH258" s="22">
        <f t="shared" si="383"/>
        <v>4.7876381656252784E-2</v>
      </c>
      <c r="CI258" s="22">
        <f t="shared" si="384"/>
        <v>4.8249241487260196E-2</v>
      </c>
      <c r="CJ258" s="22">
        <f t="shared" si="385"/>
        <v>4.8615125031018294E-2</v>
      </c>
      <c r="CK258" s="22">
        <f t="shared" si="386"/>
        <v>4.8983317960358812E-2</v>
      </c>
      <c r="CL258" s="22" t="str">
        <f t="shared" si="387"/>
        <v/>
      </c>
      <c r="CM258" s="22" t="str">
        <f t="shared" si="388"/>
        <v/>
      </c>
      <c r="CN258" s="22" t="str">
        <f t="shared" si="389"/>
        <v/>
      </c>
      <c r="CO258" s="22" t="str">
        <f t="shared" si="390"/>
        <v/>
      </c>
      <c r="CP258" s="22" t="str">
        <f t="shared" si="391"/>
        <v/>
      </c>
      <c r="CQ258" s="22" t="str">
        <f t="shared" si="392"/>
        <v/>
      </c>
      <c r="CR258" s="22" t="str">
        <f t="shared" si="393"/>
        <v/>
      </c>
      <c r="CS258" s="22" t="str">
        <f t="shared" si="394"/>
        <v/>
      </c>
      <c r="CT258" s="22" t="str">
        <f t="shared" si="395"/>
        <v/>
      </c>
      <c r="CU258" s="22" t="str">
        <f t="shared" si="396"/>
        <v/>
      </c>
      <c r="CV258" s="22" t="str">
        <f t="shared" si="397"/>
        <v/>
      </c>
      <c r="CW258" s="22" t="str">
        <f t="shared" si="398"/>
        <v/>
      </c>
      <c r="CX258" s="22" t="str">
        <f t="shared" si="399"/>
        <v/>
      </c>
      <c r="CY258" s="22" t="str">
        <f t="shared" si="400"/>
        <v/>
      </c>
      <c r="CZ258" s="22" t="str">
        <f t="shared" si="401"/>
        <v/>
      </c>
      <c r="DA258" s="22" t="str">
        <f t="shared" si="402"/>
        <v/>
      </c>
      <c r="DB258" s="22" t="str">
        <f t="shared" si="403"/>
        <v/>
      </c>
      <c r="DC258" s="22" t="str">
        <f t="shared" si="404"/>
        <v/>
      </c>
      <c r="DD258" s="22" t="str">
        <f t="shared" si="405"/>
        <v/>
      </c>
      <c r="DE258" s="22" t="str">
        <f t="shared" si="406"/>
        <v/>
      </c>
      <c r="DF258" s="22" t="str">
        <f t="shared" si="407"/>
        <v/>
      </c>
      <c r="DG258" s="22" t="str">
        <f t="shared" si="408"/>
        <v/>
      </c>
      <c r="DH258" s="22" t="str">
        <f t="shared" si="409"/>
        <v/>
      </c>
      <c r="DI258" s="22" t="str">
        <f t="shared" si="410"/>
        <v/>
      </c>
      <c r="DJ258" s="22" t="str">
        <f t="shared" si="411"/>
        <v/>
      </c>
      <c r="DK258" s="22" t="str">
        <f t="shared" si="412"/>
        <v/>
      </c>
      <c r="DL258" s="22" t="str">
        <f t="shared" si="413"/>
        <v/>
      </c>
      <c r="DM258" s="22" t="str">
        <f t="shared" si="414"/>
        <v/>
      </c>
      <c r="DN258" s="22" t="str">
        <f t="shared" si="415"/>
        <v/>
      </c>
      <c r="DO258" s="22" t="str">
        <f t="shared" si="416"/>
        <v/>
      </c>
      <c r="DP258" s="22" t="str">
        <f t="shared" si="417"/>
        <v/>
      </c>
      <c r="DQ258" s="22" t="str">
        <f t="shared" si="418"/>
        <v/>
      </c>
      <c r="DR258" s="22" t="str">
        <f t="shared" si="419"/>
        <v/>
      </c>
      <c r="DS258" s="22" t="str">
        <f t="shared" si="420"/>
        <v/>
      </c>
      <c r="DT258" s="22" t="str">
        <f t="shared" si="421"/>
        <v/>
      </c>
      <c r="DU258" s="22" t="str">
        <f t="shared" si="422"/>
        <v/>
      </c>
      <c r="DV258" s="22" t="str">
        <f t="shared" si="423"/>
        <v/>
      </c>
      <c r="DX258" s="18">
        <f t="shared" si="424"/>
        <v>2.1504011228777982</v>
      </c>
      <c r="DY258" s="18">
        <f t="shared" si="425"/>
        <v>2.1050760869504175</v>
      </c>
      <c r="DZ258" s="18">
        <f t="shared" si="426"/>
        <v>2.0578573084750653</v>
      </c>
      <c r="EA258" s="18">
        <f t="shared" si="427"/>
        <v>2.0114201268875092</v>
      </c>
      <c r="EB258" s="18">
        <f t="shared" si="428"/>
        <v>1.9653958237761542</v>
      </c>
      <c r="EC258" s="18">
        <f t="shared" si="429"/>
        <v>1.9212286701407777</v>
      </c>
      <c r="ED258" s="18">
        <f t="shared" si="430"/>
        <v>1.8774233767169606</v>
      </c>
      <c r="EE258" s="18">
        <f t="shared" si="431"/>
        <v>1.8352707429159758</v>
      </c>
      <c r="EF258" s="18">
        <f t="shared" si="432"/>
        <v>1.7931979541904148</v>
      </c>
      <c r="EG258" s="18">
        <f t="shared" si="433"/>
        <v>1.7524116731834332</v>
      </c>
      <c r="EH258" s="18">
        <f t="shared" si="434"/>
        <v>1.7114182886023606</v>
      </c>
      <c r="EI258" s="18">
        <f t="shared" si="435"/>
        <v>1.6712308687468094</v>
      </c>
      <c r="EJ258" s="18">
        <f t="shared" si="436"/>
        <v>1.6308964590127075</v>
      </c>
      <c r="EK258" s="18">
        <f t="shared" si="437"/>
        <v>1.5914734947855234</v>
      </c>
      <c r="EL258" s="18">
        <f t="shared" si="438"/>
        <v>1.5516476531568342</v>
      </c>
      <c r="EM258" s="18">
        <f t="shared" si="439"/>
        <v>1.5127325367902971</v>
      </c>
      <c r="EN258" s="18">
        <f t="shared" si="440"/>
        <v>1.4734705691090433</v>
      </c>
      <c r="EO258" s="18">
        <f t="shared" si="441"/>
        <v>1.4351855740097619</v>
      </c>
      <c r="EP258" s="18">
        <f t="shared" si="442"/>
        <v>1.3966606035972842</v>
      </c>
      <c r="EQ258" s="18">
        <f t="shared" si="443"/>
        <v>1.3590012490105123</v>
      </c>
      <c r="ER258" s="18">
        <f t="shared" si="444"/>
        <v>1.321437293371055</v>
      </c>
      <c r="ES258" s="18">
        <f t="shared" si="445"/>
        <v>1.285040195624074</v>
      </c>
      <c r="ET258" s="18">
        <f t="shared" si="446"/>
        <v>58.330092206318341</v>
      </c>
      <c r="EU258" s="18">
        <f t="shared" si="447"/>
        <v>0</v>
      </c>
      <c r="EV258" s="18">
        <f t="shared" si="448"/>
        <v>0</v>
      </c>
      <c r="EW258" s="18">
        <f t="shared" si="449"/>
        <v>0</v>
      </c>
      <c r="EX258" s="18">
        <f t="shared" si="450"/>
        <v>0</v>
      </c>
      <c r="EY258" s="18">
        <f t="shared" si="451"/>
        <v>0</v>
      </c>
      <c r="EZ258" s="18">
        <f t="shared" si="452"/>
        <v>0</v>
      </c>
      <c r="FA258" s="18">
        <f t="shared" si="453"/>
        <v>0</v>
      </c>
      <c r="FB258" s="18">
        <f t="shared" si="454"/>
        <v>0</v>
      </c>
      <c r="FC258" s="18">
        <f t="shared" si="455"/>
        <v>0</v>
      </c>
      <c r="FD258" s="18">
        <f t="shared" si="456"/>
        <v>0</v>
      </c>
      <c r="FE258" s="18">
        <f t="shared" si="457"/>
        <v>0</v>
      </c>
      <c r="FF258" s="18">
        <f t="shared" si="458"/>
        <v>0</v>
      </c>
      <c r="FG258" s="18">
        <f t="shared" si="459"/>
        <v>0</v>
      </c>
      <c r="FH258" s="18">
        <f t="shared" si="460"/>
        <v>0</v>
      </c>
      <c r="FI258" s="18">
        <f t="shared" si="461"/>
        <v>0</v>
      </c>
      <c r="FJ258" s="18">
        <f t="shared" si="462"/>
        <v>0</v>
      </c>
      <c r="FK258" s="18">
        <f t="shared" si="463"/>
        <v>0</v>
      </c>
      <c r="FL258" s="18">
        <f t="shared" si="464"/>
        <v>0</v>
      </c>
      <c r="FM258" s="18">
        <f t="shared" si="465"/>
        <v>0</v>
      </c>
      <c r="FN258" s="18">
        <f t="shared" si="466"/>
        <v>0</v>
      </c>
      <c r="FO258" s="18">
        <f t="shared" si="467"/>
        <v>0</v>
      </c>
      <c r="FP258" s="18">
        <f t="shared" si="468"/>
        <v>0</v>
      </c>
      <c r="FQ258" s="18">
        <f t="shared" si="469"/>
        <v>0</v>
      </c>
      <c r="FR258" s="18">
        <f t="shared" si="470"/>
        <v>0</v>
      </c>
      <c r="FS258" s="18">
        <f t="shared" si="471"/>
        <v>0</v>
      </c>
      <c r="FT258" s="18">
        <f t="shared" si="472"/>
        <v>0</v>
      </c>
      <c r="FU258" s="18">
        <f t="shared" si="473"/>
        <v>0</v>
      </c>
      <c r="FV258" s="18">
        <f t="shared" si="474"/>
        <v>0</v>
      </c>
      <c r="FW258" s="18">
        <f t="shared" si="475"/>
        <v>0</v>
      </c>
      <c r="FX258" s="18">
        <f t="shared" si="476"/>
        <v>0</v>
      </c>
      <c r="FY258" s="18">
        <f t="shared" si="477"/>
        <v>0</v>
      </c>
      <c r="FZ258" s="18">
        <f t="shared" si="478"/>
        <v>0</v>
      </c>
      <c r="GA258" s="18">
        <f t="shared" si="479"/>
        <v>0</v>
      </c>
      <c r="GB258" s="18">
        <f t="shared" si="480"/>
        <v>0</v>
      </c>
      <c r="GC258" s="18">
        <f t="shared" si="481"/>
        <v>0</v>
      </c>
      <c r="GD258" s="18">
        <f t="shared" si="482"/>
        <v>0</v>
      </c>
      <c r="GE258" s="18">
        <f t="shared" si="483"/>
        <v>0</v>
      </c>
    </row>
    <row r="259" spans="1:187" x14ac:dyDescent="0.2">
      <c r="A259">
        <v>256</v>
      </c>
      <c r="B259" s="16">
        <f>Bonds!B259</f>
        <v>50540</v>
      </c>
      <c r="C259" s="17">
        <f>Bonds!C259</f>
        <v>4.5</v>
      </c>
      <c r="D259">
        <f>Bonds!Q259</f>
        <v>24</v>
      </c>
      <c r="E259">
        <f t="shared" si="363"/>
        <v>0</v>
      </c>
      <c r="F259" s="16">
        <f>IF(1&gt;$D259,"",IF($E259=1,EOMONTH(EDATE(Bonds!$I259,6*(1-1)),0),EDATE(Bonds!$I259,6*(1-1))))</f>
        <v>46341</v>
      </c>
      <c r="G259" s="16">
        <f>IF(2&gt;$D259,"",IF($E259=1,EOMONTH(EDATE(Bonds!$I259,6*(2-1)),0),EDATE(Bonds!$I259,6*(2-1))))</f>
        <v>46522</v>
      </c>
      <c r="H259" s="16">
        <f>IF(3&gt;$D259,"",IF($E259=1,EOMONTH(EDATE(Bonds!$I259,6*(3-1)),0),EDATE(Bonds!$I259,6*(3-1))))</f>
        <v>46706</v>
      </c>
      <c r="I259" s="16">
        <f>IF(4&gt;$D259,"",IF($E259=1,EOMONTH(EDATE(Bonds!$I259,6*(4-1)),0),EDATE(Bonds!$I259,6*(4-1))))</f>
        <v>46888</v>
      </c>
      <c r="J259" s="16">
        <f>IF(5&gt;$D259,"",IF($E259=1,EOMONTH(EDATE(Bonds!$I259,6*(5-1)),0),EDATE(Bonds!$I259,6*(5-1))))</f>
        <v>47072</v>
      </c>
      <c r="K259" s="16">
        <f>IF(6&gt;$D259,"",IF($E259=1,EOMONTH(EDATE(Bonds!$I259,6*(6-1)),0),EDATE(Bonds!$I259,6*(6-1))))</f>
        <v>47253</v>
      </c>
      <c r="L259" s="16">
        <f>IF(7&gt;$D259,"",IF($E259=1,EOMONTH(EDATE(Bonds!$I259,6*(7-1)),0),EDATE(Bonds!$I259,6*(7-1))))</f>
        <v>47437</v>
      </c>
      <c r="M259" s="16">
        <f>IF(8&gt;$D259,"",IF($E259=1,EOMONTH(EDATE(Bonds!$I259,6*(8-1)),0),EDATE(Bonds!$I259,6*(8-1))))</f>
        <v>47618</v>
      </c>
      <c r="N259" s="16">
        <f>IF(9&gt;$D259,"",IF($E259=1,EOMONTH(EDATE(Bonds!$I259,6*(9-1)),0),EDATE(Bonds!$I259,6*(9-1))))</f>
        <v>47802</v>
      </c>
      <c r="O259" s="16">
        <f>IF(10&gt;$D259,"",IF($E259=1,EOMONTH(EDATE(Bonds!$I259,6*(10-1)),0),EDATE(Bonds!$I259,6*(10-1))))</f>
        <v>47983</v>
      </c>
      <c r="P259" s="16">
        <f>IF(11&gt;$D259,"",IF($E259=1,EOMONTH(EDATE(Bonds!$I259,6*(11-1)),0),EDATE(Bonds!$I259,6*(11-1))))</f>
        <v>48167</v>
      </c>
      <c r="Q259" s="16">
        <f>IF(12&gt;$D259,"",IF($E259=1,EOMONTH(EDATE(Bonds!$I259,6*(12-1)),0),EDATE(Bonds!$I259,6*(12-1))))</f>
        <v>48349</v>
      </c>
      <c r="R259" s="16">
        <f>IF(13&gt;$D259,"",IF($E259=1,EOMONTH(EDATE(Bonds!$I259,6*(13-1)),0),EDATE(Bonds!$I259,6*(13-1))))</f>
        <v>48533</v>
      </c>
      <c r="S259" s="16">
        <f>IF(14&gt;$D259,"",IF($E259=1,EOMONTH(EDATE(Bonds!$I259,6*(14-1)),0),EDATE(Bonds!$I259,6*(14-1))))</f>
        <v>48714</v>
      </c>
      <c r="T259" s="16">
        <f>IF(15&gt;$D259,"",IF($E259=1,EOMONTH(EDATE(Bonds!$I259,6*(15-1)),0),EDATE(Bonds!$I259,6*(15-1))))</f>
        <v>48898</v>
      </c>
      <c r="U259" s="16">
        <f>IF(16&gt;$D259,"",IF($E259=1,EOMONTH(EDATE(Bonds!$I259,6*(16-1)),0),EDATE(Bonds!$I259,6*(16-1))))</f>
        <v>49079</v>
      </c>
      <c r="V259" s="16">
        <f>IF(17&gt;$D259,"",IF($E259=1,EOMONTH(EDATE(Bonds!$I259,6*(17-1)),0),EDATE(Bonds!$I259,6*(17-1))))</f>
        <v>49263</v>
      </c>
      <c r="W259" s="16">
        <f>IF(18&gt;$D259,"",IF($E259=1,EOMONTH(EDATE(Bonds!$I259,6*(18-1)),0),EDATE(Bonds!$I259,6*(18-1))))</f>
        <v>49444</v>
      </c>
      <c r="X259" s="16">
        <f>IF(19&gt;$D259,"",IF($E259=1,EOMONTH(EDATE(Bonds!$I259,6*(19-1)),0),EDATE(Bonds!$I259,6*(19-1))))</f>
        <v>49628</v>
      </c>
      <c r="Y259" s="16">
        <f>IF(20&gt;$D259,"",IF($E259=1,EOMONTH(EDATE(Bonds!$I259,6*(20-1)),0),EDATE(Bonds!$I259,6*(20-1))))</f>
        <v>49810</v>
      </c>
      <c r="Z259" s="16">
        <f>IF(21&gt;$D259,"",IF($E259=1,EOMONTH(EDATE(Bonds!$I259,6*(21-1)),0),EDATE(Bonds!$I259,6*(21-1))))</f>
        <v>49994</v>
      </c>
      <c r="AA259" s="16">
        <f>IF(22&gt;$D259,"",IF($E259=1,EOMONTH(EDATE(Bonds!$I259,6*(22-1)),0),EDATE(Bonds!$I259,6*(22-1))))</f>
        <v>50175</v>
      </c>
      <c r="AB259" s="16">
        <f>IF(23&gt;$D259,"",IF($E259=1,EOMONTH(EDATE(Bonds!$I259,6*(23-1)),0),EDATE(Bonds!$I259,6*(23-1))))</f>
        <v>50359</v>
      </c>
      <c r="AC259" s="16">
        <f>IF(24&gt;$D259,"",IF($E259=1,EOMONTH(EDATE(Bonds!$I259,6*(24-1)),0),EDATE(Bonds!$I259,6*(24-1))))</f>
        <v>50540</v>
      </c>
      <c r="AD259" s="16" t="str">
        <f>IF(25&gt;$D259,"",IF($E259=1,EOMONTH(EDATE(Bonds!$I259,6*(25-1)),0),EDATE(Bonds!$I259,6*(25-1))))</f>
        <v/>
      </c>
      <c r="AE259" s="16" t="str">
        <f>IF(26&gt;$D259,"",IF($E259=1,EOMONTH(EDATE(Bonds!$I259,6*(26-1)),0),EDATE(Bonds!$I259,6*(26-1))))</f>
        <v/>
      </c>
      <c r="AF259" s="16" t="str">
        <f>IF(27&gt;$D259,"",IF($E259=1,EOMONTH(EDATE(Bonds!$I259,6*(27-1)),0),EDATE(Bonds!$I259,6*(27-1))))</f>
        <v/>
      </c>
      <c r="AG259" s="16" t="str">
        <f>IF(28&gt;$D259,"",IF($E259=1,EOMONTH(EDATE(Bonds!$I259,6*(28-1)),0),EDATE(Bonds!$I259,6*(28-1))))</f>
        <v/>
      </c>
      <c r="AH259" s="16" t="str">
        <f>IF(29&gt;$D259,"",IF($E259=1,EOMONTH(EDATE(Bonds!$I259,6*(29-1)),0),EDATE(Bonds!$I259,6*(29-1))))</f>
        <v/>
      </c>
      <c r="AI259" s="16" t="str">
        <f>IF(30&gt;$D259,"",IF($E259=1,EOMONTH(EDATE(Bonds!$I259,6*(30-1)),0),EDATE(Bonds!$I259,6*(30-1))))</f>
        <v/>
      </c>
      <c r="AJ259" s="16" t="str">
        <f>IF(31&gt;$D259,"",IF($E259=1,EOMONTH(EDATE(Bonds!$I259,6*(31-1)),0),EDATE(Bonds!$I259,6*(31-1))))</f>
        <v/>
      </c>
      <c r="AK259" s="16" t="str">
        <f>IF(32&gt;$D259,"",IF($E259=1,EOMONTH(EDATE(Bonds!$I259,6*(32-1)),0),EDATE(Bonds!$I259,6*(32-1))))</f>
        <v/>
      </c>
      <c r="AL259" s="16" t="str">
        <f>IF(33&gt;$D259,"",IF($E259=1,EOMONTH(EDATE(Bonds!$I259,6*(33-1)),0),EDATE(Bonds!$I259,6*(33-1))))</f>
        <v/>
      </c>
      <c r="AM259" s="16" t="str">
        <f>IF(34&gt;$D259,"",IF($E259=1,EOMONTH(EDATE(Bonds!$I259,6*(34-1)),0),EDATE(Bonds!$I259,6*(34-1))))</f>
        <v/>
      </c>
      <c r="AN259" s="16" t="str">
        <f>IF(35&gt;$D259,"",IF($E259=1,EOMONTH(EDATE(Bonds!$I259,6*(35-1)),0),EDATE(Bonds!$I259,6*(35-1))))</f>
        <v/>
      </c>
      <c r="AO259" s="16" t="str">
        <f>IF(36&gt;$D259,"",IF($E259=1,EOMONTH(EDATE(Bonds!$I259,6*(36-1)),0),EDATE(Bonds!$I259,6*(36-1))))</f>
        <v/>
      </c>
      <c r="AP259" s="16" t="str">
        <f>IF(37&gt;$D259,"",IF($E259=1,EOMONTH(EDATE(Bonds!$I259,6*(37-1)),0),EDATE(Bonds!$I259,6*(37-1))))</f>
        <v/>
      </c>
      <c r="AQ259" s="16" t="str">
        <f>IF(38&gt;$D259,"",IF($E259=1,EOMONTH(EDATE(Bonds!$I259,6*(38-1)),0),EDATE(Bonds!$I259,6*(38-1))))</f>
        <v/>
      </c>
      <c r="AR259" s="16" t="str">
        <f>IF(39&gt;$D259,"",IF($E259=1,EOMONTH(EDATE(Bonds!$I259,6*(39-1)),0),EDATE(Bonds!$I259,6*(39-1))))</f>
        <v/>
      </c>
      <c r="AS259" s="16" t="str">
        <f>IF(40&gt;$D259,"",IF($E259=1,EOMONTH(EDATE(Bonds!$I259,6*(40-1)),0),EDATE(Bonds!$I259,6*(40-1))))</f>
        <v/>
      </c>
      <c r="AT259" s="16" t="str">
        <f>IF(41&gt;$D259,"",IF($E259=1,EOMONTH(EDATE(Bonds!$I259,6*(41-1)),0),EDATE(Bonds!$I259,6*(41-1))))</f>
        <v/>
      </c>
      <c r="AU259" s="16" t="str">
        <f>IF(42&gt;$D259,"",IF($E259=1,EOMONTH(EDATE(Bonds!$I259,6*(42-1)),0),EDATE(Bonds!$I259,6*(42-1))))</f>
        <v/>
      </c>
      <c r="AV259" s="16" t="str">
        <f>IF(43&gt;$D259,"",IF($E259=1,EOMONTH(EDATE(Bonds!$I259,6*(43-1)),0),EDATE(Bonds!$I259,6*(43-1))))</f>
        <v/>
      </c>
      <c r="AW259" s="16" t="str">
        <f>IF(44&gt;$D259,"",IF($E259=1,EOMONTH(EDATE(Bonds!$I259,6*(44-1)),0),EDATE(Bonds!$I259,6*(44-1))))</f>
        <v/>
      </c>
      <c r="AX259" s="16" t="str">
        <f>IF(45&gt;$D259,"",IF($E259=1,EOMONTH(EDATE(Bonds!$I259,6*(45-1)),0),EDATE(Bonds!$I259,6*(45-1))))</f>
        <v/>
      </c>
      <c r="AY259" s="16" t="str">
        <f>IF(46&gt;$D259,"",IF($E259=1,EOMONTH(EDATE(Bonds!$I259,6*(46-1)),0),EDATE(Bonds!$I259,6*(46-1))))</f>
        <v/>
      </c>
      <c r="AZ259" s="16" t="str">
        <f>IF(47&gt;$D259,"",IF($E259=1,EOMONTH(EDATE(Bonds!$I259,6*(47-1)),0),EDATE(Bonds!$I259,6*(47-1))))</f>
        <v/>
      </c>
      <c r="BA259" s="16" t="str">
        <f>IF(48&gt;$D259,"",IF($E259=1,EOMONTH(EDATE(Bonds!$I259,6*(48-1)),0),EDATE(Bonds!$I259,6*(48-1))))</f>
        <v/>
      </c>
      <c r="BB259" s="16" t="str">
        <f>IF(49&gt;$D259,"",IF($E259=1,EOMONTH(EDATE(Bonds!$I259,6*(49-1)),0),EDATE(Bonds!$I259,6*(49-1))))</f>
        <v/>
      </c>
      <c r="BC259" s="16" t="str">
        <f>IF(50&gt;$D259,"",IF($E259=1,EOMONTH(EDATE(Bonds!$I259,6*(50-1)),0),EDATE(Bonds!$I259,6*(50-1))))</f>
        <v/>
      </c>
      <c r="BD259" s="16" t="str">
        <f>IF(51&gt;$D259,"",IF($E259=1,EOMONTH(EDATE(Bonds!$I259,6*(51-1)),0),EDATE(Bonds!$I259,6*(51-1))))</f>
        <v/>
      </c>
      <c r="BE259" s="16" t="str">
        <f>IF(52&gt;$D259,"",IF($E259=1,EOMONTH(EDATE(Bonds!$I259,6*(52-1)),0),EDATE(Bonds!$I259,6*(52-1))))</f>
        <v/>
      </c>
      <c r="BF259" s="16" t="str">
        <f>IF(53&gt;$D259,"",IF($E259=1,EOMONTH(EDATE(Bonds!$I259,6*(53-1)),0),EDATE(Bonds!$I259,6*(53-1))))</f>
        <v/>
      </c>
      <c r="BG259" s="16" t="str">
        <f>IF(54&gt;$D259,"",IF($E259=1,EOMONTH(EDATE(Bonds!$I259,6*(54-1)),0),EDATE(Bonds!$I259,6*(54-1))))</f>
        <v/>
      </c>
      <c r="BH259" s="16" t="str">
        <f>IF(55&gt;$D259,"",IF($E259=1,EOMONTH(EDATE(Bonds!$I259,6*(55-1)),0),EDATE(Bonds!$I259,6*(55-1))))</f>
        <v/>
      </c>
      <c r="BI259" s="16" t="str">
        <f>IF(56&gt;$D259,"",IF($E259=1,EOMONTH(EDATE(Bonds!$I259,6*(56-1)),0),EDATE(Bonds!$I259,6*(56-1))))</f>
        <v/>
      </c>
      <c r="BJ259" s="16" t="str">
        <f>IF(57&gt;$D259,"",IF($E259=1,EOMONTH(EDATE(Bonds!$I259,6*(57-1)),0),EDATE(Bonds!$I259,6*(57-1))))</f>
        <v/>
      </c>
      <c r="BK259" s="16" t="str">
        <f>IF(58&gt;$D259,"",IF($E259=1,EOMONTH(EDATE(Bonds!$I259,6*(58-1)),0),EDATE(Bonds!$I259,6*(58-1))))</f>
        <v/>
      </c>
      <c r="BL259" s="16" t="str">
        <f>IF(59&gt;$D259,"",IF($E259=1,EOMONTH(EDATE(Bonds!$I259,6*(59-1)),0),EDATE(Bonds!$I259,6*(59-1))))</f>
        <v/>
      </c>
      <c r="BM259" s="16" t="str">
        <f>IF(60&gt;$D259,"",IF($E259=1,EOMONTH(EDATE(Bonds!$I259,6*(60-1)),0),EDATE(Bonds!$I259,6*(60-1))))</f>
        <v/>
      </c>
      <c r="BO259" s="22">
        <f t="shared" si="364"/>
        <v>3.7565785405683505E-2</v>
      </c>
      <c r="BP259" s="22">
        <f t="shared" si="365"/>
        <v>4.0160676278393273E-2</v>
      </c>
      <c r="BQ259" s="22">
        <f t="shared" si="366"/>
        <v>4.1870554774944578E-2</v>
      </c>
      <c r="BR259" s="22">
        <f t="shared" si="367"/>
        <v>4.2944346408813706E-2</v>
      </c>
      <c r="BS259" s="22">
        <f t="shared" si="368"/>
        <v>4.3623509349526628E-2</v>
      </c>
      <c r="BT259" s="22">
        <f t="shared" si="369"/>
        <v>4.4041581237153717E-2</v>
      </c>
      <c r="BU259" s="22">
        <f t="shared" si="370"/>
        <v>4.4317074211346924E-2</v>
      </c>
      <c r="BV259" s="22">
        <f t="shared" si="371"/>
        <v>4.4510349250378764E-2</v>
      </c>
      <c r="BW259" s="22">
        <f t="shared" si="372"/>
        <v>4.4674613164434704E-2</v>
      </c>
      <c r="BX259" s="22">
        <f t="shared" si="373"/>
        <v>4.4833625781918747E-2</v>
      </c>
      <c r="BY259" s="22">
        <f t="shared" si="374"/>
        <v>4.5010512910652625E-2</v>
      </c>
      <c r="BZ259" s="22">
        <f t="shared" si="375"/>
        <v>4.5210114329299472E-2</v>
      </c>
      <c r="CA259" s="22">
        <f t="shared" si="376"/>
        <v>4.5440922075908718E-2</v>
      </c>
      <c r="CB259" s="22">
        <f t="shared" si="377"/>
        <v>4.5696854602848114E-2</v>
      </c>
      <c r="CC259" s="22">
        <f t="shared" si="378"/>
        <v>4.5984524498779974E-2</v>
      </c>
      <c r="CD259" s="22">
        <f t="shared" si="379"/>
        <v>4.6291383442721178E-2</v>
      </c>
      <c r="CE259" s="22">
        <f t="shared" si="380"/>
        <v>4.6623645537634352E-2</v>
      </c>
      <c r="CF259" s="22">
        <f t="shared" si="381"/>
        <v>4.6966325803694697E-2</v>
      </c>
      <c r="CG259" s="22">
        <f t="shared" si="382"/>
        <v>4.7326545055286634E-2</v>
      </c>
      <c r="CH259" s="22">
        <f t="shared" si="383"/>
        <v>4.7690605889772114E-2</v>
      </c>
      <c r="CI259" s="22">
        <f t="shared" si="384"/>
        <v>4.8062733545475515E-2</v>
      </c>
      <c r="CJ259" s="22">
        <f t="shared" si="385"/>
        <v>4.8429443223478592E-2</v>
      </c>
      <c r="CK259" s="22">
        <f t="shared" si="386"/>
        <v>4.8799858255796857E-2</v>
      </c>
      <c r="CL259" s="22">
        <f t="shared" si="387"/>
        <v>4.9159299064806136E-2</v>
      </c>
      <c r="CM259" s="22" t="str">
        <f t="shared" si="388"/>
        <v/>
      </c>
      <c r="CN259" s="22" t="str">
        <f t="shared" si="389"/>
        <v/>
      </c>
      <c r="CO259" s="22" t="str">
        <f t="shared" si="390"/>
        <v/>
      </c>
      <c r="CP259" s="22" t="str">
        <f t="shared" si="391"/>
        <v/>
      </c>
      <c r="CQ259" s="22" t="str">
        <f t="shared" si="392"/>
        <v/>
      </c>
      <c r="CR259" s="22" t="str">
        <f t="shared" si="393"/>
        <v/>
      </c>
      <c r="CS259" s="22" t="str">
        <f t="shared" si="394"/>
        <v/>
      </c>
      <c r="CT259" s="22" t="str">
        <f t="shared" si="395"/>
        <v/>
      </c>
      <c r="CU259" s="22" t="str">
        <f t="shared" si="396"/>
        <v/>
      </c>
      <c r="CV259" s="22" t="str">
        <f t="shared" si="397"/>
        <v/>
      </c>
      <c r="CW259" s="22" t="str">
        <f t="shared" si="398"/>
        <v/>
      </c>
      <c r="CX259" s="22" t="str">
        <f t="shared" si="399"/>
        <v/>
      </c>
      <c r="CY259" s="22" t="str">
        <f t="shared" si="400"/>
        <v/>
      </c>
      <c r="CZ259" s="22" t="str">
        <f t="shared" si="401"/>
        <v/>
      </c>
      <c r="DA259" s="22" t="str">
        <f t="shared" si="402"/>
        <v/>
      </c>
      <c r="DB259" s="22" t="str">
        <f t="shared" si="403"/>
        <v/>
      </c>
      <c r="DC259" s="22" t="str">
        <f t="shared" si="404"/>
        <v/>
      </c>
      <c r="DD259" s="22" t="str">
        <f t="shared" si="405"/>
        <v/>
      </c>
      <c r="DE259" s="22" t="str">
        <f t="shared" si="406"/>
        <v/>
      </c>
      <c r="DF259" s="22" t="str">
        <f t="shared" si="407"/>
        <v/>
      </c>
      <c r="DG259" s="22" t="str">
        <f t="shared" si="408"/>
        <v/>
      </c>
      <c r="DH259" s="22" t="str">
        <f t="shared" si="409"/>
        <v/>
      </c>
      <c r="DI259" s="22" t="str">
        <f t="shared" si="410"/>
        <v/>
      </c>
      <c r="DJ259" s="22" t="str">
        <f t="shared" si="411"/>
        <v/>
      </c>
      <c r="DK259" s="22" t="str">
        <f t="shared" si="412"/>
        <v/>
      </c>
      <c r="DL259" s="22" t="str">
        <f t="shared" si="413"/>
        <v/>
      </c>
      <c r="DM259" s="22" t="str">
        <f t="shared" si="414"/>
        <v/>
      </c>
      <c r="DN259" s="22" t="str">
        <f t="shared" si="415"/>
        <v/>
      </c>
      <c r="DO259" s="22" t="str">
        <f t="shared" si="416"/>
        <v/>
      </c>
      <c r="DP259" s="22" t="str">
        <f t="shared" si="417"/>
        <v/>
      </c>
      <c r="DQ259" s="22" t="str">
        <f t="shared" si="418"/>
        <v/>
      </c>
      <c r="DR259" s="22" t="str">
        <f t="shared" si="419"/>
        <v/>
      </c>
      <c r="DS259" s="22" t="str">
        <f t="shared" si="420"/>
        <v/>
      </c>
      <c r="DT259" s="22" t="str">
        <f t="shared" si="421"/>
        <v/>
      </c>
      <c r="DU259" s="22" t="str">
        <f t="shared" si="422"/>
        <v/>
      </c>
      <c r="DV259" s="22" t="str">
        <f t="shared" si="423"/>
        <v/>
      </c>
      <c r="DX259" s="18">
        <f t="shared" si="424"/>
        <v>2.2343082200762434</v>
      </c>
      <c r="DY259" s="18">
        <f t="shared" si="425"/>
        <v>2.1891928909333549</v>
      </c>
      <c r="DZ259" s="18">
        <f t="shared" si="426"/>
        <v>2.1409702619784632</v>
      </c>
      <c r="EA259" s="18">
        <f t="shared" si="427"/>
        <v>2.0929445162414275</v>
      </c>
      <c r="EB259" s="18">
        <f t="shared" si="428"/>
        <v>2.045079290294475</v>
      </c>
      <c r="EC259" s="18">
        <f t="shared" si="429"/>
        <v>1.9990690299061638</v>
      </c>
      <c r="ED259" s="18">
        <f t="shared" si="430"/>
        <v>1.9534582146789514</v>
      </c>
      <c r="EE259" s="18">
        <f t="shared" si="431"/>
        <v>1.9096359616207672</v>
      </c>
      <c r="EF259" s="18">
        <f t="shared" si="432"/>
        <v>1.8659800773885444</v>
      </c>
      <c r="EG259" s="18">
        <f t="shared" si="433"/>
        <v>1.8237371049831543</v>
      </c>
      <c r="EH259" s="18">
        <f t="shared" si="434"/>
        <v>1.7813452102519154</v>
      </c>
      <c r="EI259" s="18">
        <f t="shared" si="435"/>
        <v>1.7398344230128626</v>
      </c>
      <c r="EJ259" s="18">
        <f t="shared" si="436"/>
        <v>1.698201901634097</v>
      </c>
      <c r="EK259" s="18">
        <f t="shared" si="437"/>
        <v>1.6575235916604785</v>
      </c>
      <c r="EL259" s="18">
        <f t="shared" si="438"/>
        <v>1.6164293227298845</v>
      </c>
      <c r="EM259" s="18">
        <f t="shared" si="439"/>
        <v>1.5762636678753736</v>
      </c>
      <c r="EN259" s="18">
        <f t="shared" si="440"/>
        <v>1.5357203139189737</v>
      </c>
      <c r="EO259" s="18">
        <f t="shared" si="441"/>
        <v>1.4961605878603141</v>
      </c>
      <c r="EP259" s="18">
        <f t="shared" si="442"/>
        <v>1.4563233221076368</v>
      </c>
      <c r="EQ259" s="18">
        <f t="shared" si="443"/>
        <v>1.4173495965523673</v>
      </c>
      <c r="ER259" s="18">
        <f t="shared" si="444"/>
        <v>1.3784417458413878</v>
      </c>
      <c r="ES259" s="18">
        <f t="shared" si="445"/>
        <v>1.3407103234579674</v>
      </c>
      <c r="ET259" s="18">
        <f t="shared" si="446"/>
        <v>1.3029607830164305</v>
      </c>
      <c r="EU259" s="18">
        <f t="shared" si="447"/>
        <v>57.554273317265874</v>
      </c>
      <c r="EV259" s="18">
        <f t="shared" si="448"/>
        <v>0</v>
      </c>
      <c r="EW259" s="18">
        <f t="shared" si="449"/>
        <v>0</v>
      </c>
      <c r="EX259" s="18">
        <f t="shared" si="450"/>
        <v>0</v>
      </c>
      <c r="EY259" s="18">
        <f t="shared" si="451"/>
        <v>0</v>
      </c>
      <c r="EZ259" s="18">
        <f t="shared" si="452"/>
        <v>0</v>
      </c>
      <c r="FA259" s="18">
        <f t="shared" si="453"/>
        <v>0</v>
      </c>
      <c r="FB259" s="18">
        <f t="shared" si="454"/>
        <v>0</v>
      </c>
      <c r="FC259" s="18">
        <f t="shared" si="455"/>
        <v>0</v>
      </c>
      <c r="FD259" s="18">
        <f t="shared" si="456"/>
        <v>0</v>
      </c>
      <c r="FE259" s="18">
        <f t="shared" si="457"/>
        <v>0</v>
      </c>
      <c r="FF259" s="18">
        <f t="shared" si="458"/>
        <v>0</v>
      </c>
      <c r="FG259" s="18">
        <f t="shared" si="459"/>
        <v>0</v>
      </c>
      <c r="FH259" s="18">
        <f t="shared" si="460"/>
        <v>0</v>
      </c>
      <c r="FI259" s="18">
        <f t="shared" si="461"/>
        <v>0</v>
      </c>
      <c r="FJ259" s="18">
        <f t="shared" si="462"/>
        <v>0</v>
      </c>
      <c r="FK259" s="18">
        <f t="shared" si="463"/>
        <v>0</v>
      </c>
      <c r="FL259" s="18">
        <f t="shared" si="464"/>
        <v>0</v>
      </c>
      <c r="FM259" s="18">
        <f t="shared" si="465"/>
        <v>0</v>
      </c>
      <c r="FN259" s="18">
        <f t="shared" si="466"/>
        <v>0</v>
      </c>
      <c r="FO259" s="18">
        <f t="shared" si="467"/>
        <v>0</v>
      </c>
      <c r="FP259" s="18">
        <f t="shared" si="468"/>
        <v>0</v>
      </c>
      <c r="FQ259" s="18">
        <f t="shared" si="469"/>
        <v>0</v>
      </c>
      <c r="FR259" s="18">
        <f t="shared" si="470"/>
        <v>0</v>
      </c>
      <c r="FS259" s="18">
        <f t="shared" si="471"/>
        <v>0</v>
      </c>
      <c r="FT259" s="18">
        <f t="shared" si="472"/>
        <v>0</v>
      </c>
      <c r="FU259" s="18">
        <f t="shared" si="473"/>
        <v>0</v>
      </c>
      <c r="FV259" s="18">
        <f t="shared" si="474"/>
        <v>0</v>
      </c>
      <c r="FW259" s="18">
        <f t="shared" si="475"/>
        <v>0</v>
      </c>
      <c r="FX259" s="18">
        <f t="shared" si="476"/>
        <v>0</v>
      </c>
      <c r="FY259" s="18">
        <f t="shared" si="477"/>
        <v>0</v>
      </c>
      <c r="FZ259" s="18">
        <f t="shared" si="478"/>
        <v>0</v>
      </c>
      <c r="GA259" s="18">
        <f t="shared" si="479"/>
        <v>0</v>
      </c>
      <c r="GB259" s="18">
        <f t="shared" si="480"/>
        <v>0</v>
      </c>
      <c r="GC259" s="18">
        <f t="shared" si="481"/>
        <v>0</v>
      </c>
      <c r="GD259" s="18">
        <f t="shared" si="482"/>
        <v>0</v>
      </c>
      <c r="GE259" s="18">
        <f t="shared" si="483"/>
        <v>0</v>
      </c>
    </row>
    <row r="260" spans="1:187" x14ac:dyDescent="0.2">
      <c r="A260">
        <v>257</v>
      </c>
      <c r="B260" s="16">
        <f>Bonds!B260</f>
        <v>50816</v>
      </c>
      <c r="C260" s="17">
        <f>Bonds!C260</f>
        <v>3.5</v>
      </c>
      <c r="D260">
        <f>Bonds!Q260</f>
        <v>25</v>
      </c>
      <c r="E260">
        <f t="shared" ref="E260:E323" si="484">IF(DAY(B260)=DAY(EOMONTH(B260,0)),1,0)</f>
        <v>0</v>
      </c>
      <c r="F260" s="16">
        <f>IF(1&gt;$D260,"",IF($E260=1,EOMONTH(EDATE(Bonds!$I260,6*(1-1)),0),EDATE(Bonds!$I260,6*(1-1))))</f>
        <v>46433</v>
      </c>
      <c r="G260" s="16">
        <f>IF(2&gt;$D260,"",IF($E260=1,EOMONTH(EDATE(Bonds!$I260,6*(2-1)),0),EDATE(Bonds!$I260,6*(2-1))))</f>
        <v>46614</v>
      </c>
      <c r="H260" s="16">
        <f>IF(3&gt;$D260,"",IF($E260=1,EOMONTH(EDATE(Bonds!$I260,6*(3-1)),0),EDATE(Bonds!$I260,6*(3-1))))</f>
        <v>46798</v>
      </c>
      <c r="I260" s="16">
        <f>IF(4&gt;$D260,"",IF($E260=1,EOMONTH(EDATE(Bonds!$I260,6*(4-1)),0),EDATE(Bonds!$I260,6*(4-1))))</f>
        <v>46980</v>
      </c>
      <c r="J260" s="16">
        <f>IF(5&gt;$D260,"",IF($E260=1,EOMONTH(EDATE(Bonds!$I260,6*(5-1)),0),EDATE(Bonds!$I260,6*(5-1))))</f>
        <v>47164</v>
      </c>
      <c r="K260" s="16">
        <f>IF(6&gt;$D260,"",IF($E260=1,EOMONTH(EDATE(Bonds!$I260,6*(6-1)),0),EDATE(Bonds!$I260,6*(6-1))))</f>
        <v>47345</v>
      </c>
      <c r="L260" s="16">
        <f>IF(7&gt;$D260,"",IF($E260=1,EOMONTH(EDATE(Bonds!$I260,6*(7-1)),0),EDATE(Bonds!$I260,6*(7-1))))</f>
        <v>47529</v>
      </c>
      <c r="M260" s="16">
        <f>IF(8&gt;$D260,"",IF($E260=1,EOMONTH(EDATE(Bonds!$I260,6*(8-1)),0),EDATE(Bonds!$I260,6*(8-1))))</f>
        <v>47710</v>
      </c>
      <c r="N260" s="16">
        <f>IF(9&gt;$D260,"",IF($E260=1,EOMONTH(EDATE(Bonds!$I260,6*(9-1)),0),EDATE(Bonds!$I260,6*(9-1))))</f>
        <v>47894</v>
      </c>
      <c r="O260" s="16">
        <f>IF(10&gt;$D260,"",IF($E260=1,EOMONTH(EDATE(Bonds!$I260,6*(10-1)),0),EDATE(Bonds!$I260,6*(10-1))))</f>
        <v>48075</v>
      </c>
      <c r="P260" s="16">
        <f>IF(11&gt;$D260,"",IF($E260=1,EOMONTH(EDATE(Bonds!$I260,6*(11-1)),0),EDATE(Bonds!$I260,6*(11-1))))</f>
        <v>48259</v>
      </c>
      <c r="Q260" s="16">
        <f>IF(12&gt;$D260,"",IF($E260=1,EOMONTH(EDATE(Bonds!$I260,6*(12-1)),0),EDATE(Bonds!$I260,6*(12-1))))</f>
        <v>48441</v>
      </c>
      <c r="R260" s="16">
        <f>IF(13&gt;$D260,"",IF($E260=1,EOMONTH(EDATE(Bonds!$I260,6*(13-1)),0),EDATE(Bonds!$I260,6*(13-1))))</f>
        <v>48625</v>
      </c>
      <c r="S260" s="16">
        <f>IF(14&gt;$D260,"",IF($E260=1,EOMONTH(EDATE(Bonds!$I260,6*(14-1)),0),EDATE(Bonds!$I260,6*(14-1))))</f>
        <v>48806</v>
      </c>
      <c r="T260" s="16">
        <f>IF(15&gt;$D260,"",IF($E260=1,EOMONTH(EDATE(Bonds!$I260,6*(15-1)),0),EDATE(Bonds!$I260,6*(15-1))))</f>
        <v>48990</v>
      </c>
      <c r="U260" s="16">
        <f>IF(16&gt;$D260,"",IF($E260=1,EOMONTH(EDATE(Bonds!$I260,6*(16-1)),0),EDATE(Bonds!$I260,6*(16-1))))</f>
        <v>49171</v>
      </c>
      <c r="V260" s="16">
        <f>IF(17&gt;$D260,"",IF($E260=1,EOMONTH(EDATE(Bonds!$I260,6*(17-1)),0),EDATE(Bonds!$I260,6*(17-1))))</f>
        <v>49355</v>
      </c>
      <c r="W260" s="16">
        <f>IF(18&gt;$D260,"",IF($E260=1,EOMONTH(EDATE(Bonds!$I260,6*(18-1)),0),EDATE(Bonds!$I260,6*(18-1))))</f>
        <v>49536</v>
      </c>
      <c r="X260" s="16">
        <f>IF(19&gt;$D260,"",IF($E260=1,EOMONTH(EDATE(Bonds!$I260,6*(19-1)),0),EDATE(Bonds!$I260,6*(19-1))))</f>
        <v>49720</v>
      </c>
      <c r="Y260" s="16">
        <f>IF(20&gt;$D260,"",IF($E260=1,EOMONTH(EDATE(Bonds!$I260,6*(20-1)),0),EDATE(Bonds!$I260,6*(20-1))))</f>
        <v>49902</v>
      </c>
      <c r="Z260" s="16">
        <f>IF(21&gt;$D260,"",IF($E260=1,EOMONTH(EDATE(Bonds!$I260,6*(21-1)),0),EDATE(Bonds!$I260,6*(21-1))))</f>
        <v>50086</v>
      </c>
      <c r="AA260" s="16">
        <f>IF(22&gt;$D260,"",IF($E260=1,EOMONTH(EDATE(Bonds!$I260,6*(22-1)),0),EDATE(Bonds!$I260,6*(22-1))))</f>
        <v>50267</v>
      </c>
      <c r="AB260" s="16">
        <f>IF(23&gt;$D260,"",IF($E260=1,EOMONTH(EDATE(Bonds!$I260,6*(23-1)),0),EDATE(Bonds!$I260,6*(23-1))))</f>
        <v>50451</v>
      </c>
      <c r="AC260" s="16">
        <f>IF(24&gt;$D260,"",IF($E260=1,EOMONTH(EDATE(Bonds!$I260,6*(24-1)),0),EDATE(Bonds!$I260,6*(24-1))))</f>
        <v>50632</v>
      </c>
      <c r="AD260" s="16">
        <f>IF(25&gt;$D260,"",IF($E260=1,EOMONTH(EDATE(Bonds!$I260,6*(25-1)),0),EDATE(Bonds!$I260,6*(25-1))))</f>
        <v>50816</v>
      </c>
      <c r="AE260" s="16" t="str">
        <f>IF(26&gt;$D260,"",IF($E260=1,EOMONTH(EDATE(Bonds!$I260,6*(26-1)),0),EDATE(Bonds!$I260,6*(26-1))))</f>
        <v/>
      </c>
      <c r="AF260" s="16" t="str">
        <f>IF(27&gt;$D260,"",IF($E260=1,EOMONTH(EDATE(Bonds!$I260,6*(27-1)),0),EDATE(Bonds!$I260,6*(27-1))))</f>
        <v/>
      </c>
      <c r="AG260" s="16" t="str">
        <f>IF(28&gt;$D260,"",IF($E260=1,EOMONTH(EDATE(Bonds!$I260,6*(28-1)),0),EDATE(Bonds!$I260,6*(28-1))))</f>
        <v/>
      </c>
      <c r="AH260" s="16" t="str">
        <f>IF(29&gt;$D260,"",IF($E260=1,EOMONTH(EDATE(Bonds!$I260,6*(29-1)),0),EDATE(Bonds!$I260,6*(29-1))))</f>
        <v/>
      </c>
      <c r="AI260" s="16" t="str">
        <f>IF(30&gt;$D260,"",IF($E260=1,EOMONTH(EDATE(Bonds!$I260,6*(30-1)),0),EDATE(Bonds!$I260,6*(30-1))))</f>
        <v/>
      </c>
      <c r="AJ260" s="16" t="str">
        <f>IF(31&gt;$D260,"",IF($E260=1,EOMONTH(EDATE(Bonds!$I260,6*(31-1)),0),EDATE(Bonds!$I260,6*(31-1))))</f>
        <v/>
      </c>
      <c r="AK260" s="16" t="str">
        <f>IF(32&gt;$D260,"",IF($E260=1,EOMONTH(EDATE(Bonds!$I260,6*(32-1)),0),EDATE(Bonds!$I260,6*(32-1))))</f>
        <v/>
      </c>
      <c r="AL260" s="16" t="str">
        <f>IF(33&gt;$D260,"",IF($E260=1,EOMONTH(EDATE(Bonds!$I260,6*(33-1)),0),EDATE(Bonds!$I260,6*(33-1))))</f>
        <v/>
      </c>
      <c r="AM260" s="16" t="str">
        <f>IF(34&gt;$D260,"",IF($E260=1,EOMONTH(EDATE(Bonds!$I260,6*(34-1)),0),EDATE(Bonds!$I260,6*(34-1))))</f>
        <v/>
      </c>
      <c r="AN260" s="16" t="str">
        <f>IF(35&gt;$D260,"",IF($E260=1,EOMONTH(EDATE(Bonds!$I260,6*(35-1)),0),EDATE(Bonds!$I260,6*(35-1))))</f>
        <v/>
      </c>
      <c r="AO260" s="16" t="str">
        <f>IF(36&gt;$D260,"",IF($E260=1,EOMONTH(EDATE(Bonds!$I260,6*(36-1)),0),EDATE(Bonds!$I260,6*(36-1))))</f>
        <v/>
      </c>
      <c r="AP260" s="16" t="str">
        <f>IF(37&gt;$D260,"",IF($E260=1,EOMONTH(EDATE(Bonds!$I260,6*(37-1)),0),EDATE(Bonds!$I260,6*(37-1))))</f>
        <v/>
      </c>
      <c r="AQ260" s="16" t="str">
        <f>IF(38&gt;$D260,"",IF($E260=1,EOMONTH(EDATE(Bonds!$I260,6*(38-1)),0),EDATE(Bonds!$I260,6*(38-1))))</f>
        <v/>
      </c>
      <c r="AR260" s="16" t="str">
        <f>IF(39&gt;$D260,"",IF($E260=1,EOMONTH(EDATE(Bonds!$I260,6*(39-1)),0),EDATE(Bonds!$I260,6*(39-1))))</f>
        <v/>
      </c>
      <c r="AS260" s="16" t="str">
        <f>IF(40&gt;$D260,"",IF($E260=1,EOMONTH(EDATE(Bonds!$I260,6*(40-1)),0),EDATE(Bonds!$I260,6*(40-1))))</f>
        <v/>
      </c>
      <c r="AT260" s="16" t="str">
        <f>IF(41&gt;$D260,"",IF($E260=1,EOMONTH(EDATE(Bonds!$I260,6*(41-1)),0),EDATE(Bonds!$I260,6*(41-1))))</f>
        <v/>
      </c>
      <c r="AU260" s="16" t="str">
        <f>IF(42&gt;$D260,"",IF($E260=1,EOMONTH(EDATE(Bonds!$I260,6*(42-1)),0),EDATE(Bonds!$I260,6*(42-1))))</f>
        <v/>
      </c>
      <c r="AV260" s="16" t="str">
        <f>IF(43&gt;$D260,"",IF($E260=1,EOMONTH(EDATE(Bonds!$I260,6*(43-1)),0),EDATE(Bonds!$I260,6*(43-1))))</f>
        <v/>
      </c>
      <c r="AW260" s="16" t="str">
        <f>IF(44&gt;$D260,"",IF($E260=1,EOMONTH(EDATE(Bonds!$I260,6*(44-1)),0),EDATE(Bonds!$I260,6*(44-1))))</f>
        <v/>
      </c>
      <c r="AX260" s="16" t="str">
        <f>IF(45&gt;$D260,"",IF($E260=1,EOMONTH(EDATE(Bonds!$I260,6*(45-1)),0),EDATE(Bonds!$I260,6*(45-1))))</f>
        <v/>
      </c>
      <c r="AY260" s="16" t="str">
        <f>IF(46&gt;$D260,"",IF($E260=1,EOMONTH(EDATE(Bonds!$I260,6*(46-1)),0),EDATE(Bonds!$I260,6*(46-1))))</f>
        <v/>
      </c>
      <c r="AZ260" s="16" t="str">
        <f>IF(47&gt;$D260,"",IF($E260=1,EOMONTH(EDATE(Bonds!$I260,6*(47-1)),0),EDATE(Bonds!$I260,6*(47-1))))</f>
        <v/>
      </c>
      <c r="BA260" s="16" t="str">
        <f>IF(48&gt;$D260,"",IF($E260=1,EOMONTH(EDATE(Bonds!$I260,6*(48-1)),0),EDATE(Bonds!$I260,6*(48-1))))</f>
        <v/>
      </c>
      <c r="BB260" s="16" t="str">
        <f>IF(49&gt;$D260,"",IF($E260=1,EOMONTH(EDATE(Bonds!$I260,6*(49-1)),0),EDATE(Bonds!$I260,6*(49-1))))</f>
        <v/>
      </c>
      <c r="BC260" s="16" t="str">
        <f>IF(50&gt;$D260,"",IF($E260=1,EOMONTH(EDATE(Bonds!$I260,6*(50-1)),0),EDATE(Bonds!$I260,6*(50-1))))</f>
        <v/>
      </c>
      <c r="BD260" s="16" t="str">
        <f>IF(51&gt;$D260,"",IF($E260=1,EOMONTH(EDATE(Bonds!$I260,6*(51-1)),0),EDATE(Bonds!$I260,6*(51-1))))</f>
        <v/>
      </c>
      <c r="BE260" s="16" t="str">
        <f>IF(52&gt;$D260,"",IF($E260=1,EOMONTH(EDATE(Bonds!$I260,6*(52-1)),0),EDATE(Bonds!$I260,6*(52-1))))</f>
        <v/>
      </c>
      <c r="BF260" s="16" t="str">
        <f>IF(53&gt;$D260,"",IF($E260=1,EOMONTH(EDATE(Bonds!$I260,6*(53-1)),0),EDATE(Bonds!$I260,6*(53-1))))</f>
        <v/>
      </c>
      <c r="BG260" s="16" t="str">
        <f>IF(54&gt;$D260,"",IF($E260=1,EOMONTH(EDATE(Bonds!$I260,6*(54-1)),0),EDATE(Bonds!$I260,6*(54-1))))</f>
        <v/>
      </c>
      <c r="BH260" s="16" t="str">
        <f>IF(55&gt;$D260,"",IF($E260=1,EOMONTH(EDATE(Bonds!$I260,6*(55-1)),0),EDATE(Bonds!$I260,6*(55-1))))</f>
        <v/>
      </c>
      <c r="BI260" s="16" t="str">
        <f>IF(56&gt;$D260,"",IF($E260=1,EOMONTH(EDATE(Bonds!$I260,6*(56-1)),0),EDATE(Bonds!$I260,6*(56-1))))</f>
        <v/>
      </c>
      <c r="BJ260" s="16" t="str">
        <f>IF(57&gt;$D260,"",IF($E260=1,EOMONTH(EDATE(Bonds!$I260,6*(57-1)),0),EDATE(Bonds!$I260,6*(57-1))))</f>
        <v/>
      </c>
      <c r="BK260" s="16" t="str">
        <f>IF(58&gt;$D260,"",IF($E260=1,EOMONTH(EDATE(Bonds!$I260,6*(58-1)),0),EDATE(Bonds!$I260,6*(58-1))))</f>
        <v/>
      </c>
      <c r="BL260" s="16" t="str">
        <f>IF(59&gt;$D260,"",IF($E260=1,EOMONTH(EDATE(Bonds!$I260,6*(59-1)),0),EDATE(Bonds!$I260,6*(59-1))))</f>
        <v/>
      </c>
      <c r="BM260" s="16" t="str">
        <f>IF(60&gt;$D260,"",IF($E260=1,EOMONTH(EDATE(Bonds!$I260,6*(60-1)),0),EDATE(Bonds!$I260,6*(60-1))))</f>
        <v/>
      </c>
      <c r="BO260" s="22">
        <f t="shared" ref="BO260:BO323" si="485">IF(F260="","",Sv_beta0+Sv_beta1*(1-EXP(-((F260-Settle)/365)/Sv_tau1))/(((F260-Settle)/365)/Sv_tau1)+Sv_beta2*((1-EXP(-((F260-Settle)/365)/Sv_tau1))/(((F260-Settle)/365)/Sv_tau1)-EXP(-((F260-Settle)/365)/Sv_tau1))+Sv_beta3*((1-EXP(-((F260-Settle)/365)/Sv_tau2))/(((F260-Settle)/365)/Sv_tau2)-EXP(-((F260-Settle)/365)/Sv_tau2)))</f>
        <v>3.9020657449939315E-2</v>
      </c>
      <c r="BP260" s="22">
        <f t="shared" ref="BP260:BP323" si="486">IF(G260="","",Sv_beta0+Sv_beta1*(1-EXP(-((G260-Settle)/365)/Sv_tau1))/(((G260-Settle)/365)/Sv_tau1)+Sv_beta2*((1-EXP(-((G260-Settle)/365)/Sv_tau1))/(((G260-Settle)/365)/Sv_tau1)-EXP(-((G260-Settle)/365)/Sv_tau1))+Sv_beta3*((1-EXP(-((G260-Settle)/365)/Sv_tau2))/(((G260-Settle)/365)/Sv_tau2)-EXP(-((G260-Settle)/365)/Sv_tau2)))</f>
        <v>4.1110910077221674E-2</v>
      </c>
      <c r="BQ260" s="22">
        <f t="shared" ref="BQ260:BQ323" si="487">IF(H260="","",Sv_beta0+Sv_beta1*(1-EXP(-((H260-Settle)/365)/Sv_tau1))/(((H260-Settle)/365)/Sv_tau1)+Sv_beta2*((1-EXP(-((H260-Settle)/365)/Sv_tau1))/(((H260-Settle)/365)/Sv_tau1)-EXP(-((H260-Settle)/365)/Sv_tau1))+Sv_beta3*((1-EXP(-((H260-Settle)/365)/Sv_tau2))/(((H260-Settle)/365)/Sv_tau2)-EXP(-((H260-Settle)/365)/Sv_tau2)))</f>
        <v>4.2474903504774571E-2</v>
      </c>
      <c r="BR260" s="22">
        <f t="shared" ref="BR260:BR323" si="488">IF(I260="","",Sv_beta0+Sv_beta1*(1-EXP(-((I260-Settle)/365)/Sv_tau1))/(((I260-Settle)/365)/Sv_tau1)+Sv_beta2*((1-EXP(-((I260-Settle)/365)/Sv_tau1))/(((I260-Settle)/365)/Sv_tau1)-EXP(-((I260-Settle)/365)/Sv_tau1))+Sv_beta3*((1-EXP(-((I260-Settle)/365)/Sv_tau2))/(((I260-Settle)/365)/Sv_tau2)-EXP(-((I260-Settle)/365)/Sv_tau2)))</f>
        <v>4.3324176224102208E-2</v>
      </c>
      <c r="BS260" s="22">
        <f t="shared" ref="BS260:BS323" si="489">IF(J260="","",Sv_beta0+Sv_beta1*(1-EXP(-((J260-Settle)/365)/Sv_tau1))/(((J260-Settle)/365)/Sv_tau1)+Sv_beta2*((1-EXP(-((J260-Settle)/365)/Sv_tau1))/(((J260-Settle)/365)/Sv_tau1)-EXP(-((J260-Settle)/365)/Sv_tau1))+Sv_beta3*((1-EXP(-((J260-Settle)/365)/Sv_tau2))/(((J260-Settle)/365)/Sv_tau2)-EXP(-((J260-Settle)/365)/Sv_tau2)))</f>
        <v>4.3859676958404203E-2</v>
      </c>
      <c r="BT260" s="22">
        <f t="shared" ref="BT260:BT323" si="490">IF(K260="","",Sv_beta0+Sv_beta1*(1-EXP(-((K260-Settle)/365)/Sv_tau1))/(((K260-Settle)/365)/Sv_tau1)+Sv_beta2*((1-EXP(-((K260-Settle)/365)/Sv_tau1))/(((K260-Settle)/365)/Sv_tau1)-EXP(-((K260-Settle)/365)/Sv_tau1))+Sv_beta3*((1-EXP(-((K260-Settle)/365)/Sv_tau2))/(((K260-Settle)/365)/Sv_tau2)-EXP(-((K260-Settle)/365)/Sv_tau2)))</f>
        <v>4.4193064657407355E-2</v>
      </c>
      <c r="BU260" s="22">
        <f t="shared" ref="BU260:BU323" si="491">IF(L260="","",Sv_beta0+Sv_beta1*(1-EXP(-((L260-Settle)/365)/Sv_tau1))/(((L260-Settle)/365)/Sv_tau1)+Sv_beta2*((1-EXP(-((L260-Settle)/365)/Sv_tau1))/(((L260-Settle)/365)/Sv_tau1)-EXP(-((L260-Settle)/365)/Sv_tau1))+Sv_beta3*((1-EXP(-((L260-Settle)/365)/Sv_tau2))/(((L260-Settle)/365)/Sv_tau2)-EXP(-((L260-Settle)/365)/Sv_tau2)))</f>
        <v>4.4421617888674783E-2</v>
      </c>
      <c r="BV260" s="22">
        <f t="shared" ref="BV260:BV323" si="492">IF(M260="","",Sv_beta0+Sv_beta1*(1-EXP(-((M260-Settle)/365)/Sv_tau1))/(((M260-Settle)/365)/Sv_tau1)+Sv_beta2*((1-EXP(-((M260-Settle)/365)/Sv_tau1))/(((M260-Settle)/365)/Sv_tau1)-EXP(-((M260-Settle)/365)/Sv_tau1))+Sv_beta3*((1-EXP(-((M260-Settle)/365)/Sv_tau2))/(((M260-Settle)/365)/Sv_tau2)-EXP(-((M260-Settle)/365)/Sv_tau2)))</f>
        <v>4.4594344852586863E-2</v>
      </c>
      <c r="BW260" s="22">
        <f t="shared" ref="BW260:BW323" si="493">IF(N260="","",Sv_beta0+Sv_beta1*(1-EXP(-((N260-Settle)/365)/Sv_tau1))/(((N260-Settle)/365)/Sv_tau1)+Sv_beta2*((1-EXP(-((N260-Settle)/365)/Sv_tau1))/(((N260-Settle)/365)/Sv_tau1)-EXP(-((N260-Settle)/365)/Sv_tau1))+Sv_beta3*((1-EXP(-((N260-Settle)/365)/Sv_tau2))/(((N260-Settle)/365)/Sv_tau2)-EXP(-((N260-Settle)/365)/Sv_tau2)))</f>
        <v>4.4754437131412791E-2</v>
      </c>
      <c r="BX260" s="22">
        <f t="shared" ref="BX260:BX323" si="494">IF(O260="","",Sv_beta0+Sv_beta1*(1-EXP(-((O260-Settle)/365)/Sv_tau1))/(((O260-Settle)/365)/Sv_tau1)+Sv_beta2*((1-EXP(-((O260-Settle)/365)/Sv_tau1))/(((O260-Settle)/365)/Sv_tau1)-EXP(-((O260-Settle)/365)/Sv_tau1))+Sv_beta3*((1-EXP(-((O260-Settle)/365)/Sv_tau2))/(((O260-Settle)/365)/Sv_tau2)-EXP(-((O260-Settle)/365)/Sv_tau2)))</f>
        <v>4.4919387561918309E-2</v>
      </c>
      <c r="BY260" s="22">
        <f t="shared" ref="BY260:BY323" si="495">IF(P260="","",Sv_beta0+Sv_beta1*(1-EXP(-((P260-Settle)/365)/Sv_tau1))/(((P260-Settle)/365)/Sv_tau1)+Sv_beta2*((1-EXP(-((P260-Settle)/365)/Sv_tau1))/(((P260-Settle)/365)/Sv_tau1)-EXP(-((P260-Settle)/365)/Sv_tau1))+Sv_beta3*((1-EXP(-((P260-Settle)/365)/Sv_tau2))/(((P260-Settle)/365)/Sv_tau2)-EXP(-((P260-Settle)/365)/Sv_tau2)))</f>
        <v>4.5107990909957416E-2</v>
      </c>
      <c r="BZ260" s="22">
        <f t="shared" ref="BZ260:BZ323" si="496">IF(Q260="","",Sv_beta0+Sv_beta1*(1-EXP(-((Q260-Settle)/365)/Sv_tau1))/(((Q260-Settle)/365)/Sv_tau1)+Sv_beta2*((1-EXP(-((Q260-Settle)/365)/Sv_tau1))/(((Q260-Settle)/365)/Sv_tau1)-EXP(-((Q260-Settle)/365)/Sv_tau1))+Sv_beta3*((1-EXP(-((Q260-Settle)/365)/Sv_tau2))/(((Q260-Settle)/365)/Sv_tau2)-EXP(-((Q260-Settle)/365)/Sv_tau2)))</f>
        <v>4.5321776780841601E-2</v>
      </c>
      <c r="CA260" s="22">
        <f t="shared" ref="CA260:CA323" si="497">IF(R260="","",Sv_beta0+Sv_beta1*(1-EXP(-((R260-Settle)/365)/Sv_tau1))/(((R260-Settle)/365)/Sv_tau1)+Sv_beta2*((1-EXP(-((R260-Settle)/365)/Sv_tau1))/(((R260-Settle)/365)/Sv_tau1)-EXP(-((R260-Settle)/365)/Sv_tau1))+Sv_beta3*((1-EXP(-((R260-Settle)/365)/Sv_tau2))/(((R260-Settle)/365)/Sv_tau2)-EXP(-((R260-Settle)/365)/Sv_tau2)))</f>
        <v>4.5567503306295901E-2</v>
      </c>
      <c r="CB260" s="22">
        <f t="shared" ref="CB260:CB323" si="498">IF(S260="","",Sv_beta0+Sv_beta1*(1-EXP(-((S260-Settle)/365)/Sv_tau1))/(((S260-Settle)/365)/Sv_tau1)+Sv_beta2*((1-EXP(-((S260-Settle)/365)/Sv_tau1))/(((S260-Settle)/365)/Sv_tau1)-EXP(-((S260-Settle)/365)/Sv_tau1))+Sv_beta3*((1-EXP(-((S260-Settle)/365)/Sv_tau2))/(((S260-Settle)/365)/Sv_tau2)-EXP(-((S260-Settle)/365)/Sv_tau2)))</f>
        <v>4.583740404551357E-2</v>
      </c>
      <c r="CC260" s="22">
        <f t="shared" ref="CC260:CC323" si="499">IF(T260="","",Sv_beta0+Sv_beta1*(1-EXP(-((T260-Settle)/365)/Sv_tau1))/(((T260-Settle)/365)/Sv_tau1)+Sv_beta2*((1-EXP(-((T260-Settle)/365)/Sv_tau1))/(((T260-Settle)/365)/Sv_tau1)-EXP(-((T260-Settle)/365)/Sv_tau1))+Sv_beta3*((1-EXP(-((T260-Settle)/365)/Sv_tau2))/(((T260-Settle)/365)/Sv_tau2)-EXP(-((T260-Settle)/365)/Sv_tau2)))</f>
        <v>4.6137769365832942E-2</v>
      </c>
      <c r="CD260" s="22">
        <f t="shared" ref="CD260:CD323" si="500">IF(U260="","",Sv_beta0+Sv_beta1*(1-EXP(-((U260-Settle)/365)/Sv_tau1))/(((U260-Settle)/365)/Sv_tau1)+Sv_beta2*((1-EXP(-((U260-Settle)/365)/Sv_tau1))/(((U260-Settle)/365)/Sv_tau1)-EXP(-((U260-Settle)/365)/Sv_tau1))+Sv_beta3*((1-EXP(-((U260-Settle)/365)/Sv_tau2))/(((U260-Settle)/365)/Sv_tau2)-EXP(-((U260-Settle)/365)/Sv_tau2)))</f>
        <v>4.645521716226661E-2</v>
      </c>
      <c r="CE260" s="22">
        <f t="shared" ref="CE260:CE323" si="501">IF(V260="","",Sv_beta0+Sv_beta1*(1-EXP(-((V260-Settle)/365)/Sv_tau1))/(((V260-Settle)/365)/Sv_tau1)+Sv_beta2*((1-EXP(-((V260-Settle)/365)/Sv_tau1))/(((V260-Settle)/365)/Sv_tau1)-EXP(-((V260-Settle)/365)/Sv_tau1))+Sv_beta3*((1-EXP(-((V260-Settle)/365)/Sv_tau2))/(((V260-Settle)/365)/Sv_tau2)-EXP(-((V260-Settle)/365)/Sv_tau2)))</f>
        <v>4.6796125322790962E-2</v>
      </c>
      <c r="CF260" s="22">
        <f t="shared" ref="CF260:CF323" si="502">IF(W260="","",Sv_beta0+Sv_beta1*(1-EXP(-((W260-Settle)/365)/Sv_tau1))/(((W260-Settle)/365)/Sv_tau1)+Sv_beta2*((1-EXP(-((W260-Settle)/365)/Sv_tau1))/(((W260-Settle)/365)/Sv_tau1)-EXP(-((W260-Settle)/365)/Sv_tau1))+Sv_beta3*((1-EXP(-((W260-Settle)/365)/Sv_tau2))/(((W260-Settle)/365)/Sv_tau2)-EXP(-((W260-Settle)/365)/Sv_tau2)))</f>
        <v>4.7145200785802852E-2</v>
      </c>
      <c r="CG260" s="22">
        <f t="shared" ref="CG260:CG323" si="503">IF(X260="","",Sv_beta0+Sv_beta1*(1-EXP(-((X260-Settle)/365)/Sv_tau1))/(((X260-Settle)/365)/Sv_tau1)+Sv_beta2*((1-EXP(-((X260-Settle)/365)/Sv_tau1))/(((X260-Settle)/365)/Sv_tau1)-EXP(-((X260-Settle)/365)/Sv_tau1))+Sv_beta3*((1-EXP(-((X260-Settle)/365)/Sv_tau2))/(((X260-Settle)/365)/Sv_tau2)-EXP(-((X260-Settle)/365)/Sv_tau2)))</f>
        <v>4.7509852279928627E-2</v>
      </c>
      <c r="CH260" s="22">
        <f t="shared" ref="CH260:CH323" si="504">IF(Y260="","",Sv_beta0+Sv_beta1*(1-EXP(-((Y260-Settle)/365)/Sv_tau1))/(((Y260-Settle)/365)/Sv_tau1)+Sv_beta2*((1-EXP(-((Y260-Settle)/365)/Sv_tau1))/(((Y260-Settle)/365)/Sv_tau1)-EXP(-((Y260-Settle)/365)/Sv_tau1))+Sv_beta3*((1-EXP(-((Y260-Settle)/365)/Sv_tau2))/(((Y260-Settle)/365)/Sv_tau2)-EXP(-((Y260-Settle)/365)/Sv_tau2)))</f>
        <v>4.7876381656252784E-2</v>
      </c>
      <c r="CI260" s="22">
        <f t="shared" ref="CI260:CI323" si="505">IF(Z260="","",Sv_beta0+Sv_beta1*(1-EXP(-((Z260-Settle)/365)/Sv_tau1))/(((Z260-Settle)/365)/Sv_tau1)+Sv_beta2*((1-EXP(-((Z260-Settle)/365)/Sv_tau1))/(((Z260-Settle)/365)/Sv_tau1)-EXP(-((Z260-Settle)/365)/Sv_tau1))+Sv_beta3*((1-EXP(-((Z260-Settle)/365)/Sv_tau2))/(((Z260-Settle)/365)/Sv_tau2)-EXP(-((Z260-Settle)/365)/Sv_tau2)))</f>
        <v>4.8249241487260196E-2</v>
      </c>
      <c r="CJ260" s="22">
        <f t="shared" ref="CJ260:CJ323" si="506">IF(AA260="","",Sv_beta0+Sv_beta1*(1-EXP(-((AA260-Settle)/365)/Sv_tau1))/(((AA260-Settle)/365)/Sv_tau1)+Sv_beta2*((1-EXP(-((AA260-Settle)/365)/Sv_tau1))/(((AA260-Settle)/365)/Sv_tau1)-EXP(-((AA260-Settle)/365)/Sv_tau1))+Sv_beta3*((1-EXP(-((AA260-Settle)/365)/Sv_tau2))/(((AA260-Settle)/365)/Sv_tau2)-EXP(-((AA260-Settle)/365)/Sv_tau2)))</f>
        <v>4.8615125031018294E-2</v>
      </c>
      <c r="CK260" s="22">
        <f t="shared" ref="CK260:CK323" si="507">IF(AB260="","",Sv_beta0+Sv_beta1*(1-EXP(-((AB260-Settle)/365)/Sv_tau1))/(((AB260-Settle)/365)/Sv_tau1)+Sv_beta2*((1-EXP(-((AB260-Settle)/365)/Sv_tau1))/(((AB260-Settle)/365)/Sv_tau1)-EXP(-((AB260-Settle)/365)/Sv_tau1))+Sv_beta3*((1-EXP(-((AB260-Settle)/365)/Sv_tau2))/(((AB260-Settle)/365)/Sv_tau2)-EXP(-((AB260-Settle)/365)/Sv_tau2)))</f>
        <v>4.8983317960358812E-2</v>
      </c>
      <c r="CL260" s="22">
        <f t="shared" ref="CL260:CL323" si="508">IF(AC260="","",Sv_beta0+Sv_beta1*(1-EXP(-((AC260-Settle)/365)/Sv_tau1))/(((AC260-Settle)/365)/Sv_tau1)+Sv_beta2*((1-EXP(-((AC260-Settle)/365)/Sv_tau1))/(((AC260-Settle)/365)/Sv_tau1)-EXP(-((AC260-Settle)/365)/Sv_tau1))+Sv_beta3*((1-EXP(-((AC260-Settle)/365)/Sv_tau2))/(((AC260-Settle)/365)/Sv_tau2)-EXP(-((AC260-Settle)/365)/Sv_tau2)))</f>
        <v>4.9339393167434041E-2</v>
      </c>
      <c r="CM260" s="22">
        <f t="shared" ref="CM260:CM323" si="509">IF(AD260="","",Sv_beta0+Sv_beta1*(1-EXP(-((AD260-Settle)/365)/Sv_tau1))/(((AD260-Settle)/365)/Sv_tau1)+Sv_beta2*((1-EXP(-((AD260-Settle)/365)/Sv_tau1))/(((AD260-Settle)/365)/Sv_tau1)-EXP(-((AD260-Settle)/365)/Sv_tau1))+Sv_beta3*((1-EXP(-((AD260-Settle)/365)/Sv_tau2))/(((AD260-Settle)/365)/Sv_tau2)-EXP(-((AD260-Settle)/365)/Sv_tau2)))</f>
        <v>4.9693029322884663E-2</v>
      </c>
      <c r="CN260" s="22" t="str">
        <f t="shared" ref="CN260:CN323" si="510">IF(AE260="","",Sv_beta0+Sv_beta1*(1-EXP(-((AE260-Settle)/365)/Sv_tau1))/(((AE260-Settle)/365)/Sv_tau1)+Sv_beta2*((1-EXP(-((AE260-Settle)/365)/Sv_tau1))/(((AE260-Settle)/365)/Sv_tau1)-EXP(-((AE260-Settle)/365)/Sv_tau1))+Sv_beta3*((1-EXP(-((AE260-Settle)/365)/Sv_tau2))/(((AE260-Settle)/365)/Sv_tau2)-EXP(-((AE260-Settle)/365)/Sv_tau2)))</f>
        <v/>
      </c>
      <c r="CO260" s="22" t="str">
        <f t="shared" ref="CO260:CO323" si="511">IF(AF260="","",Sv_beta0+Sv_beta1*(1-EXP(-((AF260-Settle)/365)/Sv_tau1))/(((AF260-Settle)/365)/Sv_tau1)+Sv_beta2*((1-EXP(-((AF260-Settle)/365)/Sv_tau1))/(((AF260-Settle)/365)/Sv_tau1)-EXP(-((AF260-Settle)/365)/Sv_tau1))+Sv_beta3*((1-EXP(-((AF260-Settle)/365)/Sv_tau2))/(((AF260-Settle)/365)/Sv_tau2)-EXP(-((AF260-Settle)/365)/Sv_tau2)))</f>
        <v/>
      </c>
      <c r="CP260" s="22" t="str">
        <f t="shared" ref="CP260:CP323" si="512">IF(AG260="","",Sv_beta0+Sv_beta1*(1-EXP(-((AG260-Settle)/365)/Sv_tau1))/(((AG260-Settle)/365)/Sv_tau1)+Sv_beta2*((1-EXP(-((AG260-Settle)/365)/Sv_tau1))/(((AG260-Settle)/365)/Sv_tau1)-EXP(-((AG260-Settle)/365)/Sv_tau1))+Sv_beta3*((1-EXP(-((AG260-Settle)/365)/Sv_tau2))/(((AG260-Settle)/365)/Sv_tau2)-EXP(-((AG260-Settle)/365)/Sv_tau2)))</f>
        <v/>
      </c>
      <c r="CQ260" s="22" t="str">
        <f t="shared" ref="CQ260:CQ323" si="513">IF(AH260="","",Sv_beta0+Sv_beta1*(1-EXP(-((AH260-Settle)/365)/Sv_tau1))/(((AH260-Settle)/365)/Sv_tau1)+Sv_beta2*((1-EXP(-((AH260-Settle)/365)/Sv_tau1))/(((AH260-Settle)/365)/Sv_tau1)-EXP(-((AH260-Settle)/365)/Sv_tau1))+Sv_beta3*((1-EXP(-((AH260-Settle)/365)/Sv_tau2))/(((AH260-Settle)/365)/Sv_tau2)-EXP(-((AH260-Settle)/365)/Sv_tau2)))</f>
        <v/>
      </c>
      <c r="CR260" s="22" t="str">
        <f t="shared" ref="CR260:CR323" si="514">IF(AI260="","",Sv_beta0+Sv_beta1*(1-EXP(-((AI260-Settle)/365)/Sv_tau1))/(((AI260-Settle)/365)/Sv_tau1)+Sv_beta2*((1-EXP(-((AI260-Settle)/365)/Sv_tau1))/(((AI260-Settle)/365)/Sv_tau1)-EXP(-((AI260-Settle)/365)/Sv_tau1))+Sv_beta3*((1-EXP(-((AI260-Settle)/365)/Sv_tau2))/(((AI260-Settle)/365)/Sv_tau2)-EXP(-((AI260-Settle)/365)/Sv_tau2)))</f>
        <v/>
      </c>
      <c r="CS260" s="22" t="str">
        <f t="shared" ref="CS260:CS323" si="515">IF(AJ260="","",Sv_beta0+Sv_beta1*(1-EXP(-((AJ260-Settle)/365)/Sv_tau1))/(((AJ260-Settle)/365)/Sv_tau1)+Sv_beta2*((1-EXP(-((AJ260-Settle)/365)/Sv_tau1))/(((AJ260-Settle)/365)/Sv_tau1)-EXP(-((AJ260-Settle)/365)/Sv_tau1))+Sv_beta3*((1-EXP(-((AJ260-Settle)/365)/Sv_tau2))/(((AJ260-Settle)/365)/Sv_tau2)-EXP(-((AJ260-Settle)/365)/Sv_tau2)))</f>
        <v/>
      </c>
      <c r="CT260" s="22" t="str">
        <f t="shared" ref="CT260:CT323" si="516">IF(AK260="","",Sv_beta0+Sv_beta1*(1-EXP(-((AK260-Settle)/365)/Sv_tau1))/(((AK260-Settle)/365)/Sv_tau1)+Sv_beta2*((1-EXP(-((AK260-Settle)/365)/Sv_tau1))/(((AK260-Settle)/365)/Sv_tau1)-EXP(-((AK260-Settle)/365)/Sv_tau1))+Sv_beta3*((1-EXP(-((AK260-Settle)/365)/Sv_tau2))/(((AK260-Settle)/365)/Sv_tau2)-EXP(-((AK260-Settle)/365)/Sv_tau2)))</f>
        <v/>
      </c>
      <c r="CU260" s="22" t="str">
        <f t="shared" ref="CU260:CU323" si="517">IF(AL260="","",Sv_beta0+Sv_beta1*(1-EXP(-((AL260-Settle)/365)/Sv_tau1))/(((AL260-Settle)/365)/Sv_tau1)+Sv_beta2*((1-EXP(-((AL260-Settle)/365)/Sv_tau1))/(((AL260-Settle)/365)/Sv_tau1)-EXP(-((AL260-Settle)/365)/Sv_tau1))+Sv_beta3*((1-EXP(-((AL260-Settle)/365)/Sv_tau2))/(((AL260-Settle)/365)/Sv_tau2)-EXP(-((AL260-Settle)/365)/Sv_tau2)))</f>
        <v/>
      </c>
      <c r="CV260" s="22" t="str">
        <f t="shared" ref="CV260:CV323" si="518">IF(AM260="","",Sv_beta0+Sv_beta1*(1-EXP(-((AM260-Settle)/365)/Sv_tau1))/(((AM260-Settle)/365)/Sv_tau1)+Sv_beta2*((1-EXP(-((AM260-Settle)/365)/Sv_tau1))/(((AM260-Settle)/365)/Sv_tau1)-EXP(-((AM260-Settle)/365)/Sv_tau1))+Sv_beta3*((1-EXP(-((AM260-Settle)/365)/Sv_tau2))/(((AM260-Settle)/365)/Sv_tau2)-EXP(-((AM260-Settle)/365)/Sv_tau2)))</f>
        <v/>
      </c>
      <c r="CW260" s="22" t="str">
        <f t="shared" ref="CW260:CW323" si="519">IF(AN260="","",Sv_beta0+Sv_beta1*(1-EXP(-((AN260-Settle)/365)/Sv_tau1))/(((AN260-Settle)/365)/Sv_tau1)+Sv_beta2*((1-EXP(-((AN260-Settle)/365)/Sv_tau1))/(((AN260-Settle)/365)/Sv_tau1)-EXP(-((AN260-Settle)/365)/Sv_tau1))+Sv_beta3*((1-EXP(-((AN260-Settle)/365)/Sv_tau2))/(((AN260-Settle)/365)/Sv_tau2)-EXP(-((AN260-Settle)/365)/Sv_tau2)))</f>
        <v/>
      </c>
      <c r="CX260" s="22" t="str">
        <f t="shared" ref="CX260:CX323" si="520">IF(AO260="","",Sv_beta0+Sv_beta1*(1-EXP(-((AO260-Settle)/365)/Sv_tau1))/(((AO260-Settle)/365)/Sv_tau1)+Sv_beta2*((1-EXP(-((AO260-Settle)/365)/Sv_tau1))/(((AO260-Settle)/365)/Sv_tau1)-EXP(-((AO260-Settle)/365)/Sv_tau1))+Sv_beta3*((1-EXP(-((AO260-Settle)/365)/Sv_tau2))/(((AO260-Settle)/365)/Sv_tau2)-EXP(-((AO260-Settle)/365)/Sv_tau2)))</f>
        <v/>
      </c>
      <c r="CY260" s="22" t="str">
        <f t="shared" ref="CY260:CY323" si="521">IF(AP260="","",Sv_beta0+Sv_beta1*(1-EXP(-((AP260-Settle)/365)/Sv_tau1))/(((AP260-Settle)/365)/Sv_tau1)+Sv_beta2*((1-EXP(-((AP260-Settle)/365)/Sv_tau1))/(((AP260-Settle)/365)/Sv_tau1)-EXP(-((AP260-Settle)/365)/Sv_tau1))+Sv_beta3*((1-EXP(-((AP260-Settle)/365)/Sv_tau2))/(((AP260-Settle)/365)/Sv_tau2)-EXP(-((AP260-Settle)/365)/Sv_tau2)))</f>
        <v/>
      </c>
      <c r="CZ260" s="22" t="str">
        <f t="shared" ref="CZ260:CZ323" si="522">IF(AQ260="","",Sv_beta0+Sv_beta1*(1-EXP(-((AQ260-Settle)/365)/Sv_tau1))/(((AQ260-Settle)/365)/Sv_tau1)+Sv_beta2*((1-EXP(-((AQ260-Settle)/365)/Sv_tau1))/(((AQ260-Settle)/365)/Sv_tau1)-EXP(-((AQ260-Settle)/365)/Sv_tau1))+Sv_beta3*((1-EXP(-((AQ260-Settle)/365)/Sv_tau2))/(((AQ260-Settle)/365)/Sv_tau2)-EXP(-((AQ260-Settle)/365)/Sv_tau2)))</f>
        <v/>
      </c>
      <c r="DA260" s="22" t="str">
        <f t="shared" ref="DA260:DA323" si="523">IF(AR260="","",Sv_beta0+Sv_beta1*(1-EXP(-((AR260-Settle)/365)/Sv_tau1))/(((AR260-Settle)/365)/Sv_tau1)+Sv_beta2*((1-EXP(-((AR260-Settle)/365)/Sv_tau1))/(((AR260-Settle)/365)/Sv_tau1)-EXP(-((AR260-Settle)/365)/Sv_tau1))+Sv_beta3*((1-EXP(-((AR260-Settle)/365)/Sv_tau2))/(((AR260-Settle)/365)/Sv_tau2)-EXP(-((AR260-Settle)/365)/Sv_tau2)))</f>
        <v/>
      </c>
      <c r="DB260" s="22" t="str">
        <f t="shared" ref="DB260:DB323" si="524">IF(AS260="","",Sv_beta0+Sv_beta1*(1-EXP(-((AS260-Settle)/365)/Sv_tau1))/(((AS260-Settle)/365)/Sv_tau1)+Sv_beta2*((1-EXP(-((AS260-Settle)/365)/Sv_tau1))/(((AS260-Settle)/365)/Sv_tau1)-EXP(-((AS260-Settle)/365)/Sv_tau1))+Sv_beta3*((1-EXP(-((AS260-Settle)/365)/Sv_tau2))/(((AS260-Settle)/365)/Sv_tau2)-EXP(-((AS260-Settle)/365)/Sv_tau2)))</f>
        <v/>
      </c>
      <c r="DC260" s="22" t="str">
        <f t="shared" ref="DC260:DC323" si="525">IF(AT260="","",Sv_beta0+Sv_beta1*(1-EXP(-((AT260-Settle)/365)/Sv_tau1))/(((AT260-Settle)/365)/Sv_tau1)+Sv_beta2*((1-EXP(-((AT260-Settle)/365)/Sv_tau1))/(((AT260-Settle)/365)/Sv_tau1)-EXP(-((AT260-Settle)/365)/Sv_tau1))+Sv_beta3*((1-EXP(-((AT260-Settle)/365)/Sv_tau2))/(((AT260-Settle)/365)/Sv_tau2)-EXP(-((AT260-Settle)/365)/Sv_tau2)))</f>
        <v/>
      </c>
      <c r="DD260" s="22" t="str">
        <f t="shared" ref="DD260:DD323" si="526">IF(AU260="","",Sv_beta0+Sv_beta1*(1-EXP(-((AU260-Settle)/365)/Sv_tau1))/(((AU260-Settle)/365)/Sv_tau1)+Sv_beta2*((1-EXP(-((AU260-Settle)/365)/Sv_tau1))/(((AU260-Settle)/365)/Sv_tau1)-EXP(-((AU260-Settle)/365)/Sv_tau1))+Sv_beta3*((1-EXP(-((AU260-Settle)/365)/Sv_tau2))/(((AU260-Settle)/365)/Sv_tau2)-EXP(-((AU260-Settle)/365)/Sv_tau2)))</f>
        <v/>
      </c>
      <c r="DE260" s="22" t="str">
        <f t="shared" ref="DE260:DE323" si="527">IF(AV260="","",Sv_beta0+Sv_beta1*(1-EXP(-((AV260-Settle)/365)/Sv_tau1))/(((AV260-Settle)/365)/Sv_tau1)+Sv_beta2*((1-EXP(-((AV260-Settle)/365)/Sv_tau1))/(((AV260-Settle)/365)/Sv_tau1)-EXP(-((AV260-Settle)/365)/Sv_tau1))+Sv_beta3*((1-EXP(-((AV260-Settle)/365)/Sv_tau2))/(((AV260-Settle)/365)/Sv_tau2)-EXP(-((AV260-Settle)/365)/Sv_tau2)))</f>
        <v/>
      </c>
      <c r="DF260" s="22" t="str">
        <f t="shared" ref="DF260:DF323" si="528">IF(AW260="","",Sv_beta0+Sv_beta1*(1-EXP(-((AW260-Settle)/365)/Sv_tau1))/(((AW260-Settle)/365)/Sv_tau1)+Sv_beta2*((1-EXP(-((AW260-Settle)/365)/Sv_tau1))/(((AW260-Settle)/365)/Sv_tau1)-EXP(-((AW260-Settle)/365)/Sv_tau1))+Sv_beta3*((1-EXP(-((AW260-Settle)/365)/Sv_tau2))/(((AW260-Settle)/365)/Sv_tau2)-EXP(-((AW260-Settle)/365)/Sv_tau2)))</f>
        <v/>
      </c>
      <c r="DG260" s="22" t="str">
        <f t="shared" ref="DG260:DG323" si="529">IF(AX260="","",Sv_beta0+Sv_beta1*(1-EXP(-((AX260-Settle)/365)/Sv_tau1))/(((AX260-Settle)/365)/Sv_tau1)+Sv_beta2*((1-EXP(-((AX260-Settle)/365)/Sv_tau1))/(((AX260-Settle)/365)/Sv_tau1)-EXP(-((AX260-Settle)/365)/Sv_tau1))+Sv_beta3*((1-EXP(-((AX260-Settle)/365)/Sv_tau2))/(((AX260-Settle)/365)/Sv_tau2)-EXP(-((AX260-Settle)/365)/Sv_tau2)))</f>
        <v/>
      </c>
      <c r="DH260" s="22" t="str">
        <f t="shared" ref="DH260:DH323" si="530">IF(AY260="","",Sv_beta0+Sv_beta1*(1-EXP(-((AY260-Settle)/365)/Sv_tau1))/(((AY260-Settle)/365)/Sv_tau1)+Sv_beta2*((1-EXP(-((AY260-Settle)/365)/Sv_tau1))/(((AY260-Settle)/365)/Sv_tau1)-EXP(-((AY260-Settle)/365)/Sv_tau1))+Sv_beta3*((1-EXP(-((AY260-Settle)/365)/Sv_tau2))/(((AY260-Settle)/365)/Sv_tau2)-EXP(-((AY260-Settle)/365)/Sv_tau2)))</f>
        <v/>
      </c>
      <c r="DI260" s="22" t="str">
        <f t="shared" ref="DI260:DI323" si="531">IF(AZ260="","",Sv_beta0+Sv_beta1*(1-EXP(-((AZ260-Settle)/365)/Sv_tau1))/(((AZ260-Settle)/365)/Sv_tau1)+Sv_beta2*((1-EXP(-((AZ260-Settle)/365)/Sv_tau1))/(((AZ260-Settle)/365)/Sv_tau1)-EXP(-((AZ260-Settle)/365)/Sv_tau1))+Sv_beta3*((1-EXP(-((AZ260-Settle)/365)/Sv_tau2))/(((AZ260-Settle)/365)/Sv_tau2)-EXP(-((AZ260-Settle)/365)/Sv_tau2)))</f>
        <v/>
      </c>
      <c r="DJ260" s="22" t="str">
        <f t="shared" ref="DJ260:DJ323" si="532">IF(BA260="","",Sv_beta0+Sv_beta1*(1-EXP(-((BA260-Settle)/365)/Sv_tau1))/(((BA260-Settle)/365)/Sv_tau1)+Sv_beta2*((1-EXP(-((BA260-Settle)/365)/Sv_tau1))/(((BA260-Settle)/365)/Sv_tau1)-EXP(-((BA260-Settle)/365)/Sv_tau1))+Sv_beta3*((1-EXP(-((BA260-Settle)/365)/Sv_tau2))/(((BA260-Settle)/365)/Sv_tau2)-EXP(-((BA260-Settle)/365)/Sv_tau2)))</f>
        <v/>
      </c>
      <c r="DK260" s="22" t="str">
        <f t="shared" ref="DK260:DK323" si="533">IF(BB260="","",Sv_beta0+Sv_beta1*(1-EXP(-((BB260-Settle)/365)/Sv_tau1))/(((BB260-Settle)/365)/Sv_tau1)+Sv_beta2*((1-EXP(-((BB260-Settle)/365)/Sv_tau1))/(((BB260-Settle)/365)/Sv_tau1)-EXP(-((BB260-Settle)/365)/Sv_tau1))+Sv_beta3*((1-EXP(-((BB260-Settle)/365)/Sv_tau2))/(((BB260-Settle)/365)/Sv_tau2)-EXP(-((BB260-Settle)/365)/Sv_tau2)))</f>
        <v/>
      </c>
      <c r="DL260" s="22" t="str">
        <f t="shared" ref="DL260:DL323" si="534">IF(BC260="","",Sv_beta0+Sv_beta1*(1-EXP(-((BC260-Settle)/365)/Sv_tau1))/(((BC260-Settle)/365)/Sv_tau1)+Sv_beta2*((1-EXP(-((BC260-Settle)/365)/Sv_tau1))/(((BC260-Settle)/365)/Sv_tau1)-EXP(-((BC260-Settle)/365)/Sv_tau1))+Sv_beta3*((1-EXP(-((BC260-Settle)/365)/Sv_tau2))/(((BC260-Settle)/365)/Sv_tau2)-EXP(-((BC260-Settle)/365)/Sv_tau2)))</f>
        <v/>
      </c>
      <c r="DM260" s="22" t="str">
        <f t="shared" ref="DM260:DM323" si="535">IF(BD260="","",Sv_beta0+Sv_beta1*(1-EXP(-((BD260-Settle)/365)/Sv_tau1))/(((BD260-Settle)/365)/Sv_tau1)+Sv_beta2*((1-EXP(-((BD260-Settle)/365)/Sv_tau1))/(((BD260-Settle)/365)/Sv_tau1)-EXP(-((BD260-Settle)/365)/Sv_tau1))+Sv_beta3*((1-EXP(-((BD260-Settle)/365)/Sv_tau2))/(((BD260-Settle)/365)/Sv_tau2)-EXP(-((BD260-Settle)/365)/Sv_tau2)))</f>
        <v/>
      </c>
      <c r="DN260" s="22" t="str">
        <f t="shared" ref="DN260:DN323" si="536">IF(BE260="","",Sv_beta0+Sv_beta1*(1-EXP(-((BE260-Settle)/365)/Sv_tau1))/(((BE260-Settle)/365)/Sv_tau1)+Sv_beta2*((1-EXP(-((BE260-Settle)/365)/Sv_tau1))/(((BE260-Settle)/365)/Sv_tau1)-EXP(-((BE260-Settle)/365)/Sv_tau1))+Sv_beta3*((1-EXP(-((BE260-Settle)/365)/Sv_tau2))/(((BE260-Settle)/365)/Sv_tau2)-EXP(-((BE260-Settle)/365)/Sv_tau2)))</f>
        <v/>
      </c>
      <c r="DO260" s="22" t="str">
        <f t="shared" ref="DO260:DO323" si="537">IF(BF260="","",Sv_beta0+Sv_beta1*(1-EXP(-((BF260-Settle)/365)/Sv_tau1))/(((BF260-Settle)/365)/Sv_tau1)+Sv_beta2*((1-EXP(-((BF260-Settle)/365)/Sv_tau1))/(((BF260-Settle)/365)/Sv_tau1)-EXP(-((BF260-Settle)/365)/Sv_tau1))+Sv_beta3*((1-EXP(-((BF260-Settle)/365)/Sv_tau2))/(((BF260-Settle)/365)/Sv_tau2)-EXP(-((BF260-Settle)/365)/Sv_tau2)))</f>
        <v/>
      </c>
      <c r="DP260" s="22" t="str">
        <f t="shared" ref="DP260:DP323" si="538">IF(BG260="","",Sv_beta0+Sv_beta1*(1-EXP(-((BG260-Settle)/365)/Sv_tau1))/(((BG260-Settle)/365)/Sv_tau1)+Sv_beta2*((1-EXP(-((BG260-Settle)/365)/Sv_tau1))/(((BG260-Settle)/365)/Sv_tau1)-EXP(-((BG260-Settle)/365)/Sv_tau1))+Sv_beta3*((1-EXP(-((BG260-Settle)/365)/Sv_tau2))/(((BG260-Settle)/365)/Sv_tau2)-EXP(-((BG260-Settle)/365)/Sv_tau2)))</f>
        <v/>
      </c>
      <c r="DQ260" s="22" t="str">
        <f t="shared" ref="DQ260:DQ323" si="539">IF(BH260="","",Sv_beta0+Sv_beta1*(1-EXP(-((BH260-Settle)/365)/Sv_tau1))/(((BH260-Settle)/365)/Sv_tau1)+Sv_beta2*((1-EXP(-((BH260-Settle)/365)/Sv_tau1))/(((BH260-Settle)/365)/Sv_tau1)-EXP(-((BH260-Settle)/365)/Sv_tau1))+Sv_beta3*((1-EXP(-((BH260-Settle)/365)/Sv_tau2))/(((BH260-Settle)/365)/Sv_tau2)-EXP(-((BH260-Settle)/365)/Sv_tau2)))</f>
        <v/>
      </c>
      <c r="DR260" s="22" t="str">
        <f t="shared" ref="DR260:DR323" si="540">IF(BI260="","",Sv_beta0+Sv_beta1*(1-EXP(-((BI260-Settle)/365)/Sv_tau1))/(((BI260-Settle)/365)/Sv_tau1)+Sv_beta2*((1-EXP(-((BI260-Settle)/365)/Sv_tau1))/(((BI260-Settle)/365)/Sv_tau1)-EXP(-((BI260-Settle)/365)/Sv_tau1))+Sv_beta3*((1-EXP(-((BI260-Settle)/365)/Sv_tau2))/(((BI260-Settle)/365)/Sv_tau2)-EXP(-((BI260-Settle)/365)/Sv_tau2)))</f>
        <v/>
      </c>
      <c r="DS260" s="22" t="str">
        <f t="shared" ref="DS260:DS323" si="541">IF(BJ260="","",Sv_beta0+Sv_beta1*(1-EXP(-((BJ260-Settle)/365)/Sv_tau1))/(((BJ260-Settle)/365)/Sv_tau1)+Sv_beta2*((1-EXP(-((BJ260-Settle)/365)/Sv_tau1))/(((BJ260-Settle)/365)/Sv_tau1)-EXP(-((BJ260-Settle)/365)/Sv_tau1))+Sv_beta3*((1-EXP(-((BJ260-Settle)/365)/Sv_tau2))/(((BJ260-Settle)/365)/Sv_tau2)-EXP(-((BJ260-Settle)/365)/Sv_tau2)))</f>
        <v/>
      </c>
      <c r="DT260" s="22" t="str">
        <f t="shared" ref="DT260:DT323" si="542">IF(BK260="","",Sv_beta0+Sv_beta1*(1-EXP(-((BK260-Settle)/365)/Sv_tau1))/(((BK260-Settle)/365)/Sv_tau1)+Sv_beta2*((1-EXP(-((BK260-Settle)/365)/Sv_tau1))/(((BK260-Settle)/365)/Sv_tau1)-EXP(-((BK260-Settle)/365)/Sv_tau1))+Sv_beta3*((1-EXP(-((BK260-Settle)/365)/Sv_tau2))/(((BK260-Settle)/365)/Sv_tau2)-EXP(-((BK260-Settle)/365)/Sv_tau2)))</f>
        <v/>
      </c>
      <c r="DU260" s="22" t="str">
        <f t="shared" ref="DU260:DU323" si="543">IF(BL260="","",Sv_beta0+Sv_beta1*(1-EXP(-((BL260-Settle)/365)/Sv_tau1))/(((BL260-Settle)/365)/Sv_tau1)+Sv_beta2*((1-EXP(-((BL260-Settle)/365)/Sv_tau1))/(((BL260-Settle)/365)/Sv_tau1)-EXP(-((BL260-Settle)/365)/Sv_tau1))+Sv_beta3*((1-EXP(-((BL260-Settle)/365)/Sv_tau2))/(((BL260-Settle)/365)/Sv_tau2)-EXP(-((BL260-Settle)/365)/Sv_tau2)))</f>
        <v/>
      </c>
      <c r="DV260" s="22" t="str">
        <f t="shared" ref="DV260:DV323" si="544">IF(BM260="","",Sv_beta0+Sv_beta1*(1-EXP(-((BM260-Settle)/365)/Sv_tau1))/(((BM260-Settle)/365)/Sv_tau1)+Sv_beta2*((1-EXP(-((BM260-Settle)/365)/Sv_tau1))/(((BM260-Settle)/365)/Sv_tau1)-EXP(-((BM260-Settle)/365)/Sv_tau1))+Sv_beta3*((1-EXP(-((BM260-Settle)/365)/Sv_tau2))/(((BM260-Settle)/365)/Sv_tau2)-EXP(-((BM260-Settle)/365)/Sv_tau2)))</f>
        <v/>
      </c>
      <c r="DX260" s="18">
        <f t="shared" ref="DX260:DX323" si="545">IF(F260="",0,($C260/2+IF(1=$D260,100,0))*EXP(-BO260*((F260-Settle)/365)))</f>
        <v>1.7203208983022387</v>
      </c>
      <c r="DY260" s="18">
        <f t="shared" ref="DY260:DY323" si="546">IF(G260="",0,($C260/2+IF(2=$D260,100,0))*EXP(-BP260*((G260-Settle)/365)))</f>
        <v>1.6840608695603339</v>
      </c>
      <c r="DZ260" s="18">
        <f t="shared" ref="DZ260:DZ323" si="547">IF(H260="",0,($C260/2+IF(3=$D260,100,0))*EXP(-BQ260*((H260-Settle)/365)))</f>
        <v>1.6462858467800523</v>
      </c>
      <c r="EA260" s="18">
        <f t="shared" ref="EA260:EA323" si="548">IF(I260="",0,($C260/2+IF(4=$D260,100,0))*EXP(-BR260*((I260-Settle)/365)))</f>
        <v>1.6091361015100074</v>
      </c>
      <c r="EB260" s="18">
        <f t="shared" ref="EB260:EB323" si="549">IF(J260="",0,($C260/2+IF(5=$D260,100,0))*EXP(-BS260*((J260-Settle)/365)))</f>
        <v>1.5723166590209234</v>
      </c>
      <c r="EC260" s="18">
        <f t="shared" ref="EC260:EC323" si="550">IF(K260="",0,($C260/2+IF(6=$D260,100,0))*EXP(-BT260*((K260-Settle)/365)))</f>
        <v>1.5369829361126222</v>
      </c>
      <c r="ED260" s="18">
        <f t="shared" ref="ED260:ED323" si="551">IF(L260="",0,($C260/2+IF(7=$D260,100,0))*EXP(-BU260*((L260-Settle)/365)))</f>
        <v>1.5019387013735686</v>
      </c>
      <c r="EE260" s="18">
        <f t="shared" ref="EE260:EE323" si="552">IF(M260="",0,($C260/2+IF(8=$D260,100,0))*EXP(-BV260*((M260-Settle)/365)))</f>
        <v>1.4682165943327807</v>
      </c>
      <c r="EF260" s="18">
        <f t="shared" ref="EF260:EF323" si="553">IF(N260="",0,($C260/2+IF(9=$D260,100,0))*EXP(-BW260*((N260-Settle)/365)))</f>
        <v>1.4345583633523318</v>
      </c>
      <c r="EG260" s="18">
        <f t="shared" ref="EG260:EG323" si="554">IF(O260="",0,($C260/2+IF(10=$D260,100,0))*EXP(-BX260*((O260-Settle)/365)))</f>
        <v>1.4019293385467466</v>
      </c>
      <c r="EH260" s="18">
        <f t="shared" ref="EH260:EH323" si="555">IF(P260="",0,($C260/2+IF(11=$D260,100,0))*EXP(-BY260*((P260-Settle)/365)))</f>
        <v>1.3691346308818884</v>
      </c>
      <c r="EI260" s="18">
        <f t="shared" ref="EI260:EI323" si="556">IF(Q260="",0,($C260/2+IF(12=$D260,100,0))*EXP(-BZ260*((Q260-Settle)/365)))</f>
        <v>1.3369846949974475</v>
      </c>
      <c r="EJ260" s="18">
        <f t="shared" ref="EJ260:EJ323" si="557">IF(R260="",0,($C260/2+IF(13=$D260,100,0))*EXP(-CA260*((R260-Settle)/365)))</f>
        <v>1.3047171672101661</v>
      </c>
      <c r="EK260" s="18">
        <f t="shared" ref="EK260:EK323" si="558">IF(S260="",0,($C260/2+IF(14=$D260,100,0))*EXP(-CB260*((S260-Settle)/365)))</f>
        <v>1.2731787958284186</v>
      </c>
      <c r="EL260" s="18">
        <f t="shared" ref="EL260:EL323" si="559">IF(T260="",0,($C260/2+IF(15=$D260,100,0))*EXP(-CC260*((T260-Settle)/365)))</f>
        <v>1.2413181225254675</v>
      </c>
      <c r="EM260" s="18">
        <f t="shared" ref="EM260:EM323" si="560">IF(U260="",0,($C260/2+IF(16=$D260,100,0))*EXP(-CD260*((U260-Settle)/365)))</f>
        <v>1.2101860294322377</v>
      </c>
      <c r="EN260" s="18">
        <f t="shared" ref="EN260:EN323" si="561">IF(V260="",0,($C260/2+IF(17=$D260,100,0))*EXP(-CE260*((V260-Settle)/365)))</f>
        <v>1.1787764552872346</v>
      </c>
      <c r="EO260" s="18">
        <f t="shared" ref="EO260:EO323" si="562">IF(W260="",0,($C260/2+IF(18=$D260,100,0))*EXP(-CF260*((W260-Settle)/365)))</f>
        <v>1.1481484592078095</v>
      </c>
      <c r="EP260" s="18">
        <f t="shared" ref="EP260:EP323" si="563">IF(X260="",0,($C260/2+IF(19=$D260,100,0))*EXP(-CG260*((X260-Settle)/365)))</f>
        <v>1.1173284828778274</v>
      </c>
      <c r="EQ260" s="18">
        <f t="shared" ref="EQ260:EQ323" si="564">IF(Y260="",0,($C260/2+IF(20=$D260,100,0))*EXP(-CH260*((Y260-Settle)/365)))</f>
        <v>1.0872009992084097</v>
      </c>
      <c r="ER260" s="18">
        <f t="shared" ref="ER260:ER323" si="565">IF(Z260="",0,($C260/2+IF(21=$D260,100,0))*EXP(-CI260*((Z260-Settle)/365)))</f>
        <v>1.057149834696844</v>
      </c>
      <c r="ES260" s="18">
        <f t="shared" ref="ES260:ES323" si="566">IF(AA260="",0,($C260/2+IF(22=$D260,100,0))*EXP(-CJ260*((AA260-Settle)/365)))</f>
        <v>1.0280321564992592</v>
      </c>
      <c r="ET260" s="18">
        <f t="shared" ref="ET260:ET323" si="567">IF(AB260="",0,($C260/2+IF(23=$D260,100,0))*EXP(-CK260*((AB260-Settle)/365)))</f>
        <v>0.99892512646906029</v>
      </c>
      <c r="EU260" s="18">
        <f t="shared" ref="EU260:EU323" si="568">IF(AC260="",0,($C260/2+IF(24=$D260,100,0))*EXP(-CL260*((AC260-Settle)/365)))</f>
        <v>0.97081609586955742</v>
      </c>
      <c r="EV260" s="18">
        <f t="shared" ref="EV260:EV323" si="569">IF(AD260="",0,($C260/2+IF(25=$D260,100,0))*EXP(-CM260*((AD260-Settle)/365)))</f>
        <v>54.817571526991856</v>
      </c>
      <c r="EW260" s="18">
        <f t="shared" ref="EW260:EW323" si="570">IF(AE260="",0,($C260/2+IF(26=$D260,100,0))*EXP(-CN260*((AE260-Settle)/365)))</f>
        <v>0</v>
      </c>
      <c r="EX260" s="18">
        <f t="shared" ref="EX260:EX323" si="571">IF(AF260="",0,($C260/2+IF(27=$D260,100,0))*EXP(-CO260*((AF260-Settle)/365)))</f>
        <v>0</v>
      </c>
      <c r="EY260" s="18">
        <f t="shared" ref="EY260:EY323" si="572">IF(AG260="",0,($C260/2+IF(28=$D260,100,0))*EXP(-CP260*((AG260-Settle)/365)))</f>
        <v>0</v>
      </c>
      <c r="EZ260" s="18">
        <f t="shared" ref="EZ260:EZ323" si="573">IF(AH260="",0,($C260/2+IF(29=$D260,100,0))*EXP(-CQ260*((AH260-Settle)/365)))</f>
        <v>0</v>
      </c>
      <c r="FA260" s="18">
        <f t="shared" ref="FA260:FA323" si="574">IF(AI260="",0,($C260/2+IF(30=$D260,100,0))*EXP(-CR260*((AI260-Settle)/365)))</f>
        <v>0</v>
      </c>
      <c r="FB260" s="18">
        <f t="shared" ref="FB260:FB323" si="575">IF(AJ260="",0,($C260/2+IF(31=$D260,100,0))*EXP(-CS260*((AJ260-Settle)/365)))</f>
        <v>0</v>
      </c>
      <c r="FC260" s="18">
        <f t="shared" ref="FC260:FC323" si="576">IF(AK260="",0,($C260/2+IF(32=$D260,100,0))*EXP(-CT260*((AK260-Settle)/365)))</f>
        <v>0</v>
      </c>
      <c r="FD260" s="18">
        <f t="shared" ref="FD260:FD323" si="577">IF(AL260="",0,($C260/2+IF(33=$D260,100,0))*EXP(-CU260*((AL260-Settle)/365)))</f>
        <v>0</v>
      </c>
      <c r="FE260" s="18">
        <f t="shared" ref="FE260:FE323" si="578">IF(AM260="",0,($C260/2+IF(34=$D260,100,0))*EXP(-CV260*((AM260-Settle)/365)))</f>
        <v>0</v>
      </c>
      <c r="FF260" s="18">
        <f t="shared" ref="FF260:FF323" si="579">IF(AN260="",0,($C260/2+IF(35=$D260,100,0))*EXP(-CW260*((AN260-Settle)/365)))</f>
        <v>0</v>
      </c>
      <c r="FG260" s="18">
        <f t="shared" ref="FG260:FG323" si="580">IF(AO260="",0,($C260/2+IF(36=$D260,100,0))*EXP(-CX260*((AO260-Settle)/365)))</f>
        <v>0</v>
      </c>
      <c r="FH260" s="18">
        <f t="shared" ref="FH260:FH323" si="581">IF(AP260="",0,($C260/2+IF(37=$D260,100,0))*EXP(-CY260*((AP260-Settle)/365)))</f>
        <v>0</v>
      </c>
      <c r="FI260" s="18">
        <f t="shared" ref="FI260:FI323" si="582">IF(AQ260="",0,($C260/2+IF(38=$D260,100,0))*EXP(-CZ260*((AQ260-Settle)/365)))</f>
        <v>0</v>
      </c>
      <c r="FJ260" s="18">
        <f t="shared" ref="FJ260:FJ323" si="583">IF(AR260="",0,($C260/2+IF(39=$D260,100,0))*EXP(-DA260*((AR260-Settle)/365)))</f>
        <v>0</v>
      </c>
      <c r="FK260" s="18">
        <f t="shared" ref="FK260:FK323" si="584">IF(AS260="",0,($C260/2+IF(40=$D260,100,0))*EXP(-DB260*((AS260-Settle)/365)))</f>
        <v>0</v>
      </c>
      <c r="FL260" s="18">
        <f t="shared" ref="FL260:FL323" si="585">IF(AT260="",0,($C260/2+IF(41=$D260,100,0))*EXP(-DC260*((AT260-Settle)/365)))</f>
        <v>0</v>
      </c>
      <c r="FM260" s="18">
        <f t="shared" ref="FM260:FM323" si="586">IF(AU260="",0,($C260/2+IF(42=$D260,100,0))*EXP(-DD260*((AU260-Settle)/365)))</f>
        <v>0</v>
      </c>
      <c r="FN260" s="18">
        <f t="shared" ref="FN260:FN323" si="587">IF(AV260="",0,($C260/2+IF(43=$D260,100,0))*EXP(-DE260*((AV260-Settle)/365)))</f>
        <v>0</v>
      </c>
      <c r="FO260" s="18">
        <f t="shared" ref="FO260:FO323" si="588">IF(AW260="",0,($C260/2+IF(44=$D260,100,0))*EXP(-DF260*((AW260-Settle)/365)))</f>
        <v>0</v>
      </c>
      <c r="FP260" s="18">
        <f t="shared" ref="FP260:FP323" si="589">IF(AX260="",0,($C260/2+IF(45=$D260,100,0))*EXP(-DG260*((AX260-Settle)/365)))</f>
        <v>0</v>
      </c>
      <c r="FQ260" s="18">
        <f t="shared" ref="FQ260:FQ323" si="590">IF(AY260="",0,($C260/2+IF(46=$D260,100,0))*EXP(-DH260*((AY260-Settle)/365)))</f>
        <v>0</v>
      </c>
      <c r="FR260" s="18">
        <f t="shared" ref="FR260:FR323" si="591">IF(AZ260="",0,($C260/2+IF(47=$D260,100,0))*EXP(-DI260*((AZ260-Settle)/365)))</f>
        <v>0</v>
      </c>
      <c r="FS260" s="18">
        <f t="shared" ref="FS260:FS323" si="592">IF(BA260="",0,($C260/2+IF(48=$D260,100,0))*EXP(-DJ260*((BA260-Settle)/365)))</f>
        <v>0</v>
      </c>
      <c r="FT260" s="18">
        <f t="shared" ref="FT260:FT323" si="593">IF(BB260="",0,($C260/2+IF(49=$D260,100,0))*EXP(-DK260*((BB260-Settle)/365)))</f>
        <v>0</v>
      </c>
      <c r="FU260" s="18">
        <f t="shared" ref="FU260:FU323" si="594">IF(BC260="",0,($C260/2+IF(50=$D260,100,0))*EXP(-DL260*((BC260-Settle)/365)))</f>
        <v>0</v>
      </c>
      <c r="FV260" s="18">
        <f t="shared" ref="FV260:FV323" si="595">IF(BD260="",0,($C260/2+IF(51=$D260,100,0))*EXP(-DM260*((BD260-Settle)/365)))</f>
        <v>0</v>
      </c>
      <c r="FW260" s="18">
        <f t="shared" ref="FW260:FW323" si="596">IF(BE260="",0,($C260/2+IF(52=$D260,100,0))*EXP(-DN260*((BE260-Settle)/365)))</f>
        <v>0</v>
      </c>
      <c r="FX260" s="18">
        <f t="shared" ref="FX260:FX323" si="597">IF(BF260="",0,($C260/2+IF(53=$D260,100,0))*EXP(-DO260*((BF260-Settle)/365)))</f>
        <v>0</v>
      </c>
      <c r="FY260" s="18">
        <f t="shared" ref="FY260:FY323" si="598">IF(BG260="",0,($C260/2+IF(54=$D260,100,0))*EXP(-DP260*((BG260-Settle)/365)))</f>
        <v>0</v>
      </c>
      <c r="FZ260" s="18">
        <f t="shared" ref="FZ260:FZ323" si="599">IF(BH260="",0,($C260/2+IF(55=$D260,100,0))*EXP(-DQ260*((BH260-Settle)/365)))</f>
        <v>0</v>
      </c>
      <c r="GA260" s="18">
        <f t="shared" ref="GA260:GA323" si="600">IF(BI260="",0,($C260/2+IF(56=$D260,100,0))*EXP(-DR260*((BI260-Settle)/365)))</f>
        <v>0</v>
      </c>
      <c r="GB260" s="18">
        <f t="shared" ref="GB260:GB323" si="601">IF(BJ260="",0,($C260/2+IF(57=$D260,100,0))*EXP(-DS260*((BJ260-Settle)/365)))</f>
        <v>0</v>
      </c>
      <c r="GC260" s="18">
        <f t="shared" ref="GC260:GC323" si="602">IF(BK260="",0,($C260/2+IF(58=$D260,100,0))*EXP(-DT260*((BK260-Settle)/365)))</f>
        <v>0</v>
      </c>
      <c r="GD260" s="18">
        <f t="shared" ref="GD260:GD323" si="603">IF(BL260="",0,($C260/2+IF(59=$D260,100,0))*EXP(-DU260*((BL260-Settle)/365)))</f>
        <v>0</v>
      </c>
      <c r="GE260" s="18">
        <f t="shared" ref="GE260:GE323" si="604">IF(BM260="",0,($C260/2+IF(60=$D260,100,0))*EXP(-DV260*((BM260-Settle)/365)))</f>
        <v>0</v>
      </c>
    </row>
    <row r="261" spans="1:187" x14ac:dyDescent="0.2">
      <c r="A261">
        <v>258</v>
      </c>
      <c r="B261" s="16">
        <f>Bonds!B261</f>
        <v>50905</v>
      </c>
      <c r="C261" s="17">
        <f>Bonds!C261</f>
        <v>4.25</v>
      </c>
      <c r="D261">
        <f>Bonds!Q261</f>
        <v>26</v>
      </c>
      <c r="E261">
        <f t="shared" si="484"/>
        <v>0</v>
      </c>
      <c r="F261" s="16">
        <f>IF(1&gt;$D261,"",IF($E261=1,EOMONTH(EDATE(Bonds!$I261,6*(1-1)),0),EDATE(Bonds!$I261,6*(1-1))))</f>
        <v>46341</v>
      </c>
      <c r="G261" s="16">
        <f>IF(2&gt;$D261,"",IF($E261=1,EOMONTH(EDATE(Bonds!$I261,6*(2-1)),0),EDATE(Bonds!$I261,6*(2-1))))</f>
        <v>46522</v>
      </c>
      <c r="H261" s="16">
        <f>IF(3&gt;$D261,"",IF($E261=1,EOMONTH(EDATE(Bonds!$I261,6*(3-1)),0),EDATE(Bonds!$I261,6*(3-1))))</f>
        <v>46706</v>
      </c>
      <c r="I261" s="16">
        <f>IF(4&gt;$D261,"",IF($E261=1,EOMONTH(EDATE(Bonds!$I261,6*(4-1)),0),EDATE(Bonds!$I261,6*(4-1))))</f>
        <v>46888</v>
      </c>
      <c r="J261" s="16">
        <f>IF(5&gt;$D261,"",IF($E261=1,EOMONTH(EDATE(Bonds!$I261,6*(5-1)),0),EDATE(Bonds!$I261,6*(5-1))))</f>
        <v>47072</v>
      </c>
      <c r="K261" s="16">
        <f>IF(6&gt;$D261,"",IF($E261=1,EOMONTH(EDATE(Bonds!$I261,6*(6-1)),0),EDATE(Bonds!$I261,6*(6-1))))</f>
        <v>47253</v>
      </c>
      <c r="L261" s="16">
        <f>IF(7&gt;$D261,"",IF($E261=1,EOMONTH(EDATE(Bonds!$I261,6*(7-1)),0),EDATE(Bonds!$I261,6*(7-1))))</f>
        <v>47437</v>
      </c>
      <c r="M261" s="16">
        <f>IF(8&gt;$D261,"",IF($E261=1,EOMONTH(EDATE(Bonds!$I261,6*(8-1)),0),EDATE(Bonds!$I261,6*(8-1))))</f>
        <v>47618</v>
      </c>
      <c r="N261" s="16">
        <f>IF(9&gt;$D261,"",IF($E261=1,EOMONTH(EDATE(Bonds!$I261,6*(9-1)),0),EDATE(Bonds!$I261,6*(9-1))))</f>
        <v>47802</v>
      </c>
      <c r="O261" s="16">
        <f>IF(10&gt;$D261,"",IF($E261=1,EOMONTH(EDATE(Bonds!$I261,6*(10-1)),0),EDATE(Bonds!$I261,6*(10-1))))</f>
        <v>47983</v>
      </c>
      <c r="P261" s="16">
        <f>IF(11&gt;$D261,"",IF($E261=1,EOMONTH(EDATE(Bonds!$I261,6*(11-1)),0),EDATE(Bonds!$I261,6*(11-1))))</f>
        <v>48167</v>
      </c>
      <c r="Q261" s="16">
        <f>IF(12&gt;$D261,"",IF($E261=1,EOMONTH(EDATE(Bonds!$I261,6*(12-1)),0),EDATE(Bonds!$I261,6*(12-1))))</f>
        <v>48349</v>
      </c>
      <c r="R261" s="16">
        <f>IF(13&gt;$D261,"",IF($E261=1,EOMONTH(EDATE(Bonds!$I261,6*(13-1)),0),EDATE(Bonds!$I261,6*(13-1))))</f>
        <v>48533</v>
      </c>
      <c r="S261" s="16">
        <f>IF(14&gt;$D261,"",IF($E261=1,EOMONTH(EDATE(Bonds!$I261,6*(14-1)),0),EDATE(Bonds!$I261,6*(14-1))))</f>
        <v>48714</v>
      </c>
      <c r="T261" s="16">
        <f>IF(15&gt;$D261,"",IF($E261=1,EOMONTH(EDATE(Bonds!$I261,6*(15-1)),0),EDATE(Bonds!$I261,6*(15-1))))</f>
        <v>48898</v>
      </c>
      <c r="U261" s="16">
        <f>IF(16&gt;$D261,"",IF($E261=1,EOMONTH(EDATE(Bonds!$I261,6*(16-1)),0),EDATE(Bonds!$I261,6*(16-1))))</f>
        <v>49079</v>
      </c>
      <c r="V261" s="16">
        <f>IF(17&gt;$D261,"",IF($E261=1,EOMONTH(EDATE(Bonds!$I261,6*(17-1)),0),EDATE(Bonds!$I261,6*(17-1))))</f>
        <v>49263</v>
      </c>
      <c r="W261" s="16">
        <f>IF(18&gt;$D261,"",IF($E261=1,EOMONTH(EDATE(Bonds!$I261,6*(18-1)),0),EDATE(Bonds!$I261,6*(18-1))))</f>
        <v>49444</v>
      </c>
      <c r="X261" s="16">
        <f>IF(19&gt;$D261,"",IF($E261=1,EOMONTH(EDATE(Bonds!$I261,6*(19-1)),0),EDATE(Bonds!$I261,6*(19-1))))</f>
        <v>49628</v>
      </c>
      <c r="Y261" s="16">
        <f>IF(20&gt;$D261,"",IF($E261=1,EOMONTH(EDATE(Bonds!$I261,6*(20-1)),0),EDATE(Bonds!$I261,6*(20-1))))</f>
        <v>49810</v>
      </c>
      <c r="Z261" s="16">
        <f>IF(21&gt;$D261,"",IF($E261=1,EOMONTH(EDATE(Bonds!$I261,6*(21-1)),0),EDATE(Bonds!$I261,6*(21-1))))</f>
        <v>49994</v>
      </c>
      <c r="AA261" s="16">
        <f>IF(22&gt;$D261,"",IF($E261=1,EOMONTH(EDATE(Bonds!$I261,6*(22-1)),0),EDATE(Bonds!$I261,6*(22-1))))</f>
        <v>50175</v>
      </c>
      <c r="AB261" s="16">
        <f>IF(23&gt;$D261,"",IF($E261=1,EOMONTH(EDATE(Bonds!$I261,6*(23-1)),0),EDATE(Bonds!$I261,6*(23-1))))</f>
        <v>50359</v>
      </c>
      <c r="AC261" s="16">
        <f>IF(24&gt;$D261,"",IF($E261=1,EOMONTH(EDATE(Bonds!$I261,6*(24-1)),0),EDATE(Bonds!$I261,6*(24-1))))</f>
        <v>50540</v>
      </c>
      <c r="AD261" s="16">
        <f>IF(25&gt;$D261,"",IF($E261=1,EOMONTH(EDATE(Bonds!$I261,6*(25-1)),0),EDATE(Bonds!$I261,6*(25-1))))</f>
        <v>50724</v>
      </c>
      <c r="AE261" s="16">
        <f>IF(26&gt;$D261,"",IF($E261=1,EOMONTH(EDATE(Bonds!$I261,6*(26-1)),0),EDATE(Bonds!$I261,6*(26-1))))</f>
        <v>50905</v>
      </c>
      <c r="AF261" s="16" t="str">
        <f>IF(27&gt;$D261,"",IF($E261=1,EOMONTH(EDATE(Bonds!$I261,6*(27-1)),0),EDATE(Bonds!$I261,6*(27-1))))</f>
        <v/>
      </c>
      <c r="AG261" s="16" t="str">
        <f>IF(28&gt;$D261,"",IF($E261=1,EOMONTH(EDATE(Bonds!$I261,6*(28-1)),0),EDATE(Bonds!$I261,6*(28-1))))</f>
        <v/>
      </c>
      <c r="AH261" s="16" t="str">
        <f>IF(29&gt;$D261,"",IF($E261=1,EOMONTH(EDATE(Bonds!$I261,6*(29-1)),0),EDATE(Bonds!$I261,6*(29-1))))</f>
        <v/>
      </c>
      <c r="AI261" s="16" t="str">
        <f>IF(30&gt;$D261,"",IF($E261=1,EOMONTH(EDATE(Bonds!$I261,6*(30-1)),0),EDATE(Bonds!$I261,6*(30-1))))</f>
        <v/>
      </c>
      <c r="AJ261" s="16" t="str">
        <f>IF(31&gt;$D261,"",IF($E261=1,EOMONTH(EDATE(Bonds!$I261,6*(31-1)),0),EDATE(Bonds!$I261,6*(31-1))))</f>
        <v/>
      </c>
      <c r="AK261" s="16" t="str">
        <f>IF(32&gt;$D261,"",IF($E261=1,EOMONTH(EDATE(Bonds!$I261,6*(32-1)),0),EDATE(Bonds!$I261,6*(32-1))))</f>
        <v/>
      </c>
      <c r="AL261" s="16" t="str">
        <f>IF(33&gt;$D261,"",IF($E261=1,EOMONTH(EDATE(Bonds!$I261,6*(33-1)),0),EDATE(Bonds!$I261,6*(33-1))))</f>
        <v/>
      </c>
      <c r="AM261" s="16" t="str">
        <f>IF(34&gt;$D261,"",IF($E261=1,EOMONTH(EDATE(Bonds!$I261,6*(34-1)),0),EDATE(Bonds!$I261,6*(34-1))))</f>
        <v/>
      </c>
      <c r="AN261" s="16" t="str">
        <f>IF(35&gt;$D261,"",IF($E261=1,EOMONTH(EDATE(Bonds!$I261,6*(35-1)),0),EDATE(Bonds!$I261,6*(35-1))))</f>
        <v/>
      </c>
      <c r="AO261" s="16" t="str">
        <f>IF(36&gt;$D261,"",IF($E261=1,EOMONTH(EDATE(Bonds!$I261,6*(36-1)),0),EDATE(Bonds!$I261,6*(36-1))))</f>
        <v/>
      </c>
      <c r="AP261" s="16" t="str">
        <f>IF(37&gt;$D261,"",IF($E261=1,EOMONTH(EDATE(Bonds!$I261,6*(37-1)),0),EDATE(Bonds!$I261,6*(37-1))))</f>
        <v/>
      </c>
      <c r="AQ261" s="16" t="str">
        <f>IF(38&gt;$D261,"",IF($E261=1,EOMONTH(EDATE(Bonds!$I261,6*(38-1)),0),EDATE(Bonds!$I261,6*(38-1))))</f>
        <v/>
      </c>
      <c r="AR261" s="16" t="str">
        <f>IF(39&gt;$D261,"",IF($E261=1,EOMONTH(EDATE(Bonds!$I261,6*(39-1)),0),EDATE(Bonds!$I261,6*(39-1))))</f>
        <v/>
      </c>
      <c r="AS261" s="16" t="str">
        <f>IF(40&gt;$D261,"",IF($E261=1,EOMONTH(EDATE(Bonds!$I261,6*(40-1)),0),EDATE(Bonds!$I261,6*(40-1))))</f>
        <v/>
      </c>
      <c r="AT261" s="16" t="str">
        <f>IF(41&gt;$D261,"",IF($E261=1,EOMONTH(EDATE(Bonds!$I261,6*(41-1)),0),EDATE(Bonds!$I261,6*(41-1))))</f>
        <v/>
      </c>
      <c r="AU261" s="16" t="str">
        <f>IF(42&gt;$D261,"",IF($E261=1,EOMONTH(EDATE(Bonds!$I261,6*(42-1)),0),EDATE(Bonds!$I261,6*(42-1))))</f>
        <v/>
      </c>
      <c r="AV261" s="16" t="str">
        <f>IF(43&gt;$D261,"",IF($E261=1,EOMONTH(EDATE(Bonds!$I261,6*(43-1)),0),EDATE(Bonds!$I261,6*(43-1))))</f>
        <v/>
      </c>
      <c r="AW261" s="16" t="str">
        <f>IF(44&gt;$D261,"",IF($E261=1,EOMONTH(EDATE(Bonds!$I261,6*(44-1)),0),EDATE(Bonds!$I261,6*(44-1))))</f>
        <v/>
      </c>
      <c r="AX261" s="16" t="str">
        <f>IF(45&gt;$D261,"",IF($E261=1,EOMONTH(EDATE(Bonds!$I261,6*(45-1)),0),EDATE(Bonds!$I261,6*(45-1))))</f>
        <v/>
      </c>
      <c r="AY261" s="16" t="str">
        <f>IF(46&gt;$D261,"",IF($E261=1,EOMONTH(EDATE(Bonds!$I261,6*(46-1)),0),EDATE(Bonds!$I261,6*(46-1))))</f>
        <v/>
      </c>
      <c r="AZ261" s="16" t="str">
        <f>IF(47&gt;$D261,"",IF($E261=1,EOMONTH(EDATE(Bonds!$I261,6*(47-1)),0),EDATE(Bonds!$I261,6*(47-1))))</f>
        <v/>
      </c>
      <c r="BA261" s="16" t="str">
        <f>IF(48&gt;$D261,"",IF($E261=1,EOMONTH(EDATE(Bonds!$I261,6*(48-1)),0),EDATE(Bonds!$I261,6*(48-1))))</f>
        <v/>
      </c>
      <c r="BB261" s="16" t="str">
        <f>IF(49&gt;$D261,"",IF($E261=1,EOMONTH(EDATE(Bonds!$I261,6*(49-1)),0),EDATE(Bonds!$I261,6*(49-1))))</f>
        <v/>
      </c>
      <c r="BC261" s="16" t="str">
        <f>IF(50&gt;$D261,"",IF($E261=1,EOMONTH(EDATE(Bonds!$I261,6*(50-1)),0),EDATE(Bonds!$I261,6*(50-1))))</f>
        <v/>
      </c>
      <c r="BD261" s="16" t="str">
        <f>IF(51&gt;$D261,"",IF($E261=1,EOMONTH(EDATE(Bonds!$I261,6*(51-1)),0),EDATE(Bonds!$I261,6*(51-1))))</f>
        <v/>
      </c>
      <c r="BE261" s="16" t="str">
        <f>IF(52&gt;$D261,"",IF($E261=1,EOMONTH(EDATE(Bonds!$I261,6*(52-1)),0),EDATE(Bonds!$I261,6*(52-1))))</f>
        <v/>
      </c>
      <c r="BF261" s="16" t="str">
        <f>IF(53&gt;$D261,"",IF($E261=1,EOMONTH(EDATE(Bonds!$I261,6*(53-1)),0),EDATE(Bonds!$I261,6*(53-1))))</f>
        <v/>
      </c>
      <c r="BG261" s="16" t="str">
        <f>IF(54&gt;$D261,"",IF($E261=1,EOMONTH(EDATE(Bonds!$I261,6*(54-1)),0),EDATE(Bonds!$I261,6*(54-1))))</f>
        <v/>
      </c>
      <c r="BH261" s="16" t="str">
        <f>IF(55&gt;$D261,"",IF($E261=1,EOMONTH(EDATE(Bonds!$I261,6*(55-1)),0),EDATE(Bonds!$I261,6*(55-1))))</f>
        <v/>
      </c>
      <c r="BI261" s="16" t="str">
        <f>IF(56&gt;$D261,"",IF($E261=1,EOMONTH(EDATE(Bonds!$I261,6*(56-1)),0),EDATE(Bonds!$I261,6*(56-1))))</f>
        <v/>
      </c>
      <c r="BJ261" s="16" t="str">
        <f>IF(57&gt;$D261,"",IF($E261=1,EOMONTH(EDATE(Bonds!$I261,6*(57-1)),0),EDATE(Bonds!$I261,6*(57-1))))</f>
        <v/>
      </c>
      <c r="BK261" s="16" t="str">
        <f>IF(58&gt;$D261,"",IF($E261=1,EOMONTH(EDATE(Bonds!$I261,6*(58-1)),0),EDATE(Bonds!$I261,6*(58-1))))</f>
        <v/>
      </c>
      <c r="BL261" s="16" t="str">
        <f>IF(59&gt;$D261,"",IF($E261=1,EOMONTH(EDATE(Bonds!$I261,6*(59-1)),0),EDATE(Bonds!$I261,6*(59-1))))</f>
        <v/>
      </c>
      <c r="BM261" s="16" t="str">
        <f>IF(60&gt;$D261,"",IF($E261=1,EOMONTH(EDATE(Bonds!$I261,6*(60-1)),0),EDATE(Bonds!$I261,6*(60-1))))</f>
        <v/>
      </c>
      <c r="BO261" s="22">
        <f t="shared" si="485"/>
        <v>3.7565785405683505E-2</v>
      </c>
      <c r="BP261" s="22">
        <f t="shared" si="486"/>
        <v>4.0160676278393273E-2</v>
      </c>
      <c r="BQ261" s="22">
        <f t="shared" si="487"/>
        <v>4.1870554774944578E-2</v>
      </c>
      <c r="BR261" s="22">
        <f t="shared" si="488"/>
        <v>4.2944346408813706E-2</v>
      </c>
      <c r="BS261" s="22">
        <f t="shared" si="489"/>
        <v>4.3623509349526628E-2</v>
      </c>
      <c r="BT261" s="22">
        <f t="shared" si="490"/>
        <v>4.4041581237153717E-2</v>
      </c>
      <c r="BU261" s="22">
        <f t="shared" si="491"/>
        <v>4.4317074211346924E-2</v>
      </c>
      <c r="BV261" s="22">
        <f t="shared" si="492"/>
        <v>4.4510349250378764E-2</v>
      </c>
      <c r="BW261" s="22">
        <f t="shared" si="493"/>
        <v>4.4674613164434704E-2</v>
      </c>
      <c r="BX261" s="22">
        <f t="shared" si="494"/>
        <v>4.4833625781918747E-2</v>
      </c>
      <c r="BY261" s="22">
        <f t="shared" si="495"/>
        <v>4.5010512910652625E-2</v>
      </c>
      <c r="BZ261" s="22">
        <f t="shared" si="496"/>
        <v>4.5210114329299472E-2</v>
      </c>
      <c r="CA261" s="22">
        <f t="shared" si="497"/>
        <v>4.5440922075908718E-2</v>
      </c>
      <c r="CB261" s="22">
        <f t="shared" si="498"/>
        <v>4.5696854602848114E-2</v>
      </c>
      <c r="CC261" s="22">
        <f t="shared" si="499"/>
        <v>4.5984524498779974E-2</v>
      </c>
      <c r="CD261" s="22">
        <f t="shared" si="500"/>
        <v>4.6291383442721178E-2</v>
      </c>
      <c r="CE261" s="22">
        <f t="shared" si="501"/>
        <v>4.6623645537634352E-2</v>
      </c>
      <c r="CF261" s="22">
        <f t="shared" si="502"/>
        <v>4.6966325803694697E-2</v>
      </c>
      <c r="CG261" s="22">
        <f t="shared" si="503"/>
        <v>4.7326545055286634E-2</v>
      </c>
      <c r="CH261" s="22">
        <f t="shared" si="504"/>
        <v>4.7690605889772114E-2</v>
      </c>
      <c r="CI261" s="22">
        <f t="shared" si="505"/>
        <v>4.8062733545475515E-2</v>
      </c>
      <c r="CJ261" s="22">
        <f t="shared" si="506"/>
        <v>4.8429443223478592E-2</v>
      </c>
      <c r="CK261" s="22">
        <f t="shared" si="507"/>
        <v>4.8799858255796857E-2</v>
      </c>
      <c r="CL261" s="22">
        <f t="shared" si="508"/>
        <v>4.9159299064806136E-2</v>
      </c>
      <c r="CM261" s="22">
        <f t="shared" si="509"/>
        <v>4.9517382545170303E-2</v>
      </c>
      <c r="CN261" s="22">
        <f t="shared" si="510"/>
        <v>4.986051383334713E-2</v>
      </c>
      <c r="CO261" s="22" t="str">
        <f t="shared" si="511"/>
        <v/>
      </c>
      <c r="CP261" s="22" t="str">
        <f t="shared" si="512"/>
        <v/>
      </c>
      <c r="CQ261" s="22" t="str">
        <f t="shared" si="513"/>
        <v/>
      </c>
      <c r="CR261" s="22" t="str">
        <f t="shared" si="514"/>
        <v/>
      </c>
      <c r="CS261" s="22" t="str">
        <f t="shared" si="515"/>
        <v/>
      </c>
      <c r="CT261" s="22" t="str">
        <f t="shared" si="516"/>
        <v/>
      </c>
      <c r="CU261" s="22" t="str">
        <f t="shared" si="517"/>
        <v/>
      </c>
      <c r="CV261" s="22" t="str">
        <f t="shared" si="518"/>
        <v/>
      </c>
      <c r="CW261" s="22" t="str">
        <f t="shared" si="519"/>
        <v/>
      </c>
      <c r="CX261" s="22" t="str">
        <f t="shared" si="520"/>
        <v/>
      </c>
      <c r="CY261" s="22" t="str">
        <f t="shared" si="521"/>
        <v/>
      </c>
      <c r="CZ261" s="22" t="str">
        <f t="shared" si="522"/>
        <v/>
      </c>
      <c r="DA261" s="22" t="str">
        <f t="shared" si="523"/>
        <v/>
      </c>
      <c r="DB261" s="22" t="str">
        <f t="shared" si="524"/>
        <v/>
      </c>
      <c r="DC261" s="22" t="str">
        <f t="shared" si="525"/>
        <v/>
      </c>
      <c r="DD261" s="22" t="str">
        <f t="shared" si="526"/>
        <v/>
      </c>
      <c r="DE261" s="22" t="str">
        <f t="shared" si="527"/>
        <v/>
      </c>
      <c r="DF261" s="22" t="str">
        <f t="shared" si="528"/>
        <v/>
      </c>
      <c r="DG261" s="22" t="str">
        <f t="shared" si="529"/>
        <v/>
      </c>
      <c r="DH261" s="22" t="str">
        <f t="shared" si="530"/>
        <v/>
      </c>
      <c r="DI261" s="22" t="str">
        <f t="shared" si="531"/>
        <v/>
      </c>
      <c r="DJ261" s="22" t="str">
        <f t="shared" si="532"/>
        <v/>
      </c>
      <c r="DK261" s="22" t="str">
        <f t="shared" si="533"/>
        <v/>
      </c>
      <c r="DL261" s="22" t="str">
        <f t="shared" si="534"/>
        <v/>
      </c>
      <c r="DM261" s="22" t="str">
        <f t="shared" si="535"/>
        <v/>
      </c>
      <c r="DN261" s="22" t="str">
        <f t="shared" si="536"/>
        <v/>
      </c>
      <c r="DO261" s="22" t="str">
        <f t="shared" si="537"/>
        <v/>
      </c>
      <c r="DP261" s="22" t="str">
        <f t="shared" si="538"/>
        <v/>
      </c>
      <c r="DQ261" s="22" t="str">
        <f t="shared" si="539"/>
        <v/>
      </c>
      <c r="DR261" s="22" t="str">
        <f t="shared" si="540"/>
        <v/>
      </c>
      <c r="DS261" s="22" t="str">
        <f t="shared" si="541"/>
        <v/>
      </c>
      <c r="DT261" s="22" t="str">
        <f t="shared" si="542"/>
        <v/>
      </c>
      <c r="DU261" s="22" t="str">
        <f t="shared" si="543"/>
        <v/>
      </c>
      <c r="DV261" s="22" t="str">
        <f t="shared" si="544"/>
        <v/>
      </c>
      <c r="DX261" s="18">
        <f t="shared" si="545"/>
        <v>2.1101799856275631</v>
      </c>
      <c r="DY261" s="18">
        <f t="shared" si="546"/>
        <v>2.0675710636592797</v>
      </c>
      <c r="DZ261" s="18">
        <f t="shared" si="547"/>
        <v>2.0220274696463263</v>
      </c>
      <c r="EA261" s="18">
        <f t="shared" si="548"/>
        <v>1.9766698208946814</v>
      </c>
      <c r="EB261" s="18">
        <f t="shared" si="549"/>
        <v>1.931463774167004</v>
      </c>
      <c r="EC261" s="18">
        <f t="shared" si="550"/>
        <v>1.8880096393558214</v>
      </c>
      <c r="ED261" s="18">
        <f t="shared" si="551"/>
        <v>1.8449327583078987</v>
      </c>
      <c r="EE261" s="18">
        <f t="shared" si="552"/>
        <v>1.8035450748640578</v>
      </c>
      <c r="EF261" s="18">
        <f t="shared" si="553"/>
        <v>1.7623145175336254</v>
      </c>
      <c r="EG261" s="18">
        <f t="shared" si="554"/>
        <v>1.7224183769285346</v>
      </c>
      <c r="EH261" s="18">
        <f t="shared" si="555"/>
        <v>1.6823815874601424</v>
      </c>
      <c r="EI261" s="18">
        <f t="shared" si="556"/>
        <v>1.6431769550677036</v>
      </c>
      <c r="EJ261" s="18">
        <f t="shared" si="557"/>
        <v>1.6038573515433139</v>
      </c>
      <c r="EK261" s="18">
        <f t="shared" si="558"/>
        <v>1.5654389476793407</v>
      </c>
      <c r="EL261" s="18">
        <f t="shared" si="559"/>
        <v>1.5266276936893355</v>
      </c>
      <c r="EM261" s="18">
        <f t="shared" si="560"/>
        <v>1.4886934641045195</v>
      </c>
      <c r="EN261" s="18">
        <f t="shared" si="561"/>
        <v>1.450402518701253</v>
      </c>
      <c r="EO261" s="18">
        <f t="shared" si="562"/>
        <v>1.4130405552014078</v>
      </c>
      <c r="EP261" s="18">
        <f t="shared" si="563"/>
        <v>1.3754164708794347</v>
      </c>
      <c r="EQ261" s="18">
        <f t="shared" si="564"/>
        <v>1.3386079522994578</v>
      </c>
      <c r="ER261" s="18">
        <f t="shared" si="565"/>
        <v>1.3018616488501997</v>
      </c>
      <c r="ES261" s="18">
        <f t="shared" si="566"/>
        <v>1.2662264165991914</v>
      </c>
      <c r="ET261" s="18">
        <f t="shared" si="567"/>
        <v>1.230574072848851</v>
      </c>
      <c r="EU261" s="18">
        <f t="shared" si="568"/>
        <v>1.1961157046375548</v>
      </c>
      <c r="EV261" s="18">
        <f t="shared" si="569"/>
        <v>1.1617541526431658</v>
      </c>
      <c r="EW261" s="18">
        <f t="shared" si="570"/>
        <v>54.241545774196645</v>
      </c>
      <c r="EX261" s="18">
        <f t="shared" si="571"/>
        <v>0</v>
      </c>
      <c r="EY261" s="18">
        <f t="shared" si="572"/>
        <v>0</v>
      </c>
      <c r="EZ261" s="18">
        <f t="shared" si="573"/>
        <v>0</v>
      </c>
      <c r="FA261" s="18">
        <f t="shared" si="574"/>
        <v>0</v>
      </c>
      <c r="FB261" s="18">
        <f t="shared" si="575"/>
        <v>0</v>
      </c>
      <c r="FC261" s="18">
        <f t="shared" si="576"/>
        <v>0</v>
      </c>
      <c r="FD261" s="18">
        <f t="shared" si="577"/>
        <v>0</v>
      </c>
      <c r="FE261" s="18">
        <f t="shared" si="578"/>
        <v>0</v>
      </c>
      <c r="FF261" s="18">
        <f t="shared" si="579"/>
        <v>0</v>
      </c>
      <c r="FG261" s="18">
        <f t="shared" si="580"/>
        <v>0</v>
      </c>
      <c r="FH261" s="18">
        <f t="shared" si="581"/>
        <v>0</v>
      </c>
      <c r="FI261" s="18">
        <f t="shared" si="582"/>
        <v>0</v>
      </c>
      <c r="FJ261" s="18">
        <f t="shared" si="583"/>
        <v>0</v>
      </c>
      <c r="FK261" s="18">
        <f t="shared" si="584"/>
        <v>0</v>
      </c>
      <c r="FL261" s="18">
        <f t="shared" si="585"/>
        <v>0</v>
      </c>
      <c r="FM261" s="18">
        <f t="shared" si="586"/>
        <v>0</v>
      </c>
      <c r="FN261" s="18">
        <f t="shared" si="587"/>
        <v>0</v>
      </c>
      <c r="FO261" s="18">
        <f t="shared" si="588"/>
        <v>0</v>
      </c>
      <c r="FP261" s="18">
        <f t="shared" si="589"/>
        <v>0</v>
      </c>
      <c r="FQ261" s="18">
        <f t="shared" si="590"/>
        <v>0</v>
      </c>
      <c r="FR261" s="18">
        <f t="shared" si="591"/>
        <v>0</v>
      </c>
      <c r="FS261" s="18">
        <f t="shared" si="592"/>
        <v>0</v>
      </c>
      <c r="FT261" s="18">
        <f t="shared" si="593"/>
        <v>0</v>
      </c>
      <c r="FU261" s="18">
        <f t="shared" si="594"/>
        <v>0</v>
      </c>
      <c r="FV261" s="18">
        <f t="shared" si="595"/>
        <v>0</v>
      </c>
      <c r="FW261" s="18">
        <f t="shared" si="596"/>
        <v>0</v>
      </c>
      <c r="FX261" s="18">
        <f t="shared" si="597"/>
        <v>0</v>
      </c>
      <c r="FY261" s="18">
        <f t="shared" si="598"/>
        <v>0</v>
      </c>
      <c r="FZ261" s="18">
        <f t="shared" si="599"/>
        <v>0</v>
      </c>
      <c r="GA261" s="18">
        <f t="shared" si="600"/>
        <v>0</v>
      </c>
      <c r="GB261" s="18">
        <f t="shared" si="601"/>
        <v>0</v>
      </c>
      <c r="GC261" s="18">
        <f t="shared" si="602"/>
        <v>0</v>
      </c>
      <c r="GD261" s="18">
        <f t="shared" si="603"/>
        <v>0</v>
      </c>
      <c r="GE261" s="18">
        <f t="shared" si="604"/>
        <v>0</v>
      </c>
    </row>
    <row r="262" spans="1:187" x14ac:dyDescent="0.2">
      <c r="A262">
        <v>259</v>
      </c>
      <c r="B262" s="16">
        <f>Bonds!B262</f>
        <v>50997</v>
      </c>
      <c r="C262" s="17">
        <f>Bonds!C262</f>
        <v>4.5</v>
      </c>
      <c r="D262">
        <f>Bonds!Q262</f>
        <v>26</v>
      </c>
      <c r="E262">
        <f t="shared" si="484"/>
        <v>0</v>
      </c>
      <c r="F262" s="16">
        <f>IF(1&gt;$D262,"",IF($E262=1,EOMONTH(EDATE(Bonds!$I262,6*(1-1)),0),EDATE(Bonds!$I262,6*(1-1))))</f>
        <v>46433</v>
      </c>
      <c r="G262" s="16">
        <f>IF(2&gt;$D262,"",IF($E262=1,EOMONTH(EDATE(Bonds!$I262,6*(2-1)),0),EDATE(Bonds!$I262,6*(2-1))))</f>
        <v>46614</v>
      </c>
      <c r="H262" s="16">
        <f>IF(3&gt;$D262,"",IF($E262=1,EOMONTH(EDATE(Bonds!$I262,6*(3-1)),0),EDATE(Bonds!$I262,6*(3-1))))</f>
        <v>46798</v>
      </c>
      <c r="I262" s="16">
        <f>IF(4&gt;$D262,"",IF($E262=1,EOMONTH(EDATE(Bonds!$I262,6*(4-1)),0),EDATE(Bonds!$I262,6*(4-1))))</f>
        <v>46980</v>
      </c>
      <c r="J262" s="16">
        <f>IF(5&gt;$D262,"",IF($E262=1,EOMONTH(EDATE(Bonds!$I262,6*(5-1)),0),EDATE(Bonds!$I262,6*(5-1))))</f>
        <v>47164</v>
      </c>
      <c r="K262" s="16">
        <f>IF(6&gt;$D262,"",IF($E262=1,EOMONTH(EDATE(Bonds!$I262,6*(6-1)),0),EDATE(Bonds!$I262,6*(6-1))))</f>
        <v>47345</v>
      </c>
      <c r="L262" s="16">
        <f>IF(7&gt;$D262,"",IF($E262=1,EOMONTH(EDATE(Bonds!$I262,6*(7-1)),0),EDATE(Bonds!$I262,6*(7-1))))</f>
        <v>47529</v>
      </c>
      <c r="M262" s="16">
        <f>IF(8&gt;$D262,"",IF($E262=1,EOMONTH(EDATE(Bonds!$I262,6*(8-1)),0),EDATE(Bonds!$I262,6*(8-1))))</f>
        <v>47710</v>
      </c>
      <c r="N262" s="16">
        <f>IF(9&gt;$D262,"",IF($E262=1,EOMONTH(EDATE(Bonds!$I262,6*(9-1)),0),EDATE(Bonds!$I262,6*(9-1))))</f>
        <v>47894</v>
      </c>
      <c r="O262" s="16">
        <f>IF(10&gt;$D262,"",IF($E262=1,EOMONTH(EDATE(Bonds!$I262,6*(10-1)),0),EDATE(Bonds!$I262,6*(10-1))))</f>
        <v>48075</v>
      </c>
      <c r="P262" s="16">
        <f>IF(11&gt;$D262,"",IF($E262=1,EOMONTH(EDATE(Bonds!$I262,6*(11-1)),0),EDATE(Bonds!$I262,6*(11-1))))</f>
        <v>48259</v>
      </c>
      <c r="Q262" s="16">
        <f>IF(12&gt;$D262,"",IF($E262=1,EOMONTH(EDATE(Bonds!$I262,6*(12-1)),0),EDATE(Bonds!$I262,6*(12-1))))</f>
        <v>48441</v>
      </c>
      <c r="R262" s="16">
        <f>IF(13&gt;$D262,"",IF($E262=1,EOMONTH(EDATE(Bonds!$I262,6*(13-1)),0),EDATE(Bonds!$I262,6*(13-1))))</f>
        <v>48625</v>
      </c>
      <c r="S262" s="16">
        <f>IF(14&gt;$D262,"",IF($E262=1,EOMONTH(EDATE(Bonds!$I262,6*(14-1)),0),EDATE(Bonds!$I262,6*(14-1))))</f>
        <v>48806</v>
      </c>
      <c r="T262" s="16">
        <f>IF(15&gt;$D262,"",IF($E262=1,EOMONTH(EDATE(Bonds!$I262,6*(15-1)),0),EDATE(Bonds!$I262,6*(15-1))))</f>
        <v>48990</v>
      </c>
      <c r="U262" s="16">
        <f>IF(16&gt;$D262,"",IF($E262=1,EOMONTH(EDATE(Bonds!$I262,6*(16-1)),0),EDATE(Bonds!$I262,6*(16-1))))</f>
        <v>49171</v>
      </c>
      <c r="V262" s="16">
        <f>IF(17&gt;$D262,"",IF($E262=1,EOMONTH(EDATE(Bonds!$I262,6*(17-1)),0),EDATE(Bonds!$I262,6*(17-1))))</f>
        <v>49355</v>
      </c>
      <c r="W262" s="16">
        <f>IF(18&gt;$D262,"",IF($E262=1,EOMONTH(EDATE(Bonds!$I262,6*(18-1)),0),EDATE(Bonds!$I262,6*(18-1))))</f>
        <v>49536</v>
      </c>
      <c r="X262" s="16">
        <f>IF(19&gt;$D262,"",IF($E262=1,EOMONTH(EDATE(Bonds!$I262,6*(19-1)),0),EDATE(Bonds!$I262,6*(19-1))))</f>
        <v>49720</v>
      </c>
      <c r="Y262" s="16">
        <f>IF(20&gt;$D262,"",IF($E262=1,EOMONTH(EDATE(Bonds!$I262,6*(20-1)),0),EDATE(Bonds!$I262,6*(20-1))))</f>
        <v>49902</v>
      </c>
      <c r="Z262" s="16">
        <f>IF(21&gt;$D262,"",IF($E262=1,EOMONTH(EDATE(Bonds!$I262,6*(21-1)),0),EDATE(Bonds!$I262,6*(21-1))))</f>
        <v>50086</v>
      </c>
      <c r="AA262" s="16">
        <f>IF(22&gt;$D262,"",IF($E262=1,EOMONTH(EDATE(Bonds!$I262,6*(22-1)),0),EDATE(Bonds!$I262,6*(22-1))))</f>
        <v>50267</v>
      </c>
      <c r="AB262" s="16">
        <f>IF(23&gt;$D262,"",IF($E262=1,EOMONTH(EDATE(Bonds!$I262,6*(23-1)),0),EDATE(Bonds!$I262,6*(23-1))))</f>
        <v>50451</v>
      </c>
      <c r="AC262" s="16">
        <f>IF(24&gt;$D262,"",IF($E262=1,EOMONTH(EDATE(Bonds!$I262,6*(24-1)),0),EDATE(Bonds!$I262,6*(24-1))))</f>
        <v>50632</v>
      </c>
      <c r="AD262" s="16">
        <f>IF(25&gt;$D262,"",IF($E262=1,EOMONTH(EDATE(Bonds!$I262,6*(25-1)),0),EDATE(Bonds!$I262,6*(25-1))))</f>
        <v>50816</v>
      </c>
      <c r="AE262" s="16">
        <f>IF(26&gt;$D262,"",IF($E262=1,EOMONTH(EDATE(Bonds!$I262,6*(26-1)),0),EDATE(Bonds!$I262,6*(26-1))))</f>
        <v>50997</v>
      </c>
      <c r="AF262" s="16" t="str">
        <f>IF(27&gt;$D262,"",IF($E262=1,EOMONTH(EDATE(Bonds!$I262,6*(27-1)),0),EDATE(Bonds!$I262,6*(27-1))))</f>
        <v/>
      </c>
      <c r="AG262" s="16" t="str">
        <f>IF(28&gt;$D262,"",IF($E262=1,EOMONTH(EDATE(Bonds!$I262,6*(28-1)),0),EDATE(Bonds!$I262,6*(28-1))))</f>
        <v/>
      </c>
      <c r="AH262" s="16" t="str">
        <f>IF(29&gt;$D262,"",IF($E262=1,EOMONTH(EDATE(Bonds!$I262,6*(29-1)),0),EDATE(Bonds!$I262,6*(29-1))))</f>
        <v/>
      </c>
      <c r="AI262" s="16" t="str">
        <f>IF(30&gt;$D262,"",IF($E262=1,EOMONTH(EDATE(Bonds!$I262,6*(30-1)),0),EDATE(Bonds!$I262,6*(30-1))))</f>
        <v/>
      </c>
      <c r="AJ262" s="16" t="str">
        <f>IF(31&gt;$D262,"",IF($E262=1,EOMONTH(EDATE(Bonds!$I262,6*(31-1)),0),EDATE(Bonds!$I262,6*(31-1))))</f>
        <v/>
      </c>
      <c r="AK262" s="16" t="str">
        <f>IF(32&gt;$D262,"",IF($E262=1,EOMONTH(EDATE(Bonds!$I262,6*(32-1)),0),EDATE(Bonds!$I262,6*(32-1))))</f>
        <v/>
      </c>
      <c r="AL262" s="16" t="str">
        <f>IF(33&gt;$D262,"",IF($E262=1,EOMONTH(EDATE(Bonds!$I262,6*(33-1)),0),EDATE(Bonds!$I262,6*(33-1))))</f>
        <v/>
      </c>
      <c r="AM262" s="16" t="str">
        <f>IF(34&gt;$D262,"",IF($E262=1,EOMONTH(EDATE(Bonds!$I262,6*(34-1)),0),EDATE(Bonds!$I262,6*(34-1))))</f>
        <v/>
      </c>
      <c r="AN262" s="16" t="str">
        <f>IF(35&gt;$D262,"",IF($E262=1,EOMONTH(EDATE(Bonds!$I262,6*(35-1)),0),EDATE(Bonds!$I262,6*(35-1))))</f>
        <v/>
      </c>
      <c r="AO262" s="16" t="str">
        <f>IF(36&gt;$D262,"",IF($E262=1,EOMONTH(EDATE(Bonds!$I262,6*(36-1)),0),EDATE(Bonds!$I262,6*(36-1))))</f>
        <v/>
      </c>
      <c r="AP262" s="16" t="str">
        <f>IF(37&gt;$D262,"",IF($E262=1,EOMONTH(EDATE(Bonds!$I262,6*(37-1)),0),EDATE(Bonds!$I262,6*(37-1))))</f>
        <v/>
      </c>
      <c r="AQ262" s="16" t="str">
        <f>IF(38&gt;$D262,"",IF($E262=1,EOMONTH(EDATE(Bonds!$I262,6*(38-1)),0),EDATE(Bonds!$I262,6*(38-1))))</f>
        <v/>
      </c>
      <c r="AR262" s="16" t="str">
        <f>IF(39&gt;$D262,"",IF($E262=1,EOMONTH(EDATE(Bonds!$I262,6*(39-1)),0),EDATE(Bonds!$I262,6*(39-1))))</f>
        <v/>
      </c>
      <c r="AS262" s="16" t="str">
        <f>IF(40&gt;$D262,"",IF($E262=1,EOMONTH(EDATE(Bonds!$I262,6*(40-1)),0),EDATE(Bonds!$I262,6*(40-1))))</f>
        <v/>
      </c>
      <c r="AT262" s="16" t="str">
        <f>IF(41&gt;$D262,"",IF($E262=1,EOMONTH(EDATE(Bonds!$I262,6*(41-1)),0),EDATE(Bonds!$I262,6*(41-1))))</f>
        <v/>
      </c>
      <c r="AU262" s="16" t="str">
        <f>IF(42&gt;$D262,"",IF($E262=1,EOMONTH(EDATE(Bonds!$I262,6*(42-1)),0),EDATE(Bonds!$I262,6*(42-1))))</f>
        <v/>
      </c>
      <c r="AV262" s="16" t="str">
        <f>IF(43&gt;$D262,"",IF($E262=1,EOMONTH(EDATE(Bonds!$I262,6*(43-1)),0),EDATE(Bonds!$I262,6*(43-1))))</f>
        <v/>
      </c>
      <c r="AW262" s="16" t="str">
        <f>IF(44&gt;$D262,"",IF($E262=1,EOMONTH(EDATE(Bonds!$I262,6*(44-1)),0),EDATE(Bonds!$I262,6*(44-1))))</f>
        <v/>
      </c>
      <c r="AX262" s="16" t="str">
        <f>IF(45&gt;$D262,"",IF($E262=1,EOMONTH(EDATE(Bonds!$I262,6*(45-1)),0),EDATE(Bonds!$I262,6*(45-1))))</f>
        <v/>
      </c>
      <c r="AY262" s="16" t="str">
        <f>IF(46&gt;$D262,"",IF($E262=1,EOMONTH(EDATE(Bonds!$I262,6*(46-1)),0),EDATE(Bonds!$I262,6*(46-1))))</f>
        <v/>
      </c>
      <c r="AZ262" s="16" t="str">
        <f>IF(47&gt;$D262,"",IF($E262=1,EOMONTH(EDATE(Bonds!$I262,6*(47-1)),0),EDATE(Bonds!$I262,6*(47-1))))</f>
        <v/>
      </c>
      <c r="BA262" s="16" t="str">
        <f>IF(48&gt;$D262,"",IF($E262=1,EOMONTH(EDATE(Bonds!$I262,6*(48-1)),0),EDATE(Bonds!$I262,6*(48-1))))</f>
        <v/>
      </c>
      <c r="BB262" s="16" t="str">
        <f>IF(49&gt;$D262,"",IF($E262=1,EOMONTH(EDATE(Bonds!$I262,6*(49-1)),0),EDATE(Bonds!$I262,6*(49-1))))</f>
        <v/>
      </c>
      <c r="BC262" s="16" t="str">
        <f>IF(50&gt;$D262,"",IF($E262=1,EOMONTH(EDATE(Bonds!$I262,6*(50-1)),0),EDATE(Bonds!$I262,6*(50-1))))</f>
        <v/>
      </c>
      <c r="BD262" s="16" t="str">
        <f>IF(51&gt;$D262,"",IF($E262=1,EOMONTH(EDATE(Bonds!$I262,6*(51-1)),0),EDATE(Bonds!$I262,6*(51-1))))</f>
        <v/>
      </c>
      <c r="BE262" s="16" t="str">
        <f>IF(52&gt;$D262,"",IF($E262=1,EOMONTH(EDATE(Bonds!$I262,6*(52-1)),0),EDATE(Bonds!$I262,6*(52-1))))</f>
        <v/>
      </c>
      <c r="BF262" s="16" t="str">
        <f>IF(53&gt;$D262,"",IF($E262=1,EOMONTH(EDATE(Bonds!$I262,6*(53-1)),0),EDATE(Bonds!$I262,6*(53-1))))</f>
        <v/>
      </c>
      <c r="BG262" s="16" t="str">
        <f>IF(54&gt;$D262,"",IF($E262=1,EOMONTH(EDATE(Bonds!$I262,6*(54-1)),0),EDATE(Bonds!$I262,6*(54-1))))</f>
        <v/>
      </c>
      <c r="BH262" s="16" t="str">
        <f>IF(55&gt;$D262,"",IF($E262=1,EOMONTH(EDATE(Bonds!$I262,6*(55-1)),0),EDATE(Bonds!$I262,6*(55-1))))</f>
        <v/>
      </c>
      <c r="BI262" s="16" t="str">
        <f>IF(56&gt;$D262,"",IF($E262=1,EOMONTH(EDATE(Bonds!$I262,6*(56-1)),0),EDATE(Bonds!$I262,6*(56-1))))</f>
        <v/>
      </c>
      <c r="BJ262" s="16" t="str">
        <f>IF(57&gt;$D262,"",IF($E262=1,EOMONTH(EDATE(Bonds!$I262,6*(57-1)),0),EDATE(Bonds!$I262,6*(57-1))))</f>
        <v/>
      </c>
      <c r="BK262" s="16" t="str">
        <f>IF(58&gt;$D262,"",IF($E262=1,EOMONTH(EDATE(Bonds!$I262,6*(58-1)),0),EDATE(Bonds!$I262,6*(58-1))))</f>
        <v/>
      </c>
      <c r="BL262" s="16" t="str">
        <f>IF(59&gt;$D262,"",IF($E262=1,EOMONTH(EDATE(Bonds!$I262,6*(59-1)),0),EDATE(Bonds!$I262,6*(59-1))))</f>
        <v/>
      </c>
      <c r="BM262" s="16" t="str">
        <f>IF(60&gt;$D262,"",IF($E262=1,EOMONTH(EDATE(Bonds!$I262,6*(60-1)),0),EDATE(Bonds!$I262,6*(60-1))))</f>
        <v/>
      </c>
      <c r="BO262" s="22">
        <f t="shared" si="485"/>
        <v>3.9020657449939315E-2</v>
      </c>
      <c r="BP262" s="22">
        <f t="shared" si="486"/>
        <v>4.1110910077221674E-2</v>
      </c>
      <c r="BQ262" s="22">
        <f t="shared" si="487"/>
        <v>4.2474903504774571E-2</v>
      </c>
      <c r="BR262" s="22">
        <f t="shared" si="488"/>
        <v>4.3324176224102208E-2</v>
      </c>
      <c r="BS262" s="22">
        <f t="shared" si="489"/>
        <v>4.3859676958404203E-2</v>
      </c>
      <c r="BT262" s="22">
        <f t="shared" si="490"/>
        <v>4.4193064657407355E-2</v>
      </c>
      <c r="BU262" s="22">
        <f t="shared" si="491"/>
        <v>4.4421617888674783E-2</v>
      </c>
      <c r="BV262" s="22">
        <f t="shared" si="492"/>
        <v>4.4594344852586863E-2</v>
      </c>
      <c r="BW262" s="22">
        <f t="shared" si="493"/>
        <v>4.4754437131412791E-2</v>
      </c>
      <c r="BX262" s="22">
        <f t="shared" si="494"/>
        <v>4.4919387561918309E-2</v>
      </c>
      <c r="BY262" s="22">
        <f t="shared" si="495"/>
        <v>4.5107990909957416E-2</v>
      </c>
      <c r="BZ262" s="22">
        <f t="shared" si="496"/>
        <v>4.5321776780841601E-2</v>
      </c>
      <c r="CA262" s="22">
        <f t="shared" si="497"/>
        <v>4.5567503306295901E-2</v>
      </c>
      <c r="CB262" s="22">
        <f t="shared" si="498"/>
        <v>4.583740404551357E-2</v>
      </c>
      <c r="CC262" s="22">
        <f t="shared" si="499"/>
        <v>4.6137769365832942E-2</v>
      </c>
      <c r="CD262" s="22">
        <f t="shared" si="500"/>
        <v>4.645521716226661E-2</v>
      </c>
      <c r="CE262" s="22">
        <f t="shared" si="501"/>
        <v>4.6796125322790962E-2</v>
      </c>
      <c r="CF262" s="22">
        <f t="shared" si="502"/>
        <v>4.7145200785802852E-2</v>
      </c>
      <c r="CG262" s="22">
        <f t="shared" si="503"/>
        <v>4.7509852279928627E-2</v>
      </c>
      <c r="CH262" s="22">
        <f t="shared" si="504"/>
        <v>4.7876381656252784E-2</v>
      </c>
      <c r="CI262" s="22">
        <f t="shared" si="505"/>
        <v>4.8249241487260196E-2</v>
      </c>
      <c r="CJ262" s="22">
        <f t="shared" si="506"/>
        <v>4.8615125031018294E-2</v>
      </c>
      <c r="CK262" s="22">
        <f t="shared" si="507"/>
        <v>4.8983317960358812E-2</v>
      </c>
      <c r="CL262" s="22">
        <f t="shared" si="508"/>
        <v>4.9339393167434041E-2</v>
      </c>
      <c r="CM262" s="22">
        <f t="shared" si="509"/>
        <v>4.9693029322884663E-2</v>
      </c>
      <c r="CN262" s="22">
        <f t="shared" si="510"/>
        <v>5.0030933085680324E-2</v>
      </c>
      <c r="CO262" s="22" t="str">
        <f t="shared" si="511"/>
        <v/>
      </c>
      <c r="CP262" s="22" t="str">
        <f t="shared" si="512"/>
        <v/>
      </c>
      <c r="CQ262" s="22" t="str">
        <f t="shared" si="513"/>
        <v/>
      </c>
      <c r="CR262" s="22" t="str">
        <f t="shared" si="514"/>
        <v/>
      </c>
      <c r="CS262" s="22" t="str">
        <f t="shared" si="515"/>
        <v/>
      </c>
      <c r="CT262" s="22" t="str">
        <f t="shared" si="516"/>
        <v/>
      </c>
      <c r="CU262" s="22" t="str">
        <f t="shared" si="517"/>
        <v/>
      </c>
      <c r="CV262" s="22" t="str">
        <f t="shared" si="518"/>
        <v/>
      </c>
      <c r="CW262" s="22" t="str">
        <f t="shared" si="519"/>
        <v/>
      </c>
      <c r="CX262" s="22" t="str">
        <f t="shared" si="520"/>
        <v/>
      </c>
      <c r="CY262" s="22" t="str">
        <f t="shared" si="521"/>
        <v/>
      </c>
      <c r="CZ262" s="22" t="str">
        <f t="shared" si="522"/>
        <v/>
      </c>
      <c r="DA262" s="22" t="str">
        <f t="shared" si="523"/>
        <v/>
      </c>
      <c r="DB262" s="22" t="str">
        <f t="shared" si="524"/>
        <v/>
      </c>
      <c r="DC262" s="22" t="str">
        <f t="shared" si="525"/>
        <v/>
      </c>
      <c r="DD262" s="22" t="str">
        <f t="shared" si="526"/>
        <v/>
      </c>
      <c r="DE262" s="22" t="str">
        <f t="shared" si="527"/>
        <v/>
      </c>
      <c r="DF262" s="22" t="str">
        <f t="shared" si="528"/>
        <v/>
      </c>
      <c r="DG262" s="22" t="str">
        <f t="shared" si="529"/>
        <v/>
      </c>
      <c r="DH262" s="22" t="str">
        <f t="shared" si="530"/>
        <v/>
      </c>
      <c r="DI262" s="22" t="str">
        <f t="shared" si="531"/>
        <v/>
      </c>
      <c r="DJ262" s="22" t="str">
        <f t="shared" si="532"/>
        <v/>
      </c>
      <c r="DK262" s="22" t="str">
        <f t="shared" si="533"/>
        <v/>
      </c>
      <c r="DL262" s="22" t="str">
        <f t="shared" si="534"/>
        <v/>
      </c>
      <c r="DM262" s="22" t="str">
        <f t="shared" si="535"/>
        <v/>
      </c>
      <c r="DN262" s="22" t="str">
        <f t="shared" si="536"/>
        <v/>
      </c>
      <c r="DO262" s="22" t="str">
        <f t="shared" si="537"/>
        <v/>
      </c>
      <c r="DP262" s="22" t="str">
        <f t="shared" si="538"/>
        <v/>
      </c>
      <c r="DQ262" s="22" t="str">
        <f t="shared" si="539"/>
        <v/>
      </c>
      <c r="DR262" s="22" t="str">
        <f t="shared" si="540"/>
        <v/>
      </c>
      <c r="DS262" s="22" t="str">
        <f t="shared" si="541"/>
        <v/>
      </c>
      <c r="DT262" s="22" t="str">
        <f t="shared" si="542"/>
        <v/>
      </c>
      <c r="DU262" s="22" t="str">
        <f t="shared" si="543"/>
        <v/>
      </c>
      <c r="DV262" s="22" t="str">
        <f t="shared" si="544"/>
        <v/>
      </c>
      <c r="DX262" s="18">
        <f t="shared" si="545"/>
        <v>2.211841154960021</v>
      </c>
      <c r="DY262" s="18">
        <f t="shared" si="546"/>
        <v>2.1652211180061434</v>
      </c>
      <c r="DZ262" s="18">
        <f t="shared" si="547"/>
        <v>2.1166532315743529</v>
      </c>
      <c r="EA262" s="18">
        <f t="shared" si="548"/>
        <v>2.0688892733700093</v>
      </c>
      <c r="EB262" s="18">
        <f t="shared" si="549"/>
        <v>2.0215499901697584</v>
      </c>
      <c r="EC262" s="18">
        <f t="shared" si="550"/>
        <v>1.9761209178590855</v>
      </c>
      <c r="ED262" s="18">
        <f t="shared" si="551"/>
        <v>1.9310640446231595</v>
      </c>
      <c r="EE262" s="18">
        <f t="shared" si="552"/>
        <v>1.8877070498564321</v>
      </c>
      <c r="EF262" s="18">
        <f t="shared" si="553"/>
        <v>1.8444321814529983</v>
      </c>
      <c r="EG262" s="18">
        <f t="shared" si="554"/>
        <v>1.8024805781315312</v>
      </c>
      <c r="EH262" s="18">
        <f t="shared" si="555"/>
        <v>1.7603159539909994</v>
      </c>
      <c r="EI262" s="18">
        <f t="shared" si="556"/>
        <v>1.7189803221395754</v>
      </c>
      <c r="EJ262" s="18">
        <f t="shared" si="557"/>
        <v>1.677493500698785</v>
      </c>
      <c r="EK262" s="18">
        <f t="shared" si="558"/>
        <v>1.6369441660651096</v>
      </c>
      <c r="EL262" s="18">
        <f t="shared" si="559"/>
        <v>1.5959804432470295</v>
      </c>
      <c r="EM262" s="18">
        <f t="shared" si="560"/>
        <v>1.5559534664128769</v>
      </c>
      <c r="EN262" s="18">
        <f t="shared" si="561"/>
        <v>1.5155697282264446</v>
      </c>
      <c r="EO262" s="18">
        <f t="shared" si="562"/>
        <v>1.4761908761243263</v>
      </c>
      <c r="EP262" s="18">
        <f t="shared" si="563"/>
        <v>1.4365651922714922</v>
      </c>
      <c r="EQ262" s="18">
        <f t="shared" si="564"/>
        <v>1.3978298561250984</v>
      </c>
      <c r="ER262" s="18">
        <f t="shared" si="565"/>
        <v>1.359192644610228</v>
      </c>
      <c r="ES262" s="18">
        <f t="shared" si="566"/>
        <v>1.3217556297847619</v>
      </c>
      <c r="ET262" s="18">
        <f t="shared" si="567"/>
        <v>1.2843323054602203</v>
      </c>
      <c r="EU262" s="18">
        <f t="shared" si="568"/>
        <v>1.2481921232608595</v>
      </c>
      <c r="EV262" s="18">
        <f t="shared" si="569"/>
        <v>1.2121821713585423</v>
      </c>
      <c r="EW262" s="18">
        <f t="shared" si="570"/>
        <v>53.511530650099296</v>
      </c>
      <c r="EX262" s="18">
        <f t="shared" si="571"/>
        <v>0</v>
      </c>
      <c r="EY262" s="18">
        <f t="shared" si="572"/>
        <v>0</v>
      </c>
      <c r="EZ262" s="18">
        <f t="shared" si="573"/>
        <v>0</v>
      </c>
      <c r="FA262" s="18">
        <f t="shared" si="574"/>
        <v>0</v>
      </c>
      <c r="FB262" s="18">
        <f t="shared" si="575"/>
        <v>0</v>
      </c>
      <c r="FC262" s="18">
        <f t="shared" si="576"/>
        <v>0</v>
      </c>
      <c r="FD262" s="18">
        <f t="shared" si="577"/>
        <v>0</v>
      </c>
      <c r="FE262" s="18">
        <f t="shared" si="578"/>
        <v>0</v>
      </c>
      <c r="FF262" s="18">
        <f t="shared" si="579"/>
        <v>0</v>
      </c>
      <c r="FG262" s="18">
        <f t="shared" si="580"/>
        <v>0</v>
      </c>
      <c r="FH262" s="18">
        <f t="shared" si="581"/>
        <v>0</v>
      </c>
      <c r="FI262" s="18">
        <f t="shared" si="582"/>
        <v>0</v>
      </c>
      <c r="FJ262" s="18">
        <f t="shared" si="583"/>
        <v>0</v>
      </c>
      <c r="FK262" s="18">
        <f t="shared" si="584"/>
        <v>0</v>
      </c>
      <c r="FL262" s="18">
        <f t="shared" si="585"/>
        <v>0</v>
      </c>
      <c r="FM262" s="18">
        <f t="shared" si="586"/>
        <v>0</v>
      </c>
      <c r="FN262" s="18">
        <f t="shared" si="587"/>
        <v>0</v>
      </c>
      <c r="FO262" s="18">
        <f t="shared" si="588"/>
        <v>0</v>
      </c>
      <c r="FP262" s="18">
        <f t="shared" si="589"/>
        <v>0</v>
      </c>
      <c r="FQ262" s="18">
        <f t="shared" si="590"/>
        <v>0</v>
      </c>
      <c r="FR262" s="18">
        <f t="shared" si="591"/>
        <v>0</v>
      </c>
      <c r="FS262" s="18">
        <f t="shared" si="592"/>
        <v>0</v>
      </c>
      <c r="FT262" s="18">
        <f t="shared" si="593"/>
        <v>0</v>
      </c>
      <c r="FU262" s="18">
        <f t="shared" si="594"/>
        <v>0</v>
      </c>
      <c r="FV262" s="18">
        <f t="shared" si="595"/>
        <v>0</v>
      </c>
      <c r="FW262" s="18">
        <f t="shared" si="596"/>
        <v>0</v>
      </c>
      <c r="FX262" s="18">
        <f t="shared" si="597"/>
        <v>0</v>
      </c>
      <c r="FY262" s="18">
        <f t="shared" si="598"/>
        <v>0</v>
      </c>
      <c r="FZ262" s="18">
        <f t="shared" si="599"/>
        <v>0</v>
      </c>
      <c r="GA262" s="18">
        <f t="shared" si="600"/>
        <v>0</v>
      </c>
      <c r="GB262" s="18">
        <f t="shared" si="601"/>
        <v>0</v>
      </c>
      <c r="GC262" s="18">
        <f t="shared" si="602"/>
        <v>0</v>
      </c>
      <c r="GD262" s="18">
        <f t="shared" si="603"/>
        <v>0</v>
      </c>
      <c r="GE262" s="18">
        <f t="shared" si="604"/>
        <v>0</v>
      </c>
    </row>
    <row r="263" spans="1:187" x14ac:dyDescent="0.2">
      <c r="A263">
        <v>260</v>
      </c>
      <c r="B263" s="16">
        <f>Bonds!B263</f>
        <v>51089</v>
      </c>
      <c r="C263" s="17">
        <f>Bonds!C263</f>
        <v>4.375</v>
      </c>
      <c r="D263">
        <f>Bonds!Q263</f>
        <v>27</v>
      </c>
      <c r="E263">
        <f t="shared" si="484"/>
        <v>0</v>
      </c>
      <c r="F263" s="16">
        <f>IF(1&gt;$D263,"",IF($E263=1,EOMONTH(EDATE(Bonds!$I263,6*(1-1)),0),EDATE(Bonds!$I263,6*(1-1))))</f>
        <v>46341</v>
      </c>
      <c r="G263" s="16">
        <f>IF(2&gt;$D263,"",IF($E263=1,EOMONTH(EDATE(Bonds!$I263,6*(2-1)),0),EDATE(Bonds!$I263,6*(2-1))))</f>
        <v>46522</v>
      </c>
      <c r="H263" s="16">
        <f>IF(3&gt;$D263,"",IF($E263=1,EOMONTH(EDATE(Bonds!$I263,6*(3-1)),0),EDATE(Bonds!$I263,6*(3-1))))</f>
        <v>46706</v>
      </c>
      <c r="I263" s="16">
        <f>IF(4&gt;$D263,"",IF($E263=1,EOMONTH(EDATE(Bonds!$I263,6*(4-1)),0),EDATE(Bonds!$I263,6*(4-1))))</f>
        <v>46888</v>
      </c>
      <c r="J263" s="16">
        <f>IF(5&gt;$D263,"",IF($E263=1,EOMONTH(EDATE(Bonds!$I263,6*(5-1)),0),EDATE(Bonds!$I263,6*(5-1))))</f>
        <v>47072</v>
      </c>
      <c r="K263" s="16">
        <f>IF(6&gt;$D263,"",IF($E263=1,EOMONTH(EDATE(Bonds!$I263,6*(6-1)),0),EDATE(Bonds!$I263,6*(6-1))))</f>
        <v>47253</v>
      </c>
      <c r="L263" s="16">
        <f>IF(7&gt;$D263,"",IF($E263=1,EOMONTH(EDATE(Bonds!$I263,6*(7-1)),0),EDATE(Bonds!$I263,6*(7-1))))</f>
        <v>47437</v>
      </c>
      <c r="M263" s="16">
        <f>IF(8&gt;$D263,"",IF($E263=1,EOMONTH(EDATE(Bonds!$I263,6*(8-1)),0),EDATE(Bonds!$I263,6*(8-1))))</f>
        <v>47618</v>
      </c>
      <c r="N263" s="16">
        <f>IF(9&gt;$D263,"",IF($E263=1,EOMONTH(EDATE(Bonds!$I263,6*(9-1)),0),EDATE(Bonds!$I263,6*(9-1))))</f>
        <v>47802</v>
      </c>
      <c r="O263" s="16">
        <f>IF(10&gt;$D263,"",IF($E263=1,EOMONTH(EDATE(Bonds!$I263,6*(10-1)),0),EDATE(Bonds!$I263,6*(10-1))))</f>
        <v>47983</v>
      </c>
      <c r="P263" s="16">
        <f>IF(11&gt;$D263,"",IF($E263=1,EOMONTH(EDATE(Bonds!$I263,6*(11-1)),0),EDATE(Bonds!$I263,6*(11-1))))</f>
        <v>48167</v>
      </c>
      <c r="Q263" s="16">
        <f>IF(12&gt;$D263,"",IF($E263=1,EOMONTH(EDATE(Bonds!$I263,6*(12-1)),0),EDATE(Bonds!$I263,6*(12-1))))</f>
        <v>48349</v>
      </c>
      <c r="R263" s="16">
        <f>IF(13&gt;$D263,"",IF($E263=1,EOMONTH(EDATE(Bonds!$I263,6*(13-1)),0),EDATE(Bonds!$I263,6*(13-1))))</f>
        <v>48533</v>
      </c>
      <c r="S263" s="16">
        <f>IF(14&gt;$D263,"",IF($E263=1,EOMONTH(EDATE(Bonds!$I263,6*(14-1)),0),EDATE(Bonds!$I263,6*(14-1))))</f>
        <v>48714</v>
      </c>
      <c r="T263" s="16">
        <f>IF(15&gt;$D263,"",IF($E263=1,EOMONTH(EDATE(Bonds!$I263,6*(15-1)),0),EDATE(Bonds!$I263,6*(15-1))))</f>
        <v>48898</v>
      </c>
      <c r="U263" s="16">
        <f>IF(16&gt;$D263,"",IF($E263=1,EOMONTH(EDATE(Bonds!$I263,6*(16-1)),0),EDATE(Bonds!$I263,6*(16-1))))</f>
        <v>49079</v>
      </c>
      <c r="V263" s="16">
        <f>IF(17&gt;$D263,"",IF($E263=1,EOMONTH(EDATE(Bonds!$I263,6*(17-1)),0),EDATE(Bonds!$I263,6*(17-1))))</f>
        <v>49263</v>
      </c>
      <c r="W263" s="16">
        <f>IF(18&gt;$D263,"",IF($E263=1,EOMONTH(EDATE(Bonds!$I263,6*(18-1)),0),EDATE(Bonds!$I263,6*(18-1))))</f>
        <v>49444</v>
      </c>
      <c r="X263" s="16">
        <f>IF(19&gt;$D263,"",IF($E263=1,EOMONTH(EDATE(Bonds!$I263,6*(19-1)),0),EDATE(Bonds!$I263,6*(19-1))))</f>
        <v>49628</v>
      </c>
      <c r="Y263" s="16">
        <f>IF(20&gt;$D263,"",IF($E263=1,EOMONTH(EDATE(Bonds!$I263,6*(20-1)),0),EDATE(Bonds!$I263,6*(20-1))))</f>
        <v>49810</v>
      </c>
      <c r="Z263" s="16">
        <f>IF(21&gt;$D263,"",IF($E263=1,EOMONTH(EDATE(Bonds!$I263,6*(21-1)),0),EDATE(Bonds!$I263,6*(21-1))))</f>
        <v>49994</v>
      </c>
      <c r="AA263" s="16">
        <f>IF(22&gt;$D263,"",IF($E263=1,EOMONTH(EDATE(Bonds!$I263,6*(22-1)),0),EDATE(Bonds!$I263,6*(22-1))))</f>
        <v>50175</v>
      </c>
      <c r="AB263" s="16">
        <f>IF(23&gt;$D263,"",IF($E263=1,EOMONTH(EDATE(Bonds!$I263,6*(23-1)),0),EDATE(Bonds!$I263,6*(23-1))))</f>
        <v>50359</v>
      </c>
      <c r="AC263" s="16">
        <f>IF(24&gt;$D263,"",IF($E263=1,EOMONTH(EDATE(Bonds!$I263,6*(24-1)),0),EDATE(Bonds!$I263,6*(24-1))))</f>
        <v>50540</v>
      </c>
      <c r="AD263" s="16">
        <f>IF(25&gt;$D263,"",IF($E263=1,EOMONTH(EDATE(Bonds!$I263,6*(25-1)),0),EDATE(Bonds!$I263,6*(25-1))))</f>
        <v>50724</v>
      </c>
      <c r="AE263" s="16">
        <f>IF(26&gt;$D263,"",IF($E263=1,EOMONTH(EDATE(Bonds!$I263,6*(26-1)),0),EDATE(Bonds!$I263,6*(26-1))))</f>
        <v>50905</v>
      </c>
      <c r="AF263" s="16">
        <f>IF(27&gt;$D263,"",IF($E263=1,EOMONTH(EDATE(Bonds!$I263,6*(27-1)),0),EDATE(Bonds!$I263,6*(27-1))))</f>
        <v>51089</v>
      </c>
      <c r="AG263" s="16" t="str">
        <f>IF(28&gt;$D263,"",IF($E263=1,EOMONTH(EDATE(Bonds!$I263,6*(28-1)),0),EDATE(Bonds!$I263,6*(28-1))))</f>
        <v/>
      </c>
      <c r="AH263" s="16" t="str">
        <f>IF(29&gt;$D263,"",IF($E263=1,EOMONTH(EDATE(Bonds!$I263,6*(29-1)),0),EDATE(Bonds!$I263,6*(29-1))))</f>
        <v/>
      </c>
      <c r="AI263" s="16" t="str">
        <f>IF(30&gt;$D263,"",IF($E263=1,EOMONTH(EDATE(Bonds!$I263,6*(30-1)),0),EDATE(Bonds!$I263,6*(30-1))))</f>
        <v/>
      </c>
      <c r="AJ263" s="16" t="str">
        <f>IF(31&gt;$D263,"",IF($E263=1,EOMONTH(EDATE(Bonds!$I263,6*(31-1)),0),EDATE(Bonds!$I263,6*(31-1))))</f>
        <v/>
      </c>
      <c r="AK263" s="16" t="str">
        <f>IF(32&gt;$D263,"",IF($E263=1,EOMONTH(EDATE(Bonds!$I263,6*(32-1)),0),EDATE(Bonds!$I263,6*(32-1))))</f>
        <v/>
      </c>
      <c r="AL263" s="16" t="str">
        <f>IF(33&gt;$D263,"",IF($E263=1,EOMONTH(EDATE(Bonds!$I263,6*(33-1)),0),EDATE(Bonds!$I263,6*(33-1))))</f>
        <v/>
      </c>
      <c r="AM263" s="16" t="str">
        <f>IF(34&gt;$D263,"",IF($E263=1,EOMONTH(EDATE(Bonds!$I263,6*(34-1)),0),EDATE(Bonds!$I263,6*(34-1))))</f>
        <v/>
      </c>
      <c r="AN263" s="16" t="str">
        <f>IF(35&gt;$D263,"",IF($E263=1,EOMONTH(EDATE(Bonds!$I263,6*(35-1)),0),EDATE(Bonds!$I263,6*(35-1))))</f>
        <v/>
      </c>
      <c r="AO263" s="16" t="str">
        <f>IF(36&gt;$D263,"",IF($E263=1,EOMONTH(EDATE(Bonds!$I263,6*(36-1)),0),EDATE(Bonds!$I263,6*(36-1))))</f>
        <v/>
      </c>
      <c r="AP263" s="16" t="str">
        <f>IF(37&gt;$D263,"",IF($E263=1,EOMONTH(EDATE(Bonds!$I263,6*(37-1)),0),EDATE(Bonds!$I263,6*(37-1))))</f>
        <v/>
      </c>
      <c r="AQ263" s="16" t="str">
        <f>IF(38&gt;$D263,"",IF($E263=1,EOMONTH(EDATE(Bonds!$I263,6*(38-1)),0),EDATE(Bonds!$I263,6*(38-1))))</f>
        <v/>
      </c>
      <c r="AR263" s="16" t="str">
        <f>IF(39&gt;$D263,"",IF($E263=1,EOMONTH(EDATE(Bonds!$I263,6*(39-1)),0),EDATE(Bonds!$I263,6*(39-1))))</f>
        <v/>
      </c>
      <c r="AS263" s="16" t="str">
        <f>IF(40&gt;$D263,"",IF($E263=1,EOMONTH(EDATE(Bonds!$I263,6*(40-1)),0),EDATE(Bonds!$I263,6*(40-1))))</f>
        <v/>
      </c>
      <c r="AT263" s="16" t="str">
        <f>IF(41&gt;$D263,"",IF($E263=1,EOMONTH(EDATE(Bonds!$I263,6*(41-1)),0),EDATE(Bonds!$I263,6*(41-1))))</f>
        <v/>
      </c>
      <c r="AU263" s="16" t="str">
        <f>IF(42&gt;$D263,"",IF($E263=1,EOMONTH(EDATE(Bonds!$I263,6*(42-1)),0),EDATE(Bonds!$I263,6*(42-1))))</f>
        <v/>
      </c>
      <c r="AV263" s="16" t="str">
        <f>IF(43&gt;$D263,"",IF($E263=1,EOMONTH(EDATE(Bonds!$I263,6*(43-1)),0),EDATE(Bonds!$I263,6*(43-1))))</f>
        <v/>
      </c>
      <c r="AW263" s="16" t="str">
        <f>IF(44&gt;$D263,"",IF($E263=1,EOMONTH(EDATE(Bonds!$I263,6*(44-1)),0),EDATE(Bonds!$I263,6*(44-1))))</f>
        <v/>
      </c>
      <c r="AX263" s="16" t="str">
        <f>IF(45&gt;$D263,"",IF($E263=1,EOMONTH(EDATE(Bonds!$I263,6*(45-1)),0),EDATE(Bonds!$I263,6*(45-1))))</f>
        <v/>
      </c>
      <c r="AY263" s="16" t="str">
        <f>IF(46&gt;$D263,"",IF($E263=1,EOMONTH(EDATE(Bonds!$I263,6*(46-1)),0),EDATE(Bonds!$I263,6*(46-1))))</f>
        <v/>
      </c>
      <c r="AZ263" s="16" t="str">
        <f>IF(47&gt;$D263,"",IF($E263=1,EOMONTH(EDATE(Bonds!$I263,6*(47-1)),0),EDATE(Bonds!$I263,6*(47-1))))</f>
        <v/>
      </c>
      <c r="BA263" s="16" t="str">
        <f>IF(48&gt;$D263,"",IF($E263=1,EOMONTH(EDATE(Bonds!$I263,6*(48-1)),0),EDATE(Bonds!$I263,6*(48-1))))</f>
        <v/>
      </c>
      <c r="BB263" s="16" t="str">
        <f>IF(49&gt;$D263,"",IF($E263=1,EOMONTH(EDATE(Bonds!$I263,6*(49-1)),0),EDATE(Bonds!$I263,6*(49-1))))</f>
        <v/>
      </c>
      <c r="BC263" s="16" t="str">
        <f>IF(50&gt;$D263,"",IF($E263=1,EOMONTH(EDATE(Bonds!$I263,6*(50-1)),0),EDATE(Bonds!$I263,6*(50-1))))</f>
        <v/>
      </c>
      <c r="BD263" s="16" t="str">
        <f>IF(51&gt;$D263,"",IF($E263=1,EOMONTH(EDATE(Bonds!$I263,6*(51-1)),0),EDATE(Bonds!$I263,6*(51-1))))</f>
        <v/>
      </c>
      <c r="BE263" s="16" t="str">
        <f>IF(52&gt;$D263,"",IF($E263=1,EOMONTH(EDATE(Bonds!$I263,6*(52-1)),0),EDATE(Bonds!$I263,6*(52-1))))</f>
        <v/>
      </c>
      <c r="BF263" s="16" t="str">
        <f>IF(53&gt;$D263,"",IF($E263=1,EOMONTH(EDATE(Bonds!$I263,6*(53-1)),0),EDATE(Bonds!$I263,6*(53-1))))</f>
        <v/>
      </c>
      <c r="BG263" s="16" t="str">
        <f>IF(54&gt;$D263,"",IF($E263=1,EOMONTH(EDATE(Bonds!$I263,6*(54-1)),0),EDATE(Bonds!$I263,6*(54-1))))</f>
        <v/>
      </c>
      <c r="BH263" s="16" t="str">
        <f>IF(55&gt;$D263,"",IF($E263=1,EOMONTH(EDATE(Bonds!$I263,6*(55-1)),0),EDATE(Bonds!$I263,6*(55-1))))</f>
        <v/>
      </c>
      <c r="BI263" s="16" t="str">
        <f>IF(56&gt;$D263,"",IF($E263=1,EOMONTH(EDATE(Bonds!$I263,6*(56-1)),0),EDATE(Bonds!$I263,6*(56-1))))</f>
        <v/>
      </c>
      <c r="BJ263" s="16" t="str">
        <f>IF(57&gt;$D263,"",IF($E263=1,EOMONTH(EDATE(Bonds!$I263,6*(57-1)),0),EDATE(Bonds!$I263,6*(57-1))))</f>
        <v/>
      </c>
      <c r="BK263" s="16" t="str">
        <f>IF(58&gt;$D263,"",IF($E263=1,EOMONTH(EDATE(Bonds!$I263,6*(58-1)),0),EDATE(Bonds!$I263,6*(58-1))))</f>
        <v/>
      </c>
      <c r="BL263" s="16" t="str">
        <f>IF(59&gt;$D263,"",IF($E263=1,EOMONTH(EDATE(Bonds!$I263,6*(59-1)),0),EDATE(Bonds!$I263,6*(59-1))))</f>
        <v/>
      </c>
      <c r="BM263" s="16" t="str">
        <f>IF(60&gt;$D263,"",IF($E263=1,EOMONTH(EDATE(Bonds!$I263,6*(60-1)),0),EDATE(Bonds!$I263,6*(60-1))))</f>
        <v/>
      </c>
      <c r="BO263" s="22">
        <f t="shared" si="485"/>
        <v>3.7565785405683505E-2</v>
      </c>
      <c r="BP263" s="22">
        <f t="shared" si="486"/>
        <v>4.0160676278393273E-2</v>
      </c>
      <c r="BQ263" s="22">
        <f t="shared" si="487"/>
        <v>4.1870554774944578E-2</v>
      </c>
      <c r="BR263" s="22">
        <f t="shared" si="488"/>
        <v>4.2944346408813706E-2</v>
      </c>
      <c r="BS263" s="22">
        <f t="shared" si="489"/>
        <v>4.3623509349526628E-2</v>
      </c>
      <c r="BT263" s="22">
        <f t="shared" si="490"/>
        <v>4.4041581237153717E-2</v>
      </c>
      <c r="BU263" s="22">
        <f t="shared" si="491"/>
        <v>4.4317074211346924E-2</v>
      </c>
      <c r="BV263" s="22">
        <f t="shared" si="492"/>
        <v>4.4510349250378764E-2</v>
      </c>
      <c r="BW263" s="22">
        <f t="shared" si="493"/>
        <v>4.4674613164434704E-2</v>
      </c>
      <c r="BX263" s="22">
        <f t="shared" si="494"/>
        <v>4.4833625781918747E-2</v>
      </c>
      <c r="BY263" s="22">
        <f t="shared" si="495"/>
        <v>4.5010512910652625E-2</v>
      </c>
      <c r="BZ263" s="22">
        <f t="shared" si="496"/>
        <v>4.5210114329299472E-2</v>
      </c>
      <c r="CA263" s="22">
        <f t="shared" si="497"/>
        <v>4.5440922075908718E-2</v>
      </c>
      <c r="CB263" s="22">
        <f t="shared" si="498"/>
        <v>4.5696854602848114E-2</v>
      </c>
      <c r="CC263" s="22">
        <f t="shared" si="499"/>
        <v>4.5984524498779974E-2</v>
      </c>
      <c r="CD263" s="22">
        <f t="shared" si="500"/>
        <v>4.6291383442721178E-2</v>
      </c>
      <c r="CE263" s="22">
        <f t="shared" si="501"/>
        <v>4.6623645537634352E-2</v>
      </c>
      <c r="CF263" s="22">
        <f t="shared" si="502"/>
        <v>4.6966325803694697E-2</v>
      </c>
      <c r="CG263" s="22">
        <f t="shared" si="503"/>
        <v>4.7326545055286634E-2</v>
      </c>
      <c r="CH263" s="22">
        <f t="shared" si="504"/>
        <v>4.7690605889772114E-2</v>
      </c>
      <c r="CI263" s="22">
        <f t="shared" si="505"/>
        <v>4.8062733545475515E-2</v>
      </c>
      <c r="CJ263" s="22">
        <f t="shared" si="506"/>
        <v>4.8429443223478592E-2</v>
      </c>
      <c r="CK263" s="22">
        <f t="shared" si="507"/>
        <v>4.8799858255796857E-2</v>
      </c>
      <c r="CL263" s="22">
        <f t="shared" si="508"/>
        <v>4.9159299064806136E-2</v>
      </c>
      <c r="CM263" s="22">
        <f t="shared" si="509"/>
        <v>4.9517382545170303E-2</v>
      </c>
      <c r="CN263" s="22">
        <f t="shared" si="510"/>
        <v>4.986051383334713E-2</v>
      </c>
      <c r="CO263" s="22">
        <f t="shared" si="511"/>
        <v>5.0198416914347857E-2</v>
      </c>
      <c r="CP263" s="22" t="str">
        <f t="shared" si="512"/>
        <v/>
      </c>
      <c r="CQ263" s="22" t="str">
        <f t="shared" si="513"/>
        <v/>
      </c>
      <c r="CR263" s="22" t="str">
        <f t="shared" si="514"/>
        <v/>
      </c>
      <c r="CS263" s="22" t="str">
        <f t="shared" si="515"/>
        <v/>
      </c>
      <c r="CT263" s="22" t="str">
        <f t="shared" si="516"/>
        <v/>
      </c>
      <c r="CU263" s="22" t="str">
        <f t="shared" si="517"/>
        <v/>
      </c>
      <c r="CV263" s="22" t="str">
        <f t="shared" si="518"/>
        <v/>
      </c>
      <c r="CW263" s="22" t="str">
        <f t="shared" si="519"/>
        <v/>
      </c>
      <c r="CX263" s="22" t="str">
        <f t="shared" si="520"/>
        <v/>
      </c>
      <c r="CY263" s="22" t="str">
        <f t="shared" si="521"/>
        <v/>
      </c>
      <c r="CZ263" s="22" t="str">
        <f t="shared" si="522"/>
        <v/>
      </c>
      <c r="DA263" s="22" t="str">
        <f t="shared" si="523"/>
        <v/>
      </c>
      <c r="DB263" s="22" t="str">
        <f t="shared" si="524"/>
        <v/>
      </c>
      <c r="DC263" s="22" t="str">
        <f t="shared" si="525"/>
        <v/>
      </c>
      <c r="DD263" s="22" t="str">
        <f t="shared" si="526"/>
        <v/>
      </c>
      <c r="DE263" s="22" t="str">
        <f t="shared" si="527"/>
        <v/>
      </c>
      <c r="DF263" s="22" t="str">
        <f t="shared" si="528"/>
        <v/>
      </c>
      <c r="DG263" s="22" t="str">
        <f t="shared" si="529"/>
        <v/>
      </c>
      <c r="DH263" s="22" t="str">
        <f t="shared" si="530"/>
        <v/>
      </c>
      <c r="DI263" s="22" t="str">
        <f t="shared" si="531"/>
        <v/>
      </c>
      <c r="DJ263" s="22" t="str">
        <f t="shared" si="532"/>
        <v/>
      </c>
      <c r="DK263" s="22" t="str">
        <f t="shared" si="533"/>
        <v/>
      </c>
      <c r="DL263" s="22" t="str">
        <f t="shared" si="534"/>
        <v/>
      </c>
      <c r="DM263" s="22" t="str">
        <f t="shared" si="535"/>
        <v/>
      </c>
      <c r="DN263" s="22" t="str">
        <f t="shared" si="536"/>
        <v/>
      </c>
      <c r="DO263" s="22" t="str">
        <f t="shared" si="537"/>
        <v/>
      </c>
      <c r="DP263" s="22" t="str">
        <f t="shared" si="538"/>
        <v/>
      </c>
      <c r="DQ263" s="22" t="str">
        <f t="shared" si="539"/>
        <v/>
      </c>
      <c r="DR263" s="22" t="str">
        <f t="shared" si="540"/>
        <v/>
      </c>
      <c r="DS263" s="22" t="str">
        <f t="shared" si="541"/>
        <v/>
      </c>
      <c r="DT263" s="22" t="str">
        <f t="shared" si="542"/>
        <v/>
      </c>
      <c r="DU263" s="22" t="str">
        <f t="shared" si="543"/>
        <v/>
      </c>
      <c r="DV263" s="22" t="str">
        <f t="shared" si="544"/>
        <v/>
      </c>
      <c r="DX263" s="18">
        <f t="shared" si="545"/>
        <v>2.1722441028519031</v>
      </c>
      <c r="DY263" s="18">
        <f t="shared" si="546"/>
        <v>2.1283819772963173</v>
      </c>
      <c r="DZ263" s="18">
        <f t="shared" si="547"/>
        <v>2.081498865812395</v>
      </c>
      <c r="EA263" s="18">
        <f t="shared" si="548"/>
        <v>2.0348071685680544</v>
      </c>
      <c r="EB263" s="18">
        <f t="shared" si="549"/>
        <v>1.9882715322307394</v>
      </c>
      <c r="EC263" s="18">
        <f t="shared" si="550"/>
        <v>1.9435393346309926</v>
      </c>
      <c r="ED263" s="18">
        <f t="shared" si="551"/>
        <v>1.8991954864934251</v>
      </c>
      <c r="EE263" s="18">
        <f t="shared" si="552"/>
        <v>1.8565905182424125</v>
      </c>
      <c r="EF263" s="18">
        <f t="shared" si="553"/>
        <v>1.8141472974610851</v>
      </c>
      <c r="EG263" s="18">
        <f t="shared" si="554"/>
        <v>1.7730777409558445</v>
      </c>
      <c r="EH263" s="18">
        <f t="shared" si="555"/>
        <v>1.7318633988560288</v>
      </c>
      <c r="EI263" s="18">
        <f t="shared" si="556"/>
        <v>1.6915056890402831</v>
      </c>
      <c r="EJ263" s="18">
        <f t="shared" si="557"/>
        <v>1.6510296265887054</v>
      </c>
      <c r="EK263" s="18">
        <f t="shared" si="558"/>
        <v>1.6114812696699097</v>
      </c>
      <c r="EL263" s="18">
        <f t="shared" si="559"/>
        <v>1.57152850820961</v>
      </c>
      <c r="EM263" s="18">
        <f t="shared" si="560"/>
        <v>1.5324785659899465</v>
      </c>
      <c r="EN263" s="18">
        <f t="shared" si="561"/>
        <v>1.4930614163101132</v>
      </c>
      <c r="EO263" s="18">
        <f t="shared" si="562"/>
        <v>1.454600571530861</v>
      </c>
      <c r="EP263" s="18">
        <f t="shared" si="563"/>
        <v>1.4158698964935357</v>
      </c>
      <c r="EQ263" s="18">
        <f t="shared" si="564"/>
        <v>1.3779787744259127</v>
      </c>
      <c r="ER263" s="18">
        <f t="shared" si="565"/>
        <v>1.3401516973457939</v>
      </c>
      <c r="ES263" s="18">
        <f t="shared" si="566"/>
        <v>1.3034683700285794</v>
      </c>
      <c r="ET263" s="18">
        <f t="shared" si="567"/>
        <v>1.2667674279326406</v>
      </c>
      <c r="EU263" s="18">
        <f t="shared" si="568"/>
        <v>1.2312955783033652</v>
      </c>
      <c r="EV263" s="18">
        <f t="shared" si="569"/>
        <v>1.1959233924267885</v>
      </c>
      <c r="EW263" s="18">
        <f t="shared" si="570"/>
        <v>1.1618446157263662</v>
      </c>
      <c r="EX263" s="18">
        <f t="shared" si="571"/>
        <v>52.692088326267218</v>
      </c>
      <c r="EY263" s="18">
        <f t="shared" si="572"/>
        <v>0</v>
      </c>
      <c r="EZ263" s="18">
        <f t="shared" si="573"/>
        <v>0</v>
      </c>
      <c r="FA263" s="18">
        <f t="shared" si="574"/>
        <v>0</v>
      </c>
      <c r="FB263" s="18">
        <f t="shared" si="575"/>
        <v>0</v>
      </c>
      <c r="FC263" s="18">
        <f t="shared" si="576"/>
        <v>0</v>
      </c>
      <c r="FD263" s="18">
        <f t="shared" si="577"/>
        <v>0</v>
      </c>
      <c r="FE263" s="18">
        <f t="shared" si="578"/>
        <v>0</v>
      </c>
      <c r="FF263" s="18">
        <f t="shared" si="579"/>
        <v>0</v>
      </c>
      <c r="FG263" s="18">
        <f t="shared" si="580"/>
        <v>0</v>
      </c>
      <c r="FH263" s="18">
        <f t="shared" si="581"/>
        <v>0</v>
      </c>
      <c r="FI263" s="18">
        <f t="shared" si="582"/>
        <v>0</v>
      </c>
      <c r="FJ263" s="18">
        <f t="shared" si="583"/>
        <v>0</v>
      </c>
      <c r="FK263" s="18">
        <f t="shared" si="584"/>
        <v>0</v>
      </c>
      <c r="FL263" s="18">
        <f t="shared" si="585"/>
        <v>0</v>
      </c>
      <c r="FM263" s="18">
        <f t="shared" si="586"/>
        <v>0</v>
      </c>
      <c r="FN263" s="18">
        <f t="shared" si="587"/>
        <v>0</v>
      </c>
      <c r="FO263" s="18">
        <f t="shared" si="588"/>
        <v>0</v>
      </c>
      <c r="FP263" s="18">
        <f t="shared" si="589"/>
        <v>0</v>
      </c>
      <c r="FQ263" s="18">
        <f t="shared" si="590"/>
        <v>0</v>
      </c>
      <c r="FR263" s="18">
        <f t="shared" si="591"/>
        <v>0</v>
      </c>
      <c r="FS263" s="18">
        <f t="shared" si="592"/>
        <v>0</v>
      </c>
      <c r="FT263" s="18">
        <f t="shared" si="593"/>
        <v>0</v>
      </c>
      <c r="FU263" s="18">
        <f t="shared" si="594"/>
        <v>0</v>
      </c>
      <c r="FV263" s="18">
        <f t="shared" si="595"/>
        <v>0</v>
      </c>
      <c r="FW263" s="18">
        <f t="shared" si="596"/>
        <v>0</v>
      </c>
      <c r="FX263" s="18">
        <f t="shared" si="597"/>
        <v>0</v>
      </c>
      <c r="FY263" s="18">
        <f t="shared" si="598"/>
        <v>0</v>
      </c>
      <c r="FZ263" s="18">
        <f t="shared" si="599"/>
        <v>0</v>
      </c>
      <c r="GA263" s="18">
        <f t="shared" si="600"/>
        <v>0</v>
      </c>
      <c r="GB263" s="18">
        <f t="shared" si="601"/>
        <v>0</v>
      </c>
      <c r="GC263" s="18">
        <f t="shared" si="602"/>
        <v>0</v>
      </c>
      <c r="GD263" s="18">
        <f t="shared" si="603"/>
        <v>0</v>
      </c>
      <c r="GE263" s="18">
        <f t="shared" si="604"/>
        <v>0</v>
      </c>
    </row>
    <row r="264" spans="1:187" x14ac:dyDescent="0.2">
      <c r="A264">
        <v>261</v>
      </c>
      <c r="B264" s="16">
        <f>Bonds!B264</f>
        <v>51181</v>
      </c>
      <c r="C264" s="17">
        <f>Bonds!C264</f>
        <v>4.625</v>
      </c>
      <c r="D264">
        <f>Bonds!Q264</f>
        <v>27</v>
      </c>
      <c r="E264">
        <f t="shared" si="484"/>
        <v>0</v>
      </c>
      <c r="F264" s="16">
        <f>IF(1&gt;$D264,"",IF($E264=1,EOMONTH(EDATE(Bonds!$I264,6*(1-1)),0),EDATE(Bonds!$I264,6*(1-1))))</f>
        <v>46433</v>
      </c>
      <c r="G264" s="16">
        <f>IF(2&gt;$D264,"",IF($E264=1,EOMONTH(EDATE(Bonds!$I264,6*(2-1)),0),EDATE(Bonds!$I264,6*(2-1))))</f>
        <v>46614</v>
      </c>
      <c r="H264" s="16">
        <f>IF(3&gt;$D264,"",IF($E264=1,EOMONTH(EDATE(Bonds!$I264,6*(3-1)),0),EDATE(Bonds!$I264,6*(3-1))))</f>
        <v>46798</v>
      </c>
      <c r="I264" s="16">
        <f>IF(4&gt;$D264,"",IF($E264=1,EOMONTH(EDATE(Bonds!$I264,6*(4-1)),0),EDATE(Bonds!$I264,6*(4-1))))</f>
        <v>46980</v>
      </c>
      <c r="J264" s="16">
        <f>IF(5&gt;$D264,"",IF($E264=1,EOMONTH(EDATE(Bonds!$I264,6*(5-1)),0),EDATE(Bonds!$I264,6*(5-1))))</f>
        <v>47164</v>
      </c>
      <c r="K264" s="16">
        <f>IF(6&gt;$D264,"",IF($E264=1,EOMONTH(EDATE(Bonds!$I264,6*(6-1)),0),EDATE(Bonds!$I264,6*(6-1))))</f>
        <v>47345</v>
      </c>
      <c r="L264" s="16">
        <f>IF(7&gt;$D264,"",IF($E264=1,EOMONTH(EDATE(Bonds!$I264,6*(7-1)),0),EDATE(Bonds!$I264,6*(7-1))))</f>
        <v>47529</v>
      </c>
      <c r="M264" s="16">
        <f>IF(8&gt;$D264,"",IF($E264=1,EOMONTH(EDATE(Bonds!$I264,6*(8-1)),0),EDATE(Bonds!$I264,6*(8-1))))</f>
        <v>47710</v>
      </c>
      <c r="N264" s="16">
        <f>IF(9&gt;$D264,"",IF($E264=1,EOMONTH(EDATE(Bonds!$I264,6*(9-1)),0),EDATE(Bonds!$I264,6*(9-1))))</f>
        <v>47894</v>
      </c>
      <c r="O264" s="16">
        <f>IF(10&gt;$D264,"",IF($E264=1,EOMONTH(EDATE(Bonds!$I264,6*(10-1)),0),EDATE(Bonds!$I264,6*(10-1))))</f>
        <v>48075</v>
      </c>
      <c r="P264" s="16">
        <f>IF(11&gt;$D264,"",IF($E264=1,EOMONTH(EDATE(Bonds!$I264,6*(11-1)),0),EDATE(Bonds!$I264,6*(11-1))))</f>
        <v>48259</v>
      </c>
      <c r="Q264" s="16">
        <f>IF(12&gt;$D264,"",IF($E264=1,EOMONTH(EDATE(Bonds!$I264,6*(12-1)),0),EDATE(Bonds!$I264,6*(12-1))))</f>
        <v>48441</v>
      </c>
      <c r="R264" s="16">
        <f>IF(13&gt;$D264,"",IF($E264=1,EOMONTH(EDATE(Bonds!$I264,6*(13-1)),0),EDATE(Bonds!$I264,6*(13-1))))</f>
        <v>48625</v>
      </c>
      <c r="S264" s="16">
        <f>IF(14&gt;$D264,"",IF($E264=1,EOMONTH(EDATE(Bonds!$I264,6*(14-1)),0),EDATE(Bonds!$I264,6*(14-1))))</f>
        <v>48806</v>
      </c>
      <c r="T264" s="16">
        <f>IF(15&gt;$D264,"",IF($E264=1,EOMONTH(EDATE(Bonds!$I264,6*(15-1)),0),EDATE(Bonds!$I264,6*(15-1))))</f>
        <v>48990</v>
      </c>
      <c r="U264" s="16">
        <f>IF(16&gt;$D264,"",IF($E264=1,EOMONTH(EDATE(Bonds!$I264,6*(16-1)),0),EDATE(Bonds!$I264,6*(16-1))))</f>
        <v>49171</v>
      </c>
      <c r="V264" s="16">
        <f>IF(17&gt;$D264,"",IF($E264=1,EOMONTH(EDATE(Bonds!$I264,6*(17-1)),0),EDATE(Bonds!$I264,6*(17-1))))</f>
        <v>49355</v>
      </c>
      <c r="W264" s="16">
        <f>IF(18&gt;$D264,"",IF($E264=1,EOMONTH(EDATE(Bonds!$I264,6*(18-1)),0),EDATE(Bonds!$I264,6*(18-1))))</f>
        <v>49536</v>
      </c>
      <c r="X264" s="16">
        <f>IF(19&gt;$D264,"",IF($E264=1,EOMONTH(EDATE(Bonds!$I264,6*(19-1)),0),EDATE(Bonds!$I264,6*(19-1))))</f>
        <v>49720</v>
      </c>
      <c r="Y264" s="16">
        <f>IF(20&gt;$D264,"",IF($E264=1,EOMONTH(EDATE(Bonds!$I264,6*(20-1)),0),EDATE(Bonds!$I264,6*(20-1))))</f>
        <v>49902</v>
      </c>
      <c r="Z264" s="16">
        <f>IF(21&gt;$D264,"",IF($E264=1,EOMONTH(EDATE(Bonds!$I264,6*(21-1)),0),EDATE(Bonds!$I264,6*(21-1))))</f>
        <v>50086</v>
      </c>
      <c r="AA264" s="16">
        <f>IF(22&gt;$D264,"",IF($E264=1,EOMONTH(EDATE(Bonds!$I264,6*(22-1)),0),EDATE(Bonds!$I264,6*(22-1))))</f>
        <v>50267</v>
      </c>
      <c r="AB264" s="16">
        <f>IF(23&gt;$D264,"",IF($E264=1,EOMONTH(EDATE(Bonds!$I264,6*(23-1)),0),EDATE(Bonds!$I264,6*(23-1))))</f>
        <v>50451</v>
      </c>
      <c r="AC264" s="16">
        <f>IF(24&gt;$D264,"",IF($E264=1,EOMONTH(EDATE(Bonds!$I264,6*(24-1)),0),EDATE(Bonds!$I264,6*(24-1))))</f>
        <v>50632</v>
      </c>
      <c r="AD264" s="16">
        <f>IF(25&gt;$D264,"",IF($E264=1,EOMONTH(EDATE(Bonds!$I264,6*(25-1)),0),EDATE(Bonds!$I264,6*(25-1))))</f>
        <v>50816</v>
      </c>
      <c r="AE264" s="16">
        <f>IF(26&gt;$D264,"",IF($E264=1,EOMONTH(EDATE(Bonds!$I264,6*(26-1)),0),EDATE(Bonds!$I264,6*(26-1))))</f>
        <v>50997</v>
      </c>
      <c r="AF264" s="16">
        <f>IF(27&gt;$D264,"",IF($E264=1,EOMONTH(EDATE(Bonds!$I264,6*(27-1)),0),EDATE(Bonds!$I264,6*(27-1))))</f>
        <v>51181</v>
      </c>
      <c r="AG264" s="16" t="str">
        <f>IF(28&gt;$D264,"",IF($E264=1,EOMONTH(EDATE(Bonds!$I264,6*(28-1)),0),EDATE(Bonds!$I264,6*(28-1))))</f>
        <v/>
      </c>
      <c r="AH264" s="16" t="str">
        <f>IF(29&gt;$D264,"",IF($E264=1,EOMONTH(EDATE(Bonds!$I264,6*(29-1)),0),EDATE(Bonds!$I264,6*(29-1))))</f>
        <v/>
      </c>
      <c r="AI264" s="16" t="str">
        <f>IF(30&gt;$D264,"",IF($E264=1,EOMONTH(EDATE(Bonds!$I264,6*(30-1)),0),EDATE(Bonds!$I264,6*(30-1))))</f>
        <v/>
      </c>
      <c r="AJ264" s="16" t="str">
        <f>IF(31&gt;$D264,"",IF($E264=1,EOMONTH(EDATE(Bonds!$I264,6*(31-1)),0),EDATE(Bonds!$I264,6*(31-1))))</f>
        <v/>
      </c>
      <c r="AK264" s="16" t="str">
        <f>IF(32&gt;$D264,"",IF($E264=1,EOMONTH(EDATE(Bonds!$I264,6*(32-1)),0),EDATE(Bonds!$I264,6*(32-1))))</f>
        <v/>
      </c>
      <c r="AL264" s="16" t="str">
        <f>IF(33&gt;$D264,"",IF($E264=1,EOMONTH(EDATE(Bonds!$I264,6*(33-1)),0),EDATE(Bonds!$I264,6*(33-1))))</f>
        <v/>
      </c>
      <c r="AM264" s="16" t="str">
        <f>IF(34&gt;$D264,"",IF($E264=1,EOMONTH(EDATE(Bonds!$I264,6*(34-1)),0),EDATE(Bonds!$I264,6*(34-1))))</f>
        <v/>
      </c>
      <c r="AN264" s="16" t="str">
        <f>IF(35&gt;$D264,"",IF($E264=1,EOMONTH(EDATE(Bonds!$I264,6*(35-1)),0),EDATE(Bonds!$I264,6*(35-1))))</f>
        <v/>
      </c>
      <c r="AO264" s="16" t="str">
        <f>IF(36&gt;$D264,"",IF($E264=1,EOMONTH(EDATE(Bonds!$I264,6*(36-1)),0),EDATE(Bonds!$I264,6*(36-1))))</f>
        <v/>
      </c>
      <c r="AP264" s="16" t="str">
        <f>IF(37&gt;$D264,"",IF($E264=1,EOMONTH(EDATE(Bonds!$I264,6*(37-1)),0),EDATE(Bonds!$I264,6*(37-1))))</f>
        <v/>
      </c>
      <c r="AQ264" s="16" t="str">
        <f>IF(38&gt;$D264,"",IF($E264=1,EOMONTH(EDATE(Bonds!$I264,6*(38-1)),0),EDATE(Bonds!$I264,6*(38-1))))</f>
        <v/>
      </c>
      <c r="AR264" s="16" t="str">
        <f>IF(39&gt;$D264,"",IF($E264=1,EOMONTH(EDATE(Bonds!$I264,6*(39-1)),0),EDATE(Bonds!$I264,6*(39-1))))</f>
        <v/>
      </c>
      <c r="AS264" s="16" t="str">
        <f>IF(40&gt;$D264,"",IF($E264=1,EOMONTH(EDATE(Bonds!$I264,6*(40-1)),0),EDATE(Bonds!$I264,6*(40-1))))</f>
        <v/>
      </c>
      <c r="AT264" s="16" t="str">
        <f>IF(41&gt;$D264,"",IF($E264=1,EOMONTH(EDATE(Bonds!$I264,6*(41-1)),0),EDATE(Bonds!$I264,6*(41-1))))</f>
        <v/>
      </c>
      <c r="AU264" s="16" t="str">
        <f>IF(42&gt;$D264,"",IF($E264=1,EOMONTH(EDATE(Bonds!$I264,6*(42-1)),0),EDATE(Bonds!$I264,6*(42-1))))</f>
        <v/>
      </c>
      <c r="AV264" s="16" t="str">
        <f>IF(43&gt;$D264,"",IF($E264=1,EOMONTH(EDATE(Bonds!$I264,6*(43-1)),0),EDATE(Bonds!$I264,6*(43-1))))</f>
        <v/>
      </c>
      <c r="AW264" s="16" t="str">
        <f>IF(44&gt;$D264,"",IF($E264=1,EOMONTH(EDATE(Bonds!$I264,6*(44-1)),0),EDATE(Bonds!$I264,6*(44-1))))</f>
        <v/>
      </c>
      <c r="AX264" s="16" t="str">
        <f>IF(45&gt;$D264,"",IF($E264=1,EOMONTH(EDATE(Bonds!$I264,6*(45-1)),0),EDATE(Bonds!$I264,6*(45-1))))</f>
        <v/>
      </c>
      <c r="AY264" s="16" t="str">
        <f>IF(46&gt;$D264,"",IF($E264=1,EOMONTH(EDATE(Bonds!$I264,6*(46-1)),0),EDATE(Bonds!$I264,6*(46-1))))</f>
        <v/>
      </c>
      <c r="AZ264" s="16" t="str">
        <f>IF(47&gt;$D264,"",IF($E264=1,EOMONTH(EDATE(Bonds!$I264,6*(47-1)),0),EDATE(Bonds!$I264,6*(47-1))))</f>
        <v/>
      </c>
      <c r="BA264" s="16" t="str">
        <f>IF(48&gt;$D264,"",IF($E264=1,EOMONTH(EDATE(Bonds!$I264,6*(48-1)),0),EDATE(Bonds!$I264,6*(48-1))))</f>
        <v/>
      </c>
      <c r="BB264" s="16" t="str">
        <f>IF(49&gt;$D264,"",IF($E264=1,EOMONTH(EDATE(Bonds!$I264,6*(49-1)),0),EDATE(Bonds!$I264,6*(49-1))))</f>
        <v/>
      </c>
      <c r="BC264" s="16" t="str">
        <f>IF(50&gt;$D264,"",IF($E264=1,EOMONTH(EDATE(Bonds!$I264,6*(50-1)),0),EDATE(Bonds!$I264,6*(50-1))))</f>
        <v/>
      </c>
      <c r="BD264" s="16" t="str">
        <f>IF(51&gt;$D264,"",IF($E264=1,EOMONTH(EDATE(Bonds!$I264,6*(51-1)),0),EDATE(Bonds!$I264,6*(51-1))))</f>
        <v/>
      </c>
      <c r="BE264" s="16" t="str">
        <f>IF(52&gt;$D264,"",IF($E264=1,EOMONTH(EDATE(Bonds!$I264,6*(52-1)),0),EDATE(Bonds!$I264,6*(52-1))))</f>
        <v/>
      </c>
      <c r="BF264" s="16" t="str">
        <f>IF(53&gt;$D264,"",IF($E264=1,EOMONTH(EDATE(Bonds!$I264,6*(53-1)),0),EDATE(Bonds!$I264,6*(53-1))))</f>
        <v/>
      </c>
      <c r="BG264" s="16" t="str">
        <f>IF(54&gt;$D264,"",IF($E264=1,EOMONTH(EDATE(Bonds!$I264,6*(54-1)),0),EDATE(Bonds!$I264,6*(54-1))))</f>
        <v/>
      </c>
      <c r="BH264" s="16" t="str">
        <f>IF(55&gt;$D264,"",IF($E264=1,EOMONTH(EDATE(Bonds!$I264,6*(55-1)),0),EDATE(Bonds!$I264,6*(55-1))))</f>
        <v/>
      </c>
      <c r="BI264" s="16" t="str">
        <f>IF(56&gt;$D264,"",IF($E264=1,EOMONTH(EDATE(Bonds!$I264,6*(56-1)),0),EDATE(Bonds!$I264,6*(56-1))))</f>
        <v/>
      </c>
      <c r="BJ264" s="16" t="str">
        <f>IF(57&gt;$D264,"",IF($E264=1,EOMONTH(EDATE(Bonds!$I264,6*(57-1)),0),EDATE(Bonds!$I264,6*(57-1))))</f>
        <v/>
      </c>
      <c r="BK264" s="16" t="str">
        <f>IF(58&gt;$D264,"",IF($E264=1,EOMONTH(EDATE(Bonds!$I264,6*(58-1)),0),EDATE(Bonds!$I264,6*(58-1))))</f>
        <v/>
      </c>
      <c r="BL264" s="16" t="str">
        <f>IF(59&gt;$D264,"",IF($E264=1,EOMONTH(EDATE(Bonds!$I264,6*(59-1)),0),EDATE(Bonds!$I264,6*(59-1))))</f>
        <v/>
      </c>
      <c r="BM264" s="16" t="str">
        <f>IF(60&gt;$D264,"",IF($E264=1,EOMONTH(EDATE(Bonds!$I264,6*(60-1)),0),EDATE(Bonds!$I264,6*(60-1))))</f>
        <v/>
      </c>
      <c r="BO264" s="22">
        <f t="shared" si="485"/>
        <v>3.9020657449939315E-2</v>
      </c>
      <c r="BP264" s="22">
        <f t="shared" si="486"/>
        <v>4.1110910077221674E-2</v>
      </c>
      <c r="BQ264" s="22">
        <f t="shared" si="487"/>
        <v>4.2474903504774571E-2</v>
      </c>
      <c r="BR264" s="22">
        <f t="shared" si="488"/>
        <v>4.3324176224102208E-2</v>
      </c>
      <c r="BS264" s="22">
        <f t="shared" si="489"/>
        <v>4.3859676958404203E-2</v>
      </c>
      <c r="BT264" s="22">
        <f t="shared" si="490"/>
        <v>4.4193064657407355E-2</v>
      </c>
      <c r="BU264" s="22">
        <f t="shared" si="491"/>
        <v>4.4421617888674783E-2</v>
      </c>
      <c r="BV264" s="22">
        <f t="shared" si="492"/>
        <v>4.4594344852586863E-2</v>
      </c>
      <c r="BW264" s="22">
        <f t="shared" si="493"/>
        <v>4.4754437131412791E-2</v>
      </c>
      <c r="BX264" s="22">
        <f t="shared" si="494"/>
        <v>4.4919387561918309E-2</v>
      </c>
      <c r="BY264" s="22">
        <f t="shared" si="495"/>
        <v>4.5107990909957416E-2</v>
      </c>
      <c r="BZ264" s="22">
        <f t="shared" si="496"/>
        <v>4.5321776780841601E-2</v>
      </c>
      <c r="CA264" s="22">
        <f t="shared" si="497"/>
        <v>4.5567503306295901E-2</v>
      </c>
      <c r="CB264" s="22">
        <f t="shared" si="498"/>
        <v>4.583740404551357E-2</v>
      </c>
      <c r="CC264" s="22">
        <f t="shared" si="499"/>
        <v>4.6137769365832942E-2</v>
      </c>
      <c r="CD264" s="22">
        <f t="shared" si="500"/>
        <v>4.645521716226661E-2</v>
      </c>
      <c r="CE264" s="22">
        <f t="shared" si="501"/>
        <v>4.6796125322790962E-2</v>
      </c>
      <c r="CF264" s="22">
        <f t="shared" si="502"/>
        <v>4.7145200785802852E-2</v>
      </c>
      <c r="CG264" s="22">
        <f t="shared" si="503"/>
        <v>4.7509852279928627E-2</v>
      </c>
      <c r="CH264" s="22">
        <f t="shared" si="504"/>
        <v>4.7876381656252784E-2</v>
      </c>
      <c r="CI264" s="22">
        <f t="shared" si="505"/>
        <v>4.8249241487260196E-2</v>
      </c>
      <c r="CJ264" s="22">
        <f t="shared" si="506"/>
        <v>4.8615125031018294E-2</v>
      </c>
      <c r="CK264" s="22">
        <f t="shared" si="507"/>
        <v>4.8983317960358812E-2</v>
      </c>
      <c r="CL264" s="22">
        <f t="shared" si="508"/>
        <v>4.9339393167434041E-2</v>
      </c>
      <c r="CM264" s="22">
        <f t="shared" si="509"/>
        <v>4.9693029322884663E-2</v>
      </c>
      <c r="CN264" s="22">
        <f t="shared" si="510"/>
        <v>5.0030933085680324E-2</v>
      </c>
      <c r="CO264" s="22">
        <f t="shared" si="511"/>
        <v>5.0362800518050539E-2</v>
      </c>
      <c r="CP264" s="22" t="str">
        <f t="shared" si="512"/>
        <v/>
      </c>
      <c r="CQ264" s="22" t="str">
        <f t="shared" si="513"/>
        <v/>
      </c>
      <c r="CR264" s="22" t="str">
        <f t="shared" si="514"/>
        <v/>
      </c>
      <c r="CS264" s="22" t="str">
        <f t="shared" si="515"/>
        <v/>
      </c>
      <c r="CT264" s="22" t="str">
        <f t="shared" si="516"/>
        <v/>
      </c>
      <c r="CU264" s="22" t="str">
        <f t="shared" si="517"/>
        <v/>
      </c>
      <c r="CV264" s="22" t="str">
        <f t="shared" si="518"/>
        <v/>
      </c>
      <c r="CW264" s="22" t="str">
        <f t="shared" si="519"/>
        <v/>
      </c>
      <c r="CX264" s="22" t="str">
        <f t="shared" si="520"/>
        <v/>
      </c>
      <c r="CY264" s="22" t="str">
        <f t="shared" si="521"/>
        <v/>
      </c>
      <c r="CZ264" s="22" t="str">
        <f t="shared" si="522"/>
        <v/>
      </c>
      <c r="DA264" s="22" t="str">
        <f t="shared" si="523"/>
        <v/>
      </c>
      <c r="DB264" s="22" t="str">
        <f t="shared" si="524"/>
        <v/>
      </c>
      <c r="DC264" s="22" t="str">
        <f t="shared" si="525"/>
        <v/>
      </c>
      <c r="DD264" s="22" t="str">
        <f t="shared" si="526"/>
        <v/>
      </c>
      <c r="DE264" s="22" t="str">
        <f t="shared" si="527"/>
        <v/>
      </c>
      <c r="DF264" s="22" t="str">
        <f t="shared" si="528"/>
        <v/>
      </c>
      <c r="DG264" s="22" t="str">
        <f t="shared" si="529"/>
        <v/>
      </c>
      <c r="DH264" s="22" t="str">
        <f t="shared" si="530"/>
        <v/>
      </c>
      <c r="DI264" s="22" t="str">
        <f t="shared" si="531"/>
        <v/>
      </c>
      <c r="DJ264" s="22" t="str">
        <f t="shared" si="532"/>
        <v/>
      </c>
      <c r="DK264" s="22" t="str">
        <f t="shared" si="533"/>
        <v/>
      </c>
      <c r="DL264" s="22" t="str">
        <f t="shared" si="534"/>
        <v/>
      </c>
      <c r="DM264" s="22" t="str">
        <f t="shared" si="535"/>
        <v/>
      </c>
      <c r="DN264" s="22" t="str">
        <f t="shared" si="536"/>
        <v/>
      </c>
      <c r="DO264" s="22" t="str">
        <f t="shared" si="537"/>
        <v/>
      </c>
      <c r="DP264" s="22" t="str">
        <f t="shared" si="538"/>
        <v/>
      </c>
      <c r="DQ264" s="22" t="str">
        <f t="shared" si="539"/>
        <v/>
      </c>
      <c r="DR264" s="22" t="str">
        <f t="shared" si="540"/>
        <v/>
      </c>
      <c r="DS264" s="22" t="str">
        <f t="shared" si="541"/>
        <v/>
      </c>
      <c r="DT264" s="22" t="str">
        <f t="shared" si="542"/>
        <v/>
      </c>
      <c r="DU264" s="22" t="str">
        <f t="shared" si="543"/>
        <v/>
      </c>
      <c r="DV264" s="22" t="str">
        <f t="shared" si="544"/>
        <v/>
      </c>
      <c r="DX264" s="18">
        <f t="shared" si="545"/>
        <v>2.2732811870422438</v>
      </c>
      <c r="DY264" s="18">
        <f t="shared" si="546"/>
        <v>2.2253661490618697</v>
      </c>
      <c r="DZ264" s="18">
        <f t="shared" si="547"/>
        <v>2.1754491546736405</v>
      </c>
      <c r="EA264" s="18">
        <f t="shared" si="548"/>
        <v>2.1263584198525098</v>
      </c>
      <c r="EB264" s="18">
        <f t="shared" si="549"/>
        <v>2.0777041565633629</v>
      </c>
      <c r="EC264" s="18">
        <f t="shared" si="550"/>
        <v>2.0310131655773933</v>
      </c>
      <c r="ED264" s="18">
        <f t="shared" si="551"/>
        <v>1.9847047125293584</v>
      </c>
      <c r="EE264" s="18">
        <f t="shared" si="552"/>
        <v>1.9401433567968887</v>
      </c>
      <c r="EF264" s="18">
        <f t="shared" si="553"/>
        <v>1.8956664087155815</v>
      </c>
      <c r="EG264" s="18">
        <f t="shared" si="554"/>
        <v>1.8525494830796294</v>
      </c>
      <c r="EH264" s="18">
        <f t="shared" si="555"/>
        <v>1.8092136193796382</v>
      </c>
      <c r="EI264" s="18">
        <f t="shared" si="556"/>
        <v>1.7667297755323415</v>
      </c>
      <c r="EJ264" s="18">
        <f t="shared" si="557"/>
        <v>1.7240905423848623</v>
      </c>
      <c r="EK264" s="18">
        <f t="shared" si="558"/>
        <v>1.6824148373446961</v>
      </c>
      <c r="EL264" s="18">
        <f t="shared" si="559"/>
        <v>1.6403132333372248</v>
      </c>
      <c r="EM264" s="18">
        <f t="shared" si="560"/>
        <v>1.599174396035457</v>
      </c>
      <c r="EN264" s="18">
        <f t="shared" si="561"/>
        <v>1.5576688873438458</v>
      </c>
      <c r="EO264" s="18">
        <f t="shared" si="562"/>
        <v>1.517196178238891</v>
      </c>
      <c r="EP264" s="18">
        <f t="shared" si="563"/>
        <v>1.4764697809457004</v>
      </c>
      <c r="EQ264" s="18">
        <f t="shared" si="564"/>
        <v>1.4366584632396844</v>
      </c>
      <c r="ER264" s="18">
        <f t="shared" si="565"/>
        <v>1.3969479958494011</v>
      </c>
      <c r="ES264" s="18">
        <f t="shared" si="566"/>
        <v>1.3584710639454496</v>
      </c>
      <c r="ET264" s="18">
        <f t="shared" si="567"/>
        <v>1.3200082028341154</v>
      </c>
      <c r="EU264" s="18">
        <f t="shared" si="568"/>
        <v>1.2828641266847722</v>
      </c>
      <c r="EV264" s="18">
        <f t="shared" si="569"/>
        <v>1.2458538983407241</v>
      </c>
      <c r="EW264" s="18">
        <f t="shared" si="570"/>
        <v>1.2102241039447885</v>
      </c>
      <c r="EX264" s="18">
        <f t="shared" si="571"/>
        <v>51.978213701320421</v>
      </c>
      <c r="EY264" s="18">
        <f t="shared" si="572"/>
        <v>0</v>
      </c>
      <c r="EZ264" s="18">
        <f t="shared" si="573"/>
        <v>0</v>
      </c>
      <c r="FA264" s="18">
        <f t="shared" si="574"/>
        <v>0</v>
      </c>
      <c r="FB264" s="18">
        <f t="shared" si="575"/>
        <v>0</v>
      </c>
      <c r="FC264" s="18">
        <f t="shared" si="576"/>
        <v>0</v>
      </c>
      <c r="FD264" s="18">
        <f t="shared" si="577"/>
        <v>0</v>
      </c>
      <c r="FE264" s="18">
        <f t="shared" si="578"/>
        <v>0</v>
      </c>
      <c r="FF264" s="18">
        <f t="shared" si="579"/>
        <v>0</v>
      </c>
      <c r="FG264" s="18">
        <f t="shared" si="580"/>
        <v>0</v>
      </c>
      <c r="FH264" s="18">
        <f t="shared" si="581"/>
        <v>0</v>
      </c>
      <c r="FI264" s="18">
        <f t="shared" si="582"/>
        <v>0</v>
      </c>
      <c r="FJ264" s="18">
        <f t="shared" si="583"/>
        <v>0</v>
      </c>
      <c r="FK264" s="18">
        <f t="shared" si="584"/>
        <v>0</v>
      </c>
      <c r="FL264" s="18">
        <f t="shared" si="585"/>
        <v>0</v>
      </c>
      <c r="FM264" s="18">
        <f t="shared" si="586"/>
        <v>0</v>
      </c>
      <c r="FN264" s="18">
        <f t="shared" si="587"/>
        <v>0</v>
      </c>
      <c r="FO264" s="18">
        <f t="shared" si="588"/>
        <v>0</v>
      </c>
      <c r="FP264" s="18">
        <f t="shared" si="589"/>
        <v>0</v>
      </c>
      <c r="FQ264" s="18">
        <f t="shared" si="590"/>
        <v>0</v>
      </c>
      <c r="FR264" s="18">
        <f t="shared" si="591"/>
        <v>0</v>
      </c>
      <c r="FS264" s="18">
        <f t="shared" si="592"/>
        <v>0</v>
      </c>
      <c r="FT264" s="18">
        <f t="shared" si="593"/>
        <v>0</v>
      </c>
      <c r="FU264" s="18">
        <f t="shared" si="594"/>
        <v>0</v>
      </c>
      <c r="FV264" s="18">
        <f t="shared" si="595"/>
        <v>0</v>
      </c>
      <c r="FW264" s="18">
        <f t="shared" si="596"/>
        <v>0</v>
      </c>
      <c r="FX264" s="18">
        <f t="shared" si="597"/>
        <v>0</v>
      </c>
      <c r="FY264" s="18">
        <f t="shared" si="598"/>
        <v>0</v>
      </c>
      <c r="FZ264" s="18">
        <f t="shared" si="599"/>
        <v>0</v>
      </c>
      <c r="GA264" s="18">
        <f t="shared" si="600"/>
        <v>0</v>
      </c>
      <c r="GB264" s="18">
        <f t="shared" si="601"/>
        <v>0</v>
      </c>
      <c r="GC264" s="18">
        <f t="shared" si="602"/>
        <v>0</v>
      </c>
      <c r="GD264" s="18">
        <f t="shared" si="603"/>
        <v>0</v>
      </c>
      <c r="GE264" s="18">
        <f t="shared" si="604"/>
        <v>0</v>
      </c>
    </row>
    <row r="265" spans="1:187" x14ac:dyDescent="0.2">
      <c r="A265">
        <v>262</v>
      </c>
      <c r="B265" s="16">
        <f>Bonds!B265</f>
        <v>51271</v>
      </c>
      <c r="C265" s="17">
        <f>Bonds!C265</f>
        <v>1.125</v>
      </c>
      <c r="D265">
        <f>Bonds!Q265</f>
        <v>28</v>
      </c>
      <c r="E265">
        <f t="shared" si="484"/>
        <v>0</v>
      </c>
      <c r="F265" s="16">
        <f>IF(1&gt;$D265,"",IF($E265=1,EOMONTH(EDATE(Bonds!$I265,6*(1-1)),0),EDATE(Bonds!$I265,6*(1-1))))</f>
        <v>46341</v>
      </c>
      <c r="G265" s="16">
        <f>IF(2&gt;$D265,"",IF($E265=1,EOMONTH(EDATE(Bonds!$I265,6*(2-1)),0),EDATE(Bonds!$I265,6*(2-1))))</f>
        <v>46522</v>
      </c>
      <c r="H265" s="16">
        <f>IF(3&gt;$D265,"",IF($E265=1,EOMONTH(EDATE(Bonds!$I265,6*(3-1)),0),EDATE(Bonds!$I265,6*(3-1))))</f>
        <v>46706</v>
      </c>
      <c r="I265" s="16">
        <f>IF(4&gt;$D265,"",IF($E265=1,EOMONTH(EDATE(Bonds!$I265,6*(4-1)),0),EDATE(Bonds!$I265,6*(4-1))))</f>
        <v>46888</v>
      </c>
      <c r="J265" s="16">
        <f>IF(5&gt;$D265,"",IF($E265=1,EOMONTH(EDATE(Bonds!$I265,6*(5-1)),0),EDATE(Bonds!$I265,6*(5-1))))</f>
        <v>47072</v>
      </c>
      <c r="K265" s="16">
        <f>IF(6&gt;$D265,"",IF($E265=1,EOMONTH(EDATE(Bonds!$I265,6*(6-1)),0),EDATE(Bonds!$I265,6*(6-1))))</f>
        <v>47253</v>
      </c>
      <c r="L265" s="16">
        <f>IF(7&gt;$D265,"",IF($E265=1,EOMONTH(EDATE(Bonds!$I265,6*(7-1)),0),EDATE(Bonds!$I265,6*(7-1))))</f>
        <v>47437</v>
      </c>
      <c r="M265" s="16">
        <f>IF(8&gt;$D265,"",IF($E265=1,EOMONTH(EDATE(Bonds!$I265,6*(8-1)),0),EDATE(Bonds!$I265,6*(8-1))))</f>
        <v>47618</v>
      </c>
      <c r="N265" s="16">
        <f>IF(9&gt;$D265,"",IF($E265=1,EOMONTH(EDATE(Bonds!$I265,6*(9-1)),0),EDATE(Bonds!$I265,6*(9-1))))</f>
        <v>47802</v>
      </c>
      <c r="O265" s="16">
        <f>IF(10&gt;$D265,"",IF($E265=1,EOMONTH(EDATE(Bonds!$I265,6*(10-1)),0),EDATE(Bonds!$I265,6*(10-1))))</f>
        <v>47983</v>
      </c>
      <c r="P265" s="16">
        <f>IF(11&gt;$D265,"",IF($E265=1,EOMONTH(EDATE(Bonds!$I265,6*(11-1)),0),EDATE(Bonds!$I265,6*(11-1))))</f>
        <v>48167</v>
      </c>
      <c r="Q265" s="16">
        <f>IF(12&gt;$D265,"",IF($E265=1,EOMONTH(EDATE(Bonds!$I265,6*(12-1)),0),EDATE(Bonds!$I265,6*(12-1))))</f>
        <v>48349</v>
      </c>
      <c r="R265" s="16">
        <f>IF(13&gt;$D265,"",IF($E265=1,EOMONTH(EDATE(Bonds!$I265,6*(13-1)),0),EDATE(Bonds!$I265,6*(13-1))))</f>
        <v>48533</v>
      </c>
      <c r="S265" s="16">
        <f>IF(14&gt;$D265,"",IF($E265=1,EOMONTH(EDATE(Bonds!$I265,6*(14-1)),0),EDATE(Bonds!$I265,6*(14-1))))</f>
        <v>48714</v>
      </c>
      <c r="T265" s="16">
        <f>IF(15&gt;$D265,"",IF($E265=1,EOMONTH(EDATE(Bonds!$I265,6*(15-1)),0),EDATE(Bonds!$I265,6*(15-1))))</f>
        <v>48898</v>
      </c>
      <c r="U265" s="16">
        <f>IF(16&gt;$D265,"",IF($E265=1,EOMONTH(EDATE(Bonds!$I265,6*(16-1)),0),EDATE(Bonds!$I265,6*(16-1))))</f>
        <v>49079</v>
      </c>
      <c r="V265" s="16">
        <f>IF(17&gt;$D265,"",IF($E265=1,EOMONTH(EDATE(Bonds!$I265,6*(17-1)),0),EDATE(Bonds!$I265,6*(17-1))))</f>
        <v>49263</v>
      </c>
      <c r="W265" s="16">
        <f>IF(18&gt;$D265,"",IF($E265=1,EOMONTH(EDATE(Bonds!$I265,6*(18-1)),0),EDATE(Bonds!$I265,6*(18-1))))</f>
        <v>49444</v>
      </c>
      <c r="X265" s="16">
        <f>IF(19&gt;$D265,"",IF($E265=1,EOMONTH(EDATE(Bonds!$I265,6*(19-1)),0),EDATE(Bonds!$I265,6*(19-1))))</f>
        <v>49628</v>
      </c>
      <c r="Y265" s="16">
        <f>IF(20&gt;$D265,"",IF($E265=1,EOMONTH(EDATE(Bonds!$I265,6*(20-1)),0),EDATE(Bonds!$I265,6*(20-1))))</f>
        <v>49810</v>
      </c>
      <c r="Z265" s="16">
        <f>IF(21&gt;$D265,"",IF($E265=1,EOMONTH(EDATE(Bonds!$I265,6*(21-1)),0),EDATE(Bonds!$I265,6*(21-1))))</f>
        <v>49994</v>
      </c>
      <c r="AA265" s="16">
        <f>IF(22&gt;$D265,"",IF($E265=1,EOMONTH(EDATE(Bonds!$I265,6*(22-1)),0),EDATE(Bonds!$I265,6*(22-1))))</f>
        <v>50175</v>
      </c>
      <c r="AB265" s="16">
        <f>IF(23&gt;$D265,"",IF($E265=1,EOMONTH(EDATE(Bonds!$I265,6*(23-1)),0),EDATE(Bonds!$I265,6*(23-1))))</f>
        <v>50359</v>
      </c>
      <c r="AC265" s="16">
        <f>IF(24&gt;$D265,"",IF($E265=1,EOMONTH(EDATE(Bonds!$I265,6*(24-1)),0),EDATE(Bonds!$I265,6*(24-1))))</f>
        <v>50540</v>
      </c>
      <c r="AD265" s="16">
        <f>IF(25&gt;$D265,"",IF($E265=1,EOMONTH(EDATE(Bonds!$I265,6*(25-1)),0),EDATE(Bonds!$I265,6*(25-1))))</f>
        <v>50724</v>
      </c>
      <c r="AE265" s="16">
        <f>IF(26&gt;$D265,"",IF($E265=1,EOMONTH(EDATE(Bonds!$I265,6*(26-1)),0),EDATE(Bonds!$I265,6*(26-1))))</f>
        <v>50905</v>
      </c>
      <c r="AF265" s="16">
        <f>IF(27&gt;$D265,"",IF($E265=1,EOMONTH(EDATE(Bonds!$I265,6*(27-1)),0),EDATE(Bonds!$I265,6*(27-1))))</f>
        <v>51089</v>
      </c>
      <c r="AG265" s="16">
        <f>IF(28&gt;$D265,"",IF($E265=1,EOMONTH(EDATE(Bonds!$I265,6*(28-1)),0),EDATE(Bonds!$I265,6*(28-1))))</f>
        <v>51271</v>
      </c>
      <c r="AH265" s="16" t="str">
        <f>IF(29&gt;$D265,"",IF($E265=1,EOMONTH(EDATE(Bonds!$I265,6*(29-1)),0),EDATE(Bonds!$I265,6*(29-1))))</f>
        <v/>
      </c>
      <c r="AI265" s="16" t="str">
        <f>IF(30&gt;$D265,"",IF($E265=1,EOMONTH(EDATE(Bonds!$I265,6*(30-1)),0),EDATE(Bonds!$I265,6*(30-1))))</f>
        <v/>
      </c>
      <c r="AJ265" s="16" t="str">
        <f>IF(31&gt;$D265,"",IF($E265=1,EOMONTH(EDATE(Bonds!$I265,6*(31-1)),0),EDATE(Bonds!$I265,6*(31-1))))</f>
        <v/>
      </c>
      <c r="AK265" s="16" t="str">
        <f>IF(32&gt;$D265,"",IF($E265=1,EOMONTH(EDATE(Bonds!$I265,6*(32-1)),0),EDATE(Bonds!$I265,6*(32-1))))</f>
        <v/>
      </c>
      <c r="AL265" s="16" t="str">
        <f>IF(33&gt;$D265,"",IF($E265=1,EOMONTH(EDATE(Bonds!$I265,6*(33-1)),0),EDATE(Bonds!$I265,6*(33-1))))</f>
        <v/>
      </c>
      <c r="AM265" s="16" t="str">
        <f>IF(34&gt;$D265,"",IF($E265=1,EOMONTH(EDATE(Bonds!$I265,6*(34-1)),0),EDATE(Bonds!$I265,6*(34-1))))</f>
        <v/>
      </c>
      <c r="AN265" s="16" t="str">
        <f>IF(35&gt;$D265,"",IF($E265=1,EOMONTH(EDATE(Bonds!$I265,6*(35-1)),0),EDATE(Bonds!$I265,6*(35-1))))</f>
        <v/>
      </c>
      <c r="AO265" s="16" t="str">
        <f>IF(36&gt;$D265,"",IF($E265=1,EOMONTH(EDATE(Bonds!$I265,6*(36-1)),0),EDATE(Bonds!$I265,6*(36-1))))</f>
        <v/>
      </c>
      <c r="AP265" s="16" t="str">
        <f>IF(37&gt;$D265,"",IF($E265=1,EOMONTH(EDATE(Bonds!$I265,6*(37-1)),0),EDATE(Bonds!$I265,6*(37-1))))</f>
        <v/>
      </c>
      <c r="AQ265" s="16" t="str">
        <f>IF(38&gt;$D265,"",IF($E265=1,EOMONTH(EDATE(Bonds!$I265,6*(38-1)),0),EDATE(Bonds!$I265,6*(38-1))))</f>
        <v/>
      </c>
      <c r="AR265" s="16" t="str">
        <f>IF(39&gt;$D265,"",IF($E265=1,EOMONTH(EDATE(Bonds!$I265,6*(39-1)),0),EDATE(Bonds!$I265,6*(39-1))))</f>
        <v/>
      </c>
      <c r="AS265" s="16" t="str">
        <f>IF(40&gt;$D265,"",IF($E265=1,EOMONTH(EDATE(Bonds!$I265,6*(40-1)),0),EDATE(Bonds!$I265,6*(40-1))))</f>
        <v/>
      </c>
      <c r="AT265" s="16" t="str">
        <f>IF(41&gt;$D265,"",IF($E265=1,EOMONTH(EDATE(Bonds!$I265,6*(41-1)),0),EDATE(Bonds!$I265,6*(41-1))))</f>
        <v/>
      </c>
      <c r="AU265" s="16" t="str">
        <f>IF(42&gt;$D265,"",IF($E265=1,EOMONTH(EDATE(Bonds!$I265,6*(42-1)),0),EDATE(Bonds!$I265,6*(42-1))))</f>
        <v/>
      </c>
      <c r="AV265" s="16" t="str">
        <f>IF(43&gt;$D265,"",IF($E265=1,EOMONTH(EDATE(Bonds!$I265,6*(43-1)),0),EDATE(Bonds!$I265,6*(43-1))))</f>
        <v/>
      </c>
      <c r="AW265" s="16" t="str">
        <f>IF(44&gt;$D265,"",IF($E265=1,EOMONTH(EDATE(Bonds!$I265,6*(44-1)),0),EDATE(Bonds!$I265,6*(44-1))))</f>
        <v/>
      </c>
      <c r="AX265" s="16" t="str">
        <f>IF(45&gt;$D265,"",IF($E265=1,EOMONTH(EDATE(Bonds!$I265,6*(45-1)),0),EDATE(Bonds!$I265,6*(45-1))))</f>
        <v/>
      </c>
      <c r="AY265" s="16" t="str">
        <f>IF(46&gt;$D265,"",IF($E265=1,EOMONTH(EDATE(Bonds!$I265,6*(46-1)),0),EDATE(Bonds!$I265,6*(46-1))))</f>
        <v/>
      </c>
      <c r="AZ265" s="16" t="str">
        <f>IF(47&gt;$D265,"",IF($E265=1,EOMONTH(EDATE(Bonds!$I265,6*(47-1)),0),EDATE(Bonds!$I265,6*(47-1))))</f>
        <v/>
      </c>
      <c r="BA265" s="16" t="str">
        <f>IF(48&gt;$D265,"",IF($E265=1,EOMONTH(EDATE(Bonds!$I265,6*(48-1)),0),EDATE(Bonds!$I265,6*(48-1))))</f>
        <v/>
      </c>
      <c r="BB265" s="16" t="str">
        <f>IF(49&gt;$D265,"",IF($E265=1,EOMONTH(EDATE(Bonds!$I265,6*(49-1)),0),EDATE(Bonds!$I265,6*(49-1))))</f>
        <v/>
      </c>
      <c r="BC265" s="16" t="str">
        <f>IF(50&gt;$D265,"",IF($E265=1,EOMONTH(EDATE(Bonds!$I265,6*(50-1)),0),EDATE(Bonds!$I265,6*(50-1))))</f>
        <v/>
      </c>
      <c r="BD265" s="16" t="str">
        <f>IF(51&gt;$D265,"",IF($E265=1,EOMONTH(EDATE(Bonds!$I265,6*(51-1)),0),EDATE(Bonds!$I265,6*(51-1))))</f>
        <v/>
      </c>
      <c r="BE265" s="16" t="str">
        <f>IF(52&gt;$D265,"",IF($E265=1,EOMONTH(EDATE(Bonds!$I265,6*(52-1)),0),EDATE(Bonds!$I265,6*(52-1))))</f>
        <v/>
      </c>
      <c r="BF265" s="16" t="str">
        <f>IF(53&gt;$D265,"",IF($E265=1,EOMONTH(EDATE(Bonds!$I265,6*(53-1)),0),EDATE(Bonds!$I265,6*(53-1))))</f>
        <v/>
      </c>
      <c r="BG265" s="16" t="str">
        <f>IF(54&gt;$D265,"",IF($E265=1,EOMONTH(EDATE(Bonds!$I265,6*(54-1)),0),EDATE(Bonds!$I265,6*(54-1))))</f>
        <v/>
      </c>
      <c r="BH265" s="16" t="str">
        <f>IF(55&gt;$D265,"",IF($E265=1,EOMONTH(EDATE(Bonds!$I265,6*(55-1)),0),EDATE(Bonds!$I265,6*(55-1))))</f>
        <v/>
      </c>
      <c r="BI265" s="16" t="str">
        <f>IF(56&gt;$D265,"",IF($E265=1,EOMONTH(EDATE(Bonds!$I265,6*(56-1)),0),EDATE(Bonds!$I265,6*(56-1))))</f>
        <v/>
      </c>
      <c r="BJ265" s="16" t="str">
        <f>IF(57&gt;$D265,"",IF($E265=1,EOMONTH(EDATE(Bonds!$I265,6*(57-1)),0),EDATE(Bonds!$I265,6*(57-1))))</f>
        <v/>
      </c>
      <c r="BK265" s="16" t="str">
        <f>IF(58&gt;$D265,"",IF($E265=1,EOMONTH(EDATE(Bonds!$I265,6*(58-1)),0),EDATE(Bonds!$I265,6*(58-1))))</f>
        <v/>
      </c>
      <c r="BL265" s="16" t="str">
        <f>IF(59&gt;$D265,"",IF($E265=1,EOMONTH(EDATE(Bonds!$I265,6*(59-1)),0),EDATE(Bonds!$I265,6*(59-1))))</f>
        <v/>
      </c>
      <c r="BM265" s="16" t="str">
        <f>IF(60&gt;$D265,"",IF($E265=1,EOMONTH(EDATE(Bonds!$I265,6*(60-1)),0),EDATE(Bonds!$I265,6*(60-1))))</f>
        <v/>
      </c>
      <c r="BO265" s="22">
        <f t="shared" si="485"/>
        <v>3.7565785405683505E-2</v>
      </c>
      <c r="BP265" s="22">
        <f t="shared" si="486"/>
        <v>4.0160676278393273E-2</v>
      </c>
      <c r="BQ265" s="22">
        <f t="shared" si="487"/>
        <v>4.1870554774944578E-2</v>
      </c>
      <c r="BR265" s="22">
        <f t="shared" si="488"/>
        <v>4.2944346408813706E-2</v>
      </c>
      <c r="BS265" s="22">
        <f t="shared" si="489"/>
        <v>4.3623509349526628E-2</v>
      </c>
      <c r="BT265" s="22">
        <f t="shared" si="490"/>
        <v>4.4041581237153717E-2</v>
      </c>
      <c r="BU265" s="22">
        <f t="shared" si="491"/>
        <v>4.4317074211346924E-2</v>
      </c>
      <c r="BV265" s="22">
        <f t="shared" si="492"/>
        <v>4.4510349250378764E-2</v>
      </c>
      <c r="BW265" s="22">
        <f t="shared" si="493"/>
        <v>4.4674613164434704E-2</v>
      </c>
      <c r="BX265" s="22">
        <f t="shared" si="494"/>
        <v>4.4833625781918747E-2</v>
      </c>
      <c r="BY265" s="22">
        <f t="shared" si="495"/>
        <v>4.5010512910652625E-2</v>
      </c>
      <c r="BZ265" s="22">
        <f t="shared" si="496"/>
        <v>4.5210114329299472E-2</v>
      </c>
      <c r="CA265" s="22">
        <f t="shared" si="497"/>
        <v>4.5440922075908718E-2</v>
      </c>
      <c r="CB265" s="22">
        <f t="shared" si="498"/>
        <v>4.5696854602848114E-2</v>
      </c>
      <c r="CC265" s="22">
        <f t="shared" si="499"/>
        <v>4.5984524498779974E-2</v>
      </c>
      <c r="CD265" s="22">
        <f t="shared" si="500"/>
        <v>4.6291383442721178E-2</v>
      </c>
      <c r="CE265" s="22">
        <f t="shared" si="501"/>
        <v>4.6623645537634352E-2</v>
      </c>
      <c r="CF265" s="22">
        <f t="shared" si="502"/>
        <v>4.6966325803694697E-2</v>
      </c>
      <c r="CG265" s="22">
        <f t="shared" si="503"/>
        <v>4.7326545055286634E-2</v>
      </c>
      <c r="CH265" s="22">
        <f t="shared" si="504"/>
        <v>4.7690605889772114E-2</v>
      </c>
      <c r="CI265" s="22">
        <f t="shared" si="505"/>
        <v>4.8062733545475515E-2</v>
      </c>
      <c r="CJ265" s="22">
        <f t="shared" si="506"/>
        <v>4.8429443223478592E-2</v>
      </c>
      <c r="CK265" s="22">
        <f t="shared" si="507"/>
        <v>4.8799858255796857E-2</v>
      </c>
      <c r="CL265" s="22">
        <f t="shared" si="508"/>
        <v>4.9159299064806136E-2</v>
      </c>
      <c r="CM265" s="22">
        <f t="shared" si="509"/>
        <v>4.9517382545170303E-2</v>
      </c>
      <c r="CN265" s="22">
        <f t="shared" si="510"/>
        <v>4.986051383334713E-2</v>
      </c>
      <c r="CO265" s="22">
        <f t="shared" si="511"/>
        <v>5.0198416914347857E-2</v>
      </c>
      <c r="CP265" s="22">
        <f t="shared" si="512"/>
        <v>5.0520467743513063E-2</v>
      </c>
      <c r="CQ265" s="22" t="str">
        <f t="shared" si="513"/>
        <v/>
      </c>
      <c r="CR265" s="22" t="str">
        <f t="shared" si="514"/>
        <v/>
      </c>
      <c r="CS265" s="22" t="str">
        <f t="shared" si="515"/>
        <v/>
      </c>
      <c r="CT265" s="22" t="str">
        <f t="shared" si="516"/>
        <v/>
      </c>
      <c r="CU265" s="22" t="str">
        <f t="shared" si="517"/>
        <v/>
      </c>
      <c r="CV265" s="22" t="str">
        <f t="shared" si="518"/>
        <v/>
      </c>
      <c r="CW265" s="22" t="str">
        <f t="shared" si="519"/>
        <v/>
      </c>
      <c r="CX265" s="22" t="str">
        <f t="shared" si="520"/>
        <v/>
      </c>
      <c r="CY265" s="22" t="str">
        <f t="shared" si="521"/>
        <v/>
      </c>
      <c r="CZ265" s="22" t="str">
        <f t="shared" si="522"/>
        <v/>
      </c>
      <c r="DA265" s="22" t="str">
        <f t="shared" si="523"/>
        <v/>
      </c>
      <c r="DB265" s="22" t="str">
        <f t="shared" si="524"/>
        <v/>
      </c>
      <c r="DC265" s="22" t="str">
        <f t="shared" si="525"/>
        <v/>
      </c>
      <c r="DD265" s="22" t="str">
        <f t="shared" si="526"/>
        <v/>
      </c>
      <c r="DE265" s="22" t="str">
        <f t="shared" si="527"/>
        <v/>
      </c>
      <c r="DF265" s="22" t="str">
        <f t="shared" si="528"/>
        <v/>
      </c>
      <c r="DG265" s="22" t="str">
        <f t="shared" si="529"/>
        <v/>
      </c>
      <c r="DH265" s="22" t="str">
        <f t="shared" si="530"/>
        <v/>
      </c>
      <c r="DI265" s="22" t="str">
        <f t="shared" si="531"/>
        <v/>
      </c>
      <c r="DJ265" s="22" t="str">
        <f t="shared" si="532"/>
        <v/>
      </c>
      <c r="DK265" s="22" t="str">
        <f t="shared" si="533"/>
        <v/>
      </c>
      <c r="DL265" s="22" t="str">
        <f t="shared" si="534"/>
        <v/>
      </c>
      <c r="DM265" s="22" t="str">
        <f t="shared" si="535"/>
        <v/>
      </c>
      <c r="DN265" s="22" t="str">
        <f t="shared" si="536"/>
        <v/>
      </c>
      <c r="DO265" s="22" t="str">
        <f t="shared" si="537"/>
        <v/>
      </c>
      <c r="DP265" s="22" t="str">
        <f t="shared" si="538"/>
        <v/>
      </c>
      <c r="DQ265" s="22" t="str">
        <f t="shared" si="539"/>
        <v/>
      </c>
      <c r="DR265" s="22" t="str">
        <f t="shared" si="540"/>
        <v/>
      </c>
      <c r="DS265" s="22" t="str">
        <f t="shared" si="541"/>
        <v/>
      </c>
      <c r="DT265" s="22" t="str">
        <f t="shared" si="542"/>
        <v/>
      </c>
      <c r="DU265" s="22" t="str">
        <f t="shared" si="543"/>
        <v/>
      </c>
      <c r="DV265" s="22" t="str">
        <f t="shared" si="544"/>
        <v/>
      </c>
      <c r="DX265" s="18">
        <f t="shared" si="545"/>
        <v>0.55857705501906085</v>
      </c>
      <c r="DY265" s="18">
        <f t="shared" si="546"/>
        <v>0.54729822273333872</v>
      </c>
      <c r="DZ265" s="18">
        <f t="shared" si="547"/>
        <v>0.5352425654946158</v>
      </c>
      <c r="EA265" s="18">
        <f t="shared" si="548"/>
        <v>0.52323612906035688</v>
      </c>
      <c r="EB265" s="18">
        <f t="shared" si="549"/>
        <v>0.51126982257361875</v>
      </c>
      <c r="EC265" s="18">
        <f t="shared" si="550"/>
        <v>0.49976725747654094</v>
      </c>
      <c r="ED265" s="18">
        <f t="shared" si="551"/>
        <v>0.48836455366973786</v>
      </c>
      <c r="EE265" s="18">
        <f t="shared" si="552"/>
        <v>0.4774089904051918</v>
      </c>
      <c r="EF265" s="18">
        <f t="shared" si="553"/>
        <v>0.46649501934713611</v>
      </c>
      <c r="EG265" s="18">
        <f t="shared" si="554"/>
        <v>0.45593427624578858</v>
      </c>
      <c r="EH265" s="18">
        <f t="shared" si="555"/>
        <v>0.44533630256297885</v>
      </c>
      <c r="EI265" s="18">
        <f t="shared" si="556"/>
        <v>0.43495860575321565</v>
      </c>
      <c r="EJ265" s="18">
        <f t="shared" si="557"/>
        <v>0.42455047540852425</v>
      </c>
      <c r="EK265" s="18">
        <f t="shared" si="558"/>
        <v>0.41438089791511962</v>
      </c>
      <c r="EL265" s="18">
        <f t="shared" si="559"/>
        <v>0.40410733068247112</v>
      </c>
      <c r="EM265" s="18">
        <f t="shared" si="560"/>
        <v>0.39406591696884341</v>
      </c>
      <c r="EN265" s="18">
        <f t="shared" si="561"/>
        <v>0.38393007847974342</v>
      </c>
      <c r="EO265" s="18">
        <f t="shared" si="562"/>
        <v>0.37404014696507853</v>
      </c>
      <c r="EP265" s="18">
        <f t="shared" si="563"/>
        <v>0.3640808305269092</v>
      </c>
      <c r="EQ265" s="18">
        <f t="shared" si="564"/>
        <v>0.35433739913809181</v>
      </c>
      <c r="ER265" s="18">
        <f t="shared" si="565"/>
        <v>0.34461043646034695</v>
      </c>
      <c r="ES265" s="18">
        <f t="shared" si="566"/>
        <v>0.33517758086449184</v>
      </c>
      <c r="ET265" s="18">
        <f t="shared" si="567"/>
        <v>0.32574019575410762</v>
      </c>
      <c r="EU265" s="18">
        <f t="shared" si="568"/>
        <v>0.31661886299229391</v>
      </c>
      <c r="EV265" s="18">
        <f t="shared" si="569"/>
        <v>0.30752315805260272</v>
      </c>
      <c r="EW265" s="18">
        <f t="shared" si="570"/>
        <v>0.29876004404392276</v>
      </c>
      <c r="EX265" s="18">
        <f t="shared" si="571"/>
        <v>0.29004819262165438</v>
      </c>
      <c r="EY265" s="18">
        <f t="shared" si="572"/>
        <v>50.349820155301437</v>
      </c>
      <c r="EZ265" s="18">
        <f t="shared" si="573"/>
        <v>0</v>
      </c>
      <c r="FA265" s="18">
        <f t="shared" si="574"/>
        <v>0</v>
      </c>
      <c r="FB265" s="18">
        <f t="shared" si="575"/>
        <v>0</v>
      </c>
      <c r="FC265" s="18">
        <f t="shared" si="576"/>
        <v>0</v>
      </c>
      <c r="FD265" s="18">
        <f t="shared" si="577"/>
        <v>0</v>
      </c>
      <c r="FE265" s="18">
        <f t="shared" si="578"/>
        <v>0</v>
      </c>
      <c r="FF265" s="18">
        <f t="shared" si="579"/>
        <v>0</v>
      </c>
      <c r="FG265" s="18">
        <f t="shared" si="580"/>
        <v>0</v>
      </c>
      <c r="FH265" s="18">
        <f t="shared" si="581"/>
        <v>0</v>
      </c>
      <c r="FI265" s="18">
        <f t="shared" si="582"/>
        <v>0</v>
      </c>
      <c r="FJ265" s="18">
        <f t="shared" si="583"/>
        <v>0</v>
      </c>
      <c r="FK265" s="18">
        <f t="shared" si="584"/>
        <v>0</v>
      </c>
      <c r="FL265" s="18">
        <f t="shared" si="585"/>
        <v>0</v>
      </c>
      <c r="FM265" s="18">
        <f t="shared" si="586"/>
        <v>0</v>
      </c>
      <c r="FN265" s="18">
        <f t="shared" si="587"/>
        <v>0</v>
      </c>
      <c r="FO265" s="18">
        <f t="shared" si="588"/>
        <v>0</v>
      </c>
      <c r="FP265" s="18">
        <f t="shared" si="589"/>
        <v>0</v>
      </c>
      <c r="FQ265" s="18">
        <f t="shared" si="590"/>
        <v>0</v>
      </c>
      <c r="FR265" s="18">
        <f t="shared" si="591"/>
        <v>0</v>
      </c>
      <c r="FS265" s="18">
        <f t="shared" si="592"/>
        <v>0</v>
      </c>
      <c r="FT265" s="18">
        <f t="shared" si="593"/>
        <v>0</v>
      </c>
      <c r="FU265" s="18">
        <f t="shared" si="594"/>
        <v>0</v>
      </c>
      <c r="FV265" s="18">
        <f t="shared" si="595"/>
        <v>0</v>
      </c>
      <c r="FW265" s="18">
        <f t="shared" si="596"/>
        <v>0</v>
      </c>
      <c r="FX265" s="18">
        <f t="shared" si="597"/>
        <v>0</v>
      </c>
      <c r="FY265" s="18">
        <f t="shared" si="598"/>
        <v>0</v>
      </c>
      <c r="FZ265" s="18">
        <f t="shared" si="599"/>
        <v>0</v>
      </c>
      <c r="GA265" s="18">
        <f t="shared" si="600"/>
        <v>0</v>
      </c>
      <c r="GB265" s="18">
        <f t="shared" si="601"/>
        <v>0</v>
      </c>
      <c r="GC265" s="18">
        <f t="shared" si="602"/>
        <v>0</v>
      </c>
      <c r="GD265" s="18">
        <f t="shared" si="603"/>
        <v>0</v>
      </c>
      <c r="GE265" s="18">
        <f t="shared" si="604"/>
        <v>0</v>
      </c>
    </row>
    <row r="266" spans="1:187" x14ac:dyDescent="0.2">
      <c r="A266">
        <v>263</v>
      </c>
      <c r="B266" s="16">
        <f>Bonds!B266</f>
        <v>51271</v>
      </c>
      <c r="C266" s="17">
        <f>Bonds!C266</f>
        <v>4.375</v>
      </c>
      <c r="D266">
        <f>Bonds!Q266</f>
        <v>28</v>
      </c>
      <c r="E266">
        <f t="shared" si="484"/>
        <v>0</v>
      </c>
      <c r="F266" s="16">
        <f>IF(1&gt;$D266,"",IF($E266=1,EOMONTH(EDATE(Bonds!$I266,6*(1-1)),0),EDATE(Bonds!$I266,6*(1-1))))</f>
        <v>46341</v>
      </c>
      <c r="G266" s="16">
        <f>IF(2&gt;$D266,"",IF($E266=1,EOMONTH(EDATE(Bonds!$I266,6*(2-1)),0),EDATE(Bonds!$I266,6*(2-1))))</f>
        <v>46522</v>
      </c>
      <c r="H266" s="16">
        <f>IF(3&gt;$D266,"",IF($E266=1,EOMONTH(EDATE(Bonds!$I266,6*(3-1)),0),EDATE(Bonds!$I266,6*(3-1))))</f>
        <v>46706</v>
      </c>
      <c r="I266" s="16">
        <f>IF(4&gt;$D266,"",IF($E266=1,EOMONTH(EDATE(Bonds!$I266,6*(4-1)),0),EDATE(Bonds!$I266,6*(4-1))))</f>
        <v>46888</v>
      </c>
      <c r="J266" s="16">
        <f>IF(5&gt;$D266,"",IF($E266=1,EOMONTH(EDATE(Bonds!$I266,6*(5-1)),0),EDATE(Bonds!$I266,6*(5-1))))</f>
        <v>47072</v>
      </c>
      <c r="K266" s="16">
        <f>IF(6&gt;$D266,"",IF($E266=1,EOMONTH(EDATE(Bonds!$I266,6*(6-1)),0),EDATE(Bonds!$I266,6*(6-1))))</f>
        <v>47253</v>
      </c>
      <c r="L266" s="16">
        <f>IF(7&gt;$D266,"",IF($E266=1,EOMONTH(EDATE(Bonds!$I266,6*(7-1)),0),EDATE(Bonds!$I266,6*(7-1))))</f>
        <v>47437</v>
      </c>
      <c r="M266" s="16">
        <f>IF(8&gt;$D266,"",IF($E266=1,EOMONTH(EDATE(Bonds!$I266,6*(8-1)),0),EDATE(Bonds!$I266,6*(8-1))))</f>
        <v>47618</v>
      </c>
      <c r="N266" s="16">
        <f>IF(9&gt;$D266,"",IF($E266=1,EOMONTH(EDATE(Bonds!$I266,6*(9-1)),0),EDATE(Bonds!$I266,6*(9-1))))</f>
        <v>47802</v>
      </c>
      <c r="O266" s="16">
        <f>IF(10&gt;$D266,"",IF($E266=1,EOMONTH(EDATE(Bonds!$I266,6*(10-1)),0),EDATE(Bonds!$I266,6*(10-1))))</f>
        <v>47983</v>
      </c>
      <c r="P266" s="16">
        <f>IF(11&gt;$D266,"",IF($E266=1,EOMONTH(EDATE(Bonds!$I266,6*(11-1)),0),EDATE(Bonds!$I266,6*(11-1))))</f>
        <v>48167</v>
      </c>
      <c r="Q266" s="16">
        <f>IF(12&gt;$D266,"",IF($E266=1,EOMONTH(EDATE(Bonds!$I266,6*(12-1)),0),EDATE(Bonds!$I266,6*(12-1))))</f>
        <v>48349</v>
      </c>
      <c r="R266" s="16">
        <f>IF(13&gt;$D266,"",IF($E266=1,EOMONTH(EDATE(Bonds!$I266,6*(13-1)),0),EDATE(Bonds!$I266,6*(13-1))))</f>
        <v>48533</v>
      </c>
      <c r="S266" s="16">
        <f>IF(14&gt;$D266,"",IF($E266=1,EOMONTH(EDATE(Bonds!$I266,6*(14-1)),0),EDATE(Bonds!$I266,6*(14-1))))</f>
        <v>48714</v>
      </c>
      <c r="T266" s="16">
        <f>IF(15&gt;$D266,"",IF($E266=1,EOMONTH(EDATE(Bonds!$I266,6*(15-1)),0),EDATE(Bonds!$I266,6*(15-1))))</f>
        <v>48898</v>
      </c>
      <c r="U266" s="16">
        <f>IF(16&gt;$D266,"",IF($E266=1,EOMONTH(EDATE(Bonds!$I266,6*(16-1)),0),EDATE(Bonds!$I266,6*(16-1))))</f>
        <v>49079</v>
      </c>
      <c r="V266" s="16">
        <f>IF(17&gt;$D266,"",IF($E266=1,EOMONTH(EDATE(Bonds!$I266,6*(17-1)),0),EDATE(Bonds!$I266,6*(17-1))))</f>
        <v>49263</v>
      </c>
      <c r="W266" s="16">
        <f>IF(18&gt;$D266,"",IF($E266=1,EOMONTH(EDATE(Bonds!$I266,6*(18-1)),0),EDATE(Bonds!$I266,6*(18-1))))</f>
        <v>49444</v>
      </c>
      <c r="X266" s="16">
        <f>IF(19&gt;$D266,"",IF($E266=1,EOMONTH(EDATE(Bonds!$I266,6*(19-1)),0),EDATE(Bonds!$I266,6*(19-1))))</f>
        <v>49628</v>
      </c>
      <c r="Y266" s="16">
        <f>IF(20&gt;$D266,"",IF($E266=1,EOMONTH(EDATE(Bonds!$I266,6*(20-1)),0),EDATE(Bonds!$I266,6*(20-1))))</f>
        <v>49810</v>
      </c>
      <c r="Z266" s="16">
        <f>IF(21&gt;$D266,"",IF($E266=1,EOMONTH(EDATE(Bonds!$I266,6*(21-1)),0),EDATE(Bonds!$I266,6*(21-1))))</f>
        <v>49994</v>
      </c>
      <c r="AA266" s="16">
        <f>IF(22&gt;$D266,"",IF($E266=1,EOMONTH(EDATE(Bonds!$I266,6*(22-1)),0),EDATE(Bonds!$I266,6*(22-1))))</f>
        <v>50175</v>
      </c>
      <c r="AB266" s="16">
        <f>IF(23&gt;$D266,"",IF($E266=1,EOMONTH(EDATE(Bonds!$I266,6*(23-1)),0),EDATE(Bonds!$I266,6*(23-1))))</f>
        <v>50359</v>
      </c>
      <c r="AC266" s="16">
        <f>IF(24&gt;$D266,"",IF($E266=1,EOMONTH(EDATE(Bonds!$I266,6*(24-1)),0),EDATE(Bonds!$I266,6*(24-1))))</f>
        <v>50540</v>
      </c>
      <c r="AD266" s="16">
        <f>IF(25&gt;$D266,"",IF($E266=1,EOMONTH(EDATE(Bonds!$I266,6*(25-1)),0),EDATE(Bonds!$I266,6*(25-1))))</f>
        <v>50724</v>
      </c>
      <c r="AE266" s="16">
        <f>IF(26&gt;$D266,"",IF($E266=1,EOMONTH(EDATE(Bonds!$I266,6*(26-1)),0),EDATE(Bonds!$I266,6*(26-1))))</f>
        <v>50905</v>
      </c>
      <c r="AF266" s="16">
        <f>IF(27&gt;$D266,"",IF($E266=1,EOMONTH(EDATE(Bonds!$I266,6*(27-1)),0),EDATE(Bonds!$I266,6*(27-1))))</f>
        <v>51089</v>
      </c>
      <c r="AG266" s="16">
        <f>IF(28&gt;$D266,"",IF($E266=1,EOMONTH(EDATE(Bonds!$I266,6*(28-1)),0),EDATE(Bonds!$I266,6*(28-1))))</f>
        <v>51271</v>
      </c>
      <c r="AH266" s="16" t="str">
        <f>IF(29&gt;$D266,"",IF($E266=1,EOMONTH(EDATE(Bonds!$I266,6*(29-1)),0),EDATE(Bonds!$I266,6*(29-1))))</f>
        <v/>
      </c>
      <c r="AI266" s="16" t="str">
        <f>IF(30&gt;$D266,"",IF($E266=1,EOMONTH(EDATE(Bonds!$I266,6*(30-1)),0),EDATE(Bonds!$I266,6*(30-1))))</f>
        <v/>
      </c>
      <c r="AJ266" s="16" t="str">
        <f>IF(31&gt;$D266,"",IF($E266=1,EOMONTH(EDATE(Bonds!$I266,6*(31-1)),0),EDATE(Bonds!$I266,6*(31-1))))</f>
        <v/>
      </c>
      <c r="AK266" s="16" t="str">
        <f>IF(32&gt;$D266,"",IF($E266=1,EOMONTH(EDATE(Bonds!$I266,6*(32-1)),0),EDATE(Bonds!$I266,6*(32-1))))</f>
        <v/>
      </c>
      <c r="AL266" s="16" t="str">
        <f>IF(33&gt;$D266,"",IF($E266=1,EOMONTH(EDATE(Bonds!$I266,6*(33-1)),0),EDATE(Bonds!$I266,6*(33-1))))</f>
        <v/>
      </c>
      <c r="AM266" s="16" t="str">
        <f>IF(34&gt;$D266,"",IF($E266=1,EOMONTH(EDATE(Bonds!$I266,6*(34-1)),0),EDATE(Bonds!$I266,6*(34-1))))</f>
        <v/>
      </c>
      <c r="AN266" s="16" t="str">
        <f>IF(35&gt;$D266,"",IF($E266=1,EOMONTH(EDATE(Bonds!$I266,6*(35-1)),0),EDATE(Bonds!$I266,6*(35-1))))</f>
        <v/>
      </c>
      <c r="AO266" s="16" t="str">
        <f>IF(36&gt;$D266,"",IF($E266=1,EOMONTH(EDATE(Bonds!$I266,6*(36-1)),0),EDATE(Bonds!$I266,6*(36-1))))</f>
        <v/>
      </c>
      <c r="AP266" s="16" t="str">
        <f>IF(37&gt;$D266,"",IF($E266=1,EOMONTH(EDATE(Bonds!$I266,6*(37-1)),0),EDATE(Bonds!$I266,6*(37-1))))</f>
        <v/>
      </c>
      <c r="AQ266" s="16" t="str">
        <f>IF(38&gt;$D266,"",IF($E266=1,EOMONTH(EDATE(Bonds!$I266,6*(38-1)),0),EDATE(Bonds!$I266,6*(38-1))))</f>
        <v/>
      </c>
      <c r="AR266" s="16" t="str">
        <f>IF(39&gt;$D266,"",IF($E266=1,EOMONTH(EDATE(Bonds!$I266,6*(39-1)),0),EDATE(Bonds!$I266,6*(39-1))))</f>
        <v/>
      </c>
      <c r="AS266" s="16" t="str">
        <f>IF(40&gt;$D266,"",IF($E266=1,EOMONTH(EDATE(Bonds!$I266,6*(40-1)),0),EDATE(Bonds!$I266,6*(40-1))))</f>
        <v/>
      </c>
      <c r="AT266" s="16" t="str">
        <f>IF(41&gt;$D266,"",IF($E266=1,EOMONTH(EDATE(Bonds!$I266,6*(41-1)),0),EDATE(Bonds!$I266,6*(41-1))))</f>
        <v/>
      </c>
      <c r="AU266" s="16" t="str">
        <f>IF(42&gt;$D266,"",IF($E266=1,EOMONTH(EDATE(Bonds!$I266,6*(42-1)),0),EDATE(Bonds!$I266,6*(42-1))))</f>
        <v/>
      </c>
      <c r="AV266" s="16" t="str">
        <f>IF(43&gt;$D266,"",IF($E266=1,EOMONTH(EDATE(Bonds!$I266,6*(43-1)),0),EDATE(Bonds!$I266,6*(43-1))))</f>
        <v/>
      </c>
      <c r="AW266" s="16" t="str">
        <f>IF(44&gt;$D266,"",IF($E266=1,EOMONTH(EDATE(Bonds!$I266,6*(44-1)),0),EDATE(Bonds!$I266,6*(44-1))))</f>
        <v/>
      </c>
      <c r="AX266" s="16" t="str">
        <f>IF(45&gt;$D266,"",IF($E266=1,EOMONTH(EDATE(Bonds!$I266,6*(45-1)),0),EDATE(Bonds!$I266,6*(45-1))))</f>
        <v/>
      </c>
      <c r="AY266" s="16" t="str">
        <f>IF(46&gt;$D266,"",IF($E266=1,EOMONTH(EDATE(Bonds!$I266,6*(46-1)),0),EDATE(Bonds!$I266,6*(46-1))))</f>
        <v/>
      </c>
      <c r="AZ266" s="16" t="str">
        <f>IF(47&gt;$D266,"",IF($E266=1,EOMONTH(EDATE(Bonds!$I266,6*(47-1)),0),EDATE(Bonds!$I266,6*(47-1))))</f>
        <v/>
      </c>
      <c r="BA266" s="16" t="str">
        <f>IF(48&gt;$D266,"",IF($E266=1,EOMONTH(EDATE(Bonds!$I266,6*(48-1)),0),EDATE(Bonds!$I266,6*(48-1))))</f>
        <v/>
      </c>
      <c r="BB266" s="16" t="str">
        <f>IF(49&gt;$D266,"",IF($E266=1,EOMONTH(EDATE(Bonds!$I266,6*(49-1)),0),EDATE(Bonds!$I266,6*(49-1))))</f>
        <v/>
      </c>
      <c r="BC266" s="16" t="str">
        <f>IF(50&gt;$D266,"",IF($E266=1,EOMONTH(EDATE(Bonds!$I266,6*(50-1)),0),EDATE(Bonds!$I266,6*(50-1))))</f>
        <v/>
      </c>
      <c r="BD266" s="16" t="str">
        <f>IF(51&gt;$D266,"",IF($E266=1,EOMONTH(EDATE(Bonds!$I266,6*(51-1)),0),EDATE(Bonds!$I266,6*(51-1))))</f>
        <v/>
      </c>
      <c r="BE266" s="16" t="str">
        <f>IF(52&gt;$D266,"",IF($E266=1,EOMONTH(EDATE(Bonds!$I266,6*(52-1)),0),EDATE(Bonds!$I266,6*(52-1))))</f>
        <v/>
      </c>
      <c r="BF266" s="16" t="str">
        <f>IF(53&gt;$D266,"",IF($E266=1,EOMONTH(EDATE(Bonds!$I266,6*(53-1)),0),EDATE(Bonds!$I266,6*(53-1))))</f>
        <v/>
      </c>
      <c r="BG266" s="16" t="str">
        <f>IF(54&gt;$D266,"",IF($E266=1,EOMONTH(EDATE(Bonds!$I266,6*(54-1)),0),EDATE(Bonds!$I266,6*(54-1))))</f>
        <v/>
      </c>
      <c r="BH266" s="16" t="str">
        <f>IF(55&gt;$D266,"",IF($E266=1,EOMONTH(EDATE(Bonds!$I266,6*(55-1)),0),EDATE(Bonds!$I266,6*(55-1))))</f>
        <v/>
      </c>
      <c r="BI266" s="16" t="str">
        <f>IF(56&gt;$D266,"",IF($E266=1,EOMONTH(EDATE(Bonds!$I266,6*(56-1)),0),EDATE(Bonds!$I266,6*(56-1))))</f>
        <v/>
      </c>
      <c r="BJ266" s="16" t="str">
        <f>IF(57&gt;$D266,"",IF($E266=1,EOMONTH(EDATE(Bonds!$I266,6*(57-1)),0),EDATE(Bonds!$I266,6*(57-1))))</f>
        <v/>
      </c>
      <c r="BK266" s="16" t="str">
        <f>IF(58&gt;$D266,"",IF($E266=1,EOMONTH(EDATE(Bonds!$I266,6*(58-1)),0),EDATE(Bonds!$I266,6*(58-1))))</f>
        <v/>
      </c>
      <c r="BL266" s="16" t="str">
        <f>IF(59&gt;$D266,"",IF($E266=1,EOMONTH(EDATE(Bonds!$I266,6*(59-1)),0),EDATE(Bonds!$I266,6*(59-1))))</f>
        <v/>
      </c>
      <c r="BM266" s="16" t="str">
        <f>IF(60&gt;$D266,"",IF($E266=1,EOMONTH(EDATE(Bonds!$I266,6*(60-1)),0),EDATE(Bonds!$I266,6*(60-1))))</f>
        <v/>
      </c>
      <c r="BO266" s="22">
        <f t="shared" si="485"/>
        <v>3.7565785405683505E-2</v>
      </c>
      <c r="BP266" s="22">
        <f t="shared" si="486"/>
        <v>4.0160676278393273E-2</v>
      </c>
      <c r="BQ266" s="22">
        <f t="shared" si="487"/>
        <v>4.1870554774944578E-2</v>
      </c>
      <c r="BR266" s="22">
        <f t="shared" si="488"/>
        <v>4.2944346408813706E-2</v>
      </c>
      <c r="BS266" s="22">
        <f t="shared" si="489"/>
        <v>4.3623509349526628E-2</v>
      </c>
      <c r="BT266" s="22">
        <f t="shared" si="490"/>
        <v>4.4041581237153717E-2</v>
      </c>
      <c r="BU266" s="22">
        <f t="shared" si="491"/>
        <v>4.4317074211346924E-2</v>
      </c>
      <c r="BV266" s="22">
        <f t="shared" si="492"/>
        <v>4.4510349250378764E-2</v>
      </c>
      <c r="BW266" s="22">
        <f t="shared" si="493"/>
        <v>4.4674613164434704E-2</v>
      </c>
      <c r="BX266" s="22">
        <f t="shared" si="494"/>
        <v>4.4833625781918747E-2</v>
      </c>
      <c r="BY266" s="22">
        <f t="shared" si="495"/>
        <v>4.5010512910652625E-2</v>
      </c>
      <c r="BZ266" s="22">
        <f t="shared" si="496"/>
        <v>4.5210114329299472E-2</v>
      </c>
      <c r="CA266" s="22">
        <f t="shared" si="497"/>
        <v>4.5440922075908718E-2</v>
      </c>
      <c r="CB266" s="22">
        <f t="shared" si="498"/>
        <v>4.5696854602848114E-2</v>
      </c>
      <c r="CC266" s="22">
        <f t="shared" si="499"/>
        <v>4.5984524498779974E-2</v>
      </c>
      <c r="CD266" s="22">
        <f t="shared" si="500"/>
        <v>4.6291383442721178E-2</v>
      </c>
      <c r="CE266" s="22">
        <f t="shared" si="501"/>
        <v>4.6623645537634352E-2</v>
      </c>
      <c r="CF266" s="22">
        <f t="shared" si="502"/>
        <v>4.6966325803694697E-2</v>
      </c>
      <c r="CG266" s="22">
        <f t="shared" si="503"/>
        <v>4.7326545055286634E-2</v>
      </c>
      <c r="CH266" s="22">
        <f t="shared" si="504"/>
        <v>4.7690605889772114E-2</v>
      </c>
      <c r="CI266" s="22">
        <f t="shared" si="505"/>
        <v>4.8062733545475515E-2</v>
      </c>
      <c r="CJ266" s="22">
        <f t="shared" si="506"/>
        <v>4.8429443223478592E-2</v>
      </c>
      <c r="CK266" s="22">
        <f t="shared" si="507"/>
        <v>4.8799858255796857E-2</v>
      </c>
      <c r="CL266" s="22">
        <f t="shared" si="508"/>
        <v>4.9159299064806136E-2</v>
      </c>
      <c r="CM266" s="22">
        <f t="shared" si="509"/>
        <v>4.9517382545170303E-2</v>
      </c>
      <c r="CN266" s="22">
        <f t="shared" si="510"/>
        <v>4.986051383334713E-2</v>
      </c>
      <c r="CO266" s="22">
        <f t="shared" si="511"/>
        <v>5.0198416914347857E-2</v>
      </c>
      <c r="CP266" s="22">
        <f t="shared" si="512"/>
        <v>5.0520467743513063E-2</v>
      </c>
      <c r="CQ266" s="22" t="str">
        <f t="shared" si="513"/>
        <v/>
      </c>
      <c r="CR266" s="22" t="str">
        <f t="shared" si="514"/>
        <v/>
      </c>
      <c r="CS266" s="22" t="str">
        <f t="shared" si="515"/>
        <v/>
      </c>
      <c r="CT266" s="22" t="str">
        <f t="shared" si="516"/>
        <v/>
      </c>
      <c r="CU266" s="22" t="str">
        <f t="shared" si="517"/>
        <v/>
      </c>
      <c r="CV266" s="22" t="str">
        <f t="shared" si="518"/>
        <v/>
      </c>
      <c r="CW266" s="22" t="str">
        <f t="shared" si="519"/>
        <v/>
      </c>
      <c r="CX266" s="22" t="str">
        <f t="shared" si="520"/>
        <v/>
      </c>
      <c r="CY266" s="22" t="str">
        <f t="shared" si="521"/>
        <v/>
      </c>
      <c r="CZ266" s="22" t="str">
        <f t="shared" si="522"/>
        <v/>
      </c>
      <c r="DA266" s="22" t="str">
        <f t="shared" si="523"/>
        <v/>
      </c>
      <c r="DB266" s="22" t="str">
        <f t="shared" si="524"/>
        <v/>
      </c>
      <c r="DC266" s="22" t="str">
        <f t="shared" si="525"/>
        <v/>
      </c>
      <c r="DD266" s="22" t="str">
        <f t="shared" si="526"/>
        <v/>
      </c>
      <c r="DE266" s="22" t="str">
        <f t="shared" si="527"/>
        <v/>
      </c>
      <c r="DF266" s="22" t="str">
        <f t="shared" si="528"/>
        <v/>
      </c>
      <c r="DG266" s="22" t="str">
        <f t="shared" si="529"/>
        <v/>
      </c>
      <c r="DH266" s="22" t="str">
        <f t="shared" si="530"/>
        <v/>
      </c>
      <c r="DI266" s="22" t="str">
        <f t="shared" si="531"/>
        <v/>
      </c>
      <c r="DJ266" s="22" t="str">
        <f t="shared" si="532"/>
        <v/>
      </c>
      <c r="DK266" s="22" t="str">
        <f t="shared" si="533"/>
        <v/>
      </c>
      <c r="DL266" s="22" t="str">
        <f t="shared" si="534"/>
        <v/>
      </c>
      <c r="DM266" s="22" t="str">
        <f t="shared" si="535"/>
        <v/>
      </c>
      <c r="DN266" s="22" t="str">
        <f t="shared" si="536"/>
        <v/>
      </c>
      <c r="DO266" s="22" t="str">
        <f t="shared" si="537"/>
        <v/>
      </c>
      <c r="DP266" s="22" t="str">
        <f t="shared" si="538"/>
        <v/>
      </c>
      <c r="DQ266" s="22" t="str">
        <f t="shared" si="539"/>
        <v/>
      </c>
      <c r="DR266" s="22" t="str">
        <f t="shared" si="540"/>
        <v/>
      </c>
      <c r="DS266" s="22" t="str">
        <f t="shared" si="541"/>
        <v/>
      </c>
      <c r="DT266" s="22" t="str">
        <f t="shared" si="542"/>
        <v/>
      </c>
      <c r="DU266" s="22" t="str">
        <f t="shared" si="543"/>
        <v/>
      </c>
      <c r="DV266" s="22" t="str">
        <f t="shared" si="544"/>
        <v/>
      </c>
      <c r="DX266" s="18">
        <f t="shared" si="545"/>
        <v>2.1722441028519031</v>
      </c>
      <c r="DY266" s="18">
        <f t="shared" si="546"/>
        <v>2.1283819772963173</v>
      </c>
      <c r="DZ266" s="18">
        <f t="shared" si="547"/>
        <v>2.081498865812395</v>
      </c>
      <c r="EA266" s="18">
        <f t="shared" si="548"/>
        <v>2.0348071685680544</v>
      </c>
      <c r="EB266" s="18">
        <f t="shared" si="549"/>
        <v>1.9882715322307394</v>
      </c>
      <c r="EC266" s="18">
        <f t="shared" si="550"/>
        <v>1.9435393346309926</v>
      </c>
      <c r="ED266" s="18">
        <f t="shared" si="551"/>
        <v>1.8991954864934251</v>
      </c>
      <c r="EE266" s="18">
        <f t="shared" si="552"/>
        <v>1.8565905182424125</v>
      </c>
      <c r="EF266" s="18">
        <f t="shared" si="553"/>
        <v>1.8141472974610851</v>
      </c>
      <c r="EG266" s="18">
        <f t="shared" si="554"/>
        <v>1.7730777409558445</v>
      </c>
      <c r="EH266" s="18">
        <f t="shared" si="555"/>
        <v>1.7318633988560288</v>
      </c>
      <c r="EI266" s="18">
        <f t="shared" si="556"/>
        <v>1.6915056890402831</v>
      </c>
      <c r="EJ266" s="18">
        <f t="shared" si="557"/>
        <v>1.6510296265887054</v>
      </c>
      <c r="EK266" s="18">
        <f t="shared" si="558"/>
        <v>1.6114812696699097</v>
      </c>
      <c r="EL266" s="18">
        <f t="shared" si="559"/>
        <v>1.57152850820961</v>
      </c>
      <c r="EM266" s="18">
        <f t="shared" si="560"/>
        <v>1.5324785659899465</v>
      </c>
      <c r="EN266" s="18">
        <f t="shared" si="561"/>
        <v>1.4930614163101132</v>
      </c>
      <c r="EO266" s="18">
        <f t="shared" si="562"/>
        <v>1.454600571530861</v>
      </c>
      <c r="EP266" s="18">
        <f t="shared" si="563"/>
        <v>1.4158698964935357</v>
      </c>
      <c r="EQ266" s="18">
        <f t="shared" si="564"/>
        <v>1.3779787744259127</v>
      </c>
      <c r="ER266" s="18">
        <f t="shared" si="565"/>
        <v>1.3401516973457939</v>
      </c>
      <c r="ES266" s="18">
        <f t="shared" si="566"/>
        <v>1.3034683700285794</v>
      </c>
      <c r="ET266" s="18">
        <f t="shared" si="567"/>
        <v>1.2667674279326406</v>
      </c>
      <c r="EU266" s="18">
        <f t="shared" si="568"/>
        <v>1.2312955783033652</v>
      </c>
      <c r="EV266" s="18">
        <f t="shared" si="569"/>
        <v>1.1959233924267885</v>
      </c>
      <c r="EW266" s="18">
        <f t="shared" si="570"/>
        <v>1.1618446157263662</v>
      </c>
      <c r="EX266" s="18">
        <f t="shared" si="571"/>
        <v>1.1279651935286561</v>
      </c>
      <c r="EY266" s="18">
        <f t="shared" si="572"/>
        <v>51.163428187643163</v>
      </c>
      <c r="EZ266" s="18">
        <f t="shared" si="573"/>
        <v>0</v>
      </c>
      <c r="FA266" s="18">
        <f t="shared" si="574"/>
        <v>0</v>
      </c>
      <c r="FB266" s="18">
        <f t="shared" si="575"/>
        <v>0</v>
      </c>
      <c r="FC266" s="18">
        <f t="shared" si="576"/>
        <v>0</v>
      </c>
      <c r="FD266" s="18">
        <f t="shared" si="577"/>
        <v>0</v>
      </c>
      <c r="FE266" s="18">
        <f t="shared" si="578"/>
        <v>0</v>
      </c>
      <c r="FF266" s="18">
        <f t="shared" si="579"/>
        <v>0</v>
      </c>
      <c r="FG266" s="18">
        <f t="shared" si="580"/>
        <v>0</v>
      </c>
      <c r="FH266" s="18">
        <f t="shared" si="581"/>
        <v>0</v>
      </c>
      <c r="FI266" s="18">
        <f t="shared" si="582"/>
        <v>0</v>
      </c>
      <c r="FJ266" s="18">
        <f t="shared" si="583"/>
        <v>0</v>
      </c>
      <c r="FK266" s="18">
        <f t="shared" si="584"/>
        <v>0</v>
      </c>
      <c r="FL266" s="18">
        <f t="shared" si="585"/>
        <v>0</v>
      </c>
      <c r="FM266" s="18">
        <f t="shared" si="586"/>
        <v>0</v>
      </c>
      <c r="FN266" s="18">
        <f t="shared" si="587"/>
        <v>0</v>
      </c>
      <c r="FO266" s="18">
        <f t="shared" si="588"/>
        <v>0</v>
      </c>
      <c r="FP266" s="18">
        <f t="shared" si="589"/>
        <v>0</v>
      </c>
      <c r="FQ266" s="18">
        <f t="shared" si="590"/>
        <v>0</v>
      </c>
      <c r="FR266" s="18">
        <f t="shared" si="591"/>
        <v>0</v>
      </c>
      <c r="FS266" s="18">
        <f t="shared" si="592"/>
        <v>0</v>
      </c>
      <c r="FT266" s="18">
        <f t="shared" si="593"/>
        <v>0</v>
      </c>
      <c r="FU266" s="18">
        <f t="shared" si="594"/>
        <v>0</v>
      </c>
      <c r="FV266" s="18">
        <f t="shared" si="595"/>
        <v>0</v>
      </c>
      <c r="FW266" s="18">
        <f t="shared" si="596"/>
        <v>0</v>
      </c>
      <c r="FX266" s="18">
        <f t="shared" si="597"/>
        <v>0</v>
      </c>
      <c r="FY266" s="18">
        <f t="shared" si="598"/>
        <v>0</v>
      </c>
      <c r="FZ266" s="18">
        <f t="shared" si="599"/>
        <v>0</v>
      </c>
      <c r="GA266" s="18">
        <f t="shared" si="600"/>
        <v>0</v>
      </c>
      <c r="GB266" s="18">
        <f t="shared" si="601"/>
        <v>0</v>
      </c>
      <c r="GC266" s="18">
        <f t="shared" si="602"/>
        <v>0</v>
      </c>
      <c r="GD266" s="18">
        <f t="shared" si="603"/>
        <v>0</v>
      </c>
      <c r="GE266" s="18">
        <f t="shared" si="604"/>
        <v>0</v>
      </c>
    </row>
    <row r="267" spans="1:187" x14ac:dyDescent="0.2">
      <c r="A267">
        <v>264</v>
      </c>
      <c r="B267" s="16">
        <f>Bonds!B267</f>
        <v>51363</v>
      </c>
      <c r="C267" s="17">
        <f>Bonds!C267</f>
        <v>1.125</v>
      </c>
      <c r="D267">
        <f>Bonds!Q267</f>
        <v>28</v>
      </c>
      <c r="E267">
        <f t="shared" si="484"/>
        <v>0</v>
      </c>
      <c r="F267" s="16">
        <f>IF(1&gt;$D267,"",IF($E267=1,EOMONTH(EDATE(Bonds!$I267,6*(1-1)),0),EDATE(Bonds!$I267,6*(1-1))))</f>
        <v>46433</v>
      </c>
      <c r="G267" s="16">
        <f>IF(2&gt;$D267,"",IF($E267=1,EOMONTH(EDATE(Bonds!$I267,6*(2-1)),0),EDATE(Bonds!$I267,6*(2-1))))</f>
        <v>46614</v>
      </c>
      <c r="H267" s="16">
        <f>IF(3&gt;$D267,"",IF($E267=1,EOMONTH(EDATE(Bonds!$I267,6*(3-1)),0),EDATE(Bonds!$I267,6*(3-1))))</f>
        <v>46798</v>
      </c>
      <c r="I267" s="16">
        <f>IF(4&gt;$D267,"",IF($E267=1,EOMONTH(EDATE(Bonds!$I267,6*(4-1)),0),EDATE(Bonds!$I267,6*(4-1))))</f>
        <v>46980</v>
      </c>
      <c r="J267" s="16">
        <f>IF(5&gt;$D267,"",IF($E267=1,EOMONTH(EDATE(Bonds!$I267,6*(5-1)),0),EDATE(Bonds!$I267,6*(5-1))))</f>
        <v>47164</v>
      </c>
      <c r="K267" s="16">
        <f>IF(6&gt;$D267,"",IF($E267=1,EOMONTH(EDATE(Bonds!$I267,6*(6-1)),0),EDATE(Bonds!$I267,6*(6-1))))</f>
        <v>47345</v>
      </c>
      <c r="L267" s="16">
        <f>IF(7&gt;$D267,"",IF($E267=1,EOMONTH(EDATE(Bonds!$I267,6*(7-1)),0),EDATE(Bonds!$I267,6*(7-1))))</f>
        <v>47529</v>
      </c>
      <c r="M267" s="16">
        <f>IF(8&gt;$D267,"",IF($E267=1,EOMONTH(EDATE(Bonds!$I267,6*(8-1)),0),EDATE(Bonds!$I267,6*(8-1))))</f>
        <v>47710</v>
      </c>
      <c r="N267" s="16">
        <f>IF(9&gt;$D267,"",IF($E267=1,EOMONTH(EDATE(Bonds!$I267,6*(9-1)),0),EDATE(Bonds!$I267,6*(9-1))))</f>
        <v>47894</v>
      </c>
      <c r="O267" s="16">
        <f>IF(10&gt;$D267,"",IF($E267=1,EOMONTH(EDATE(Bonds!$I267,6*(10-1)),0),EDATE(Bonds!$I267,6*(10-1))))</f>
        <v>48075</v>
      </c>
      <c r="P267" s="16">
        <f>IF(11&gt;$D267,"",IF($E267=1,EOMONTH(EDATE(Bonds!$I267,6*(11-1)),0),EDATE(Bonds!$I267,6*(11-1))))</f>
        <v>48259</v>
      </c>
      <c r="Q267" s="16">
        <f>IF(12&gt;$D267,"",IF($E267=1,EOMONTH(EDATE(Bonds!$I267,6*(12-1)),0),EDATE(Bonds!$I267,6*(12-1))))</f>
        <v>48441</v>
      </c>
      <c r="R267" s="16">
        <f>IF(13&gt;$D267,"",IF($E267=1,EOMONTH(EDATE(Bonds!$I267,6*(13-1)),0),EDATE(Bonds!$I267,6*(13-1))))</f>
        <v>48625</v>
      </c>
      <c r="S267" s="16">
        <f>IF(14&gt;$D267,"",IF($E267=1,EOMONTH(EDATE(Bonds!$I267,6*(14-1)),0),EDATE(Bonds!$I267,6*(14-1))))</f>
        <v>48806</v>
      </c>
      <c r="T267" s="16">
        <f>IF(15&gt;$D267,"",IF($E267=1,EOMONTH(EDATE(Bonds!$I267,6*(15-1)),0),EDATE(Bonds!$I267,6*(15-1))))</f>
        <v>48990</v>
      </c>
      <c r="U267" s="16">
        <f>IF(16&gt;$D267,"",IF($E267=1,EOMONTH(EDATE(Bonds!$I267,6*(16-1)),0),EDATE(Bonds!$I267,6*(16-1))))</f>
        <v>49171</v>
      </c>
      <c r="V267" s="16">
        <f>IF(17&gt;$D267,"",IF($E267=1,EOMONTH(EDATE(Bonds!$I267,6*(17-1)),0),EDATE(Bonds!$I267,6*(17-1))))</f>
        <v>49355</v>
      </c>
      <c r="W267" s="16">
        <f>IF(18&gt;$D267,"",IF($E267=1,EOMONTH(EDATE(Bonds!$I267,6*(18-1)),0),EDATE(Bonds!$I267,6*(18-1))))</f>
        <v>49536</v>
      </c>
      <c r="X267" s="16">
        <f>IF(19&gt;$D267,"",IF($E267=1,EOMONTH(EDATE(Bonds!$I267,6*(19-1)),0),EDATE(Bonds!$I267,6*(19-1))))</f>
        <v>49720</v>
      </c>
      <c r="Y267" s="16">
        <f>IF(20&gt;$D267,"",IF($E267=1,EOMONTH(EDATE(Bonds!$I267,6*(20-1)),0),EDATE(Bonds!$I267,6*(20-1))))</f>
        <v>49902</v>
      </c>
      <c r="Z267" s="16">
        <f>IF(21&gt;$D267,"",IF($E267=1,EOMONTH(EDATE(Bonds!$I267,6*(21-1)),0),EDATE(Bonds!$I267,6*(21-1))))</f>
        <v>50086</v>
      </c>
      <c r="AA267" s="16">
        <f>IF(22&gt;$D267,"",IF($E267=1,EOMONTH(EDATE(Bonds!$I267,6*(22-1)),0),EDATE(Bonds!$I267,6*(22-1))))</f>
        <v>50267</v>
      </c>
      <c r="AB267" s="16">
        <f>IF(23&gt;$D267,"",IF($E267=1,EOMONTH(EDATE(Bonds!$I267,6*(23-1)),0),EDATE(Bonds!$I267,6*(23-1))))</f>
        <v>50451</v>
      </c>
      <c r="AC267" s="16">
        <f>IF(24&gt;$D267,"",IF($E267=1,EOMONTH(EDATE(Bonds!$I267,6*(24-1)),0),EDATE(Bonds!$I267,6*(24-1))))</f>
        <v>50632</v>
      </c>
      <c r="AD267" s="16">
        <f>IF(25&gt;$D267,"",IF($E267=1,EOMONTH(EDATE(Bonds!$I267,6*(25-1)),0),EDATE(Bonds!$I267,6*(25-1))))</f>
        <v>50816</v>
      </c>
      <c r="AE267" s="16">
        <f>IF(26&gt;$D267,"",IF($E267=1,EOMONTH(EDATE(Bonds!$I267,6*(26-1)),0),EDATE(Bonds!$I267,6*(26-1))))</f>
        <v>50997</v>
      </c>
      <c r="AF267" s="16">
        <f>IF(27&gt;$D267,"",IF($E267=1,EOMONTH(EDATE(Bonds!$I267,6*(27-1)),0),EDATE(Bonds!$I267,6*(27-1))))</f>
        <v>51181</v>
      </c>
      <c r="AG267" s="16">
        <f>IF(28&gt;$D267,"",IF($E267=1,EOMONTH(EDATE(Bonds!$I267,6*(28-1)),0),EDATE(Bonds!$I267,6*(28-1))))</f>
        <v>51363</v>
      </c>
      <c r="AH267" s="16" t="str">
        <f>IF(29&gt;$D267,"",IF($E267=1,EOMONTH(EDATE(Bonds!$I267,6*(29-1)),0),EDATE(Bonds!$I267,6*(29-1))))</f>
        <v/>
      </c>
      <c r="AI267" s="16" t="str">
        <f>IF(30&gt;$D267,"",IF($E267=1,EOMONTH(EDATE(Bonds!$I267,6*(30-1)),0),EDATE(Bonds!$I267,6*(30-1))))</f>
        <v/>
      </c>
      <c r="AJ267" s="16" t="str">
        <f>IF(31&gt;$D267,"",IF($E267=1,EOMONTH(EDATE(Bonds!$I267,6*(31-1)),0),EDATE(Bonds!$I267,6*(31-1))))</f>
        <v/>
      </c>
      <c r="AK267" s="16" t="str">
        <f>IF(32&gt;$D267,"",IF($E267=1,EOMONTH(EDATE(Bonds!$I267,6*(32-1)),0),EDATE(Bonds!$I267,6*(32-1))))</f>
        <v/>
      </c>
      <c r="AL267" s="16" t="str">
        <f>IF(33&gt;$D267,"",IF($E267=1,EOMONTH(EDATE(Bonds!$I267,6*(33-1)),0),EDATE(Bonds!$I267,6*(33-1))))</f>
        <v/>
      </c>
      <c r="AM267" s="16" t="str">
        <f>IF(34&gt;$D267,"",IF($E267=1,EOMONTH(EDATE(Bonds!$I267,6*(34-1)),0),EDATE(Bonds!$I267,6*(34-1))))</f>
        <v/>
      </c>
      <c r="AN267" s="16" t="str">
        <f>IF(35&gt;$D267,"",IF($E267=1,EOMONTH(EDATE(Bonds!$I267,6*(35-1)),0),EDATE(Bonds!$I267,6*(35-1))))</f>
        <v/>
      </c>
      <c r="AO267" s="16" t="str">
        <f>IF(36&gt;$D267,"",IF($E267=1,EOMONTH(EDATE(Bonds!$I267,6*(36-1)),0),EDATE(Bonds!$I267,6*(36-1))))</f>
        <v/>
      </c>
      <c r="AP267" s="16" t="str">
        <f>IF(37&gt;$D267,"",IF($E267=1,EOMONTH(EDATE(Bonds!$I267,6*(37-1)),0),EDATE(Bonds!$I267,6*(37-1))))</f>
        <v/>
      </c>
      <c r="AQ267" s="16" t="str">
        <f>IF(38&gt;$D267,"",IF($E267=1,EOMONTH(EDATE(Bonds!$I267,6*(38-1)),0),EDATE(Bonds!$I267,6*(38-1))))</f>
        <v/>
      </c>
      <c r="AR267" s="16" t="str">
        <f>IF(39&gt;$D267,"",IF($E267=1,EOMONTH(EDATE(Bonds!$I267,6*(39-1)),0),EDATE(Bonds!$I267,6*(39-1))))</f>
        <v/>
      </c>
      <c r="AS267" s="16" t="str">
        <f>IF(40&gt;$D267,"",IF($E267=1,EOMONTH(EDATE(Bonds!$I267,6*(40-1)),0),EDATE(Bonds!$I267,6*(40-1))))</f>
        <v/>
      </c>
      <c r="AT267" s="16" t="str">
        <f>IF(41&gt;$D267,"",IF($E267=1,EOMONTH(EDATE(Bonds!$I267,6*(41-1)),0),EDATE(Bonds!$I267,6*(41-1))))</f>
        <v/>
      </c>
      <c r="AU267" s="16" t="str">
        <f>IF(42&gt;$D267,"",IF($E267=1,EOMONTH(EDATE(Bonds!$I267,6*(42-1)),0),EDATE(Bonds!$I267,6*(42-1))))</f>
        <v/>
      </c>
      <c r="AV267" s="16" t="str">
        <f>IF(43&gt;$D267,"",IF($E267=1,EOMONTH(EDATE(Bonds!$I267,6*(43-1)),0),EDATE(Bonds!$I267,6*(43-1))))</f>
        <v/>
      </c>
      <c r="AW267" s="16" t="str">
        <f>IF(44&gt;$D267,"",IF($E267=1,EOMONTH(EDATE(Bonds!$I267,6*(44-1)),0),EDATE(Bonds!$I267,6*(44-1))))</f>
        <v/>
      </c>
      <c r="AX267" s="16" t="str">
        <f>IF(45&gt;$D267,"",IF($E267=1,EOMONTH(EDATE(Bonds!$I267,6*(45-1)),0),EDATE(Bonds!$I267,6*(45-1))))</f>
        <v/>
      </c>
      <c r="AY267" s="16" t="str">
        <f>IF(46&gt;$D267,"",IF($E267=1,EOMONTH(EDATE(Bonds!$I267,6*(46-1)),0),EDATE(Bonds!$I267,6*(46-1))))</f>
        <v/>
      </c>
      <c r="AZ267" s="16" t="str">
        <f>IF(47&gt;$D267,"",IF($E267=1,EOMONTH(EDATE(Bonds!$I267,6*(47-1)),0),EDATE(Bonds!$I267,6*(47-1))))</f>
        <v/>
      </c>
      <c r="BA267" s="16" t="str">
        <f>IF(48&gt;$D267,"",IF($E267=1,EOMONTH(EDATE(Bonds!$I267,6*(48-1)),0),EDATE(Bonds!$I267,6*(48-1))))</f>
        <v/>
      </c>
      <c r="BB267" s="16" t="str">
        <f>IF(49&gt;$D267,"",IF($E267=1,EOMONTH(EDATE(Bonds!$I267,6*(49-1)),0),EDATE(Bonds!$I267,6*(49-1))))</f>
        <v/>
      </c>
      <c r="BC267" s="16" t="str">
        <f>IF(50&gt;$D267,"",IF($E267=1,EOMONTH(EDATE(Bonds!$I267,6*(50-1)),0),EDATE(Bonds!$I267,6*(50-1))))</f>
        <v/>
      </c>
      <c r="BD267" s="16" t="str">
        <f>IF(51&gt;$D267,"",IF($E267=1,EOMONTH(EDATE(Bonds!$I267,6*(51-1)),0),EDATE(Bonds!$I267,6*(51-1))))</f>
        <v/>
      </c>
      <c r="BE267" s="16" t="str">
        <f>IF(52&gt;$D267,"",IF($E267=1,EOMONTH(EDATE(Bonds!$I267,6*(52-1)),0),EDATE(Bonds!$I267,6*(52-1))))</f>
        <v/>
      </c>
      <c r="BF267" s="16" t="str">
        <f>IF(53&gt;$D267,"",IF($E267=1,EOMONTH(EDATE(Bonds!$I267,6*(53-1)),0),EDATE(Bonds!$I267,6*(53-1))))</f>
        <v/>
      </c>
      <c r="BG267" s="16" t="str">
        <f>IF(54&gt;$D267,"",IF($E267=1,EOMONTH(EDATE(Bonds!$I267,6*(54-1)),0),EDATE(Bonds!$I267,6*(54-1))))</f>
        <v/>
      </c>
      <c r="BH267" s="16" t="str">
        <f>IF(55&gt;$D267,"",IF($E267=1,EOMONTH(EDATE(Bonds!$I267,6*(55-1)),0),EDATE(Bonds!$I267,6*(55-1))))</f>
        <v/>
      </c>
      <c r="BI267" s="16" t="str">
        <f>IF(56&gt;$D267,"",IF($E267=1,EOMONTH(EDATE(Bonds!$I267,6*(56-1)),0),EDATE(Bonds!$I267,6*(56-1))))</f>
        <v/>
      </c>
      <c r="BJ267" s="16" t="str">
        <f>IF(57&gt;$D267,"",IF($E267=1,EOMONTH(EDATE(Bonds!$I267,6*(57-1)),0),EDATE(Bonds!$I267,6*(57-1))))</f>
        <v/>
      </c>
      <c r="BK267" s="16" t="str">
        <f>IF(58&gt;$D267,"",IF($E267=1,EOMONTH(EDATE(Bonds!$I267,6*(58-1)),0),EDATE(Bonds!$I267,6*(58-1))))</f>
        <v/>
      </c>
      <c r="BL267" s="16" t="str">
        <f>IF(59&gt;$D267,"",IF($E267=1,EOMONTH(EDATE(Bonds!$I267,6*(59-1)),0),EDATE(Bonds!$I267,6*(59-1))))</f>
        <v/>
      </c>
      <c r="BM267" s="16" t="str">
        <f>IF(60&gt;$D267,"",IF($E267=1,EOMONTH(EDATE(Bonds!$I267,6*(60-1)),0),EDATE(Bonds!$I267,6*(60-1))))</f>
        <v/>
      </c>
      <c r="BO267" s="22">
        <f t="shared" si="485"/>
        <v>3.9020657449939315E-2</v>
      </c>
      <c r="BP267" s="22">
        <f t="shared" si="486"/>
        <v>4.1110910077221674E-2</v>
      </c>
      <c r="BQ267" s="22">
        <f t="shared" si="487"/>
        <v>4.2474903504774571E-2</v>
      </c>
      <c r="BR267" s="22">
        <f t="shared" si="488"/>
        <v>4.3324176224102208E-2</v>
      </c>
      <c r="BS267" s="22">
        <f t="shared" si="489"/>
        <v>4.3859676958404203E-2</v>
      </c>
      <c r="BT267" s="22">
        <f t="shared" si="490"/>
        <v>4.4193064657407355E-2</v>
      </c>
      <c r="BU267" s="22">
        <f t="shared" si="491"/>
        <v>4.4421617888674783E-2</v>
      </c>
      <c r="BV267" s="22">
        <f t="shared" si="492"/>
        <v>4.4594344852586863E-2</v>
      </c>
      <c r="BW267" s="22">
        <f t="shared" si="493"/>
        <v>4.4754437131412791E-2</v>
      </c>
      <c r="BX267" s="22">
        <f t="shared" si="494"/>
        <v>4.4919387561918309E-2</v>
      </c>
      <c r="BY267" s="22">
        <f t="shared" si="495"/>
        <v>4.5107990909957416E-2</v>
      </c>
      <c r="BZ267" s="22">
        <f t="shared" si="496"/>
        <v>4.5321776780841601E-2</v>
      </c>
      <c r="CA267" s="22">
        <f t="shared" si="497"/>
        <v>4.5567503306295901E-2</v>
      </c>
      <c r="CB267" s="22">
        <f t="shared" si="498"/>
        <v>4.583740404551357E-2</v>
      </c>
      <c r="CC267" s="22">
        <f t="shared" si="499"/>
        <v>4.6137769365832942E-2</v>
      </c>
      <c r="CD267" s="22">
        <f t="shared" si="500"/>
        <v>4.645521716226661E-2</v>
      </c>
      <c r="CE267" s="22">
        <f t="shared" si="501"/>
        <v>4.6796125322790962E-2</v>
      </c>
      <c r="CF267" s="22">
        <f t="shared" si="502"/>
        <v>4.7145200785802852E-2</v>
      </c>
      <c r="CG267" s="22">
        <f t="shared" si="503"/>
        <v>4.7509852279928627E-2</v>
      </c>
      <c r="CH267" s="22">
        <f t="shared" si="504"/>
        <v>4.7876381656252784E-2</v>
      </c>
      <c r="CI267" s="22">
        <f t="shared" si="505"/>
        <v>4.8249241487260196E-2</v>
      </c>
      <c r="CJ267" s="22">
        <f t="shared" si="506"/>
        <v>4.8615125031018294E-2</v>
      </c>
      <c r="CK267" s="22">
        <f t="shared" si="507"/>
        <v>4.8983317960358812E-2</v>
      </c>
      <c r="CL267" s="22">
        <f t="shared" si="508"/>
        <v>4.9339393167434041E-2</v>
      </c>
      <c r="CM267" s="22">
        <f t="shared" si="509"/>
        <v>4.9693029322884663E-2</v>
      </c>
      <c r="CN267" s="22">
        <f t="shared" si="510"/>
        <v>5.0030933085680324E-2</v>
      </c>
      <c r="CO267" s="22">
        <f t="shared" si="511"/>
        <v>5.0362800518050539E-2</v>
      </c>
      <c r="CP267" s="22">
        <f t="shared" si="512"/>
        <v>5.0678294681596112E-2</v>
      </c>
      <c r="CQ267" s="22" t="str">
        <f t="shared" si="513"/>
        <v/>
      </c>
      <c r="CR267" s="22" t="str">
        <f t="shared" si="514"/>
        <v/>
      </c>
      <c r="CS267" s="22" t="str">
        <f t="shared" si="515"/>
        <v/>
      </c>
      <c r="CT267" s="22" t="str">
        <f t="shared" si="516"/>
        <v/>
      </c>
      <c r="CU267" s="22" t="str">
        <f t="shared" si="517"/>
        <v/>
      </c>
      <c r="CV267" s="22" t="str">
        <f t="shared" si="518"/>
        <v/>
      </c>
      <c r="CW267" s="22" t="str">
        <f t="shared" si="519"/>
        <v/>
      </c>
      <c r="CX267" s="22" t="str">
        <f t="shared" si="520"/>
        <v/>
      </c>
      <c r="CY267" s="22" t="str">
        <f t="shared" si="521"/>
        <v/>
      </c>
      <c r="CZ267" s="22" t="str">
        <f t="shared" si="522"/>
        <v/>
      </c>
      <c r="DA267" s="22" t="str">
        <f t="shared" si="523"/>
        <v/>
      </c>
      <c r="DB267" s="22" t="str">
        <f t="shared" si="524"/>
        <v/>
      </c>
      <c r="DC267" s="22" t="str">
        <f t="shared" si="525"/>
        <v/>
      </c>
      <c r="DD267" s="22" t="str">
        <f t="shared" si="526"/>
        <v/>
      </c>
      <c r="DE267" s="22" t="str">
        <f t="shared" si="527"/>
        <v/>
      </c>
      <c r="DF267" s="22" t="str">
        <f t="shared" si="528"/>
        <v/>
      </c>
      <c r="DG267" s="22" t="str">
        <f t="shared" si="529"/>
        <v/>
      </c>
      <c r="DH267" s="22" t="str">
        <f t="shared" si="530"/>
        <v/>
      </c>
      <c r="DI267" s="22" t="str">
        <f t="shared" si="531"/>
        <v/>
      </c>
      <c r="DJ267" s="22" t="str">
        <f t="shared" si="532"/>
        <v/>
      </c>
      <c r="DK267" s="22" t="str">
        <f t="shared" si="533"/>
        <v/>
      </c>
      <c r="DL267" s="22" t="str">
        <f t="shared" si="534"/>
        <v/>
      </c>
      <c r="DM267" s="22" t="str">
        <f t="shared" si="535"/>
        <v/>
      </c>
      <c r="DN267" s="22" t="str">
        <f t="shared" si="536"/>
        <v/>
      </c>
      <c r="DO267" s="22" t="str">
        <f t="shared" si="537"/>
        <v/>
      </c>
      <c r="DP267" s="22" t="str">
        <f t="shared" si="538"/>
        <v/>
      </c>
      <c r="DQ267" s="22" t="str">
        <f t="shared" si="539"/>
        <v/>
      </c>
      <c r="DR267" s="22" t="str">
        <f t="shared" si="540"/>
        <v/>
      </c>
      <c r="DS267" s="22" t="str">
        <f t="shared" si="541"/>
        <v/>
      </c>
      <c r="DT267" s="22" t="str">
        <f t="shared" si="542"/>
        <v/>
      </c>
      <c r="DU267" s="22" t="str">
        <f t="shared" si="543"/>
        <v/>
      </c>
      <c r="DV267" s="22" t="str">
        <f t="shared" si="544"/>
        <v/>
      </c>
      <c r="DX267" s="18">
        <f t="shared" si="545"/>
        <v>0.55296028874000525</v>
      </c>
      <c r="DY267" s="18">
        <f t="shared" si="546"/>
        <v>0.54130527950153584</v>
      </c>
      <c r="DZ267" s="18">
        <f t="shared" si="547"/>
        <v>0.52916330789358823</v>
      </c>
      <c r="EA267" s="18">
        <f t="shared" si="548"/>
        <v>0.51722231834250232</v>
      </c>
      <c r="EB267" s="18">
        <f t="shared" si="549"/>
        <v>0.50538749754243961</v>
      </c>
      <c r="EC267" s="18">
        <f t="shared" si="550"/>
        <v>0.49403022946477138</v>
      </c>
      <c r="ED267" s="18">
        <f t="shared" si="551"/>
        <v>0.48276601115578988</v>
      </c>
      <c r="EE267" s="18">
        <f t="shared" si="552"/>
        <v>0.47192676246410803</v>
      </c>
      <c r="EF267" s="18">
        <f t="shared" si="553"/>
        <v>0.46110804536324956</v>
      </c>
      <c r="EG267" s="18">
        <f t="shared" si="554"/>
        <v>0.45062014453288279</v>
      </c>
      <c r="EH267" s="18">
        <f t="shared" si="555"/>
        <v>0.44007898849774985</v>
      </c>
      <c r="EI267" s="18">
        <f t="shared" si="556"/>
        <v>0.42974508053489385</v>
      </c>
      <c r="EJ267" s="18">
        <f t="shared" si="557"/>
        <v>0.41937337517469625</v>
      </c>
      <c r="EK267" s="18">
        <f t="shared" si="558"/>
        <v>0.4092360415162774</v>
      </c>
      <c r="EL267" s="18">
        <f t="shared" si="559"/>
        <v>0.39899511081175737</v>
      </c>
      <c r="EM267" s="18">
        <f t="shared" si="560"/>
        <v>0.38898836660321923</v>
      </c>
      <c r="EN267" s="18">
        <f t="shared" si="561"/>
        <v>0.37889243205661116</v>
      </c>
      <c r="EO267" s="18">
        <f t="shared" si="562"/>
        <v>0.36904771903108158</v>
      </c>
      <c r="EP267" s="18">
        <f t="shared" si="563"/>
        <v>0.35914129806787304</v>
      </c>
      <c r="EQ267" s="18">
        <f t="shared" si="564"/>
        <v>0.34945746403127459</v>
      </c>
      <c r="ER267" s="18">
        <f t="shared" si="565"/>
        <v>0.33979816115255701</v>
      </c>
      <c r="ES267" s="18">
        <f t="shared" si="566"/>
        <v>0.33043890744619048</v>
      </c>
      <c r="ET267" s="18">
        <f t="shared" si="567"/>
        <v>0.32108307636505506</v>
      </c>
      <c r="EU267" s="18">
        <f t="shared" si="568"/>
        <v>0.31204803081521487</v>
      </c>
      <c r="EV267" s="18">
        <f t="shared" si="569"/>
        <v>0.30304554283963558</v>
      </c>
      <c r="EW267" s="18">
        <f t="shared" si="570"/>
        <v>0.2943788360946783</v>
      </c>
      <c r="EX267" s="18">
        <f t="shared" si="571"/>
        <v>0.28576904295166999</v>
      </c>
      <c r="EY267" s="18">
        <f t="shared" si="572"/>
        <v>49.603440292901674</v>
      </c>
      <c r="EZ267" s="18">
        <f t="shared" si="573"/>
        <v>0</v>
      </c>
      <c r="FA267" s="18">
        <f t="shared" si="574"/>
        <v>0</v>
      </c>
      <c r="FB267" s="18">
        <f t="shared" si="575"/>
        <v>0</v>
      </c>
      <c r="FC267" s="18">
        <f t="shared" si="576"/>
        <v>0</v>
      </c>
      <c r="FD267" s="18">
        <f t="shared" si="577"/>
        <v>0</v>
      </c>
      <c r="FE267" s="18">
        <f t="shared" si="578"/>
        <v>0</v>
      </c>
      <c r="FF267" s="18">
        <f t="shared" si="579"/>
        <v>0</v>
      </c>
      <c r="FG267" s="18">
        <f t="shared" si="580"/>
        <v>0</v>
      </c>
      <c r="FH267" s="18">
        <f t="shared" si="581"/>
        <v>0</v>
      </c>
      <c r="FI267" s="18">
        <f t="shared" si="582"/>
        <v>0</v>
      </c>
      <c r="FJ267" s="18">
        <f t="shared" si="583"/>
        <v>0</v>
      </c>
      <c r="FK267" s="18">
        <f t="shared" si="584"/>
        <v>0</v>
      </c>
      <c r="FL267" s="18">
        <f t="shared" si="585"/>
        <v>0</v>
      </c>
      <c r="FM267" s="18">
        <f t="shared" si="586"/>
        <v>0</v>
      </c>
      <c r="FN267" s="18">
        <f t="shared" si="587"/>
        <v>0</v>
      </c>
      <c r="FO267" s="18">
        <f t="shared" si="588"/>
        <v>0</v>
      </c>
      <c r="FP267" s="18">
        <f t="shared" si="589"/>
        <v>0</v>
      </c>
      <c r="FQ267" s="18">
        <f t="shared" si="590"/>
        <v>0</v>
      </c>
      <c r="FR267" s="18">
        <f t="shared" si="591"/>
        <v>0</v>
      </c>
      <c r="FS267" s="18">
        <f t="shared" si="592"/>
        <v>0</v>
      </c>
      <c r="FT267" s="18">
        <f t="shared" si="593"/>
        <v>0</v>
      </c>
      <c r="FU267" s="18">
        <f t="shared" si="594"/>
        <v>0</v>
      </c>
      <c r="FV267" s="18">
        <f t="shared" si="595"/>
        <v>0</v>
      </c>
      <c r="FW267" s="18">
        <f t="shared" si="596"/>
        <v>0</v>
      </c>
      <c r="FX267" s="18">
        <f t="shared" si="597"/>
        <v>0</v>
      </c>
      <c r="FY267" s="18">
        <f t="shared" si="598"/>
        <v>0</v>
      </c>
      <c r="FZ267" s="18">
        <f t="shared" si="599"/>
        <v>0</v>
      </c>
      <c r="GA267" s="18">
        <f t="shared" si="600"/>
        <v>0</v>
      </c>
      <c r="GB267" s="18">
        <f t="shared" si="601"/>
        <v>0</v>
      </c>
      <c r="GC267" s="18">
        <f t="shared" si="602"/>
        <v>0</v>
      </c>
      <c r="GD267" s="18">
        <f t="shared" si="603"/>
        <v>0</v>
      </c>
      <c r="GE267" s="18">
        <f t="shared" si="604"/>
        <v>0</v>
      </c>
    </row>
    <row r="268" spans="1:187" x14ac:dyDescent="0.2">
      <c r="A268">
        <v>265</v>
      </c>
      <c r="B268" s="16">
        <f>Bonds!B268</f>
        <v>51363</v>
      </c>
      <c r="C268" s="17">
        <f>Bonds!C268</f>
        <v>3.875</v>
      </c>
      <c r="D268">
        <f>Bonds!Q268</f>
        <v>28</v>
      </c>
      <c r="E268">
        <f t="shared" si="484"/>
        <v>0</v>
      </c>
      <c r="F268" s="16">
        <f>IF(1&gt;$D268,"",IF($E268=1,EOMONTH(EDATE(Bonds!$I268,6*(1-1)),0),EDATE(Bonds!$I268,6*(1-1))))</f>
        <v>46433</v>
      </c>
      <c r="G268" s="16">
        <f>IF(2&gt;$D268,"",IF($E268=1,EOMONTH(EDATE(Bonds!$I268,6*(2-1)),0),EDATE(Bonds!$I268,6*(2-1))))</f>
        <v>46614</v>
      </c>
      <c r="H268" s="16">
        <f>IF(3&gt;$D268,"",IF($E268=1,EOMONTH(EDATE(Bonds!$I268,6*(3-1)),0),EDATE(Bonds!$I268,6*(3-1))))</f>
        <v>46798</v>
      </c>
      <c r="I268" s="16">
        <f>IF(4&gt;$D268,"",IF($E268=1,EOMONTH(EDATE(Bonds!$I268,6*(4-1)),0),EDATE(Bonds!$I268,6*(4-1))))</f>
        <v>46980</v>
      </c>
      <c r="J268" s="16">
        <f>IF(5&gt;$D268,"",IF($E268=1,EOMONTH(EDATE(Bonds!$I268,6*(5-1)),0),EDATE(Bonds!$I268,6*(5-1))))</f>
        <v>47164</v>
      </c>
      <c r="K268" s="16">
        <f>IF(6&gt;$D268,"",IF($E268=1,EOMONTH(EDATE(Bonds!$I268,6*(6-1)),0),EDATE(Bonds!$I268,6*(6-1))))</f>
        <v>47345</v>
      </c>
      <c r="L268" s="16">
        <f>IF(7&gt;$D268,"",IF($E268=1,EOMONTH(EDATE(Bonds!$I268,6*(7-1)),0),EDATE(Bonds!$I268,6*(7-1))))</f>
        <v>47529</v>
      </c>
      <c r="M268" s="16">
        <f>IF(8&gt;$D268,"",IF($E268=1,EOMONTH(EDATE(Bonds!$I268,6*(8-1)),0),EDATE(Bonds!$I268,6*(8-1))))</f>
        <v>47710</v>
      </c>
      <c r="N268" s="16">
        <f>IF(9&gt;$D268,"",IF($E268=1,EOMONTH(EDATE(Bonds!$I268,6*(9-1)),0),EDATE(Bonds!$I268,6*(9-1))))</f>
        <v>47894</v>
      </c>
      <c r="O268" s="16">
        <f>IF(10&gt;$D268,"",IF($E268=1,EOMONTH(EDATE(Bonds!$I268,6*(10-1)),0),EDATE(Bonds!$I268,6*(10-1))))</f>
        <v>48075</v>
      </c>
      <c r="P268" s="16">
        <f>IF(11&gt;$D268,"",IF($E268=1,EOMONTH(EDATE(Bonds!$I268,6*(11-1)),0),EDATE(Bonds!$I268,6*(11-1))))</f>
        <v>48259</v>
      </c>
      <c r="Q268" s="16">
        <f>IF(12&gt;$D268,"",IF($E268=1,EOMONTH(EDATE(Bonds!$I268,6*(12-1)),0),EDATE(Bonds!$I268,6*(12-1))))</f>
        <v>48441</v>
      </c>
      <c r="R268" s="16">
        <f>IF(13&gt;$D268,"",IF($E268=1,EOMONTH(EDATE(Bonds!$I268,6*(13-1)),0),EDATE(Bonds!$I268,6*(13-1))))</f>
        <v>48625</v>
      </c>
      <c r="S268" s="16">
        <f>IF(14&gt;$D268,"",IF($E268=1,EOMONTH(EDATE(Bonds!$I268,6*(14-1)),0),EDATE(Bonds!$I268,6*(14-1))))</f>
        <v>48806</v>
      </c>
      <c r="T268" s="16">
        <f>IF(15&gt;$D268,"",IF($E268=1,EOMONTH(EDATE(Bonds!$I268,6*(15-1)),0),EDATE(Bonds!$I268,6*(15-1))))</f>
        <v>48990</v>
      </c>
      <c r="U268" s="16">
        <f>IF(16&gt;$D268,"",IF($E268=1,EOMONTH(EDATE(Bonds!$I268,6*(16-1)),0),EDATE(Bonds!$I268,6*(16-1))))</f>
        <v>49171</v>
      </c>
      <c r="V268" s="16">
        <f>IF(17&gt;$D268,"",IF($E268=1,EOMONTH(EDATE(Bonds!$I268,6*(17-1)),0),EDATE(Bonds!$I268,6*(17-1))))</f>
        <v>49355</v>
      </c>
      <c r="W268" s="16">
        <f>IF(18&gt;$D268,"",IF($E268=1,EOMONTH(EDATE(Bonds!$I268,6*(18-1)),0),EDATE(Bonds!$I268,6*(18-1))))</f>
        <v>49536</v>
      </c>
      <c r="X268" s="16">
        <f>IF(19&gt;$D268,"",IF($E268=1,EOMONTH(EDATE(Bonds!$I268,6*(19-1)),0),EDATE(Bonds!$I268,6*(19-1))))</f>
        <v>49720</v>
      </c>
      <c r="Y268" s="16">
        <f>IF(20&gt;$D268,"",IF($E268=1,EOMONTH(EDATE(Bonds!$I268,6*(20-1)),0),EDATE(Bonds!$I268,6*(20-1))))</f>
        <v>49902</v>
      </c>
      <c r="Z268" s="16">
        <f>IF(21&gt;$D268,"",IF($E268=1,EOMONTH(EDATE(Bonds!$I268,6*(21-1)),0),EDATE(Bonds!$I268,6*(21-1))))</f>
        <v>50086</v>
      </c>
      <c r="AA268" s="16">
        <f>IF(22&gt;$D268,"",IF($E268=1,EOMONTH(EDATE(Bonds!$I268,6*(22-1)),0),EDATE(Bonds!$I268,6*(22-1))))</f>
        <v>50267</v>
      </c>
      <c r="AB268" s="16">
        <f>IF(23&gt;$D268,"",IF($E268=1,EOMONTH(EDATE(Bonds!$I268,6*(23-1)),0),EDATE(Bonds!$I268,6*(23-1))))</f>
        <v>50451</v>
      </c>
      <c r="AC268" s="16">
        <f>IF(24&gt;$D268,"",IF($E268=1,EOMONTH(EDATE(Bonds!$I268,6*(24-1)),0),EDATE(Bonds!$I268,6*(24-1))))</f>
        <v>50632</v>
      </c>
      <c r="AD268" s="16">
        <f>IF(25&gt;$D268,"",IF($E268=1,EOMONTH(EDATE(Bonds!$I268,6*(25-1)),0),EDATE(Bonds!$I268,6*(25-1))))</f>
        <v>50816</v>
      </c>
      <c r="AE268" s="16">
        <f>IF(26&gt;$D268,"",IF($E268=1,EOMONTH(EDATE(Bonds!$I268,6*(26-1)),0),EDATE(Bonds!$I268,6*(26-1))))</f>
        <v>50997</v>
      </c>
      <c r="AF268" s="16">
        <f>IF(27&gt;$D268,"",IF($E268=1,EOMONTH(EDATE(Bonds!$I268,6*(27-1)),0),EDATE(Bonds!$I268,6*(27-1))))</f>
        <v>51181</v>
      </c>
      <c r="AG268" s="16">
        <f>IF(28&gt;$D268,"",IF($E268=1,EOMONTH(EDATE(Bonds!$I268,6*(28-1)),0),EDATE(Bonds!$I268,6*(28-1))))</f>
        <v>51363</v>
      </c>
      <c r="AH268" s="16" t="str">
        <f>IF(29&gt;$D268,"",IF($E268=1,EOMONTH(EDATE(Bonds!$I268,6*(29-1)),0),EDATE(Bonds!$I268,6*(29-1))))</f>
        <v/>
      </c>
      <c r="AI268" s="16" t="str">
        <f>IF(30&gt;$D268,"",IF($E268=1,EOMONTH(EDATE(Bonds!$I268,6*(30-1)),0),EDATE(Bonds!$I268,6*(30-1))))</f>
        <v/>
      </c>
      <c r="AJ268" s="16" t="str">
        <f>IF(31&gt;$D268,"",IF($E268=1,EOMONTH(EDATE(Bonds!$I268,6*(31-1)),0),EDATE(Bonds!$I268,6*(31-1))))</f>
        <v/>
      </c>
      <c r="AK268" s="16" t="str">
        <f>IF(32&gt;$D268,"",IF($E268=1,EOMONTH(EDATE(Bonds!$I268,6*(32-1)),0),EDATE(Bonds!$I268,6*(32-1))))</f>
        <v/>
      </c>
      <c r="AL268" s="16" t="str">
        <f>IF(33&gt;$D268,"",IF($E268=1,EOMONTH(EDATE(Bonds!$I268,6*(33-1)),0),EDATE(Bonds!$I268,6*(33-1))))</f>
        <v/>
      </c>
      <c r="AM268" s="16" t="str">
        <f>IF(34&gt;$D268,"",IF($E268=1,EOMONTH(EDATE(Bonds!$I268,6*(34-1)),0),EDATE(Bonds!$I268,6*(34-1))))</f>
        <v/>
      </c>
      <c r="AN268" s="16" t="str">
        <f>IF(35&gt;$D268,"",IF($E268=1,EOMONTH(EDATE(Bonds!$I268,6*(35-1)),0),EDATE(Bonds!$I268,6*(35-1))))</f>
        <v/>
      </c>
      <c r="AO268" s="16" t="str">
        <f>IF(36&gt;$D268,"",IF($E268=1,EOMONTH(EDATE(Bonds!$I268,6*(36-1)),0),EDATE(Bonds!$I268,6*(36-1))))</f>
        <v/>
      </c>
      <c r="AP268" s="16" t="str">
        <f>IF(37&gt;$D268,"",IF($E268=1,EOMONTH(EDATE(Bonds!$I268,6*(37-1)),0),EDATE(Bonds!$I268,6*(37-1))))</f>
        <v/>
      </c>
      <c r="AQ268" s="16" t="str">
        <f>IF(38&gt;$D268,"",IF($E268=1,EOMONTH(EDATE(Bonds!$I268,6*(38-1)),0),EDATE(Bonds!$I268,6*(38-1))))</f>
        <v/>
      </c>
      <c r="AR268" s="16" t="str">
        <f>IF(39&gt;$D268,"",IF($E268=1,EOMONTH(EDATE(Bonds!$I268,6*(39-1)),0),EDATE(Bonds!$I268,6*(39-1))))</f>
        <v/>
      </c>
      <c r="AS268" s="16" t="str">
        <f>IF(40&gt;$D268,"",IF($E268=1,EOMONTH(EDATE(Bonds!$I268,6*(40-1)),0),EDATE(Bonds!$I268,6*(40-1))))</f>
        <v/>
      </c>
      <c r="AT268" s="16" t="str">
        <f>IF(41&gt;$D268,"",IF($E268=1,EOMONTH(EDATE(Bonds!$I268,6*(41-1)),0),EDATE(Bonds!$I268,6*(41-1))))</f>
        <v/>
      </c>
      <c r="AU268" s="16" t="str">
        <f>IF(42&gt;$D268,"",IF($E268=1,EOMONTH(EDATE(Bonds!$I268,6*(42-1)),0),EDATE(Bonds!$I268,6*(42-1))))</f>
        <v/>
      </c>
      <c r="AV268" s="16" t="str">
        <f>IF(43&gt;$D268,"",IF($E268=1,EOMONTH(EDATE(Bonds!$I268,6*(43-1)),0),EDATE(Bonds!$I268,6*(43-1))))</f>
        <v/>
      </c>
      <c r="AW268" s="16" t="str">
        <f>IF(44&gt;$D268,"",IF($E268=1,EOMONTH(EDATE(Bonds!$I268,6*(44-1)),0),EDATE(Bonds!$I268,6*(44-1))))</f>
        <v/>
      </c>
      <c r="AX268" s="16" t="str">
        <f>IF(45&gt;$D268,"",IF($E268=1,EOMONTH(EDATE(Bonds!$I268,6*(45-1)),0),EDATE(Bonds!$I268,6*(45-1))))</f>
        <v/>
      </c>
      <c r="AY268" s="16" t="str">
        <f>IF(46&gt;$D268,"",IF($E268=1,EOMONTH(EDATE(Bonds!$I268,6*(46-1)),0),EDATE(Bonds!$I268,6*(46-1))))</f>
        <v/>
      </c>
      <c r="AZ268" s="16" t="str">
        <f>IF(47&gt;$D268,"",IF($E268=1,EOMONTH(EDATE(Bonds!$I268,6*(47-1)),0),EDATE(Bonds!$I268,6*(47-1))))</f>
        <v/>
      </c>
      <c r="BA268" s="16" t="str">
        <f>IF(48&gt;$D268,"",IF($E268=1,EOMONTH(EDATE(Bonds!$I268,6*(48-1)),0),EDATE(Bonds!$I268,6*(48-1))))</f>
        <v/>
      </c>
      <c r="BB268" s="16" t="str">
        <f>IF(49&gt;$D268,"",IF($E268=1,EOMONTH(EDATE(Bonds!$I268,6*(49-1)),0),EDATE(Bonds!$I268,6*(49-1))))</f>
        <v/>
      </c>
      <c r="BC268" s="16" t="str">
        <f>IF(50&gt;$D268,"",IF($E268=1,EOMONTH(EDATE(Bonds!$I268,6*(50-1)),0),EDATE(Bonds!$I268,6*(50-1))))</f>
        <v/>
      </c>
      <c r="BD268" s="16" t="str">
        <f>IF(51&gt;$D268,"",IF($E268=1,EOMONTH(EDATE(Bonds!$I268,6*(51-1)),0),EDATE(Bonds!$I268,6*(51-1))))</f>
        <v/>
      </c>
      <c r="BE268" s="16" t="str">
        <f>IF(52&gt;$D268,"",IF($E268=1,EOMONTH(EDATE(Bonds!$I268,6*(52-1)),0),EDATE(Bonds!$I268,6*(52-1))))</f>
        <v/>
      </c>
      <c r="BF268" s="16" t="str">
        <f>IF(53&gt;$D268,"",IF($E268=1,EOMONTH(EDATE(Bonds!$I268,6*(53-1)),0),EDATE(Bonds!$I268,6*(53-1))))</f>
        <v/>
      </c>
      <c r="BG268" s="16" t="str">
        <f>IF(54&gt;$D268,"",IF($E268=1,EOMONTH(EDATE(Bonds!$I268,6*(54-1)),0),EDATE(Bonds!$I268,6*(54-1))))</f>
        <v/>
      </c>
      <c r="BH268" s="16" t="str">
        <f>IF(55&gt;$D268,"",IF($E268=1,EOMONTH(EDATE(Bonds!$I268,6*(55-1)),0),EDATE(Bonds!$I268,6*(55-1))))</f>
        <v/>
      </c>
      <c r="BI268" s="16" t="str">
        <f>IF(56&gt;$D268,"",IF($E268=1,EOMONTH(EDATE(Bonds!$I268,6*(56-1)),0),EDATE(Bonds!$I268,6*(56-1))))</f>
        <v/>
      </c>
      <c r="BJ268" s="16" t="str">
        <f>IF(57&gt;$D268,"",IF($E268=1,EOMONTH(EDATE(Bonds!$I268,6*(57-1)),0),EDATE(Bonds!$I268,6*(57-1))))</f>
        <v/>
      </c>
      <c r="BK268" s="16" t="str">
        <f>IF(58&gt;$D268,"",IF($E268=1,EOMONTH(EDATE(Bonds!$I268,6*(58-1)),0),EDATE(Bonds!$I268,6*(58-1))))</f>
        <v/>
      </c>
      <c r="BL268" s="16" t="str">
        <f>IF(59&gt;$D268,"",IF($E268=1,EOMONTH(EDATE(Bonds!$I268,6*(59-1)),0),EDATE(Bonds!$I268,6*(59-1))))</f>
        <v/>
      </c>
      <c r="BM268" s="16" t="str">
        <f>IF(60&gt;$D268,"",IF($E268=1,EOMONTH(EDATE(Bonds!$I268,6*(60-1)),0),EDATE(Bonds!$I268,6*(60-1))))</f>
        <v/>
      </c>
      <c r="BO268" s="22">
        <f t="shared" si="485"/>
        <v>3.9020657449939315E-2</v>
      </c>
      <c r="BP268" s="22">
        <f t="shared" si="486"/>
        <v>4.1110910077221674E-2</v>
      </c>
      <c r="BQ268" s="22">
        <f t="shared" si="487"/>
        <v>4.2474903504774571E-2</v>
      </c>
      <c r="BR268" s="22">
        <f t="shared" si="488"/>
        <v>4.3324176224102208E-2</v>
      </c>
      <c r="BS268" s="22">
        <f t="shared" si="489"/>
        <v>4.3859676958404203E-2</v>
      </c>
      <c r="BT268" s="22">
        <f t="shared" si="490"/>
        <v>4.4193064657407355E-2</v>
      </c>
      <c r="BU268" s="22">
        <f t="shared" si="491"/>
        <v>4.4421617888674783E-2</v>
      </c>
      <c r="BV268" s="22">
        <f t="shared" si="492"/>
        <v>4.4594344852586863E-2</v>
      </c>
      <c r="BW268" s="22">
        <f t="shared" si="493"/>
        <v>4.4754437131412791E-2</v>
      </c>
      <c r="BX268" s="22">
        <f t="shared" si="494"/>
        <v>4.4919387561918309E-2</v>
      </c>
      <c r="BY268" s="22">
        <f t="shared" si="495"/>
        <v>4.5107990909957416E-2</v>
      </c>
      <c r="BZ268" s="22">
        <f t="shared" si="496"/>
        <v>4.5321776780841601E-2</v>
      </c>
      <c r="CA268" s="22">
        <f t="shared" si="497"/>
        <v>4.5567503306295901E-2</v>
      </c>
      <c r="CB268" s="22">
        <f t="shared" si="498"/>
        <v>4.583740404551357E-2</v>
      </c>
      <c r="CC268" s="22">
        <f t="shared" si="499"/>
        <v>4.6137769365832942E-2</v>
      </c>
      <c r="CD268" s="22">
        <f t="shared" si="500"/>
        <v>4.645521716226661E-2</v>
      </c>
      <c r="CE268" s="22">
        <f t="shared" si="501"/>
        <v>4.6796125322790962E-2</v>
      </c>
      <c r="CF268" s="22">
        <f t="shared" si="502"/>
        <v>4.7145200785802852E-2</v>
      </c>
      <c r="CG268" s="22">
        <f t="shared" si="503"/>
        <v>4.7509852279928627E-2</v>
      </c>
      <c r="CH268" s="22">
        <f t="shared" si="504"/>
        <v>4.7876381656252784E-2</v>
      </c>
      <c r="CI268" s="22">
        <f t="shared" si="505"/>
        <v>4.8249241487260196E-2</v>
      </c>
      <c r="CJ268" s="22">
        <f t="shared" si="506"/>
        <v>4.8615125031018294E-2</v>
      </c>
      <c r="CK268" s="22">
        <f t="shared" si="507"/>
        <v>4.8983317960358812E-2</v>
      </c>
      <c r="CL268" s="22">
        <f t="shared" si="508"/>
        <v>4.9339393167434041E-2</v>
      </c>
      <c r="CM268" s="22">
        <f t="shared" si="509"/>
        <v>4.9693029322884663E-2</v>
      </c>
      <c r="CN268" s="22">
        <f t="shared" si="510"/>
        <v>5.0030933085680324E-2</v>
      </c>
      <c r="CO268" s="22">
        <f t="shared" si="511"/>
        <v>5.0362800518050539E-2</v>
      </c>
      <c r="CP268" s="22">
        <f t="shared" si="512"/>
        <v>5.0678294681596112E-2</v>
      </c>
      <c r="CQ268" s="22" t="str">
        <f t="shared" si="513"/>
        <v/>
      </c>
      <c r="CR268" s="22" t="str">
        <f t="shared" si="514"/>
        <v/>
      </c>
      <c r="CS268" s="22" t="str">
        <f t="shared" si="515"/>
        <v/>
      </c>
      <c r="CT268" s="22" t="str">
        <f t="shared" si="516"/>
        <v/>
      </c>
      <c r="CU268" s="22" t="str">
        <f t="shared" si="517"/>
        <v/>
      </c>
      <c r="CV268" s="22" t="str">
        <f t="shared" si="518"/>
        <v/>
      </c>
      <c r="CW268" s="22" t="str">
        <f t="shared" si="519"/>
        <v/>
      </c>
      <c r="CX268" s="22" t="str">
        <f t="shared" si="520"/>
        <v/>
      </c>
      <c r="CY268" s="22" t="str">
        <f t="shared" si="521"/>
        <v/>
      </c>
      <c r="CZ268" s="22" t="str">
        <f t="shared" si="522"/>
        <v/>
      </c>
      <c r="DA268" s="22" t="str">
        <f t="shared" si="523"/>
        <v/>
      </c>
      <c r="DB268" s="22" t="str">
        <f t="shared" si="524"/>
        <v/>
      </c>
      <c r="DC268" s="22" t="str">
        <f t="shared" si="525"/>
        <v/>
      </c>
      <c r="DD268" s="22" t="str">
        <f t="shared" si="526"/>
        <v/>
      </c>
      <c r="DE268" s="22" t="str">
        <f t="shared" si="527"/>
        <v/>
      </c>
      <c r="DF268" s="22" t="str">
        <f t="shared" si="528"/>
        <v/>
      </c>
      <c r="DG268" s="22" t="str">
        <f t="shared" si="529"/>
        <v/>
      </c>
      <c r="DH268" s="22" t="str">
        <f t="shared" si="530"/>
        <v/>
      </c>
      <c r="DI268" s="22" t="str">
        <f t="shared" si="531"/>
        <v/>
      </c>
      <c r="DJ268" s="22" t="str">
        <f t="shared" si="532"/>
        <v/>
      </c>
      <c r="DK268" s="22" t="str">
        <f t="shared" si="533"/>
        <v/>
      </c>
      <c r="DL268" s="22" t="str">
        <f t="shared" si="534"/>
        <v/>
      </c>
      <c r="DM268" s="22" t="str">
        <f t="shared" si="535"/>
        <v/>
      </c>
      <c r="DN268" s="22" t="str">
        <f t="shared" si="536"/>
        <v/>
      </c>
      <c r="DO268" s="22" t="str">
        <f t="shared" si="537"/>
        <v/>
      </c>
      <c r="DP268" s="22" t="str">
        <f t="shared" si="538"/>
        <v/>
      </c>
      <c r="DQ268" s="22" t="str">
        <f t="shared" si="539"/>
        <v/>
      </c>
      <c r="DR268" s="22" t="str">
        <f t="shared" si="540"/>
        <v/>
      </c>
      <c r="DS268" s="22" t="str">
        <f t="shared" si="541"/>
        <v/>
      </c>
      <c r="DT268" s="22" t="str">
        <f t="shared" si="542"/>
        <v/>
      </c>
      <c r="DU268" s="22" t="str">
        <f t="shared" si="543"/>
        <v/>
      </c>
      <c r="DV268" s="22" t="str">
        <f t="shared" si="544"/>
        <v/>
      </c>
      <c r="DX268" s="18">
        <f t="shared" si="545"/>
        <v>1.9046409945489071</v>
      </c>
      <c r="DY268" s="18">
        <f t="shared" si="546"/>
        <v>1.8644959627275126</v>
      </c>
      <c r="DZ268" s="18">
        <f t="shared" si="547"/>
        <v>1.8226736160779151</v>
      </c>
      <c r="EA268" s="18">
        <f t="shared" si="548"/>
        <v>1.781543540957508</v>
      </c>
      <c r="EB268" s="18">
        <f t="shared" si="549"/>
        <v>1.7407791582017365</v>
      </c>
      <c r="EC268" s="18">
        <f t="shared" si="550"/>
        <v>1.7016596792675458</v>
      </c>
      <c r="ED268" s="18">
        <f t="shared" si="551"/>
        <v>1.6628607050921651</v>
      </c>
      <c r="EE268" s="18">
        <f t="shared" si="552"/>
        <v>1.6255255151541499</v>
      </c>
      <c r="EF268" s="18">
        <f t="shared" si="553"/>
        <v>1.5882610451400818</v>
      </c>
      <c r="EG268" s="18">
        <f t="shared" si="554"/>
        <v>1.5521360533910409</v>
      </c>
      <c r="EH268" s="18">
        <f t="shared" si="555"/>
        <v>1.515827627047805</v>
      </c>
      <c r="EI268" s="18">
        <f t="shared" si="556"/>
        <v>1.4802330551757454</v>
      </c>
      <c r="EJ268" s="18">
        <f t="shared" si="557"/>
        <v>1.4445082922683983</v>
      </c>
      <c r="EK268" s="18">
        <f t="shared" si="558"/>
        <v>1.4095908096671776</v>
      </c>
      <c r="EL268" s="18">
        <f t="shared" si="559"/>
        <v>1.3743164927960532</v>
      </c>
      <c r="EM268" s="18">
        <f t="shared" si="560"/>
        <v>1.3398488182999775</v>
      </c>
      <c r="EN268" s="18">
        <f t="shared" si="561"/>
        <v>1.3050739326394385</v>
      </c>
      <c r="EO268" s="18">
        <f t="shared" si="562"/>
        <v>1.2711643655515033</v>
      </c>
      <c r="EP268" s="18">
        <f t="shared" si="563"/>
        <v>1.2370422489004516</v>
      </c>
      <c r="EQ268" s="18">
        <f t="shared" si="564"/>
        <v>1.203686820552168</v>
      </c>
      <c r="ER268" s="18">
        <f t="shared" si="565"/>
        <v>1.1704158884143629</v>
      </c>
      <c r="ES268" s="18">
        <f t="shared" si="566"/>
        <v>1.1381784589813226</v>
      </c>
      <c r="ET268" s="18">
        <f t="shared" si="567"/>
        <v>1.1059528185907452</v>
      </c>
      <c r="EU268" s="18">
        <f t="shared" si="568"/>
        <v>1.0748321061412958</v>
      </c>
      <c r="EV268" s="18">
        <f t="shared" si="569"/>
        <v>1.0438235364476336</v>
      </c>
      <c r="EW268" s="18">
        <f t="shared" si="570"/>
        <v>1.0139715465483363</v>
      </c>
      <c r="EX268" s="18">
        <f t="shared" si="571"/>
        <v>0.9843155923890855</v>
      </c>
      <c r="EY268" s="18">
        <f t="shared" si="572"/>
        <v>50.281672540536128</v>
      </c>
      <c r="EZ268" s="18">
        <f t="shared" si="573"/>
        <v>0</v>
      </c>
      <c r="FA268" s="18">
        <f t="shared" si="574"/>
        <v>0</v>
      </c>
      <c r="FB268" s="18">
        <f t="shared" si="575"/>
        <v>0</v>
      </c>
      <c r="FC268" s="18">
        <f t="shared" si="576"/>
        <v>0</v>
      </c>
      <c r="FD268" s="18">
        <f t="shared" si="577"/>
        <v>0</v>
      </c>
      <c r="FE268" s="18">
        <f t="shared" si="578"/>
        <v>0</v>
      </c>
      <c r="FF268" s="18">
        <f t="shared" si="579"/>
        <v>0</v>
      </c>
      <c r="FG268" s="18">
        <f t="shared" si="580"/>
        <v>0</v>
      </c>
      <c r="FH268" s="18">
        <f t="shared" si="581"/>
        <v>0</v>
      </c>
      <c r="FI268" s="18">
        <f t="shared" si="582"/>
        <v>0</v>
      </c>
      <c r="FJ268" s="18">
        <f t="shared" si="583"/>
        <v>0</v>
      </c>
      <c r="FK268" s="18">
        <f t="shared" si="584"/>
        <v>0</v>
      </c>
      <c r="FL268" s="18">
        <f t="shared" si="585"/>
        <v>0</v>
      </c>
      <c r="FM268" s="18">
        <f t="shared" si="586"/>
        <v>0</v>
      </c>
      <c r="FN268" s="18">
        <f t="shared" si="587"/>
        <v>0</v>
      </c>
      <c r="FO268" s="18">
        <f t="shared" si="588"/>
        <v>0</v>
      </c>
      <c r="FP268" s="18">
        <f t="shared" si="589"/>
        <v>0</v>
      </c>
      <c r="FQ268" s="18">
        <f t="shared" si="590"/>
        <v>0</v>
      </c>
      <c r="FR268" s="18">
        <f t="shared" si="591"/>
        <v>0</v>
      </c>
      <c r="FS268" s="18">
        <f t="shared" si="592"/>
        <v>0</v>
      </c>
      <c r="FT268" s="18">
        <f t="shared" si="593"/>
        <v>0</v>
      </c>
      <c r="FU268" s="18">
        <f t="shared" si="594"/>
        <v>0</v>
      </c>
      <c r="FV268" s="18">
        <f t="shared" si="595"/>
        <v>0</v>
      </c>
      <c r="FW268" s="18">
        <f t="shared" si="596"/>
        <v>0</v>
      </c>
      <c r="FX268" s="18">
        <f t="shared" si="597"/>
        <v>0</v>
      </c>
      <c r="FY268" s="18">
        <f t="shared" si="598"/>
        <v>0</v>
      </c>
      <c r="FZ268" s="18">
        <f t="shared" si="599"/>
        <v>0</v>
      </c>
      <c r="GA268" s="18">
        <f t="shared" si="600"/>
        <v>0</v>
      </c>
      <c r="GB268" s="18">
        <f t="shared" si="601"/>
        <v>0</v>
      </c>
      <c r="GC268" s="18">
        <f t="shared" si="602"/>
        <v>0</v>
      </c>
      <c r="GD268" s="18">
        <f t="shared" si="603"/>
        <v>0</v>
      </c>
      <c r="GE268" s="18">
        <f t="shared" si="604"/>
        <v>0</v>
      </c>
    </row>
    <row r="269" spans="1:187" x14ac:dyDescent="0.2">
      <c r="A269">
        <v>266</v>
      </c>
      <c r="B269" s="16">
        <f>Bonds!B269</f>
        <v>51455</v>
      </c>
      <c r="C269" s="17">
        <f>Bonds!C269</f>
        <v>1.375</v>
      </c>
      <c r="D269">
        <f>Bonds!Q269</f>
        <v>29</v>
      </c>
      <c r="E269">
        <f t="shared" si="484"/>
        <v>0</v>
      </c>
      <c r="F269" s="16">
        <f>IF(1&gt;$D269,"",IF($E269=1,EOMONTH(EDATE(Bonds!$I269,6*(1-1)),0),EDATE(Bonds!$I269,6*(1-1))))</f>
        <v>46341</v>
      </c>
      <c r="G269" s="16">
        <f>IF(2&gt;$D269,"",IF($E269=1,EOMONTH(EDATE(Bonds!$I269,6*(2-1)),0),EDATE(Bonds!$I269,6*(2-1))))</f>
        <v>46522</v>
      </c>
      <c r="H269" s="16">
        <f>IF(3&gt;$D269,"",IF($E269=1,EOMONTH(EDATE(Bonds!$I269,6*(3-1)),0),EDATE(Bonds!$I269,6*(3-1))))</f>
        <v>46706</v>
      </c>
      <c r="I269" s="16">
        <f>IF(4&gt;$D269,"",IF($E269=1,EOMONTH(EDATE(Bonds!$I269,6*(4-1)),0),EDATE(Bonds!$I269,6*(4-1))))</f>
        <v>46888</v>
      </c>
      <c r="J269" s="16">
        <f>IF(5&gt;$D269,"",IF($E269=1,EOMONTH(EDATE(Bonds!$I269,6*(5-1)),0),EDATE(Bonds!$I269,6*(5-1))))</f>
        <v>47072</v>
      </c>
      <c r="K269" s="16">
        <f>IF(6&gt;$D269,"",IF($E269=1,EOMONTH(EDATE(Bonds!$I269,6*(6-1)),0),EDATE(Bonds!$I269,6*(6-1))))</f>
        <v>47253</v>
      </c>
      <c r="L269" s="16">
        <f>IF(7&gt;$D269,"",IF($E269=1,EOMONTH(EDATE(Bonds!$I269,6*(7-1)),0),EDATE(Bonds!$I269,6*(7-1))))</f>
        <v>47437</v>
      </c>
      <c r="M269" s="16">
        <f>IF(8&gt;$D269,"",IF($E269=1,EOMONTH(EDATE(Bonds!$I269,6*(8-1)),0),EDATE(Bonds!$I269,6*(8-1))))</f>
        <v>47618</v>
      </c>
      <c r="N269" s="16">
        <f>IF(9&gt;$D269,"",IF($E269=1,EOMONTH(EDATE(Bonds!$I269,6*(9-1)),0),EDATE(Bonds!$I269,6*(9-1))))</f>
        <v>47802</v>
      </c>
      <c r="O269" s="16">
        <f>IF(10&gt;$D269,"",IF($E269=1,EOMONTH(EDATE(Bonds!$I269,6*(10-1)),0),EDATE(Bonds!$I269,6*(10-1))))</f>
        <v>47983</v>
      </c>
      <c r="P269" s="16">
        <f>IF(11&gt;$D269,"",IF($E269=1,EOMONTH(EDATE(Bonds!$I269,6*(11-1)),0),EDATE(Bonds!$I269,6*(11-1))))</f>
        <v>48167</v>
      </c>
      <c r="Q269" s="16">
        <f>IF(12&gt;$D269,"",IF($E269=1,EOMONTH(EDATE(Bonds!$I269,6*(12-1)),0),EDATE(Bonds!$I269,6*(12-1))))</f>
        <v>48349</v>
      </c>
      <c r="R269" s="16">
        <f>IF(13&gt;$D269,"",IF($E269=1,EOMONTH(EDATE(Bonds!$I269,6*(13-1)),0),EDATE(Bonds!$I269,6*(13-1))))</f>
        <v>48533</v>
      </c>
      <c r="S269" s="16">
        <f>IF(14&gt;$D269,"",IF($E269=1,EOMONTH(EDATE(Bonds!$I269,6*(14-1)),0),EDATE(Bonds!$I269,6*(14-1))))</f>
        <v>48714</v>
      </c>
      <c r="T269" s="16">
        <f>IF(15&gt;$D269,"",IF($E269=1,EOMONTH(EDATE(Bonds!$I269,6*(15-1)),0),EDATE(Bonds!$I269,6*(15-1))))</f>
        <v>48898</v>
      </c>
      <c r="U269" s="16">
        <f>IF(16&gt;$D269,"",IF($E269=1,EOMONTH(EDATE(Bonds!$I269,6*(16-1)),0),EDATE(Bonds!$I269,6*(16-1))))</f>
        <v>49079</v>
      </c>
      <c r="V269" s="16">
        <f>IF(17&gt;$D269,"",IF($E269=1,EOMONTH(EDATE(Bonds!$I269,6*(17-1)),0),EDATE(Bonds!$I269,6*(17-1))))</f>
        <v>49263</v>
      </c>
      <c r="W269" s="16">
        <f>IF(18&gt;$D269,"",IF($E269=1,EOMONTH(EDATE(Bonds!$I269,6*(18-1)),0),EDATE(Bonds!$I269,6*(18-1))))</f>
        <v>49444</v>
      </c>
      <c r="X269" s="16">
        <f>IF(19&gt;$D269,"",IF($E269=1,EOMONTH(EDATE(Bonds!$I269,6*(19-1)),0),EDATE(Bonds!$I269,6*(19-1))))</f>
        <v>49628</v>
      </c>
      <c r="Y269" s="16">
        <f>IF(20&gt;$D269,"",IF($E269=1,EOMONTH(EDATE(Bonds!$I269,6*(20-1)),0),EDATE(Bonds!$I269,6*(20-1))))</f>
        <v>49810</v>
      </c>
      <c r="Z269" s="16">
        <f>IF(21&gt;$D269,"",IF($E269=1,EOMONTH(EDATE(Bonds!$I269,6*(21-1)),0),EDATE(Bonds!$I269,6*(21-1))))</f>
        <v>49994</v>
      </c>
      <c r="AA269" s="16">
        <f>IF(22&gt;$D269,"",IF($E269=1,EOMONTH(EDATE(Bonds!$I269,6*(22-1)),0),EDATE(Bonds!$I269,6*(22-1))))</f>
        <v>50175</v>
      </c>
      <c r="AB269" s="16">
        <f>IF(23&gt;$D269,"",IF($E269=1,EOMONTH(EDATE(Bonds!$I269,6*(23-1)),0),EDATE(Bonds!$I269,6*(23-1))))</f>
        <v>50359</v>
      </c>
      <c r="AC269" s="16">
        <f>IF(24&gt;$D269,"",IF($E269=1,EOMONTH(EDATE(Bonds!$I269,6*(24-1)),0),EDATE(Bonds!$I269,6*(24-1))))</f>
        <v>50540</v>
      </c>
      <c r="AD269" s="16">
        <f>IF(25&gt;$D269,"",IF($E269=1,EOMONTH(EDATE(Bonds!$I269,6*(25-1)),0),EDATE(Bonds!$I269,6*(25-1))))</f>
        <v>50724</v>
      </c>
      <c r="AE269" s="16">
        <f>IF(26&gt;$D269,"",IF($E269=1,EOMONTH(EDATE(Bonds!$I269,6*(26-1)),0),EDATE(Bonds!$I269,6*(26-1))))</f>
        <v>50905</v>
      </c>
      <c r="AF269" s="16">
        <f>IF(27&gt;$D269,"",IF($E269=1,EOMONTH(EDATE(Bonds!$I269,6*(27-1)),0),EDATE(Bonds!$I269,6*(27-1))))</f>
        <v>51089</v>
      </c>
      <c r="AG269" s="16">
        <f>IF(28&gt;$D269,"",IF($E269=1,EOMONTH(EDATE(Bonds!$I269,6*(28-1)),0),EDATE(Bonds!$I269,6*(28-1))))</f>
        <v>51271</v>
      </c>
      <c r="AH269" s="16">
        <f>IF(29&gt;$D269,"",IF($E269=1,EOMONTH(EDATE(Bonds!$I269,6*(29-1)),0),EDATE(Bonds!$I269,6*(29-1))))</f>
        <v>51455</v>
      </c>
      <c r="AI269" s="16" t="str">
        <f>IF(30&gt;$D269,"",IF($E269=1,EOMONTH(EDATE(Bonds!$I269,6*(30-1)),0),EDATE(Bonds!$I269,6*(30-1))))</f>
        <v/>
      </c>
      <c r="AJ269" s="16" t="str">
        <f>IF(31&gt;$D269,"",IF($E269=1,EOMONTH(EDATE(Bonds!$I269,6*(31-1)),0),EDATE(Bonds!$I269,6*(31-1))))</f>
        <v/>
      </c>
      <c r="AK269" s="16" t="str">
        <f>IF(32&gt;$D269,"",IF($E269=1,EOMONTH(EDATE(Bonds!$I269,6*(32-1)),0),EDATE(Bonds!$I269,6*(32-1))))</f>
        <v/>
      </c>
      <c r="AL269" s="16" t="str">
        <f>IF(33&gt;$D269,"",IF($E269=1,EOMONTH(EDATE(Bonds!$I269,6*(33-1)),0),EDATE(Bonds!$I269,6*(33-1))))</f>
        <v/>
      </c>
      <c r="AM269" s="16" t="str">
        <f>IF(34&gt;$D269,"",IF($E269=1,EOMONTH(EDATE(Bonds!$I269,6*(34-1)),0),EDATE(Bonds!$I269,6*(34-1))))</f>
        <v/>
      </c>
      <c r="AN269" s="16" t="str">
        <f>IF(35&gt;$D269,"",IF($E269=1,EOMONTH(EDATE(Bonds!$I269,6*(35-1)),0),EDATE(Bonds!$I269,6*(35-1))))</f>
        <v/>
      </c>
      <c r="AO269" s="16" t="str">
        <f>IF(36&gt;$D269,"",IF($E269=1,EOMONTH(EDATE(Bonds!$I269,6*(36-1)),0),EDATE(Bonds!$I269,6*(36-1))))</f>
        <v/>
      </c>
      <c r="AP269" s="16" t="str">
        <f>IF(37&gt;$D269,"",IF($E269=1,EOMONTH(EDATE(Bonds!$I269,6*(37-1)),0),EDATE(Bonds!$I269,6*(37-1))))</f>
        <v/>
      </c>
      <c r="AQ269" s="16" t="str">
        <f>IF(38&gt;$D269,"",IF($E269=1,EOMONTH(EDATE(Bonds!$I269,6*(38-1)),0),EDATE(Bonds!$I269,6*(38-1))))</f>
        <v/>
      </c>
      <c r="AR269" s="16" t="str">
        <f>IF(39&gt;$D269,"",IF($E269=1,EOMONTH(EDATE(Bonds!$I269,6*(39-1)),0),EDATE(Bonds!$I269,6*(39-1))))</f>
        <v/>
      </c>
      <c r="AS269" s="16" t="str">
        <f>IF(40&gt;$D269,"",IF($E269=1,EOMONTH(EDATE(Bonds!$I269,6*(40-1)),0),EDATE(Bonds!$I269,6*(40-1))))</f>
        <v/>
      </c>
      <c r="AT269" s="16" t="str">
        <f>IF(41&gt;$D269,"",IF($E269=1,EOMONTH(EDATE(Bonds!$I269,6*(41-1)),0),EDATE(Bonds!$I269,6*(41-1))))</f>
        <v/>
      </c>
      <c r="AU269" s="16" t="str">
        <f>IF(42&gt;$D269,"",IF($E269=1,EOMONTH(EDATE(Bonds!$I269,6*(42-1)),0),EDATE(Bonds!$I269,6*(42-1))))</f>
        <v/>
      </c>
      <c r="AV269" s="16" t="str">
        <f>IF(43&gt;$D269,"",IF($E269=1,EOMONTH(EDATE(Bonds!$I269,6*(43-1)),0),EDATE(Bonds!$I269,6*(43-1))))</f>
        <v/>
      </c>
      <c r="AW269" s="16" t="str">
        <f>IF(44&gt;$D269,"",IF($E269=1,EOMONTH(EDATE(Bonds!$I269,6*(44-1)),0),EDATE(Bonds!$I269,6*(44-1))))</f>
        <v/>
      </c>
      <c r="AX269" s="16" t="str">
        <f>IF(45&gt;$D269,"",IF($E269=1,EOMONTH(EDATE(Bonds!$I269,6*(45-1)),0),EDATE(Bonds!$I269,6*(45-1))))</f>
        <v/>
      </c>
      <c r="AY269" s="16" t="str">
        <f>IF(46&gt;$D269,"",IF($E269=1,EOMONTH(EDATE(Bonds!$I269,6*(46-1)),0),EDATE(Bonds!$I269,6*(46-1))))</f>
        <v/>
      </c>
      <c r="AZ269" s="16" t="str">
        <f>IF(47&gt;$D269,"",IF($E269=1,EOMONTH(EDATE(Bonds!$I269,6*(47-1)),0),EDATE(Bonds!$I269,6*(47-1))))</f>
        <v/>
      </c>
      <c r="BA269" s="16" t="str">
        <f>IF(48&gt;$D269,"",IF($E269=1,EOMONTH(EDATE(Bonds!$I269,6*(48-1)),0),EDATE(Bonds!$I269,6*(48-1))))</f>
        <v/>
      </c>
      <c r="BB269" s="16" t="str">
        <f>IF(49&gt;$D269,"",IF($E269=1,EOMONTH(EDATE(Bonds!$I269,6*(49-1)),0),EDATE(Bonds!$I269,6*(49-1))))</f>
        <v/>
      </c>
      <c r="BC269" s="16" t="str">
        <f>IF(50&gt;$D269,"",IF($E269=1,EOMONTH(EDATE(Bonds!$I269,6*(50-1)),0),EDATE(Bonds!$I269,6*(50-1))))</f>
        <v/>
      </c>
      <c r="BD269" s="16" t="str">
        <f>IF(51&gt;$D269,"",IF($E269=1,EOMONTH(EDATE(Bonds!$I269,6*(51-1)),0),EDATE(Bonds!$I269,6*(51-1))))</f>
        <v/>
      </c>
      <c r="BE269" s="16" t="str">
        <f>IF(52&gt;$D269,"",IF($E269=1,EOMONTH(EDATE(Bonds!$I269,6*(52-1)),0),EDATE(Bonds!$I269,6*(52-1))))</f>
        <v/>
      </c>
      <c r="BF269" s="16" t="str">
        <f>IF(53&gt;$D269,"",IF($E269=1,EOMONTH(EDATE(Bonds!$I269,6*(53-1)),0),EDATE(Bonds!$I269,6*(53-1))))</f>
        <v/>
      </c>
      <c r="BG269" s="16" t="str">
        <f>IF(54&gt;$D269,"",IF($E269=1,EOMONTH(EDATE(Bonds!$I269,6*(54-1)),0),EDATE(Bonds!$I269,6*(54-1))))</f>
        <v/>
      </c>
      <c r="BH269" s="16" t="str">
        <f>IF(55&gt;$D269,"",IF($E269=1,EOMONTH(EDATE(Bonds!$I269,6*(55-1)),0),EDATE(Bonds!$I269,6*(55-1))))</f>
        <v/>
      </c>
      <c r="BI269" s="16" t="str">
        <f>IF(56&gt;$D269,"",IF($E269=1,EOMONTH(EDATE(Bonds!$I269,6*(56-1)),0),EDATE(Bonds!$I269,6*(56-1))))</f>
        <v/>
      </c>
      <c r="BJ269" s="16" t="str">
        <f>IF(57&gt;$D269,"",IF($E269=1,EOMONTH(EDATE(Bonds!$I269,6*(57-1)),0),EDATE(Bonds!$I269,6*(57-1))))</f>
        <v/>
      </c>
      <c r="BK269" s="16" t="str">
        <f>IF(58&gt;$D269,"",IF($E269=1,EOMONTH(EDATE(Bonds!$I269,6*(58-1)),0),EDATE(Bonds!$I269,6*(58-1))))</f>
        <v/>
      </c>
      <c r="BL269" s="16" t="str">
        <f>IF(59&gt;$D269,"",IF($E269=1,EOMONTH(EDATE(Bonds!$I269,6*(59-1)),0),EDATE(Bonds!$I269,6*(59-1))))</f>
        <v/>
      </c>
      <c r="BM269" s="16" t="str">
        <f>IF(60&gt;$D269,"",IF($E269=1,EOMONTH(EDATE(Bonds!$I269,6*(60-1)),0),EDATE(Bonds!$I269,6*(60-1))))</f>
        <v/>
      </c>
      <c r="BO269" s="22">
        <f t="shared" si="485"/>
        <v>3.7565785405683505E-2</v>
      </c>
      <c r="BP269" s="22">
        <f t="shared" si="486"/>
        <v>4.0160676278393273E-2</v>
      </c>
      <c r="BQ269" s="22">
        <f t="shared" si="487"/>
        <v>4.1870554774944578E-2</v>
      </c>
      <c r="BR269" s="22">
        <f t="shared" si="488"/>
        <v>4.2944346408813706E-2</v>
      </c>
      <c r="BS269" s="22">
        <f t="shared" si="489"/>
        <v>4.3623509349526628E-2</v>
      </c>
      <c r="BT269" s="22">
        <f t="shared" si="490"/>
        <v>4.4041581237153717E-2</v>
      </c>
      <c r="BU269" s="22">
        <f t="shared" si="491"/>
        <v>4.4317074211346924E-2</v>
      </c>
      <c r="BV269" s="22">
        <f t="shared" si="492"/>
        <v>4.4510349250378764E-2</v>
      </c>
      <c r="BW269" s="22">
        <f t="shared" si="493"/>
        <v>4.4674613164434704E-2</v>
      </c>
      <c r="BX269" s="22">
        <f t="shared" si="494"/>
        <v>4.4833625781918747E-2</v>
      </c>
      <c r="BY269" s="22">
        <f t="shared" si="495"/>
        <v>4.5010512910652625E-2</v>
      </c>
      <c r="BZ269" s="22">
        <f t="shared" si="496"/>
        <v>4.5210114329299472E-2</v>
      </c>
      <c r="CA269" s="22">
        <f t="shared" si="497"/>
        <v>4.5440922075908718E-2</v>
      </c>
      <c r="CB269" s="22">
        <f t="shared" si="498"/>
        <v>4.5696854602848114E-2</v>
      </c>
      <c r="CC269" s="22">
        <f t="shared" si="499"/>
        <v>4.5984524498779974E-2</v>
      </c>
      <c r="CD269" s="22">
        <f t="shared" si="500"/>
        <v>4.6291383442721178E-2</v>
      </c>
      <c r="CE269" s="22">
        <f t="shared" si="501"/>
        <v>4.6623645537634352E-2</v>
      </c>
      <c r="CF269" s="22">
        <f t="shared" si="502"/>
        <v>4.6966325803694697E-2</v>
      </c>
      <c r="CG269" s="22">
        <f t="shared" si="503"/>
        <v>4.7326545055286634E-2</v>
      </c>
      <c r="CH269" s="22">
        <f t="shared" si="504"/>
        <v>4.7690605889772114E-2</v>
      </c>
      <c r="CI269" s="22">
        <f t="shared" si="505"/>
        <v>4.8062733545475515E-2</v>
      </c>
      <c r="CJ269" s="22">
        <f t="shared" si="506"/>
        <v>4.8429443223478592E-2</v>
      </c>
      <c r="CK269" s="22">
        <f t="shared" si="507"/>
        <v>4.8799858255796857E-2</v>
      </c>
      <c r="CL269" s="22">
        <f t="shared" si="508"/>
        <v>4.9159299064806136E-2</v>
      </c>
      <c r="CM269" s="22">
        <f t="shared" si="509"/>
        <v>4.9517382545170303E-2</v>
      </c>
      <c r="CN269" s="22">
        <f t="shared" si="510"/>
        <v>4.986051383334713E-2</v>
      </c>
      <c r="CO269" s="22">
        <f t="shared" si="511"/>
        <v>5.0198416914347857E-2</v>
      </c>
      <c r="CP269" s="22">
        <f t="shared" si="512"/>
        <v>5.0520467743513063E-2</v>
      </c>
      <c r="CQ269" s="22">
        <f t="shared" si="513"/>
        <v>5.0832622154490456E-2</v>
      </c>
      <c r="CR269" s="22" t="str">
        <f t="shared" si="514"/>
        <v/>
      </c>
      <c r="CS269" s="22" t="str">
        <f t="shared" si="515"/>
        <v/>
      </c>
      <c r="CT269" s="22" t="str">
        <f t="shared" si="516"/>
        <v/>
      </c>
      <c r="CU269" s="22" t="str">
        <f t="shared" si="517"/>
        <v/>
      </c>
      <c r="CV269" s="22" t="str">
        <f t="shared" si="518"/>
        <v/>
      </c>
      <c r="CW269" s="22" t="str">
        <f t="shared" si="519"/>
        <v/>
      </c>
      <c r="CX269" s="22" t="str">
        <f t="shared" si="520"/>
        <v/>
      </c>
      <c r="CY269" s="22" t="str">
        <f t="shared" si="521"/>
        <v/>
      </c>
      <c r="CZ269" s="22" t="str">
        <f t="shared" si="522"/>
        <v/>
      </c>
      <c r="DA269" s="22" t="str">
        <f t="shared" si="523"/>
        <v/>
      </c>
      <c r="DB269" s="22" t="str">
        <f t="shared" si="524"/>
        <v/>
      </c>
      <c r="DC269" s="22" t="str">
        <f t="shared" si="525"/>
        <v/>
      </c>
      <c r="DD269" s="22" t="str">
        <f t="shared" si="526"/>
        <v/>
      </c>
      <c r="DE269" s="22" t="str">
        <f t="shared" si="527"/>
        <v/>
      </c>
      <c r="DF269" s="22" t="str">
        <f t="shared" si="528"/>
        <v/>
      </c>
      <c r="DG269" s="22" t="str">
        <f t="shared" si="529"/>
        <v/>
      </c>
      <c r="DH269" s="22" t="str">
        <f t="shared" si="530"/>
        <v/>
      </c>
      <c r="DI269" s="22" t="str">
        <f t="shared" si="531"/>
        <v/>
      </c>
      <c r="DJ269" s="22" t="str">
        <f t="shared" si="532"/>
        <v/>
      </c>
      <c r="DK269" s="22" t="str">
        <f t="shared" si="533"/>
        <v/>
      </c>
      <c r="DL269" s="22" t="str">
        <f t="shared" si="534"/>
        <v/>
      </c>
      <c r="DM269" s="22" t="str">
        <f t="shared" si="535"/>
        <v/>
      </c>
      <c r="DN269" s="22" t="str">
        <f t="shared" si="536"/>
        <v/>
      </c>
      <c r="DO269" s="22" t="str">
        <f t="shared" si="537"/>
        <v/>
      </c>
      <c r="DP269" s="22" t="str">
        <f t="shared" si="538"/>
        <v/>
      </c>
      <c r="DQ269" s="22" t="str">
        <f t="shared" si="539"/>
        <v/>
      </c>
      <c r="DR269" s="22" t="str">
        <f t="shared" si="540"/>
        <v/>
      </c>
      <c r="DS269" s="22" t="str">
        <f t="shared" si="541"/>
        <v/>
      </c>
      <c r="DT269" s="22" t="str">
        <f t="shared" si="542"/>
        <v/>
      </c>
      <c r="DU269" s="22" t="str">
        <f t="shared" si="543"/>
        <v/>
      </c>
      <c r="DV269" s="22" t="str">
        <f t="shared" si="544"/>
        <v/>
      </c>
      <c r="DX269" s="18">
        <f t="shared" si="545"/>
        <v>0.68270528946774101</v>
      </c>
      <c r="DY269" s="18">
        <f t="shared" si="546"/>
        <v>0.66892005000741395</v>
      </c>
      <c r="DZ269" s="18">
        <f t="shared" si="547"/>
        <v>0.65418535782675269</v>
      </c>
      <c r="EA269" s="18">
        <f t="shared" si="548"/>
        <v>0.63951082440710283</v>
      </c>
      <c r="EB269" s="18">
        <f t="shared" si="549"/>
        <v>0.62488533870108953</v>
      </c>
      <c r="EC269" s="18">
        <f t="shared" si="550"/>
        <v>0.61082664802688336</v>
      </c>
      <c r="ED269" s="18">
        <f t="shared" si="551"/>
        <v>0.59689001004079079</v>
      </c>
      <c r="EE269" s="18">
        <f t="shared" si="552"/>
        <v>0.5834998771619011</v>
      </c>
      <c r="EF269" s="18">
        <f t="shared" si="553"/>
        <v>0.57016057920205532</v>
      </c>
      <c r="EG269" s="18">
        <f t="shared" si="554"/>
        <v>0.55725300430040825</v>
      </c>
      <c r="EH269" s="18">
        <f t="shared" si="555"/>
        <v>0.54429992535475191</v>
      </c>
      <c r="EI269" s="18">
        <f t="shared" si="556"/>
        <v>0.53161607369837471</v>
      </c>
      <c r="EJ269" s="18">
        <f t="shared" si="557"/>
        <v>0.51889502549930744</v>
      </c>
      <c r="EK269" s="18">
        <f t="shared" si="558"/>
        <v>0.50646554189625737</v>
      </c>
      <c r="EL269" s="18">
        <f t="shared" si="559"/>
        <v>0.49390895972302029</v>
      </c>
      <c r="EM269" s="18">
        <f t="shared" si="560"/>
        <v>0.48163612073969747</v>
      </c>
      <c r="EN269" s="18">
        <f t="shared" si="561"/>
        <v>0.46924787369746418</v>
      </c>
      <c r="EO269" s="18">
        <f t="shared" si="562"/>
        <v>0.45716017962398486</v>
      </c>
      <c r="EP269" s="18">
        <f t="shared" si="563"/>
        <v>0.44498768175511122</v>
      </c>
      <c r="EQ269" s="18">
        <f t="shared" si="564"/>
        <v>0.43307904339100112</v>
      </c>
      <c r="ER269" s="18">
        <f t="shared" si="565"/>
        <v>0.42119053345153518</v>
      </c>
      <c r="ES269" s="18">
        <f t="shared" si="566"/>
        <v>0.40966148772326783</v>
      </c>
      <c r="ET269" s="18">
        <f t="shared" si="567"/>
        <v>0.39812690592168709</v>
      </c>
      <c r="EU269" s="18">
        <f t="shared" si="568"/>
        <v>0.38697861032391478</v>
      </c>
      <c r="EV269" s="18">
        <f t="shared" si="569"/>
        <v>0.37586163761984775</v>
      </c>
      <c r="EW269" s="18">
        <f t="shared" si="570"/>
        <v>0.36515116494257227</v>
      </c>
      <c r="EX269" s="18">
        <f t="shared" si="571"/>
        <v>0.35450334653757759</v>
      </c>
      <c r="EY269" s="18">
        <f t="shared" si="572"/>
        <v>0.3442187829138072</v>
      </c>
      <c r="EZ269" s="18">
        <f t="shared" si="573"/>
        <v>48.927406216073116</v>
      </c>
      <c r="FA269" s="18">
        <f t="shared" si="574"/>
        <v>0</v>
      </c>
      <c r="FB269" s="18">
        <f t="shared" si="575"/>
        <v>0</v>
      </c>
      <c r="FC269" s="18">
        <f t="shared" si="576"/>
        <v>0</v>
      </c>
      <c r="FD269" s="18">
        <f t="shared" si="577"/>
        <v>0</v>
      </c>
      <c r="FE269" s="18">
        <f t="shared" si="578"/>
        <v>0</v>
      </c>
      <c r="FF269" s="18">
        <f t="shared" si="579"/>
        <v>0</v>
      </c>
      <c r="FG269" s="18">
        <f t="shared" si="580"/>
        <v>0</v>
      </c>
      <c r="FH269" s="18">
        <f t="shared" si="581"/>
        <v>0</v>
      </c>
      <c r="FI269" s="18">
        <f t="shared" si="582"/>
        <v>0</v>
      </c>
      <c r="FJ269" s="18">
        <f t="shared" si="583"/>
        <v>0</v>
      </c>
      <c r="FK269" s="18">
        <f t="shared" si="584"/>
        <v>0</v>
      </c>
      <c r="FL269" s="18">
        <f t="shared" si="585"/>
        <v>0</v>
      </c>
      <c r="FM269" s="18">
        <f t="shared" si="586"/>
        <v>0</v>
      </c>
      <c r="FN269" s="18">
        <f t="shared" si="587"/>
        <v>0</v>
      </c>
      <c r="FO269" s="18">
        <f t="shared" si="588"/>
        <v>0</v>
      </c>
      <c r="FP269" s="18">
        <f t="shared" si="589"/>
        <v>0</v>
      </c>
      <c r="FQ269" s="18">
        <f t="shared" si="590"/>
        <v>0</v>
      </c>
      <c r="FR269" s="18">
        <f t="shared" si="591"/>
        <v>0</v>
      </c>
      <c r="FS269" s="18">
        <f t="shared" si="592"/>
        <v>0</v>
      </c>
      <c r="FT269" s="18">
        <f t="shared" si="593"/>
        <v>0</v>
      </c>
      <c r="FU269" s="18">
        <f t="shared" si="594"/>
        <v>0</v>
      </c>
      <c r="FV269" s="18">
        <f t="shared" si="595"/>
        <v>0</v>
      </c>
      <c r="FW269" s="18">
        <f t="shared" si="596"/>
        <v>0</v>
      </c>
      <c r="FX269" s="18">
        <f t="shared" si="597"/>
        <v>0</v>
      </c>
      <c r="FY269" s="18">
        <f t="shared" si="598"/>
        <v>0</v>
      </c>
      <c r="FZ269" s="18">
        <f t="shared" si="599"/>
        <v>0</v>
      </c>
      <c r="GA269" s="18">
        <f t="shared" si="600"/>
        <v>0</v>
      </c>
      <c r="GB269" s="18">
        <f t="shared" si="601"/>
        <v>0</v>
      </c>
      <c r="GC269" s="18">
        <f t="shared" si="602"/>
        <v>0</v>
      </c>
      <c r="GD269" s="18">
        <f t="shared" si="603"/>
        <v>0</v>
      </c>
      <c r="GE269" s="18">
        <f t="shared" si="604"/>
        <v>0</v>
      </c>
    </row>
    <row r="270" spans="1:187" x14ac:dyDescent="0.2">
      <c r="A270">
        <v>267</v>
      </c>
      <c r="B270" s="16">
        <f>Bonds!B270</f>
        <v>51455</v>
      </c>
      <c r="C270" s="17">
        <f>Bonds!C270</f>
        <v>4.25</v>
      </c>
      <c r="D270">
        <f>Bonds!Q270</f>
        <v>29</v>
      </c>
      <c r="E270">
        <f t="shared" si="484"/>
        <v>0</v>
      </c>
      <c r="F270" s="16">
        <f>IF(1&gt;$D270,"",IF($E270=1,EOMONTH(EDATE(Bonds!$I270,6*(1-1)),0),EDATE(Bonds!$I270,6*(1-1))))</f>
        <v>46341</v>
      </c>
      <c r="G270" s="16">
        <f>IF(2&gt;$D270,"",IF($E270=1,EOMONTH(EDATE(Bonds!$I270,6*(2-1)),0),EDATE(Bonds!$I270,6*(2-1))))</f>
        <v>46522</v>
      </c>
      <c r="H270" s="16">
        <f>IF(3&gt;$D270,"",IF($E270=1,EOMONTH(EDATE(Bonds!$I270,6*(3-1)),0),EDATE(Bonds!$I270,6*(3-1))))</f>
        <v>46706</v>
      </c>
      <c r="I270" s="16">
        <f>IF(4&gt;$D270,"",IF($E270=1,EOMONTH(EDATE(Bonds!$I270,6*(4-1)),0),EDATE(Bonds!$I270,6*(4-1))))</f>
        <v>46888</v>
      </c>
      <c r="J270" s="16">
        <f>IF(5&gt;$D270,"",IF($E270=1,EOMONTH(EDATE(Bonds!$I270,6*(5-1)),0),EDATE(Bonds!$I270,6*(5-1))))</f>
        <v>47072</v>
      </c>
      <c r="K270" s="16">
        <f>IF(6&gt;$D270,"",IF($E270=1,EOMONTH(EDATE(Bonds!$I270,6*(6-1)),0),EDATE(Bonds!$I270,6*(6-1))))</f>
        <v>47253</v>
      </c>
      <c r="L270" s="16">
        <f>IF(7&gt;$D270,"",IF($E270=1,EOMONTH(EDATE(Bonds!$I270,6*(7-1)),0),EDATE(Bonds!$I270,6*(7-1))))</f>
        <v>47437</v>
      </c>
      <c r="M270" s="16">
        <f>IF(8&gt;$D270,"",IF($E270=1,EOMONTH(EDATE(Bonds!$I270,6*(8-1)),0),EDATE(Bonds!$I270,6*(8-1))))</f>
        <v>47618</v>
      </c>
      <c r="N270" s="16">
        <f>IF(9&gt;$D270,"",IF($E270=1,EOMONTH(EDATE(Bonds!$I270,6*(9-1)),0),EDATE(Bonds!$I270,6*(9-1))))</f>
        <v>47802</v>
      </c>
      <c r="O270" s="16">
        <f>IF(10&gt;$D270,"",IF($E270=1,EOMONTH(EDATE(Bonds!$I270,6*(10-1)),0),EDATE(Bonds!$I270,6*(10-1))))</f>
        <v>47983</v>
      </c>
      <c r="P270" s="16">
        <f>IF(11&gt;$D270,"",IF($E270=1,EOMONTH(EDATE(Bonds!$I270,6*(11-1)),0),EDATE(Bonds!$I270,6*(11-1))))</f>
        <v>48167</v>
      </c>
      <c r="Q270" s="16">
        <f>IF(12&gt;$D270,"",IF($E270=1,EOMONTH(EDATE(Bonds!$I270,6*(12-1)),0),EDATE(Bonds!$I270,6*(12-1))))</f>
        <v>48349</v>
      </c>
      <c r="R270" s="16">
        <f>IF(13&gt;$D270,"",IF($E270=1,EOMONTH(EDATE(Bonds!$I270,6*(13-1)),0),EDATE(Bonds!$I270,6*(13-1))))</f>
        <v>48533</v>
      </c>
      <c r="S270" s="16">
        <f>IF(14&gt;$D270,"",IF($E270=1,EOMONTH(EDATE(Bonds!$I270,6*(14-1)),0),EDATE(Bonds!$I270,6*(14-1))))</f>
        <v>48714</v>
      </c>
      <c r="T270" s="16">
        <f>IF(15&gt;$D270,"",IF($E270=1,EOMONTH(EDATE(Bonds!$I270,6*(15-1)),0),EDATE(Bonds!$I270,6*(15-1))))</f>
        <v>48898</v>
      </c>
      <c r="U270" s="16">
        <f>IF(16&gt;$D270,"",IF($E270=1,EOMONTH(EDATE(Bonds!$I270,6*(16-1)),0),EDATE(Bonds!$I270,6*(16-1))))</f>
        <v>49079</v>
      </c>
      <c r="V270" s="16">
        <f>IF(17&gt;$D270,"",IF($E270=1,EOMONTH(EDATE(Bonds!$I270,6*(17-1)),0),EDATE(Bonds!$I270,6*(17-1))))</f>
        <v>49263</v>
      </c>
      <c r="W270" s="16">
        <f>IF(18&gt;$D270,"",IF($E270=1,EOMONTH(EDATE(Bonds!$I270,6*(18-1)),0),EDATE(Bonds!$I270,6*(18-1))))</f>
        <v>49444</v>
      </c>
      <c r="X270" s="16">
        <f>IF(19&gt;$D270,"",IF($E270=1,EOMONTH(EDATE(Bonds!$I270,6*(19-1)),0),EDATE(Bonds!$I270,6*(19-1))))</f>
        <v>49628</v>
      </c>
      <c r="Y270" s="16">
        <f>IF(20&gt;$D270,"",IF($E270=1,EOMONTH(EDATE(Bonds!$I270,6*(20-1)),0),EDATE(Bonds!$I270,6*(20-1))))</f>
        <v>49810</v>
      </c>
      <c r="Z270" s="16">
        <f>IF(21&gt;$D270,"",IF($E270=1,EOMONTH(EDATE(Bonds!$I270,6*(21-1)),0),EDATE(Bonds!$I270,6*(21-1))))</f>
        <v>49994</v>
      </c>
      <c r="AA270" s="16">
        <f>IF(22&gt;$D270,"",IF($E270=1,EOMONTH(EDATE(Bonds!$I270,6*(22-1)),0),EDATE(Bonds!$I270,6*(22-1))))</f>
        <v>50175</v>
      </c>
      <c r="AB270" s="16">
        <f>IF(23&gt;$D270,"",IF($E270=1,EOMONTH(EDATE(Bonds!$I270,6*(23-1)),0),EDATE(Bonds!$I270,6*(23-1))))</f>
        <v>50359</v>
      </c>
      <c r="AC270" s="16">
        <f>IF(24&gt;$D270,"",IF($E270=1,EOMONTH(EDATE(Bonds!$I270,6*(24-1)),0),EDATE(Bonds!$I270,6*(24-1))))</f>
        <v>50540</v>
      </c>
      <c r="AD270" s="16">
        <f>IF(25&gt;$D270,"",IF($E270=1,EOMONTH(EDATE(Bonds!$I270,6*(25-1)),0),EDATE(Bonds!$I270,6*(25-1))))</f>
        <v>50724</v>
      </c>
      <c r="AE270" s="16">
        <f>IF(26&gt;$D270,"",IF($E270=1,EOMONTH(EDATE(Bonds!$I270,6*(26-1)),0),EDATE(Bonds!$I270,6*(26-1))))</f>
        <v>50905</v>
      </c>
      <c r="AF270" s="16">
        <f>IF(27&gt;$D270,"",IF($E270=1,EOMONTH(EDATE(Bonds!$I270,6*(27-1)),0),EDATE(Bonds!$I270,6*(27-1))))</f>
        <v>51089</v>
      </c>
      <c r="AG270" s="16">
        <f>IF(28&gt;$D270,"",IF($E270=1,EOMONTH(EDATE(Bonds!$I270,6*(28-1)),0),EDATE(Bonds!$I270,6*(28-1))))</f>
        <v>51271</v>
      </c>
      <c r="AH270" s="16">
        <f>IF(29&gt;$D270,"",IF($E270=1,EOMONTH(EDATE(Bonds!$I270,6*(29-1)),0),EDATE(Bonds!$I270,6*(29-1))))</f>
        <v>51455</v>
      </c>
      <c r="AI270" s="16" t="str">
        <f>IF(30&gt;$D270,"",IF($E270=1,EOMONTH(EDATE(Bonds!$I270,6*(30-1)),0),EDATE(Bonds!$I270,6*(30-1))))</f>
        <v/>
      </c>
      <c r="AJ270" s="16" t="str">
        <f>IF(31&gt;$D270,"",IF($E270=1,EOMONTH(EDATE(Bonds!$I270,6*(31-1)),0),EDATE(Bonds!$I270,6*(31-1))))</f>
        <v/>
      </c>
      <c r="AK270" s="16" t="str">
        <f>IF(32&gt;$D270,"",IF($E270=1,EOMONTH(EDATE(Bonds!$I270,6*(32-1)),0),EDATE(Bonds!$I270,6*(32-1))))</f>
        <v/>
      </c>
      <c r="AL270" s="16" t="str">
        <f>IF(33&gt;$D270,"",IF($E270=1,EOMONTH(EDATE(Bonds!$I270,6*(33-1)),0),EDATE(Bonds!$I270,6*(33-1))))</f>
        <v/>
      </c>
      <c r="AM270" s="16" t="str">
        <f>IF(34&gt;$D270,"",IF($E270=1,EOMONTH(EDATE(Bonds!$I270,6*(34-1)),0),EDATE(Bonds!$I270,6*(34-1))))</f>
        <v/>
      </c>
      <c r="AN270" s="16" t="str">
        <f>IF(35&gt;$D270,"",IF($E270=1,EOMONTH(EDATE(Bonds!$I270,6*(35-1)),0),EDATE(Bonds!$I270,6*(35-1))))</f>
        <v/>
      </c>
      <c r="AO270" s="16" t="str">
        <f>IF(36&gt;$D270,"",IF($E270=1,EOMONTH(EDATE(Bonds!$I270,6*(36-1)),0),EDATE(Bonds!$I270,6*(36-1))))</f>
        <v/>
      </c>
      <c r="AP270" s="16" t="str">
        <f>IF(37&gt;$D270,"",IF($E270=1,EOMONTH(EDATE(Bonds!$I270,6*(37-1)),0),EDATE(Bonds!$I270,6*(37-1))))</f>
        <v/>
      </c>
      <c r="AQ270" s="16" t="str">
        <f>IF(38&gt;$D270,"",IF($E270=1,EOMONTH(EDATE(Bonds!$I270,6*(38-1)),0),EDATE(Bonds!$I270,6*(38-1))))</f>
        <v/>
      </c>
      <c r="AR270" s="16" t="str">
        <f>IF(39&gt;$D270,"",IF($E270=1,EOMONTH(EDATE(Bonds!$I270,6*(39-1)),0),EDATE(Bonds!$I270,6*(39-1))))</f>
        <v/>
      </c>
      <c r="AS270" s="16" t="str">
        <f>IF(40&gt;$D270,"",IF($E270=1,EOMONTH(EDATE(Bonds!$I270,6*(40-1)),0),EDATE(Bonds!$I270,6*(40-1))))</f>
        <v/>
      </c>
      <c r="AT270" s="16" t="str">
        <f>IF(41&gt;$D270,"",IF($E270=1,EOMONTH(EDATE(Bonds!$I270,6*(41-1)),0),EDATE(Bonds!$I270,6*(41-1))))</f>
        <v/>
      </c>
      <c r="AU270" s="16" t="str">
        <f>IF(42&gt;$D270,"",IF($E270=1,EOMONTH(EDATE(Bonds!$I270,6*(42-1)),0),EDATE(Bonds!$I270,6*(42-1))))</f>
        <v/>
      </c>
      <c r="AV270" s="16" t="str">
        <f>IF(43&gt;$D270,"",IF($E270=1,EOMONTH(EDATE(Bonds!$I270,6*(43-1)),0),EDATE(Bonds!$I270,6*(43-1))))</f>
        <v/>
      </c>
      <c r="AW270" s="16" t="str">
        <f>IF(44&gt;$D270,"",IF($E270=1,EOMONTH(EDATE(Bonds!$I270,6*(44-1)),0),EDATE(Bonds!$I270,6*(44-1))))</f>
        <v/>
      </c>
      <c r="AX270" s="16" t="str">
        <f>IF(45&gt;$D270,"",IF($E270=1,EOMONTH(EDATE(Bonds!$I270,6*(45-1)),0),EDATE(Bonds!$I270,6*(45-1))))</f>
        <v/>
      </c>
      <c r="AY270" s="16" t="str">
        <f>IF(46&gt;$D270,"",IF($E270=1,EOMONTH(EDATE(Bonds!$I270,6*(46-1)),0),EDATE(Bonds!$I270,6*(46-1))))</f>
        <v/>
      </c>
      <c r="AZ270" s="16" t="str">
        <f>IF(47&gt;$D270,"",IF($E270=1,EOMONTH(EDATE(Bonds!$I270,6*(47-1)),0),EDATE(Bonds!$I270,6*(47-1))))</f>
        <v/>
      </c>
      <c r="BA270" s="16" t="str">
        <f>IF(48&gt;$D270,"",IF($E270=1,EOMONTH(EDATE(Bonds!$I270,6*(48-1)),0),EDATE(Bonds!$I270,6*(48-1))))</f>
        <v/>
      </c>
      <c r="BB270" s="16" t="str">
        <f>IF(49&gt;$D270,"",IF($E270=1,EOMONTH(EDATE(Bonds!$I270,6*(49-1)),0),EDATE(Bonds!$I270,6*(49-1))))</f>
        <v/>
      </c>
      <c r="BC270" s="16" t="str">
        <f>IF(50&gt;$D270,"",IF($E270=1,EOMONTH(EDATE(Bonds!$I270,6*(50-1)),0),EDATE(Bonds!$I270,6*(50-1))))</f>
        <v/>
      </c>
      <c r="BD270" s="16" t="str">
        <f>IF(51&gt;$D270,"",IF($E270=1,EOMONTH(EDATE(Bonds!$I270,6*(51-1)),0),EDATE(Bonds!$I270,6*(51-1))))</f>
        <v/>
      </c>
      <c r="BE270" s="16" t="str">
        <f>IF(52&gt;$D270,"",IF($E270=1,EOMONTH(EDATE(Bonds!$I270,6*(52-1)),0),EDATE(Bonds!$I270,6*(52-1))))</f>
        <v/>
      </c>
      <c r="BF270" s="16" t="str">
        <f>IF(53&gt;$D270,"",IF($E270=1,EOMONTH(EDATE(Bonds!$I270,6*(53-1)),0),EDATE(Bonds!$I270,6*(53-1))))</f>
        <v/>
      </c>
      <c r="BG270" s="16" t="str">
        <f>IF(54&gt;$D270,"",IF($E270=1,EOMONTH(EDATE(Bonds!$I270,6*(54-1)),0),EDATE(Bonds!$I270,6*(54-1))))</f>
        <v/>
      </c>
      <c r="BH270" s="16" t="str">
        <f>IF(55&gt;$D270,"",IF($E270=1,EOMONTH(EDATE(Bonds!$I270,6*(55-1)),0),EDATE(Bonds!$I270,6*(55-1))))</f>
        <v/>
      </c>
      <c r="BI270" s="16" t="str">
        <f>IF(56&gt;$D270,"",IF($E270=1,EOMONTH(EDATE(Bonds!$I270,6*(56-1)),0),EDATE(Bonds!$I270,6*(56-1))))</f>
        <v/>
      </c>
      <c r="BJ270" s="16" t="str">
        <f>IF(57&gt;$D270,"",IF($E270=1,EOMONTH(EDATE(Bonds!$I270,6*(57-1)),0),EDATE(Bonds!$I270,6*(57-1))))</f>
        <v/>
      </c>
      <c r="BK270" s="16" t="str">
        <f>IF(58&gt;$D270,"",IF($E270=1,EOMONTH(EDATE(Bonds!$I270,6*(58-1)),0),EDATE(Bonds!$I270,6*(58-1))))</f>
        <v/>
      </c>
      <c r="BL270" s="16" t="str">
        <f>IF(59&gt;$D270,"",IF($E270=1,EOMONTH(EDATE(Bonds!$I270,6*(59-1)),0),EDATE(Bonds!$I270,6*(59-1))))</f>
        <v/>
      </c>
      <c r="BM270" s="16" t="str">
        <f>IF(60&gt;$D270,"",IF($E270=1,EOMONTH(EDATE(Bonds!$I270,6*(60-1)),0),EDATE(Bonds!$I270,6*(60-1))))</f>
        <v/>
      </c>
      <c r="BO270" s="22">
        <f t="shared" si="485"/>
        <v>3.7565785405683505E-2</v>
      </c>
      <c r="BP270" s="22">
        <f t="shared" si="486"/>
        <v>4.0160676278393273E-2</v>
      </c>
      <c r="BQ270" s="22">
        <f t="shared" si="487"/>
        <v>4.1870554774944578E-2</v>
      </c>
      <c r="BR270" s="22">
        <f t="shared" si="488"/>
        <v>4.2944346408813706E-2</v>
      </c>
      <c r="BS270" s="22">
        <f t="shared" si="489"/>
        <v>4.3623509349526628E-2</v>
      </c>
      <c r="BT270" s="22">
        <f t="shared" si="490"/>
        <v>4.4041581237153717E-2</v>
      </c>
      <c r="BU270" s="22">
        <f t="shared" si="491"/>
        <v>4.4317074211346924E-2</v>
      </c>
      <c r="BV270" s="22">
        <f t="shared" si="492"/>
        <v>4.4510349250378764E-2</v>
      </c>
      <c r="BW270" s="22">
        <f t="shared" si="493"/>
        <v>4.4674613164434704E-2</v>
      </c>
      <c r="BX270" s="22">
        <f t="shared" si="494"/>
        <v>4.4833625781918747E-2</v>
      </c>
      <c r="BY270" s="22">
        <f t="shared" si="495"/>
        <v>4.5010512910652625E-2</v>
      </c>
      <c r="BZ270" s="22">
        <f t="shared" si="496"/>
        <v>4.5210114329299472E-2</v>
      </c>
      <c r="CA270" s="22">
        <f t="shared" si="497"/>
        <v>4.5440922075908718E-2</v>
      </c>
      <c r="CB270" s="22">
        <f t="shared" si="498"/>
        <v>4.5696854602848114E-2</v>
      </c>
      <c r="CC270" s="22">
        <f t="shared" si="499"/>
        <v>4.5984524498779974E-2</v>
      </c>
      <c r="CD270" s="22">
        <f t="shared" si="500"/>
        <v>4.6291383442721178E-2</v>
      </c>
      <c r="CE270" s="22">
        <f t="shared" si="501"/>
        <v>4.6623645537634352E-2</v>
      </c>
      <c r="CF270" s="22">
        <f t="shared" si="502"/>
        <v>4.6966325803694697E-2</v>
      </c>
      <c r="CG270" s="22">
        <f t="shared" si="503"/>
        <v>4.7326545055286634E-2</v>
      </c>
      <c r="CH270" s="22">
        <f t="shared" si="504"/>
        <v>4.7690605889772114E-2</v>
      </c>
      <c r="CI270" s="22">
        <f t="shared" si="505"/>
        <v>4.8062733545475515E-2</v>
      </c>
      <c r="CJ270" s="22">
        <f t="shared" si="506"/>
        <v>4.8429443223478592E-2</v>
      </c>
      <c r="CK270" s="22">
        <f t="shared" si="507"/>
        <v>4.8799858255796857E-2</v>
      </c>
      <c r="CL270" s="22">
        <f t="shared" si="508"/>
        <v>4.9159299064806136E-2</v>
      </c>
      <c r="CM270" s="22">
        <f t="shared" si="509"/>
        <v>4.9517382545170303E-2</v>
      </c>
      <c r="CN270" s="22">
        <f t="shared" si="510"/>
        <v>4.986051383334713E-2</v>
      </c>
      <c r="CO270" s="22">
        <f t="shared" si="511"/>
        <v>5.0198416914347857E-2</v>
      </c>
      <c r="CP270" s="22">
        <f t="shared" si="512"/>
        <v>5.0520467743513063E-2</v>
      </c>
      <c r="CQ270" s="22">
        <f t="shared" si="513"/>
        <v>5.0832622154490456E-2</v>
      </c>
      <c r="CR270" s="22" t="str">
        <f t="shared" si="514"/>
        <v/>
      </c>
      <c r="CS270" s="22" t="str">
        <f t="shared" si="515"/>
        <v/>
      </c>
      <c r="CT270" s="22" t="str">
        <f t="shared" si="516"/>
        <v/>
      </c>
      <c r="CU270" s="22" t="str">
        <f t="shared" si="517"/>
        <v/>
      </c>
      <c r="CV270" s="22" t="str">
        <f t="shared" si="518"/>
        <v/>
      </c>
      <c r="CW270" s="22" t="str">
        <f t="shared" si="519"/>
        <v/>
      </c>
      <c r="CX270" s="22" t="str">
        <f t="shared" si="520"/>
        <v/>
      </c>
      <c r="CY270" s="22" t="str">
        <f t="shared" si="521"/>
        <v/>
      </c>
      <c r="CZ270" s="22" t="str">
        <f t="shared" si="522"/>
        <v/>
      </c>
      <c r="DA270" s="22" t="str">
        <f t="shared" si="523"/>
        <v/>
      </c>
      <c r="DB270" s="22" t="str">
        <f t="shared" si="524"/>
        <v/>
      </c>
      <c r="DC270" s="22" t="str">
        <f t="shared" si="525"/>
        <v/>
      </c>
      <c r="DD270" s="22" t="str">
        <f t="shared" si="526"/>
        <v/>
      </c>
      <c r="DE270" s="22" t="str">
        <f t="shared" si="527"/>
        <v/>
      </c>
      <c r="DF270" s="22" t="str">
        <f t="shared" si="528"/>
        <v/>
      </c>
      <c r="DG270" s="22" t="str">
        <f t="shared" si="529"/>
        <v/>
      </c>
      <c r="DH270" s="22" t="str">
        <f t="shared" si="530"/>
        <v/>
      </c>
      <c r="DI270" s="22" t="str">
        <f t="shared" si="531"/>
        <v/>
      </c>
      <c r="DJ270" s="22" t="str">
        <f t="shared" si="532"/>
        <v/>
      </c>
      <c r="DK270" s="22" t="str">
        <f t="shared" si="533"/>
        <v/>
      </c>
      <c r="DL270" s="22" t="str">
        <f t="shared" si="534"/>
        <v/>
      </c>
      <c r="DM270" s="22" t="str">
        <f t="shared" si="535"/>
        <v/>
      </c>
      <c r="DN270" s="22" t="str">
        <f t="shared" si="536"/>
        <v/>
      </c>
      <c r="DO270" s="22" t="str">
        <f t="shared" si="537"/>
        <v/>
      </c>
      <c r="DP270" s="22" t="str">
        <f t="shared" si="538"/>
        <v/>
      </c>
      <c r="DQ270" s="22" t="str">
        <f t="shared" si="539"/>
        <v/>
      </c>
      <c r="DR270" s="22" t="str">
        <f t="shared" si="540"/>
        <v/>
      </c>
      <c r="DS270" s="22" t="str">
        <f t="shared" si="541"/>
        <v/>
      </c>
      <c r="DT270" s="22" t="str">
        <f t="shared" si="542"/>
        <v/>
      </c>
      <c r="DU270" s="22" t="str">
        <f t="shared" si="543"/>
        <v/>
      </c>
      <c r="DV270" s="22" t="str">
        <f t="shared" si="544"/>
        <v/>
      </c>
      <c r="DX270" s="18">
        <f t="shared" si="545"/>
        <v>2.1101799856275631</v>
      </c>
      <c r="DY270" s="18">
        <f t="shared" si="546"/>
        <v>2.0675710636592797</v>
      </c>
      <c r="DZ270" s="18">
        <f t="shared" si="547"/>
        <v>2.0220274696463263</v>
      </c>
      <c r="EA270" s="18">
        <f t="shared" si="548"/>
        <v>1.9766698208946814</v>
      </c>
      <c r="EB270" s="18">
        <f t="shared" si="549"/>
        <v>1.931463774167004</v>
      </c>
      <c r="EC270" s="18">
        <f t="shared" si="550"/>
        <v>1.8880096393558214</v>
      </c>
      <c r="ED270" s="18">
        <f t="shared" si="551"/>
        <v>1.8449327583078987</v>
      </c>
      <c r="EE270" s="18">
        <f t="shared" si="552"/>
        <v>1.8035450748640578</v>
      </c>
      <c r="EF270" s="18">
        <f t="shared" si="553"/>
        <v>1.7623145175336254</v>
      </c>
      <c r="EG270" s="18">
        <f t="shared" si="554"/>
        <v>1.7224183769285346</v>
      </c>
      <c r="EH270" s="18">
        <f t="shared" si="555"/>
        <v>1.6823815874601424</v>
      </c>
      <c r="EI270" s="18">
        <f t="shared" si="556"/>
        <v>1.6431769550677036</v>
      </c>
      <c r="EJ270" s="18">
        <f t="shared" si="557"/>
        <v>1.6038573515433139</v>
      </c>
      <c r="EK270" s="18">
        <f t="shared" si="558"/>
        <v>1.5654389476793407</v>
      </c>
      <c r="EL270" s="18">
        <f t="shared" si="559"/>
        <v>1.5266276936893355</v>
      </c>
      <c r="EM270" s="18">
        <f t="shared" si="560"/>
        <v>1.4886934641045195</v>
      </c>
      <c r="EN270" s="18">
        <f t="shared" si="561"/>
        <v>1.450402518701253</v>
      </c>
      <c r="EO270" s="18">
        <f t="shared" si="562"/>
        <v>1.4130405552014078</v>
      </c>
      <c r="EP270" s="18">
        <f t="shared" si="563"/>
        <v>1.3754164708794347</v>
      </c>
      <c r="EQ270" s="18">
        <f t="shared" si="564"/>
        <v>1.3386079522994578</v>
      </c>
      <c r="ER270" s="18">
        <f t="shared" si="565"/>
        <v>1.3018616488501997</v>
      </c>
      <c r="ES270" s="18">
        <f t="shared" si="566"/>
        <v>1.2662264165991914</v>
      </c>
      <c r="ET270" s="18">
        <f t="shared" si="567"/>
        <v>1.230574072848851</v>
      </c>
      <c r="EU270" s="18">
        <f t="shared" si="568"/>
        <v>1.1961157046375548</v>
      </c>
      <c r="EV270" s="18">
        <f t="shared" si="569"/>
        <v>1.1617541526431658</v>
      </c>
      <c r="EW270" s="18">
        <f t="shared" si="570"/>
        <v>1.1286490552770414</v>
      </c>
      <c r="EX270" s="18">
        <f t="shared" si="571"/>
        <v>1.0957376165706945</v>
      </c>
      <c r="EY270" s="18">
        <f t="shared" si="572"/>
        <v>1.0639489653699494</v>
      </c>
      <c r="EZ270" s="18">
        <f t="shared" si="573"/>
        <v>49.625935293025123</v>
      </c>
      <c r="FA270" s="18">
        <f t="shared" si="574"/>
        <v>0</v>
      </c>
      <c r="FB270" s="18">
        <f t="shared" si="575"/>
        <v>0</v>
      </c>
      <c r="FC270" s="18">
        <f t="shared" si="576"/>
        <v>0</v>
      </c>
      <c r="FD270" s="18">
        <f t="shared" si="577"/>
        <v>0</v>
      </c>
      <c r="FE270" s="18">
        <f t="shared" si="578"/>
        <v>0</v>
      </c>
      <c r="FF270" s="18">
        <f t="shared" si="579"/>
        <v>0</v>
      </c>
      <c r="FG270" s="18">
        <f t="shared" si="580"/>
        <v>0</v>
      </c>
      <c r="FH270" s="18">
        <f t="shared" si="581"/>
        <v>0</v>
      </c>
      <c r="FI270" s="18">
        <f t="shared" si="582"/>
        <v>0</v>
      </c>
      <c r="FJ270" s="18">
        <f t="shared" si="583"/>
        <v>0</v>
      </c>
      <c r="FK270" s="18">
        <f t="shared" si="584"/>
        <v>0</v>
      </c>
      <c r="FL270" s="18">
        <f t="shared" si="585"/>
        <v>0</v>
      </c>
      <c r="FM270" s="18">
        <f t="shared" si="586"/>
        <v>0</v>
      </c>
      <c r="FN270" s="18">
        <f t="shared" si="587"/>
        <v>0</v>
      </c>
      <c r="FO270" s="18">
        <f t="shared" si="588"/>
        <v>0</v>
      </c>
      <c r="FP270" s="18">
        <f t="shared" si="589"/>
        <v>0</v>
      </c>
      <c r="FQ270" s="18">
        <f t="shared" si="590"/>
        <v>0</v>
      </c>
      <c r="FR270" s="18">
        <f t="shared" si="591"/>
        <v>0</v>
      </c>
      <c r="FS270" s="18">
        <f t="shared" si="592"/>
        <v>0</v>
      </c>
      <c r="FT270" s="18">
        <f t="shared" si="593"/>
        <v>0</v>
      </c>
      <c r="FU270" s="18">
        <f t="shared" si="594"/>
        <v>0</v>
      </c>
      <c r="FV270" s="18">
        <f t="shared" si="595"/>
        <v>0</v>
      </c>
      <c r="FW270" s="18">
        <f t="shared" si="596"/>
        <v>0</v>
      </c>
      <c r="FX270" s="18">
        <f t="shared" si="597"/>
        <v>0</v>
      </c>
      <c r="FY270" s="18">
        <f t="shared" si="598"/>
        <v>0</v>
      </c>
      <c r="FZ270" s="18">
        <f t="shared" si="599"/>
        <v>0</v>
      </c>
      <c r="GA270" s="18">
        <f t="shared" si="600"/>
        <v>0</v>
      </c>
      <c r="GB270" s="18">
        <f t="shared" si="601"/>
        <v>0</v>
      </c>
      <c r="GC270" s="18">
        <f t="shared" si="602"/>
        <v>0</v>
      </c>
      <c r="GD270" s="18">
        <f t="shared" si="603"/>
        <v>0</v>
      </c>
      <c r="GE270" s="18">
        <f t="shared" si="604"/>
        <v>0</v>
      </c>
    </row>
    <row r="271" spans="1:187" x14ac:dyDescent="0.2">
      <c r="A271">
        <v>268</v>
      </c>
      <c r="B271" s="16">
        <f>Bonds!B271</f>
        <v>51547</v>
      </c>
      <c r="C271" s="17">
        <f>Bonds!C271</f>
        <v>1.875</v>
      </c>
      <c r="D271">
        <f>Bonds!Q271</f>
        <v>29</v>
      </c>
      <c r="E271">
        <f t="shared" si="484"/>
        <v>0</v>
      </c>
      <c r="F271" s="16">
        <f>IF(1&gt;$D271,"",IF($E271=1,EOMONTH(EDATE(Bonds!$I271,6*(1-1)),0),EDATE(Bonds!$I271,6*(1-1))))</f>
        <v>46433</v>
      </c>
      <c r="G271" s="16">
        <f>IF(2&gt;$D271,"",IF($E271=1,EOMONTH(EDATE(Bonds!$I271,6*(2-1)),0),EDATE(Bonds!$I271,6*(2-1))))</f>
        <v>46614</v>
      </c>
      <c r="H271" s="16">
        <f>IF(3&gt;$D271,"",IF($E271=1,EOMONTH(EDATE(Bonds!$I271,6*(3-1)),0),EDATE(Bonds!$I271,6*(3-1))))</f>
        <v>46798</v>
      </c>
      <c r="I271" s="16">
        <f>IF(4&gt;$D271,"",IF($E271=1,EOMONTH(EDATE(Bonds!$I271,6*(4-1)),0),EDATE(Bonds!$I271,6*(4-1))))</f>
        <v>46980</v>
      </c>
      <c r="J271" s="16">
        <f>IF(5&gt;$D271,"",IF($E271=1,EOMONTH(EDATE(Bonds!$I271,6*(5-1)),0),EDATE(Bonds!$I271,6*(5-1))))</f>
        <v>47164</v>
      </c>
      <c r="K271" s="16">
        <f>IF(6&gt;$D271,"",IF($E271=1,EOMONTH(EDATE(Bonds!$I271,6*(6-1)),0),EDATE(Bonds!$I271,6*(6-1))))</f>
        <v>47345</v>
      </c>
      <c r="L271" s="16">
        <f>IF(7&gt;$D271,"",IF($E271=1,EOMONTH(EDATE(Bonds!$I271,6*(7-1)),0),EDATE(Bonds!$I271,6*(7-1))))</f>
        <v>47529</v>
      </c>
      <c r="M271" s="16">
        <f>IF(8&gt;$D271,"",IF($E271=1,EOMONTH(EDATE(Bonds!$I271,6*(8-1)),0),EDATE(Bonds!$I271,6*(8-1))))</f>
        <v>47710</v>
      </c>
      <c r="N271" s="16">
        <f>IF(9&gt;$D271,"",IF($E271=1,EOMONTH(EDATE(Bonds!$I271,6*(9-1)),0),EDATE(Bonds!$I271,6*(9-1))))</f>
        <v>47894</v>
      </c>
      <c r="O271" s="16">
        <f>IF(10&gt;$D271,"",IF($E271=1,EOMONTH(EDATE(Bonds!$I271,6*(10-1)),0),EDATE(Bonds!$I271,6*(10-1))))</f>
        <v>48075</v>
      </c>
      <c r="P271" s="16">
        <f>IF(11&gt;$D271,"",IF($E271=1,EOMONTH(EDATE(Bonds!$I271,6*(11-1)),0),EDATE(Bonds!$I271,6*(11-1))))</f>
        <v>48259</v>
      </c>
      <c r="Q271" s="16">
        <f>IF(12&gt;$D271,"",IF($E271=1,EOMONTH(EDATE(Bonds!$I271,6*(12-1)),0),EDATE(Bonds!$I271,6*(12-1))))</f>
        <v>48441</v>
      </c>
      <c r="R271" s="16">
        <f>IF(13&gt;$D271,"",IF($E271=1,EOMONTH(EDATE(Bonds!$I271,6*(13-1)),0),EDATE(Bonds!$I271,6*(13-1))))</f>
        <v>48625</v>
      </c>
      <c r="S271" s="16">
        <f>IF(14&gt;$D271,"",IF($E271=1,EOMONTH(EDATE(Bonds!$I271,6*(14-1)),0),EDATE(Bonds!$I271,6*(14-1))))</f>
        <v>48806</v>
      </c>
      <c r="T271" s="16">
        <f>IF(15&gt;$D271,"",IF($E271=1,EOMONTH(EDATE(Bonds!$I271,6*(15-1)),0),EDATE(Bonds!$I271,6*(15-1))))</f>
        <v>48990</v>
      </c>
      <c r="U271" s="16">
        <f>IF(16&gt;$D271,"",IF($E271=1,EOMONTH(EDATE(Bonds!$I271,6*(16-1)),0),EDATE(Bonds!$I271,6*(16-1))))</f>
        <v>49171</v>
      </c>
      <c r="V271" s="16">
        <f>IF(17&gt;$D271,"",IF($E271=1,EOMONTH(EDATE(Bonds!$I271,6*(17-1)),0),EDATE(Bonds!$I271,6*(17-1))))</f>
        <v>49355</v>
      </c>
      <c r="W271" s="16">
        <f>IF(18&gt;$D271,"",IF($E271=1,EOMONTH(EDATE(Bonds!$I271,6*(18-1)),0),EDATE(Bonds!$I271,6*(18-1))))</f>
        <v>49536</v>
      </c>
      <c r="X271" s="16">
        <f>IF(19&gt;$D271,"",IF($E271=1,EOMONTH(EDATE(Bonds!$I271,6*(19-1)),0),EDATE(Bonds!$I271,6*(19-1))))</f>
        <v>49720</v>
      </c>
      <c r="Y271" s="16">
        <f>IF(20&gt;$D271,"",IF($E271=1,EOMONTH(EDATE(Bonds!$I271,6*(20-1)),0),EDATE(Bonds!$I271,6*(20-1))))</f>
        <v>49902</v>
      </c>
      <c r="Z271" s="16">
        <f>IF(21&gt;$D271,"",IF($E271=1,EOMONTH(EDATE(Bonds!$I271,6*(21-1)),0),EDATE(Bonds!$I271,6*(21-1))))</f>
        <v>50086</v>
      </c>
      <c r="AA271" s="16">
        <f>IF(22&gt;$D271,"",IF($E271=1,EOMONTH(EDATE(Bonds!$I271,6*(22-1)),0),EDATE(Bonds!$I271,6*(22-1))))</f>
        <v>50267</v>
      </c>
      <c r="AB271" s="16">
        <f>IF(23&gt;$D271,"",IF($E271=1,EOMONTH(EDATE(Bonds!$I271,6*(23-1)),0),EDATE(Bonds!$I271,6*(23-1))))</f>
        <v>50451</v>
      </c>
      <c r="AC271" s="16">
        <f>IF(24&gt;$D271,"",IF($E271=1,EOMONTH(EDATE(Bonds!$I271,6*(24-1)),0),EDATE(Bonds!$I271,6*(24-1))))</f>
        <v>50632</v>
      </c>
      <c r="AD271" s="16">
        <f>IF(25&gt;$D271,"",IF($E271=1,EOMONTH(EDATE(Bonds!$I271,6*(25-1)),0),EDATE(Bonds!$I271,6*(25-1))))</f>
        <v>50816</v>
      </c>
      <c r="AE271" s="16">
        <f>IF(26&gt;$D271,"",IF($E271=1,EOMONTH(EDATE(Bonds!$I271,6*(26-1)),0),EDATE(Bonds!$I271,6*(26-1))))</f>
        <v>50997</v>
      </c>
      <c r="AF271" s="16">
        <f>IF(27&gt;$D271,"",IF($E271=1,EOMONTH(EDATE(Bonds!$I271,6*(27-1)),0),EDATE(Bonds!$I271,6*(27-1))))</f>
        <v>51181</v>
      </c>
      <c r="AG271" s="16">
        <f>IF(28&gt;$D271,"",IF($E271=1,EOMONTH(EDATE(Bonds!$I271,6*(28-1)),0),EDATE(Bonds!$I271,6*(28-1))))</f>
        <v>51363</v>
      </c>
      <c r="AH271" s="16">
        <f>IF(29&gt;$D271,"",IF($E271=1,EOMONTH(EDATE(Bonds!$I271,6*(29-1)),0),EDATE(Bonds!$I271,6*(29-1))))</f>
        <v>51547</v>
      </c>
      <c r="AI271" s="16" t="str">
        <f>IF(30&gt;$D271,"",IF($E271=1,EOMONTH(EDATE(Bonds!$I271,6*(30-1)),0),EDATE(Bonds!$I271,6*(30-1))))</f>
        <v/>
      </c>
      <c r="AJ271" s="16" t="str">
        <f>IF(31&gt;$D271,"",IF($E271=1,EOMONTH(EDATE(Bonds!$I271,6*(31-1)),0),EDATE(Bonds!$I271,6*(31-1))))</f>
        <v/>
      </c>
      <c r="AK271" s="16" t="str">
        <f>IF(32&gt;$D271,"",IF($E271=1,EOMONTH(EDATE(Bonds!$I271,6*(32-1)),0),EDATE(Bonds!$I271,6*(32-1))))</f>
        <v/>
      </c>
      <c r="AL271" s="16" t="str">
        <f>IF(33&gt;$D271,"",IF($E271=1,EOMONTH(EDATE(Bonds!$I271,6*(33-1)),0),EDATE(Bonds!$I271,6*(33-1))))</f>
        <v/>
      </c>
      <c r="AM271" s="16" t="str">
        <f>IF(34&gt;$D271,"",IF($E271=1,EOMONTH(EDATE(Bonds!$I271,6*(34-1)),0),EDATE(Bonds!$I271,6*(34-1))))</f>
        <v/>
      </c>
      <c r="AN271" s="16" t="str">
        <f>IF(35&gt;$D271,"",IF($E271=1,EOMONTH(EDATE(Bonds!$I271,6*(35-1)),0),EDATE(Bonds!$I271,6*(35-1))))</f>
        <v/>
      </c>
      <c r="AO271" s="16" t="str">
        <f>IF(36&gt;$D271,"",IF($E271=1,EOMONTH(EDATE(Bonds!$I271,6*(36-1)),0),EDATE(Bonds!$I271,6*(36-1))))</f>
        <v/>
      </c>
      <c r="AP271" s="16" t="str">
        <f>IF(37&gt;$D271,"",IF($E271=1,EOMONTH(EDATE(Bonds!$I271,6*(37-1)),0),EDATE(Bonds!$I271,6*(37-1))))</f>
        <v/>
      </c>
      <c r="AQ271" s="16" t="str">
        <f>IF(38&gt;$D271,"",IF($E271=1,EOMONTH(EDATE(Bonds!$I271,6*(38-1)),0),EDATE(Bonds!$I271,6*(38-1))))</f>
        <v/>
      </c>
      <c r="AR271" s="16" t="str">
        <f>IF(39&gt;$D271,"",IF($E271=1,EOMONTH(EDATE(Bonds!$I271,6*(39-1)),0),EDATE(Bonds!$I271,6*(39-1))))</f>
        <v/>
      </c>
      <c r="AS271" s="16" t="str">
        <f>IF(40&gt;$D271,"",IF($E271=1,EOMONTH(EDATE(Bonds!$I271,6*(40-1)),0),EDATE(Bonds!$I271,6*(40-1))))</f>
        <v/>
      </c>
      <c r="AT271" s="16" t="str">
        <f>IF(41&gt;$D271,"",IF($E271=1,EOMONTH(EDATE(Bonds!$I271,6*(41-1)),0),EDATE(Bonds!$I271,6*(41-1))))</f>
        <v/>
      </c>
      <c r="AU271" s="16" t="str">
        <f>IF(42&gt;$D271,"",IF($E271=1,EOMONTH(EDATE(Bonds!$I271,6*(42-1)),0),EDATE(Bonds!$I271,6*(42-1))))</f>
        <v/>
      </c>
      <c r="AV271" s="16" t="str">
        <f>IF(43&gt;$D271,"",IF($E271=1,EOMONTH(EDATE(Bonds!$I271,6*(43-1)),0),EDATE(Bonds!$I271,6*(43-1))))</f>
        <v/>
      </c>
      <c r="AW271" s="16" t="str">
        <f>IF(44&gt;$D271,"",IF($E271=1,EOMONTH(EDATE(Bonds!$I271,6*(44-1)),0),EDATE(Bonds!$I271,6*(44-1))))</f>
        <v/>
      </c>
      <c r="AX271" s="16" t="str">
        <f>IF(45&gt;$D271,"",IF($E271=1,EOMONTH(EDATE(Bonds!$I271,6*(45-1)),0),EDATE(Bonds!$I271,6*(45-1))))</f>
        <v/>
      </c>
      <c r="AY271" s="16" t="str">
        <f>IF(46&gt;$D271,"",IF($E271=1,EOMONTH(EDATE(Bonds!$I271,6*(46-1)),0),EDATE(Bonds!$I271,6*(46-1))))</f>
        <v/>
      </c>
      <c r="AZ271" s="16" t="str">
        <f>IF(47&gt;$D271,"",IF($E271=1,EOMONTH(EDATE(Bonds!$I271,6*(47-1)),0),EDATE(Bonds!$I271,6*(47-1))))</f>
        <v/>
      </c>
      <c r="BA271" s="16" t="str">
        <f>IF(48&gt;$D271,"",IF($E271=1,EOMONTH(EDATE(Bonds!$I271,6*(48-1)),0),EDATE(Bonds!$I271,6*(48-1))))</f>
        <v/>
      </c>
      <c r="BB271" s="16" t="str">
        <f>IF(49&gt;$D271,"",IF($E271=1,EOMONTH(EDATE(Bonds!$I271,6*(49-1)),0),EDATE(Bonds!$I271,6*(49-1))))</f>
        <v/>
      </c>
      <c r="BC271" s="16" t="str">
        <f>IF(50&gt;$D271,"",IF($E271=1,EOMONTH(EDATE(Bonds!$I271,6*(50-1)),0),EDATE(Bonds!$I271,6*(50-1))))</f>
        <v/>
      </c>
      <c r="BD271" s="16" t="str">
        <f>IF(51&gt;$D271,"",IF($E271=1,EOMONTH(EDATE(Bonds!$I271,6*(51-1)),0),EDATE(Bonds!$I271,6*(51-1))))</f>
        <v/>
      </c>
      <c r="BE271" s="16" t="str">
        <f>IF(52&gt;$D271,"",IF($E271=1,EOMONTH(EDATE(Bonds!$I271,6*(52-1)),0),EDATE(Bonds!$I271,6*(52-1))))</f>
        <v/>
      </c>
      <c r="BF271" s="16" t="str">
        <f>IF(53&gt;$D271,"",IF($E271=1,EOMONTH(EDATE(Bonds!$I271,6*(53-1)),0),EDATE(Bonds!$I271,6*(53-1))))</f>
        <v/>
      </c>
      <c r="BG271" s="16" t="str">
        <f>IF(54&gt;$D271,"",IF($E271=1,EOMONTH(EDATE(Bonds!$I271,6*(54-1)),0),EDATE(Bonds!$I271,6*(54-1))))</f>
        <v/>
      </c>
      <c r="BH271" s="16" t="str">
        <f>IF(55&gt;$D271,"",IF($E271=1,EOMONTH(EDATE(Bonds!$I271,6*(55-1)),0),EDATE(Bonds!$I271,6*(55-1))))</f>
        <v/>
      </c>
      <c r="BI271" s="16" t="str">
        <f>IF(56&gt;$D271,"",IF($E271=1,EOMONTH(EDATE(Bonds!$I271,6*(56-1)),0),EDATE(Bonds!$I271,6*(56-1))))</f>
        <v/>
      </c>
      <c r="BJ271" s="16" t="str">
        <f>IF(57&gt;$D271,"",IF($E271=1,EOMONTH(EDATE(Bonds!$I271,6*(57-1)),0),EDATE(Bonds!$I271,6*(57-1))))</f>
        <v/>
      </c>
      <c r="BK271" s="16" t="str">
        <f>IF(58&gt;$D271,"",IF($E271=1,EOMONTH(EDATE(Bonds!$I271,6*(58-1)),0),EDATE(Bonds!$I271,6*(58-1))))</f>
        <v/>
      </c>
      <c r="BL271" s="16" t="str">
        <f>IF(59&gt;$D271,"",IF($E271=1,EOMONTH(EDATE(Bonds!$I271,6*(59-1)),0),EDATE(Bonds!$I271,6*(59-1))))</f>
        <v/>
      </c>
      <c r="BM271" s="16" t="str">
        <f>IF(60&gt;$D271,"",IF($E271=1,EOMONTH(EDATE(Bonds!$I271,6*(60-1)),0),EDATE(Bonds!$I271,6*(60-1))))</f>
        <v/>
      </c>
      <c r="BO271" s="22">
        <f t="shared" si="485"/>
        <v>3.9020657449939315E-2</v>
      </c>
      <c r="BP271" s="22">
        <f t="shared" si="486"/>
        <v>4.1110910077221674E-2</v>
      </c>
      <c r="BQ271" s="22">
        <f t="shared" si="487"/>
        <v>4.2474903504774571E-2</v>
      </c>
      <c r="BR271" s="22">
        <f t="shared" si="488"/>
        <v>4.3324176224102208E-2</v>
      </c>
      <c r="BS271" s="22">
        <f t="shared" si="489"/>
        <v>4.3859676958404203E-2</v>
      </c>
      <c r="BT271" s="22">
        <f t="shared" si="490"/>
        <v>4.4193064657407355E-2</v>
      </c>
      <c r="BU271" s="22">
        <f t="shared" si="491"/>
        <v>4.4421617888674783E-2</v>
      </c>
      <c r="BV271" s="22">
        <f t="shared" si="492"/>
        <v>4.4594344852586863E-2</v>
      </c>
      <c r="BW271" s="22">
        <f t="shared" si="493"/>
        <v>4.4754437131412791E-2</v>
      </c>
      <c r="BX271" s="22">
        <f t="shared" si="494"/>
        <v>4.4919387561918309E-2</v>
      </c>
      <c r="BY271" s="22">
        <f t="shared" si="495"/>
        <v>4.5107990909957416E-2</v>
      </c>
      <c r="BZ271" s="22">
        <f t="shared" si="496"/>
        <v>4.5321776780841601E-2</v>
      </c>
      <c r="CA271" s="22">
        <f t="shared" si="497"/>
        <v>4.5567503306295901E-2</v>
      </c>
      <c r="CB271" s="22">
        <f t="shared" si="498"/>
        <v>4.583740404551357E-2</v>
      </c>
      <c r="CC271" s="22">
        <f t="shared" si="499"/>
        <v>4.6137769365832942E-2</v>
      </c>
      <c r="CD271" s="22">
        <f t="shared" si="500"/>
        <v>4.645521716226661E-2</v>
      </c>
      <c r="CE271" s="22">
        <f t="shared" si="501"/>
        <v>4.6796125322790962E-2</v>
      </c>
      <c r="CF271" s="22">
        <f t="shared" si="502"/>
        <v>4.7145200785802852E-2</v>
      </c>
      <c r="CG271" s="22">
        <f t="shared" si="503"/>
        <v>4.7509852279928627E-2</v>
      </c>
      <c r="CH271" s="22">
        <f t="shared" si="504"/>
        <v>4.7876381656252784E-2</v>
      </c>
      <c r="CI271" s="22">
        <f t="shared" si="505"/>
        <v>4.8249241487260196E-2</v>
      </c>
      <c r="CJ271" s="22">
        <f t="shared" si="506"/>
        <v>4.8615125031018294E-2</v>
      </c>
      <c r="CK271" s="22">
        <f t="shared" si="507"/>
        <v>4.8983317960358812E-2</v>
      </c>
      <c r="CL271" s="22">
        <f t="shared" si="508"/>
        <v>4.9339393167434041E-2</v>
      </c>
      <c r="CM271" s="22">
        <f t="shared" si="509"/>
        <v>4.9693029322884663E-2</v>
      </c>
      <c r="CN271" s="22">
        <f t="shared" si="510"/>
        <v>5.0030933085680324E-2</v>
      </c>
      <c r="CO271" s="22">
        <f t="shared" si="511"/>
        <v>5.0362800518050539E-2</v>
      </c>
      <c r="CP271" s="22">
        <f t="shared" si="512"/>
        <v>5.0678294681596112E-2</v>
      </c>
      <c r="CQ271" s="22">
        <f t="shared" si="513"/>
        <v>5.098334388969953E-2</v>
      </c>
      <c r="CR271" s="22" t="str">
        <f t="shared" si="514"/>
        <v/>
      </c>
      <c r="CS271" s="22" t="str">
        <f t="shared" si="515"/>
        <v/>
      </c>
      <c r="CT271" s="22" t="str">
        <f t="shared" si="516"/>
        <v/>
      </c>
      <c r="CU271" s="22" t="str">
        <f t="shared" si="517"/>
        <v/>
      </c>
      <c r="CV271" s="22" t="str">
        <f t="shared" si="518"/>
        <v/>
      </c>
      <c r="CW271" s="22" t="str">
        <f t="shared" si="519"/>
        <v/>
      </c>
      <c r="CX271" s="22" t="str">
        <f t="shared" si="520"/>
        <v/>
      </c>
      <c r="CY271" s="22" t="str">
        <f t="shared" si="521"/>
        <v/>
      </c>
      <c r="CZ271" s="22" t="str">
        <f t="shared" si="522"/>
        <v/>
      </c>
      <c r="DA271" s="22" t="str">
        <f t="shared" si="523"/>
        <v/>
      </c>
      <c r="DB271" s="22" t="str">
        <f t="shared" si="524"/>
        <v/>
      </c>
      <c r="DC271" s="22" t="str">
        <f t="shared" si="525"/>
        <v/>
      </c>
      <c r="DD271" s="22" t="str">
        <f t="shared" si="526"/>
        <v/>
      </c>
      <c r="DE271" s="22" t="str">
        <f t="shared" si="527"/>
        <v/>
      </c>
      <c r="DF271" s="22" t="str">
        <f t="shared" si="528"/>
        <v/>
      </c>
      <c r="DG271" s="22" t="str">
        <f t="shared" si="529"/>
        <v/>
      </c>
      <c r="DH271" s="22" t="str">
        <f t="shared" si="530"/>
        <v/>
      </c>
      <c r="DI271" s="22" t="str">
        <f t="shared" si="531"/>
        <v/>
      </c>
      <c r="DJ271" s="22" t="str">
        <f t="shared" si="532"/>
        <v/>
      </c>
      <c r="DK271" s="22" t="str">
        <f t="shared" si="533"/>
        <v/>
      </c>
      <c r="DL271" s="22" t="str">
        <f t="shared" si="534"/>
        <v/>
      </c>
      <c r="DM271" s="22" t="str">
        <f t="shared" si="535"/>
        <v/>
      </c>
      <c r="DN271" s="22" t="str">
        <f t="shared" si="536"/>
        <v/>
      </c>
      <c r="DO271" s="22" t="str">
        <f t="shared" si="537"/>
        <v/>
      </c>
      <c r="DP271" s="22" t="str">
        <f t="shared" si="538"/>
        <v/>
      </c>
      <c r="DQ271" s="22" t="str">
        <f t="shared" si="539"/>
        <v/>
      </c>
      <c r="DR271" s="22" t="str">
        <f t="shared" si="540"/>
        <v/>
      </c>
      <c r="DS271" s="22" t="str">
        <f t="shared" si="541"/>
        <v/>
      </c>
      <c r="DT271" s="22" t="str">
        <f t="shared" si="542"/>
        <v/>
      </c>
      <c r="DU271" s="22" t="str">
        <f t="shared" si="543"/>
        <v/>
      </c>
      <c r="DV271" s="22" t="str">
        <f t="shared" si="544"/>
        <v/>
      </c>
      <c r="DX271" s="18">
        <f t="shared" si="545"/>
        <v>0.92160048123334215</v>
      </c>
      <c r="DY271" s="18">
        <f t="shared" si="546"/>
        <v>0.90217546583589314</v>
      </c>
      <c r="DZ271" s="18">
        <f t="shared" si="547"/>
        <v>0.88193884648931375</v>
      </c>
      <c r="EA271" s="18">
        <f t="shared" si="548"/>
        <v>0.86203719723750394</v>
      </c>
      <c r="EB271" s="18">
        <f t="shared" si="549"/>
        <v>0.84231249590406609</v>
      </c>
      <c r="EC271" s="18">
        <f t="shared" si="550"/>
        <v>0.823383715774619</v>
      </c>
      <c r="ED271" s="18">
        <f t="shared" si="551"/>
        <v>0.80461001859298309</v>
      </c>
      <c r="EE271" s="18">
        <f t="shared" si="552"/>
        <v>0.78654460410684679</v>
      </c>
      <c r="EF271" s="18">
        <f t="shared" si="553"/>
        <v>0.7685134089387492</v>
      </c>
      <c r="EG271" s="18">
        <f t="shared" si="554"/>
        <v>0.75103357422147132</v>
      </c>
      <c r="EH271" s="18">
        <f t="shared" si="555"/>
        <v>0.73346498082958311</v>
      </c>
      <c r="EI271" s="18">
        <f t="shared" si="556"/>
        <v>0.7162418008914897</v>
      </c>
      <c r="EJ271" s="18">
        <f t="shared" si="557"/>
        <v>0.6989556252911604</v>
      </c>
      <c r="EK271" s="18">
        <f t="shared" si="558"/>
        <v>0.68206006919379569</v>
      </c>
      <c r="EL271" s="18">
        <f t="shared" si="559"/>
        <v>0.66499185135292893</v>
      </c>
      <c r="EM271" s="18">
        <f t="shared" si="560"/>
        <v>0.64831394433869871</v>
      </c>
      <c r="EN271" s="18">
        <f t="shared" si="561"/>
        <v>0.63148738676101857</v>
      </c>
      <c r="EO271" s="18">
        <f t="shared" si="562"/>
        <v>0.6150795317184693</v>
      </c>
      <c r="EP271" s="18">
        <f t="shared" si="563"/>
        <v>0.59856883011312179</v>
      </c>
      <c r="EQ271" s="18">
        <f t="shared" si="564"/>
        <v>0.582429106718791</v>
      </c>
      <c r="ER271" s="18">
        <f t="shared" si="565"/>
        <v>0.56633026858759505</v>
      </c>
      <c r="ES271" s="18">
        <f t="shared" si="566"/>
        <v>0.55073151241031748</v>
      </c>
      <c r="ET271" s="18">
        <f t="shared" si="567"/>
        <v>0.53513846060842518</v>
      </c>
      <c r="EU271" s="18">
        <f t="shared" si="568"/>
        <v>0.52008005135869151</v>
      </c>
      <c r="EV271" s="18">
        <f t="shared" si="569"/>
        <v>0.50507590473272601</v>
      </c>
      <c r="EW271" s="18">
        <f t="shared" si="570"/>
        <v>0.49063139349113044</v>
      </c>
      <c r="EX271" s="18">
        <f t="shared" si="571"/>
        <v>0.4762817382527833</v>
      </c>
      <c r="EY271" s="18">
        <f t="shared" si="572"/>
        <v>0.46243107793258242</v>
      </c>
      <c r="EZ271" s="18">
        <f t="shared" si="573"/>
        <v>48.31910902040805</v>
      </c>
      <c r="FA271" s="18">
        <f t="shared" si="574"/>
        <v>0</v>
      </c>
      <c r="FB271" s="18">
        <f t="shared" si="575"/>
        <v>0</v>
      </c>
      <c r="FC271" s="18">
        <f t="shared" si="576"/>
        <v>0</v>
      </c>
      <c r="FD271" s="18">
        <f t="shared" si="577"/>
        <v>0</v>
      </c>
      <c r="FE271" s="18">
        <f t="shared" si="578"/>
        <v>0</v>
      </c>
      <c r="FF271" s="18">
        <f t="shared" si="579"/>
        <v>0</v>
      </c>
      <c r="FG271" s="18">
        <f t="shared" si="580"/>
        <v>0</v>
      </c>
      <c r="FH271" s="18">
        <f t="shared" si="581"/>
        <v>0</v>
      </c>
      <c r="FI271" s="18">
        <f t="shared" si="582"/>
        <v>0</v>
      </c>
      <c r="FJ271" s="18">
        <f t="shared" si="583"/>
        <v>0</v>
      </c>
      <c r="FK271" s="18">
        <f t="shared" si="584"/>
        <v>0</v>
      </c>
      <c r="FL271" s="18">
        <f t="shared" si="585"/>
        <v>0</v>
      </c>
      <c r="FM271" s="18">
        <f t="shared" si="586"/>
        <v>0</v>
      </c>
      <c r="FN271" s="18">
        <f t="shared" si="587"/>
        <v>0</v>
      </c>
      <c r="FO271" s="18">
        <f t="shared" si="588"/>
        <v>0</v>
      </c>
      <c r="FP271" s="18">
        <f t="shared" si="589"/>
        <v>0</v>
      </c>
      <c r="FQ271" s="18">
        <f t="shared" si="590"/>
        <v>0</v>
      </c>
      <c r="FR271" s="18">
        <f t="shared" si="591"/>
        <v>0</v>
      </c>
      <c r="FS271" s="18">
        <f t="shared" si="592"/>
        <v>0</v>
      </c>
      <c r="FT271" s="18">
        <f t="shared" si="593"/>
        <v>0</v>
      </c>
      <c r="FU271" s="18">
        <f t="shared" si="594"/>
        <v>0</v>
      </c>
      <c r="FV271" s="18">
        <f t="shared" si="595"/>
        <v>0</v>
      </c>
      <c r="FW271" s="18">
        <f t="shared" si="596"/>
        <v>0</v>
      </c>
      <c r="FX271" s="18">
        <f t="shared" si="597"/>
        <v>0</v>
      </c>
      <c r="FY271" s="18">
        <f t="shared" si="598"/>
        <v>0</v>
      </c>
      <c r="FZ271" s="18">
        <f t="shared" si="599"/>
        <v>0</v>
      </c>
      <c r="GA271" s="18">
        <f t="shared" si="600"/>
        <v>0</v>
      </c>
      <c r="GB271" s="18">
        <f t="shared" si="601"/>
        <v>0</v>
      </c>
      <c r="GC271" s="18">
        <f t="shared" si="602"/>
        <v>0</v>
      </c>
      <c r="GD271" s="18">
        <f t="shared" si="603"/>
        <v>0</v>
      </c>
      <c r="GE271" s="18">
        <f t="shared" si="604"/>
        <v>0</v>
      </c>
    </row>
    <row r="272" spans="1:187" x14ac:dyDescent="0.2">
      <c r="A272">
        <v>269</v>
      </c>
      <c r="B272" s="16">
        <f>Bonds!B272</f>
        <v>51547</v>
      </c>
      <c r="C272" s="17">
        <f>Bonds!C272</f>
        <v>4.75</v>
      </c>
      <c r="D272">
        <f>Bonds!Q272</f>
        <v>29</v>
      </c>
      <c r="E272">
        <f t="shared" si="484"/>
        <v>0</v>
      </c>
      <c r="F272" s="16">
        <f>IF(1&gt;$D272,"",IF($E272=1,EOMONTH(EDATE(Bonds!$I272,6*(1-1)),0),EDATE(Bonds!$I272,6*(1-1))))</f>
        <v>46433</v>
      </c>
      <c r="G272" s="16">
        <f>IF(2&gt;$D272,"",IF($E272=1,EOMONTH(EDATE(Bonds!$I272,6*(2-1)),0),EDATE(Bonds!$I272,6*(2-1))))</f>
        <v>46614</v>
      </c>
      <c r="H272" s="16">
        <f>IF(3&gt;$D272,"",IF($E272=1,EOMONTH(EDATE(Bonds!$I272,6*(3-1)),0),EDATE(Bonds!$I272,6*(3-1))))</f>
        <v>46798</v>
      </c>
      <c r="I272" s="16">
        <f>IF(4&gt;$D272,"",IF($E272=1,EOMONTH(EDATE(Bonds!$I272,6*(4-1)),0),EDATE(Bonds!$I272,6*(4-1))))</f>
        <v>46980</v>
      </c>
      <c r="J272" s="16">
        <f>IF(5&gt;$D272,"",IF($E272=1,EOMONTH(EDATE(Bonds!$I272,6*(5-1)),0),EDATE(Bonds!$I272,6*(5-1))))</f>
        <v>47164</v>
      </c>
      <c r="K272" s="16">
        <f>IF(6&gt;$D272,"",IF($E272=1,EOMONTH(EDATE(Bonds!$I272,6*(6-1)),0),EDATE(Bonds!$I272,6*(6-1))))</f>
        <v>47345</v>
      </c>
      <c r="L272" s="16">
        <f>IF(7&gt;$D272,"",IF($E272=1,EOMONTH(EDATE(Bonds!$I272,6*(7-1)),0),EDATE(Bonds!$I272,6*(7-1))))</f>
        <v>47529</v>
      </c>
      <c r="M272" s="16">
        <f>IF(8&gt;$D272,"",IF($E272=1,EOMONTH(EDATE(Bonds!$I272,6*(8-1)),0),EDATE(Bonds!$I272,6*(8-1))))</f>
        <v>47710</v>
      </c>
      <c r="N272" s="16">
        <f>IF(9&gt;$D272,"",IF($E272=1,EOMONTH(EDATE(Bonds!$I272,6*(9-1)),0),EDATE(Bonds!$I272,6*(9-1))))</f>
        <v>47894</v>
      </c>
      <c r="O272" s="16">
        <f>IF(10&gt;$D272,"",IF($E272=1,EOMONTH(EDATE(Bonds!$I272,6*(10-1)),0),EDATE(Bonds!$I272,6*(10-1))))</f>
        <v>48075</v>
      </c>
      <c r="P272" s="16">
        <f>IF(11&gt;$D272,"",IF($E272=1,EOMONTH(EDATE(Bonds!$I272,6*(11-1)),0),EDATE(Bonds!$I272,6*(11-1))))</f>
        <v>48259</v>
      </c>
      <c r="Q272" s="16">
        <f>IF(12&gt;$D272,"",IF($E272=1,EOMONTH(EDATE(Bonds!$I272,6*(12-1)),0),EDATE(Bonds!$I272,6*(12-1))))</f>
        <v>48441</v>
      </c>
      <c r="R272" s="16">
        <f>IF(13&gt;$D272,"",IF($E272=1,EOMONTH(EDATE(Bonds!$I272,6*(13-1)),0),EDATE(Bonds!$I272,6*(13-1))))</f>
        <v>48625</v>
      </c>
      <c r="S272" s="16">
        <f>IF(14&gt;$D272,"",IF($E272=1,EOMONTH(EDATE(Bonds!$I272,6*(14-1)),0),EDATE(Bonds!$I272,6*(14-1))))</f>
        <v>48806</v>
      </c>
      <c r="T272" s="16">
        <f>IF(15&gt;$D272,"",IF($E272=1,EOMONTH(EDATE(Bonds!$I272,6*(15-1)),0),EDATE(Bonds!$I272,6*(15-1))))</f>
        <v>48990</v>
      </c>
      <c r="U272" s="16">
        <f>IF(16&gt;$D272,"",IF($E272=1,EOMONTH(EDATE(Bonds!$I272,6*(16-1)),0),EDATE(Bonds!$I272,6*(16-1))))</f>
        <v>49171</v>
      </c>
      <c r="V272" s="16">
        <f>IF(17&gt;$D272,"",IF($E272=1,EOMONTH(EDATE(Bonds!$I272,6*(17-1)),0),EDATE(Bonds!$I272,6*(17-1))))</f>
        <v>49355</v>
      </c>
      <c r="W272" s="16">
        <f>IF(18&gt;$D272,"",IF($E272=1,EOMONTH(EDATE(Bonds!$I272,6*(18-1)),0),EDATE(Bonds!$I272,6*(18-1))))</f>
        <v>49536</v>
      </c>
      <c r="X272" s="16">
        <f>IF(19&gt;$D272,"",IF($E272=1,EOMONTH(EDATE(Bonds!$I272,6*(19-1)),0),EDATE(Bonds!$I272,6*(19-1))))</f>
        <v>49720</v>
      </c>
      <c r="Y272" s="16">
        <f>IF(20&gt;$D272,"",IF($E272=1,EOMONTH(EDATE(Bonds!$I272,6*(20-1)),0),EDATE(Bonds!$I272,6*(20-1))))</f>
        <v>49902</v>
      </c>
      <c r="Z272" s="16">
        <f>IF(21&gt;$D272,"",IF($E272=1,EOMONTH(EDATE(Bonds!$I272,6*(21-1)),0),EDATE(Bonds!$I272,6*(21-1))))</f>
        <v>50086</v>
      </c>
      <c r="AA272" s="16">
        <f>IF(22&gt;$D272,"",IF($E272=1,EOMONTH(EDATE(Bonds!$I272,6*(22-1)),0),EDATE(Bonds!$I272,6*(22-1))))</f>
        <v>50267</v>
      </c>
      <c r="AB272" s="16">
        <f>IF(23&gt;$D272,"",IF($E272=1,EOMONTH(EDATE(Bonds!$I272,6*(23-1)),0),EDATE(Bonds!$I272,6*(23-1))))</f>
        <v>50451</v>
      </c>
      <c r="AC272" s="16">
        <f>IF(24&gt;$D272,"",IF($E272=1,EOMONTH(EDATE(Bonds!$I272,6*(24-1)),0),EDATE(Bonds!$I272,6*(24-1))))</f>
        <v>50632</v>
      </c>
      <c r="AD272" s="16">
        <f>IF(25&gt;$D272,"",IF($E272=1,EOMONTH(EDATE(Bonds!$I272,6*(25-1)),0),EDATE(Bonds!$I272,6*(25-1))))</f>
        <v>50816</v>
      </c>
      <c r="AE272" s="16">
        <f>IF(26&gt;$D272,"",IF($E272=1,EOMONTH(EDATE(Bonds!$I272,6*(26-1)),0),EDATE(Bonds!$I272,6*(26-1))))</f>
        <v>50997</v>
      </c>
      <c r="AF272" s="16">
        <f>IF(27&gt;$D272,"",IF($E272=1,EOMONTH(EDATE(Bonds!$I272,6*(27-1)),0),EDATE(Bonds!$I272,6*(27-1))))</f>
        <v>51181</v>
      </c>
      <c r="AG272" s="16">
        <f>IF(28&gt;$D272,"",IF($E272=1,EOMONTH(EDATE(Bonds!$I272,6*(28-1)),0),EDATE(Bonds!$I272,6*(28-1))))</f>
        <v>51363</v>
      </c>
      <c r="AH272" s="16">
        <f>IF(29&gt;$D272,"",IF($E272=1,EOMONTH(EDATE(Bonds!$I272,6*(29-1)),0),EDATE(Bonds!$I272,6*(29-1))))</f>
        <v>51547</v>
      </c>
      <c r="AI272" s="16" t="str">
        <f>IF(30&gt;$D272,"",IF($E272=1,EOMONTH(EDATE(Bonds!$I272,6*(30-1)),0),EDATE(Bonds!$I272,6*(30-1))))</f>
        <v/>
      </c>
      <c r="AJ272" s="16" t="str">
        <f>IF(31&gt;$D272,"",IF($E272=1,EOMONTH(EDATE(Bonds!$I272,6*(31-1)),0),EDATE(Bonds!$I272,6*(31-1))))</f>
        <v/>
      </c>
      <c r="AK272" s="16" t="str">
        <f>IF(32&gt;$D272,"",IF($E272=1,EOMONTH(EDATE(Bonds!$I272,6*(32-1)),0),EDATE(Bonds!$I272,6*(32-1))))</f>
        <v/>
      </c>
      <c r="AL272" s="16" t="str">
        <f>IF(33&gt;$D272,"",IF($E272=1,EOMONTH(EDATE(Bonds!$I272,6*(33-1)),0),EDATE(Bonds!$I272,6*(33-1))))</f>
        <v/>
      </c>
      <c r="AM272" s="16" t="str">
        <f>IF(34&gt;$D272,"",IF($E272=1,EOMONTH(EDATE(Bonds!$I272,6*(34-1)),0),EDATE(Bonds!$I272,6*(34-1))))</f>
        <v/>
      </c>
      <c r="AN272" s="16" t="str">
        <f>IF(35&gt;$D272,"",IF($E272=1,EOMONTH(EDATE(Bonds!$I272,6*(35-1)),0),EDATE(Bonds!$I272,6*(35-1))))</f>
        <v/>
      </c>
      <c r="AO272" s="16" t="str">
        <f>IF(36&gt;$D272,"",IF($E272=1,EOMONTH(EDATE(Bonds!$I272,6*(36-1)),0),EDATE(Bonds!$I272,6*(36-1))))</f>
        <v/>
      </c>
      <c r="AP272" s="16" t="str">
        <f>IF(37&gt;$D272,"",IF($E272=1,EOMONTH(EDATE(Bonds!$I272,6*(37-1)),0),EDATE(Bonds!$I272,6*(37-1))))</f>
        <v/>
      </c>
      <c r="AQ272" s="16" t="str">
        <f>IF(38&gt;$D272,"",IF($E272=1,EOMONTH(EDATE(Bonds!$I272,6*(38-1)),0),EDATE(Bonds!$I272,6*(38-1))))</f>
        <v/>
      </c>
      <c r="AR272" s="16" t="str">
        <f>IF(39&gt;$D272,"",IF($E272=1,EOMONTH(EDATE(Bonds!$I272,6*(39-1)),0),EDATE(Bonds!$I272,6*(39-1))))</f>
        <v/>
      </c>
      <c r="AS272" s="16" t="str">
        <f>IF(40&gt;$D272,"",IF($E272=1,EOMONTH(EDATE(Bonds!$I272,6*(40-1)),0),EDATE(Bonds!$I272,6*(40-1))))</f>
        <v/>
      </c>
      <c r="AT272" s="16" t="str">
        <f>IF(41&gt;$D272,"",IF($E272=1,EOMONTH(EDATE(Bonds!$I272,6*(41-1)),0),EDATE(Bonds!$I272,6*(41-1))))</f>
        <v/>
      </c>
      <c r="AU272" s="16" t="str">
        <f>IF(42&gt;$D272,"",IF($E272=1,EOMONTH(EDATE(Bonds!$I272,6*(42-1)),0),EDATE(Bonds!$I272,6*(42-1))))</f>
        <v/>
      </c>
      <c r="AV272" s="16" t="str">
        <f>IF(43&gt;$D272,"",IF($E272=1,EOMONTH(EDATE(Bonds!$I272,6*(43-1)),0),EDATE(Bonds!$I272,6*(43-1))))</f>
        <v/>
      </c>
      <c r="AW272" s="16" t="str">
        <f>IF(44&gt;$D272,"",IF($E272=1,EOMONTH(EDATE(Bonds!$I272,6*(44-1)),0),EDATE(Bonds!$I272,6*(44-1))))</f>
        <v/>
      </c>
      <c r="AX272" s="16" t="str">
        <f>IF(45&gt;$D272,"",IF($E272=1,EOMONTH(EDATE(Bonds!$I272,6*(45-1)),0),EDATE(Bonds!$I272,6*(45-1))))</f>
        <v/>
      </c>
      <c r="AY272" s="16" t="str">
        <f>IF(46&gt;$D272,"",IF($E272=1,EOMONTH(EDATE(Bonds!$I272,6*(46-1)),0),EDATE(Bonds!$I272,6*(46-1))))</f>
        <v/>
      </c>
      <c r="AZ272" s="16" t="str">
        <f>IF(47&gt;$D272,"",IF($E272=1,EOMONTH(EDATE(Bonds!$I272,6*(47-1)),0),EDATE(Bonds!$I272,6*(47-1))))</f>
        <v/>
      </c>
      <c r="BA272" s="16" t="str">
        <f>IF(48&gt;$D272,"",IF($E272=1,EOMONTH(EDATE(Bonds!$I272,6*(48-1)),0),EDATE(Bonds!$I272,6*(48-1))))</f>
        <v/>
      </c>
      <c r="BB272" s="16" t="str">
        <f>IF(49&gt;$D272,"",IF($E272=1,EOMONTH(EDATE(Bonds!$I272,6*(49-1)),0),EDATE(Bonds!$I272,6*(49-1))))</f>
        <v/>
      </c>
      <c r="BC272" s="16" t="str">
        <f>IF(50&gt;$D272,"",IF($E272=1,EOMONTH(EDATE(Bonds!$I272,6*(50-1)),0),EDATE(Bonds!$I272,6*(50-1))))</f>
        <v/>
      </c>
      <c r="BD272" s="16" t="str">
        <f>IF(51&gt;$D272,"",IF($E272=1,EOMONTH(EDATE(Bonds!$I272,6*(51-1)),0),EDATE(Bonds!$I272,6*(51-1))))</f>
        <v/>
      </c>
      <c r="BE272" s="16" t="str">
        <f>IF(52&gt;$D272,"",IF($E272=1,EOMONTH(EDATE(Bonds!$I272,6*(52-1)),0),EDATE(Bonds!$I272,6*(52-1))))</f>
        <v/>
      </c>
      <c r="BF272" s="16" t="str">
        <f>IF(53&gt;$D272,"",IF($E272=1,EOMONTH(EDATE(Bonds!$I272,6*(53-1)),0),EDATE(Bonds!$I272,6*(53-1))))</f>
        <v/>
      </c>
      <c r="BG272" s="16" t="str">
        <f>IF(54&gt;$D272,"",IF($E272=1,EOMONTH(EDATE(Bonds!$I272,6*(54-1)),0),EDATE(Bonds!$I272,6*(54-1))))</f>
        <v/>
      </c>
      <c r="BH272" s="16" t="str">
        <f>IF(55&gt;$D272,"",IF($E272=1,EOMONTH(EDATE(Bonds!$I272,6*(55-1)),0),EDATE(Bonds!$I272,6*(55-1))))</f>
        <v/>
      </c>
      <c r="BI272" s="16" t="str">
        <f>IF(56&gt;$D272,"",IF($E272=1,EOMONTH(EDATE(Bonds!$I272,6*(56-1)),0),EDATE(Bonds!$I272,6*(56-1))))</f>
        <v/>
      </c>
      <c r="BJ272" s="16" t="str">
        <f>IF(57&gt;$D272,"",IF($E272=1,EOMONTH(EDATE(Bonds!$I272,6*(57-1)),0),EDATE(Bonds!$I272,6*(57-1))))</f>
        <v/>
      </c>
      <c r="BK272" s="16" t="str">
        <f>IF(58&gt;$D272,"",IF($E272=1,EOMONTH(EDATE(Bonds!$I272,6*(58-1)),0),EDATE(Bonds!$I272,6*(58-1))))</f>
        <v/>
      </c>
      <c r="BL272" s="16" t="str">
        <f>IF(59&gt;$D272,"",IF($E272=1,EOMONTH(EDATE(Bonds!$I272,6*(59-1)),0),EDATE(Bonds!$I272,6*(59-1))))</f>
        <v/>
      </c>
      <c r="BM272" s="16" t="str">
        <f>IF(60&gt;$D272,"",IF($E272=1,EOMONTH(EDATE(Bonds!$I272,6*(60-1)),0),EDATE(Bonds!$I272,6*(60-1))))</f>
        <v/>
      </c>
      <c r="BO272" s="22">
        <f t="shared" si="485"/>
        <v>3.9020657449939315E-2</v>
      </c>
      <c r="BP272" s="22">
        <f t="shared" si="486"/>
        <v>4.1110910077221674E-2</v>
      </c>
      <c r="BQ272" s="22">
        <f t="shared" si="487"/>
        <v>4.2474903504774571E-2</v>
      </c>
      <c r="BR272" s="22">
        <f t="shared" si="488"/>
        <v>4.3324176224102208E-2</v>
      </c>
      <c r="BS272" s="22">
        <f t="shared" si="489"/>
        <v>4.3859676958404203E-2</v>
      </c>
      <c r="BT272" s="22">
        <f t="shared" si="490"/>
        <v>4.4193064657407355E-2</v>
      </c>
      <c r="BU272" s="22">
        <f t="shared" si="491"/>
        <v>4.4421617888674783E-2</v>
      </c>
      <c r="BV272" s="22">
        <f t="shared" si="492"/>
        <v>4.4594344852586863E-2</v>
      </c>
      <c r="BW272" s="22">
        <f t="shared" si="493"/>
        <v>4.4754437131412791E-2</v>
      </c>
      <c r="BX272" s="22">
        <f t="shared" si="494"/>
        <v>4.4919387561918309E-2</v>
      </c>
      <c r="BY272" s="22">
        <f t="shared" si="495"/>
        <v>4.5107990909957416E-2</v>
      </c>
      <c r="BZ272" s="22">
        <f t="shared" si="496"/>
        <v>4.5321776780841601E-2</v>
      </c>
      <c r="CA272" s="22">
        <f t="shared" si="497"/>
        <v>4.5567503306295901E-2</v>
      </c>
      <c r="CB272" s="22">
        <f t="shared" si="498"/>
        <v>4.583740404551357E-2</v>
      </c>
      <c r="CC272" s="22">
        <f t="shared" si="499"/>
        <v>4.6137769365832942E-2</v>
      </c>
      <c r="CD272" s="22">
        <f t="shared" si="500"/>
        <v>4.645521716226661E-2</v>
      </c>
      <c r="CE272" s="22">
        <f t="shared" si="501"/>
        <v>4.6796125322790962E-2</v>
      </c>
      <c r="CF272" s="22">
        <f t="shared" si="502"/>
        <v>4.7145200785802852E-2</v>
      </c>
      <c r="CG272" s="22">
        <f t="shared" si="503"/>
        <v>4.7509852279928627E-2</v>
      </c>
      <c r="CH272" s="22">
        <f t="shared" si="504"/>
        <v>4.7876381656252784E-2</v>
      </c>
      <c r="CI272" s="22">
        <f t="shared" si="505"/>
        <v>4.8249241487260196E-2</v>
      </c>
      <c r="CJ272" s="22">
        <f t="shared" si="506"/>
        <v>4.8615125031018294E-2</v>
      </c>
      <c r="CK272" s="22">
        <f t="shared" si="507"/>
        <v>4.8983317960358812E-2</v>
      </c>
      <c r="CL272" s="22">
        <f t="shared" si="508"/>
        <v>4.9339393167434041E-2</v>
      </c>
      <c r="CM272" s="22">
        <f t="shared" si="509"/>
        <v>4.9693029322884663E-2</v>
      </c>
      <c r="CN272" s="22">
        <f t="shared" si="510"/>
        <v>5.0030933085680324E-2</v>
      </c>
      <c r="CO272" s="22">
        <f t="shared" si="511"/>
        <v>5.0362800518050539E-2</v>
      </c>
      <c r="CP272" s="22">
        <f t="shared" si="512"/>
        <v>5.0678294681596112E-2</v>
      </c>
      <c r="CQ272" s="22">
        <f t="shared" si="513"/>
        <v>5.098334388969953E-2</v>
      </c>
      <c r="CR272" s="22" t="str">
        <f t="shared" si="514"/>
        <v/>
      </c>
      <c r="CS272" s="22" t="str">
        <f t="shared" si="515"/>
        <v/>
      </c>
      <c r="CT272" s="22" t="str">
        <f t="shared" si="516"/>
        <v/>
      </c>
      <c r="CU272" s="22" t="str">
        <f t="shared" si="517"/>
        <v/>
      </c>
      <c r="CV272" s="22" t="str">
        <f t="shared" si="518"/>
        <v/>
      </c>
      <c r="CW272" s="22" t="str">
        <f t="shared" si="519"/>
        <v/>
      </c>
      <c r="CX272" s="22" t="str">
        <f t="shared" si="520"/>
        <v/>
      </c>
      <c r="CY272" s="22" t="str">
        <f t="shared" si="521"/>
        <v/>
      </c>
      <c r="CZ272" s="22" t="str">
        <f t="shared" si="522"/>
        <v/>
      </c>
      <c r="DA272" s="22" t="str">
        <f t="shared" si="523"/>
        <v/>
      </c>
      <c r="DB272" s="22" t="str">
        <f t="shared" si="524"/>
        <v/>
      </c>
      <c r="DC272" s="22" t="str">
        <f t="shared" si="525"/>
        <v/>
      </c>
      <c r="DD272" s="22" t="str">
        <f t="shared" si="526"/>
        <v/>
      </c>
      <c r="DE272" s="22" t="str">
        <f t="shared" si="527"/>
        <v/>
      </c>
      <c r="DF272" s="22" t="str">
        <f t="shared" si="528"/>
        <v/>
      </c>
      <c r="DG272" s="22" t="str">
        <f t="shared" si="529"/>
        <v/>
      </c>
      <c r="DH272" s="22" t="str">
        <f t="shared" si="530"/>
        <v/>
      </c>
      <c r="DI272" s="22" t="str">
        <f t="shared" si="531"/>
        <v/>
      </c>
      <c r="DJ272" s="22" t="str">
        <f t="shared" si="532"/>
        <v/>
      </c>
      <c r="DK272" s="22" t="str">
        <f t="shared" si="533"/>
        <v/>
      </c>
      <c r="DL272" s="22" t="str">
        <f t="shared" si="534"/>
        <v/>
      </c>
      <c r="DM272" s="22" t="str">
        <f t="shared" si="535"/>
        <v/>
      </c>
      <c r="DN272" s="22" t="str">
        <f t="shared" si="536"/>
        <v/>
      </c>
      <c r="DO272" s="22" t="str">
        <f t="shared" si="537"/>
        <v/>
      </c>
      <c r="DP272" s="22" t="str">
        <f t="shared" si="538"/>
        <v/>
      </c>
      <c r="DQ272" s="22" t="str">
        <f t="shared" si="539"/>
        <v/>
      </c>
      <c r="DR272" s="22" t="str">
        <f t="shared" si="540"/>
        <v/>
      </c>
      <c r="DS272" s="22" t="str">
        <f t="shared" si="541"/>
        <v/>
      </c>
      <c r="DT272" s="22" t="str">
        <f t="shared" si="542"/>
        <v/>
      </c>
      <c r="DU272" s="22" t="str">
        <f t="shared" si="543"/>
        <v/>
      </c>
      <c r="DV272" s="22" t="str">
        <f t="shared" si="544"/>
        <v/>
      </c>
      <c r="DX272" s="18">
        <f t="shared" si="545"/>
        <v>2.3347212191244666</v>
      </c>
      <c r="DY272" s="18">
        <f t="shared" si="546"/>
        <v>2.285511180117596</v>
      </c>
      <c r="DZ272" s="18">
        <f t="shared" si="547"/>
        <v>2.2342450777729281</v>
      </c>
      <c r="EA272" s="18">
        <f t="shared" si="548"/>
        <v>2.18382756633501</v>
      </c>
      <c r="EB272" s="18">
        <f t="shared" si="549"/>
        <v>2.1338583229569674</v>
      </c>
      <c r="EC272" s="18">
        <f t="shared" si="550"/>
        <v>2.0859054132957016</v>
      </c>
      <c r="ED272" s="18">
        <f t="shared" si="551"/>
        <v>2.0383453804355574</v>
      </c>
      <c r="EE272" s="18">
        <f t="shared" si="552"/>
        <v>1.9925796637373452</v>
      </c>
      <c r="EF272" s="18">
        <f t="shared" si="553"/>
        <v>1.9469006359781647</v>
      </c>
      <c r="EG272" s="18">
        <f t="shared" si="554"/>
        <v>1.9026183880277274</v>
      </c>
      <c r="EH272" s="18">
        <f t="shared" si="555"/>
        <v>1.858111284768277</v>
      </c>
      <c r="EI272" s="18">
        <f t="shared" si="556"/>
        <v>1.8144792289251073</v>
      </c>
      <c r="EJ272" s="18">
        <f t="shared" si="557"/>
        <v>1.7706875840709397</v>
      </c>
      <c r="EK272" s="18">
        <f t="shared" si="558"/>
        <v>1.7278855086242824</v>
      </c>
      <c r="EL272" s="18">
        <f t="shared" si="559"/>
        <v>1.6846460234274201</v>
      </c>
      <c r="EM272" s="18">
        <f t="shared" si="560"/>
        <v>1.6423953256580368</v>
      </c>
      <c r="EN272" s="18">
        <f t="shared" si="561"/>
        <v>1.5997680464612472</v>
      </c>
      <c r="EO272" s="18">
        <f t="shared" si="562"/>
        <v>1.5582014803534556</v>
      </c>
      <c r="EP272" s="18">
        <f t="shared" si="563"/>
        <v>1.5163743696199086</v>
      </c>
      <c r="EQ272" s="18">
        <f t="shared" si="564"/>
        <v>1.4754870703542704</v>
      </c>
      <c r="ER272" s="18">
        <f t="shared" si="565"/>
        <v>1.4347033470885739</v>
      </c>
      <c r="ES272" s="18">
        <f t="shared" si="566"/>
        <v>1.3951864981061375</v>
      </c>
      <c r="ET272" s="18">
        <f t="shared" si="567"/>
        <v>1.3556841002080104</v>
      </c>
      <c r="EU272" s="18">
        <f t="shared" si="568"/>
        <v>1.3175361301086852</v>
      </c>
      <c r="EV272" s="18">
        <f t="shared" si="569"/>
        <v>1.2795256253229057</v>
      </c>
      <c r="EW272" s="18">
        <f t="shared" si="570"/>
        <v>1.2429328635108639</v>
      </c>
      <c r="EX272" s="18">
        <f t="shared" si="571"/>
        <v>1.2065804035737178</v>
      </c>
      <c r="EY272" s="18">
        <f t="shared" si="572"/>
        <v>1.1714920640958755</v>
      </c>
      <c r="EZ272" s="18">
        <f t="shared" si="573"/>
        <v>49.00724493834575</v>
      </c>
      <c r="FA272" s="18">
        <f t="shared" si="574"/>
        <v>0</v>
      </c>
      <c r="FB272" s="18">
        <f t="shared" si="575"/>
        <v>0</v>
      </c>
      <c r="FC272" s="18">
        <f t="shared" si="576"/>
        <v>0</v>
      </c>
      <c r="FD272" s="18">
        <f t="shared" si="577"/>
        <v>0</v>
      </c>
      <c r="FE272" s="18">
        <f t="shared" si="578"/>
        <v>0</v>
      </c>
      <c r="FF272" s="18">
        <f t="shared" si="579"/>
        <v>0</v>
      </c>
      <c r="FG272" s="18">
        <f t="shared" si="580"/>
        <v>0</v>
      </c>
      <c r="FH272" s="18">
        <f t="shared" si="581"/>
        <v>0</v>
      </c>
      <c r="FI272" s="18">
        <f t="shared" si="582"/>
        <v>0</v>
      </c>
      <c r="FJ272" s="18">
        <f t="shared" si="583"/>
        <v>0</v>
      </c>
      <c r="FK272" s="18">
        <f t="shared" si="584"/>
        <v>0</v>
      </c>
      <c r="FL272" s="18">
        <f t="shared" si="585"/>
        <v>0</v>
      </c>
      <c r="FM272" s="18">
        <f t="shared" si="586"/>
        <v>0</v>
      </c>
      <c r="FN272" s="18">
        <f t="shared" si="587"/>
        <v>0</v>
      </c>
      <c r="FO272" s="18">
        <f t="shared" si="588"/>
        <v>0</v>
      </c>
      <c r="FP272" s="18">
        <f t="shared" si="589"/>
        <v>0</v>
      </c>
      <c r="FQ272" s="18">
        <f t="shared" si="590"/>
        <v>0</v>
      </c>
      <c r="FR272" s="18">
        <f t="shared" si="591"/>
        <v>0</v>
      </c>
      <c r="FS272" s="18">
        <f t="shared" si="592"/>
        <v>0</v>
      </c>
      <c r="FT272" s="18">
        <f t="shared" si="593"/>
        <v>0</v>
      </c>
      <c r="FU272" s="18">
        <f t="shared" si="594"/>
        <v>0</v>
      </c>
      <c r="FV272" s="18">
        <f t="shared" si="595"/>
        <v>0</v>
      </c>
      <c r="FW272" s="18">
        <f t="shared" si="596"/>
        <v>0</v>
      </c>
      <c r="FX272" s="18">
        <f t="shared" si="597"/>
        <v>0</v>
      </c>
      <c r="FY272" s="18">
        <f t="shared" si="598"/>
        <v>0</v>
      </c>
      <c r="FZ272" s="18">
        <f t="shared" si="599"/>
        <v>0</v>
      </c>
      <c r="GA272" s="18">
        <f t="shared" si="600"/>
        <v>0</v>
      </c>
      <c r="GB272" s="18">
        <f t="shared" si="601"/>
        <v>0</v>
      </c>
      <c r="GC272" s="18">
        <f t="shared" si="602"/>
        <v>0</v>
      </c>
      <c r="GD272" s="18">
        <f t="shared" si="603"/>
        <v>0</v>
      </c>
      <c r="GE272" s="18">
        <f t="shared" si="604"/>
        <v>0</v>
      </c>
    </row>
    <row r="273" spans="1:187" x14ac:dyDescent="0.2">
      <c r="A273">
        <v>270</v>
      </c>
      <c r="B273" s="16">
        <f>Bonds!B273</f>
        <v>51636</v>
      </c>
      <c r="C273" s="17">
        <f>Bonds!C273</f>
        <v>2.25</v>
      </c>
      <c r="D273">
        <f>Bonds!Q273</f>
        <v>30</v>
      </c>
      <c r="E273">
        <f t="shared" si="484"/>
        <v>0</v>
      </c>
      <c r="F273" s="16">
        <f>IF(1&gt;$D273,"",IF($E273=1,EOMONTH(EDATE(Bonds!$I273,6*(1-1)),0),EDATE(Bonds!$I273,6*(1-1))))</f>
        <v>46341</v>
      </c>
      <c r="G273" s="16">
        <f>IF(2&gt;$D273,"",IF($E273=1,EOMONTH(EDATE(Bonds!$I273,6*(2-1)),0),EDATE(Bonds!$I273,6*(2-1))))</f>
        <v>46522</v>
      </c>
      <c r="H273" s="16">
        <f>IF(3&gt;$D273,"",IF($E273=1,EOMONTH(EDATE(Bonds!$I273,6*(3-1)),0),EDATE(Bonds!$I273,6*(3-1))))</f>
        <v>46706</v>
      </c>
      <c r="I273" s="16">
        <f>IF(4&gt;$D273,"",IF($E273=1,EOMONTH(EDATE(Bonds!$I273,6*(4-1)),0),EDATE(Bonds!$I273,6*(4-1))))</f>
        <v>46888</v>
      </c>
      <c r="J273" s="16">
        <f>IF(5&gt;$D273,"",IF($E273=1,EOMONTH(EDATE(Bonds!$I273,6*(5-1)),0),EDATE(Bonds!$I273,6*(5-1))))</f>
        <v>47072</v>
      </c>
      <c r="K273" s="16">
        <f>IF(6&gt;$D273,"",IF($E273=1,EOMONTH(EDATE(Bonds!$I273,6*(6-1)),0),EDATE(Bonds!$I273,6*(6-1))))</f>
        <v>47253</v>
      </c>
      <c r="L273" s="16">
        <f>IF(7&gt;$D273,"",IF($E273=1,EOMONTH(EDATE(Bonds!$I273,6*(7-1)),0),EDATE(Bonds!$I273,6*(7-1))))</f>
        <v>47437</v>
      </c>
      <c r="M273" s="16">
        <f>IF(8&gt;$D273,"",IF($E273=1,EOMONTH(EDATE(Bonds!$I273,6*(8-1)),0),EDATE(Bonds!$I273,6*(8-1))))</f>
        <v>47618</v>
      </c>
      <c r="N273" s="16">
        <f>IF(9&gt;$D273,"",IF($E273=1,EOMONTH(EDATE(Bonds!$I273,6*(9-1)),0),EDATE(Bonds!$I273,6*(9-1))))</f>
        <v>47802</v>
      </c>
      <c r="O273" s="16">
        <f>IF(10&gt;$D273,"",IF($E273=1,EOMONTH(EDATE(Bonds!$I273,6*(10-1)),0),EDATE(Bonds!$I273,6*(10-1))))</f>
        <v>47983</v>
      </c>
      <c r="P273" s="16">
        <f>IF(11&gt;$D273,"",IF($E273=1,EOMONTH(EDATE(Bonds!$I273,6*(11-1)),0),EDATE(Bonds!$I273,6*(11-1))))</f>
        <v>48167</v>
      </c>
      <c r="Q273" s="16">
        <f>IF(12&gt;$D273,"",IF($E273=1,EOMONTH(EDATE(Bonds!$I273,6*(12-1)),0),EDATE(Bonds!$I273,6*(12-1))))</f>
        <v>48349</v>
      </c>
      <c r="R273" s="16">
        <f>IF(13&gt;$D273,"",IF($E273=1,EOMONTH(EDATE(Bonds!$I273,6*(13-1)),0),EDATE(Bonds!$I273,6*(13-1))))</f>
        <v>48533</v>
      </c>
      <c r="S273" s="16">
        <f>IF(14&gt;$D273,"",IF($E273=1,EOMONTH(EDATE(Bonds!$I273,6*(14-1)),0),EDATE(Bonds!$I273,6*(14-1))))</f>
        <v>48714</v>
      </c>
      <c r="T273" s="16">
        <f>IF(15&gt;$D273,"",IF($E273=1,EOMONTH(EDATE(Bonds!$I273,6*(15-1)),0),EDATE(Bonds!$I273,6*(15-1))))</f>
        <v>48898</v>
      </c>
      <c r="U273" s="16">
        <f>IF(16&gt;$D273,"",IF($E273=1,EOMONTH(EDATE(Bonds!$I273,6*(16-1)),0),EDATE(Bonds!$I273,6*(16-1))))</f>
        <v>49079</v>
      </c>
      <c r="V273" s="16">
        <f>IF(17&gt;$D273,"",IF($E273=1,EOMONTH(EDATE(Bonds!$I273,6*(17-1)),0),EDATE(Bonds!$I273,6*(17-1))))</f>
        <v>49263</v>
      </c>
      <c r="W273" s="16">
        <f>IF(18&gt;$D273,"",IF($E273=1,EOMONTH(EDATE(Bonds!$I273,6*(18-1)),0),EDATE(Bonds!$I273,6*(18-1))))</f>
        <v>49444</v>
      </c>
      <c r="X273" s="16">
        <f>IF(19&gt;$D273,"",IF($E273=1,EOMONTH(EDATE(Bonds!$I273,6*(19-1)),0),EDATE(Bonds!$I273,6*(19-1))))</f>
        <v>49628</v>
      </c>
      <c r="Y273" s="16">
        <f>IF(20&gt;$D273,"",IF($E273=1,EOMONTH(EDATE(Bonds!$I273,6*(20-1)),0),EDATE(Bonds!$I273,6*(20-1))))</f>
        <v>49810</v>
      </c>
      <c r="Z273" s="16">
        <f>IF(21&gt;$D273,"",IF($E273=1,EOMONTH(EDATE(Bonds!$I273,6*(21-1)),0),EDATE(Bonds!$I273,6*(21-1))))</f>
        <v>49994</v>
      </c>
      <c r="AA273" s="16">
        <f>IF(22&gt;$D273,"",IF($E273=1,EOMONTH(EDATE(Bonds!$I273,6*(22-1)),0),EDATE(Bonds!$I273,6*(22-1))))</f>
        <v>50175</v>
      </c>
      <c r="AB273" s="16">
        <f>IF(23&gt;$D273,"",IF($E273=1,EOMONTH(EDATE(Bonds!$I273,6*(23-1)),0),EDATE(Bonds!$I273,6*(23-1))))</f>
        <v>50359</v>
      </c>
      <c r="AC273" s="16">
        <f>IF(24&gt;$D273,"",IF($E273=1,EOMONTH(EDATE(Bonds!$I273,6*(24-1)),0),EDATE(Bonds!$I273,6*(24-1))))</f>
        <v>50540</v>
      </c>
      <c r="AD273" s="16">
        <f>IF(25&gt;$D273,"",IF($E273=1,EOMONTH(EDATE(Bonds!$I273,6*(25-1)),0),EDATE(Bonds!$I273,6*(25-1))))</f>
        <v>50724</v>
      </c>
      <c r="AE273" s="16">
        <f>IF(26&gt;$D273,"",IF($E273=1,EOMONTH(EDATE(Bonds!$I273,6*(26-1)),0),EDATE(Bonds!$I273,6*(26-1))))</f>
        <v>50905</v>
      </c>
      <c r="AF273" s="16">
        <f>IF(27&gt;$D273,"",IF($E273=1,EOMONTH(EDATE(Bonds!$I273,6*(27-1)),0),EDATE(Bonds!$I273,6*(27-1))))</f>
        <v>51089</v>
      </c>
      <c r="AG273" s="16">
        <f>IF(28&gt;$D273,"",IF($E273=1,EOMONTH(EDATE(Bonds!$I273,6*(28-1)),0),EDATE(Bonds!$I273,6*(28-1))))</f>
        <v>51271</v>
      </c>
      <c r="AH273" s="16">
        <f>IF(29&gt;$D273,"",IF($E273=1,EOMONTH(EDATE(Bonds!$I273,6*(29-1)),0),EDATE(Bonds!$I273,6*(29-1))))</f>
        <v>51455</v>
      </c>
      <c r="AI273" s="16">
        <f>IF(30&gt;$D273,"",IF($E273=1,EOMONTH(EDATE(Bonds!$I273,6*(30-1)),0),EDATE(Bonds!$I273,6*(30-1))))</f>
        <v>51636</v>
      </c>
      <c r="AJ273" s="16" t="str">
        <f>IF(31&gt;$D273,"",IF($E273=1,EOMONTH(EDATE(Bonds!$I273,6*(31-1)),0),EDATE(Bonds!$I273,6*(31-1))))</f>
        <v/>
      </c>
      <c r="AK273" s="16" t="str">
        <f>IF(32&gt;$D273,"",IF($E273=1,EOMONTH(EDATE(Bonds!$I273,6*(32-1)),0),EDATE(Bonds!$I273,6*(32-1))))</f>
        <v/>
      </c>
      <c r="AL273" s="16" t="str">
        <f>IF(33&gt;$D273,"",IF($E273=1,EOMONTH(EDATE(Bonds!$I273,6*(33-1)),0),EDATE(Bonds!$I273,6*(33-1))))</f>
        <v/>
      </c>
      <c r="AM273" s="16" t="str">
        <f>IF(34&gt;$D273,"",IF($E273=1,EOMONTH(EDATE(Bonds!$I273,6*(34-1)),0),EDATE(Bonds!$I273,6*(34-1))))</f>
        <v/>
      </c>
      <c r="AN273" s="16" t="str">
        <f>IF(35&gt;$D273,"",IF($E273=1,EOMONTH(EDATE(Bonds!$I273,6*(35-1)),0),EDATE(Bonds!$I273,6*(35-1))))</f>
        <v/>
      </c>
      <c r="AO273" s="16" t="str">
        <f>IF(36&gt;$D273,"",IF($E273=1,EOMONTH(EDATE(Bonds!$I273,6*(36-1)),0),EDATE(Bonds!$I273,6*(36-1))))</f>
        <v/>
      </c>
      <c r="AP273" s="16" t="str">
        <f>IF(37&gt;$D273,"",IF($E273=1,EOMONTH(EDATE(Bonds!$I273,6*(37-1)),0),EDATE(Bonds!$I273,6*(37-1))))</f>
        <v/>
      </c>
      <c r="AQ273" s="16" t="str">
        <f>IF(38&gt;$D273,"",IF($E273=1,EOMONTH(EDATE(Bonds!$I273,6*(38-1)),0),EDATE(Bonds!$I273,6*(38-1))))</f>
        <v/>
      </c>
      <c r="AR273" s="16" t="str">
        <f>IF(39&gt;$D273,"",IF($E273=1,EOMONTH(EDATE(Bonds!$I273,6*(39-1)),0),EDATE(Bonds!$I273,6*(39-1))))</f>
        <v/>
      </c>
      <c r="AS273" s="16" t="str">
        <f>IF(40&gt;$D273,"",IF($E273=1,EOMONTH(EDATE(Bonds!$I273,6*(40-1)),0),EDATE(Bonds!$I273,6*(40-1))))</f>
        <v/>
      </c>
      <c r="AT273" s="16" t="str">
        <f>IF(41&gt;$D273,"",IF($E273=1,EOMONTH(EDATE(Bonds!$I273,6*(41-1)),0),EDATE(Bonds!$I273,6*(41-1))))</f>
        <v/>
      </c>
      <c r="AU273" s="16" t="str">
        <f>IF(42&gt;$D273,"",IF($E273=1,EOMONTH(EDATE(Bonds!$I273,6*(42-1)),0),EDATE(Bonds!$I273,6*(42-1))))</f>
        <v/>
      </c>
      <c r="AV273" s="16" t="str">
        <f>IF(43&gt;$D273,"",IF($E273=1,EOMONTH(EDATE(Bonds!$I273,6*(43-1)),0),EDATE(Bonds!$I273,6*(43-1))))</f>
        <v/>
      </c>
      <c r="AW273" s="16" t="str">
        <f>IF(44&gt;$D273,"",IF($E273=1,EOMONTH(EDATE(Bonds!$I273,6*(44-1)),0),EDATE(Bonds!$I273,6*(44-1))))</f>
        <v/>
      </c>
      <c r="AX273" s="16" t="str">
        <f>IF(45&gt;$D273,"",IF($E273=1,EOMONTH(EDATE(Bonds!$I273,6*(45-1)),0),EDATE(Bonds!$I273,6*(45-1))))</f>
        <v/>
      </c>
      <c r="AY273" s="16" t="str">
        <f>IF(46&gt;$D273,"",IF($E273=1,EOMONTH(EDATE(Bonds!$I273,6*(46-1)),0),EDATE(Bonds!$I273,6*(46-1))))</f>
        <v/>
      </c>
      <c r="AZ273" s="16" t="str">
        <f>IF(47&gt;$D273,"",IF($E273=1,EOMONTH(EDATE(Bonds!$I273,6*(47-1)),0),EDATE(Bonds!$I273,6*(47-1))))</f>
        <v/>
      </c>
      <c r="BA273" s="16" t="str">
        <f>IF(48&gt;$D273,"",IF($E273=1,EOMONTH(EDATE(Bonds!$I273,6*(48-1)),0),EDATE(Bonds!$I273,6*(48-1))))</f>
        <v/>
      </c>
      <c r="BB273" s="16" t="str">
        <f>IF(49&gt;$D273,"",IF($E273=1,EOMONTH(EDATE(Bonds!$I273,6*(49-1)),0),EDATE(Bonds!$I273,6*(49-1))))</f>
        <v/>
      </c>
      <c r="BC273" s="16" t="str">
        <f>IF(50&gt;$D273,"",IF($E273=1,EOMONTH(EDATE(Bonds!$I273,6*(50-1)),0),EDATE(Bonds!$I273,6*(50-1))))</f>
        <v/>
      </c>
      <c r="BD273" s="16" t="str">
        <f>IF(51&gt;$D273,"",IF($E273=1,EOMONTH(EDATE(Bonds!$I273,6*(51-1)),0),EDATE(Bonds!$I273,6*(51-1))))</f>
        <v/>
      </c>
      <c r="BE273" s="16" t="str">
        <f>IF(52&gt;$D273,"",IF($E273=1,EOMONTH(EDATE(Bonds!$I273,6*(52-1)),0),EDATE(Bonds!$I273,6*(52-1))))</f>
        <v/>
      </c>
      <c r="BF273" s="16" t="str">
        <f>IF(53&gt;$D273,"",IF($E273=1,EOMONTH(EDATE(Bonds!$I273,6*(53-1)),0),EDATE(Bonds!$I273,6*(53-1))))</f>
        <v/>
      </c>
      <c r="BG273" s="16" t="str">
        <f>IF(54&gt;$D273,"",IF($E273=1,EOMONTH(EDATE(Bonds!$I273,6*(54-1)),0),EDATE(Bonds!$I273,6*(54-1))))</f>
        <v/>
      </c>
      <c r="BH273" s="16" t="str">
        <f>IF(55&gt;$D273,"",IF($E273=1,EOMONTH(EDATE(Bonds!$I273,6*(55-1)),0),EDATE(Bonds!$I273,6*(55-1))))</f>
        <v/>
      </c>
      <c r="BI273" s="16" t="str">
        <f>IF(56&gt;$D273,"",IF($E273=1,EOMONTH(EDATE(Bonds!$I273,6*(56-1)),0),EDATE(Bonds!$I273,6*(56-1))))</f>
        <v/>
      </c>
      <c r="BJ273" s="16" t="str">
        <f>IF(57&gt;$D273,"",IF($E273=1,EOMONTH(EDATE(Bonds!$I273,6*(57-1)),0),EDATE(Bonds!$I273,6*(57-1))))</f>
        <v/>
      </c>
      <c r="BK273" s="16" t="str">
        <f>IF(58&gt;$D273,"",IF($E273=1,EOMONTH(EDATE(Bonds!$I273,6*(58-1)),0),EDATE(Bonds!$I273,6*(58-1))))</f>
        <v/>
      </c>
      <c r="BL273" s="16" t="str">
        <f>IF(59&gt;$D273,"",IF($E273=1,EOMONTH(EDATE(Bonds!$I273,6*(59-1)),0),EDATE(Bonds!$I273,6*(59-1))))</f>
        <v/>
      </c>
      <c r="BM273" s="16" t="str">
        <f>IF(60&gt;$D273,"",IF($E273=1,EOMONTH(EDATE(Bonds!$I273,6*(60-1)),0),EDATE(Bonds!$I273,6*(60-1))))</f>
        <v/>
      </c>
      <c r="BO273" s="22">
        <f t="shared" si="485"/>
        <v>3.7565785405683505E-2</v>
      </c>
      <c r="BP273" s="22">
        <f t="shared" si="486"/>
        <v>4.0160676278393273E-2</v>
      </c>
      <c r="BQ273" s="22">
        <f t="shared" si="487"/>
        <v>4.1870554774944578E-2</v>
      </c>
      <c r="BR273" s="22">
        <f t="shared" si="488"/>
        <v>4.2944346408813706E-2</v>
      </c>
      <c r="BS273" s="22">
        <f t="shared" si="489"/>
        <v>4.3623509349526628E-2</v>
      </c>
      <c r="BT273" s="22">
        <f t="shared" si="490"/>
        <v>4.4041581237153717E-2</v>
      </c>
      <c r="BU273" s="22">
        <f t="shared" si="491"/>
        <v>4.4317074211346924E-2</v>
      </c>
      <c r="BV273" s="22">
        <f t="shared" si="492"/>
        <v>4.4510349250378764E-2</v>
      </c>
      <c r="BW273" s="22">
        <f t="shared" si="493"/>
        <v>4.4674613164434704E-2</v>
      </c>
      <c r="BX273" s="22">
        <f t="shared" si="494"/>
        <v>4.4833625781918747E-2</v>
      </c>
      <c r="BY273" s="22">
        <f t="shared" si="495"/>
        <v>4.5010512910652625E-2</v>
      </c>
      <c r="BZ273" s="22">
        <f t="shared" si="496"/>
        <v>4.5210114329299472E-2</v>
      </c>
      <c r="CA273" s="22">
        <f t="shared" si="497"/>
        <v>4.5440922075908718E-2</v>
      </c>
      <c r="CB273" s="22">
        <f t="shared" si="498"/>
        <v>4.5696854602848114E-2</v>
      </c>
      <c r="CC273" s="22">
        <f t="shared" si="499"/>
        <v>4.5984524498779974E-2</v>
      </c>
      <c r="CD273" s="22">
        <f t="shared" si="500"/>
        <v>4.6291383442721178E-2</v>
      </c>
      <c r="CE273" s="22">
        <f t="shared" si="501"/>
        <v>4.6623645537634352E-2</v>
      </c>
      <c r="CF273" s="22">
        <f t="shared" si="502"/>
        <v>4.6966325803694697E-2</v>
      </c>
      <c r="CG273" s="22">
        <f t="shared" si="503"/>
        <v>4.7326545055286634E-2</v>
      </c>
      <c r="CH273" s="22">
        <f t="shared" si="504"/>
        <v>4.7690605889772114E-2</v>
      </c>
      <c r="CI273" s="22">
        <f t="shared" si="505"/>
        <v>4.8062733545475515E-2</v>
      </c>
      <c r="CJ273" s="22">
        <f t="shared" si="506"/>
        <v>4.8429443223478592E-2</v>
      </c>
      <c r="CK273" s="22">
        <f t="shared" si="507"/>
        <v>4.8799858255796857E-2</v>
      </c>
      <c r="CL273" s="22">
        <f t="shared" si="508"/>
        <v>4.9159299064806136E-2</v>
      </c>
      <c r="CM273" s="22">
        <f t="shared" si="509"/>
        <v>4.9517382545170303E-2</v>
      </c>
      <c r="CN273" s="22">
        <f t="shared" si="510"/>
        <v>4.986051383334713E-2</v>
      </c>
      <c r="CO273" s="22">
        <f t="shared" si="511"/>
        <v>5.0198416914347857E-2</v>
      </c>
      <c r="CP273" s="22">
        <f t="shared" si="512"/>
        <v>5.0520467743513063E-2</v>
      </c>
      <c r="CQ273" s="22">
        <f t="shared" si="513"/>
        <v>5.0832622154490456E-2</v>
      </c>
      <c r="CR273" s="22">
        <f t="shared" si="514"/>
        <v>5.1125631182393605E-2</v>
      </c>
      <c r="CS273" s="22" t="str">
        <f t="shared" si="515"/>
        <v/>
      </c>
      <c r="CT273" s="22" t="str">
        <f t="shared" si="516"/>
        <v/>
      </c>
      <c r="CU273" s="22" t="str">
        <f t="shared" si="517"/>
        <v/>
      </c>
      <c r="CV273" s="22" t="str">
        <f t="shared" si="518"/>
        <v/>
      </c>
      <c r="CW273" s="22" t="str">
        <f t="shared" si="519"/>
        <v/>
      </c>
      <c r="CX273" s="22" t="str">
        <f t="shared" si="520"/>
        <v/>
      </c>
      <c r="CY273" s="22" t="str">
        <f t="shared" si="521"/>
        <v/>
      </c>
      <c r="CZ273" s="22" t="str">
        <f t="shared" si="522"/>
        <v/>
      </c>
      <c r="DA273" s="22" t="str">
        <f t="shared" si="523"/>
        <v/>
      </c>
      <c r="DB273" s="22" t="str">
        <f t="shared" si="524"/>
        <v/>
      </c>
      <c r="DC273" s="22" t="str">
        <f t="shared" si="525"/>
        <v/>
      </c>
      <c r="DD273" s="22" t="str">
        <f t="shared" si="526"/>
        <v/>
      </c>
      <c r="DE273" s="22" t="str">
        <f t="shared" si="527"/>
        <v/>
      </c>
      <c r="DF273" s="22" t="str">
        <f t="shared" si="528"/>
        <v/>
      </c>
      <c r="DG273" s="22" t="str">
        <f t="shared" si="529"/>
        <v/>
      </c>
      <c r="DH273" s="22" t="str">
        <f t="shared" si="530"/>
        <v/>
      </c>
      <c r="DI273" s="22" t="str">
        <f t="shared" si="531"/>
        <v/>
      </c>
      <c r="DJ273" s="22" t="str">
        <f t="shared" si="532"/>
        <v/>
      </c>
      <c r="DK273" s="22" t="str">
        <f t="shared" si="533"/>
        <v/>
      </c>
      <c r="DL273" s="22" t="str">
        <f t="shared" si="534"/>
        <v/>
      </c>
      <c r="DM273" s="22" t="str">
        <f t="shared" si="535"/>
        <v/>
      </c>
      <c r="DN273" s="22" t="str">
        <f t="shared" si="536"/>
        <v/>
      </c>
      <c r="DO273" s="22" t="str">
        <f t="shared" si="537"/>
        <v/>
      </c>
      <c r="DP273" s="22" t="str">
        <f t="shared" si="538"/>
        <v/>
      </c>
      <c r="DQ273" s="22" t="str">
        <f t="shared" si="539"/>
        <v/>
      </c>
      <c r="DR273" s="22" t="str">
        <f t="shared" si="540"/>
        <v/>
      </c>
      <c r="DS273" s="22" t="str">
        <f t="shared" si="541"/>
        <v/>
      </c>
      <c r="DT273" s="22" t="str">
        <f t="shared" si="542"/>
        <v/>
      </c>
      <c r="DU273" s="22" t="str">
        <f t="shared" si="543"/>
        <v/>
      </c>
      <c r="DV273" s="22" t="str">
        <f t="shared" si="544"/>
        <v/>
      </c>
      <c r="DX273" s="18">
        <f t="shared" si="545"/>
        <v>1.1171541100381217</v>
      </c>
      <c r="DY273" s="18">
        <f t="shared" si="546"/>
        <v>1.0945964454666774</v>
      </c>
      <c r="DZ273" s="18">
        <f t="shared" si="547"/>
        <v>1.0704851309892316</v>
      </c>
      <c r="EA273" s="18">
        <f t="shared" si="548"/>
        <v>1.0464722581207138</v>
      </c>
      <c r="EB273" s="18">
        <f t="shared" si="549"/>
        <v>1.0225396451472375</v>
      </c>
      <c r="EC273" s="18">
        <f t="shared" si="550"/>
        <v>0.99953451495308188</v>
      </c>
      <c r="ED273" s="18">
        <f t="shared" si="551"/>
        <v>0.97672910733947571</v>
      </c>
      <c r="EE273" s="18">
        <f t="shared" si="552"/>
        <v>0.9548179808103836</v>
      </c>
      <c r="EF273" s="18">
        <f t="shared" si="553"/>
        <v>0.93299003869427222</v>
      </c>
      <c r="EG273" s="18">
        <f t="shared" si="554"/>
        <v>0.91186855249157717</v>
      </c>
      <c r="EH273" s="18">
        <f t="shared" si="555"/>
        <v>0.89067260512595769</v>
      </c>
      <c r="EI273" s="18">
        <f t="shared" si="556"/>
        <v>0.86991721150643131</v>
      </c>
      <c r="EJ273" s="18">
        <f t="shared" si="557"/>
        <v>0.84910095081704851</v>
      </c>
      <c r="EK273" s="18">
        <f t="shared" si="558"/>
        <v>0.82876179583023923</v>
      </c>
      <c r="EL273" s="18">
        <f t="shared" si="559"/>
        <v>0.80821466136494224</v>
      </c>
      <c r="EM273" s="18">
        <f t="shared" si="560"/>
        <v>0.78813183393768682</v>
      </c>
      <c r="EN273" s="18">
        <f t="shared" si="561"/>
        <v>0.76786015695948684</v>
      </c>
      <c r="EO273" s="18">
        <f t="shared" si="562"/>
        <v>0.74808029393015707</v>
      </c>
      <c r="EP273" s="18">
        <f t="shared" si="563"/>
        <v>0.72816166105381841</v>
      </c>
      <c r="EQ273" s="18">
        <f t="shared" si="564"/>
        <v>0.70867479827618363</v>
      </c>
      <c r="ER273" s="18">
        <f t="shared" si="565"/>
        <v>0.68922087292069389</v>
      </c>
      <c r="ES273" s="18">
        <f t="shared" si="566"/>
        <v>0.67035516172898368</v>
      </c>
      <c r="ET273" s="18">
        <f t="shared" si="567"/>
        <v>0.65148039150821524</v>
      </c>
      <c r="EU273" s="18">
        <f t="shared" si="568"/>
        <v>0.63323772598458783</v>
      </c>
      <c r="EV273" s="18">
        <f t="shared" si="569"/>
        <v>0.61504631610520544</v>
      </c>
      <c r="EW273" s="18">
        <f t="shared" si="570"/>
        <v>0.59752008808784551</v>
      </c>
      <c r="EX273" s="18">
        <f t="shared" si="571"/>
        <v>0.58009638524330875</v>
      </c>
      <c r="EY273" s="18">
        <f t="shared" si="572"/>
        <v>0.56326709931350272</v>
      </c>
      <c r="EZ273" s="18">
        <f t="shared" si="573"/>
        <v>0.54667492978852639</v>
      </c>
      <c r="FA273" s="18">
        <f t="shared" si="574"/>
        <v>47.710942426154354</v>
      </c>
      <c r="FB273" s="18">
        <f t="shared" si="575"/>
        <v>0</v>
      </c>
      <c r="FC273" s="18">
        <f t="shared" si="576"/>
        <v>0</v>
      </c>
      <c r="FD273" s="18">
        <f t="shared" si="577"/>
        <v>0</v>
      </c>
      <c r="FE273" s="18">
        <f t="shared" si="578"/>
        <v>0</v>
      </c>
      <c r="FF273" s="18">
        <f t="shared" si="579"/>
        <v>0</v>
      </c>
      <c r="FG273" s="18">
        <f t="shared" si="580"/>
        <v>0</v>
      </c>
      <c r="FH273" s="18">
        <f t="shared" si="581"/>
        <v>0</v>
      </c>
      <c r="FI273" s="18">
        <f t="shared" si="582"/>
        <v>0</v>
      </c>
      <c r="FJ273" s="18">
        <f t="shared" si="583"/>
        <v>0</v>
      </c>
      <c r="FK273" s="18">
        <f t="shared" si="584"/>
        <v>0</v>
      </c>
      <c r="FL273" s="18">
        <f t="shared" si="585"/>
        <v>0</v>
      </c>
      <c r="FM273" s="18">
        <f t="shared" si="586"/>
        <v>0</v>
      </c>
      <c r="FN273" s="18">
        <f t="shared" si="587"/>
        <v>0</v>
      </c>
      <c r="FO273" s="18">
        <f t="shared" si="588"/>
        <v>0</v>
      </c>
      <c r="FP273" s="18">
        <f t="shared" si="589"/>
        <v>0</v>
      </c>
      <c r="FQ273" s="18">
        <f t="shared" si="590"/>
        <v>0</v>
      </c>
      <c r="FR273" s="18">
        <f t="shared" si="591"/>
        <v>0</v>
      </c>
      <c r="FS273" s="18">
        <f t="shared" si="592"/>
        <v>0</v>
      </c>
      <c r="FT273" s="18">
        <f t="shared" si="593"/>
        <v>0</v>
      </c>
      <c r="FU273" s="18">
        <f t="shared" si="594"/>
        <v>0</v>
      </c>
      <c r="FV273" s="18">
        <f t="shared" si="595"/>
        <v>0</v>
      </c>
      <c r="FW273" s="18">
        <f t="shared" si="596"/>
        <v>0</v>
      </c>
      <c r="FX273" s="18">
        <f t="shared" si="597"/>
        <v>0</v>
      </c>
      <c r="FY273" s="18">
        <f t="shared" si="598"/>
        <v>0</v>
      </c>
      <c r="FZ273" s="18">
        <f t="shared" si="599"/>
        <v>0</v>
      </c>
      <c r="GA273" s="18">
        <f t="shared" si="600"/>
        <v>0</v>
      </c>
      <c r="GB273" s="18">
        <f t="shared" si="601"/>
        <v>0</v>
      </c>
      <c r="GC273" s="18">
        <f t="shared" si="602"/>
        <v>0</v>
      </c>
      <c r="GD273" s="18">
        <f t="shared" si="603"/>
        <v>0</v>
      </c>
      <c r="GE273" s="18">
        <f t="shared" si="604"/>
        <v>0</v>
      </c>
    </row>
    <row r="274" spans="1:187" x14ac:dyDescent="0.2">
      <c r="A274">
        <v>271</v>
      </c>
      <c r="B274" s="16">
        <f>Bonds!B274</f>
        <v>51636</v>
      </c>
      <c r="C274" s="17">
        <f>Bonds!C274</f>
        <v>4.375</v>
      </c>
      <c r="D274">
        <f>Bonds!Q274</f>
        <v>30</v>
      </c>
      <c r="E274">
        <f t="shared" si="484"/>
        <v>0</v>
      </c>
      <c r="F274" s="16">
        <f>IF(1&gt;$D274,"",IF($E274=1,EOMONTH(EDATE(Bonds!$I274,6*(1-1)),0),EDATE(Bonds!$I274,6*(1-1))))</f>
        <v>46341</v>
      </c>
      <c r="G274" s="16">
        <f>IF(2&gt;$D274,"",IF($E274=1,EOMONTH(EDATE(Bonds!$I274,6*(2-1)),0),EDATE(Bonds!$I274,6*(2-1))))</f>
        <v>46522</v>
      </c>
      <c r="H274" s="16">
        <f>IF(3&gt;$D274,"",IF($E274=1,EOMONTH(EDATE(Bonds!$I274,6*(3-1)),0),EDATE(Bonds!$I274,6*(3-1))))</f>
        <v>46706</v>
      </c>
      <c r="I274" s="16">
        <f>IF(4&gt;$D274,"",IF($E274=1,EOMONTH(EDATE(Bonds!$I274,6*(4-1)),0),EDATE(Bonds!$I274,6*(4-1))))</f>
        <v>46888</v>
      </c>
      <c r="J274" s="16">
        <f>IF(5&gt;$D274,"",IF($E274=1,EOMONTH(EDATE(Bonds!$I274,6*(5-1)),0),EDATE(Bonds!$I274,6*(5-1))))</f>
        <v>47072</v>
      </c>
      <c r="K274" s="16">
        <f>IF(6&gt;$D274,"",IF($E274=1,EOMONTH(EDATE(Bonds!$I274,6*(6-1)),0),EDATE(Bonds!$I274,6*(6-1))))</f>
        <v>47253</v>
      </c>
      <c r="L274" s="16">
        <f>IF(7&gt;$D274,"",IF($E274=1,EOMONTH(EDATE(Bonds!$I274,6*(7-1)),0),EDATE(Bonds!$I274,6*(7-1))))</f>
        <v>47437</v>
      </c>
      <c r="M274" s="16">
        <f>IF(8&gt;$D274,"",IF($E274=1,EOMONTH(EDATE(Bonds!$I274,6*(8-1)),0),EDATE(Bonds!$I274,6*(8-1))))</f>
        <v>47618</v>
      </c>
      <c r="N274" s="16">
        <f>IF(9&gt;$D274,"",IF($E274=1,EOMONTH(EDATE(Bonds!$I274,6*(9-1)),0),EDATE(Bonds!$I274,6*(9-1))))</f>
        <v>47802</v>
      </c>
      <c r="O274" s="16">
        <f>IF(10&gt;$D274,"",IF($E274=1,EOMONTH(EDATE(Bonds!$I274,6*(10-1)),0),EDATE(Bonds!$I274,6*(10-1))))</f>
        <v>47983</v>
      </c>
      <c r="P274" s="16">
        <f>IF(11&gt;$D274,"",IF($E274=1,EOMONTH(EDATE(Bonds!$I274,6*(11-1)),0),EDATE(Bonds!$I274,6*(11-1))))</f>
        <v>48167</v>
      </c>
      <c r="Q274" s="16">
        <f>IF(12&gt;$D274,"",IF($E274=1,EOMONTH(EDATE(Bonds!$I274,6*(12-1)),0),EDATE(Bonds!$I274,6*(12-1))))</f>
        <v>48349</v>
      </c>
      <c r="R274" s="16">
        <f>IF(13&gt;$D274,"",IF($E274=1,EOMONTH(EDATE(Bonds!$I274,6*(13-1)),0),EDATE(Bonds!$I274,6*(13-1))))</f>
        <v>48533</v>
      </c>
      <c r="S274" s="16">
        <f>IF(14&gt;$D274,"",IF($E274=1,EOMONTH(EDATE(Bonds!$I274,6*(14-1)),0),EDATE(Bonds!$I274,6*(14-1))))</f>
        <v>48714</v>
      </c>
      <c r="T274" s="16">
        <f>IF(15&gt;$D274,"",IF($E274=1,EOMONTH(EDATE(Bonds!$I274,6*(15-1)),0),EDATE(Bonds!$I274,6*(15-1))))</f>
        <v>48898</v>
      </c>
      <c r="U274" s="16">
        <f>IF(16&gt;$D274,"",IF($E274=1,EOMONTH(EDATE(Bonds!$I274,6*(16-1)),0),EDATE(Bonds!$I274,6*(16-1))))</f>
        <v>49079</v>
      </c>
      <c r="V274" s="16">
        <f>IF(17&gt;$D274,"",IF($E274=1,EOMONTH(EDATE(Bonds!$I274,6*(17-1)),0),EDATE(Bonds!$I274,6*(17-1))))</f>
        <v>49263</v>
      </c>
      <c r="W274" s="16">
        <f>IF(18&gt;$D274,"",IF($E274=1,EOMONTH(EDATE(Bonds!$I274,6*(18-1)),0),EDATE(Bonds!$I274,6*(18-1))))</f>
        <v>49444</v>
      </c>
      <c r="X274" s="16">
        <f>IF(19&gt;$D274,"",IF($E274=1,EOMONTH(EDATE(Bonds!$I274,6*(19-1)),0),EDATE(Bonds!$I274,6*(19-1))))</f>
        <v>49628</v>
      </c>
      <c r="Y274" s="16">
        <f>IF(20&gt;$D274,"",IF($E274=1,EOMONTH(EDATE(Bonds!$I274,6*(20-1)),0),EDATE(Bonds!$I274,6*(20-1))))</f>
        <v>49810</v>
      </c>
      <c r="Z274" s="16">
        <f>IF(21&gt;$D274,"",IF($E274=1,EOMONTH(EDATE(Bonds!$I274,6*(21-1)),0),EDATE(Bonds!$I274,6*(21-1))))</f>
        <v>49994</v>
      </c>
      <c r="AA274" s="16">
        <f>IF(22&gt;$D274,"",IF($E274=1,EOMONTH(EDATE(Bonds!$I274,6*(22-1)),0),EDATE(Bonds!$I274,6*(22-1))))</f>
        <v>50175</v>
      </c>
      <c r="AB274" s="16">
        <f>IF(23&gt;$D274,"",IF($E274=1,EOMONTH(EDATE(Bonds!$I274,6*(23-1)),0),EDATE(Bonds!$I274,6*(23-1))))</f>
        <v>50359</v>
      </c>
      <c r="AC274" s="16">
        <f>IF(24&gt;$D274,"",IF($E274=1,EOMONTH(EDATE(Bonds!$I274,6*(24-1)),0),EDATE(Bonds!$I274,6*(24-1))))</f>
        <v>50540</v>
      </c>
      <c r="AD274" s="16">
        <f>IF(25&gt;$D274,"",IF($E274=1,EOMONTH(EDATE(Bonds!$I274,6*(25-1)),0),EDATE(Bonds!$I274,6*(25-1))))</f>
        <v>50724</v>
      </c>
      <c r="AE274" s="16">
        <f>IF(26&gt;$D274,"",IF($E274=1,EOMONTH(EDATE(Bonds!$I274,6*(26-1)),0),EDATE(Bonds!$I274,6*(26-1))))</f>
        <v>50905</v>
      </c>
      <c r="AF274" s="16">
        <f>IF(27&gt;$D274,"",IF($E274=1,EOMONTH(EDATE(Bonds!$I274,6*(27-1)),0),EDATE(Bonds!$I274,6*(27-1))))</f>
        <v>51089</v>
      </c>
      <c r="AG274" s="16">
        <f>IF(28&gt;$D274,"",IF($E274=1,EOMONTH(EDATE(Bonds!$I274,6*(28-1)),0),EDATE(Bonds!$I274,6*(28-1))))</f>
        <v>51271</v>
      </c>
      <c r="AH274" s="16">
        <f>IF(29&gt;$D274,"",IF($E274=1,EOMONTH(EDATE(Bonds!$I274,6*(29-1)),0),EDATE(Bonds!$I274,6*(29-1))))</f>
        <v>51455</v>
      </c>
      <c r="AI274" s="16">
        <f>IF(30&gt;$D274,"",IF($E274=1,EOMONTH(EDATE(Bonds!$I274,6*(30-1)),0),EDATE(Bonds!$I274,6*(30-1))))</f>
        <v>51636</v>
      </c>
      <c r="AJ274" s="16" t="str">
        <f>IF(31&gt;$D274,"",IF($E274=1,EOMONTH(EDATE(Bonds!$I274,6*(31-1)),0),EDATE(Bonds!$I274,6*(31-1))))</f>
        <v/>
      </c>
      <c r="AK274" s="16" t="str">
        <f>IF(32&gt;$D274,"",IF($E274=1,EOMONTH(EDATE(Bonds!$I274,6*(32-1)),0),EDATE(Bonds!$I274,6*(32-1))))</f>
        <v/>
      </c>
      <c r="AL274" s="16" t="str">
        <f>IF(33&gt;$D274,"",IF($E274=1,EOMONTH(EDATE(Bonds!$I274,6*(33-1)),0),EDATE(Bonds!$I274,6*(33-1))))</f>
        <v/>
      </c>
      <c r="AM274" s="16" t="str">
        <f>IF(34&gt;$D274,"",IF($E274=1,EOMONTH(EDATE(Bonds!$I274,6*(34-1)),0),EDATE(Bonds!$I274,6*(34-1))))</f>
        <v/>
      </c>
      <c r="AN274" s="16" t="str">
        <f>IF(35&gt;$D274,"",IF($E274=1,EOMONTH(EDATE(Bonds!$I274,6*(35-1)),0),EDATE(Bonds!$I274,6*(35-1))))</f>
        <v/>
      </c>
      <c r="AO274" s="16" t="str">
        <f>IF(36&gt;$D274,"",IF($E274=1,EOMONTH(EDATE(Bonds!$I274,6*(36-1)),0),EDATE(Bonds!$I274,6*(36-1))))</f>
        <v/>
      </c>
      <c r="AP274" s="16" t="str">
        <f>IF(37&gt;$D274,"",IF($E274=1,EOMONTH(EDATE(Bonds!$I274,6*(37-1)),0),EDATE(Bonds!$I274,6*(37-1))))</f>
        <v/>
      </c>
      <c r="AQ274" s="16" t="str">
        <f>IF(38&gt;$D274,"",IF($E274=1,EOMONTH(EDATE(Bonds!$I274,6*(38-1)),0),EDATE(Bonds!$I274,6*(38-1))))</f>
        <v/>
      </c>
      <c r="AR274" s="16" t="str">
        <f>IF(39&gt;$D274,"",IF($E274=1,EOMONTH(EDATE(Bonds!$I274,6*(39-1)),0),EDATE(Bonds!$I274,6*(39-1))))</f>
        <v/>
      </c>
      <c r="AS274" s="16" t="str">
        <f>IF(40&gt;$D274,"",IF($E274=1,EOMONTH(EDATE(Bonds!$I274,6*(40-1)),0),EDATE(Bonds!$I274,6*(40-1))))</f>
        <v/>
      </c>
      <c r="AT274" s="16" t="str">
        <f>IF(41&gt;$D274,"",IF($E274=1,EOMONTH(EDATE(Bonds!$I274,6*(41-1)),0),EDATE(Bonds!$I274,6*(41-1))))</f>
        <v/>
      </c>
      <c r="AU274" s="16" t="str">
        <f>IF(42&gt;$D274,"",IF($E274=1,EOMONTH(EDATE(Bonds!$I274,6*(42-1)),0),EDATE(Bonds!$I274,6*(42-1))))</f>
        <v/>
      </c>
      <c r="AV274" s="16" t="str">
        <f>IF(43&gt;$D274,"",IF($E274=1,EOMONTH(EDATE(Bonds!$I274,6*(43-1)),0),EDATE(Bonds!$I274,6*(43-1))))</f>
        <v/>
      </c>
      <c r="AW274" s="16" t="str">
        <f>IF(44&gt;$D274,"",IF($E274=1,EOMONTH(EDATE(Bonds!$I274,6*(44-1)),0),EDATE(Bonds!$I274,6*(44-1))))</f>
        <v/>
      </c>
      <c r="AX274" s="16" t="str">
        <f>IF(45&gt;$D274,"",IF($E274=1,EOMONTH(EDATE(Bonds!$I274,6*(45-1)),0),EDATE(Bonds!$I274,6*(45-1))))</f>
        <v/>
      </c>
      <c r="AY274" s="16" t="str">
        <f>IF(46&gt;$D274,"",IF($E274=1,EOMONTH(EDATE(Bonds!$I274,6*(46-1)),0),EDATE(Bonds!$I274,6*(46-1))))</f>
        <v/>
      </c>
      <c r="AZ274" s="16" t="str">
        <f>IF(47&gt;$D274,"",IF($E274=1,EOMONTH(EDATE(Bonds!$I274,6*(47-1)),0),EDATE(Bonds!$I274,6*(47-1))))</f>
        <v/>
      </c>
      <c r="BA274" s="16" t="str">
        <f>IF(48&gt;$D274,"",IF($E274=1,EOMONTH(EDATE(Bonds!$I274,6*(48-1)),0),EDATE(Bonds!$I274,6*(48-1))))</f>
        <v/>
      </c>
      <c r="BB274" s="16" t="str">
        <f>IF(49&gt;$D274,"",IF($E274=1,EOMONTH(EDATE(Bonds!$I274,6*(49-1)),0),EDATE(Bonds!$I274,6*(49-1))))</f>
        <v/>
      </c>
      <c r="BC274" s="16" t="str">
        <f>IF(50&gt;$D274,"",IF($E274=1,EOMONTH(EDATE(Bonds!$I274,6*(50-1)),0),EDATE(Bonds!$I274,6*(50-1))))</f>
        <v/>
      </c>
      <c r="BD274" s="16" t="str">
        <f>IF(51&gt;$D274,"",IF($E274=1,EOMONTH(EDATE(Bonds!$I274,6*(51-1)),0),EDATE(Bonds!$I274,6*(51-1))))</f>
        <v/>
      </c>
      <c r="BE274" s="16" t="str">
        <f>IF(52&gt;$D274,"",IF($E274=1,EOMONTH(EDATE(Bonds!$I274,6*(52-1)),0),EDATE(Bonds!$I274,6*(52-1))))</f>
        <v/>
      </c>
      <c r="BF274" s="16" t="str">
        <f>IF(53&gt;$D274,"",IF($E274=1,EOMONTH(EDATE(Bonds!$I274,6*(53-1)),0),EDATE(Bonds!$I274,6*(53-1))))</f>
        <v/>
      </c>
      <c r="BG274" s="16" t="str">
        <f>IF(54&gt;$D274,"",IF($E274=1,EOMONTH(EDATE(Bonds!$I274,6*(54-1)),0),EDATE(Bonds!$I274,6*(54-1))))</f>
        <v/>
      </c>
      <c r="BH274" s="16" t="str">
        <f>IF(55&gt;$D274,"",IF($E274=1,EOMONTH(EDATE(Bonds!$I274,6*(55-1)),0),EDATE(Bonds!$I274,6*(55-1))))</f>
        <v/>
      </c>
      <c r="BI274" s="16" t="str">
        <f>IF(56&gt;$D274,"",IF($E274=1,EOMONTH(EDATE(Bonds!$I274,6*(56-1)),0),EDATE(Bonds!$I274,6*(56-1))))</f>
        <v/>
      </c>
      <c r="BJ274" s="16" t="str">
        <f>IF(57&gt;$D274,"",IF($E274=1,EOMONTH(EDATE(Bonds!$I274,6*(57-1)),0),EDATE(Bonds!$I274,6*(57-1))))</f>
        <v/>
      </c>
      <c r="BK274" s="16" t="str">
        <f>IF(58&gt;$D274,"",IF($E274=1,EOMONTH(EDATE(Bonds!$I274,6*(58-1)),0),EDATE(Bonds!$I274,6*(58-1))))</f>
        <v/>
      </c>
      <c r="BL274" s="16" t="str">
        <f>IF(59&gt;$D274,"",IF($E274=1,EOMONTH(EDATE(Bonds!$I274,6*(59-1)),0),EDATE(Bonds!$I274,6*(59-1))))</f>
        <v/>
      </c>
      <c r="BM274" s="16" t="str">
        <f>IF(60&gt;$D274,"",IF($E274=1,EOMONTH(EDATE(Bonds!$I274,6*(60-1)),0),EDATE(Bonds!$I274,6*(60-1))))</f>
        <v/>
      </c>
      <c r="BO274" s="22">
        <f t="shared" si="485"/>
        <v>3.7565785405683505E-2</v>
      </c>
      <c r="BP274" s="22">
        <f t="shared" si="486"/>
        <v>4.0160676278393273E-2</v>
      </c>
      <c r="BQ274" s="22">
        <f t="shared" si="487"/>
        <v>4.1870554774944578E-2</v>
      </c>
      <c r="BR274" s="22">
        <f t="shared" si="488"/>
        <v>4.2944346408813706E-2</v>
      </c>
      <c r="BS274" s="22">
        <f t="shared" si="489"/>
        <v>4.3623509349526628E-2</v>
      </c>
      <c r="BT274" s="22">
        <f t="shared" si="490"/>
        <v>4.4041581237153717E-2</v>
      </c>
      <c r="BU274" s="22">
        <f t="shared" si="491"/>
        <v>4.4317074211346924E-2</v>
      </c>
      <c r="BV274" s="22">
        <f t="shared" si="492"/>
        <v>4.4510349250378764E-2</v>
      </c>
      <c r="BW274" s="22">
        <f t="shared" si="493"/>
        <v>4.4674613164434704E-2</v>
      </c>
      <c r="BX274" s="22">
        <f t="shared" si="494"/>
        <v>4.4833625781918747E-2</v>
      </c>
      <c r="BY274" s="22">
        <f t="shared" si="495"/>
        <v>4.5010512910652625E-2</v>
      </c>
      <c r="BZ274" s="22">
        <f t="shared" si="496"/>
        <v>4.5210114329299472E-2</v>
      </c>
      <c r="CA274" s="22">
        <f t="shared" si="497"/>
        <v>4.5440922075908718E-2</v>
      </c>
      <c r="CB274" s="22">
        <f t="shared" si="498"/>
        <v>4.5696854602848114E-2</v>
      </c>
      <c r="CC274" s="22">
        <f t="shared" si="499"/>
        <v>4.5984524498779974E-2</v>
      </c>
      <c r="CD274" s="22">
        <f t="shared" si="500"/>
        <v>4.6291383442721178E-2</v>
      </c>
      <c r="CE274" s="22">
        <f t="shared" si="501"/>
        <v>4.6623645537634352E-2</v>
      </c>
      <c r="CF274" s="22">
        <f t="shared" si="502"/>
        <v>4.6966325803694697E-2</v>
      </c>
      <c r="CG274" s="22">
        <f t="shared" si="503"/>
        <v>4.7326545055286634E-2</v>
      </c>
      <c r="CH274" s="22">
        <f t="shared" si="504"/>
        <v>4.7690605889772114E-2</v>
      </c>
      <c r="CI274" s="22">
        <f t="shared" si="505"/>
        <v>4.8062733545475515E-2</v>
      </c>
      <c r="CJ274" s="22">
        <f t="shared" si="506"/>
        <v>4.8429443223478592E-2</v>
      </c>
      <c r="CK274" s="22">
        <f t="shared" si="507"/>
        <v>4.8799858255796857E-2</v>
      </c>
      <c r="CL274" s="22">
        <f t="shared" si="508"/>
        <v>4.9159299064806136E-2</v>
      </c>
      <c r="CM274" s="22">
        <f t="shared" si="509"/>
        <v>4.9517382545170303E-2</v>
      </c>
      <c r="CN274" s="22">
        <f t="shared" si="510"/>
        <v>4.986051383334713E-2</v>
      </c>
      <c r="CO274" s="22">
        <f t="shared" si="511"/>
        <v>5.0198416914347857E-2</v>
      </c>
      <c r="CP274" s="22">
        <f t="shared" si="512"/>
        <v>5.0520467743513063E-2</v>
      </c>
      <c r="CQ274" s="22">
        <f t="shared" si="513"/>
        <v>5.0832622154490456E-2</v>
      </c>
      <c r="CR274" s="22">
        <f t="shared" si="514"/>
        <v>5.1125631182393605E-2</v>
      </c>
      <c r="CS274" s="22" t="str">
        <f t="shared" si="515"/>
        <v/>
      </c>
      <c r="CT274" s="22" t="str">
        <f t="shared" si="516"/>
        <v/>
      </c>
      <c r="CU274" s="22" t="str">
        <f t="shared" si="517"/>
        <v/>
      </c>
      <c r="CV274" s="22" t="str">
        <f t="shared" si="518"/>
        <v/>
      </c>
      <c r="CW274" s="22" t="str">
        <f t="shared" si="519"/>
        <v/>
      </c>
      <c r="CX274" s="22" t="str">
        <f t="shared" si="520"/>
        <v/>
      </c>
      <c r="CY274" s="22" t="str">
        <f t="shared" si="521"/>
        <v/>
      </c>
      <c r="CZ274" s="22" t="str">
        <f t="shared" si="522"/>
        <v/>
      </c>
      <c r="DA274" s="22" t="str">
        <f t="shared" si="523"/>
        <v/>
      </c>
      <c r="DB274" s="22" t="str">
        <f t="shared" si="524"/>
        <v/>
      </c>
      <c r="DC274" s="22" t="str">
        <f t="shared" si="525"/>
        <v/>
      </c>
      <c r="DD274" s="22" t="str">
        <f t="shared" si="526"/>
        <v/>
      </c>
      <c r="DE274" s="22" t="str">
        <f t="shared" si="527"/>
        <v/>
      </c>
      <c r="DF274" s="22" t="str">
        <f t="shared" si="528"/>
        <v/>
      </c>
      <c r="DG274" s="22" t="str">
        <f t="shared" si="529"/>
        <v/>
      </c>
      <c r="DH274" s="22" t="str">
        <f t="shared" si="530"/>
        <v/>
      </c>
      <c r="DI274" s="22" t="str">
        <f t="shared" si="531"/>
        <v/>
      </c>
      <c r="DJ274" s="22" t="str">
        <f t="shared" si="532"/>
        <v/>
      </c>
      <c r="DK274" s="22" t="str">
        <f t="shared" si="533"/>
        <v/>
      </c>
      <c r="DL274" s="22" t="str">
        <f t="shared" si="534"/>
        <v/>
      </c>
      <c r="DM274" s="22" t="str">
        <f t="shared" si="535"/>
        <v/>
      </c>
      <c r="DN274" s="22" t="str">
        <f t="shared" si="536"/>
        <v/>
      </c>
      <c r="DO274" s="22" t="str">
        <f t="shared" si="537"/>
        <v/>
      </c>
      <c r="DP274" s="22" t="str">
        <f t="shared" si="538"/>
        <v/>
      </c>
      <c r="DQ274" s="22" t="str">
        <f t="shared" si="539"/>
        <v/>
      </c>
      <c r="DR274" s="22" t="str">
        <f t="shared" si="540"/>
        <v/>
      </c>
      <c r="DS274" s="22" t="str">
        <f t="shared" si="541"/>
        <v/>
      </c>
      <c r="DT274" s="22" t="str">
        <f t="shared" si="542"/>
        <v/>
      </c>
      <c r="DU274" s="22" t="str">
        <f t="shared" si="543"/>
        <v/>
      </c>
      <c r="DV274" s="22" t="str">
        <f t="shared" si="544"/>
        <v/>
      </c>
      <c r="DX274" s="18">
        <f t="shared" si="545"/>
        <v>2.1722441028519031</v>
      </c>
      <c r="DY274" s="18">
        <f t="shared" si="546"/>
        <v>2.1283819772963173</v>
      </c>
      <c r="DZ274" s="18">
        <f t="shared" si="547"/>
        <v>2.081498865812395</v>
      </c>
      <c r="EA274" s="18">
        <f t="shared" si="548"/>
        <v>2.0348071685680544</v>
      </c>
      <c r="EB274" s="18">
        <f t="shared" si="549"/>
        <v>1.9882715322307394</v>
      </c>
      <c r="EC274" s="18">
        <f t="shared" si="550"/>
        <v>1.9435393346309926</v>
      </c>
      <c r="ED274" s="18">
        <f t="shared" si="551"/>
        <v>1.8991954864934251</v>
      </c>
      <c r="EE274" s="18">
        <f t="shared" si="552"/>
        <v>1.8565905182424125</v>
      </c>
      <c r="EF274" s="18">
        <f t="shared" si="553"/>
        <v>1.8141472974610851</v>
      </c>
      <c r="EG274" s="18">
        <f t="shared" si="554"/>
        <v>1.7730777409558445</v>
      </c>
      <c r="EH274" s="18">
        <f t="shared" si="555"/>
        <v>1.7318633988560288</v>
      </c>
      <c r="EI274" s="18">
        <f t="shared" si="556"/>
        <v>1.6915056890402831</v>
      </c>
      <c r="EJ274" s="18">
        <f t="shared" si="557"/>
        <v>1.6510296265887054</v>
      </c>
      <c r="EK274" s="18">
        <f t="shared" si="558"/>
        <v>1.6114812696699097</v>
      </c>
      <c r="EL274" s="18">
        <f t="shared" si="559"/>
        <v>1.57152850820961</v>
      </c>
      <c r="EM274" s="18">
        <f t="shared" si="560"/>
        <v>1.5324785659899465</v>
      </c>
      <c r="EN274" s="18">
        <f t="shared" si="561"/>
        <v>1.4930614163101132</v>
      </c>
      <c r="EO274" s="18">
        <f t="shared" si="562"/>
        <v>1.454600571530861</v>
      </c>
      <c r="EP274" s="18">
        <f t="shared" si="563"/>
        <v>1.4158698964935357</v>
      </c>
      <c r="EQ274" s="18">
        <f t="shared" si="564"/>
        <v>1.3779787744259127</v>
      </c>
      <c r="ER274" s="18">
        <f t="shared" si="565"/>
        <v>1.3401516973457939</v>
      </c>
      <c r="ES274" s="18">
        <f t="shared" si="566"/>
        <v>1.3034683700285794</v>
      </c>
      <c r="ET274" s="18">
        <f t="shared" si="567"/>
        <v>1.2667674279326406</v>
      </c>
      <c r="EU274" s="18">
        <f t="shared" si="568"/>
        <v>1.2312955783033652</v>
      </c>
      <c r="EV274" s="18">
        <f t="shared" si="569"/>
        <v>1.1959233924267885</v>
      </c>
      <c r="EW274" s="18">
        <f t="shared" si="570"/>
        <v>1.1618446157263662</v>
      </c>
      <c r="EX274" s="18">
        <f t="shared" si="571"/>
        <v>1.1279651935286561</v>
      </c>
      <c r="EY274" s="18">
        <f t="shared" si="572"/>
        <v>1.0952415819984773</v>
      </c>
      <c r="EZ274" s="18">
        <f t="shared" si="573"/>
        <v>1.0629790301443569</v>
      </c>
      <c r="FA274" s="18">
        <f t="shared" si="574"/>
        <v>48.212231685267227</v>
      </c>
      <c r="FB274" s="18">
        <f t="shared" si="575"/>
        <v>0</v>
      </c>
      <c r="FC274" s="18">
        <f t="shared" si="576"/>
        <v>0</v>
      </c>
      <c r="FD274" s="18">
        <f t="shared" si="577"/>
        <v>0</v>
      </c>
      <c r="FE274" s="18">
        <f t="shared" si="578"/>
        <v>0</v>
      </c>
      <c r="FF274" s="18">
        <f t="shared" si="579"/>
        <v>0</v>
      </c>
      <c r="FG274" s="18">
        <f t="shared" si="580"/>
        <v>0</v>
      </c>
      <c r="FH274" s="18">
        <f t="shared" si="581"/>
        <v>0</v>
      </c>
      <c r="FI274" s="18">
        <f t="shared" si="582"/>
        <v>0</v>
      </c>
      <c r="FJ274" s="18">
        <f t="shared" si="583"/>
        <v>0</v>
      </c>
      <c r="FK274" s="18">
        <f t="shared" si="584"/>
        <v>0</v>
      </c>
      <c r="FL274" s="18">
        <f t="shared" si="585"/>
        <v>0</v>
      </c>
      <c r="FM274" s="18">
        <f t="shared" si="586"/>
        <v>0</v>
      </c>
      <c r="FN274" s="18">
        <f t="shared" si="587"/>
        <v>0</v>
      </c>
      <c r="FO274" s="18">
        <f t="shared" si="588"/>
        <v>0</v>
      </c>
      <c r="FP274" s="18">
        <f t="shared" si="589"/>
        <v>0</v>
      </c>
      <c r="FQ274" s="18">
        <f t="shared" si="590"/>
        <v>0</v>
      </c>
      <c r="FR274" s="18">
        <f t="shared" si="591"/>
        <v>0</v>
      </c>
      <c r="FS274" s="18">
        <f t="shared" si="592"/>
        <v>0</v>
      </c>
      <c r="FT274" s="18">
        <f t="shared" si="593"/>
        <v>0</v>
      </c>
      <c r="FU274" s="18">
        <f t="shared" si="594"/>
        <v>0</v>
      </c>
      <c r="FV274" s="18">
        <f t="shared" si="595"/>
        <v>0</v>
      </c>
      <c r="FW274" s="18">
        <f t="shared" si="596"/>
        <v>0</v>
      </c>
      <c r="FX274" s="18">
        <f t="shared" si="597"/>
        <v>0</v>
      </c>
      <c r="FY274" s="18">
        <f t="shared" si="598"/>
        <v>0</v>
      </c>
      <c r="FZ274" s="18">
        <f t="shared" si="599"/>
        <v>0</v>
      </c>
      <c r="GA274" s="18">
        <f t="shared" si="600"/>
        <v>0</v>
      </c>
      <c r="GB274" s="18">
        <f t="shared" si="601"/>
        <v>0</v>
      </c>
      <c r="GC274" s="18">
        <f t="shared" si="602"/>
        <v>0</v>
      </c>
      <c r="GD274" s="18">
        <f t="shared" si="603"/>
        <v>0</v>
      </c>
      <c r="GE274" s="18">
        <f t="shared" si="604"/>
        <v>0</v>
      </c>
    </row>
    <row r="275" spans="1:187" x14ac:dyDescent="0.2">
      <c r="A275">
        <v>272</v>
      </c>
      <c r="B275" s="16">
        <f>Bonds!B275</f>
        <v>51728</v>
      </c>
      <c r="C275" s="17">
        <f>Bonds!C275</f>
        <v>1.75</v>
      </c>
      <c r="D275">
        <f>Bonds!Q275</f>
        <v>30</v>
      </c>
      <c r="E275">
        <f t="shared" si="484"/>
        <v>0</v>
      </c>
      <c r="F275" s="16">
        <f>IF(1&gt;$D275,"",IF($E275=1,EOMONTH(EDATE(Bonds!$I275,6*(1-1)),0),EDATE(Bonds!$I275,6*(1-1))))</f>
        <v>46433</v>
      </c>
      <c r="G275" s="16">
        <f>IF(2&gt;$D275,"",IF($E275=1,EOMONTH(EDATE(Bonds!$I275,6*(2-1)),0),EDATE(Bonds!$I275,6*(2-1))))</f>
        <v>46614</v>
      </c>
      <c r="H275" s="16">
        <f>IF(3&gt;$D275,"",IF($E275=1,EOMONTH(EDATE(Bonds!$I275,6*(3-1)),0),EDATE(Bonds!$I275,6*(3-1))))</f>
        <v>46798</v>
      </c>
      <c r="I275" s="16">
        <f>IF(4&gt;$D275,"",IF($E275=1,EOMONTH(EDATE(Bonds!$I275,6*(4-1)),0),EDATE(Bonds!$I275,6*(4-1))))</f>
        <v>46980</v>
      </c>
      <c r="J275" s="16">
        <f>IF(5&gt;$D275,"",IF($E275=1,EOMONTH(EDATE(Bonds!$I275,6*(5-1)),0),EDATE(Bonds!$I275,6*(5-1))))</f>
        <v>47164</v>
      </c>
      <c r="K275" s="16">
        <f>IF(6&gt;$D275,"",IF($E275=1,EOMONTH(EDATE(Bonds!$I275,6*(6-1)),0),EDATE(Bonds!$I275,6*(6-1))))</f>
        <v>47345</v>
      </c>
      <c r="L275" s="16">
        <f>IF(7&gt;$D275,"",IF($E275=1,EOMONTH(EDATE(Bonds!$I275,6*(7-1)),0),EDATE(Bonds!$I275,6*(7-1))))</f>
        <v>47529</v>
      </c>
      <c r="M275" s="16">
        <f>IF(8&gt;$D275,"",IF($E275=1,EOMONTH(EDATE(Bonds!$I275,6*(8-1)),0),EDATE(Bonds!$I275,6*(8-1))))</f>
        <v>47710</v>
      </c>
      <c r="N275" s="16">
        <f>IF(9&gt;$D275,"",IF($E275=1,EOMONTH(EDATE(Bonds!$I275,6*(9-1)),0),EDATE(Bonds!$I275,6*(9-1))))</f>
        <v>47894</v>
      </c>
      <c r="O275" s="16">
        <f>IF(10&gt;$D275,"",IF($E275=1,EOMONTH(EDATE(Bonds!$I275,6*(10-1)),0),EDATE(Bonds!$I275,6*(10-1))))</f>
        <v>48075</v>
      </c>
      <c r="P275" s="16">
        <f>IF(11&gt;$D275,"",IF($E275=1,EOMONTH(EDATE(Bonds!$I275,6*(11-1)),0),EDATE(Bonds!$I275,6*(11-1))))</f>
        <v>48259</v>
      </c>
      <c r="Q275" s="16">
        <f>IF(12&gt;$D275,"",IF($E275=1,EOMONTH(EDATE(Bonds!$I275,6*(12-1)),0),EDATE(Bonds!$I275,6*(12-1))))</f>
        <v>48441</v>
      </c>
      <c r="R275" s="16">
        <f>IF(13&gt;$D275,"",IF($E275=1,EOMONTH(EDATE(Bonds!$I275,6*(13-1)),0),EDATE(Bonds!$I275,6*(13-1))))</f>
        <v>48625</v>
      </c>
      <c r="S275" s="16">
        <f>IF(14&gt;$D275,"",IF($E275=1,EOMONTH(EDATE(Bonds!$I275,6*(14-1)),0),EDATE(Bonds!$I275,6*(14-1))))</f>
        <v>48806</v>
      </c>
      <c r="T275" s="16">
        <f>IF(15&gt;$D275,"",IF($E275=1,EOMONTH(EDATE(Bonds!$I275,6*(15-1)),0),EDATE(Bonds!$I275,6*(15-1))))</f>
        <v>48990</v>
      </c>
      <c r="U275" s="16">
        <f>IF(16&gt;$D275,"",IF($E275=1,EOMONTH(EDATE(Bonds!$I275,6*(16-1)),0),EDATE(Bonds!$I275,6*(16-1))))</f>
        <v>49171</v>
      </c>
      <c r="V275" s="16">
        <f>IF(17&gt;$D275,"",IF($E275=1,EOMONTH(EDATE(Bonds!$I275,6*(17-1)),0),EDATE(Bonds!$I275,6*(17-1))))</f>
        <v>49355</v>
      </c>
      <c r="W275" s="16">
        <f>IF(18&gt;$D275,"",IF($E275=1,EOMONTH(EDATE(Bonds!$I275,6*(18-1)),0),EDATE(Bonds!$I275,6*(18-1))))</f>
        <v>49536</v>
      </c>
      <c r="X275" s="16">
        <f>IF(19&gt;$D275,"",IF($E275=1,EOMONTH(EDATE(Bonds!$I275,6*(19-1)),0),EDATE(Bonds!$I275,6*(19-1))))</f>
        <v>49720</v>
      </c>
      <c r="Y275" s="16">
        <f>IF(20&gt;$D275,"",IF($E275=1,EOMONTH(EDATE(Bonds!$I275,6*(20-1)),0),EDATE(Bonds!$I275,6*(20-1))))</f>
        <v>49902</v>
      </c>
      <c r="Z275" s="16">
        <f>IF(21&gt;$D275,"",IF($E275=1,EOMONTH(EDATE(Bonds!$I275,6*(21-1)),0),EDATE(Bonds!$I275,6*(21-1))))</f>
        <v>50086</v>
      </c>
      <c r="AA275" s="16">
        <f>IF(22&gt;$D275,"",IF($E275=1,EOMONTH(EDATE(Bonds!$I275,6*(22-1)),0),EDATE(Bonds!$I275,6*(22-1))))</f>
        <v>50267</v>
      </c>
      <c r="AB275" s="16">
        <f>IF(23&gt;$D275,"",IF($E275=1,EOMONTH(EDATE(Bonds!$I275,6*(23-1)),0),EDATE(Bonds!$I275,6*(23-1))))</f>
        <v>50451</v>
      </c>
      <c r="AC275" s="16">
        <f>IF(24&gt;$D275,"",IF($E275=1,EOMONTH(EDATE(Bonds!$I275,6*(24-1)),0),EDATE(Bonds!$I275,6*(24-1))))</f>
        <v>50632</v>
      </c>
      <c r="AD275" s="16">
        <f>IF(25&gt;$D275,"",IF($E275=1,EOMONTH(EDATE(Bonds!$I275,6*(25-1)),0),EDATE(Bonds!$I275,6*(25-1))))</f>
        <v>50816</v>
      </c>
      <c r="AE275" s="16">
        <f>IF(26&gt;$D275,"",IF($E275=1,EOMONTH(EDATE(Bonds!$I275,6*(26-1)),0),EDATE(Bonds!$I275,6*(26-1))))</f>
        <v>50997</v>
      </c>
      <c r="AF275" s="16">
        <f>IF(27&gt;$D275,"",IF($E275=1,EOMONTH(EDATE(Bonds!$I275,6*(27-1)),0),EDATE(Bonds!$I275,6*(27-1))))</f>
        <v>51181</v>
      </c>
      <c r="AG275" s="16">
        <f>IF(28&gt;$D275,"",IF($E275=1,EOMONTH(EDATE(Bonds!$I275,6*(28-1)),0),EDATE(Bonds!$I275,6*(28-1))))</f>
        <v>51363</v>
      </c>
      <c r="AH275" s="16">
        <f>IF(29&gt;$D275,"",IF($E275=1,EOMONTH(EDATE(Bonds!$I275,6*(29-1)),0),EDATE(Bonds!$I275,6*(29-1))))</f>
        <v>51547</v>
      </c>
      <c r="AI275" s="16">
        <f>IF(30&gt;$D275,"",IF($E275=1,EOMONTH(EDATE(Bonds!$I275,6*(30-1)),0),EDATE(Bonds!$I275,6*(30-1))))</f>
        <v>51728</v>
      </c>
      <c r="AJ275" s="16" t="str">
        <f>IF(31&gt;$D275,"",IF($E275=1,EOMONTH(EDATE(Bonds!$I275,6*(31-1)),0),EDATE(Bonds!$I275,6*(31-1))))</f>
        <v/>
      </c>
      <c r="AK275" s="16" t="str">
        <f>IF(32&gt;$D275,"",IF($E275=1,EOMONTH(EDATE(Bonds!$I275,6*(32-1)),0),EDATE(Bonds!$I275,6*(32-1))))</f>
        <v/>
      </c>
      <c r="AL275" s="16" t="str">
        <f>IF(33&gt;$D275,"",IF($E275=1,EOMONTH(EDATE(Bonds!$I275,6*(33-1)),0),EDATE(Bonds!$I275,6*(33-1))))</f>
        <v/>
      </c>
      <c r="AM275" s="16" t="str">
        <f>IF(34&gt;$D275,"",IF($E275=1,EOMONTH(EDATE(Bonds!$I275,6*(34-1)),0),EDATE(Bonds!$I275,6*(34-1))))</f>
        <v/>
      </c>
      <c r="AN275" s="16" t="str">
        <f>IF(35&gt;$D275,"",IF($E275=1,EOMONTH(EDATE(Bonds!$I275,6*(35-1)),0),EDATE(Bonds!$I275,6*(35-1))))</f>
        <v/>
      </c>
      <c r="AO275" s="16" t="str">
        <f>IF(36&gt;$D275,"",IF($E275=1,EOMONTH(EDATE(Bonds!$I275,6*(36-1)),0),EDATE(Bonds!$I275,6*(36-1))))</f>
        <v/>
      </c>
      <c r="AP275" s="16" t="str">
        <f>IF(37&gt;$D275,"",IF($E275=1,EOMONTH(EDATE(Bonds!$I275,6*(37-1)),0),EDATE(Bonds!$I275,6*(37-1))))</f>
        <v/>
      </c>
      <c r="AQ275" s="16" t="str">
        <f>IF(38&gt;$D275,"",IF($E275=1,EOMONTH(EDATE(Bonds!$I275,6*(38-1)),0),EDATE(Bonds!$I275,6*(38-1))))</f>
        <v/>
      </c>
      <c r="AR275" s="16" t="str">
        <f>IF(39&gt;$D275,"",IF($E275=1,EOMONTH(EDATE(Bonds!$I275,6*(39-1)),0),EDATE(Bonds!$I275,6*(39-1))))</f>
        <v/>
      </c>
      <c r="AS275" s="16" t="str">
        <f>IF(40&gt;$D275,"",IF($E275=1,EOMONTH(EDATE(Bonds!$I275,6*(40-1)),0),EDATE(Bonds!$I275,6*(40-1))))</f>
        <v/>
      </c>
      <c r="AT275" s="16" t="str">
        <f>IF(41&gt;$D275,"",IF($E275=1,EOMONTH(EDATE(Bonds!$I275,6*(41-1)),0),EDATE(Bonds!$I275,6*(41-1))))</f>
        <v/>
      </c>
      <c r="AU275" s="16" t="str">
        <f>IF(42&gt;$D275,"",IF($E275=1,EOMONTH(EDATE(Bonds!$I275,6*(42-1)),0),EDATE(Bonds!$I275,6*(42-1))))</f>
        <v/>
      </c>
      <c r="AV275" s="16" t="str">
        <f>IF(43&gt;$D275,"",IF($E275=1,EOMONTH(EDATE(Bonds!$I275,6*(43-1)),0),EDATE(Bonds!$I275,6*(43-1))))</f>
        <v/>
      </c>
      <c r="AW275" s="16" t="str">
        <f>IF(44&gt;$D275,"",IF($E275=1,EOMONTH(EDATE(Bonds!$I275,6*(44-1)),0),EDATE(Bonds!$I275,6*(44-1))))</f>
        <v/>
      </c>
      <c r="AX275" s="16" t="str">
        <f>IF(45&gt;$D275,"",IF($E275=1,EOMONTH(EDATE(Bonds!$I275,6*(45-1)),0),EDATE(Bonds!$I275,6*(45-1))))</f>
        <v/>
      </c>
      <c r="AY275" s="16" t="str">
        <f>IF(46&gt;$D275,"",IF($E275=1,EOMONTH(EDATE(Bonds!$I275,6*(46-1)),0),EDATE(Bonds!$I275,6*(46-1))))</f>
        <v/>
      </c>
      <c r="AZ275" s="16" t="str">
        <f>IF(47&gt;$D275,"",IF($E275=1,EOMONTH(EDATE(Bonds!$I275,6*(47-1)),0),EDATE(Bonds!$I275,6*(47-1))))</f>
        <v/>
      </c>
      <c r="BA275" s="16" t="str">
        <f>IF(48&gt;$D275,"",IF($E275=1,EOMONTH(EDATE(Bonds!$I275,6*(48-1)),0),EDATE(Bonds!$I275,6*(48-1))))</f>
        <v/>
      </c>
      <c r="BB275" s="16" t="str">
        <f>IF(49&gt;$D275,"",IF($E275=1,EOMONTH(EDATE(Bonds!$I275,6*(49-1)),0),EDATE(Bonds!$I275,6*(49-1))))</f>
        <v/>
      </c>
      <c r="BC275" s="16" t="str">
        <f>IF(50&gt;$D275,"",IF($E275=1,EOMONTH(EDATE(Bonds!$I275,6*(50-1)),0),EDATE(Bonds!$I275,6*(50-1))))</f>
        <v/>
      </c>
      <c r="BD275" s="16" t="str">
        <f>IF(51&gt;$D275,"",IF($E275=1,EOMONTH(EDATE(Bonds!$I275,6*(51-1)),0),EDATE(Bonds!$I275,6*(51-1))))</f>
        <v/>
      </c>
      <c r="BE275" s="16" t="str">
        <f>IF(52&gt;$D275,"",IF($E275=1,EOMONTH(EDATE(Bonds!$I275,6*(52-1)),0),EDATE(Bonds!$I275,6*(52-1))))</f>
        <v/>
      </c>
      <c r="BF275" s="16" t="str">
        <f>IF(53&gt;$D275,"",IF($E275=1,EOMONTH(EDATE(Bonds!$I275,6*(53-1)),0),EDATE(Bonds!$I275,6*(53-1))))</f>
        <v/>
      </c>
      <c r="BG275" s="16" t="str">
        <f>IF(54&gt;$D275,"",IF($E275=1,EOMONTH(EDATE(Bonds!$I275,6*(54-1)),0),EDATE(Bonds!$I275,6*(54-1))))</f>
        <v/>
      </c>
      <c r="BH275" s="16" t="str">
        <f>IF(55&gt;$D275,"",IF($E275=1,EOMONTH(EDATE(Bonds!$I275,6*(55-1)),0),EDATE(Bonds!$I275,6*(55-1))))</f>
        <v/>
      </c>
      <c r="BI275" s="16" t="str">
        <f>IF(56&gt;$D275,"",IF($E275=1,EOMONTH(EDATE(Bonds!$I275,6*(56-1)),0),EDATE(Bonds!$I275,6*(56-1))))</f>
        <v/>
      </c>
      <c r="BJ275" s="16" t="str">
        <f>IF(57&gt;$D275,"",IF($E275=1,EOMONTH(EDATE(Bonds!$I275,6*(57-1)),0),EDATE(Bonds!$I275,6*(57-1))))</f>
        <v/>
      </c>
      <c r="BK275" s="16" t="str">
        <f>IF(58&gt;$D275,"",IF($E275=1,EOMONTH(EDATE(Bonds!$I275,6*(58-1)),0),EDATE(Bonds!$I275,6*(58-1))))</f>
        <v/>
      </c>
      <c r="BL275" s="16" t="str">
        <f>IF(59&gt;$D275,"",IF($E275=1,EOMONTH(EDATE(Bonds!$I275,6*(59-1)),0),EDATE(Bonds!$I275,6*(59-1))))</f>
        <v/>
      </c>
      <c r="BM275" s="16" t="str">
        <f>IF(60&gt;$D275,"",IF($E275=1,EOMONTH(EDATE(Bonds!$I275,6*(60-1)),0),EDATE(Bonds!$I275,6*(60-1))))</f>
        <v/>
      </c>
      <c r="BO275" s="22">
        <f t="shared" si="485"/>
        <v>3.9020657449939315E-2</v>
      </c>
      <c r="BP275" s="22">
        <f t="shared" si="486"/>
        <v>4.1110910077221674E-2</v>
      </c>
      <c r="BQ275" s="22">
        <f t="shared" si="487"/>
        <v>4.2474903504774571E-2</v>
      </c>
      <c r="BR275" s="22">
        <f t="shared" si="488"/>
        <v>4.3324176224102208E-2</v>
      </c>
      <c r="BS275" s="22">
        <f t="shared" si="489"/>
        <v>4.3859676958404203E-2</v>
      </c>
      <c r="BT275" s="22">
        <f t="shared" si="490"/>
        <v>4.4193064657407355E-2</v>
      </c>
      <c r="BU275" s="22">
        <f t="shared" si="491"/>
        <v>4.4421617888674783E-2</v>
      </c>
      <c r="BV275" s="22">
        <f t="shared" si="492"/>
        <v>4.4594344852586863E-2</v>
      </c>
      <c r="BW275" s="22">
        <f t="shared" si="493"/>
        <v>4.4754437131412791E-2</v>
      </c>
      <c r="BX275" s="22">
        <f t="shared" si="494"/>
        <v>4.4919387561918309E-2</v>
      </c>
      <c r="BY275" s="22">
        <f t="shared" si="495"/>
        <v>4.5107990909957416E-2</v>
      </c>
      <c r="BZ275" s="22">
        <f t="shared" si="496"/>
        <v>4.5321776780841601E-2</v>
      </c>
      <c r="CA275" s="22">
        <f t="shared" si="497"/>
        <v>4.5567503306295901E-2</v>
      </c>
      <c r="CB275" s="22">
        <f t="shared" si="498"/>
        <v>4.583740404551357E-2</v>
      </c>
      <c r="CC275" s="22">
        <f t="shared" si="499"/>
        <v>4.6137769365832942E-2</v>
      </c>
      <c r="CD275" s="22">
        <f t="shared" si="500"/>
        <v>4.645521716226661E-2</v>
      </c>
      <c r="CE275" s="22">
        <f t="shared" si="501"/>
        <v>4.6796125322790962E-2</v>
      </c>
      <c r="CF275" s="22">
        <f t="shared" si="502"/>
        <v>4.7145200785802852E-2</v>
      </c>
      <c r="CG275" s="22">
        <f t="shared" si="503"/>
        <v>4.7509852279928627E-2</v>
      </c>
      <c r="CH275" s="22">
        <f t="shared" si="504"/>
        <v>4.7876381656252784E-2</v>
      </c>
      <c r="CI275" s="22">
        <f t="shared" si="505"/>
        <v>4.8249241487260196E-2</v>
      </c>
      <c r="CJ275" s="22">
        <f t="shared" si="506"/>
        <v>4.8615125031018294E-2</v>
      </c>
      <c r="CK275" s="22">
        <f t="shared" si="507"/>
        <v>4.8983317960358812E-2</v>
      </c>
      <c r="CL275" s="22">
        <f t="shared" si="508"/>
        <v>4.9339393167434041E-2</v>
      </c>
      <c r="CM275" s="22">
        <f t="shared" si="509"/>
        <v>4.9693029322884663E-2</v>
      </c>
      <c r="CN275" s="22">
        <f t="shared" si="510"/>
        <v>5.0030933085680324E-2</v>
      </c>
      <c r="CO275" s="22">
        <f t="shared" si="511"/>
        <v>5.0362800518050539E-2</v>
      </c>
      <c r="CP275" s="22">
        <f t="shared" si="512"/>
        <v>5.0678294681596112E-2</v>
      </c>
      <c r="CQ275" s="22">
        <f t="shared" si="513"/>
        <v>5.098334388969953E-2</v>
      </c>
      <c r="CR275" s="22">
        <f t="shared" si="514"/>
        <v>5.1268996476874704E-2</v>
      </c>
      <c r="CS275" s="22" t="str">
        <f t="shared" si="515"/>
        <v/>
      </c>
      <c r="CT275" s="22" t="str">
        <f t="shared" si="516"/>
        <v/>
      </c>
      <c r="CU275" s="22" t="str">
        <f t="shared" si="517"/>
        <v/>
      </c>
      <c r="CV275" s="22" t="str">
        <f t="shared" si="518"/>
        <v/>
      </c>
      <c r="CW275" s="22" t="str">
        <f t="shared" si="519"/>
        <v/>
      </c>
      <c r="CX275" s="22" t="str">
        <f t="shared" si="520"/>
        <v/>
      </c>
      <c r="CY275" s="22" t="str">
        <f t="shared" si="521"/>
        <v/>
      </c>
      <c r="CZ275" s="22" t="str">
        <f t="shared" si="522"/>
        <v/>
      </c>
      <c r="DA275" s="22" t="str">
        <f t="shared" si="523"/>
        <v/>
      </c>
      <c r="DB275" s="22" t="str">
        <f t="shared" si="524"/>
        <v/>
      </c>
      <c r="DC275" s="22" t="str">
        <f t="shared" si="525"/>
        <v/>
      </c>
      <c r="DD275" s="22" t="str">
        <f t="shared" si="526"/>
        <v/>
      </c>
      <c r="DE275" s="22" t="str">
        <f t="shared" si="527"/>
        <v/>
      </c>
      <c r="DF275" s="22" t="str">
        <f t="shared" si="528"/>
        <v/>
      </c>
      <c r="DG275" s="22" t="str">
        <f t="shared" si="529"/>
        <v/>
      </c>
      <c r="DH275" s="22" t="str">
        <f t="shared" si="530"/>
        <v/>
      </c>
      <c r="DI275" s="22" t="str">
        <f t="shared" si="531"/>
        <v/>
      </c>
      <c r="DJ275" s="22" t="str">
        <f t="shared" si="532"/>
        <v/>
      </c>
      <c r="DK275" s="22" t="str">
        <f t="shared" si="533"/>
        <v/>
      </c>
      <c r="DL275" s="22" t="str">
        <f t="shared" si="534"/>
        <v/>
      </c>
      <c r="DM275" s="22" t="str">
        <f t="shared" si="535"/>
        <v/>
      </c>
      <c r="DN275" s="22" t="str">
        <f t="shared" si="536"/>
        <v/>
      </c>
      <c r="DO275" s="22" t="str">
        <f t="shared" si="537"/>
        <v/>
      </c>
      <c r="DP275" s="22" t="str">
        <f t="shared" si="538"/>
        <v/>
      </c>
      <c r="DQ275" s="22" t="str">
        <f t="shared" si="539"/>
        <v/>
      </c>
      <c r="DR275" s="22" t="str">
        <f t="shared" si="540"/>
        <v/>
      </c>
      <c r="DS275" s="22" t="str">
        <f t="shared" si="541"/>
        <v/>
      </c>
      <c r="DT275" s="22" t="str">
        <f t="shared" si="542"/>
        <v/>
      </c>
      <c r="DU275" s="22" t="str">
        <f t="shared" si="543"/>
        <v/>
      </c>
      <c r="DV275" s="22" t="str">
        <f t="shared" si="544"/>
        <v/>
      </c>
      <c r="DX275" s="18">
        <f t="shared" si="545"/>
        <v>0.86016044915111933</v>
      </c>
      <c r="DY275" s="18">
        <f t="shared" si="546"/>
        <v>0.84203043478016693</v>
      </c>
      <c r="DZ275" s="18">
        <f t="shared" si="547"/>
        <v>0.82314292339002615</v>
      </c>
      <c r="EA275" s="18">
        <f t="shared" si="548"/>
        <v>0.80456805075500371</v>
      </c>
      <c r="EB275" s="18">
        <f t="shared" si="549"/>
        <v>0.78615832951046172</v>
      </c>
      <c r="EC275" s="18">
        <f t="shared" si="550"/>
        <v>0.76849146805631108</v>
      </c>
      <c r="ED275" s="18">
        <f t="shared" si="551"/>
        <v>0.75096935068678428</v>
      </c>
      <c r="EE275" s="18">
        <f t="shared" si="552"/>
        <v>0.73410829716639037</v>
      </c>
      <c r="EF275" s="18">
        <f t="shared" si="553"/>
        <v>0.71727918167616589</v>
      </c>
      <c r="EG275" s="18">
        <f t="shared" si="554"/>
        <v>0.70096466927337331</v>
      </c>
      <c r="EH275" s="18">
        <f t="shared" si="555"/>
        <v>0.68456731544094418</v>
      </c>
      <c r="EI275" s="18">
        <f t="shared" si="556"/>
        <v>0.66849234749872377</v>
      </c>
      <c r="EJ275" s="18">
        <f t="shared" si="557"/>
        <v>0.65235858360508303</v>
      </c>
      <c r="EK275" s="18">
        <f t="shared" si="558"/>
        <v>0.63658939791420932</v>
      </c>
      <c r="EL275" s="18">
        <f t="shared" si="559"/>
        <v>0.62065906126273374</v>
      </c>
      <c r="EM275" s="18">
        <f t="shared" si="560"/>
        <v>0.60509301471611887</v>
      </c>
      <c r="EN275" s="18">
        <f t="shared" si="561"/>
        <v>0.58938822764361731</v>
      </c>
      <c r="EO275" s="18">
        <f t="shared" si="562"/>
        <v>0.57407422960390475</v>
      </c>
      <c r="EP275" s="18">
        <f t="shared" si="563"/>
        <v>0.55866424143891369</v>
      </c>
      <c r="EQ275" s="18">
        <f t="shared" si="564"/>
        <v>0.54360049960420487</v>
      </c>
      <c r="ER275" s="18">
        <f t="shared" si="565"/>
        <v>0.52857491734842199</v>
      </c>
      <c r="ES275" s="18">
        <f t="shared" si="566"/>
        <v>0.51401607824962958</v>
      </c>
      <c r="ET275" s="18">
        <f t="shared" si="567"/>
        <v>0.49946256323453014</v>
      </c>
      <c r="EU275" s="18">
        <f t="shared" si="568"/>
        <v>0.48540804793477871</v>
      </c>
      <c r="EV275" s="18">
        <f t="shared" si="569"/>
        <v>0.47140417775054422</v>
      </c>
      <c r="EW275" s="18">
        <f t="shared" si="570"/>
        <v>0.45792263392505511</v>
      </c>
      <c r="EX275" s="18">
        <f t="shared" si="571"/>
        <v>0.44452962236926441</v>
      </c>
      <c r="EY275" s="18">
        <f t="shared" si="572"/>
        <v>0.4316023394037436</v>
      </c>
      <c r="EZ275" s="18">
        <f t="shared" si="573"/>
        <v>0.41886534135338249</v>
      </c>
      <c r="FA275" s="18">
        <f t="shared" si="574"/>
        <v>46.883061094335453</v>
      </c>
      <c r="FB275" s="18">
        <f t="shared" si="575"/>
        <v>0</v>
      </c>
      <c r="FC275" s="18">
        <f t="shared" si="576"/>
        <v>0</v>
      </c>
      <c r="FD275" s="18">
        <f t="shared" si="577"/>
        <v>0</v>
      </c>
      <c r="FE275" s="18">
        <f t="shared" si="578"/>
        <v>0</v>
      </c>
      <c r="FF275" s="18">
        <f t="shared" si="579"/>
        <v>0</v>
      </c>
      <c r="FG275" s="18">
        <f t="shared" si="580"/>
        <v>0</v>
      </c>
      <c r="FH275" s="18">
        <f t="shared" si="581"/>
        <v>0</v>
      </c>
      <c r="FI275" s="18">
        <f t="shared" si="582"/>
        <v>0</v>
      </c>
      <c r="FJ275" s="18">
        <f t="shared" si="583"/>
        <v>0</v>
      </c>
      <c r="FK275" s="18">
        <f t="shared" si="584"/>
        <v>0</v>
      </c>
      <c r="FL275" s="18">
        <f t="shared" si="585"/>
        <v>0</v>
      </c>
      <c r="FM275" s="18">
        <f t="shared" si="586"/>
        <v>0</v>
      </c>
      <c r="FN275" s="18">
        <f t="shared" si="587"/>
        <v>0</v>
      </c>
      <c r="FO275" s="18">
        <f t="shared" si="588"/>
        <v>0</v>
      </c>
      <c r="FP275" s="18">
        <f t="shared" si="589"/>
        <v>0</v>
      </c>
      <c r="FQ275" s="18">
        <f t="shared" si="590"/>
        <v>0</v>
      </c>
      <c r="FR275" s="18">
        <f t="shared" si="591"/>
        <v>0</v>
      </c>
      <c r="FS275" s="18">
        <f t="shared" si="592"/>
        <v>0</v>
      </c>
      <c r="FT275" s="18">
        <f t="shared" si="593"/>
        <v>0</v>
      </c>
      <c r="FU275" s="18">
        <f t="shared" si="594"/>
        <v>0</v>
      </c>
      <c r="FV275" s="18">
        <f t="shared" si="595"/>
        <v>0</v>
      </c>
      <c r="FW275" s="18">
        <f t="shared" si="596"/>
        <v>0</v>
      </c>
      <c r="FX275" s="18">
        <f t="shared" si="597"/>
        <v>0</v>
      </c>
      <c r="FY275" s="18">
        <f t="shared" si="598"/>
        <v>0</v>
      </c>
      <c r="FZ275" s="18">
        <f t="shared" si="599"/>
        <v>0</v>
      </c>
      <c r="GA275" s="18">
        <f t="shared" si="600"/>
        <v>0</v>
      </c>
      <c r="GB275" s="18">
        <f t="shared" si="601"/>
        <v>0</v>
      </c>
      <c r="GC275" s="18">
        <f t="shared" si="602"/>
        <v>0</v>
      </c>
      <c r="GD275" s="18">
        <f t="shared" si="603"/>
        <v>0</v>
      </c>
      <c r="GE275" s="18">
        <f t="shared" si="604"/>
        <v>0</v>
      </c>
    </row>
    <row r="276" spans="1:187" x14ac:dyDescent="0.2">
      <c r="A276">
        <v>273</v>
      </c>
      <c r="B276" s="16">
        <f>Bonds!B276</f>
        <v>51728</v>
      </c>
      <c r="C276" s="17">
        <f>Bonds!C276</f>
        <v>3.75</v>
      </c>
      <c r="D276">
        <f>Bonds!Q276</f>
        <v>30</v>
      </c>
      <c r="E276">
        <f t="shared" si="484"/>
        <v>0</v>
      </c>
      <c r="F276" s="16">
        <f>IF(1&gt;$D276,"",IF($E276=1,EOMONTH(EDATE(Bonds!$I276,6*(1-1)),0),EDATE(Bonds!$I276,6*(1-1))))</f>
        <v>46433</v>
      </c>
      <c r="G276" s="16">
        <f>IF(2&gt;$D276,"",IF($E276=1,EOMONTH(EDATE(Bonds!$I276,6*(2-1)),0),EDATE(Bonds!$I276,6*(2-1))))</f>
        <v>46614</v>
      </c>
      <c r="H276" s="16">
        <f>IF(3&gt;$D276,"",IF($E276=1,EOMONTH(EDATE(Bonds!$I276,6*(3-1)),0),EDATE(Bonds!$I276,6*(3-1))))</f>
        <v>46798</v>
      </c>
      <c r="I276" s="16">
        <f>IF(4&gt;$D276,"",IF($E276=1,EOMONTH(EDATE(Bonds!$I276,6*(4-1)),0),EDATE(Bonds!$I276,6*(4-1))))</f>
        <v>46980</v>
      </c>
      <c r="J276" s="16">
        <f>IF(5&gt;$D276,"",IF($E276=1,EOMONTH(EDATE(Bonds!$I276,6*(5-1)),0),EDATE(Bonds!$I276,6*(5-1))))</f>
        <v>47164</v>
      </c>
      <c r="K276" s="16">
        <f>IF(6&gt;$D276,"",IF($E276=1,EOMONTH(EDATE(Bonds!$I276,6*(6-1)),0),EDATE(Bonds!$I276,6*(6-1))))</f>
        <v>47345</v>
      </c>
      <c r="L276" s="16">
        <f>IF(7&gt;$D276,"",IF($E276=1,EOMONTH(EDATE(Bonds!$I276,6*(7-1)),0),EDATE(Bonds!$I276,6*(7-1))))</f>
        <v>47529</v>
      </c>
      <c r="M276" s="16">
        <f>IF(8&gt;$D276,"",IF($E276=1,EOMONTH(EDATE(Bonds!$I276,6*(8-1)),0),EDATE(Bonds!$I276,6*(8-1))))</f>
        <v>47710</v>
      </c>
      <c r="N276" s="16">
        <f>IF(9&gt;$D276,"",IF($E276=1,EOMONTH(EDATE(Bonds!$I276,6*(9-1)),0),EDATE(Bonds!$I276,6*(9-1))))</f>
        <v>47894</v>
      </c>
      <c r="O276" s="16">
        <f>IF(10&gt;$D276,"",IF($E276=1,EOMONTH(EDATE(Bonds!$I276,6*(10-1)),0),EDATE(Bonds!$I276,6*(10-1))))</f>
        <v>48075</v>
      </c>
      <c r="P276" s="16">
        <f>IF(11&gt;$D276,"",IF($E276=1,EOMONTH(EDATE(Bonds!$I276,6*(11-1)),0),EDATE(Bonds!$I276,6*(11-1))))</f>
        <v>48259</v>
      </c>
      <c r="Q276" s="16">
        <f>IF(12&gt;$D276,"",IF($E276=1,EOMONTH(EDATE(Bonds!$I276,6*(12-1)),0),EDATE(Bonds!$I276,6*(12-1))))</f>
        <v>48441</v>
      </c>
      <c r="R276" s="16">
        <f>IF(13&gt;$D276,"",IF($E276=1,EOMONTH(EDATE(Bonds!$I276,6*(13-1)),0),EDATE(Bonds!$I276,6*(13-1))))</f>
        <v>48625</v>
      </c>
      <c r="S276" s="16">
        <f>IF(14&gt;$D276,"",IF($E276=1,EOMONTH(EDATE(Bonds!$I276,6*(14-1)),0),EDATE(Bonds!$I276,6*(14-1))))</f>
        <v>48806</v>
      </c>
      <c r="T276" s="16">
        <f>IF(15&gt;$D276,"",IF($E276=1,EOMONTH(EDATE(Bonds!$I276,6*(15-1)),0),EDATE(Bonds!$I276,6*(15-1))))</f>
        <v>48990</v>
      </c>
      <c r="U276" s="16">
        <f>IF(16&gt;$D276,"",IF($E276=1,EOMONTH(EDATE(Bonds!$I276,6*(16-1)),0),EDATE(Bonds!$I276,6*(16-1))))</f>
        <v>49171</v>
      </c>
      <c r="V276" s="16">
        <f>IF(17&gt;$D276,"",IF($E276=1,EOMONTH(EDATE(Bonds!$I276,6*(17-1)),0),EDATE(Bonds!$I276,6*(17-1))))</f>
        <v>49355</v>
      </c>
      <c r="W276" s="16">
        <f>IF(18&gt;$D276,"",IF($E276=1,EOMONTH(EDATE(Bonds!$I276,6*(18-1)),0),EDATE(Bonds!$I276,6*(18-1))))</f>
        <v>49536</v>
      </c>
      <c r="X276" s="16">
        <f>IF(19&gt;$D276,"",IF($E276=1,EOMONTH(EDATE(Bonds!$I276,6*(19-1)),0),EDATE(Bonds!$I276,6*(19-1))))</f>
        <v>49720</v>
      </c>
      <c r="Y276" s="16">
        <f>IF(20&gt;$D276,"",IF($E276=1,EOMONTH(EDATE(Bonds!$I276,6*(20-1)),0),EDATE(Bonds!$I276,6*(20-1))))</f>
        <v>49902</v>
      </c>
      <c r="Z276" s="16">
        <f>IF(21&gt;$D276,"",IF($E276=1,EOMONTH(EDATE(Bonds!$I276,6*(21-1)),0),EDATE(Bonds!$I276,6*(21-1))))</f>
        <v>50086</v>
      </c>
      <c r="AA276" s="16">
        <f>IF(22&gt;$D276,"",IF($E276=1,EOMONTH(EDATE(Bonds!$I276,6*(22-1)),0),EDATE(Bonds!$I276,6*(22-1))))</f>
        <v>50267</v>
      </c>
      <c r="AB276" s="16">
        <f>IF(23&gt;$D276,"",IF($E276=1,EOMONTH(EDATE(Bonds!$I276,6*(23-1)),0),EDATE(Bonds!$I276,6*(23-1))))</f>
        <v>50451</v>
      </c>
      <c r="AC276" s="16">
        <f>IF(24&gt;$D276,"",IF($E276=1,EOMONTH(EDATE(Bonds!$I276,6*(24-1)),0),EDATE(Bonds!$I276,6*(24-1))))</f>
        <v>50632</v>
      </c>
      <c r="AD276" s="16">
        <f>IF(25&gt;$D276,"",IF($E276=1,EOMONTH(EDATE(Bonds!$I276,6*(25-1)),0),EDATE(Bonds!$I276,6*(25-1))))</f>
        <v>50816</v>
      </c>
      <c r="AE276" s="16">
        <f>IF(26&gt;$D276,"",IF($E276=1,EOMONTH(EDATE(Bonds!$I276,6*(26-1)),0),EDATE(Bonds!$I276,6*(26-1))))</f>
        <v>50997</v>
      </c>
      <c r="AF276" s="16">
        <f>IF(27&gt;$D276,"",IF($E276=1,EOMONTH(EDATE(Bonds!$I276,6*(27-1)),0),EDATE(Bonds!$I276,6*(27-1))))</f>
        <v>51181</v>
      </c>
      <c r="AG276" s="16">
        <f>IF(28&gt;$D276,"",IF($E276=1,EOMONTH(EDATE(Bonds!$I276,6*(28-1)),0),EDATE(Bonds!$I276,6*(28-1))))</f>
        <v>51363</v>
      </c>
      <c r="AH276" s="16">
        <f>IF(29&gt;$D276,"",IF($E276=1,EOMONTH(EDATE(Bonds!$I276,6*(29-1)),0),EDATE(Bonds!$I276,6*(29-1))))</f>
        <v>51547</v>
      </c>
      <c r="AI276" s="16">
        <f>IF(30&gt;$D276,"",IF($E276=1,EOMONTH(EDATE(Bonds!$I276,6*(30-1)),0),EDATE(Bonds!$I276,6*(30-1))))</f>
        <v>51728</v>
      </c>
      <c r="AJ276" s="16" t="str">
        <f>IF(31&gt;$D276,"",IF($E276=1,EOMONTH(EDATE(Bonds!$I276,6*(31-1)),0),EDATE(Bonds!$I276,6*(31-1))))</f>
        <v/>
      </c>
      <c r="AK276" s="16" t="str">
        <f>IF(32&gt;$D276,"",IF($E276=1,EOMONTH(EDATE(Bonds!$I276,6*(32-1)),0),EDATE(Bonds!$I276,6*(32-1))))</f>
        <v/>
      </c>
      <c r="AL276" s="16" t="str">
        <f>IF(33&gt;$D276,"",IF($E276=1,EOMONTH(EDATE(Bonds!$I276,6*(33-1)),0),EDATE(Bonds!$I276,6*(33-1))))</f>
        <v/>
      </c>
      <c r="AM276" s="16" t="str">
        <f>IF(34&gt;$D276,"",IF($E276=1,EOMONTH(EDATE(Bonds!$I276,6*(34-1)),0),EDATE(Bonds!$I276,6*(34-1))))</f>
        <v/>
      </c>
      <c r="AN276" s="16" t="str">
        <f>IF(35&gt;$D276,"",IF($E276=1,EOMONTH(EDATE(Bonds!$I276,6*(35-1)),0),EDATE(Bonds!$I276,6*(35-1))))</f>
        <v/>
      </c>
      <c r="AO276" s="16" t="str">
        <f>IF(36&gt;$D276,"",IF($E276=1,EOMONTH(EDATE(Bonds!$I276,6*(36-1)),0),EDATE(Bonds!$I276,6*(36-1))))</f>
        <v/>
      </c>
      <c r="AP276" s="16" t="str">
        <f>IF(37&gt;$D276,"",IF($E276=1,EOMONTH(EDATE(Bonds!$I276,6*(37-1)),0),EDATE(Bonds!$I276,6*(37-1))))</f>
        <v/>
      </c>
      <c r="AQ276" s="16" t="str">
        <f>IF(38&gt;$D276,"",IF($E276=1,EOMONTH(EDATE(Bonds!$I276,6*(38-1)),0),EDATE(Bonds!$I276,6*(38-1))))</f>
        <v/>
      </c>
      <c r="AR276" s="16" t="str">
        <f>IF(39&gt;$D276,"",IF($E276=1,EOMONTH(EDATE(Bonds!$I276,6*(39-1)),0),EDATE(Bonds!$I276,6*(39-1))))</f>
        <v/>
      </c>
      <c r="AS276" s="16" t="str">
        <f>IF(40&gt;$D276,"",IF($E276=1,EOMONTH(EDATE(Bonds!$I276,6*(40-1)),0),EDATE(Bonds!$I276,6*(40-1))))</f>
        <v/>
      </c>
      <c r="AT276" s="16" t="str">
        <f>IF(41&gt;$D276,"",IF($E276=1,EOMONTH(EDATE(Bonds!$I276,6*(41-1)),0),EDATE(Bonds!$I276,6*(41-1))))</f>
        <v/>
      </c>
      <c r="AU276" s="16" t="str">
        <f>IF(42&gt;$D276,"",IF($E276=1,EOMONTH(EDATE(Bonds!$I276,6*(42-1)),0),EDATE(Bonds!$I276,6*(42-1))))</f>
        <v/>
      </c>
      <c r="AV276" s="16" t="str">
        <f>IF(43&gt;$D276,"",IF($E276=1,EOMONTH(EDATE(Bonds!$I276,6*(43-1)),0),EDATE(Bonds!$I276,6*(43-1))))</f>
        <v/>
      </c>
      <c r="AW276" s="16" t="str">
        <f>IF(44&gt;$D276,"",IF($E276=1,EOMONTH(EDATE(Bonds!$I276,6*(44-1)),0),EDATE(Bonds!$I276,6*(44-1))))</f>
        <v/>
      </c>
      <c r="AX276" s="16" t="str">
        <f>IF(45&gt;$D276,"",IF($E276=1,EOMONTH(EDATE(Bonds!$I276,6*(45-1)),0),EDATE(Bonds!$I276,6*(45-1))))</f>
        <v/>
      </c>
      <c r="AY276" s="16" t="str">
        <f>IF(46&gt;$D276,"",IF($E276=1,EOMONTH(EDATE(Bonds!$I276,6*(46-1)),0),EDATE(Bonds!$I276,6*(46-1))))</f>
        <v/>
      </c>
      <c r="AZ276" s="16" t="str">
        <f>IF(47&gt;$D276,"",IF($E276=1,EOMONTH(EDATE(Bonds!$I276,6*(47-1)),0),EDATE(Bonds!$I276,6*(47-1))))</f>
        <v/>
      </c>
      <c r="BA276" s="16" t="str">
        <f>IF(48&gt;$D276,"",IF($E276=1,EOMONTH(EDATE(Bonds!$I276,6*(48-1)),0),EDATE(Bonds!$I276,6*(48-1))))</f>
        <v/>
      </c>
      <c r="BB276" s="16" t="str">
        <f>IF(49&gt;$D276,"",IF($E276=1,EOMONTH(EDATE(Bonds!$I276,6*(49-1)),0),EDATE(Bonds!$I276,6*(49-1))))</f>
        <v/>
      </c>
      <c r="BC276" s="16" t="str">
        <f>IF(50&gt;$D276,"",IF($E276=1,EOMONTH(EDATE(Bonds!$I276,6*(50-1)),0),EDATE(Bonds!$I276,6*(50-1))))</f>
        <v/>
      </c>
      <c r="BD276" s="16" t="str">
        <f>IF(51&gt;$D276,"",IF($E276=1,EOMONTH(EDATE(Bonds!$I276,6*(51-1)),0),EDATE(Bonds!$I276,6*(51-1))))</f>
        <v/>
      </c>
      <c r="BE276" s="16" t="str">
        <f>IF(52&gt;$D276,"",IF($E276=1,EOMONTH(EDATE(Bonds!$I276,6*(52-1)),0),EDATE(Bonds!$I276,6*(52-1))))</f>
        <v/>
      </c>
      <c r="BF276" s="16" t="str">
        <f>IF(53&gt;$D276,"",IF($E276=1,EOMONTH(EDATE(Bonds!$I276,6*(53-1)),0),EDATE(Bonds!$I276,6*(53-1))))</f>
        <v/>
      </c>
      <c r="BG276" s="16" t="str">
        <f>IF(54&gt;$D276,"",IF($E276=1,EOMONTH(EDATE(Bonds!$I276,6*(54-1)),0),EDATE(Bonds!$I276,6*(54-1))))</f>
        <v/>
      </c>
      <c r="BH276" s="16" t="str">
        <f>IF(55&gt;$D276,"",IF($E276=1,EOMONTH(EDATE(Bonds!$I276,6*(55-1)),0),EDATE(Bonds!$I276,6*(55-1))))</f>
        <v/>
      </c>
      <c r="BI276" s="16" t="str">
        <f>IF(56&gt;$D276,"",IF($E276=1,EOMONTH(EDATE(Bonds!$I276,6*(56-1)),0),EDATE(Bonds!$I276,6*(56-1))))</f>
        <v/>
      </c>
      <c r="BJ276" s="16" t="str">
        <f>IF(57&gt;$D276,"",IF($E276=1,EOMONTH(EDATE(Bonds!$I276,6*(57-1)),0),EDATE(Bonds!$I276,6*(57-1))))</f>
        <v/>
      </c>
      <c r="BK276" s="16" t="str">
        <f>IF(58&gt;$D276,"",IF($E276=1,EOMONTH(EDATE(Bonds!$I276,6*(58-1)),0),EDATE(Bonds!$I276,6*(58-1))))</f>
        <v/>
      </c>
      <c r="BL276" s="16" t="str">
        <f>IF(59&gt;$D276,"",IF($E276=1,EOMONTH(EDATE(Bonds!$I276,6*(59-1)),0),EDATE(Bonds!$I276,6*(59-1))))</f>
        <v/>
      </c>
      <c r="BM276" s="16" t="str">
        <f>IF(60&gt;$D276,"",IF($E276=1,EOMONTH(EDATE(Bonds!$I276,6*(60-1)),0),EDATE(Bonds!$I276,6*(60-1))))</f>
        <v/>
      </c>
      <c r="BO276" s="22">
        <f t="shared" si="485"/>
        <v>3.9020657449939315E-2</v>
      </c>
      <c r="BP276" s="22">
        <f t="shared" si="486"/>
        <v>4.1110910077221674E-2</v>
      </c>
      <c r="BQ276" s="22">
        <f t="shared" si="487"/>
        <v>4.2474903504774571E-2</v>
      </c>
      <c r="BR276" s="22">
        <f t="shared" si="488"/>
        <v>4.3324176224102208E-2</v>
      </c>
      <c r="BS276" s="22">
        <f t="shared" si="489"/>
        <v>4.3859676958404203E-2</v>
      </c>
      <c r="BT276" s="22">
        <f t="shared" si="490"/>
        <v>4.4193064657407355E-2</v>
      </c>
      <c r="BU276" s="22">
        <f t="shared" si="491"/>
        <v>4.4421617888674783E-2</v>
      </c>
      <c r="BV276" s="22">
        <f t="shared" si="492"/>
        <v>4.4594344852586863E-2</v>
      </c>
      <c r="BW276" s="22">
        <f t="shared" si="493"/>
        <v>4.4754437131412791E-2</v>
      </c>
      <c r="BX276" s="22">
        <f t="shared" si="494"/>
        <v>4.4919387561918309E-2</v>
      </c>
      <c r="BY276" s="22">
        <f t="shared" si="495"/>
        <v>4.5107990909957416E-2</v>
      </c>
      <c r="BZ276" s="22">
        <f t="shared" si="496"/>
        <v>4.5321776780841601E-2</v>
      </c>
      <c r="CA276" s="22">
        <f t="shared" si="497"/>
        <v>4.5567503306295901E-2</v>
      </c>
      <c r="CB276" s="22">
        <f t="shared" si="498"/>
        <v>4.583740404551357E-2</v>
      </c>
      <c r="CC276" s="22">
        <f t="shared" si="499"/>
        <v>4.6137769365832942E-2</v>
      </c>
      <c r="CD276" s="22">
        <f t="shared" si="500"/>
        <v>4.645521716226661E-2</v>
      </c>
      <c r="CE276" s="22">
        <f t="shared" si="501"/>
        <v>4.6796125322790962E-2</v>
      </c>
      <c r="CF276" s="22">
        <f t="shared" si="502"/>
        <v>4.7145200785802852E-2</v>
      </c>
      <c r="CG276" s="22">
        <f t="shared" si="503"/>
        <v>4.7509852279928627E-2</v>
      </c>
      <c r="CH276" s="22">
        <f t="shared" si="504"/>
        <v>4.7876381656252784E-2</v>
      </c>
      <c r="CI276" s="22">
        <f t="shared" si="505"/>
        <v>4.8249241487260196E-2</v>
      </c>
      <c r="CJ276" s="22">
        <f t="shared" si="506"/>
        <v>4.8615125031018294E-2</v>
      </c>
      <c r="CK276" s="22">
        <f t="shared" si="507"/>
        <v>4.8983317960358812E-2</v>
      </c>
      <c r="CL276" s="22">
        <f t="shared" si="508"/>
        <v>4.9339393167434041E-2</v>
      </c>
      <c r="CM276" s="22">
        <f t="shared" si="509"/>
        <v>4.9693029322884663E-2</v>
      </c>
      <c r="CN276" s="22">
        <f t="shared" si="510"/>
        <v>5.0030933085680324E-2</v>
      </c>
      <c r="CO276" s="22">
        <f t="shared" si="511"/>
        <v>5.0362800518050539E-2</v>
      </c>
      <c r="CP276" s="22">
        <f t="shared" si="512"/>
        <v>5.0678294681596112E-2</v>
      </c>
      <c r="CQ276" s="22">
        <f t="shared" si="513"/>
        <v>5.098334388969953E-2</v>
      </c>
      <c r="CR276" s="22">
        <f t="shared" si="514"/>
        <v>5.1268996476874704E-2</v>
      </c>
      <c r="CS276" s="22" t="str">
        <f t="shared" si="515"/>
        <v/>
      </c>
      <c r="CT276" s="22" t="str">
        <f t="shared" si="516"/>
        <v/>
      </c>
      <c r="CU276" s="22" t="str">
        <f t="shared" si="517"/>
        <v/>
      </c>
      <c r="CV276" s="22" t="str">
        <f t="shared" si="518"/>
        <v/>
      </c>
      <c r="CW276" s="22" t="str">
        <f t="shared" si="519"/>
        <v/>
      </c>
      <c r="CX276" s="22" t="str">
        <f t="shared" si="520"/>
        <v/>
      </c>
      <c r="CY276" s="22" t="str">
        <f t="shared" si="521"/>
        <v/>
      </c>
      <c r="CZ276" s="22" t="str">
        <f t="shared" si="522"/>
        <v/>
      </c>
      <c r="DA276" s="22" t="str">
        <f t="shared" si="523"/>
        <v/>
      </c>
      <c r="DB276" s="22" t="str">
        <f t="shared" si="524"/>
        <v/>
      </c>
      <c r="DC276" s="22" t="str">
        <f t="shared" si="525"/>
        <v/>
      </c>
      <c r="DD276" s="22" t="str">
        <f t="shared" si="526"/>
        <v/>
      </c>
      <c r="DE276" s="22" t="str">
        <f t="shared" si="527"/>
        <v/>
      </c>
      <c r="DF276" s="22" t="str">
        <f t="shared" si="528"/>
        <v/>
      </c>
      <c r="DG276" s="22" t="str">
        <f t="shared" si="529"/>
        <v/>
      </c>
      <c r="DH276" s="22" t="str">
        <f t="shared" si="530"/>
        <v/>
      </c>
      <c r="DI276" s="22" t="str">
        <f t="shared" si="531"/>
        <v/>
      </c>
      <c r="DJ276" s="22" t="str">
        <f t="shared" si="532"/>
        <v/>
      </c>
      <c r="DK276" s="22" t="str">
        <f t="shared" si="533"/>
        <v/>
      </c>
      <c r="DL276" s="22" t="str">
        <f t="shared" si="534"/>
        <v/>
      </c>
      <c r="DM276" s="22" t="str">
        <f t="shared" si="535"/>
        <v/>
      </c>
      <c r="DN276" s="22" t="str">
        <f t="shared" si="536"/>
        <v/>
      </c>
      <c r="DO276" s="22" t="str">
        <f t="shared" si="537"/>
        <v/>
      </c>
      <c r="DP276" s="22" t="str">
        <f t="shared" si="538"/>
        <v/>
      </c>
      <c r="DQ276" s="22" t="str">
        <f t="shared" si="539"/>
        <v/>
      </c>
      <c r="DR276" s="22" t="str">
        <f t="shared" si="540"/>
        <v/>
      </c>
      <c r="DS276" s="22" t="str">
        <f t="shared" si="541"/>
        <v/>
      </c>
      <c r="DT276" s="22" t="str">
        <f t="shared" si="542"/>
        <v/>
      </c>
      <c r="DU276" s="22" t="str">
        <f t="shared" si="543"/>
        <v/>
      </c>
      <c r="DV276" s="22" t="str">
        <f t="shared" si="544"/>
        <v/>
      </c>
      <c r="DX276" s="18">
        <f t="shared" si="545"/>
        <v>1.8432009624666843</v>
      </c>
      <c r="DY276" s="18">
        <f t="shared" si="546"/>
        <v>1.8043509316717863</v>
      </c>
      <c r="DZ276" s="18">
        <f t="shared" si="547"/>
        <v>1.7638776929786275</v>
      </c>
      <c r="EA276" s="18">
        <f t="shared" si="548"/>
        <v>1.7240743944750079</v>
      </c>
      <c r="EB276" s="18">
        <f t="shared" si="549"/>
        <v>1.6846249918081322</v>
      </c>
      <c r="EC276" s="18">
        <f t="shared" si="550"/>
        <v>1.646767431549238</v>
      </c>
      <c r="ED276" s="18">
        <f t="shared" si="551"/>
        <v>1.6092200371859662</v>
      </c>
      <c r="EE276" s="18">
        <f t="shared" si="552"/>
        <v>1.5730892082136936</v>
      </c>
      <c r="EF276" s="18">
        <f t="shared" si="553"/>
        <v>1.5370268178774984</v>
      </c>
      <c r="EG276" s="18">
        <f t="shared" si="554"/>
        <v>1.5020671484429426</v>
      </c>
      <c r="EH276" s="18">
        <f t="shared" si="555"/>
        <v>1.4669299616591662</v>
      </c>
      <c r="EI276" s="18">
        <f t="shared" si="556"/>
        <v>1.4324836017829794</v>
      </c>
      <c r="EJ276" s="18">
        <f t="shared" si="557"/>
        <v>1.3979112505823208</v>
      </c>
      <c r="EK276" s="18">
        <f t="shared" si="558"/>
        <v>1.3641201383875914</v>
      </c>
      <c r="EL276" s="18">
        <f t="shared" si="559"/>
        <v>1.3299837027058579</v>
      </c>
      <c r="EM276" s="18">
        <f t="shared" si="560"/>
        <v>1.2966278886773974</v>
      </c>
      <c r="EN276" s="18">
        <f t="shared" si="561"/>
        <v>1.2629747735220371</v>
      </c>
      <c r="EO276" s="18">
        <f t="shared" si="562"/>
        <v>1.2301590634369386</v>
      </c>
      <c r="EP276" s="18">
        <f t="shared" si="563"/>
        <v>1.1971376602262436</v>
      </c>
      <c r="EQ276" s="18">
        <f t="shared" si="564"/>
        <v>1.164858213437582</v>
      </c>
      <c r="ER276" s="18">
        <f t="shared" si="565"/>
        <v>1.1326605371751901</v>
      </c>
      <c r="ES276" s="18">
        <f t="shared" si="566"/>
        <v>1.101463024820635</v>
      </c>
      <c r="ET276" s="18">
        <f t="shared" si="567"/>
        <v>1.0702769212168504</v>
      </c>
      <c r="EU276" s="18">
        <f t="shared" si="568"/>
        <v>1.040160102717383</v>
      </c>
      <c r="EV276" s="18">
        <f t="shared" si="569"/>
        <v>1.010151809465452</v>
      </c>
      <c r="EW276" s="18">
        <f t="shared" si="570"/>
        <v>0.98126278698226088</v>
      </c>
      <c r="EX276" s="18">
        <f t="shared" si="571"/>
        <v>0.95256347650556661</v>
      </c>
      <c r="EY276" s="18">
        <f t="shared" si="572"/>
        <v>0.92486215586516485</v>
      </c>
      <c r="EZ276" s="18">
        <f t="shared" si="573"/>
        <v>0.89756858861439104</v>
      </c>
      <c r="FA276" s="18">
        <f t="shared" si="574"/>
        <v>47.347825020921185</v>
      </c>
      <c r="FB276" s="18">
        <f t="shared" si="575"/>
        <v>0</v>
      </c>
      <c r="FC276" s="18">
        <f t="shared" si="576"/>
        <v>0</v>
      </c>
      <c r="FD276" s="18">
        <f t="shared" si="577"/>
        <v>0</v>
      </c>
      <c r="FE276" s="18">
        <f t="shared" si="578"/>
        <v>0</v>
      </c>
      <c r="FF276" s="18">
        <f t="shared" si="579"/>
        <v>0</v>
      </c>
      <c r="FG276" s="18">
        <f t="shared" si="580"/>
        <v>0</v>
      </c>
      <c r="FH276" s="18">
        <f t="shared" si="581"/>
        <v>0</v>
      </c>
      <c r="FI276" s="18">
        <f t="shared" si="582"/>
        <v>0</v>
      </c>
      <c r="FJ276" s="18">
        <f t="shared" si="583"/>
        <v>0</v>
      </c>
      <c r="FK276" s="18">
        <f t="shared" si="584"/>
        <v>0</v>
      </c>
      <c r="FL276" s="18">
        <f t="shared" si="585"/>
        <v>0</v>
      </c>
      <c r="FM276" s="18">
        <f t="shared" si="586"/>
        <v>0</v>
      </c>
      <c r="FN276" s="18">
        <f t="shared" si="587"/>
        <v>0</v>
      </c>
      <c r="FO276" s="18">
        <f t="shared" si="588"/>
        <v>0</v>
      </c>
      <c r="FP276" s="18">
        <f t="shared" si="589"/>
        <v>0</v>
      </c>
      <c r="FQ276" s="18">
        <f t="shared" si="590"/>
        <v>0</v>
      </c>
      <c r="FR276" s="18">
        <f t="shared" si="591"/>
        <v>0</v>
      </c>
      <c r="FS276" s="18">
        <f t="shared" si="592"/>
        <v>0</v>
      </c>
      <c r="FT276" s="18">
        <f t="shared" si="593"/>
        <v>0</v>
      </c>
      <c r="FU276" s="18">
        <f t="shared" si="594"/>
        <v>0</v>
      </c>
      <c r="FV276" s="18">
        <f t="shared" si="595"/>
        <v>0</v>
      </c>
      <c r="FW276" s="18">
        <f t="shared" si="596"/>
        <v>0</v>
      </c>
      <c r="FX276" s="18">
        <f t="shared" si="597"/>
        <v>0</v>
      </c>
      <c r="FY276" s="18">
        <f t="shared" si="598"/>
        <v>0</v>
      </c>
      <c r="FZ276" s="18">
        <f t="shared" si="599"/>
        <v>0</v>
      </c>
      <c r="GA276" s="18">
        <f t="shared" si="600"/>
        <v>0</v>
      </c>
      <c r="GB276" s="18">
        <f t="shared" si="601"/>
        <v>0</v>
      </c>
      <c r="GC276" s="18">
        <f t="shared" si="602"/>
        <v>0</v>
      </c>
      <c r="GD276" s="18">
        <f t="shared" si="603"/>
        <v>0</v>
      </c>
      <c r="GE276" s="18">
        <f t="shared" si="604"/>
        <v>0</v>
      </c>
    </row>
    <row r="277" spans="1:187" x14ac:dyDescent="0.2">
      <c r="A277">
        <v>274</v>
      </c>
      <c r="B277" s="16">
        <f>Bonds!B277</f>
        <v>51820</v>
      </c>
      <c r="C277" s="17">
        <f>Bonds!C277</f>
        <v>3.125</v>
      </c>
      <c r="D277">
        <f>Bonds!Q277</f>
        <v>31</v>
      </c>
      <c r="E277">
        <f t="shared" si="484"/>
        <v>0</v>
      </c>
      <c r="F277" s="16">
        <f>IF(1&gt;$D277,"",IF($E277=1,EOMONTH(EDATE(Bonds!$I277,6*(1-1)),0),EDATE(Bonds!$I277,6*(1-1))))</f>
        <v>46341</v>
      </c>
      <c r="G277" s="16">
        <f>IF(2&gt;$D277,"",IF($E277=1,EOMONTH(EDATE(Bonds!$I277,6*(2-1)),0),EDATE(Bonds!$I277,6*(2-1))))</f>
        <v>46522</v>
      </c>
      <c r="H277" s="16">
        <f>IF(3&gt;$D277,"",IF($E277=1,EOMONTH(EDATE(Bonds!$I277,6*(3-1)),0),EDATE(Bonds!$I277,6*(3-1))))</f>
        <v>46706</v>
      </c>
      <c r="I277" s="16">
        <f>IF(4&gt;$D277,"",IF($E277=1,EOMONTH(EDATE(Bonds!$I277,6*(4-1)),0),EDATE(Bonds!$I277,6*(4-1))))</f>
        <v>46888</v>
      </c>
      <c r="J277" s="16">
        <f>IF(5&gt;$D277,"",IF($E277=1,EOMONTH(EDATE(Bonds!$I277,6*(5-1)),0),EDATE(Bonds!$I277,6*(5-1))))</f>
        <v>47072</v>
      </c>
      <c r="K277" s="16">
        <f>IF(6&gt;$D277,"",IF($E277=1,EOMONTH(EDATE(Bonds!$I277,6*(6-1)),0),EDATE(Bonds!$I277,6*(6-1))))</f>
        <v>47253</v>
      </c>
      <c r="L277" s="16">
        <f>IF(7&gt;$D277,"",IF($E277=1,EOMONTH(EDATE(Bonds!$I277,6*(7-1)),0),EDATE(Bonds!$I277,6*(7-1))))</f>
        <v>47437</v>
      </c>
      <c r="M277" s="16">
        <f>IF(8&gt;$D277,"",IF($E277=1,EOMONTH(EDATE(Bonds!$I277,6*(8-1)),0),EDATE(Bonds!$I277,6*(8-1))))</f>
        <v>47618</v>
      </c>
      <c r="N277" s="16">
        <f>IF(9&gt;$D277,"",IF($E277=1,EOMONTH(EDATE(Bonds!$I277,6*(9-1)),0),EDATE(Bonds!$I277,6*(9-1))))</f>
        <v>47802</v>
      </c>
      <c r="O277" s="16">
        <f>IF(10&gt;$D277,"",IF($E277=1,EOMONTH(EDATE(Bonds!$I277,6*(10-1)),0),EDATE(Bonds!$I277,6*(10-1))))</f>
        <v>47983</v>
      </c>
      <c r="P277" s="16">
        <f>IF(11&gt;$D277,"",IF($E277=1,EOMONTH(EDATE(Bonds!$I277,6*(11-1)),0),EDATE(Bonds!$I277,6*(11-1))))</f>
        <v>48167</v>
      </c>
      <c r="Q277" s="16">
        <f>IF(12&gt;$D277,"",IF($E277=1,EOMONTH(EDATE(Bonds!$I277,6*(12-1)),0),EDATE(Bonds!$I277,6*(12-1))))</f>
        <v>48349</v>
      </c>
      <c r="R277" s="16">
        <f>IF(13&gt;$D277,"",IF($E277=1,EOMONTH(EDATE(Bonds!$I277,6*(13-1)),0),EDATE(Bonds!$I277,6*(13-1))))</f>
        <v>48533</v>
      </c>
      <c r="S277" s="16">
        <f>IF(14&gt;$D277,"",IF($E277=1,EOMONTH(EDATE(Bonds!$I277,6*(14-1)),0),EDATE(Bonds!$I277,6*(14-1))))</f>
        <v>48714</v>
      </c>
      <c r="T277" s="16">
        <f>IF(15&gt;$D277,"",IF($E277=1,EOMONTH(EDATE(Bonds!$I277,6*(15-1)),0),EDATE(Bonds!$I277,6*(15-1))))</f>
        <v>48898</v>
      </c>
      <c r="U277" s="16">
        <f>IF(16&gt;$D277,"",IF($E277=1,EOMONTH(EDATE(Bonds!$I277,6*(16-1)),0),EDATE(Bonds!$I277,6*(16-1))))</f>
        <v>49079</v>
      </c>
      <c r="V277" s="16">
        <f>IF(17&gt;$D277,"",IF($E277=1,EOMONTH(EDATE(Bonds!$I277,6*(17-1)),0),EDATE(Bonds!$I277,6*(17-1))))</f>
        <v>49263</v>
      </c>
      <c r="W277" s="16">
        <f>IF(18&gt;$D277,"",IF($E277=1,EOMONTH(EDATE(Bonds!$I277,6*(18-1)),0),EDATE(Bonds!$I277,6*(18-1))))</f>
        <v>49444</v>
      </c>
      <c r="X277" s="16">
        <f>IF(19&gt;$D277,"",IF($E277=1,EOMONTH(EDATE(Bonds!$I277,6*(19-1)),0),EDATE(Bonds!$I277,6*(19-1))))</f>
        <v>49628</v>
      </c>
      <c r="Y277" s="16">
        <f>IF(20&gt;$D277,"",IF($E277=1,EOMONTH(EDATE(Bonds!$I277,6*(20-1)),0),EDATE(Bonds!$I277,6*(20-1))))</f>
        <v>49810</v>
      </c>
      <c r="Z277" s="16">
        <f>IF(21&gt;$D277,"",IF($E277=1,EOMONTH(EDATE(Bonds!$I277,6*(21-1)),0),EDATE(Bonds!$I277,6*(21-1))))</f>
        <v>49994</v>
      </c>
      <c r="AA277" s="16">
        <f>IF(22&gt;$D277,"",IF($E277=1,EOMONTH(EDATE(Bonds!$I277,6*(22-1)),0),EDATE(Bonds!$I277,6*(22-1))))</f>
        <v>50175</v>
      </c>
      <c r="AB277" s="16">
        <f>IF(23&gt;$D277,"",IF($E277=1,EOMONTH(EDATE(Bonds!$I277,6*(23-1)),0),EDATE(Bonds!$I277,6*(23-1))))</f>
        <v>50359</v>
      </c>
      <c r="AC277" s="16">
        <f>IF(24&gt;$D277,"",IF($E277=1,EOMONTH(EDATE(Bonds!$I277,6*(24-1)),0),EDATE(Bonds!$I277,6*(24-1))))</f>
        <v>50540</v>
      </c>
      <c r="AD277" s="16">
        <f>IF(25&gt;$D277,"",IF($E277=1,EOMONTH(EDATE(Bonds!$I277,6*(25-1)),0),EDATE(Bonds!$I277,6*(25-1))))</f>
        <v>50724</v>
      </c>
      <c r="AE277" s="16">
        <f>IF(26&gt;$D277,"",IF($E277=1,EOMONTH(EDATE(Bonds!$I277,6*(26-1)),0),EDATE(Bonds!$I277,6*(26-1))))</f>
        <v>50905</v>
      </c>
      <c r="AF277" s="16">
        <f>IF(27&gt;$D277,"",IF($E277=1,EOMONTH(EDATE(Bonds!$I277,6*(27-1)),0),EDATE(Bonds!$I277,6*(27-1))))</f>
        <v>51089</v>
      </c>
      <c r="AG277" s="16">
        <f>IF(28&gt;$D277,"",IF($E277=1,EOMONTH(EDATE(Bonds!$I277,6*(28-1)),0),EDATE(Bonds!$I277,6*(28-1))))</f>
        <v>51271</v>
      </c>
      <c r="AH277" s="16">
        <f>IF(29&gt;$D277,"",IF($E277=1,EOMONTH(EDATE(Bonds!$I277,6*(29-1)),0),EDATE(Bonds!$I277,6*(29-1))))</f>
        <v>51455</v>
      </c>
      <c r="AI277" s="16">
        <f>IF(30&gt;$D277,"",IF($E277=1,EOMONTH(EDATE(Bonds!$I277,6*(30-1)),0),EDATE(Bonds!$I277,6*(30-1))))</f>
        <v>51636</v>
      </c>
      <c r="AJ277" s="16">
        <f>IF(31&gt;$D277,"",IF($E277=1,EOMONTH(EDATE(Bonds!$I277,6*(31-1)),0),EDATE(Bonds!$I277,6*(31-1))))</f>
        <v>51820</v>
      </c>
      <c r="AK277" s="16" t="str">
        <f>IF(32&gt;$D277,"",IF($E277=1,EOMONTH(EDATE(Bonds!$I277,6*(32-1)),0),EDATE(Bonds!$I277,6*(32-1))))</f>
        <v/>
      </c>
      <c r="AL277" s="16" t="str">
        <f>IF(33&gt;$D277,"",IF($E277=1,EOMONTH(EDATE(Bonds!$I277,6*(33-1)),0),EDATE(Bonds!$I277,6*(33-1))))</f>
        <v/>
      </c>
      <c r="AM277" s="16" t="str">
        <f>IF(34&gt;$D277,"",IF($E277=1,EOMONTH(EDATE(Bonds!$I277,6*(34-1)),0),EDATE(Bonds!$I277,6*(34-1))))</f>
        <v/>
      </c>
      <c r="AN277" s="16" t="str">
        <f>IF(35&gt;$D277,"",IF($E277=1,EOMONTH(EDATE(Bonds!$I277,6*(35-1)),0),EDATE(Bonds!$I277,6*(35-1))))</f>
        <v/>
      </c>
      <c r="AO277" s="16" t="str">
        <f>IF(36&gt;$D277,"",IF($E277=1,EOMONTH(EDATE(Bonds!$I277,6*(36-1)),0),EDATE(Bonds!$I277,6*(36-1))))</f>
        <v/>
      </c>
      <c r="AP277" s="16" t="str">
        <f>IF(37&gt;$D277,"",IF($E277=1,EOMONTH(EDATE(Bonds!$I277,6*(37-1)),0),EDATE(Bonds!$I277,6*(37-1))))</f>
        <v/>
      </c>
      <c r="AQ277" s="16" t="str">
        <f>IF(38&gt;$D277,"",IF($E277=1,EOMONTH(EDATE(Bonds!$I277,6*(38-1)),0),EDATE(Bonds!$I277,6*(38-1))))</f>
        <v/>
      </c>
      <c r="AR277" s="16" t="str">
        <f>IF(39&gt;$D277,"",IF($E277=1,EOMONTH(EDATE(Bonds!$I277,6*(39-1)),0),EDATE(Bonds!$I277,6*(39-1))))</f>
        <v/>
      </c>
      <c r="AS277" s="16" t="str">
        <f>IF(40&gt;$D277,"",IF($E277=1,EOMONTH(EDATE(Bonds!$I277,6*(40-1)),0),EDATE(Bonds!$I277,6*(40-1))))</f>
        <v/>
      </c>
      <c r="AT277" s="16" t="str">
        <f>IF(41&gt;$D277,"",IF($E277=1,EOMONTH(EDATE(Bonds!$I277,6*(41-1)),0),EDATE(Bonds!$I277,6*(41-1))))</f>
        <v/>
      </c>
      <c r="AU277" s="16" t="str">
        <f>IF(42&gt;$D277,"",IF($E277=1,EOMONTH(EDATE(Bonds!$I277,6*(42-1)),0),EDATE(Bonds!$I277,6*(42-1))))</f>
        <v/>
      </c>
      <c r="AV277" s="16" t="str">
        <f>IF(43&gt;$D277,"",IF($E277=1,EOMONTH(EDATE(Bonds!$I277,6*(43-1)),0),EDATE(Bonds!$I277,6*(43-1))))</f>
        <v/>
      </c>
      <c r="AW277" s="16" t="str">
        <f>IF(44&gt;$D277,"",IF($E277=1,EOMONTH(EDATE(Bonds!$I277,6*(44-1)),0),EDATE(Bonds!$I277,6*(44-1))))</f>
        <v/>
      </c>
      <c r="AX277" s="16" t="str">
        <f>IF(45&gt;$D277,"",IF($E277=1,EOMONTH(EDATE(Bonds!$I277,6*(45-1)),0),EDATE(Bonds!$I277,6*(45-1))))</f>
        <v/>
      </c>
      <c r="AY277" s="16" t="str">
        <f>IF(46&gt;$D277,"",IF($E277=1,EOMONTH(EDATE(Bonds!$I277,6*(46-1)),0),EDATE(Bonds!$I277,6*(46-1))))</f>
        <v/>
      </c>
      <c r="AZ277" s="16" t="str">
        <f>IF(47&gt;$D277,"",IF($E277=1,EOMONTH(EDATE(Bonds!$I277,6*(47-1)),0),EDATE(Bonds!$I277,6*(47-1))))</f>
        <v/>
      </c>
      <c r="BA277" s="16" t="str">
        <f>IF(48&gt;$D277,"",IF($E277=1,EOMONTH(EDATE(Bonds!$I277,6*(48-1)),0),EDATE(Bonds!$I277,6*(48-1))))</f>
        <v/>
      </c>
      <c r="BB277" s="16" t="str">
        <f>IF(49&gt;$D277,"",IF($E277=1,EOMONTH(EDATE(Bonds!$I277,6*(49-1)),0),EDATE(Bonds!$I277,6*(49-1))))</f>
        <v/>
      </c>
      <c r="BC277" s="16" t="str">
        <f>IF(50&gt;$D277,"",IF($E277=1,EOMONTH(EDATE(Bonds!$I277,6*(50-1)),0),EDATE(Bonds!$I277,6*(50-1))))</f>
        <v/>
      </c>
      <c r="BD277" s="16" t="str">
        <f>IF(51&gt;$D277,"",IF($E277=1,EOMONTH(EDATE(Bonds!$I277,6*(51-1)),0),EDATE(Bonds!$I277,6*(51-1))))</f>
        <v/>
      </c>
      <c r="BE277" s="16" t="str">
        <f>IF(52&gt;$D277,"",IF($E277=1,EOMONTH(EDATE(Bonds!$I277,6*(52-1)),0),EDATE(Bonds!$I277,6*(52-1))))</f>
        <v/>
      </c>
      <c r="BF277" s="16" t="str">
        <f>IF(53&gt;$D277,"",IF($E277=1,EOMONTH(EDATE(Bonds!$I277,6*(53-1)),0),EDATE(Bonds!$I277,6*(53-1))))</f>
        <v/>
      </c>
      <c r="BG277" s="16" t="str">
        <f>IF(54&gt;$D277,"",IF($E277=1,EOMONTH(EDATE(Bonds!$I277,6*(54-1)),0),EDATE(Bonds!$I277,6*(54-1))))</f>
        <v/>
      </c>
      <c r="BH277" s="16" t="str">
        <f>IF(55&gt;$D277,"",IF($E277=1,EOMONTH(EDATE(Bonds!$I277,6*(55-1)),0),EDATE(Bonds!$I277,6*(55-1))))</f>
        <v/>
      </c>
      <c r="BI277" s="16" t="str">
        <f>IF(56&gt;$D277,"",IF($E277=1,EOMONTH(EDATE(Bonds!$I277,6*(56-1)),0),EDATE(Bonds!$I277,6*(56-1))))</f>
        <v/>
      </c>
      <c r="BJ277" s="16" t="str">
        <f>IF(57&gt;$D277,"",IF($E277=1,EOMONTH(EDATE(Bonds!$I277,6*(57-1)),0),EDATE(Bonds!$I277,6*(57-1))))</f>
        <v/>
      </c>
      <c r="BK277" s="16" t="str">
        <f>IF(58&gt;$D277,"",IF($E277=1,EOMONTH(EDATE(Bonds!$I277,6*(58-1)),0),EDATE(Bonds!$I277,6*(58-1))))</f>
        <v/>
      </c>
      <c r="BL277" s="16" t="str">
        <f>IF(59&gt;$D277,"",IF($E277=1,EOMONTH(EDATE(Bonds!$I277,6*(59-1)),0),EDATE(Bonds!$I277,6*(59-1))))</f>
        <v/>
      </c>
      <c r="BM277" s="16" t="str">
        <f>IF(60&gt;$D277,"",IF($E277=1,EOMONTH(EDATE(Bonds!$I277,6*(60-1)),0),EDATE(Bonds!$I277,6*(60-1))))</f>
        <v/>
      </c>
      <c r="BO277" s="22">
        <f t="shared" si="485"/>
        <v>3.7565785405683505E-2</v>
      </c>
      <c r="BP277" s="22">
        <f t="shared" si="486"/>
        <v>4.0160676278393273E-2</v>
      </c>
      <c r="BQ277" s="22">
        <f t="shared" si="487"/>
        <v>4.1870554774944578E-2</v>
      </c>
      <c r="BR277" s="22">
        <f t="shared" si="488"/>
        <v>4.2944346408813706E-2</v>
      </c>
      <c r="BS277" s="22">
        <f t="shared" si="489"/>
        <v>4.3623509349526628E-2</v>
      </c>
      <c r="BT277" s="22">
        <f t="shared" si="490"/>
        <v>4.4041581237153717E-2</v>
      </c>
      <c r="BU277" s="22">
        <f t="shared" si="491"/>
        <v>4.4317074211346924E-2</v>
      </c>
      <c r="BV277" s="22">
        <f t="shared" si="492"/>
        <v>4.4510349250378764E-2</v>
      </c>
      <c r="BW277" s="22">
        <f t="shared" si="493"/>
        <v>4.4674613164434704E-2</v>
      </c>
      <c r="BX277" s="22">
        <f t="shared" si="494"/>
        <v>4.4833625781918747E-2</v>
      </c>
      <c r="BY277" s="22">
        <f t="shared" si="495"/>
        <v>4.5010512910652625E-2</v>
      </c>
      <c r="BZ277" s="22">
        <f t="shared" si="496"/>
        <v>4.5210114329299472E-2</v>
      </c>
      <c r="CA277" s="22">
        <f t="shared" si="497"/>
        <v>4.5440922075908718E-2</v>
      </c>
      <c r="CB277" s="22">
        <f t="shared" si="498"/>
        <v>4.5696854602848114E-2</v>
      </c>
      <c r="CC277" s="22">
        <f t="shared" si="499"/>
        <v>4.5984524498779974E-2</v>
      </c>
      <c r="CD277" s="22">
        <f t="shared" si="500"/>
        <v>4.6291383442721178E-2</v>
      </c>
      <c r="CE277" s="22">
        <f t="shared" si="501"/>
        <v>4.6623645537634352E-2</v>
      </c>
      <c r="CF277" s="22">
        <f t="shared" si="502"/>
        <v>4.6966325803694697E-2</v>
      </c>
      <c r="CG277" s="22">
        <f t="shared" si="503"/>
        <v>4.7326545055286634E-2</v>
      </c>
      <c r="CH277" s="22">
        <f t="shared" si="504"/>
        <v>4.7690605889772114E-2</v>
      </c>
      <c r="CI277" s="22">
        <f t="shared" si="505"/>
        <v>4.8062733545475515E-2</v>
      </c>
      <c r="CJ277" s="22">
        <f t="shared" si="506"/>
        <v>4.8429443223478592E-2</v>
      </c>
      <c r="CK277" s="22">
        <f t="shared" si="507"/>
        <v>4.8799858255796857E-2</v>
      </c>
      <c r="CL277" s="22">
        <f t="shared" si="508"/>
        <v>4.9159299064806136E-2</v>
      </c>
      <c r="CM277" s="22">
        <f t="shared" si="509"/>
        <v>4.9517382545170303E-2</v>
      </c>
      <c r="CN277" s="22">
        <f t="shared" si="510"/>
        <v>4.986051383334713E-2</v>
      </c>
      <c r="CO277" s="22">
        <f t="shared" si="511"/>
        <v>5.0198416914347857E-2</v>
      </c>
      <c r="CP277" s="22">
        <f t="shared" si="512"/>
        <v>5.0520467743513063E-2</v>
      </c>
      <c r="CQ277" s="22">
        <f t="shared" si="513"/>
        <v>5.0832622154490456E-2</v>
      </c>
      <c r="CR277" s="22">
        <f t="shared" si="514"/>
        <v>5.1125631182393605E-2</v>
      </c>
      <c r="CS277" s="22">
        <f t="shared" si="515"/>
        <v>5.140851143245688E-2</v>
      </c>
      <c r="CT277" s="22" t="str">
        <f t="shared" si="516"/>
        <v/>
      </c>
      <c r="CU277" s="22" t="str">
        <f t="shared" si="517"/>
        <v/>
      </c>
      <c r="CV277" s="22" t="str">
        <f t="shared" si="518"/>
        <v/>
      </c>
      <c r="CW277" s="22" t="str">
        <f t="shared" si="519"/>
        <v/>
      </c>
      <c r="CX277" s="22" t="str">
        <f t="shared" si="520"/>
        <v/>
      </c>
      <c r="CY277" s="22" t="str">
        <f t="shared" si="521"/>
        <v/>
      </c>
      <c r="CZ277" s="22" t="str">
        <f t="shared" si="522"/>
        <v/>
      </c>
      <c r="DA277" s="22" t="str">
        <f t="shared" si="523"/>
        <v/>
      </c>
      <c r="DB277" s="22" t="str">
        <f t="shared" si="524"/>
        <v/>
      </c>
      <c r="DC277" s="22" t="str">
        <f t="shared" si="525"/>
        <v/>
      </c>
      <c r="DD277" s="22" t="str">
        <f t="shared" si="526"/>
        <v/>
      </c>
      <c r="DE277" s="22" t="str">
        <f t="shared" si="527"/>
        <v/>
      </c>
      <c r="DF277" s="22" t="str">
        <f t="shared" si="528"/>
        <v/>
      </c>
      <c r="DG277" s="22" t="str">
        <f t="shared" si="529"/>
        <v/>
      </c>
      <c r="DH277" s="22" t="str">
        <f t="shared" si="530"/>
        <v/>
      </c>
      <c r="DI277" s="22" t="str">
        <f t="shared" si="531"/>
        <v/>
      </c>
      <c r="DJ277" s="22" t="str">
        <f t="shared" si="532"/>
        <v/>
      </c>
      <c r="DK277" s="22" t="str">
        <f t="shared" si="533"/>
        <v/>
      </c>
      <c r="DL277" s="22" t="str">
        <f t="shared" si="534"/>
        <v/>
      </c>
      <c r="DM277" s="22" t="str">
        <f t="shared" si="535"/>
        <v/>
      </c>
      <c r="DN277" s="22" t="str">
        <f t="shared" si="536"/>
        <v/>
      </c>
      <c r="DO277" s="22" t="str">
        <f t="shared" si="537"/>
        <v/>
      </c>
      <c r="DP277" s="22" t="str">
        <f t="shared" si="538"/>
        <v/>
      </c>
      <c r="DQ277" s="22" t="str">
        <f t="shared" si="539"/>
        <v/>
      </c>
      <c r="DR277" s="22" t="str">
        <f t="shared" si="540"/>
        <v/>
      </c>
      <c r="DS277" s="22" t="str">
        <f t="shared" si="541"/>
        <v/>
      </c>
      <c r="DT277" s="22" t="str">
        <f t="shared" si="542"/>
        <v/>
      </c>
      <c r="DU277" s="22" t="str">
        <f t="shared" si="543"/>
        <v/>
      </c>
      <c r="DV277" s="22" t="str">
        <f t="shared" si="544"/>
        <v/>
      </c>
      <c r="DX277" s="18">
        <f t="shared" si="545"/>
        <v>1.5516029306085022</v>
      </c>
      <c r="DY277" s="18">
        <f t="shared" si="546"/>
        <v>1.5202728409259407</v>
      </c>
      <c r="DZ277" s="18">
        <f t="shared" si="547"/>
        <v>1.4867849041517107</v>
      </c>
      <c r="EA277" s="18">
        <f t="shared" si="548"/>
        <v>1.4534336918343245</v>
      </c>
      <c r="EB277" s="18">
        <f t="shared" si="549"/>
        <v>1.4201939515933852</v>
      </c>
      <c r="EC277" s="18">
        <f t="shared" si="550"/>
        <v>1.3882423818792804</v>
      </c>
      <c r="ED277" s="18">
        <f t="shared" si="551"/>
        <v>1.3565682046381609</v>
      </c>
      <c r="EE277" s="18">
        <f t="shared" si="552"/>
        <v>1.3261360844588661</v>
      </c>
      <c r="EF277" s="18">
        <f t="shared" si="553"/>
        <v>1.2958194981864892</v>
      </c>
      <c r="EG277" s="18">
        <f t="shared" si="554"/>
        <v>1.2664841006827461</v>
      </c>
      <c r="EH277" s="18">
        <f t="shared" si="555"/>
        <v>1.2370452848971636</v>
      </c>
      <c r="EI277" s="18">
        <f t="shared" si="556"/>
        <v>1.2082183493144878</v>
      </c>
      <c r="EJ277" s="18">
        <f t="shared" si="557"/>
        <v>1.1793068761347896</v>
      </c>
      <c r="EK277" s="18">
        <f t="shared" si="558"/>
        <v>1.1510580497642211</v>
      </c>
      <c r="EL277" s="18">
        <f t="shared" si="559"/>
        <v>1.1225203630068643</v>
      </c>
      <c r="EM277" s="18">
        <f t="shared" si="560"/>
        <v>1.0946275471356761</v>
      </c>
      <c r="EN277" s="18">
        <f t="shared" si="561"/>
        <v>1.0664724402215096</v>
      </c>
      <c r="EO277" s="18">
        <f t="shared" si="562"/>
        <v>1.0390004082363293</v>
      </c>
      <c r="EP277" s="18">
        <f t="shared" si="563"/>
        <v>1.0113356403525255</v>
      </c>
      <c r="EQ277" s="18">
        <f t="shared" si="564"/>
        <v>0.98427055316136614</v>
      </c>
      <c r="ER277" s="18">
        <f t="shared" si="565"/>
        <v>0.95725121238985267</v>
      </c>
      <c r="ES277" s="18">
        <f t="shared" si="566"/>
        <v>0.93104883573469965</v>
      </c>
      <c r="ET277" s="18">
        <f t="shared" si="567"/>
        <v>0.90483387709474339</v>
      </c>
      <c r="EU277" s="18">
        <f t="shared" si="568"/>
        <v>0.87949684164526087</v>
      </c>
      <c r="EV277" s="18">
        <f t="shared" si="569"/>
        <v>0.85423099459056318</v>
      </c>
      <c r="EW277" s="18">
        <f t="shared" si="570"/>
        <v>0.82988901123311876</v>
      </c>
      <c r="EX277" s="18">
        <f t="shared" si="571"/>
        <v>0.80568942394903997</v>
      </c>
      <c r="EY277" s="18">
        <f t="shared" si="572"/>
        <v>0.78231541571319818</v>
      </c>
      <c r="EZ277" s="18">
        <f t="shared" si="573"/>
        <v>0.75927073581739779</v>
      </c>
      <c r="FA277" s="18">
        <f t="shared" si="574"/>
        <v>0.73719008693069155</v>
      </c>
      <c r="FB277" s="18">
        <f t="shared" si="575"/>
        <v>46.497839260034105</v>
      </c>
      <c r="FC277" s="18">
        <f t="shared" si="576"/>
        <v>0</v>
      </c>
      <c r="FD277" s="18">
        <f t="shared" si="577"/>
        <v>0</v>
      </c>
      <c r="FE277" s="18">
        <f t="shared" si="578"/>
        <v>0</v>
      </c>
      <c r="FF277" s="18">
        <f t="shared" si="579"/>
        <v>0</v>
      </c>
      <c r="FG277" s="18">
        <f t="shared" si="580"/>
        <v>0</v>
      </c>
      <c r="FH277" s="18">
        <f t="shared" si="581"/>
        <v>0</v>
      </c>
      <c r="FI277" s="18">
        <f t="shared" si="582"/>
        <v>0</v>
      </c>
      <c r="FJ277" s="18">
        <f t="shared" si="583"/>
        <v>0</v>
      </c>
      <c r="FK277" s="18">
        <f t="shared" si="584"/>
        <v>0</v>
      </c>
      <c r="FL277" s="18">
        <f t="shared" si="585"/>
        <v>0</v>
      </c>
      <c r="FM277" s="18">
        <f t="shared" si="586"/>
        <v>0</v>
      </c>
      <c r="FN277" s="18">
        <f t="shared" si="587"/>
        <v>0</v>
      </c>
      <c r="FO277" s="18">
        <f t="shared" si="588"/>
        <v>0</v>
      </c>
      <c r="FP277" s="18">
        <f t="shared" si="589"/>
        <v>0</v>
      </c>
      <c r="FQ277" s="18">
        <f t="shared" si="590"/>
        <v>0</v>
      </c>
      <c r="FR277" s="18">
        <f t="shared" si="591"/>
        <v>0</v>
      </c>
      <c r="FS277" s="18">
        <f t="shared" si="592"/>
        <v>0</v>
      </c>
      <c r="FT277" s="18">
        <f t="shared" si="593"/>
        <v>0</v>
      </c>
      <c r="FU277" s="18">
        <f t="shared" si="594"/>
        <v>0</v>
      </c>
      <c r="FV277" s="18">
        <f t="shared" si="595"/>
        <v>0</v>
      </c>
      <c r="FW277" s="18">
        <f t="shared" si="596"/>
        <v>0</v>
      </c>
      <c r="FX277" s="18">
        <f t="shared" si="597"/>
        <v>0</v>
      </c>
      <c r="FY277" s="18">
        <f t="shared" si="598"/>
        <v>0</v>
      </c>
      <c r="FZ277" s="18">
        <f t="shared" si="599"/>
        <v>0</v>
      </c>
      <c r="GA277" s="18">
        <f t="shared" si="600"/>
        <v>0</v>
      </c>
      <c r="GB277" s="18">
        <f t="shared" si="601"/>
        <v>0</v>
      </c>
      <c r="GC277" s="18">
        <f t="shared" si="602"/>
        <v>0</v>
      </c>
      <c r="GD277" s="18">
        <f t="shared" si="603"/>
        <v>0</v>
      </c>
      <c r="GE277" s="18">
        <f t="shared" si="604"/>
        <v>0</v>
      </c>
    </row>
    <row r="278" spans="1:187" x14ac:dyDescent="0.2">
      <c r="A278">
        <v>275</v>
      </c>
      <c r="B278" s="16">
        <f>Bonds!B278</f>
        <v>51835</v>
      </c>
      <c r="C278" s="17">
        <f>Bonds!C278</f>
        <v>2</v>
      </c>
      <c r="D278">
        <f>Bonds!Q278</f>
        <v>31</v>
      </c>
      <c r="E278">
        <f t="shared" si="484"/>
        <v>1</v>
      </c>
      <c r="F278" s="16">
        <f>IF(1&gt;$D278,"",IF($E278=1,EOMONTH(EDATE(Bonds!$I278,6*(1-1)),0),EDATE(Bonds!$I278,6*(1-1))))</f>
        <v>46356</v>
      </c>
      <c r="G278" s="16">
        <f>IF(2&gt;$D278,"",IF($E278=1,EOMONTH(EDATE(Bonds!$I278,6*(2-1)),0),EDATE(Bonds!$I278,6*(2-1))))</f>
        <v>46538</v>
      </c>
      <c r="H278" s="16">
        <f>IF(3&gt;$D278,"",IF($E278=1,EOMONTH(EDATE(Bonds!$I278,6*(3-1)),0),EDATE(Bonds!$I278,6*(3-1))))</f>
        <v>46721</v>
      </c>
      <c r="I278" s="16">
        <f>IF(4&gt;$D278,"",IF($E278=1,EOMONTH(EDATE(Bonds!$I278,6*(4-1)),0),EDATE(Bonds!$I278,6*(4-1))))</f>
        <v>46904</v>
      </c>
      <c r="J278" s="16">
        <f>IF(5&gt;$D278,"",IF($E278=1,EOMONTH(EDATE(Bonds!$I278,6*(5-1)),0),EDATE(Bonds!$I278,6*(5-1))))</f>
        <v>47087</v>
      </c>
      <c r="K278" s="16">
        <f>IF(6&gt;$D278,"",IF($E278=1,EOMONTH(EDATE(Bonds!$I278,6*(6-1)),0),EDATE(Bonds!$I278,6*(6-1))))</f>
        <v>47269</v>
      </c>
      <c r="L278" s="16">
        <f>IF(7&gt;$D278,"",IF($E278=1,EOMONTH(EDATE(Bonds!$I278,6*(7-1)),0),EDATE(Bonds!$I278,6*(7-1))))</f>
        <v>47452</v>
      </c>
      <c r="M278" s="16">
        <f>IF(8&gt;$D278,"",IF($E278=1,EOMONTH(EDATE(Bonds!$I278,6*(8-1)),0),EDATE(Bonds!$I278,6*(8-1))))</f>
        <v>47634</v>
      </c>
      <c r="N278" s="16">
        <f>IF(9&gt;$D278,"",IF($E278=1,EOMONTH(EDATE(Bonds!$I278,6*(9-1)),0),EDATE(Bonds!$I278,6*(9-1))))</f>
        <v>47817</v>
      </c>
      <c r="O278" s="16">
        <f>IF(10&gt;$D278,"",IF($E278=1,EOMONTH(EDATE(Bonds!$I278,6*(10-1)),0),EDATE(Bonds!$I278,6*(10-1))))</f>
        <v>47999</v>
      </c>
      <c r="P278" s="16">
        <f>IF(11&gt;$D278,"",IF($E278=1,EOMONTH(EDATE(Bonds!$I278,6*(11-1)),0),EDATE(Bonds!$I278,6*(11-1))))</f>
        <v>48182</v>
      </c>
      <c r="Q278" s="16">
        <f>IF(12&gt;$D278,"",IF($E278=1,EOMONTH(EDATE(Bonds!$I278,6*(12-1)),0),EDATE(Bonds!$I278,6*(12-1))))</f>
        <v>48365</v>
      </c>
      <c r="R278" s="16">
        <f>IF(13&gt;$D278,"",IF($E278=1,EOMONTH(EDATE(Bonds!$I278,6*(13-1)),0),EDATE(Bonds!$I278,6*(13-1))))</f>
        <v>48548</v>
      </c>
      <c r="S278" s="16">
        <f>IF(14&gt;$D278,"",IF($E278=1,EOMONTH(EDATE(Bonds!$I278,6*(14-1)),0),EDATE(Bonds!$I278,6*(14-1))))</f>
        <v>48730</v>
      </c>
      <c r="T278" s="16">
        <f>IF(15&gt;$D278,"",IF($E278=1,EOMONTH(EDATE(Bonds!$I278,6*(15-1)),0),EDATE(Bonds!$I278,6*(15-1))))</f>
        <v>48913</v>
      </c>
      <c r="U278" s="16">
        <f>IF(16&gt;$D278,"",IF($E278=1,EOMONTH(EDATE(Bonds!$I278,6*(16-1)),0),EDATE(Bonds!$I278,6*(16-1))))</f>
        <v>49095</v>
      </c>
      <c r="V278" s="16">
        <f>IF(17&gt;$D278,"",IF($E278=1,EOMONTH(EDATE(Bonds!$I278,6*(17-1)),0),EDATE(Bonds!$I278,6*(17-1))))</f>
        <v>49278</v>
      </c>
      <c r="W278" s="16">
        <f>IF(18&gt;$D278,"",IF($E278=1,EOMONTH(EDATE(Bonds!$I278,6*(18-1)),0),EDATE(Bonds!$I278,6*(18-1))))</f>
        <v>49460</v>
      </c>
      <c r="X278" s="16">
        <f>IF(19&gt;$D278,"",IF($E278=1,EOMONTH(EDATE(Bonds!$I278,6*(19-1)),0),EDATE(Bonds!$I278,6*(19-1))))</f>
        <v>49643</v>
      </c>
      <c r="Y278" s="16">
        <f>IF(20&gt;$D278,"",IF($E278=1,EOMONTH(EDATE(Bonds!$I278,6*(20-1)),0),EDATE(Bonds!$I278,6*(20-1))))</f>
        <v>49826</v>
      </c>
      <c r="Z278" s="16">
        <f>IF(21&gt;$D278,"",IF($E278=1,EOMONTH(EDATE(Bonds!$I278,6*(21-1)),0),EDATE(Bonds!$I278,6*(21-1))))</f>
        <v>50009</v>
      </c>
      <c r="AA278" s="16">
        <f>IF(22&gt;$D278,"",IF($E278=1,EOMONTH(EDATE(Bonds!$I278,6*(22-1)),0),EDATE(Bonds!$I278,6*(22-1))))</f>
        <v>50191</v>
      </c>
      <c r="AB278" s="16">
        <f>IF(23&gt;$D278,"",IF($E278=1,EOMONTH(EDATE(Bonds!$I278,6*(23-1)),0),EDATE(Bonds!$I278,6*(23-1))))</f>
        <v>50374</v>
      </c>
      <c r="AC278" s="16">
        <f>IF(24&gt;$D278,"",IF($E278=1,EOMONTH(EDATE(Bonds!$I278,6*(24-1)),0),EDATE(Bonds!$I278,6*(24-1))))</f>
        <v>50556</v>
      </c>
      <c r="AD278" s="16">
        <f>IF(25&gt;$D278,"",IF($E278=1,EOMONTH(EDATE(Bonds!$I278,6*(25-1)),0),EDATE(Bonds!$I278,6*(25-1))))</f>
        <v>50739</v>
      </c>
      <c r="AE278" s="16">
        <f>IF(26&gt;$D278,"",IF($E278=1,EOMONTH(EDATE(Bonds!$I278,6*(26-1)),0),EDATE(Bonds!$I278,6*(26-1))))</f>
        <v>50921</v>
      </c>
      <c r="AF278" s="16">
        <f>IF(27&gt;$D278,"",IF($E278=1,EOMONTH(EDATE(Bonds!$I278,6*(27-1)),0),EDATE(Bonds!$I278,6*(27-1))))</f>
        <v>51104</v>
      </c>
      <c r="AG278" s="16">
        <f>IF(28&gt;$D278,"",IF($E278=1,EOMONTH(EDATE(Bonds!$I278,6*(28-1)),0),EDATE(Bonds!$I278,6*(28-1))))</f>
        <v>51287</v>
      </c>
      <c r="AH278" s="16">
        <f>IF(29&gt;$D278,"",IF($E278=1,EOMONTH(EDATE(Bonds!$I278,6*(29-1)),0),EDATE(Bonds!$I278,6*(29-1))))</f>
        <v>51470</v>
      </c>
      <c r="AI278" s="16">
        <f>IF(30&gt;$D278,"",IF($E278=1,EOMONTH(EDATE(Bonds!$I278,6*(30-1)),0),EDATE(Bonds!$I278,6*(30-1))))</f>
        <v>51652</v>
      </c>
      <c r="AJ278" s="16">
        <f>IF(31&gt;$D278,"",IF($E278=1,EOMONTH(EDATE(Bonds!$I278,6*(31-1)),0),EDATE(Bonds!$I278,6*(31-1))))</f>
        <v>51835</v>
      </c>
      <c r="AK278" s="16" t="str">
        <f>IF(32&gt;$D278,"",IF($E278=1,EOMONTH(EDATE(Bonds!$I278,6*(32-1)),0),EDATE(Bonds!$I278,6*(32-1))))</f>
        <v/>
      </c>
      <c r="AL278" s="16" t="str">
        <f>IF(33&gt;$D278,"",IF($E278=1,EOMONTH(EDATE(Bonds!$I278,6*(33-1)),0),EDATE(Bonds!$I278,6*(33-1))))</f>
        <v/>
      </c>
      <c r="AM278" s="16" t="str">
        <f>IF(34&gt;$D278,"",IF($E278=1,EOMONTH(EDATE(Bonds!$I278,6*(34-1)),0),EDATE(Bonds!$I278,6*(34-1))))</f>
        <v/>
      </c>
      <c r="AN278" s="16" t="str">
        <f>IF(35&gt;$D278,"",IF($E278=1,EOMONTH(EDATE(Bonds!$I278,6*(35-1)),0),EDATE(Bonds!$I278,6*(35-1))))</f>
        <v/>
      </c>
      <c r="AO278" s="16" t="str">
        <f>IF(36&gt;$D278,"",IF($E278=1,EOMONTH(EDATE(Bonds!$I278,6*(36-1)),0),EDATE(Bonds!$I278,6*(36-1))))</f>
        <v/>
      </c>
      <c r="AP278" s="16" t="str">
        <f>IF(37&gt;$D278,"",IF($E278=1,EOMONTH(EDATE(Bonds!$I278,6*(37-1)),0),EDATE(Bonds!$I278,6*(37-1))))</f>
        <v/>
      </c>
      <c r="AQ278" s="16" t="str">
        <f>IF(38&gt;$D278,"",IF($E278=1,EOMONTH(EDATE(Bonds!$I278,6*(38-1)),0),EDATE(Bonds!$I278,6*(38-1))))</f>
        <v/>
      </c>
      <c r="AR278" s="16" t="str">
        <f>IF(39&gt;$D278,"",IF($E278=1,EOMONTH(EDATE(Bonds!$I278,6*(39-1)),0),EDATE(Bonds!$I278,6*(39-1))))</f>
        <v/>
      </c>
      <c r="AS278" s="16" t="str">
        <f>IF(40&gt;$D278,"",IF($E278=1,EOMONTH(EDATE(Bonds!$I278,6*(40-1)),0),EDATE(Bonds!$I278,6*(40-1))))</f>
        <v/>
      </c>
      <c r="AT278" s="16" t="str">
        <f>IF(41&gt;$D278,"",IF($E278=1,EOMONTH(EDATE(Bonds!$I278,6*(41-1)),0),EDATE(Bonds!$I278,6*(41-1))))</f>
        <v/>
      </c>
      <c r="AU278" s="16" t="str">
        <f>IF(42&gt;$D278,"",IF($E278=1,EOMONTH(EDATE(Bonds!$I278,6*(42-1)),0),EDATE(Bonds!$I278,6*(42-1))))</f>
        <v/>
      </c>
      <c r="AV278" s="16" t="str">
        <f>IF(43&gt;$D278,"",IF($E278=1,EOMONTH(EDATE(Bonds!$I278,6*(43-1)),0),EDATE(Bonds!$I278,6*(43-1))))</f>
        <v/>
      </c>
      <c r="AW278" s="16" t="str">
        <f>IF(44&gt;$D278,"",IF($E278=1,EOMONTH(EDATE(Bonds!$I278,6*(44-1)),0),EDATE(Bonds!$I278,6*(44-1))))</f>
        <v/>
      </c>
      <c r="AX278" s="16" t="str">
        <f>IF(45&gt;$D278,"",IF($E278=1,EOMONTH(EDATE(Bonds!$I278,6*(45-1)),0),EDATE(Bonds!$I278,6*(45-1))))</f>
        <v/>
      </c>
      <c r="AY278" s="16" t="str">
        <f>IF(46&gt;$D278,"",IF($E278=1,EOMONTH(EDATE(Bonds!$I278,6*(46-1)),0),EDATE(Bonds!$I278,6*(46-1))))</f>
        <v/>
      </c>
      <c r="AZ278" s="16" t="str">
        <f>IF(47&gt;$D278,"",IF($E278=1,EOMONTH(EDATE(Bonds!$I278,6*(47-1)),0),EDATE(Bonds!$I278,6*(47-1))))</f>
        <v/>
      </c>
      <c r="BA278" s="16" t="str">
        <f>IF(48&gt;$D278,"",IF($E278=1,EOMONTH(EDATE(Bonds!$I278,6*(48-1)),0),EDATE(Bonds!$I278,6*(48-1))))</f>
        <v/>
      </c>
      <c r="BB278" s="16" t="str">
        <f>IF(49&gt;$D278,"",IF($E278=1,EOMONTH(EDATE(Bonds!$I278,6*(49-1)),0),EDATE(Bonds!$I278,6*(49-1))))</f>
        <v/>
      </c>
      <c r="BC278" s="16" t="str">
        <f>IF(50&gt;$D278,"",IF($E278=1,EOMONTH(EDATE(Bonds!$I278,6*(50-1)),0),EDATE(Bonds!$I278,6*(50-1))))</f>
        <v/>
      </c>
      <c r="BD278" s="16" t="str">
        <f>IF(51&gt;$D278,"",IF($E278=1,EOMONTH(EDATE(Bonds!$I278,6*(51-1)),0),EDATE(Bonds!$I278,6*(51-1))))</f>
        <v/>
      </c>
      <c r="BE278" s="16" t="str">
        <f>IF(52&gt;$D278,"",IF($E278=1,EOMONTH(EDATE(Bonds!$I278,6*(52-1)),0),EDATE(Bonds!$I278,6*(52-1))))</f>
        <v/>
      </c>
      <c r="BF278" s="16" t="str">
        <f>IF(53&gt;$D278,"",IF($E278=1,EOMONTH(EDATE(Bonds!$I278,6*(53-1)),0),EDATE(Bonds!$I278,6*(53-1))))</f>
        <v/>
      </c>
      <c r="BG278" s="16" t="str">
        <f>IF(54&gt;$D278,"",IF($E278=1,EOMONTH(EDATE(Bonds!$I278,6*(54-1)),0),EDATE(Bonds!$I278,6*(54-1))))</f>
        <v/>
      </c>
      <c r="BH278" s="16" t="str">
        <f>IF(55&gt;$D278,"",IF($E278=1,EOMONTH(EDATE(Bonds!$I278,6*(55-1)),0),EDATE(Bonds!$I278,6*(55-1))))</f>
        <v/>
      </c>
      <c r="BI278" s="16" t="str">
        <f>IF(56&gt;$D278,"",IF($E278=1,EOMONTH(EDATE(Bonds!$I278,6*(56-1)),0),EDATE(Bonds!$I278,6*(56-1))))</f>
        <v/>
      </c>
      <c r="BJ278" s="16" t="str">
        <f>IF(57&gt;$D278,"",IF($E278=1,EOMONTH(EDATE(Bonds!$I278,6*(57-1)),0),EDATE(Bonds!$I278,6*(57-1))))</f>
        <v/>
      </c>
      <c r="BK278" s="16" t="str">
        <f>IF(58&gt;$D278,"",IF($E278=1,EOMONTH(EDATE(Bonds!$I278,6*(58-1)),0),EDATE(Bonds!$I278,6*(58-1))))</f>
        <v/>
      </c>
      <c r="BL278" s="16" t="str">
        <f>IF(59&gt;$D278,"",IF($E278=1,EOMONTH(EDATE(Bonds!$I278,6*(59-1)),0),EDATE(Bonds!$I278,6*(59-1))))</f>
        <v/>
      </c>
      <c r="BM278" s="16" t="str">
        <f>IF(60&gt;$D278,"",IF($E278=1,EOMONTH(EDATE(Bonds!$I278,6*(60-1)),0),EDATE(Bonds!$I278,6*(60-1))))</f>
        <v/>
      </c>
      <c r="BO278" s="22">
        <f t="shared" si="485"/>
        <v>3.7824450557891486E-2</v>
      </c>
      <c r="BP278" s="22">
        <f t="shared" si="486"/>
        <v>4.0341365208761304E-2</v>
      </c>
      <c r="BQ278" s="22">
        <f t="shared" si="487"/>
        <v>4.1978837763900843E-2</v>
      </c>
      <c r="BR278" s="22">
        <f t="shared" si="488"/>
        <v>4.3017047494765953E-2</v>
      </c>
      <c r="BS278" s="22">
        <f t="shared" si="489"/>
        <v>4.3665911187548631E-2</v>
      </c>
      <c r="BT278" s="22">
        <f t="shared" si="490"/>
        <v>4.4070303200002582E-2</v>
      </c>
      <c r="BU278" s="22">
        <f t="shared" si="491"/>
        <v>4.4335258765174398E-2</v>
      </c>
      <c r="BV278" s="22">
        <f t="shared" si="492"/>
        <v>4.4525395021328441E-2</v>
      </c>
      <c r="BW278" s="22">
        <f t="shared" si="493"/>
        <v>4.4687582848299434E-2</v>
      </c>
      <c r="BX278" s="22">
        <f t="shared" si="494"/>
        <v>4.4848211351336209E-2</v>
      </c>
      <c r="BY278" s="22">
        <f t="shared" si="495"/>
        <v>4.5025951804613253E-2</v>
      </c>
      <c r="BZ278" s="22">
        <f t="shared" si="496"/>
        <v>4.5228999635704245E-2</v>
      </c>
      <c r="CA278" s="22">
        <f t="shared" si="497"/>
        <v>4.5461056445195325E-2</v>
      </c>
      <c r="CB278" s="22">
        <f t="shared" si="498"/>
        <v>4.572080822434732E-2</v>
      </c>
      <c r="CC278" s="22">
        <f t="shared" si="499"/>
        <v>4.6009104738812617E-2</v>
      </c>
      <c r="CD278" s="22">
        <f t="shared" si="500"/>
        <v>4.6319522607800256E-2</v>
      </c>
      <c r="CE278" s="22">
        <f t="shared" si="501"/>
        <v>4.6651505204960794E-2</v>
      </c>
      <c r="CF278" s="22">
        <f t="shared" si="502"/>
        <v>4.6997234451346778E-2</v>
      </c>
      <c r="CG278" s="22">
        <f t="shared" si="503"/>
        <v>4.7356311301999562E-2</v>
      </c>
      <c r="CH278" s="22">
        <f t="shared" si="504"/>
        <v>4.7722854231724308E-2</v>
      </c>
      <c r="CI278" s="22">
        <f t="shared" si="505"/>
        <v>4.8093142570086497E-2</v>
      </c>
      <c r="CJ278" s="22">
        <f t="shared" si="506"/>
        <v>4.8461788917272104E-2</v>
      </c>
      <c r="CK278" s="22">
        <f t="shared" si="507"/>
        <v>4.8829865318345655E-2</v>
      </c>
      <c r="CL278" s="22">
        <f t="shared" si="508"/>
        <v>4.9190759933168106E-2</v>
      </c>
      <c r="CM278" s="22">
        <f t="shared" si="509"/>
        <v>4.954618644642729E-2</v>
      </c>
      <c r="CN278" s="22">
        <f t="shared" si="510"/>
        <v>4.9890355101950376E-2</v>
      </c>
      <c r="CO278" s="22">
        <f t="shared" si="511"/>
        <v>5.0225434242224559E-2</v>
      </c>
      <c r="CP278" s="22">
        <f t="shared" si="512"/>
        <v>5.0548162232023561E-2</v>
      </c>
      <c r="CQ278" s="22">
        <f t="shared" si="513"/>
        <v>5.0857444997797735E-2</v>
      </c>
      <c r="CR278" s="22">
        <f t="shared" si="514"/>
        <v>5.1150837876899287E-2</v>
      </c>
      <c r="CS278" s="22">
        <f t="shared" si="515"/>
        <v>5.1430889053903396E-2</v>
      </c>
      <c r="CT278" s="22" t="str">
        <f t="shared" si="516"/>
        <v/>
      </c>
      <c r="CU278" s="22" t="str">
        <f t="shared" si="517"/>
        <v/>
      </c>
      <c r="CV278" s="22" t="str">
        <f t="shared" si="518"/>
        <v/>
      </c>
      <c r="CW278" s="22" t="str">
        <f t="shared" si="519"/>
        <v/>
      </c>
      <c r="CX278" s="22" t="str">
        <f t="shared" si="520"/>
        <v/>
      </c>
      <c r="CY278" s="22" t="str">
        <f t="shared" si="521"/>
        <v/>
      </c>
      <c r="CZ278" s="22" t="str">
        <f t="shared" si="522"/>
        <v/>
      </c>
      <c r="DA278" s="22" t="str">
        <f t="shared" si="523"/>
        <v/>
      </c>
      <c r="DB278" s="22" t="str">
        <f t="shared" si="524"/>
        <v/>
      </c>
      <c r="DC278" s="22" t="str">
        <f t="shared" si="525"/>
        <v/>
      </c>
      <c r="DD278" s="22" t="str">
        <f t="shared" si="526"/>
        <v/>
      </c>
      <c r="DE278" s="22" t="str">
        <f t="shared" si="527"/>
        <v/>
      </c>
      <c r="DF278" s="22" t="str">
        <f t="shared" si="528"/>
        <v/>
      </c>
      <c r="DG278" s="22" t="str">
        <f t="shared" si="529"/>
        <v/>
      </c>
      <c r="DH278" s="22" t="str">
        <f t="shared" si="530"/>
        <v/>
      </c>
      <c r="DI278" s="22" t="str">
        <f t="shared" si="531"/>
        <v/>
      </c>
      <c r="DJ278" s="22" t="str">
        <f t="shared" si="532"/>
        <v/>
      </c>
      <c r="DK278" s="22" t="str">
        <f t="shared" si="533"/>
        <v/>
      </c>
      <c r="DL278" s="22" t="str">
        <f t="shared" si="534"/>
        <v/>
      </c>
      <c r="DM278" s="22" t="str">
        <f t="shared" si="535"/>
        <v/>
      </c>
      <c r="DN278" s="22" t="str">
        <f t="shared" si="536"/>
        <v/>
      </c>
      <c r="DO278" s="22" t="str">
        <f t="shared" si="537"/>
        <v/>
      </c>
      <c r="DP278" s="22" t="str">
        <f t="shared" si="538"/>
        <v/>
      </c>
      <c r="DQ278" s="22" t="str">
        <f t="shared" si="539"/>
        <v/>
      </c>
      <c r="DR278" s="22" t="str">
        <f t="shared" si="540"/>
        <v/>
      </c>
      <c r="DS278" s="22" t="str">
        <f t="shared" si="541"/>
        <v/>
      </c>
      <c r="DT278" s="22" t="str">
        <f t="shared" si="542"/>
        <v/>
      </c>
      <c r="DU278" s="22" t="str">
        <f t="shared" si="543"/>
        <v/>
      </c>
      <c r="DV278" s="22" t="str">
        <f t="shared" si="544"/>
        <v/>
      </c>
      <c r="DX278" s="18">
        <f t="shared" si="545"/>
        <v>0.99143570786455137</v>
      </c>
      <c r="DY278" s="18">
        <f t="shared" si="546"/>
        <v>0.97113582745064808</v>
      </c>
      <c r="DZ278" s="18">
        <f t="shared" si="547"/>
        <v>0.94978018016622279</v>
      </c>
      <c r="EA278" s="18">
        <f t="shared" si="548"/>
        <v>0.92833143752914693</v>
      </c>
      <c r="EB278" s="18">
        <f t="shared" si="549"/>
        <v>0.90721032619812725</v>
      </c>
      <c r="EC278" s="18">
        <f t="shared" si="550"/>
        <v>0.88669200032683426</v>
      </c>
      <c r="ED278" s="18">
        <f t="shared" si="551"/>
        <v>0.86657297163693614</v>
      </c>
      <c r="EE278" s="18">
        <f t="shared" si="552"/>
        <v>0.847025203048973</v>
      </c>
      <c r="EF278" s="18">
        <f t="shared" si="553"/>
        <v>0.8277578682313963</v>
      </c>
      <c r="EG278" s="18">
        <f t="shared" si="554"/>
        <v>0.80890261403072117</v>
      </c>
      <c r="EH278" s="18">
        <f t="shared" si="555"/>
        <v>0.79018206671573488</v>
      </c>
      <c r="EI278" s="18">
        <f t="shared" si="556"/>
        <v>0.77164527630928037</v>
      </c>
      <c r="EJ278" s="18">
        <f t="shared" si="557"/>
        <v>0.75325372176969219</v>
      </c>
      <c r="EK278" s="18">
        <f t="shared" si="558"/>
        <v>0.7350844166947702</v>
      </c>
      <c r="EL278" s="18">
        <f t="shared" si="559"/>
        <v>0.71692920416358352</v>
      </c>
      <c r="EM278" s="18">
        <f t="shared" si="560"/>
        <v>0.69898939656435621</v>
      </c>
      <c r="EN278" s="18">
        <f t="shared" si="561"/>
        <v>0.68107960131814771</v>
      </c>
      <c r="EO278" s="18">
        <f t="shared" si="562"/>
        <v>0.66341358521669058</v>
      </c>
      <c r="EP278" s="18">
        <f t="shared" si="563"/>
        <v>0.6458196564207036</v>
      </c>
      <c r="EQ278" s="18">
        <f t="shared" si="564"/>
        <v>0.62842032418595783</v>
      </c>
      <c r="ER278" s="18">
        <f t="shared" si="565"/>
        <v>0.6112416121980514</v>
      </c>
      <c r="ES278" s="18">
        <f t="shared" si="566"/>
        <v>0.59440118515060858</v>
      </c>
      <c r="ET278" s="18">
        <f t="shared" si="567"/>
        <v>0.57773867180521055</v>
      </c>
      <c r="EU278" s="18">
        <f t="shared" si="568"/>
        <v>0.56145901116476615</v>
      </c>
      <c r="EV278" s="18">
        <f t="shared" si="569"/>
        <v>0.5454041860858978</v>
      </c>
      <c r="EW278" s="18">
        <f t="shared" si="570"/>
        <v>0.52976801087068026</v>
      </c>
      <c r="EX278" s="18">
        <f t="shared" si="571"/>
        <v>0.51439461064850811</v>
      </c>
      <c r="EY278" s="18">
        <f t="shared" si="572"/>
        <v>0.49938426365240551</v>
      </c>
      <c r="EZ278" s="18">
        <f t="shared" si="573"/>
        <v>0.48474785225695488</v>
      </c>
      <c r="FA278" s="18">
        <f t="shared" si="574"/>
        <v>0.47057063810828165</v>
      </c>
      <c r="FB278" s="18">
        <f t="shared" si="575"/>
        <v>46.126993068621893</v>
      </c>
      <c r="FC278" s="18">
        <f t="shared" si="576"/>
        <v>0</v>
      </c>
      <c r="FD278" s="18">
        <f t="shared" si="577"/>
        <v>0</v>
      </c>
      <c r="FE278" s="18">
        <f t="shared" si="578"/>
        <v>0</v>
      </c>
      <c r="FF278" s="18">
        <f t="shared" si="579"/>
        <v>0</v>
      </c>
      <c r="FG278" s="18">
        <f t="shared" si="580"/>
        <v>0</v>
      </c>
      <c r="FH278" s="18">
        <f t="shared" si="581"/>
        <v>0</v>
      </c>
      <c r="FI278" s="18">
        <f t="shared" si="582"/>
        <v>0</v>
      </c>
      <c r="FJ278" s="18">
        <f t="shared" si="583"/>
        <v>0</v>
      </c>
      <c r="FK278" s="18">
        <f t="shared" si="584"/>
        <v>0</v>
      </c>
      <c r="FL278" s="18">
        <f t="shared" si="585"/>
        <v>0</v>
      </c>
      <c r="FM278" s="18">
        <f t="shared" si="586"/>
        <v>0</v>
      </c>
      <c r="FN278" s="18">
        <f t="shared" si="587"/>
        <v>0</v>
      </c>
      <c r="FO278" s="18">
        <f t="shared" si="588"/>
        <v>0</v>
      </c>
      <c r="FP278" s="18">
        <f t="shared" si="589"/>
        <v>0</v>
      </c>
      <c r="FQ278" s="18">
        <f t="shared" si="590"/>
        <v>0</v>
      </c>
      <c r="FR278" s="18">
        <f t="shared" si="591"/>
        <v>0</v>
      </c>
      <c r="FS278" s="18">
        <f t="shared" si="592"/>
        <v>0</v>
      </c>
      <c r="FT278" s="18">
        <f t="shared" si="593"/>
        <v>0</v>
      </c>
      <c r="FU278" s="18">
        <f t="shared" si="594"/>
        <v>0</v>
      </c>
      <c r="FV278" s="18">
        <f t="shared" si="595"/>
        <v>0</v>
      </c>
      <c r="FW278" s="18">
        <f t="shared" si="596"/>
        <v>0</v>
      </c>
      <c r="FX278" s="18">
        <f t="shared" si="597"/>
        <v>0</v>
      </c>
      <c r="FY278" s="18">
        <f t="shared" si="598"/>
        <v>0</v>
      </c>
      <c r="FZ278" s="18">
        <f t="shared" si="599"/>
        <v>0</v>
      </c>
      <c r="GA278" s="18">
        <f t="shared" si="600"/>
        <v>0</v>
      </c>
      <c r="GB278" s="18">
        <f t="shared" si="601"/>
        <v>0</v>
      </c>
      <c r="GC278" s="18">
        <f t="shared" si="602"/>
        <v>0</v>
      </c>
      <c r="GD278" s="18">
        <f t="shared" si="603"/>
        <v>0</v>
      </c>
      <c r="GE278" s="18">
        <f t="shared" si="604"/>
        <v>0</v>
      </c>
    </row>
    <row r="279" spans="1:187" x14ac:dyDescent="0.2">
      <c r="A279">
        <v>276</v>
      </c>
      <c r="B279" s="16">
        <f>Bonds!B279</f>
        <v>51912</v>
      </c>
      <c r="C279" s="17">
        <f>Bonds!C279</f>
        <v>2.375</v>
      </c>
      <c r="D279">
        <f>Bonds!Q279</f>
        <v>31</v>
      </c>
      <c r="E279">
        <f t="shared" si="484"/>
        <v>0</v>
      </c>
      <c r="F279" s="16">
        <f>IF(1&gt;$D279,"",IF($E279=1,EOMONTH(EDATE(Bonds!$I279,6*(1-1)),0),EDATE(Bonds!$I279,6*(1-1))))</f>
        <v>46433</v>
      </c>
      <c r="G279" s="16">
        <f>IF(2&gt;$D279,"",IF($E279=1,EOMONTH(EDATE(Bonds!$I279,6*(2-1)),0),EDATE(Bonds!$I279,6*(2-1))))</f>
        <v>46614</v>
      </c>
      <c r="H279" s="16">
        <f>IF(3&gt;$D279,"",IF($E279=1,EOMONTH(EDATE(Bonds!$I279,6*(3-1)),0),EDATE(Bonds!$I279,6*(3-1))))</f>
        <v>46798</v>
      </c>
      <c r="I279" s="16">
        <f>IF(4&gt;$D279,"",IF($E279=1,EOMONTH(EDATE(Bonds!$I279,6*(4-1)),0),EDATE(Bonds!$I279,6*(4-1))))</f>
        <v>46980</v>
      </c>
      <c r="J279" s="16">
        <f>IF(5&gt;$D279,"",IF($E279=1,EOMONTH(EDATE(Bonds!$I279,6*(5-1)),0),EDATE(Bonds!$I279,6*(5-1))))</f>
        <v>47164</v>
      </c>
      <c r="K279" s="16">
        <f>IF(6&gt;$D279,"",IF($E279=1,EOMONTH(EDATE(Bonds!$I279,6*(6-1)),0),EDATE(Bonds!$I279,6*(6-1))))</f>
        <v>47345</v>
      </c>
      <c r="L279" s="16">
        <f>IF(7&gt;$D279,"",IF($E279=1,EOMONTH(EDATE(Bonds!$I279,6*(7-1)),0),EDATE(Bonds!$I279,6*(7-1))))</f>
        <v>47529</v>
      </c>
      <c r="M279" s="16">
        <f>IF(8&gt;$D279,"",IF($E279=1,EOMONTH(EDATE(Bonds!$I279,6*(8-1)),0),EDATE(Bonds!$I279,6*(8-1))))</f>
        <v>47710</v>
      </c>
      <c r="N279" s="16">
        <f>IF(9&gt;$D279,"",IF($E279=1,EOMONTH(EDATE(Bonds!$I279,6*(9-1)),0),EDATE(Bonds!$I279,6*(9-1))))</f>
        <v>47894</v>
      </c>
      <c r="O279" s="16">
        <f>IF(10&gt;$D279,"",IF($E279=1,EOMONTH(EDATE(Bonds!$I279,6*(10-1)),0),EDATE(Bonds!$I279,6*(10-1))))</f>
        <v>48075</v>
      </c>
      <c r="P279" s="16">
        <f>IF(11&gt;$D279,"",IF($E279=1,EOMONTH(EDATE(Bonds!$I279,6*(11-1)),0),EDATE(Bonds!$I279,6*(11-1))))</f>
        <v>48259</v>
      </c>
      <c r="Q279" s="16">
        <f>IF(12&gt;$D279,"",IF($E279=1,EOMONTH(EDATE(Bonds!$I279,6*(12-1)),0),EDATE(Bonds!$I279,6*(12-1))))</f>
        <v>48441</v>
      </c>
      <c r="R279" s="16">
        <f>IF(13&gt;$D279,"",IF($E279=1,EOMONTH(EDATE(Bonds!$I279,6*(13-1)),0),EDATE(Bonds!$I279,6*(13-1))))</f>
        <v>48625</v>
      </c>
      <c r="S279" s="16">
        <f>IF(14&gt;$D279,"",IF($E279=1,EOMONTH(EDATE(Bonds!$I279,6*(14-1)),0),EDATE(Bonds!$I279,6*(14-1))))</f>
        <v>48806</v>
      </c>
      <c r="T279" s="16">
        <f>IF(15&gt;$D279,"",IF($E279=1,EOMONTH(EDATE(Bonds!$I279,6*(15-1)),0),EDATE(Bonds!$I279,6*(15-1))))</f>
        <v>48990</v>
      </c>
      <c r="U279" s="16">
        <f>IF(16&gt;$D279,"",IF($E279=1,EOMONTH(EDATE(Bonds!$I279,6*(16-1)),0),EDATE(Bonds!$I279,6*(16-1))))</f>
        <v>49171</v>
      </c>
      <c r="V279" s="16">
        <f>IF(17&gt;$D279,"",IF($E279=1,EOMONTH(EDATE(Bonds!$I279,6*(17-1)),0),EDATE(Bonds!$I279,6*(17-1))))</f>
        <v>49355</v>
      </c>
      <c r="W279" s="16">
        <f>IF(18&gt;$D279,"",IF($E279=1,EOMONTH(EDATE(Bonds!$I279,6*(18-1)),0),EDATE(Bonds!$I279,6*(18-1))))</f>
        <v>49536</v>
      </c>
      <c r="X279" s="16">
        <f>IF(19&gt;$D279,"",IF($E279=1,EOMONTH(EDATE(Bonds!$I279,6*(19-1)),0),EDATE(Bonds!$I279,6*(19-1))))</f>
        <v>49720</v>
      </c>
      <c r="Y279" s="16">
        <f>IF(20&gt;$D279,"",IF($E279=1,EOMONTH(EDATE(Bonds!$I279,6*(20-1)),0),EDATE(Bonds!$I279,6*(20-1))))</f>
        <v>49902</v>
      </c>
      <c r="Z279" s="16">
        <f>IF(21&gt;$D279,"",IF($E279=1,EOMONTH(EDATE(Bonds!$I279,6*(21-1)),0),EDATE(Bonds!$I279,6*(21-1))))</f>
        <v>50086</v>
      </c>
      <c r="AA279" s="16">
        <f>IF(22&gt;$D279,"",IF($E279=1,EOMONTH(EDATE(Bonds!$I279,6*(22-1)),0),EDATE(Bonds!$I279,6*(22-1))))</f>
        <v>50267</v>
      </c>
      <c r="AB279" s="16">
        <f>IF(23&gt;$D279,"",IF($E279=1,EOMONTH(EDATE(Bonds!$I279,6*(23-1)),0),EDATE(Bonds!$I279,6*(23-1))))</f>
        <v>50451</v>
      </c>
      <c r="AC279" s="16">
        <f>IF(24&gt;$D279,"",IF($E279=1,EOMONTH(EDATE(Bonds!$I279,6*(24-1)),0),EDATE(Bonds!$I279,6*(24-1))))</f>
        <v>50632</v>
      </c>
      <c r="AD279" s="16">
        <f>IF(25&gt;$D279,"",IF($E279=1,EOMONTH(EDATE(Bonds!$I279,6*(25-1)),0),EDATE(Bonds!$I279,6*(25-1))))</f>
        <v>50816</v>
      </c>
      <c r="AE279" s="16">
        <f>IF(26&gt;$D279,"",IF($E279=1,EOMONTH(EDATE(Bonds!$I279,6*(26-1)),0),EDATE(Bonds!$I279,6*(26-1))))</f>
        <v>50997</v>
      </c>
      <c r="AF279" s="16">
        <f>IF(27&gt;$D279,"",IF($E279=1,EOMONTH(EDATE(Bonds!$I279,6*(27-1)),0),EDATE(Bonds!$I279,6*(27-1))))</f>
        <v>51181</v>
      </c>
      <c r="AG279" s="16">
        <f>IF(28&gt;$D279,"",IF($E279=1,EOMONTH(EDATE(Bonds!$I279,6*(28-1)),0),EDATE(Bonds!$I279,6*(28-1))))</f>
        <v>51363</v>
      </c>
      <c r="AH279" s="16">
        <f>IF(29&gt;$D279,"",IF($E279=1,EOMONTH(EDATE(Bonds!$I279,6*(29-1)),0),EDATE(Bonds!$I279,6*(29-1))))</f>
        <v>51547</v>
      </c>
      <c r="AI279" s="16">
        <f>IF(30&gt;$D279,"",IF($E279=1,EOMONTH(EDATE(Bonds!$I279,6*(30-1)),0),EDATE(Bonds!$I279,6*(30-1))))</f>
        <v>51728</v>
      </c>
      <c r="AJ279" s="16">
        <f>IF(31&gt;$D279,"",IF($E279=1,EOMONTH(EDATE(Bonds!$I279,6*(31-1)),0),EDATE(Bonds!$I279,6*(31-1))))</f>
        <v>51912</v>
      </c>
      <c r="AK279" s="16" t="str">
        <f>IF(32&gt;$D279,"",IF($E279=1,EOMONTH(EDATE(Bonds!$I279,6*(32-1)),0),EDATE(Bonds!$I279,6*(32-1))))</f>
        <v/>
      </c>
      <c r="AL279" s="16" t="str">
        <f>IF(33&gt;$D279,"",IF($E279=1,EOMONTH(EDATE(Bonds!$I279,6*(33-1)),0),EDATE(Bonds!$I279,6*(33-1))))</f>
        <v/>
      </c>
      <c r="AM279" s="16" t="str">
        <f>IF(34&gt;$D279,"",IF($E279=1,EOMONTH(EDATE(Bonds!$I279,6*(34-1)),0),EDATE(Bonds!$I279,6*(34-1))))</f>
        <v/>
      </c>
      <c r="AN279" s="16" t="str">
        <f>IF(35&gt;$D279,"",IF($E279=1,EOMONTH(EDATE(Bonds!$I279,6*(35-1)),0),EDATE(Bonds!$I279,6*(35-1))))</f>
        <v/>
      </c>
      <c r="AO279" s="16" t="str">
        <f>IF(36&gt;$D279,"",IF($E279=1,EOMONTH(EDATE(Bonds!$I279,6*(36-1)),0),EDATE(Bonds!$I279,6*(36-1))))</f>
        <v/>
      </c>
      <c r="AP279" s="16" t="str">
        <f>IF(37&gt;$D279,"",IF($E279=1,EOMONTH(EDATE(Bonds!$I279,6*(37-1)),0),EDATE(Bonds!$I279,6*(37-1))))</f>
        <v/>
      </c>
      <c r="AQ279" s="16" t="str">
        <f>IF(38&gt;$D279,"",IF($E279=1,EOMONTH(EDATE(Bonds!$I279,6*(38-1)),0),EDATE(Bonds!$I279,6*(38-1))))</f>
        <v/>
      </c>
      <c r="AR279" s="16" t="str">
        <f>IF(39&gt;$D279,"",IF($E279=1,EOMONTH(EDATE(Bonds!$I279,6*(39-1)),0),EDATE(Bonds!$I279,6*(39-1))))</f>
        <v/>
      </c>
      <c r="AS279" s="16" t="str">
        <f>IF(40&gt;$D279,"",IF($E279=1,EOMONTH(EDATE(Bonds!$I279,6*(40-1)),0),EDATE(Bonds!$I279,6*(40-1))))</f>
        <v/>
      </c>
      <c r="AT279" s="16" t="str">
        <f>IF(41&gt;$D279,"",IF($E279=1,EOMONTH(EDATE(Bonds!$I279,6*(41-1)),0),EDATE(Bonds!$I279,6*(41-1))))</f>
        <v/>
      </c>
      <c r="AU279" s="16" t="str">
        <f>IF(42&gt;$D279,"",IF($E279=1,EOMONTH(EDATE(Bonds!$I279,6*(42-1)),0),EDATE(Bonds!$I279,6*(42-1))))</f>
        <v/>
      </c>
      <c r="AV279" s="16" t="str">
        <f>IF(43&gt;$D279,"",IF($E279=1,EOMONTH(EDATE(Bonds!$I279,6*(43-1)),0),EDATE(Bonds!$I279,6*(43-1))))</f>
        <v/>
      </c>
      <c r="AW279" s="16" t="str">
        <f>IF(44&gt;$D279,"",IF($E279=1,EOMONTH(EDATE(Bonds!$I279,6*(44-1)),0),EDATE(Bonds!$I279,6*(44-1))))</f>
        <v/>
      </c>
      <c r="AX279" s="16" t="str">
        <f>IF(45&gt;$D279,"",IF($E279=1,EOMONTH(EDATE(Bonds!$I279,6*(45-1)),0),EDATE(Bonds!$I279,6*(45-1))))</f>
        <v/>
      </c>
      <c r="AY279" s="16" t="str">
        <f>IF(46&gt;$D279,"",IF($E279=1,EOMONTH(EDATE(Bonds!$I279,6*(46-1)),0),EDATE(Bonds!$I279,6*(46-1))))</f>
        <v/>
      </c>
      <c r="AZ279" s="16" t="str">
        <f>IF(47&gt;$D279,"",IF($E279=1,EOMONTH(EDATE(Bonds!$I279,6*(47-1)),0),EDATE(Bonds!$I279,6*(47-1))))</f>
        <v/>
      </c>
      <c r="BA279" s="16" t="str">
        <f>IF(48&gt;$D279,"",IF($E279=1,EOMONTH(EDATE(Bonds!$I279,6*(48-1)),0),EDATE(Bonds!$I279,6*(48-1))))</f>
        <v/>
      </c>
      <c r="BB279" s="16" t="str">
        <f>IF(49&gt;$D279,"",IF($E279=1,EOMONTH(EDATE(Bonds!$I279,6*(49-1)),0),EDATE(Bonds!$I279,6*(49-1))))</f>
        <v/>
      </c>
      <c r="BC279" s="16" t="str">
        <f>IF(50&gt;$D279,"",IF($E279=1,EOMONTH(EDATE(Bonds!$I279,6*(50-1)),0),EDATE(Bonds!$I279,6*(50-1))))</f>
        <v/>
      </c>
      <c r="BD279" s="16" t="str">
        <f>IF(51&gt;$D279,"",IF($E279=1,EOMONTH(EDATE(Bonds!$I279,6*(51-1)),0),EDATE(Bonds!$I279,6*(51-1))))</f>
        <v/>
      </c>
      <c r="BE279" s="16" t="str">
        <f>IF(52&gt;$D279,"",IF($E279=1,EOMONTH(EDATE(Bonds!$I279,6*(52-1)),0),EDATE(Bonds!$I279,6*(52-1))))</f>
        <v/>
      </c>
      <c r="BF279" s="16" t="str">
        <f>IF(53&gt;$D279,"",IF($E279=1,EOMONTH(EDATE(Bonds!$I279,6*(53-1)),0),EDATE(Bonds!$I279,6*(53-1))))</f>
        <v/>
      </c>
      <c r="BG279" s="16" t="str">
        <f>IF(54&gt;$D279,"",IF($E279=1,EOMONTH(EDATE(Bonds!$I279,6*(54-1)),0),EDATE(Bonds!$I279,6*(54-1))))</f>
        <v/>
      </c>
      <c r="BH279" s="16" t="str">
        <f>IF(55&gt;$D279,"",IF($E279=1,EOMONTH(EDATE(Bonds!$I279,6*(55-1)),0),EDATE(Bonds!$I279,6*(55-1))))</f>
        <v/>
      </c>
      <c r="BI279" s="16" t="str">
        <f>IF(56&gt;$D279,"",IF($E279=1,EOMONTH(EDATE(Bonds!$I279,6*(56-1)),0),EDATE(Bonds!$I279,6*(56-1))))</f>
        <v/>
      </c>
      <c r="BJ279" s="16" t="str">
        <f>IF(57&gt;$D279,"",IF($E279=1,EOMONTH(EDATE(Bonds!$I279,6*(57-1)),0),EDATE(Bonds!$I279,6*(57-1))))</f>
        <v/>
      </c>
      <c r="BK279" s="16" t="str">
        <f>IF(58&gt;$D279,"",IF($E279=1,EOMONTH(EDATE(Bonds!$I279,6*(58-1)),0),EDATE(Bonds!$I279,6*(58-1))))</f>
        <v/>
      </c>
      <c r="BL279" s="16" t="str">
        <f>IF(59&gt;$D279,"",IF($E279=1,EOMONTH(EDATE(Bonds!$I279,6*(59-1)),0),EDATE(Bonds!$I279,6*(59-1))))</f>
        <v/>
      </c>
      <c r="BM279" s="16" t="str">
        <f>IF(60&gt;$D279,"",IF($E279=1,EOMONTH(EDATE(Bonds!$I279,6*(60-1)),0),EDATE(Bonds!$I279,6*(60-1))))</f>
        <v/>
      </c>
      <c r="BO279" s="22">
        <f t="shared" si="485"/>
        <v>3.9020657449939315E-2</v>
      </c>
      <c r="BP279" s="22">
        <f t="shared" si="486"/>
        <v>4.1110910077221674E-2</v>
      </c>
      <c r="BQ279" s="22">
        <f t="shared" si="487"/>
        <v>4.2474903504774571E-2</v>
      </c>
      <c r="BR279" s="22">
        <f t="shared" si="488"/>
        <v>4.3324176224102208E-2</v>
      </c>
      <c r="BS279" s="22">
        <f t="shared" si="489"/>
        <v>4.3859676958404203E-2</v>
      </c>
      <c r="BT279" s="22">
        <f t="shared" si="490"/>
        <v>4.4193064657407355E-2</v>
      </c>
      <c r="BU279" s="22">
        <f t="shared" si="491"/>
        <v>4.4421617888674783E-2</v>
      </c>
      <c r="BV279" s="22">
        <f t="shared" si="492"/>
        <v>4.4594344852586863E-2</v>
      </c>
      <c r="BW279" s="22">
        <f t="shared" si="493"/>
        <v>4.4754437131412791E-2</v>
      </c>
      <c r="BX279" s="22">
        <f t="shared" si="494"/>
        <v>4.4919387561918309E-2</v>
      </c>
      <c r="BY279" s="22">
        <f t="shared" si="495"/>
        <v>4.5107990909957416E-2</v>
      </c>
      <c r="BZ279" s="22">
        <f t="shared" si="496"/>
        <v>4.5321776780841601E-2</v>
      </c>
      <c r="CA279" s="22">
        <f t="shared" si="497"/>
        <v>4.5567503306295901E-2</v>
      </c>
      <c r="CB279" s="22">
        <f t="shared" si="498"/>
        <v>4.583740404551357E-2</v>
      </c>
      <c r="CC279" s="22">
        <f t="shared" si="499"/>
        <v>4.6137769365832942E-2</v>
      </c>
      <c r="CD279" s="22">
        <f t="shared" si="500"/>
        <v>4.645521716226661E-2</v>
      </c>
      <c r="CE279" s="22">
        <f t="shared" si="501"/>
        <v>4.6796125322790962E-2</v>
      </c>
      <c r="CF279" s="22">
        <f t="shared" si="502"/>
        <v>4.7145200785802852E-2</v>
      </c>
      <c r="CG279" s="22">
        <f t="shared" si="503"/>
        <v>4.7509852279928627E-2</v>
      </c>
      <c r="CH279" s="22">
        <f t="shared" si="504"/>
        <v>4.7876381656252784E-2</v>
      </c>
      <c r="CI279" s="22">
        <f t="shared" si="505"/>
        <v>4.8249241487260196E-2</v>
      </c>
      <c r="CJ279" s="22">
        <f t="shared" si="506"/>
        <v>4.8615125031018294E-2</v>
      </c>
      <c r="CK279" s="22">
        <f t="shared" si="507"/>
        <v>4.8983317960358812E-2</v>
      </c>
      <c r="CL279" s="22">
        <f t="shared" si="508"/>
        <v>4.9339393167434041E-2</v>
      </c>
      <c r="CM279" s="22">
        <f t="shared" si="509"/>
        <v>4.9693029322884663E-2</v>
      </c>
      <c r="CN279" s="22">
        <f t="shared" si="510"/>
        <v>5.0030933085680324E-2</v>
      </c>
      <c r="CO279" s="22">
        <f t="shared" si="511"/>
        <v>5.0362800518050539E-2</v>
      </c>
      <c r="CP279" s="22">
        <f t="shared" si="512"/>
        <v>5.0678294681596112E-2</v>
      </c>
      <c r="CQ279" s="22">
        <f t="shared" si="513"/>
        <v>5.098334388969953E-2</v>
      </c>
      <c r="CR279" s="22">
        <f t="shared" si="514"/>
        <v>5.1268996476874704E-2</v>
      </c>
      <c r="CS279" s="22">
        <f t="shared" si="515"/>
        <v>5.1544114925173128E-2</v>
      </c>
      <c r="CT279" s="22" t="str">
        <f t="shared" si="516"/>
        <v/>
      </c>
      <c r="CU279" s="22" t="str">
        <f t="shared" si="517"/>
        <v/>
      </c>
      <c r="CV279" s="22" t="str">
        <f t="shared" si="518"/>
        <v/>
      </c>
      <c r="CW279" s="22" t="str">
        <f t="shared" si="519"/>
        <v/>
      </c>
      <c r="CX279" s="22" t="str">
        <f t="shared" si="520"/>
        <v/>
      </c>
      <c r="CY279" s="22" t="str">
        <f t="shared" si="521"/>
        <v/>
      </c>
      <c r="CZ279" s="22" t="str">
        <f t="shared" si="522"/>
        <v/>
      </c>
      <c r="DA279" s="22" t="str">
        <f t="shared" si="523"/>
        <v/>
      </c>
      <c r="DB279" s="22" t="str">
        <f t="shared" si="524"/>
        <v/>
      </c>
      <c r="DC279" s="22" t="str">
        <f t="shared" si="525"/>
        <v/>
      </c>
      <c r="DD279" s="22" t="str">
        <f t="shared" si="526"/>
        <v/>
      </c>
      <c r="DE279" s="22" t="str">
        <f t="shared" si="527"/>
        <v/>
      </c>
      <c r="DF279" s="22" t="str">
        <f t="shared" si="528"/>
        <v/>
      </c>
      <c r="DG279" s="22" t="str">
        <f t="shared" si="529"/>
        <v/>
      </c>
      <c r="DH279" s="22" t="str">
        <f t="shared" si="530"/>
        <v/>
      </c>
      <c r="DI279" s="22" t="str">
        <f t="shared" si="531"/>
        <v/>
      </c>
      <c r="DJ279" s="22" t="str">
        <f t="shared" si="532"/>
        <v/>
      </c>
      <c r="DK279" s="22" t="str">
        <f t="shared" si="533"/>
        <v/>
      </c>
      <c r="DL279" s="22" t="str">
        <f t="shared" si="534"/>
        <v/>
      </c>
      <c r="DM279" s="22" t="str">
        <f t="shared" si="535"/>
        <v/>
      </c>
      <c r="DN279" s="22" t="str">
        <f t="shared" si="536"/>
        <v/>
      </c>
      <c r="DO279" s="22" t="str">
        <f t="shared" si="537"/>
        <v/>
      </c>
      <c r="DP279" s="22" t="str">
        <f t="shared" si="538"/>
        <v/>
      </c>
      <c r="DQ279" s="22" t="str">
        <f t="shared" si="539"/>
        <v/>
      </c>
      <c r="DR279" s="22" t="str">
        <f t="shared" si="540"/>
        <v/>
      </c>
      <c r="DS279" s="22" t="str">
        <f t="shared" si="541"/>
        <v/>
      </c>
      <c r="DT279" s="22" t="str">
        <f t="shared" si="542"/>
        <v/>
      </c>
      <c r="DU279" s="22" t="str">
        <f t="shared" si="543"/>
        <v/>
      </c>
      <c r="DV279" s="22" t="str">
        <f t="shared" si="544"/>
        <v/>
      </c>
      <c r="DX279" s="18">
        <f t="shared" si="545"/>
        <v>1.1673606095622333</v>
      </c>
      <c r="DY279" s="18">
        <f t="shared" si="546"/>
        <v>1.142755590058798</v>
      </c>
      <c r="DZ279" s="18">
        <f t="shared" si="547"/>
        <v>1.1171225388864641</v>
      </c>
      <c r="EA279" s="18">
        <f t="shared" si="548"/>
        <v>1.091913783167505</v>
      </c>
      <c r="EB279" s="18">
        <f t="shared" si="549"/>
        <v>1.0669291614784837</v>
      </c>
      <c r="EC279" s="18">
        <f t="shared" si="550"/>
        <v>1.0429527066478508</v>
      </c>
      <c r="ED279" s="18">
        <f t="shared" si="551"/>
        <v>1.0191726902177787</v>
      </c>
      <c r="EE279" s="18">
        <f t="shared" si="552"/>
        <v>0.99628983186867259</v>
      </c>
      <c r="EF279" s="18">
        <f t="shared" si="553"/>
        <v>0.97345031798908233</v>
      </c>
      <c r="EG279" s="18">
        <f t="shared" si="554"/>
        <v>0.95130919401386371</v>
      </c>
      <c r="EH279" s="18">
        <f t="shared" si="555"/>
        <v>0.92905564238413851</v>
      </c>
      <c r="EI279" s="18">
        <f t="shared" si="556"/>
        <v>0.90723961446255363</v>
      </c>
      <c r="EJ279" s="18">
        <f t="shared" si="557"/>
        <v>0.88534379203546987</v>
      </c>
      <c r="EK279" s="18">
        <f t="shared" si="558"/>
        <v>0.86394275431214118</v>
      </c>
      <c r="EL279" s="18">
        <f t="shared" si="559"/>
        <v>0.84232301171371005</v>
      </c>
      <c r="EM279" s="18">
        <f t="shared" si="560"/>
        <v>0.8211976628290184</v>
      </c>
      <c r="EN279" s="18">
        <f t="shared" si="561"/>
        <v>0.79988402323062358</v>
      </c>
      <c r="EO279" s="18">
        <f t="shared" si="562"/>
        <v>0.77910074017672781</v>
      </c>
      <c r="EP279" s="18">
        <f t="shared" si="563"/>
        <v>0.75818718480995428</v>
      </c>
      <c r="EQ279" s="18">
        <f t="shared" si="564"/>
        <v>0.7377435351771352</v>
      </c>
      <c r="ER279" s="18">
        <f t="shared" si="565"/>
        <v>0.71735167354428697</v>
      </c>
      <c r="ES279" s="18">
        <f t="shared" si="566"/>
        <v>0.69759324905306874</v>
      </c>
      <c r="ET279" s="18">
        <f t="shared" si="567"/>
        <v>0.67784205010400522</v>
      </c>
      <c r="EU279" s="18">
        <f t="shared" si="568"/>
        <v>0.6587680650543426</v>
      </c>
      <c r="EV279" s="18">
        <f t="shared" si="569"/>
        <v>0.63976281266145285</v>
      </c>
      <c r="EW279" s="18">
        <f t="shared" si="570"/>
        <v>0.62146643175543193</v>
      </c>
      <c r="EX279" s="18">
        <f t="shared" si="571"/>
        <v>0.60329020178685888</v>
      </c>
      <c r="EY279" s="18">
        <f t="shared" si="572"/>
        <v>0.58574603204793774</v>
      </c>
      <c r="EZ279" s="18">
        <f t="shared" si="573"/>
        <v>0.56846010612244768</v>
      </c>
      <c r="FA279" s="18">
        <f t="shared" si="574"/>
        <v>0.55190716282055363</v>
      </c>
      <c r="FB279" s="18">
        <f t="shared" si="575"/>
        <v>45.634041404151091</v>
      </c>
      <c r="FC279" s="18">
        <f t="shared" si="576"/>
        <v>0</v>
      </c>
      <c r="FD279" s="18">
        <f t="shared" si="577"/>
        <v>0</v>
      </c>
      <c r="FE279" s="18">
        <f t="shared" si="578"/>
        <v>0</v>
      </c>
      <c r="FF279" s="18">
        <f t="shared" si="579"/>
        <v>0</v>
      </c>
      <c r="FG279" s="18">
        <f t="shared" si="580"/>
        <v>0</v>
      </c>
      <c r="FH279" s="18">
        <f t="shared" si="581"/>
        <v>0</v>
      </c>
      <c r="FI279" s="18">
        <f t="shared" si="582"/>
        <v>0</v>
      </c>
      <c r="FJ279" s="18">
        <f t="shared" si="583"/>
        <v>0</v>
      </c>
      <c r="FK279" s="18">
        <f t="shared" si="584"/>
        <v>0</v>
      </c>
      <c r="FL279" s="18">
        <f t="shared" si="585"/>
        <v>0</v>
      </c>
      <c r="FM279" s="18">
        <f t="shared" si="586"/>
        <v>0</v>
      </c>
      <c r="FN279" s="18">
        <f t="shared" si="587"/>
        <v>0</v>
      </c>
      <c r="FO279" s="18">
        <f t="shared" si="588"/>
        <v>0</v>
      </c>
      <c r="FP279" s="18">
        <f t="shared" si="589"/>
        <v>0</v>
      </c>
      <c r="FQ279" s="18">
        <f t="shared" si="590"/>
        <v>0</v>
      </c>
      <c r="FR279" s="18">
        <f t="shared" si="591"/>
        <v>0</v>
      </c>
      <c r="FS279" s="18">
        <f t="shared" si="592"/>
        <v>0</v>
      </c>
      <c r="FT279" s="18">
        <f t="shared" si="593"/>
        <v>0</v>
      </c>
      <c r="FU279" s="18">
        <f t="shared" si="594"/>
        <v>0</v>
      </c>
      <c r="FV279" s="18">
        <f t="shared" si="595"/>
        <v>0</v>
      </c>
      <c r="FW279" s="18">
        <f t="shared" si="596"/>
        <v>0</v>
      </c>
      <c r="FX279" s="18">
        <f t="shared" si="597"/>
        <v>0</v>
      </c>
      <c r="FY279" s="18">
        <f t="shared" si="598"/>
        <v>0</v>
      </c>
      <c r="FZ279" s="18">
        <f t="shared" si="599"/>
        <v>0</v>
      </c>
      <c r="GA279" s="18">
        <f t="shared" si="600"/>
        <v>0</v>
      </c>
      <c r="GB279" s="18">
        <f t="shared" si="601"/>
        <v>0</v>
      </c>
      <c r="GC279" s="18">
        <f t="shared" si="602"/>
        <v>0</v>
      </c>
      <c r="GD279" s="18">
        <f t="shared" si="603"/>
        <v>0</v>
      </c>
      <c r="GE279" s="18">
        <f t="shared" si="604"/>
        <v>0</v>
      </c>
    </row>
    <row r="280" spans="1:187" x14ac:dyDescent="0.2">
      <c r="A280">
        <v>277</v>
      </c>
      <c r="B280" s="16">
        <f>Bonds!B280</f>
        <v>51912</v>
      </c>
      <c r="C280" s="17">
        <f>Bonds!C280</f>
        <v>3.125</v>
      </c>
      <c r="D280">
        <f>Bonds!Q280</f>
        <v>31</v>
      </c>
      <c r="E280">
        <f t="shared" si="484"/>
        <v>0</v>
      </c>
      <c r="F280" s="16">
        <f>IF(1&gt;$D280,"",IF($E280=1,EOMONTH(EDATE(Bonds!$I280,6*(1-1)),0),EDATE(Bonds!$I280,6*(1-1))))</f>
        <v>46433</v>
      </c>
      <c r="G280" s="16">
        <f>IF(2&gt;$D280,"",IF($E280=1,EOMONTH(EDATE(Bonds!$I280,6*(2-1)),0),EDATE(Bonds!$I280,6*(2-1))))</f>
        <v>46614</v>
      </c>
      <c r="H280" s="16">
        <f>IF(3&gt;$D280,"",IF($E280=1,EOMONTH(EDATE(Bonds!$I280,6*(3-1)),0),EDATE(Bonds!$I280,6*(3-1))))</f>
        <v>46798</v>
      </c>
      <c r="I280" s="16">
        <f>IF(4&gt;$D280,"",IF($E280=1,EOMONTH(EDATE(Bonds!$I280,6*(4-1)),0),EDATE(Bonds!$I280,6*(4-1))))</f>
        <v>46980</v>
      </c>
      <c r="J280" s="16">
        <f>IF(5&gt;$D280,"",IF($E280=1,EOMONTH(EDATE(Bonds!$I280,6*(5-1)),0),EDATE(Bonds!$I280,6*(5-1))))</f>
        <v>47164</v>
      </c>
      <c r="K280" s="16">
        <f>IF(6&gt;$D280,"",IF($E280=1,EOMONTH(EDATE(Bonds!$I280,6*(6-1)),0),EDATE(Bonds!$I280,6*(6-1))))</f>
        <v>47345</v>
      </c>
      <c r="L280" s="16">
        <f>IF(7&gt;$D280,"",IF($E280=1,EOMONTH(EDATE(Bonds!$I280,6*(7-1)),0),EDATE(Bonds!$I280,6*(7-1))))</f>
        <v>47529</v>
      </c>
      <c r="M280" s="16">
        <f>IF(8&gt;$D280,"",IF($E280=1,EOMONTH(EDATE(Bonds!$I280,6*(8-1)),0),EDATE(Bonds!$I280,6*(8-1))))</f>
        <v>47710</v>
      </c>
      <c r="N280" s="16">
        <f>IF(9&gt;$D280,"",IF($E280=1,EOMONTH(EDATE(Bonds!$I280,6*(9-1)),0),EDATE(Bonds!$I280,6*(9-1))))</f>
        <v>47894</v>
      </c>
      <c r="O280" s="16">
        <f>IF(10&gt;$D280,"",IF($E280=1,EOMONTH(EDATE(Bonds!$I280,6*(10-1)),0),EDATE(Bonds!$I280,6*(10-1))))</f>
        <v>48075</v>
      </c>
      <c r="P280" s="16">
        <f>IF(11&gt;$D280,"",IF($E280=1,EOMONTH(EDATE(Bonds!$I280,6*(11-1)),0),EDATE(Bonds!$I280,6*(11-1))))</f>
        <v>48259</v>
      </c>
      <c r="Q280" s="16">
        <f>IF(12&gt;$D280,"",IF($E280=1,EOMONTH(EDATE(Bonds!$I280,6*(12-1)),0),EDATE(Bonds!$I280,6*(12-1))))</f>
        <v>48441</v>
      </c>
      <c r="R280" s="16">
        <f>IF(13&gt;$D280,"",IF($E280=1,EOMONTH(EDATE(Bonds!$I280,6*(13-1)),0),EDATE(Bonds!$I280,6*(13-1))))</f>
        <v>48625</v>
      </c>
      <c r="S280" s="16">
        <f>IF(14&gt;$D280,"",IF($E280=1,EOMONTH(EDATE(Bonds!$I280,6*(14-1)),0),EDATE(Bonds!$I280,6*(14-1))))</f>
        <v>48806</v>
      </c>
      <c r="T280" s="16">
        <f>IF(15&gt;$D280,"",IF($E280=1,EOMONTH(EDATE(Bonds!$I280,6*(15-1)),0),EDATE(Bonds!$I280,6*(15-1))))</f>
        <v>48990</v>
      </c>
      <c r="U280" s="16">
        <f>IF(16&gt;$D280,"",IF($E280=1,EOMONTH(EDATE(Bonds!$I280,6*(16-1)),0),EDATE(Bonds!$I280,6*(16-1))))</f>
        <v>49171</v>
      </c>
      <c r="V280" s="16">
        <f>IF(17&gt;$D280,"",IF($E280=1,EOMONTH(EDATE(Bonds!$I280,6*(17-1)),0),EDATE(Bonds!$I280,6*(17-1))))</f>
        <v>49355</v>
      </c>
      <c r="W280" s="16">
        <f>IF(18&gt;$D280,"",IF($E280=1,EOMONTH(EDATE(Bonds!$I280,6*(18-1)),0),EDATE(Bonds!$I280,6*(18-1))))</f>
        <v>49536</v>
      </c>
      <c r="X280" s="16">
        <f>IF(19&gt;$D280,"",IF($E280=1,EOMONTH(EDATE(Bonds!$I280,6*(19-1)),0),EDATE(Bonds!$I280,6*(19-1))))</f>
        <v>49720</v>
      </c>
      <c r="Y280" s="16">
        <f>IF(20&gt;$D280,"",IF($E280=1,EOMONTH(EDATE(Bonds!$I280,6*(20-1)),0),EDATE(Bonds!$I280,6*(20-1))))</f>
        <v>49902</v>
      </c>
      <c r="Z280" s="16">
        <f>IF(21&gt;$D280,"",IF($E280=1,EOMONTH(EDATE(Bonds!$I280,6*(21-1)),0),EDATE(Bonds!$I280,6*(21-1))))</f>
        <v>50086</v>
      </c>
      <c r="AA280" s="16">
        <f>IF(22&gt;$D280,"",IF($E280=1,EOMONTH(EDATE(Bonds!$I280,6*(22-1)),0),EDATE(Bonds!$I280,6*(22-1))))</f>
        <v>50267</v>
      </c>
      <c r="AB280" s="16">
        <f>IF(23&gt;$D280,"",IF($E280=1,EOMONTH(EDATE(Bonds!$I280,6*(23-1)),0),EDATE(Bonds!$I280,6*(23-1))))</f>
        <v>50451</v>
      </c>
      <c r="AC280" s="16">
        <f>IF(24&gt;$D280,"",IF($E280=1,EOMONTH(EDATE(Bonds!$I280,6*(24-1)),0),EDATE(Bonds!$I280,6*(24-1))))</f>
        <v>50632</v>
      </c>
      <c r="AD280" s="16">
        <f>IF(25&gt;$D280,"",IF($E280=1,EOMONTH(EDATE(Bonds!$I280,6*(25-1)),0),EDATE(Bonds!$I280,6*(25-1))))</f>
        <v>50816</v>
      </c>
      <c r="AE280" s="16">
        <f>IF(26&gt;$D280,"",IF($E280=1,EOMONTH(EDATE(Bonds!$I280,6*(26-1)),0),EDATE(Bonds!$I280,6*(26-1))))</f>
        <v>50997</v>
      </c>
      <c r="AF280" s="16">
        <f>IF(27&gt;$D280,"",IF($E280=1,EOMONTH(EDATE(Bonds!$I280,6*(27-1)),0),EDATE(Bonds!$I280,6*(27-1))))</f>
        <v>51181</v>
      </c>
      <c r="AG280" s="16">
        <f>IF(28&gt;$D280,"",IF($E280=1,EOMONTH(EDATE(Bonds!$I280,6*(28-1)),0),EDATE(Bonds!$I280,6*(28-1))))</f>
        <v>51363</v>
      </c>
      <c r="AH280" s="16">
        <f>IF(29&gt;$D280,"",IF($E280=1,EOMONTH(EDATE(Bonds!$I280,6*(29-1)),0),EDATE(Bonds!$I280,6*(29-1))))</f>
        <v>51547</v>
      </c>
      <c r="AI280" s="16">
        <f>IF(30&gt;$D280,"",IF($E280=1,EOMONTH(EDATE(Bonds!$I280,6*(30-1)),0),EDATE(Bonds!$I280,6*(30-1))))</f>
        <v>51728</v>
      </c>
      <c r="AJ280" s="16">
        <f>IF(31&gt;$D280,"",IF($E280=1,EOMONTH(EDATE(Bonds!$I280,6*(31-1)),0),EDATE(Bonds!$I280,6*(31-1))))</f>
        <v>51912</v>
      </c>
      <c r="AK280" s="16" t="str">
        <f>IF(32&gt;$D280,"",IF($E280=1,EOMONTH(EDATE(Bonds!$I280,6*(32-1)),0),EDATE(Bonds!$I280,6*(32-1))))</f>
        <v/>
      </c>
      <c r="AL280" s="16" t="str">
        <f>IF(33&gt;$D280,"",IF($E280=1,EOMONTH(EDATE(Bonds!$I280,6*(33-1)),0),EDATE(Bonds!$I280,6*(33-1))))</f>
        <v/>
      </c>
      <c r="AM280" s="16" t="str">
        <f>IF(34&gt;$D280,"",IF($E280=1,EOMONTH(EDATE(Bonds!$I280,6*(34-1)),0),EDATE(Bonds!$I280,6*(34-1))))</f>
        <v/>
      </c>
      <c r="AN280" s="16" t="str">
        <f>IF(35&gt;$D280,"",IF($E280=1,EOMONTH(EDATE(Bonds!$I280,6*(35-1)),0),EDATE(Bonds!$I280,6*(35-1))))</f>
        <v/>
      </c>
      <c r="AO280" s="16" t="str">
        <f>IF(36&gt;$D280,"",IF($E280=1,EOMONTH(EDATE(Bonds!$I280,6*(36-1)),0),EDATE(Bonds!$I280,6*(36-1))))</f>
        <v/>
      </c>
      <c r="AP280" s="16" t="str">
        <f>IF(37&gt;$D280,"",IF($E280=1,EOMONTH(EDATE(Bonds!$I280,6*(37-1)),0),EDATE(Bonds!$I280,6*(37-1))))</f>
        <v/>
      </c>
      <c r="AQ280" s="16" t="str">
        <f>IF(38&gt;$D280,"",IF($E280=1,EOMONTH(EDATE(Bonds!$I280,6*(38-1)),0),EDATE(Bonds!$I280,6*(38-1))))</f>
        <v/>
      </c>
      <c r="AR280" s="16" t="str">
        <f>IF(39&gt;$D280,"",IF($E280=1,EOMONTH(EDATE(Bonds!$I280,6*(39-1)),0),EDATE(Bonds!$I280,6*(39-1))))</f>
        <v/>
      </c>
      <c r="AS280" s="16" t="str">
        <f>IF(40&gt;$D280,"",IF($E280=1,EOMONTH(EDATE(Bonds!$I280,6*(40-1)),0),EDATE(Bonds!$I280,6*(40-1))))</f>
        <v/>
      </c>
      <c r="AT280" s="16" t="str">
        <f>IF(41&gt;$D280,"",IF($E280=1,EOMONTH(EDATE(Bonds!$I280,6*(41-1)),0),EDATE(Bonds!$I280,6*(41-1))))</f>
        <v/>
      </c>
      <c r="AU280" s="16" t="str">
        <f>IF(42&gt;$D280,"",IF($E280=1,EOMONTH(EDATE(Bonds!$I280,6*(42-1)),0),EDATE(Bonds!$I280,6*(42-1))))</f>
        <v/>
      </c>
      <c r="AV280" s="16" t="str">
        <f>IF(43&gt;$D280,"",IF($E280=1,EOMONTH(EDATE(Bonds!$I280,6*(43-1)),0),EDATE(Bonds!$I280,6*(43-1))))</f>
        <v/>
      </c>
      <c r="AW280" s="16" t="str">
        <f>IF(44&gt;$D280,"",IF($E280=1,EOMONTH(EDATE(Bonds!$I280,6*(44-1)),0),EDATE(Bonds!$I280,6*(44-1))))</f>
        <v/>
      </c>
      <c r="AX280" s="16" t="str">
        <f>IF(45&gt;$D280,"",IF($E280=1,EOMONTH(EDATE(Bonds!$I280,6*(45-1)),0),EDATE(Bonds!$I280,6*(45-1))))</f>
        <v/>
      </c>
      <c r="AY280" s="16" t="str">
        <f>IF(46&gt;$D280,"",IF($E280=1,EOMONTH(EDATE(Bonds!$I280,6*(46-1)),0),EDATE(Bonds!$I280,6*(46-1))))</f>
        <v/>
      </c>
      <c r="AZ280" s="16" t="str">
        <f>IF(47&gt;$D280,"",IF($E280=1,EOMONTH(EDATE(Bonds!$I280,6*(47-1)),0),EDATE(Bonds!$I280,6*(47-1))))</f>
        <v/>
      </c>
      <c r="BA280" s="16" t="str">
        <f>IF(48&gt;$D280,"",IF($E280=1,EOMONTH(EDATE(Bonds!$I280,6*(48-1)),0),EDATE(Bonds!$I280,6*(48-1))))</f>
        <v/>
      </c>
      <c r="BB280" s="16" t="str">
        <f>IF(49&gt;$D280,"",IF($E280=1,EOMONTH(EDATE(Bonds!$I280,6*(49-1)),0),EDATE(Bonds!$I280,6*(49-1))))</f>
        <v/>
      </c>
      <c r="BC280" s="16" t="str">
        <f>IF(50&gt;$D280,"",IF($E280=1,EOMONTH(EDATE(Bonds!$I280,6*(50-1)),0),EDATE(Bonds!$I280,6*(50-1))))</f>
        <v/>
      </c>
      <c r="BD280" s="16" t="str">
        <f>IF(51&gt;$D280,"",IF($E280=1,EOMONTH(EDATE(Bonds!$I280,6*(51-1)),0),EDATE(Bonds!$I280,6*(51-1))))</f>
        <v/>
      </c>
      <c r="BE280" s="16" t="str">
        <f>IF(52&gt;$D280,"",IF($E280=1,EOMONTH(EDATE(Bonds!$I280,6*(52-1)),0),EDATE(Bonds!$I280,6*(52-1))))</f>
        <v/>
      </c>
      <c r="BF280" s="16" t="str">
        <f>IF(53&gt;$D280,"",IF($E280=1,EOMONTH(EDATE(Bonds!$I280,6*(53-1)),0),EDATE(Bonds!$I280,6*(53-1))))</f>
        <v/>
      </c>
      <c r="BG280" s="16" t="str">
        <f>IF(54&gt;$D280,"",IF($E280=1,EOMONTH(EDATE(Bonds!$I280,6*(54-1)),0),EDATE(Bonds!$I280,6*(54-1))))</f>
        <v/>
      </c>
      <c r="BH280" s="16" t="str">
        <f>IF(55&gt;$D280,"",IF($E280=1,EOMONTH(EDATE(Bonds!$I280,6*(55-1)),0),EDATE(Bonds!$I280,6*(55-1))))</f>
        <v/>
      </c>
      <c r="BI280" s="16" t="str">
        <f>IF(56&gt;$D280,"",IF($E280=1,EOMONTH(EDATE(Bonds!$I280,6*(56-1)),0),EDATE(Bonds!$I280,6*(56-1))))</f>
        <v/>
      </c>
      <c r="BJ280" s="16" t="str">
        <f>IF(57&gt;$D280,"",IF($E280=1,EOMONTH(EDATE(Bonds!$I280,6*(57-1)),0),EDATE(Bonds!$I280,6*(57-1))))</f>
        <v/>
      </c>
      <c r="BK280" s="16" t="str">
        <f>IF(58&gt;$D280,"",IF($E280=1,EOMONTH(EDATE(Bonds!$I280,6*(58-1)),0),EDATE(Bonds!$I280,6*(58-1))))</f>
        <v/>
      </c>
      <c r="BL280" s="16" t="str">
        <f>IF(59&gt;$D280,"",IF($E280=1,EOMONTH(EDATE(Bonds!$I280,6*(59-1)),0),EDATE(Bonds!$I280,6*(59-1))))</f>
        <v/>
      </c>
      <c r="BM280" s="16" t="str">
        <f>IF(60&gt;$D280,"",IF($E280=1,EOMONTH(EDATE(Bonds!$I280,6*(60-1)),0),EDATE(Bonds!$I280,6*(60-1))))</f>
        <v/>
      </c>
      <c r="BO280" s="22">
        <f t="shared" si="485"/>
        <v>3.9020657449939315E-2</v>
      </c>
      <c r="BP280" s="22">
        <f t="shared" si="486"/>
        <v>4.1110910077221674E-2</v>
      </c>
      <c r="BQ280" s="22">
        <f t="shared" si="487"/>
        <v>4.2474903504774571E-2</v>
      </c>
      <c r="BR280" s="22">
        <f t="shared" si="488"/>
        <v>4.3324176224102208E-2</v>
      </c>
      <c r="BS280" s="22">
        <f t="shared" si="489"/>
        <v>4.3859676958404203E-2</v>
      </c>
      <c r="BT280" s="22">
        <f t="shared" si="490"/>
        <v>4.4193064657407355E-2</v>
      </c>
      <c r="BU280" s="22">
        <f t="shared" si="491"/>
        <v>4.4421617888674783E-2</v>
      </c>
      <c r="BV280" s="22">
        <f t="shared" si="492"/>
        <v>4.4594344852586863E-2</v>
      </c>
      <c r="BW280" s="22">
        <f t="shared" si="493"/>
        <v>4.4754437131412791E-2</v>
      </c>
      <c r="BX280" s="22">
        <f t="shared" si="494"/>
        <v>4.4919387561918309E-2</v>
      </c>
      <c r="BY280" s="22">
        <f t="shared" si="495"/>
        <v>4.5107990909957416E-2</v>
      </c>
      <c r="BZ280" s="22">
        <f t="shared" si="496"/>
        <v>4.5321776780841601E-2</v>
      </c>
      <c r="CA280" s="22">
        <f t="shared" si="497"/>
        <v>4.5567503306295901E-2</v>
      </c>
      <c r="CB280" s="22">
        <f t="shared" si="498"/>
        <v>4.583740404551357E-2</v>
      </c>
      <c r="CC280" s="22">
        <f t="shared" si="499"/>
        <v>4.6137769365832942E-2</v>
      </c>
      <c r="CD280" s="22">
        <f t="shared" si="500"/>
        <v>4.645521716226661E-2</v>
      </c>
      <c r="CE280" s="22">
        <f t="shared" si="501"/>
        <v>4.6796125322790962E-2</v>
      </c>
      <c r="CF280" s="22">
        <f t="shared" si="502"/>
        <v>4.7145200785802852E-2</v>
      </c>
      <c r="CG280" s="22">
        <f t="shared" si="503"/>
        <v>4.7509852279928627E-2</v>
      </c>
      <c r="CH280" s="22">
        <f t="shared" si="504"/>
        <v>4.7876381656252784E-2</v>
      </c>
      <c r="CI280" s="22">
        <f t="shared" si="505"/>
        <v>4.8249241487260196E-2</v>
      </c>
      <c r="CJ280" s="22">
        <f t="shared" si="506"/>
        <v>4.8615125031018294E-2</v>
      </c>
      <c r="CK280" s="22">
        <f t="shared" si="507"/>
        <v>4.8983317960358812E-2</v>
      </c>
      <c r="CL280" s="22">
        <f t="shared" si="508"/>
        <v>4.9339393167434041E-2</v>
      </c>
      <c r="CM280" s="22">
        <f t="shared" si="509"/>
        <v>4.9693029322884663E-2</v>
      </c>
      <c r="CN280" s="22">
        <f t="shared" si="510"/>
        <v>5.0030933085680324E-2</v>
      </c>
      <c r="CO280" s="22">
        <f t="shared" si="511"/>
        <v>5.0362800518050539E-2</v>
      </c>
      <c r="CP280" s="22">
        <f t="shared" si="512"/>
        <v>5.0678294681596112E-2</v>
      </c>
      <c r="CQ280" s="22">
        <f t="shared" si="513"/>
        <v>5.098334388969953E-2</v>
      </c>
      <c r="CR280" s="22">
        <f t="shared" si="514"/>
        <v>5.1268996476874704E-2</v>
      </c>
      <c r="CS280" s="22">
        <f t="shared" si="515"/>
        <v>5.1544114925173128E-2</v>
      </c>
      <c r="CT280" s="22" t="str">
        <f t="shared" si="516"/>
        <v/>
      </c>
      <c r="CU280" s="22" t="str">
        <f t="shared" si="517"/>
        <v/>
      </c>
      <c r="CV280" s="22" t="str">
        <f t="shared" si="518"/>
        <v/>
      </c>
      <c r="CW280" s="22" t="str">
        <f t="shared" si="519"/>
        <v/>
      </c>
      <c r="CX280" s="22" t="str">
        <f t="shared" si="520"/>
        <v/>
      </c>
      <c r="CY280" s="22" t="str">
        <f t="shared" si="521"/>
        <v/>
      </c>
      <c r="CZ280" s="22" t="str">
        <f t="shared" si="522"/>
        <v/>
      </c>
      <c r="DA280" s="22" t="str">
        <f t="shared" si="523"/>
        <v/>
      </c>
      <c r="DB280" s="22" t="str">
        <f t="shared" si="524"/>
        <v/>
      </c>
      <c r="DC280" s="22" t="str">
        <f t="shared" si="525"/>
        <v/>
      </c>
      <c r="DD280" s="22" t="str">
        <f t="shared" si="526"/>
        <v/>
      </c>
      <c r="DE280" s="22" t="str">
        <f t="shared" si="527"/>
        <v/>
      </c>
      <c r="DF280" s="22" t="str">
        <f t="shared" si="528"/>
        <v/>
      </c>
      <c r="DG280" s="22" t="str">
        <f t="shared" si="529"/>
        <v/>
      </c>
      <c r="DH280" s="22" t="str">
        <f t="shared" si="530"/>
        <v/>
      </c>
      <c r="DI280" s="22" t="str">
        <f t="shared" si="531"/>
        <v/>
      </c>
      <c r="DJ280" s="22" t="str">
        <f t="shared" si="532"/>
        <v/>
      </c>
      <c r="DK280" s="22" t="str">
        <f t="shared" si="533"/>
        <v/>
      </c>
      <c r="DL280" s="22" t="str">
        <f t="shared" si="534"/>
        <v/>
      </c>
      <c r="DM280" s="22" t="str">
        <f t="shared" si="535"/>
        <v/>
      </c>
      <c r="DN280" s="22" t="str">
        <f t="shared" si="536"/>
        <v/>
      </c>
      <c r="DO280" s="22" t="str">
        <f t="shared" si="537"/>
        <v/>
      </c>
      <c r="DP280" s="22" t="str">
        <f t="shared" si="538"/>
        <v/>
      </c>
      <c r="DQ280" s="22" t="str">
        <f t="shared" si="539"/>
        <v/>
      </c>
      <c r="DR280" s="22" t="str">
        <f t="shared" si="540"/>
        <v/>
      </c>
      <c r="DS280" s="22" t="str">
        <f t="shared" si="541"/>
        <v/>
      </c>
      <c r="DT280" s="22" t="str">
        <f t="shared" si="542"/>
        <v/>
      </c>
      <c r="DU280" s="22" t="str">
        <f t="shared" si="543"/>
        <v/>
      </c>
      <c r="DV280" s="22" t="str">
        <f t="shared" si="544"/>
        <v/>
      </c>
      <c r="DX280" s="18">
        <f t="shared" si="545"/>
        <v>1.5360008020555702</v>
      </c>
      <c r="DY280" s="18">
        <f t="shared" si="546"/>
        <v>1.5036257763931553</v>
      </c>
      <c r="DZ280" s="18">
        <f t="shared" si="547"/>
        <v>1.4698980774821897</v>
      </c>
      <c r="EA280" s="18">
        <f t="shared" si="548"/>
        <v>1.4367286620625066</v>
      </c>
      <c r="EB280" s="18">
        <f t="shared" si="549"/>
        <v>1.4038541598401102</v>
      </c>
      <c r="EC280" s="18">
        <f t="shared" si="550"/>
        <v>1.3723061929576983</v>
      </c>
      <c r="ED280" s="18">
        <f t="shared" si="551"/>
        <v>1.341016697654972</v>
      </c>
      <c r="EE280" s="18">
        <f t="shared" si="552"/>
        <v>1.3109076735114114</v>
      </c>
      <c r="EF280" s="18">
        <f t="shared" si="553"/>
        <v>1.280855681564582</v>
      </c>
      <c r="EG280" s="18">
        <f t="shared" si="554"/>
        <v>1.2517226237024524</v>
      </c>
      <c r="EH280" s="18">
        <f t="shared" si="555"/>
        <v>1.2224416347159717</v>
      </c>
      <c r="EI280" s="18">
        <f t="shared" si="556"/>
        <v>1.1937363348191496</v>
      </c>
      <c r="EJ280" s="18">
        <f t="shared" si="557"/>
        <v>1.1649260421519341</v>
      </c>
      <c r="EK280" s="18">
        <f t="shared" si="558"/>
        <v>1.1367667819896594</v>
      </c>
      <c r="EL280" s="18">
        <f t="shared" si="559"/>
        <v>1.1083197522548816</v>
      </c>
      <c r="EM280" s="18">
        <f t="shared" si="560"/>
        <v>1.080523240564498</v>
      </c>
      <c r="EN280" s="18">
        <f t="shared" si="561"/>
        <v>1.052478977935031</v>
      </c>
      <c r="EO280" s="18">
        <f t="shared" si="562"/>
        <v>1.0251325528641155</v>
      </c>
      <c r="EP280" s="18">
        <f t="shared" si="563"/>
        <v>0.99761471685520298</v>
      </c>
      <c r="EQ280" s="18">
        <f t="shared" si="564"/>
        <v>0.97071517786465156</v>
      </c>
      <c r="ER280" s="18">
        <f t="shared" si="565"/>
        <v>0.94388378097932502</v>
      </c>
      <c r="ES280" s="18">
        <f t="shared" si="566"/>
        <v>0.91788585401719569</v>
      </c>
      <c r="ET280" s="18">
        <f t="shared" si="567"/>
        <v>0.89189743434737523</v>
      </c>
      <c r="EU280" s="18">
        <f t="shared" si="568"/>
        <v>0.86680008559781918</v>
      </c>
      <c r="EV280" s="18">
        <f t="shared" si="569"/>
        <v>0.84179317455454328</v>
      </c>
      <c r="EW280" s="18">
        <f t="shared" si="570"/>
        <v>0.81771898915188412</v>
      </c>
      <c r="EX280" s="18">
        <f t="shared" si="571"/>
        <v>0.79380289708797214</v>
      </c>
      <c r="EY280" s="18">
        <f t="shared" si="572"/>
        <v>0.77071846322097071</v>
      </c>
      <c r="EZ280" s="18">
        <f t="shared" si="573"/>
        <v>0.74797382384532585</v>
      </c>
      <c r="FA280" s="18">
        <f t="shared" si="574"/>
        <v>0.7261936352902022</v>
      </c>
      <c r="FB280" s="18">
        <f t="shared" si="575"/>
        <v>45.803160766983034</v>
      </c>
      <c r="FC280" s="18">
        <f t="shared" si="576"/>
        <v>0</v>
      </c>
      <c r="FD280" s="18">
        <f t="shared" si="577"/>
        <v>0</v>
      </c>
      <c r="FE280" s="18">
        <f t="shared" si="578"/>
        <v>0</v>
      </c>
      <c r="FF280" s="18">
        <f t="shared" si="579"/>
        <v>0</v>
      </c>
      <c r="FG280" s="18">
        <f t="shared" si="580"/>
        <v>0</v>
      </c>
      <c r="FH280" s="18">
        <f t="shared" si="581"/>
        <v>0</v>
      </c>
      <c r="FI280" s="18">
        <f t="shared" si="582"/>
        <v>0</v>
      </c>
      <c r="FJ280" s="18">
        <f t="shared" si="583"/>
        <v>0</v>
      </c>
      <c r="FK280" s="18">
        <f t="shared" si="584"/>
        <v>0</v>
      </c>
      <c r="FL280" s="18">
        <f t="shared" si="585"/>
        <v>0</v>
      </c>
      <c r="FM280" s="18">
        <f t="shared" si="586"/>
        <v>0</v>
      </c>
      <c r="FN280" s="18">
        <f t="shared" si="587"/>
        <v>0</v>
      </c>
      <c r="FO280" s="18">
        <f t="shared" si="588"/>
        <v>0</v>
      </c>
      <c r="FP280" s="18">
        <f t="shared" si="589"/>
        <v>0</v>
      </c>
      <c r="FQ280" s="18">
        <f t="shared" si="590"/>
        <v>0</v>
      </c>
      <c r="FR280" s="18">
        <f t="shared" si="591"/>
        <v>0</v>
      </c>
      <c r="FS280" s="18">
        <f t="shared" si="592"/>
        <v>0</v>
      </c>
      <c r="FT280" s="18">
        <f t="shared" si="593"/>
        <v>0</v>
      </c>
      <c r="FU280" s="18">
        <f t="shared" si="594"/>
        <v>0</v>
      </c>
      <c r="FV280" s="18">
        <f t="shared" si="595"/>
        <v>0</v>
      </c>
      <c r="FW280" s="18">
        <f t="shared" si="596"/>
        <v>0</v>
      </c>
      <c r="FX280" s="18">
        <f t="shared" si="597"/>
        <v>0</v>
      </c>
      <c r="FY280" s="18">
        <f t="shared" si="598"/>
        <v>0</v>
      </c>
      <c r="FZ280" s="18">
        <f t="shared" si="599"/>
        <v>0</v>
      </c>
      <c r="GA280" s="18">
        <f t="shared" si="600"/>
        <v>0</v>
      </c>
      <c r="GB280" s="18">
        <f t="shared" si="601"/>
        <v>0</v>
      </c>
      <c r="GC280" s="18">
        <f t="shared" si="602"/>
        <v>0</v>
      </c>
      <c r="GD280" s="18">
        <f t="shared" si="603"/>
        <v>0</v>
      </c>
      <c r="GE280" s="18">
        <f t="shared" si="604"/>
        <v>0</v>
      </c>
    </row>
    <row r="281" spans="1:187" x14ac:dyDescent="0.2">
      <c r="A281">
        <v>278</v>
      </c>
      <c r="B281" s="16">
        <f>Bonds!B281</f>
        <v>52001</v>
      </c>
      <c r="C281" s="17">
        <f>Bonds!C281</f>
        <v>3</v>
      </c>
      <c r="D281">
        <f>Bonds!Q281</f>
        <v>32</v>
      </c>
      <c r="E281">
        <f t="shared" si="484"/>
        <v>0</v>
      </c>
      <c r="F281" s="16">
        <f>IF(1&gt;$D281,"",IF($E281=1,EOMONTH(EDATE(Bonds!$I281,6*(1-1)),0),EDATE(Bonds!$I281,6*(1-1))))</f>
        <v>46341</v>
      </c>
      <c r="G281" s="16">
        <f>IF(2&gt;$D281,"",IF($E281=1,EOMONTH(EDATE(Bonds!$I281,6*(2-1)),0),EDATE(Bonds!$I281,6*(2-1))))</f>
        <v>46522</v>
      </c>
      <c r="H281" s="16">
        <f>IF(3&gt;$D281,"",IF($E281=1,EOMONTH(EDATE(Bonds!$I281,6*(3-1)),0),EDATE(Bonds!$I281,6*(3-1))))</f>
        <v>46706</v>
      </c>
      <c r="I281" s="16">
        <f>IF(4&gt;$D281,"",IF($E281=1,EOMONTH(EDATE(Bonds!$I281,6*(4-1)),0),EDATE(Bonds!$I281,6*(4-1))))</f>
        <v>46888</v>
      </c>
      <c r="J281" s="16">
        <f>IF(5&gt;$D281,"",IF($E281=1,EOMONTH(EDATE(Bonds!$I281,6*(5-1)),0),EDATE(Bonds!$I281,6*(5-1))))</f>
        <v>47072</v>
      </c>
      <c r="K281" s="16">
        <f>IF(6&gt;$D281,"",IF($E281=1,EOMONTH(EDATE(Bonds!$I281,6*(6-1)),0),EDATE(Bonds!$I281,6*(6-1))))</f>
        <v>47253</v>
      </c>
      <c r="L281" s="16">
        <f>IF(7&gt;$D281,"",IF($E281=1,EOMONTH(EDATE(Bonds!$I281,6*(7-1)),0),EDATE(Bonds!$I281,6*(7-1))))</f>
        <v>47437</v>
      </c>
      <c r="M281" s="16">
        <f>IF(8&gt;$D281,"",IF($E281=1,EOMONTH(EDATE(Bonds!$I281,6*(8-1)),0),EDATE(Bonds!$I281,6*(8-1))))</f>
        <v>47618</v>
      </c>
      <c r="N281" s="16">
        <f>IF(9&gt;$D281,"",IF($E281=1,EOMONTH(EDATE(Bonds!$I281,6*(9-1)),0),EDATE(Bonds!$I281,6*(9-1))))</f>
        <v>47802</v>
      </c>
      <c r="O281" s="16">
        <f>IF(10&gt;$D281,"",IF($E281=1,EOMONTH(EDATE(Bonds!$I281,6*(10-1)),0),EDATE(Bonds!$I281,6*(10-1))))</f>
        <v>47983</v>
      </c>
      <c r="P281" s="16">
        <f>IF(11&gt;$D281,"",IF($E281=1,EOMONTH(EDATE(Bonds!$I281,6*(11-1)),0),EDATE(Bonds!$I281,6*(11-1))))</f>
        <v>48167</v>
      </c>
      <c r="Q281" s="16">
        <f>IF(12&gt;$D281,"",IF($E281=1,EOMONTH(EDATE(Bonds!$I281,6*(12-1)),0),EDATE(Bonds!$I281,6*(12-1))))</f>
        <v>48349</v>
      </c>
      <c r="R281" s="16">
        <f>IF(13&gt;$D281,"",IF($E281=1,EOMONTH(EDATE(Bonds!$I281,6*(13-1)),0),EDATE(Bonds!$I281,6*(13-1))))</f>
        <v>48533</v>
      </c>
      <c r="S281" s="16">
        <f>IF(14&gt;$D281,"",IF($E281=1,EOMONTH(EDATE(Bonds!$I281,6*(14-1)),0),EDATE(Bonds!$I281,6*(14-1))))</f>
        <v>48714</v>
      </c>
      <c r="T281" s="16">
        <f>IF(15&gt;$D281,"",IF($E281=1,EOMONTH(EDATE(Bonds!$I281,6*(15-1)),0),EDATE(Bonds!$I281,6*(15-1))))</f>
        <v>48898</v>
      </c>
      <c r="U281" s="16">
        <f>IF(16&gt;$D281,"",IF($E281=1,EOMONTH(EDATE(Bonds!$I281,6*(16-1)),0),EDATE(Bonds!$I281,6*(16-1))))</f>
        <v>49079</v>
      </c>
      <c r="V281" s="16">
        <f>IF(17&gt;$D281,"",IF($E281=1,EOMONTH(EDATE(Bonds!$I281,6*(17-1)),0),EDATE(Bonds!$I281,6*(17-1))))</f>
        <v>49263</v>
      </c>
      <c r="W281" s="16">
        <f>IF(18&gt;$D281,"",IF($E281=1,EOMONTH(EDATE(Bonds!$I281,6*(18-1)),0),EDATE(Bonds!$I281,6*(18-1))))</f>
        <v>49444</v>
      </c>
      <c r="X281" s="16">
        <f>IF(19&gt;$D281,"",IF($E281=1,EOMONTH(EDATE(Bonds!$I281,6*(19-1)),0),EDATE(Bonds!$I281,6*(19-1))))</f>
        <v>49628</v>
      </c>
      <c r="Y281" s="16">
        <f>IF(20&gt;$D281,"",IF($E281=1,EOMONTH(EDATE(Bonds!$I281,6*(20-1)),0),EDATE(Bonds!$I281,6*(20-1))))</f>
        <v>49810</v>
      </c>
      <c r="Z281" s="16">
        <f>IF(21&gt;$D281,"",IF($E281=1,EOMONTH(EDATE(Bonds!$I281,6*(21-1)),0),EDATE(Bonds!$I281,6*(21-1))))</f>
        <v>49994</v>
      </c>
      <c r="AA281" s="16">
        <f>IF(22&gt;$D281,"",IF($E281=1,EOMONTH(EDATE(Bonds!$I281,6*(22-1)),0),EDATE(Bonds!$I281,6*(22-1))))</f>
        <v>50175</v>
      </c>
      <c r="AB281" s="16">
        <f>IF(23&gt;$D281,"",IF($E281=1,EOMONTH(EDATE(Bonds!$I281,6*(23-1)),0),EDATE(Bonds!$I281,6*(23-1))))</f>
        <v>50359</v>
      </c>
      <c r="AC281" s="16">
        <f>IF(24&gt;$D281,"",IF($E281=1,EOMONTH(EDATE(Bonds!$I281,6*(24-1)),0),EDATE(Bonds!$I281,6*(24-1))))</f>
        <v>50540</v>
      </c>
      <c r="AD281" s="16">
        <f>IF(25&gt;$D281,"",IF($E281=1,EOMONTH(EDATE(Bonds!$I281,6*(25-1)),0),EDATE(Bonds!$I281,6*(25-1))))</f>
        <v>50724</v>
      </c>
      <c r="AE281" s="16">
        <f>IF(26&gt;$D281,"",IF($E281=1,EOMONTH(EDATE(Bonds!$I281,6*(26-1)),0),EDATE(Bonds!$I281,6*(26-1))))</f>
        <v>50905</v>
      </c>
      <c r="AF281" s="16">
        <f>IF(27&gt;$D281,"",IF($E281=1,EOMONTH(EDATE(Bonds!$I281,6*(27-1)),0),EDATE(Bonds!$I281,6*(27-1))))</f>
        <v>51089</v>
      </c>
      <c r="AG281" s="16">
        <f>IF(28&gt;$D281,"",IF($E281=1,EOMONTH(EDATE(Bonds!$I281,6*(28-1)),0),EDATE(Bonds!$I281,6*(28-1))))</f>
        <v>51271</v>
      </c>
      <c r="AH281" s="16">
        <f>IF(29&gt;$D281,"",IF($E281=1,EOMONTH(EDATE(Bonds!$I281,6*(29-1)),0),EDATE(Bonds!$I281,6*(29-1))))</f>
        <v>51455</v>
      </c>
      <c r="AI281" s="16">
        <f>IF(30&gt;$D281,"",IF($E281=1,EOMONTH(EDATE(Bonds!$I281,6*(30-1)),0),EDATE(Bonds!$I281,6*(30-1))))</f>
        <v>51636</v>
      </c>
      <c r="AJ281" s="16">
        <f>IF(31&gt;$D281,"",IF($E281=1,EOMONTH(EDATE(Bonds!$I281,6*(31-1)),0),EDATE(Bonds!$I281,6*(31-1))))</f>
        <v>51820</v>
      </c>
      <c r="AK281" s="16">
        <f>IF(32&gt;$D281,"",IF($E281=1,EOMONTH(EDATE(Bonds!$I281,6*(32-1)),0),EDATE(Bonds!$I281,6*(32-1))))</f>
        <v>52001</v>
      </c>
      <c r="AL281" s="16" t="str">
        <f>IF(33&gt;$D281,"",IF($E281=1,EOMONTH(EDATE(Bonds!$I281,6*(33-1)),0),EDATE(Bonds!$I281,6*(33-1))))</f>
        <v/>
      </c>
      <c r="AM281" s="16" t="str">
        <f>IF(34&gt;$D281,"",IF($E281=1,EOMONTH(EDATE(Bonds!$I281,6*(34-1)),0),EDATE(Bonds!$I281,6*(34-1))))</f>
        <v/>
      </c>
      <c r="AN281" s="16" t="str">
        <f>IF(35&gt;$D281,"",IF($E281=1,EOMONTH(EDATE(Bonds!$I281,6*(35-1)),0),EDATE(Bonds!$I281,6*(35-1))))</f>
        <v/>
      </c>
      <c r="AO281" s="16" t="str">
        <f>IF(36&gt;$D281,"",IF($E281=1,EOMONTH(EDATE(Bonds!$I281,6*(36-1)),0),EDATE(Bonds!$I281,6*(36-1))))</f>
        <v/>
      </c>
      <c r="AP281" s="16" t="str">
        <f>IF(37&gt;$D281,"",IF($E281=1,EOMONTH(EDATE(Bonds!$I281,6*(37-1)),0),EDATE(Bonds!$I281,6*(37-1))))</f>
        <v/>
      </c>
      <c r="AQ281" s="16" t="str">
        <f>IF(38&gt;$D281,"",IF($E281=1,EOMONTH(EDATE(Bonds!$I281,6*(38-1)),0),EDATE(Bonds!$I281,6*(38-1))))</f>
        <v/>
      </c>
      <c r="AR281" s="16" t="str">
        <f>IF(39&gt;$D281,"",IF($E281=1,EOMONTH(EDATE(Bonds!$I281,6*(39-1)),0),EDATE(Bonds!$I281,6*(39-1))))</f>
        <v/>
      </c>
      <c r="AS281" s="16" t="str">
        <f>IF(40&gt;$D281,"",IF($E281=1,EOMONTH(EDATE(Bonds!$I281,6*(40-1)),0),EDATE(Bonds!$I281,6*(40-1))))</f>
        <v/>
      </c>
      <c r="AT281" s="16" t="str">
        <f>IF(41&gt;$D281,"",IF($E281=1,EOMONTH(EDATE(Bonds!$I281,6*(41-1)),0),EDATE(Bonds!$I281,6*(41-1))))</f>
        <v/>
      </c>
      <c r="AU281" s="16" t="str">
        <f>IF(42&gt;$D281,"",IF($E281=1,EOMONTH(EDATE(Bonds!$I281,6*(42-1)),0),EDATE(Bonds!$I281,6*(42-1))))</f>
        <v/>
      </c>
      <c r="AV281" s="16" t="str">
        <f>IF(43&gt;$D281,"",IF($E281=1,EOMONTH(EDATE(Bonds!$I281,6*(43-1)),0),EDATE(Bonds!$I281,6*(43-1))))</f>
        <v/>
      </c>
      <c r="AW281" s="16" t="str">
        <f>IF(44&gt;$D281,"",IF($E281=1,EOMONTH(EDATE(Bonds!$I281,6*(44-1)),0),EDATE(Bonds!$I281,6*(44-1))))</f>
        <v/>
      </c>
      <c r="AX281" s="16" t="str">
        <f>IF(45&gt;$D281,"",IF($E281=1,EOMONTH(EDATE(Bonds!$I281,6*(45-1)),0),EDATE(Bonds!$I281,6*(45-1))))</f>
        <v/>
      </c>
      <c r="AY281" s="16" t="str">
        <f>IF(46&gt;$D281,"",IF($E281=1,EOMONTH(EDATE(Bonds!$I281,6*(46-1)),0),EDATE(Bonds!$I281,6*(46-1))))</f>
        <v/>
      </c>
      <c r="AZ281" s="16" t="str">
        <f>IF(47&gt;$D281,"",IF($E281=1,EOMONTH(EDATE(Bonds!$I281,6*(47-1)),0),EDATE(Bonds!$I281,6*(47-1))))</f>
        <v/>
      </c>
      <c r="BA281" s="16" t="str">
        <f>IF(48&gt;$D281,"",IF($E281=1,EOMONTH(EDATE(Bonds!$I281,6*(48-1)),0),EDATE(Bonds!$I281,6*(48-1))))</f>
        <v/>
      </c>
      <c r="BB281" s="16" t="str">
        <f>IF(49&gt;$D281,"",IF($E281=1,EOMONTH(EDATE(Bonds!$I281,6*(49-1)),0),EDATE(Bonds!$I281,6*(49-1))))</f>
        <v/>
      </c>
      <c r="BC281" s="16" t="str">
        <f>IF(50&gt;$D281,"",IF($E281=1,EOMONTH(EDATE(Bonds!$I281,6*(50-1)),0),EDATE(Bonds!$I281,6*(50-1))))</f>
        <v/>
      </c>
      <c r="BD281" s="16" t="str">
        <f>IF(51&gt;$D281,"",IF($E281=1,EOMONTH(EDATE(Bonds!$I281,6*(51-1)),0),EDATE(Bonds!$I281,6*(51-1))))</f>
        <v/>
      </c>
      <c r="BE281" s="16" t="str">
        <f>IF(52&gt;$D281,"",IF($E281=1,EOMONTH(EDATE(Bonds!$I281,6*(52-1)),0),EDATE(Bonds!$I281,6*(52-1))))</f>
        <v/>
      </c>
      <c r="BF281" s="16" t="str">
        <f>IF(53&gt;$D281,"",IF($E281=1,EOMONTH(EDATE(Bonds!$I281,6*(53-1)),0),EDATE(Bonds!$I281,6*(53-1))))</f>
        <v/>
      </c>
      <c r="BG281" s="16" t="str">
        <f>IF(54&gt;$D281,"",IF($E281=1,EOMONTH(EDATE(Bonds!$I281,6*(54-1)),0),EDATE(Bonds!$I281,6*(54-1))))</f>
        <v/>
      </c>
      <c r="BH281" s="16" t="str">
        <f>IF(55&gt;$D281,"",IF($E281=1,EOMONTH(EDATE(Bonds!$I281,6*(55-1)),0),EDATE(Bonds!$I281,6*(55-1))))</f>
        <v/>
      </c>
      <c r="BI281" s="16" t="str">
        <f>IF(56&gt;$D281,"",IF($E281=1,EOMONTH(EDATE(Bonds!$I281,6*(56-1)),0),EDATE(Bonds!$I281,6*(56-1))))</f>
        <v/>
      </c>
      <c r="BJ281" s="16" t="str">
        <f>IF(57&gt;$D281,"",IF($E281=1,EOMONTH(EDATE(Bonds!$I281,6*(57-1)),0),EDATE(Bonds!$I281,6*(57-1))))</f>
        <v/>
      </c>
      <c r="BK281" s="16" t="str">
        <f>IF(58&gt;$D281,"",IF($E281=1,EOMONTH(EDATE(Bonds!$I281,6*(58-1)),0),EDATE(Bonds!$I281,6*(58-1))))</f>
        <v/>
      </c>
      <c r="BL281" s="16" t="str">
        <f>IF(59&gt;$D281,"",IF($E281=1,EOMONTH(EDATE(Bonds!$I281,6*(59-1)),0),EDATE(Bonds!$I281,6*(59-1))))</f>
        <v/>
      </c>
      <c r="BM281" s="16" t="str">
        <f>IF(60&gt;$D281,"",IF($E281=1,EOMONTH(EDATE(Bonds!$I281,6*(60-1)),0),EDATE(Bonds!$I281,6*(60-1))))</f>
        <v/>
      </c>
      <c r="BO281" s="22">
        <f t="shared" si="485"/>
        <v>3.7565785405683505E-2</v>
      </c>
      <c r="BP281" s="22">
        <f t="shared" si="486"/>
        <v>4.0160676278393273E-2</v>
      </c>
      <c r="BQ281" s="22">
        <f t="shared" si="487"/>
        <v>4.1870554774944578E-2</v>
      </c>
      <c r="BR281" s="22">
        <f t="shared" si="488"/>
        <v>4.2944346408813706E-2</v>
      </c>
      <c r="BS281" s="22">
        <f t="shared" si="489"/>
        <v>4.3623509349526628E-2</v>
      </c>
      <c r="BT281" s="22">
        <f t="shared" si="490"/>
        <v>4.4041581237153717E-2</v>
      </c>
      <c r="BU281" s="22">
        <f t="shared" si="491"/>
        <v>4.4317074211346924E-2</v>
      </c>
      <c r="BV281" s="22">
        <f t="shared" si="492"/>
        <v>4.4510349250378764E-2</v>
      </c>
      <c r="BW281" s="22">
        <f t="shared" si="493"/>
        <v>4.4674613164434704E-2</v>
      </c>
      <c r="BX281" s="22">
        <f t="shared" si="494"/>
        <v>4.4833625781918747E-2</v>
      </c>
      <c r="BY281" s="22">
        <f t="shared" si="495"/>
        <v>4.5010512910652625E-2</v>
      </c>
      <c r="BZ281" s="22">
        <f t="shared" si="496"/>
        <v>4.5210114329299472E-2</v>
      </c>
      <c r="CA281" s="22">
        <f t="shared" si="497"/>
        <v>4.5440922075908718E-2</v>
      </c>
      <c r="CB281" s="22">
        <f t="shared" si="498"/>
        <v>4.5696854602848114E-2</v>
      </c>
      <c r="CC281" s="22">
        <f t="shared" si="499"/>
        <v>4.5984524498779974E-2</v>
      </c>
      <c r="CD281" s="22">
        <f t="shared" si="500"/>
        <v>4.6291383442721178E-2</v>
      </c>
      <c r="CE281" s="22">
        <f t="shared" si="501"/>
        <v>4.6623645537634352E-2</v>
      </c>
      <c r="CF281" s="22">
        <f t="shared" si="502"/>
        <v>4.6966325803694697E-2</v>
      </c>
      <c r="CG281" s="22">
        <f t="shared" si="503"/>
        <v>4.7326545055286634E-2</v>
      </c>
      <c r="CH281" s="22">
        <f t="shared" si="504"/>
        <v>4.7690605889772114E-2</v>
      </c>
      <c r="CI281" s="22">
        <f t="shared" si="505"/>
        <v>4.8062733545475515E-2</v>
      </c>
      <c r="CJ281" s="22">
        <f t="shared" si="506"/>
        <v>4.8429443223478592E-2</v>
      </c>
      <c r="CK281" s="22">
        <f t="shared" si="507"/>
        <v>4.8799858255796857E-2</v>
      </c>
      <c r="CL281" s="22">
        <f t="shared" si="508"/>
        <v>4.9159299064806136E-2</v>
      </c>
      <c r="CM281" s="22">
        <f t="shared" si="509"/>
        <v>4.9517382545170303E-2</v>
      </c>
      <c r="CN281" s="22">
        <f t="shared" si="510"/>
        <v>4.986051383334713E-2</v>
      </c>
      <c r="CO281" s="22">
        <f t="shared" si="511"/>
        <v>5.0198416914347857E-2</v>
      </c>
      <c r="CP281" s="22">
        <f t="shared" si="512"/>
        <v>5.0520467743513063E-2</v>
      </c>
      <c r="CQ281" s="22">
        <f t="shared" si="513"/>
        <v>5.0832622154490456E-2</v>
      </c>
      <c r="CR281" s="22">
        <f t="shared" si="514"/>
        <v>5.1125631182393605E-2</v>
      </c>
      <c r="CS281" s="22">
        <f t="shared" si="515"/>
        <v>5.140851143245688E-2</v>
      </c>
      <c r="CT281" s="22">
        <f t="shared" si="516"/>
        <v>5.1671525730408396E-2</v>
      </c>
      <c r="CU281" s="22" t="str">
        <f t="shared" si="517"/>
        <v/>
      </c>
      <c r="CV281" s="22" t="str">
        <f t="shared" si="518"/>
        <v/>
      </c>
      <c r="CW281" s="22" t="str">
        <f t="shared" si="519"/>
        <v/>
      </c>
      <c r="CX281" s="22" t="str">
        <f t="shared" si="520"/>
        <v/>
      </c>
      <c r="CY281" s="22" t="str">
        <f t="shared" si="521"/>
        <v/>
      </c>
      <c r="CZ281" s="22" t="str">
        <f t="shared" si="522"/>
        <v/>
      </c>
      <c r="DA281" s="22" t="str">
        <f t="shared" si="523"/>
        <v/>
      </c>
      <c r="DB281" s="22" t="str">
        <f t="shared" si="524"/>
        <v/>
      </c>
      <c r="DC281" s="22" t="str">
        <f t="shared" si="525"/>
        <v/>
      </c>
      <c r="DD281" s="22" t="str">
        <f t="shared" si="526"/>
        <v/>
      </c>
      <c r="DE281" s="22" t="str">
        <f t="shared" si="527"/>
        <v/>
      </c>
      <c r="DF281" s="22" t="str">
        <f t="shared" si="528"/>
        <v/>
      </c>
      <c r="DG281" s="22" t="str">
        <f t="shared" si="529"/>
        <v/>
      </c>
      <c r="DH281" s="22" t="str">
        <f t="shared" si="530"/>
        <v/>
      </c>
      <c r="DI281" s="22" t="str">
        <f t="shared" si="531"/>
        <v/>
      </c>
      <c r="DJ281" s="22" t="str">
        <f t="shared" si="532"/>
        <v/>
      </c>
      <c r="DK281" s="22" t="str">
        <f t="shared" si="533"/>
        <v/>
      </c>
      <c r="DL281" s="22" t="str">
        <f t="shared" si="534"/>
        <v/>
      </c>
      <c r="DM281" s="22" t="str">
        <f t="shared" si="535"/>
        <v/>
      </c>
      <c r="DN281" s="22" t="str">
        <f t="shared" si="536"/>
        <v/>
      </c>
      <c r="DO281" s="22" t="str">
        <f t="shared" si="537"/>
        <v/>
      </c>
      <c r="DP281" s="22" t="str">
        <f t="shared" si="538"/>
        <v/>
      </c>
      <c r="DQ281" s="22" t="str">
        <f t="shared" si="539"/>
        <v/>
      </c>
      <c r="DR281" s="22" t="str">
        <f t="shared" si="540"/>
        <v/>
      </c>
      <c r="DS281" s="22" t="str">
        <f t="shared" si="541"/>
        <v/>
      </c>
      <c r="DT281" s="22" t="str">
        <f t="shared" si="542"/>
        <v/>
      </c>
      <c r="DU281" s="22" t="str">
        <f t="shared" si="543"/>
        <v/>
      </c>
      <c r="DV281" s="22" t="str">
        <f t="shared" si="544"/>
        <v/>
      </c>
      <c r="DX281" s="18">
        <f t="shared" si="545"/>
        <v>1.4895388133841623</v>
      </c>
      <c r="DY281" s="18">
        <f t="shared" si="546"/>
        <v>1.4594619272889031</v>
      </c>
      <c r="DZ281" s="18">
        <f t="shared" si="547"/>
        <v>1.4273135079856423</v>
      </c>
      <c r="EA281" s="18">
        <f t="shared" si="548"/>
        <v>1.3952963441609516</v>
      </c>
      <c r="EB281" s="18">
        <f t="shared" si="549"/>
        <v>1.3633861935296498</v>
      </c>
      <c r="EC281" s="18">
        <f t="shared" si="550"/>
        <v>1.3327126866041092</v>
      </c>
      <c r="ED281" s="18">
        <f t="shared" si="551"/>
        <v>1.3023054764526343</v>
      </c>
      <c r="EE281" s="18">
        <f t="shared" si="552"/>
        <v>1.2730906410805114</v>
      </c>
      <c r="EF281" s="18">
        <f t="shared" si="553"/>
        <v>1.2439867182590296</v>
      </c>
      <c r="EG281" s="18">
        <f t="shared" si="554"/>
        <v>1.2158247366554362</v>
      </c>
      <c r="EH281" s="18">
        <f t="shared" si="555"/>
        <v>1.187563473501277</v>
      </c>
      <c r="EI281" s="18">
        <f t="shared" si="556"/>
        <v>1.1598896153419083</v>
      </c>
      <c r="EJ281" s="18">
        <f t="shared" si="557"/>
        <v>1.132134601089398</v>
      </c>
      <c r="EK281" s="18">
        <f t="shared" si="558"/>
        <v>1.1050157277736523</v>
      </c>
      <c r="EL281" s="18">
        <f t="shared" si="559"/>
        <v>1.0776195484865898</v>
      </c>
      <c r="EM281" s="18">
        <f t="shared" si="560"/>
        <v>1.0508424452502489</v>
      </c>
      <c r="EN281" s="18">
        <f t="shared" si="561"/>
        <v>1.0238135426126491</v>
      </c>
      <c r="EO281" s="18">
        <f t="shared" si="562"/>
        <v>0.99744039190687617</v>
      </c>
      <c r="EP281" s="18">
        <f t="shared" si="563"/>
        <v>0.97088221473842451</v>
      </c>
      <c r="EQ281" s="18">
        <f t="shared" si="564"/>
        <v>0.94489973103491143</v>
      </c>
      <c r="ER281" s="18">
        <f t="shared" si="565"/>
        <v>0.91896116389425853</v>
      </c>
      <c r="ES281" s="18">
        <f t="shared" si="566"/>
        <v>0.89380688230531158</v>
      </c>
      <c r="ET281" s="18">
        <f t="shared" si="567"/>
        <v>0.86864052201095365</v>
      </c>
      <c r="EU281" s="18">
        <f t="shared" si="568"/>
        <v>0.84431696797945044</v>
      </c>
      <c r="EV281" s="18">
        <f t="shared" si="569"/>
        <v>0.82006175480694066</v>
      </c>
      <c r="EW281" s="18">
        <f t="shared" si="570"/>
        <v>0.79669345078379394</v>
      </c>
      <c r="EX281" s="18">
        <f t="shared" si="571"/>
        <v>0.77346184699107834</v>
      </c>
      <c r="EY281" s="18">
        <f t="shared" si="572"/>
        <v>0.75102279908467029</v>
      </c>
      <c r="EZ281" s="18">
        <f t="shared" si="573"/>
        <v>0.72889990638470192</v>
      </c>
      <c r="FA281" s="18">
        <f t="shared" si="574"/>
        <v>0.70770248345346387</v>
      </c>
      <c r="FB281" s="18">
        <f t="shared" si="575"/>
        <v>0.6867373183020421</v>
      </c>
      <c r="FC281" s="18">
        <f t="shared" si="576"/>
        <v>45.112968680948356</v>
      </c>
      <c r="FD281" s="18">
        <f t="shared" si="577"/>
        <v>0</v>
      </c>
      <c r="FE281" s="18">
        <f t="shared" si="578"/>
        <v>0</v>
      </c>
      <c r="FF281" s="18">
        <f t="shared" si="579"/>
        <v>0</v>
      </c>
      <c r="FG281" s="18">
        <f t="shared" si="580"/>
        <v>0</v>
      </c>
      <c r="FH281" s="18">
        <f t="shared" si="581"/>
        <v>0</v>
      </c>
      <c r="FI281" s="18">
        <f t="shared" si="582"/>
        <v>0</v>
      </c>
      <c r="FJ281" s="18">
        <f t="shared" si="583"/>
        <v>0</v>
      </c>
      <c r="FK281" s="18">
        <f t="shared" si="584"/>
        <v>0</v>
      </c>
      <c r="FL281" s="18">
        <f t="shared" si="585"/>
        <v>0</v>
      </c>
      <c r="FM281" s="18">
        <f t="shared" si="586"/>
        <v>0</v>
      </c>
      <c r="FN281" s="18">
        <f t="shared" si="587"/>
        <v>0</v>
      </c>
      <c r="FO281" s="18">
        <f t="shared" si="588"/>
        <v>0</v>
      </c>
      <c r="FP281" s="18">
        <f t="shared" si="589"/>
        <v>0</v>
      </c>
      <c r="FQ281" s="18">
        <f t="shared" si="590"/>
        <v>0</v>
      </c>
      <c r="FR281" s="18">
        <f t="shared" si="591"/>
        <v>0</v>
      </c>
      <c r="FS281" s="18">
        <f t="shared" si="592"/>
        <v>0</v>
      </c>
      <c r="FT281" s="18">
        <f t="shared" si="593"/>
        <v>0</v>
      </c>
      <c r="FU281" s="18">
        <f t="shared" si="594"/>
        <v>0</v>
      </c>
      <c r="FV281" s="18">
        <f t="shared" si="595"/>
        <v>0</v>
      </c>
      <c r="FW281" s="18">
        <f t="shared" si="596"/>
        <v>0</v>
      </c>
      <c r="FX281" s="18">
        <f t="shared" si="597"/>
        <v>0</v>
      </c>
      <c r="FY281" s="18">
        <f t="shared" si="598"/>
        <v>0</v>
      </c>
      <c r="FZ281" s="18">
        <f t="shared" si="599"/>
        <v>0</v>
      </c>
      <c r="GA281" s="18">
        <f t="shared" si="600"/>
        <v>0</v>
      </c>
      <c r="GB281" s="18">
        <f t="shared" si="601"/>
        <v>0</v>
      </c>
      <c r="GC281" s="18">
        <f t="shared" si="602"/>
        <v>0</v>
      </c>
      <c r="GD281" s="18">
        <f t="shared" si="603"/>
        <v>0</v>
      </c>
      <c r="GE281" s="18">
        <f t="shared" si="604"/>
        <v>0</v>
      </c>
    </row>
    <row r="282" spans="1:187" x14ac:dyDescent="0.2">
      <c r="A282">
        <v>279</v>
      </c>
      <c r="B282" s="16">
        <f>Bonds!B282</f>
        <v>52001</v>
      </c>
      <c r="C282" s="17">
        <f>Bonds!C282</f>
        <v>3.25</v>
      </c>
      <c r="D282">
        <f>Bonds!Q282</f>
        <v>32</v>
      </c>
      <c r="E282">
        <f t="shared" si="484"/>
        <v>0</v>
      </c>
      <c r="F282" s="16">
        <f>IF(1&gt;$D282,"",IF($E282=1,EOMONTH(EDATE(Bonds!$I282,6*(1-1)),0),EDATE(Bonds!$I282,6*(1-1))))</f>
        <v>46341</v>
      </c>
      <c r="G282" s="16">
        <f>IF(2&gt;$D282,"",IF($E282=1,EOMONTH(EDATE(Bonds!$I282,6*(2-1)),0),EDATE(Bonds!$I282,6*(2-1))))</f>
        <v>46522</v>
      </c>
      <c r="H282" s="16">
        <f>IF(3&gt;$D282,"",IF($E282=1,EOMONTH(EDATE(Bonds!$I282,6*(3-1)),0),EDATE(Bonds!$I282,6*(3-1))))</f>
        <v>46706</v>
      </c>
      <c r="I282" s="16">
        <f>IF(4&gt;$D282,"",IF($E282=1,EOMONTH(EDATE(Bonds!$I282,6*(4-1)),0),EDATE(Bonds!$I282,6*(4-1))))</f>
        <v>46888</v>
      </c>
      <c r="J282" s="16">
        <f>IF(5&gt;$D282,"",IF($E282=1,EOMONTH(EDATE(Bonds!$I282,6*(5-1)),0),EDATE(Bonds!$I282,6*(5-1))))</f>
        <v>47072</v>
      </c>
      <c r="K282" s="16">
        <f>IF(6&gt;$D282,"",IF($E282=1,EOMONTH(EDATE(Bonds!$I282,6*(6-1)),0),EDATE(Bonds!$I282,6*(6-1))))</f>
        <v>47253</v>
      </c>
      <c r="L282" s="16">
        <f>IF(7&gt;$D282,"",IF($E282=1,EOMONTH(EDATE(Bonds!$I282,6*(7-1)),0),EDATE(Bonds!$I282,6*(7-1))))</f>
        <v>47437</v>
      </c>
      <c r="M282" s="16">
        <f>IF(8&gt;$D282,"",IF($E282=1,EOMONTH(EDATE(Bonds!$I282,6*(8-1)),0),EDATE(Bonds!$I282,6*(8-1))))</f>
        <v>47618</v>
      </c>
      <c r="N282" s="16">
        <f>IF(9&gt;$D282,"",IF($E282=1,EOMONTH(EDATE(Bonds!$I282,6*(9-1)),0),EDATE(Bonds!$I282,6*(9-1))))</f>
        <v>47802</v>
      </c>
      <c r="O282" s="16">
        <f>IF(10&gt;$D282,"",IF($E282=1,EOMONTH(EDATE(Bonds!$I282,6*(10-1)),0),EDATE(Bonds!$I282,6*(10-1))))</f>
        <v>47983</v>
      </c>
      <c r="P282" s="16">
        <f>IF(11&gt;$D282,"",IF($E282=1,EOMONTH(EDATE(Bonds!$I282,6*(11-1)),0),EDATE(Bonds!$I282,6*(11-1))))</f>
        <v>48167</v>
      </c>
      <c r="Q282" s="16">
        <f>IF(12&gt;$D282,"",IF($E282=1,EOMONTH(EDATE(Bonds!$I282,6*(12-1)),0),EDATE(Bonds!$I282,6*(12-1))))</f>
        <v>48349</v>
      </c>
      <c r="R282" s="16">
        <f>IF(13&gt;$D282,"",IF($E282=1,EOMONTH(EDATE(Bonds!$I282,6*(13-1)),0),EDATE(Bonds!$I282,6*(13-1))))</f>
        <v>48533</v>
      </c>
      <c r="S282" s="16">
        <f>IF(14&gt;$D282,"",IF($E282=1,EOMONTH(EDATE(Bonds!$I282,6*(14-1)),0),EDATE(Bonds!$I282,6*(14-1))))</f>
        <v>48714</v>
      </c>
      <c r="T282" s="16">
        <f>IF(15&gt;$D282,"",IF($E282=1,EOMONTH(EDATE(Bonds!$I282,6*(15-1)),0),EDATE(Bonds!$I282,6*(15-1))))</f>
        <v>48898</v>
      </c>
      <c r="U282" s="16">
        <f>IF(16&gt;$D282,"",IF($E282=1,EOMONTH(EDATE(Bonds!$I282,6*(16-1)),0),EDATE(Bonds!$I282,6*(16-1))))</f>
        <v>49079</v>
      </c>
      <c r="V282" s="16">
        <f>IF(17&gt;$D282,"",IF($E282=1,EOMONTH(EDATE(Bonds!$I282,6*(17-1)),0),EDATE(Bonds!$I282,6*(17-1))))</f>
        <v>49263</v>
      </c>
      <c r="W282" s="16">
        <f>IF(18&gt;$D282,"",IF($E282=1,EOMONTH(EDATE(Bonds!$I282,6*(18-1)),0),EDATE(Bonds!$I282,6*(18-1))))</f>
        <v>49444</v>
      </c>
      <c r="X282" s="16">
        <f>IF(19&gt;$D282,"",IF($E282=1,EOMONTH(EDATE(Bonds!$I282,6*(19-1)),0),EDATE(Bonds!$I282,6*(19-1))))</f>
        <v>49628</v>
      </c>
      <c r="Y282" s="16">
        <f>IF(20&gt;$D282,"",IF($E282=1,EOMONTH(EDATE(Bonds!$I282,6*(20-1)),0),EDATE(Bonds!$I282,6*(20-1))))</f>
        <v>49810</v>
      </c>
      <c r="Z282" s="16">
        <f>IF(21&gt;$D282,"",IF($E282=1,EOMONTH(EDATE(Bonds!$I282,6*(21-1)),0),EDATE(Bonds!$I282,6*(21-1))))</f>
        <v>49994</v>
      </c>
      <c r="AA282" s="16">
        <f>IF(22&gt;$D282,"",IF($E282=1,EOMONTH(EDATE(Bonds!$I282,6*(22-1)),0),EDATE(Bonds!$I282,6*(22-1))))</f>
        <v>50175</v>
      </c>
      <c r="AB282" s="16">
        <f>IF(23&gt;$D282,"",IF($E282=1,EOMONTH(EDATE(Bonds!$I282,6*(23-1)),0),EDATE(Bonds!$I282,6*(23-1))))</f>
        <v>50359</v>
      </c>
      <c r="AC282" s="16">
        <f>IF(24&gt;$D282,"",IF($E282=1,EOMONTH(EDATE(Bonds!$I282,6*(24-1)),0),EDATE(Bonds!$I282,6*(24-1))))</f>
        <v>50540</v>
      </c>
      <c r="AD282" s="16">
        <f>IF(25&gt;$D282,"",IF($E282=1,EOMONTH(EDATE(Bonds!$I282,6*(25-1)),0),EDATE(Bonds!$I282,6*(25-1))))</f>
        <v>50724</v>
      </c>
      <c r="AE282" s="16">
        <f>IF(26&gt;$D282,"",IF($E282=1,EOMONTH(EDATE(Bonds!$I282,6*(26-1)),0),EDATE(Bonds!$I282,6*(26-1))))</f>
        <v>50905</v>
      </c>
      <c r="AF282" s="16">
        <f>IF(27&gt;$D282,"",IF($E282=1,EOMONTH(EDATE(Bonds!$I282,6*(27-1)),0),EDATE(Bonds!$I282,6*(27-1))))</f>
        <v>51089</v>
      </c>
      <c r="AG282" s="16">
        <f>IF(28&gt;$D282,"",IF($E282=1,EOMONTH(EDATE(Bonds!$I282,6*(28-1)),0),EDATE(Bonds!$I282,6*(28-1))))</f>
        <v>51271</v>
      </c>
      <c r="AH282" s="16">
        <f>IF(29&gt;$D282,"",IF($E282=1,EOMONTH(EDATE(Bonds!$I282,6*(29-1)),0),EDATE(Bonds!$I282,6*(29-1))))</f>
        <v>51455</v>
      </c>
      <c r="AI282" s="16">
        <f>IF(30&gt;$D282,"",IF($E282=1,EOMONTH(EDATE(Bonds!$I282,6*(30-1)),0),EDATE(Bonds!$I282,6*(30-1))))</f>
        <v>51636</v>
      </c>
      <c r="AJ282" s="16">
        <f>IF(31&gt;$D282,"",IF($E282=1,EOMONTH(EDATE(Bonds!$I282,6*(31-1)),0),EDATE(Bonds!$I282,6*(31-1))))</f>
        <v>51820</v>
      </c>
      <c r="AK282" s="16">
        <f>IF(32&gt;$D282,"",IF($E282=1,EOMONTH(EDATE(Bonds!$I282,6*(32-1)),0),EDATE(Bonds!$I282,6*(32-1))))</f>
        <v>52001</v>
      </c>
      <c r="AL282" s="16" t="str">
        <f>IF(33&gt;$D282,"",IF($E282=1,EOMONTH(EDATE(Bonds!$I282,6*(33-1)),0),EDATE(Bonds!$I282,6*(33-1))))</f>
        <v/>
      </c>
      <c r="AM282" s="16" t="str">
        <f>IF(34&gt;$D282,"",IF($E282=1,EOMONTH(EDATE(Bonds!$I282,6*(34-1)),0),EDATE(Bonds!$I282,6*(34-1))))</f>
        <v/>
      </c>
      <c r="AN282" s="16" t="str">
        <f>IF(35&gt;$D282,"",IF($E282=1,EOMONTH(EDATE(Bonds!$I282,6*(35-1)),0),EDATE(Bonds!$I282,6*(35-1))))</f>
        <v/>
      </c>
      <c r="AO282" s="16" t="str">
        <f>IF(36&gt;$D282,"",IF($E282=1,EOMONTH(EDATE(Bonds!$I282,6*(36-1)),0),EDATE(Bonds!$I282,6*(36-1))))</f>
        <v/>
      </c>
      <c r="AP282" s="16" t="str">
        <f>IF(37&gt;$D282,"",IF($E282=1,EOMONTH(EDATE(Bonds!$I282,6*(37-1)),0),EDATE(Bonds!$I282,6*(37-1))))</f>
        <v/>
      </c>
      <c r="AQ282" s="16" t="str">
        <f>IF(38&gt;$D282,"",IF($E282=1,EOMONTH(EDATE(Bonds!$I282,6*(38-1)),0),EDATE(Bonds!$I282,6*(38-1))))</f>
        <v/>
      </c>
      <c r="AR282" s="16" t="str">
        <f>IF(39&gt;$D282,"",IF($E282=1,EOMONTH(EDATE(Bonds!$I282,6*(39-1)),0),EDATE(Bonds!$I282,6*(39-1))))</f>
        <v/>
      </c>
      <c r="AS282" s="16" t="str">
        <f>IF(40&gt;$D282,"",IF($E282=1,EOMONTH(EDATE(Bonds!$I282,6*(40-1)),0),EDATE(Bonds!$I282,6*(40-1))))</f>
        <v/>
      </c>
      <c r="AT282" s="16" t="str">
        <f>IF(41&gt;$D282,"",IF($E282=1,EOMONTH(EDATE(Bonds!$I282,6*(41-1)),0),EDATE(Bonds!$I282,6*(41-1))))</f>
        <v/>
      </c>
      <c r="AU282" s="16" t="str">
        <f>IF(42&gt;$D282,"",IF($E282=1,EOMONTH(EDATE(Bonds!$I282,6*(42-1)),0),EDATE(Bonds!$I282,6*(42-1))))</f>
        <v/>
      </c>
      <c r="AV282" s="16" t="str">
        <f>IF(43&gt;$D282,"",IF($E282=1,EOMONTH(EDATE(Bonds!$I282,6*(43-1)),0),EDATE(Bonds!$I282,6*(43-1))))</f>
        <v/>
      </c>
      <c r="AW282" s="16" t="str">
        <f>IF(44&gt;$D282,"",IF($E282=1,EOMONTH(EDATE(Bonds!$I282,6*(44-1)),0),EDATE(Bonds!$I282,6*(44-1))))</f>
        <v/>
      </c>
      <c r="AX282" s="16" t="str">
        <f>IF(45&gt;$D282,"",IF($E282=1,EOMONTH(EDATE(Bonds!$I282,6*(45-1)),0),EDATE(Bonds!$I282,6*(45-1))))</f>
        <v/>
      </c>
      <c r="AY282" s="16" t="str">
        <f>IF(46&gt;$D282,"",IF($E282=1,EOMONTH(EDATE(Bonds!$I282,6*(46-1)),0),EDATE(Bonds!$I282,6*(46-1))))</f>
        <v/>
      </c>
      <c r="AZ282" s="16" t="str">
        <f>IF(47&gt;$D282,"",IF($E282=1,EOMONTH(EDATE(Bonds!$I282,6*(47-1)),0),EDATE(Bonds!$I282,6*(47-1))))</f>
        <v/>
      </c>
      <c r="BA282" s="16" t="str">
        <f>IF(48&gt;$D282,"",IF($E282=1,EOMONTH(EDATE(Bonds!$I282,6*(48-1)),0),EDATE(Bonds!$I282,6*(48-1))))</f>
        <v/>
      </c>
      <c r="BB282" s="16" t="str">
        <f>IF(49&gt;$D282,"",IF($E282=1,EOMONTH(EDATE(Bonds!$I282,6*(49-1)),0),EDATE(Bonds!$I282,6*(49-1))))</f>
        <v/>
      </c>
      <c r="BC282" s="16" t="str">
        <f>IF(50&gt;$D282,"",IF($E282=1,EOMONTH(EDATE(Bonds!$I282,6*(50-1)),0),EDATE(Bonds!$I282,6*(50-1))))</f>
        <v/>
      </c>
      <c r="BD282" s="16" t="str">
        <f>IF(51&gt;$D282,"",IF($E282=1,EOMONTH(EDATE(Bonds!$I282,6*(51-1)),0),EDATE(Bonds!$I282,6*(51-1))))</f>
        <v/>
      </c>
      <c r="BE282" s="16" t="str">
        <f>IF(52&gt;$D282,"",IF($E282=1,EOMONTH(EDATE(Bonds!$I282,6*(52-1)),0),EDATE(Bonds!$I282,6*(52-1))))</f>
        <v/>
      </c>
      <c r="BF282" s="16" t="str">
        <f>IF(53&gt;$D282,"",IF($E282=1,EOMONTH(EDATE(Bonds!$I282,6*(53-1)),0),EDATE(Bonds!$I282,6*(53-1))))</f>
        <v/>
      </c>
      <c r="BG282" s="16" t="str">
        <f>IF(54&gt;$D282,"",IF($E282=1,EOMONTH(EDATE(Bonds!$I282,6*(54-1)),0),EDATE(Bonds!$I282,6*(54-1))))</f>
        <v/>
      </c>
      <c r="BH282" s="16" t="str">
        <f>IF(55&gt;$D282,"",IF($E282=1,EOMONTH(EDATE(Bonds!$I282,6*(55-1)),0),EDATE(Bonds!$I282,6*(55-1))))</f>
        <v/>
      </c>
      <c r="BI282" s="16" t="str">
        <f>IF(56&gt;$D282,"",IF($E282=1,EOMONTH(EDATE(Bonds!$I282,6*(56-1)),0),EDATE(Bonds!$I282,6*(56-1))))</f>
        <v/>
      </c>
      <c r="BJ282" s="16" t="str">
        <f>IF(57&gt;$D282,"",IF($E282=1,EOMONTH(EDATE(Bonds!$I282,6*(57-1)),0),EDATE(Bonds!$I282,6*(57-1))))</f>
        <v/>
      </c>
      <c r="BK282" s="16" t="str">
        <f>IF(58&gt;$D282,"",IF($E282=1,EOMONTH(EDATE(Bonds!$I282,6*(58-1)),0),EDATE(Bonds!$I282,6*(58-1))))</f>
        <v/>
      </c>
      <c r="BL282" s="16" t="str">
        <f>IF(59&gt;$D282,"",IF($E282=1,EOMONTH(EDATE(Bonds!$I282,6*(59-1)),0),EDATE(Bonds!$I282,6*(59-1))))</f>
        <v/>
      </c>
      <c r="BM282" s="16" t="str">
        <f>IF(60&gt;$D282,"",IF($E282=1,EOMONTH(EDATE(Bonds!$I282,6*(60-1)),0),EDATE(Bonds!$I282,6*(60-1))))</f>
        <v/>
      </c>
      <c r="BO282" s="22">
        <f t="shared" si="485"/>
        <v>3.7565785405683505E-2</v>
      </c>
      <c r="BP282" s="22">
        <f t="shared" si="486"/>
        <v>4.0160676278393273E-2</v>
      </c>
      <c r="BQ282" s="22">
        <f t="shared" si="487"/>
        <v>4.1870554774944578E-2</v>
      </c>
      <c r="BR282" s="22">
        <f t="shared" si="488"/>
        <v>4.2944346408813706E-2</v>
      </c>
      <c r="BS282" s="22">
        <f t="shared" si="489"/>
        <v>4.3623509349526628E-2</v>
      </c>
      <c r="BT282" s="22">
        <f t="shared" si="490"/>
        <v>4.4041581237153717E-2</v>
      </c>
      <c r="BU282" s="22">
        <f t="shared" si="491"/>
        <v>4.4317074211346924E-2</v>
      </c>
      <c r="BV282" s="22">
        <f t="shared" si="492"/>
        <v>4.4510349250378764E-2</v>
      </c>
      <c r="BW282" s="22">
        <f t="shared" si="493"/>
        <v>4.4674613164434704E-2</v>
      </c>
      <c r="BX282" s="22">
        <f t="shared" si="494"/>
        <v>4.4833625781918747E-2</v>
      </c>
      <c r="BY282" s="22">
        <f t="shared" si="495"/>
        <v>4.5010512910652625E-2</v>
      </c>
      <c r="BZ282" s="22">
        <f t="shared" si="496"/>
        <v>4.5210114329299472E-2</v>
      </c>
      <c r="CA282" s="22">
        <f t="shared" si="497"/>
        <v>4.5440922075908718E-2</v>
      </c>
      <c r="CB282" s="22">
        <f t="shared" si="498"/>
        <v>4.5696854602848114E-2</v>
      </c>
      <c r="CC282" s="22">
        <f t="shared" si="499"/>
        <v>4.5984524498779974E-2</v>
      </c>
      <c r="CD282" s="22">
        <f t="shared" si="500"/>
        <v>4.6291383442721178E-2</v>
      </c>
      <c r="CE282" s="22">
        <f t="shared" si="501"/>
        <v>4.6623645537634352E-2</v>
      </c>
      <c r="CF282" s="22">
        <f t="shared" si="502"/>
        <v>4.6966325803694697E-2</v>
      </c>
      <c r="CG282" s="22">
        <f t="shared" si="503"/>
        <v>4.7326545055286634E-2</v>
      </c>
      <c r="CH282" s="22">
        <f t="shared" si="504"/>
        <v>4.7690605889772114E-2</v>
      </c>
      <c r="CI282" s="22">
        <f t="shared" si="505"/>
        <v>4.8062733545475515E-2</v>
      </c>
      <c r="CJ282" s="22">
        <f t="shared" si="506"/>
        <v>4.8429443223478592E-2</v>
      </c>
      <c r="CK282" s="22">
        <f t="shared" si="507"/>
        <v>4.8799858255796857E-2</v>
      </c>
      <c r="CL282" s="22">
        <f t="shared" si="508"/>
        <v>4.9159299064806136E-2</v>
      </c>
      <c r="CM282" s="22">
        <f t="shared" si="509"/>
        <v>4.9517382545170303E-2</v>
      </c>
      <c r="CN282" s="22">
        <f t="shared" si="510"/>
        <v>4.986051383334713E-2</v>
      </c>
      <c r="CO282" s="22">
        <f t="shared" si="511"/>
        <v>5.0198416914347857E-2</v>
      </c>
      <c r="CP282" s="22">
        <f t="shared" si="512"/>
        <v>5.0520467743513063E-2</v>
      </c>
      <c r="CQ282" s="22">
        <f t="shared" si="513"/>
        <v>5.0832622154490456E-2</v>
      </c>
      <c r="CR282" s="22">
        <f t="shared" si="514"/>
        <v>5.1125631182393605E-2</v>
      </c>
      <c r="CS282" s="22">
        <f t="shared" si="515"/>
        <v>5.140851143245688E-2</v>
      </c>
      <c r="CT282" s="22">
        <f t="shared" si="516"/>
        <v>5.1671525730408396E-2</v>
      </c>
      <c r="CU282" s="22" t="str">
        <f t="shared" si="517"/>
        <v/>
      </c>
      <c r="CV282" s="22" t="str">
        <f t="shared" si="518"/>
        <v/>
      </c>
      <c r="CW282" s="22" t="str">
        <f t="shared" si="519"/>
        <v/>
      </c>
      <c r="CX282" s="22" t="str">
        <f t="shared" si="520"/>
        <v/>
      </c>
      <c r="CY282" s="22" t="str">
        <f t="shared" si="521"/>
        <v/>
      </c>
      <c r="CZ282" s="22" t="str">
        <f t="shared" si="522"/>
        <v/>
      </c>
      <c r="DA282" s="22" t="str">
        <f t="shared" si="523"/>
        <v/>
      </c>
      <c r="DB282" s="22" t="str">
        <f t="shared" si="524"/>
        <v/>
      </c>
      <c r="DC282" s="22" t="str">
        <f t="shared" si="525"/>
        <v/>
      </c>
      <c r="DD282" s="22" t="str">
        <f t="shared" si="526"/>
        <v/>
      </c>
      <c r="DE282" s="22" t="str">
        <f t="shared" si="527"/>
        <v/>
      </c>
      <c r="DF282" s="22" t="str">
        <f t="shared" si="528"/>
        <v/>
      </c>
      <c r="DG282" s="22" t="str">
        <f t="shared" si="529"/>
        <v/>
      </c>
      <c r="DH282" s="22" t="str">
        <f t="shared" si="530"/>
        <v/>
      </c>
      <c r="DI282" s="22" t="str">
        <f t="shared" si="531"/>
        <v/>
      </c>
      <c r="DJ282" s="22" t="str">
        <f t="shared" si="532"/>
        <v/>
      </c>
      <c r="DK282" s="22" t="str">
        <f t="shared" si="533"/>
        <v/>
      </c>
      <c r="DL282" s="22" t="str">
        <f t="shared" si="534"/>
        <v/>
      </c>
      <c r="DM282" s="22" t="str">
        <f t="shared" si="535"/>
        <v/>
      </c>
      <c r="DN282" s="22" t="str">
        <f t="shared" si="536"/>
        <v/>
      </c>
      <c r="DO282" s="22" t="str">
        <f t="shared" si="537"/>
        <v/>
      </c>
      <c r="DP282" s="22" t="str">
        <f t="shared" si="538"/>
        <v/>
      </c>
      <c r="DQ282" s="22" t="str">
        <f t="shared" si="539"/>
        <v/>
      </c>
      <c r="DR282" s="22" t="str">
        <f t="shared" si="540"/>
        <v/>
      </c>
      <c r="DS282" s="22" t="str">
        <f t="shared" si="541"/>
        <v/>
      </c>
      <c r="DT282" s="22" t="str">
        <f t="shared" si="542"/>
        <v/>
      </c>
      <c r="DU282" s="22" t="str">
        <f t="shared" si="543"/>
        <v/>
      </c>
      <c r="DV282" s="22" t="str">
        <f t="shared" si="544"/>
        <v/>
      </c>
      <c r="DX282" s="18">
        <f t="shared" si="545"/>
        <v>1.6136670478328423</v>
      </c>
      <c r="DY282" s="18">
        <f t="shared" si="546"/>
        <v>1.5810837545629783</v>
      </c>
      <c r="DZ282" s="18">
        <f t="shared" si="547"/>
        <v>1.5462563003177792</v>
      </c>
      <c r="EA282" s="18">
        <f t="shared" si="548"/>
        <v>1.5115710395076976</v>
      </c>
      <c r="EB282" s="18">
        <f t="shared" si="549"/>
        <v>1.4770017096571206</v>
      </c>
      <c r="EC282" s="18">
        <f t="shared" si="550"/>
        <v>1.4437720771544515</v>
      </c>
      <c r="ED282" s="18">
        <f t="shared" si="551"/>
        <v>1.4108309328236872</v>
      </c>
      <c r="EE282" s="18">
        <f t="shared" si="552"/>
        <v>1.3791815278372208</v>
      </c>
      <c r="EF282" s="18">
        <f t="shared" si="553"/>
        <v>1.3476522781139488</v>
      </c>
      <c r="EG282" s="18">
        <f t="shared" si="554"/>
        <v>1.3171434647100559</v>
      </c>
      <c r="EH282" s="18">
        <f t="shared" si="555"/>
        <v>1.28652709629305</v>
      </c>
      <c r="EI282" s="18">
        <f t="shared" si="556"/>
        <v>1.2565470832870673</v>
      </c>
      <c r="EJ282" s="18">
        <f t="shared" si="557"/>
        <v>1.2264791511801811</v>
      </c>
      <c r="EK282" s="18">
        <f t="shared" si="558"/>
        <v>1.1971003717547899</v>
      </c>
      <c r="EL282" s="18">
        <f t="shared" si="559"/>
        <v>1.1674211775271388</v>
      </c>
      <c r="EM282" s="18">
        <f t="shared" si="560"/>
        <v>1.1384126490211031</v>
      </c>
      <c r="EN282" s="18">
        <f t="shared" si="561"/>
        <v>1.10913133783037</v>
      </c>
      <c r="EO282" s="18">
        <f t="shared" si="562"/>
        <v>1.0805604245657825</v>
      </c>
      <c r="EP282" s="18">
        <f t="shared" si="563"/>
        <v>1.0517890659666265</v>
      </c>
      <c r="EQ282" s="18">
        <f t="shared" si="564"/>
        <v>1.0236413752878208</v>
      </c>
      <c r="ER282" s="18">
        <f t="shared" si="565"/>
        <v>0.99554126088544681</v>
      </c>
      <c r="ES282" s="18">
        <f t="shared" si="566"/>
        <v>0.96829078916408762</v>
      </c>
      <c r="ET282" s="18">
        <f t="shared" si="567"/>
        <v>0.94102723217853312</v>
      </c>
      <c r="EU282" s="18">
        <f t="shared" si="568"/>
        <v>0.91467671531107131</v>
      </c>
      <c r="EV282" s="18">
        <f t="shared" si="569"/>
        <v>0.88840023437418569</v>
      </c>
      <c r="EW282" s="18">
        <f t="shared" si="570"/>
        <v>0.86308457168244346</v>
      </c>
      <c r="EX282" s="18">
        <f t="shared" si="571"/>
        <v>0.83791700090700161</v>
      </c>
      <c r="EY282" s="18">
        <f t="shared" si="572"/>
        <v>0.81360803234172607</v>
      </c>
      <c r="EZ282" s="18">
        <f t="shared" si="573"/>
        <v>0.78964156525009377</v>
      </c>
      <c r="FA282" s="18">
        <f t="shared" si="574"/>
        <v>0.76667769040791922</v>
      </c>
      <c r="FB282" s="18">
        <f t="shared" si="575"/>
        <v>0.74396542816054567</v>
      </c>
      <c r="FC282" s="18">
        <f t="shared" si="576"/>
        <v>45.168526524151495</v>
      </c>
      <c r="FD282" s="18">
        <f t="shared" si="577"/>
        <v>0</v>
      </c>
      <c r="FE282" s="18">
        <f t="shared" si="578"/>
        <v>0</v>
      </c>
      <c r="FF282" s="18">
        <f t="shared" si="579"/>
        <v>0</v>
      </c>
      <c r="FG282" s="18">
        <f t="shared" si="580"/>
        <v>0</v>
      </c>
      <c r="FH282" s="18">
        <f t="shared" si="581"/>
        <v>0</v>
      </c>
      <c r="FI282" s="18">
        <f t="shared" si="582"/>
        <v>0</v>
      </c>
      <c r="FJ282" s="18">
        <f t="shared" si="583"/>
        <v>0</v>
      </c>
      <c r="FK282" s="18">
        <f t="shared" si="584"/>
        <v>0</v>
      </c>
      <c r="FL282" s="18">
        <f t="shared" si="585"/>
        <v>0</v>
      </c>
      <c r="FM282" s="18">
        <f t="shared" si="586"/>
        <v>0</v>
      </c>
      <c r="FN282" s="18">
        <f t="shared" si="587"/>
        <v>0</v>
      </c>
      <c r="FO282" s="18">
        <f t="shared" si="588"/>
        <v>0</v>
      </c>
      <c r="FP282" s="18">
        <f t="shared" si="589"/>
        <v>0</v>
      </c>
      <c r="FQ282" s="18">
        <f t="shared" si="590"/>
        <v>0</v>
      </c>
      <c r="FR282" s="18">
        <f t="shared" si="591"/>
        <v>0</v>
      </c>
      <c r="FS282" s="18">
        <f t="shared" si="592"/>
        <v>0</v>
      </c>
      <c r="FT282" s="18">
        <f t="shared" si="593"/>
        <v>0</v>
      </c>
      <c r="FU282" s="18">
        <f t="shared" si="594"/>
        <v>0</v>
      </c>
      <c r="FV282" s="18">
        <f t="shared" si="595"/>
        <v>0</v>
      </c>
      <c r="FW282" s="18">
        <f t="shared" si="596"/>
        <v>0</v>
      </c>
      <c r="FX282" s="18">
        <f t="shared" si="597"/>
        <v>0</v>
      </c>
      <c r="FY282" s="18">
        <f t="shared" si="598"/>
        <v>0</v>
      </c>
      <c r="FZ282" s="18">
        <f t="shared" si="599"/>
        <v>0</v>
      </c>
      <c r="GA282" s="18">
        <f t="shared" si="600"/>
        <v>0</v>
      </c>
      <c r="GB282" s="18">
        <f t="shared" si="601"/>
        <v>0</v>
      </c>
      <c r="GC282" s="18">
        <f t="shared" si="602"/>
        <v>0</v>
      </c>
      <c r="GD282" s="18">
        <f t="shared" si="603"/>
        <v>0</v>
      </c>
      <c r="GE282" s="18">
        <f t="shared" si="604"/>
        <v>0</v>
      </c>
    </row>
    <row r="283" spans="1:187" x14ac:dyDescent="0.2">
      <c r="A283">
        <v>280</v>
      </c>
      <c r="B283" s="16">
        <f>Bonds!B283</f>
        <v>52093</v>
      </c>
      <c r="C283" s="17">
        <f>Bonds!C283</f>
        <v>2.75</v>
      </c>
      <c r="D283">
        <f>Bonds!Q283</f>
        <v>32</v>
      </c>
      <c r="E283">
        <f t="shared" si="484"/>
        <v>0</v>
      </c>
      <c r="F283" s="16">
        <f>IF(1&gt;$D283,"",IF($E283=1,EOMONTH(EDATE(Bonds!$I283,6*(1-1)),0),EDATE(Bonds!$I283,6*(1-1))))</f>
        <v>46433</v>
      </c>
      <c r="G283" s="16">
        <f>IF(2&gt;$D283,"",IF($E283=1,EOMONTH(EDATE(Bonds!$I283,6*(2-1)),0),EDATE(Bonds!$I283,6*(2-1))))</f>
        <v>46614</v>
      </c>
      <c r="H283" s="16">
        <f>IF(3&gt;$D283,"",IF($E283=1,EOMONTH(EDATE(Bonds!$I283,6*(3-1)),0),EDATE(Bonds!$I283,6*(3-1))))</f>
        <v>46798</v>
      </c>
      <c r="I283" s="16">
        <f>IF(4&gt;$D283,"",IF($E283=1,EOMONTH(EDATE(Bonds!$I283,6*(4-1)),0),EDATE(Bonds!$I283,6*(4-1))))</f>
        <v>46980</v>
      </c>
      <c r="J283" s="16">
        <f>IF(5&gt;$D283,"",IF($E283=1,EOMONTH(EDATE(Bonds!$I283,6*(5-1)),0),EDATE(Bonds!$I283,6*(5-1))))</f>
        <v>47164</v>
      </c>
      <c r="K283" s="16">
        <f>IF(6&gt;$D283,"",IF($E283=1,EOMONTH(EDATE(Bonds!$I283,6*(6-1)),0),EDATE(Bonds!$I283,6*(6-1))))</f>
        <v>47345</v>
      </c>
      <c r="L283" s="16">
        <f>IF(7&gt;$D283,"",IF($E283=1,EOMONTH(EDATE(Bonds!$I283,6*(7-1)),0),EDATE(Bonds!$I283,6*(7-1))))</f>
        <v>47529</v>
      </c>
      <c r="M283" s="16">
        <f>IF(8&gt;$D283,"",IF($E283=1,EOMONTH(EDATE(Bonds!$I283,6*(8-1)),0),EDATE(Bonds!$I283,6*(8-1))))</f>
        <v>47710</v>
      </c>
      <c r="N283" s="16">
        <f>IF(9&gt;$D283,"",IF($E283=1,EOMONTH(EDATE(Bonds!$I283,6*(9-1)),0),EDATE(Bonds!$I283,6*(9-1))))</f>
        <v>47894</v>
      </c>
      <c r="O283" s="16">
        <f>IF(10&gt;$D283,"",IF($E283=1,EOMONTH(EDATE(Bonds!$I283,6*(10-1)),0),EDATE(Bonds!$I283,6*(10-1))))</f>
        <v>48075</v>
      </c>
      <c r="P283" s="16">
        <f>IF(11&gt;$D283,"",IF($E283=1,EOMONTH(EDATE(Bonds!$I283,6*(11-1)),0),EDATE(Bonds!$I283,6*(11-1))))</f>
        <v>48259</v>
      </c>
      <c r="Q283" s="16">
        <f>IF(12&gt;$D283,"",IF($E283=1,EOMONTH(EDATE(Bonds!$I283,6*(12-1)),0),EDATE(Bonds!$I283,6*(12-1))))</f>
        <v>48441</v>
      </c>
      <c r="R283" s="16">
        <f>IF(13&gt;$D283,"",IF($E283=1,EOMONTH(EDATE(Bonds!$I283,6*(13-1)),0),EDATE(Bonds!$I283,6*(13-1))))</f>
        <v>48625</v>
      </c>
      <c r="S283" s="16">
        <f>IF(14&gt;$D283,"",IF($E283=1,EOMONTH(EDATE(Bonds!$I283,6*(14-1)),0),EDATE(Bonds!$I283,6*(14-1))))</f>
        <v>48806</v>
      </c>
      <c r="T283" s="16">
        <f>IF(15&gt;$D283,"",IF($E283=1,EOMONTH(EDATE(Bonds!$I283,6*(15-1)),0),EDATE(Bonds!$I283,6*(15-1))))</f>
        <v>48990</v>
      </c>
      <c r="U283" s="16">
        <f>IF(16&gt;$D283,"",IF($E283=1,EOMONTH(EDATE(Bonds!$I283,6*(16-1)),0),EDATE(Bonds!$I283,6*(16-1))))</f>
        <v>49171</v>
      </c>
      <c r="V283" s="16">
        <f>IF(17&gt;$D283,"",IF($E283=1,EOMONTH(EDATE(Bonds!$I283,6*(17-1)),0),EDATE(Bonds!$I283,6*(17-1))))</f>
        <v>49355</v>
      </c>
      <c r="W283" s="16">
        <f>IF(18&gt;$D283,"",IF($E283=1,EOMONTH(EDATE(Bonds!$I283,6*(18-1)),0),EDATE(Bonds!$I283,6*(18-1))))</f>
        <v>49536</v>
      </c>
      <c r="X283" s="16">
        <f>IF(19&gt;$D283,"",IF($E283=1,EOMONTH(EDATE(Bonds!$I283,6*(19-1)),0),EDATE(Bonds!$I283,6*(19-1))))</f>
        <v>49720</v>
      </c>
      <c r="Y283" s="16">
        <f>IF(20&gt;$D283,"",IF($E283=1,EOMONTH(EDATE(Bonds!$I283,6*(20-1)),0),EDATE(Bonds!$I283,6*(20-1))))</f>
        <v>49902</v>
      </c>
      <c r="Z283" s="16">
        <f>IF(21&gt;$D283,"",IF($E283=1,EOMONTH(EDATE(Bonds!$I283,6*(21-1)),0),EDATE(Bonds!$I283,6*(21-1))))</f>
        <v>50086</v>
      </c>
      <c r="AA283" s="16">
        <f>IF(22&gt;$D283,"",IF($E283=1,EOMONTH(EDATE(Bonds!$I283,6*(22-1)),0),EDATE(Bonds!$I283,6*(22-1))))</f>
        <v>50267</v>
      </c>
      <c r="AB283" s="16">
        <f>IF(23&gt;$D283,"",IF($E283=1,EOMONTH(EDATE(Bonds!$I283,6*(23-1)),0),EDATE(Bonds!$I283,6*(23-1))))</f>
        <v>50451</v>
      </c>
      <c r="AC283" s="16">
        <f>IF(24&gt;$D283,"",IF($E283=1,EOMONTH(EDATE(Bonds!$I283,6*(24-1)),0),EDATE(Bonds!$I283,6*(24-1))))</f>
        <v>50632</v>
      </c>
      <c r="AD283" s="16">
        <f>IF(25&gt;$D283,"",IF($E283=1,EOMONTH(EDATE(Bonds!$I283,6*(25-1)),0),EDATE(Bonds!$I283,6*(25-1))))</f>
        <v>50816</v>
      </c>
      <c r="AE283" s="16">
        <f>IF(26&gt;$D283,"",IF($E283=1,EOMONTH(EDATE(Bonds!$I283,6*(26-1)),0),EDATE(Bonds!$I283,6*(26-1))))</f>
        <v>50997</v>
      </c>
      <c r="AF283" s="16">
        <f>IF(27&gt;$D283,"",IF($E283=1,EOMONTH(EDATE(Bonds!$I283,6*(27-1)),0),EDATE(Bonds!$I283,6*(27-1))))</f>
        <v>51181</v>
      </c>
      <c r="AG283" s="16">
        <f>IF(28&gt;$D283,"",IF($E283=1,EOMONTH(EDATE(Bonds!$I283,6*(28-1)),0),EDATE(Bonds!$I283,6*(28-1))))</f>
        <v>51363</v>
      </c>
      <c r="AH283" s="16">
        <f>IF(29&gt;$D283,"",IF($E283=1,EOMONTH(EDATE(Bonds!$I283,6*(29-1)),0),EDATE(Bonds!$I283,6*(29-1))))</f>
        <v>51547</v>
      </c>
      <c r="AI283" s="16">
        <f>IF(30&gt;$D283,"",IF($E283=1,EOMONTH(EDATE(Bonds!$I283,6*(30-1)),0),EDATE(Bonds!$I283,6*(30-1))))</f>
        <v>51728</v>
      </c>
      <c r="AJ283" s="16">
        <f>IF(31&gt;$D283,"",IF($E283=1,EOMONTH(EDATE(Bonds!$I283,6*(31-1)),0),EDATE(Bonds!$I283,6*(31-1))))</f>
        <v>51912</v>
      </c>
      <c r="AK283" s="16">
        <f>IF(32&gt;$D283,"",IF($E283=1,EOMONTH(EDATE(Bonds!$I283,6*(32-1)),0),EDATE(Bonds!$I283,6*(32-1))))</f>
        <v>52093</v>
      </c>
      <c r="AL283" s="16" t="str">
        <f>IF(33&gt;$D283,"",IF($E283=1,EOMONTH(EDATE(Bonds!$I283,6*(33-1)),0),EDATE(Bonds!$I283,6*(33-1))))</f>
        <v/>
      </c>
      <c r="AM283" s="16" t="str">
        <f>IF(34&gt;$D283,"",IF($E283=1,EOMONTH(EDATE(Bonds!$I283,6*(34-1)),0),EDATE(Bonds!$I283,6*(34-1))))</f>
        <v/>
      </c>
      <c r="AN283" s="16" t="str">
        <f>IF(35&gt;$D283,"",IF($E283=1,EOMONTH(EDATE(Bonds!$I283,6*(35-1)),0),EDATE(Bonds!$I283,6*(35-1))))</f>
        <v/>
      </c>
      <c r="AO283" s="16" t="str">
        <f>IF(36&gt;$D283,"",IF($E283=1,EOMONTH(EDATE(Bonds!$I283,6*(36-1)),0),EDATE(Bonds!$I283,6*(36-1))))</f>
        <v/>
      </c>
      <c r="AP283" s="16" t="str">
        <f>IF(37&gt;$D283,"",IF($E283=1,EOMONTH(EDATE(Bonds!$I283,6*(37-1)),0),EDATE(Bonds!$I283,6*(37-1))))</f>
        <v/>
      </c>
      <c r="AQ283" s="16" t="str">
        <f>IF(38&gt;$D283,"",IF($E283=1,EOMONTH(EDATE(Bonds!$I283,6*(38-1)),0),EDATE(Bonds!$I283,6*(38-1))))</f>
        <v/>
      </c>
      <c r="AR283" s="16" t="str">
        <f>IF(39&gt;$D283,"",IF($E283=1,EOMONTH(EDATE(Bonds!$I283,6*(39-1)),0),EDATE(Bonds!$I283,6*(39-1))))</f>
        <v/>
      </c>
      <c r="AS283" s="16" t="str">
        <f>IF(40&gt;$D283,"",IF($E283=1,EOMONTH(EDATE(Bonds!$I283,6*(40-1)),0),EDATE(Bonds!$I283,6*(40-1))))</f>
        <v/>
      </c>
      <c r="AT283" s="16" t="str">
        <f>IF(41&gt;$D283,"",IF($E283=1,EOMONTH(EDATE(Bonds!$I283,6*(41-1)),0),EDATE(Bonds!$I283,6*(41-1))))</f>
        <v/>
      </c>
      <c r="AU283" s="16" t="str">
        <f>IF(42&gt;$D283,"",IF($E283=1,EOMONTH(EDATE(Bonds!$I283,6*(42-1)),0),EDATE(Bonds!$I283,6*(42-1))))</f>
        <v/>
      </c>
      <c r="AV283" s="16" t="str">
        <f>IF(43&gt;$D283,"",IF($E283=1,EOMONTH(EDATE(Bonds!$I283,6*(43-1)),0),EDATE(Bonds!$I283,6*(43-1))))</f>
        <v/>
      </c>
      <c r="AW283" s="16" t="str">
        <f>IF(44&gt;$D283,"",IF($E283=1,EOMONTH(EDATE(Bonds!$I283,6*(44-1)),0),EDATE(Bonds!$I283,6*(44-1))))</f>
        <v/>
      </c>
      <c r="AX283" s="16" t="str">
        <f>IF(45&gt;$D283,"",IF($E283=1,EOMONTH(EDATE(Bonds!$I283,6*(45-1)),0),EDATE(Bonds!$I283,6*(45-1))))</f>
        <v/>
      </c>
      <c r="AY283" s="16" t="str">
        <f>IF(46&gt;$D283,"",IF($E283=1,EOMONTH(EDATE(Bonds!$I283,6*(46-1)),0),EDATE(Bonds!$I283,6*(46-1))))</f>
        <v/>
      </c>
      <c r="AZ283" s="16" t="str">
        <f>IF(47&gt;$D283,"",IF($E283=1,EOMONTH(EDATE(Bonds!$I283,6*(47-1)),0),EDATE(Bonds!$I283,6*(47-1))))</f>
        <v/>
      </c>
      <c r="BA283" s="16" t="str">
        <f>IF(48&gt;$D283,"",IF($E283=1,EOMONTH(EDATE(Bonds!$I283,6*(48-1)),0),EDATE(Bonds!$I283,6*(48-1))))</f>
        <v/>
      </c>
      <c r="BB283" s="16" t="str">
        <f>IF(49&gt;$D283,"",IF($E283=1,EOMONTH(EDATE(Bonds!$I283,6*(49-1)),0),EDATE(Bonds!$I283,6*(49-1))))</f>
        <v/>
      </c>
      <c r="BC283" s="16" t="str">
        <f>IF(50&gt;$D283,"",IF($E283=1,EOMONTH(EDATE(Bonds!$I283,6*(50-1)),0),EDATE(Bonds!$I283,6*(50-1))))</f>
        <v/>
      </c>
      <c r="BD283" s="16" t="str">
        <f>IF(51&gt;$D283,"",IF($E283=1,EOMONTH(EDATE(Bonds!$I283,6*(51-1)),0),EDATE(Bonds!$I283,6*(51-1))))</f>
        <v/>
      </c>
      <c r="BE283" s="16" t="str">
        <f>IF(52&gt;$D283,"",IF($E283=1,EOMONTH(EDATE(Bonds!$I283,6*(52-1)),0),EDATE(Bonds!$I283,6*(52-1))))</f>
        <v/>
      </c>
      <c r="BF283" s="16" t="str">
        <f>IF(53&gt;$D283,"",IF($E283=1,EOMONTH(EDATE(Bonds!$I283,6*(53-1)),0),EDATE(Bonds!$I283,6*(53-1))))</f>
        <v/>
      </c>
      <c r="BG283" s="16" t="str">
        <f>IF(54&gt;$D283,"",IF($E283=1,EOMONTH(EDATE(Bonds!$I283,6*(54-1)),0),EDATE(Bonds!$I283,6*(54-1))))</f>
        <v/>
      </c>
      <c r="BH283" s="16" t="str">
        <f>IF(55&gt;$D283,"",IF($E283=1,EOMONTH(EDATE(Bonds!$I283,6*(55-1)),0),EDATE(Bonds!$I283,6*(55-1))))</f>
        <v/>
      </c>
      <c r="BI283" s="16" t="str">
        <f>IF(56&gt;$D283,"",IF($E283=1,EOMONTH(EDATE(Bonds!$I283,6*(56-1)),0),EDATE(Bonds!$I283,6*(56-1))))</f>
        <v/>
      </c>
      <c r="BJ283" s="16" t="str">
        <f>IF(57&gt;$D283,"",IF($E283=1,EOMONTH(EDATE(Bonds!$I283,6*(57-1)),0),EDATE(Bonds!$I283,6*(57-1))))</f>
        <v/>
      </c>
      <c r="BK283" s="16" t="str">
        <f>IF(58&gt;$D283,"",IF($E283=1,EOMONTH(EDATE(Bonds!$I283,6*(58-1)),0),EDATE(Bonds!$I283,6*(58-1))))</f>
        <v/>
      </c>
      <c r="BL283" s="16" t="str">
        <f>IF(59&gt;$D283,"",IF($E283=1,EOMONTH(EDATE(Bonds!$I283,6*(59-1)),0),EDATE(Bonds!$I283,6*(59-1))))</f>
        <v/>
      </c>
      <c r="BM283" s="16" t="str">
        <f>IF(60&gt;$D283,"",IF($E283=1,EOMONTH(EDATE(Bonds!$I283,6*(60-1)),0),EDATE(Bonds!$I283,6*(60-1))))</f>
        <v/>
      </c>
      <c r="BO283" s="22">
        <f t="shared" si="485"/>
        <v>3.9020657449939315E-2</v>
      </c>
      <c r="BP283" s="22">
        <f t="shared" si="486"/>
        <v>4.1110910077221674E-2</v>
      </c>
      <c r="BQ283" s="22">
        <f t="shared" si="487"/>
        <v>4.2474903504774571E-2</v>
      </c>
      <c r="BR283" s="22">
        <f t="shared" si="488"/>
        <v>4.3324176224102208E-2</v>
      </c>
      <c r="BS283" s="22">
        <f t="shared" si="489"/>
        <v>4.3859676958404203E-2</v>
      </c>
      <c r="BT283" s="22">
        <f t="shared" si="490"/>
        <v>4.4193064657407355E-2</v>
      </c>
      <c r="BU283" s="22">
        <f t="shared" si="491"/>
        <v>4.4421617888674783E-2</v>
      </c>
      <c r="BV283" s="22">
        <f t="shared" si="492"/>
        <v>4.4594344852586863E-2</v>
      </c>
      <c r="BW283" s="22">
        <f t="shared" si="493"/>
        <v>4.4754437131412791E-2</v>
      </c>
      <c r="BX283" s="22">
        <f t="shared" si="494"/>
        <v>4.4919387561918309E-2</v>
      </c>
      <c r="BY283" s="22">
        <f t="shared" si="495"/>
        <v>4.5107990909957416E-2</v>
      </c>
      <c r="BZ283" s="22">
        <f t="shared" si="496"/>
        <v>4.5321776780841601E-2</v>
      </c>
      <c r="CA283" s="22">
        <f t="shared" si="497"/>
        <v>4.5567503306295901E-2</v>
      </c>
      <c r="CB283" s="22">
        <f t="shared" si="498"/>
        <v>4.583740404551357E-2</v>
      </c>
      <c r="CC283" s="22">
        <f t="shared" si="499"/>
        <v>4.6137769365832942E-2</v>
      </c>
      <c r="CD283" s="22">
        <f t="shared" si="500"/>
        <v>4.645521716226661E-2</v>
      </c>
      <c r="CE283" s="22">
        <f t="shared" si="501"/>
        <v>4.6796125322790962E-2</v>
      </c>
      <c r="CF283" s="22">
        <f t="shared" si="502"/>
        <v>4.7145200785802852E-2</v>
      </c>
      <c r="CG283" s="22">
        <f t="shared" si="503"/>
        <v>4.7509852279928627E-2</v>
      </c>
      <c r="CH283" s="22">
        <f t="shared" si="504"/>
        <v>4.7876381656252784E-2</v>
      </c>
      <c r="CI283" s="22">
        <f t="shared" si="505"/>
        <v>4.8249241487260196E-2</v>
      </c>
      <c r="CJ283" s="22">
        <f t="shared" si="506"/>
        <v>4.8615125031018294E-2</v>
      </c>
      <c r="CK283" s="22">
        <f t="shared" si="507"/>
        <v>4.8983317960358812E-2</v>
      </c>
      <c r="CL283" s="22">
        <f t="shared" si="508"/>
        <v>4.9339393167434041E-2</v>
      </c>
      <c r="CM283" s="22">
        <f t="shared" si="509"/>
        <v>4.9693029322884663E-2</v>
      </c>
      <c r="CN283" s="22">
        <f t="shared" si="510"/>
        <v>5.0030933085680324E-2</v>
      </c>
      <c r="CO283" s="22">
        <f t="shared" si="511"/>
        <v>5.0362800518050539E-2</v>
      </c>
      <c r="CP283" s="22">
        <f t="shared" si="512"/>
        <v>5.0678294681596112E-2</v>
      </c>
      <c r="CQ283" s="22">
        <f t="shared" si="513"/>
        <v>5.098334388969953E-2</v>
      </c>
      <c r="CR283" s="22">
        <f t="shared" si="514"/>
        <v>5.1268996476874704E-2</v>
      </c>
      <c r="CS283" s="22">
        <f t="shared" si="515"/>
        <v>5.1544114925173128E-2</v>
      </c>
      <c r="CT283" s="22">
        <f t="shared" si="516"/>
        <v>5.1799291672985331E-2</v>
      </c>
      <c r="CU283" s="22" t="str">
        <f t="shared" si="517"/>
        <v/>
      </c>
      <c r="CV283" s="22" t="str">
        <f t="shared" si="518"/>
        <v/>
      </c>
      <c r="CW283" s="22" t="str">
        <f t="shared" si="519"/>
        <v/>
      </c>
      <c r="CX283" s="22" t="str">
        <f t="shared" si="520"/>
        <v/>
      </c>
      <c r="CY283" s="22" t="str">
        <f t="shared" si="521"/>
        <v/>
      </c>
      <c r="CZ283" s="22" t="str">
        <f t="shared" si="522"/>
        <v/>
      </c>
      <c r="DA283" s="22" t="str">
        <f t="shared" si="523"/>
        <v/>
      </c>
      <c r="DB283" s="22" t="str">
        <f t="shared" si="524"/>
        <v/>
      </c>
      <c r="DC283" s="22" t="str">
        <f t="shared" si="525"/>
        <v/>
      </c>
      <c r="DD283" s="22" t="str">
        <f t="shared" si="526"/>
        <v/>
      </c>
      <c r="DE283" s="22" t="str">
        <f t="shared" si="527"/>
        <v/>
      </c>
      <c r="DF283" s="22" t="str">
        <f t="shared" si="528"/>
        <v/>
      </c>
      <c r="DG283" s="22" t="str">
        <f t="shared" si="529"/>
        <v/>
      </c>
      <c r="DH283" s="22" t="str">
        <f t="shared" si="530"/>
        <v/>
      </c>
      <c r="DI283" s="22" t="str">
        <f t="shared" si="531"/>
        <v/>
      </c>
      <c r="DJ283" s="22" t="str">
        <f t="shared" si="532"/>
        <v/>
      </c>
      <c r="DK283" s="22" t="str">
        <f t="shared" si="533"/>
        <v/>
      </c>
      <c r="DL283" s="22" t="str">
        <f t="shared" si="534"/>
        <v/>
      </c>
      <c r="DM283" s="22" t="str">
        <f t="shared" si="535"/>
        <v/>
      </c>
      <c r="DN283" s="22" t="str">
        <f t="shared" si="536"/>
        <v/>
      </c>
      <c r="DO283" s="22" t="str">
        <f t="shared" si="537"/>
        <v/>
      </c>
      <c r="DP283" s="22" t="str">
        <f t="shared" si="538"/>
        <v/>
      </c>
      <c r="DQ283" s="22" t="str">
        <f t="shared" si="539"/>
        <v/>
      </c>
      <c r="DR283" s="22" t="str">
        <f t="shared" si="540"/>
        <v/>
      </c>
      <c r="DS283" s="22" t="str">
        <f t="shared" si="541"/>
        <v/>
      </c>
      <c r="DT283" s="22" t="str">
        <f t="shared" si="542"/>
        <v/>
      </c>
      <c r="DU283" s="22" t="str">
        <f t="shared" si="543"/>
        <v/>
      </c>
      <c r="DV283" s="22" t="str">
        <f t="shared" si="544"/>
        <v/>
      </c>
      <c r="DX283" s="18">
        <f t="shared" si="545"/>
        <v>1.3516807058089018</v>
      </c>
      <c r="DY283" s="18">
        <f t="shared" si="546"/>
        <v>1.3231906832259765</v>
      </c>
      <c r="DZ283" s="18">
        <f t="shared" si="547"/>
        <v>1.2935103081843269</v>
      </c>
      <c r="EA283" s="18">
        <f t="shared" si="548"/>
        <v>1.2643212226150058</v>
      </c>
      <c r="EB283" s="18">
        <f t="shared" si="549"/>
        <v>1.235391660659297</v>
      </c>
      <c r="EC283" s="18">
        <f t="shared" si="550"/>
        <v>1.2076294498027744</v>
      </c>
      <c r="ED283" s="18">
        <f t="shared" si="551"/>
        <v>1.1800946939363752</v>
      </c>
      <c r="EE283" s="18">
        <f t="shared" si="552"/>
        <v>1.153598752690042</v>
      </c>
      <c r="EF283" s="18">
        <f t="shared" si="553"/>
        <v>1.1271529997768321</v>
      </c>
      <c r="EG283" s="18">
        <f t="shared" si="554"/>
        <v>1.1015159088581581</v>
      </c>
      <c r="EH283" s="18">
        <f t="shared" si="555"/>
        <v>1.0757486385500552</v>
      </c>
      <c r="EI283" s="18">
        <f t="shared" si="556"/>
        <v>1.0504879746408515</v>
      </c>
      <c r="EJ283" s="18">
        <f t="shared" si="557"/>
        <v>1.0251349170937019</v>
      </c>
      <c r="EK283" s="18">
        <f t="shared" si="558"/>
        <v>1.0003547681509004</v>
      </c>
      <c r="EL283" s="18">
        <f t="shared" si="559"/>
        <v>0.97532138198429585</v>
      </c>
      <c r="EM283" s="18">
        <f t="shared" si="560"/>
        <v>0.95086045169675815</v>
      </c>
      <c r="EN283" s="18">
        <f t="shared" si="561"/>
        <v>0.92618150058282722</v>
      </c>
      <c r="EO283" s="18">
        <f t="shared" si="562"/>
        <v>0.90211664652042167</v>
      </c>
      <c r="EP283" s="18">
        <f t="shared" si="563"/>
        <v>0.87790095083257857</v>
      </c>
      <c r="EQ283" s="18">
        <f t="shared" si="564"/>
        <v>0.85422935652089338</v>
      </c>
      <c r="ER283" s="18">
        <f t="shared" si="565"/>
        <v>0.83061772726180605</v>
      </c>
      <c r="ES283" s="18">
        <f t="shared" si="566"/>
        <v>0.80773955153513222</v>
      </c>
      <c r="ET283" s="18">
        <f t="shared" si="567"/>
        <v>0.78486974222569028</v>
      </c>
      <c r="EU283" s="18">
        <f t="shared" si="568"/>
        <v>0.76278407532608083</v>
      </c>
      <c r="EV283" s="18">
        <f t="shared" si="569"/>
        <v>0.74077799360799812</v>
      </c>
      <c r="EW283" s="18">
        <f t="shared" si="570"/>
        <v>0.71959271045365802</v>
      </c>
      <c r="EX283" s="18">
        <f t="shared" si="571"/>
        <v>0.69854654943741556</v>
      </c>
      <c r="EY283" s="18">
        <f t="shared" si="572"/>
        <v>0.67823224763445422</v>
      </c>
      <c r="EZ283" s="18">
        <f t="shared" si="573"/>
        <v>0.65821696498388671</v>
      </c>
      <c r="FA283" s="18">
        <f t="shared" si="574"/>
        <v>0.63905039905537797</v>
      </c>
      <c r="FB283" s="18">
        <f t="shared" si="575"/>
        <v>0.62010433038377033</v>
      </c>
      <c r="FC283" s="18">
        <f t="shared" si="576"/>
        <v>44.383872124879687</v>
      </c>
      <c r="FD283" s="18">
        <f t="shared" si="577"/>
        <v>0</v>
      </c>
      <c r="FE283" s="18">
        <f t="shared" si="578"/>
        <v>0</v>
      </c>
      <c r="FF283" s="18">
        <f t="shared" si="579"/>
        <v>0</v>
      </c>
      <c r="FG283" s="18">
        <f t="shared" si="580"/>
        <v>0</v>
      </c>
      <c r="FH283" s="18">
        <f t="shared" si="581"/>
        <v>0</v>
      </c>
      <c r="FI283" s="18">
        <f t="shared" si="582"/>
        <v>0</v>
      </c>
      <c r="FJ283" s="18">
        <f t="shared" si="583"/>
        <v>0</v>
      </c>
      <c r="FK283" s="18">
        <f t="shared" si="584"/>
        <v>0</v>
      </c>
      <c r="FL283" s="18">
        <f t="shared" si="585"/>
        <v>0</v>
      </c>
      <c r="FM283" s="18">
        <f t="shared" si="586"/>
        <v>0</v>
      </c>
      <c r="FN283" s="18">
        <f t="shared" si="587"/>
        <v>0</v>
      </c>
      <c r="FO283" s="18">
        <f t="shared" si="588"/>
        <v>0</v>
      </c>
      <c r="FP283" s="18">
        <f t="shared" si="589"/>
        <v>0</v>
      </c>
      <c r="FQ283" s="18">
        <f t="shared" si="590"/>
        <v>0</v>
      </c>
      <c r="FR283" s="18">
        <f t="shared" si="591"/>
        <v>0</v>
      </c>
      <c r="FS283" s="18">
        <f t="shared" si="592"/>
        <v>0</v>
      </c>
      <c r="FT283" s="18">
        <f t="shared" si="593"/>
        <v>0</v>
      </c>
      <c r="FU283" s="18">
        <f t="shared" si="594"/>
        <v>0</v>
      </c>
      <c r="FV283" s="18">
        <f t="shared" si="595"/>
        <v>0</v>
      </c>
      <c r="FW283" s="18">
        <f t="shared" si="596"/>
        <v>0</v>
      </c>
      <c r="FX283" s="18">
        <f t="shared" si="597"/>
        <v>0</v>
      </c>
      <c r="FY283" s="18">
        <f t="shared" si="598"/>
        <v>0</v>
      </c>
      <c r="FZ283" s="18">
        <f t="shared" si="599"/>
        <v>0</v>
      </c>
      <c r="GA283" s="18">
        <f t="shared" si="600"/>
        <v>0</v>
      </c>
      <c r="GB283" s="18">
        <f t="shared" si="601"/>
        <v>0</v>
      </c>
      <c r="GC283" s="18">
        <f t="shared" si="602"/>
        <v>0</v>
      </c>
      <c r="GD283" s="18">
        <f t="shared" si="603"/>
        <v>0</v>
      </c>
      <c r="GE283" s="18">
        <f t="shared" si="604"/>
        <v>0</v>
      </c>
    </row>
    <row r="284" spans="1:187" x14ac:dyDescent="0.2">
      <c r="A284">
        <v>281</v>
      </c>
      <c r="B284" s="16">
        <f>Bonds!B284</f>
        <v>52093</v>
      </c>
      <c r="C284" s="17">
        <f>Bonds!C284</f>
        <v>3.375</v>
      </c>
      <c r="D284">
        <f>Bonds!Q284</f>
        <v>32</v>
      </c>
      <c r="E284">
        <f t="shared" si="484"/>
        <v>0</v>
      </c>
      <c r="F284" s="16">
        <f>IF(1&gt;$D284,"",IF($E284=1,EOMONTH(EDATE(Bonds!$I284,6*(1-1)),0),EDATE(Bonds!$I284,6*(1-1))))</f>
        <v>46433</v>
      </c>
      <c r="G284" s="16">
        <f>IF(2&gt;$D284,"",IF($E284=1,EOMONTH(EDATE(Bonds!$I284,6*(2-1)),0),EDATE(Bonds!$I284,6*(2-1))))</f>
        <v>46614</v>
      </c>
      <c r="H284" s="16">
        <f>IF(3&gt;$D284,"",IF($E284=1,EOMONTH(EDATE(Bonds!$I284,6*(3-1)),0),EDATE(Bonds!$I284,6*(3-1))))</f>
        <v>46798</v>
      </c>
      <c r="I284" s="16">
        <f>IF(4&gt;$D284,"",IF($E284=1,EOMONTH(EDATE(Bonds!$I284,6*(4-1)),0),EDATE(Bonds!$I284,6*(4-1))))</f>
        <v>46980</v>
      </c>
      <c r="J284" s="16">
        <f>IF(5&gt;$D284,"",IF($E284=1,EOMONTH(EDATE(Bonds!$I284,6*(5-1)),0),EDATE(Bonds!$I284,6*(5-1))))</f>
        <v>47164</v>
      </c>
      <c r="K284" s="16">
        <f>IF(6&gt;$D284,"",IF($E284=1,EOMONTH(EDATE(Bonds!$I284,6*(6-1)),0),EDATE(Bonds!$I284,6*(6-1))))</f>
        <v>47345</v>
      </c>
      <c r="L284" s="16">
        <f>IF(7&gt;$D284,"",IF($E284=1,EOMONTH(EDATE(Bonds!$I284,6*(7-1)),0),EDATE(Bonds!$I284,6*(7-1))))</f>
        <v>47529</v>
      </c>
      <c r="M284" s="16">
        <f>IF(8&gt;$D284,"",IF($E284=1,EOMONTH(EDATE(Bonds!$I284,6*(8-1)),0),EDATE(Bonds!$I284,6*(8-1))))</f>
        <v>47710</v>
      </c>
      <c r="N284" s="16">
        <f>IF(9&gt;$D284,"",IF($E284=1,EOMONTH(EDATE(Bonds!$I284,6*(9-1)),0),EDATE(Bonds!$I284,6*(9-1))))</f>
        <v>47894</v>
      </c>
      <c r="O284" s="16">
        <f>IF(10&gt;$D284,"",IF($E284=1,EOMONTH(EDATE(Bonds!$I284,6*(10-1)),0),EDATE(Bonds!$I284,6*(10-1))))</f>
        <v>48075</v>
      </c>
      <c r="P284" s="16">
        <f>IF(11&gt;$D284,"",IF($E284=1,EOMONTH(EDATE(Bonds!$I284,6*(11-1)),0),EDATE(Bonds!$I284,6*(11-1))))</f>
        <v>48259</v>
      </c>
      <c r="Q284" s="16">
        <f>IF(12&gt;$D284,"",IF($E284=1,EOMONTH(EDATE(Bonds!$I284,6*(12-1)),0),EDATE(Bonds!$I284,6*(12-1))))</f>
        <v>48441</v>
      </c>
      <c r="R284" s="16">
        <f>IF(13&gt;$D284,"",IF($E284=1,EOMONTH(EDATE(Bonds!$I284,6*(13-1)),0),EDATE(Bonds!$I284,6*(13-1))))</f>
        <v>48625</v>
      </c>
      <c r="S284" s="16">
        <f>IF(14&gt;$D284,"",IF($E284=1,EOMONTH(EDATE(Bonds!$I284,6*(14-1)),0),EDATE(Bonds!$I284,6*(14-1))))</f>
        <v>48806</v>
      </c>
      <c r="T284" s="16">
        <f>IF(15&gt;$D284,"",IF($E284=1,EOMONTH(EDATE(Bonds!$I284,6*(15-1)),0),EDATE(Bonds!$I284,6*(15-1))))</f>
        <v>48990</v>
      </c>
      <c r="U284" s="16">
        <f>IF(16&gt;$D284,"",IF($E284=1,EOMONTH(EDATE(Bonds!$I284,6*(16-1)),0),EDATE(Bonds!$I284,6*(16-1))))</f>
        <v>49171</v>
      </c>
      <c r="V284" s="16">
        <f>IF(17&gt;$D284,"",IF($E284=1,EOMONTH(EDATE(Bonds!$I284,6*(17-1)),0),EDATE(Bonds!$I284,6*(17-1))))</f>
        <v>49355</v>
      </c>
      <c r="W284" s="16">
        <f>IF(18&gt;$D284,"",IF($E284=1,EOMONTH(EDATE(Bonds!$I284,6*(18-1)),0),EDATE(Bonds!$I284,6*(18-1))))</f>
        <v>49536</v>
      </c>
      <c r="X284" s="16">
        <f>IF(19&gt;$D284,"",IF($E284=1,EOMONTH(EDATE(Bonds!$I284,6*(19-1)),0),EDATE(Bonds!$I284,6*(19-1))))</f>
        <v>49720</v>
      </c>
      <c r="Y284" s="16">
        <f>IF(20&gt;$D284,"",IF($E284=1,EOMONTH(EDATE(Bonds!$I284,6*(20-1)),0),EDATE(Bonds!$I284,6*(20-1))))</f>
        <v>49902</v>
      </c>
      <c r="Z284" s="16">
        <f>IF(21&gt;$D284,"",IF($E284=1,EOMONTH(EDATE(Bonds!$I284,6*(21-1)),0),EDATE(Bonds!$I284,6*(21-1))))</f>
        <v>50086</v>
      </c>
      <c r="AA284" s="16">
        <f>IF(22&gt;$D284,"",IF($E284=1,EOMONTH(EDATE(Bonds!$I284,6*(22-1)),0),EDATE(Bonds!$I284,6*(22-1))))</f>
        <v>50267</v>
      </c>
      <c r="AB284" s="16">
        <f>IF(23&gt;$D284,"",IF($E284=1,EOMONTH(EDATE(Bonds!$I284,6*(23-1)),0),EDATE(Bonds!$I284,6*(23-1))))</f>
        <v>50451</v>
      </c>
      <c r="AC284" s="16">
        <f>IF(24&gt;$D284,"",IF($E284=1,EOMONTH(EDATE(Bonds!$I284,6*(24-1)),0),EDATE(Bonds!$I284,6*(24-1))))</f>
        <v>50632</v>
      </c>
      <c r="AD284" s="16">
        <f>IF(25&gt;$D284,"",IF($E284=1,EOMONTH(EDATE(Bonds!$I284,6*(25-1)),0),EDATE(Bonds!$I284,6*(25-1))))</f>
        <v>50816</v>
      </c>
      <c r="AE284" s="16">
        <f>IF(26&gt;$D284,"",IF($E284=1,EOMONTH(EDATE(Bonds!$I284,6*(26-1)),0),EDATE(Bonds!$I284,6*(26-1))))</f>
        <v>50997</v>
      </c>
      <c r="AF284" s="16">
        <f>IF(27&gt;$D284,"",IF($E284=1,EOMONTH(EDATE(Bonds!$I284,6*(27-1)),0),EDATE(Bonds!$I284,6*(27-1))))</f>
        <v>51181</v>
      </c>
      <c r="AG284" s="16">
        <f>IF(28&gt;$D284,"",IF($E284=1,EOMONTH(EDATE(Bonds!$I284,6*(28-1)),0),EDATE(Bonds!$I284,6*(28-1))))</f>
        <v>51363</v>
      </c>
      <c r="AH284" s="16">
        <f>IF(29&gt;$D284,"",IF($E284=1,EOMONTH(EDATE(Bonds!$I284,6*(29-1)),0),EDATE(Bonds!$I284,6*(29-1))))</f>
        <v>51547</v>
      </c>
      <c r="AI284" s="16">
        <f>IF(30&gt;$D284,"",IF($E284=1,EOMONTH(EDATE(Bonds!$I284,6*(30-1)),0),EDATE(Bonds!$I284,6*(30-1))))</f>
        <v>51728</v>
      </c>
      <c r="AJ284" s="16">
        <f>IF(31&gt;$D284,"",IF($E284=1,EOMONTH(EDATE(Bonds!$I284,6*(31-1)),0),EDATE(Bonds!$I284,6*(31-1))))</f>
        <v>51912</v>
      </c>
      <c r="AK284" s="16">
        <f>IF(32&gt;$D284,"",IF($E284=1,EOMONTH(EDATE(Bonds!$I284,6*(32-1)),0),EDATE(Bonds!$I284,6*(32-1))))</f>
        <v>52093</v>
      </c>
      <c r="AL284" s="16" t="str">
        <f>IF(33&gt;$D284,"",IF($E284=1,EOMONTH(EDATE(Bonds!$I284,6*(33-1)),0),EDATE(Bonds!$I284,6*(33-1))))</f>
        <v/>
      </c>
      <c r="AM284" s="16" t="str">
        <f>IF(34&gt;$D284,"",IF($E284=1,EOMONTH(EDATE(Bonds!$I284,6*(34-1)),0),EDATE(Bonds!$I284,6*(34-1))))</f>
        <v/>
      </c>
      <c r="AN284" s="16" t="str">
        <f>IF(35&gt;$D284,"",IF($E284=1,EOMONTH(EDATE(Bonds!$I284,6*(35-1)),0),EDATE(Bonds!$I284,6*(35-1))))</f>
        <v/>
      </c>
      <c r="AO284" s="16" t="str">
        <f>IF(36&gt;$D284,"",IF($E284=1,EOMONTH(EDATE(Bonds!$I284,6*(36-1)),0),EDATE(Bonds!$I284,6*(36-1))))</f>
        <v/>
      </c>
      <c r="AP284" s="16" t="str">
        <f>IF(37&gt;$D284,"",IF($E284=1,EOMONTH(EDATE(Bonds!$I284,6*(37-1)),0),EDATE(Bonds!$I284,6*(37-1))))</f>
        <v/>
      </c>
      <c r="AQ284" s="16" t="str">
        <f>IF(38&gt;$D284,"",IF($E284=1,EOMONTH(EDATE(Bonds!$I284,6*(38-1)),0),EDATE(Bonds!$I284,6*(38-1))))</f>
        <v/>
      </c>
      <c r="AR284" s="16" t="str">
        <f>IF(39&gt;$D284,"",IF($E284=1,EOMONTH(EDATE(Bonds!$I284,6*(39-1)),0),EDATE(Bonds!$I284,6*(39-1))))</f>
        <v/>
      </c>
      <c r="AS284" s="16" t="str">
        <f>IF(40&gt;$D284,"",IF($E284=1,EOMONTH(EDATE(Bonds!$I284,6*(40-1)),0),EDATE(Bonds!$I284,6*(40-1))))</f>
        <v/>
      </c>
      <c r="AT284" s="16" t="str">
        <f>IF(41&gt;$D284,"",IF($E284=1,EOMONTH(EDATE(Bonds!$I284,6*(41-1)),0),EDATE(Bonds!$I284,6*(41-1))))</f>
        <v/>
      </c>
      <c r="AU284" s="16" t="str">
        <f>IF(42&gt;$D284,"",IF($E284=1,EOMONTH(EDATE(Bonds!$I284,6*(42-1)),0),EDATE(Bonds!$I284,6*(42-1))))</f>
        <v/>
      </c>
      <c r="AV284" s="16" t="str">
        <f>IF(43&gt;$D284,"",IF($E284=1,EOMONTH(EDATE(Bonds!$I284,6*(43-1)),0),EDATE(Bonds!$I284,6*(43-1))))</f>
        <v/>
      </c>
      <c r="AW284" s="16" t="str">
        <f>IF(44&gt;$D284,"",IF($E284=1,EOMONTH(EDATE(Bonds!$I284,6*(44-1)),0),EDATE(Bonds!$I284,6*(44-1))))</f>
        <v/>
      </c>
      <c r="AX284" s="16" t="str">
        <f>IF(45&gt;$D284,"",IF($E284=1,EOMONTH(EDATE(Bonds!$I284,6*(45-1)),0),EDATE(Bonds!$I284,6*(45-1))))</f>
        <v/>
      </c>
      <c r="AY284" s="16" t="str">
        <f>IF(46&gt;$D284,"",IF($E284=1,EOMONTH(EDATE(Bonds!$I284,6*(46-1)),0),EDATE(Bonds!$I284,6*(46-1))))</f>
        <v/>
      </c>
      <c r="AZ284" s="16" t="str">
        <f>IF(47&gt;$D284,"",IF($E284=1,EOMONTH(EDATE(Bonds!$I284,6*(47-1)),0),EDATE(Bonds!$I284,6*(47-1))))</f>
        <v/>
      </c>
      <c r="BA284" s="16" t="str">
        <f>IF(48&gt;$D284,"",IF($E284=1,EOMONTH(EDATE(Bonds!$I284,6*(48-1)),0),EDATE(Bonds!$I284,6*(48-1))))</f>
        <v/>
      </c>
      <c r="BB284" s="16" t="str">
        <f>IF(49&gt;$D284,"",IF($E284=1,EOMONTH(EDATE(Bonds!$I284,6*(49-1)),0),EDATE(Bonds!$I284,6*(49-1))))</f>
        <v/>
      </c>
      <c r="BC284" s="16" t="str">
        <f>IF(50&gt;$D284,"",IF($E284=1,EOMONTH(EDATE(Bonds!$I284,6*(50-1)),0),EDATE(Bonds!$I284,6*(50-1))))</f>
        <v/>
      </c>
      <c r="BD284" s="16" t="str">
        <f>IF(51&gt;$D284,"",IF($E284=1,EOMONTH(EDATE(Bonds!$I284,6*(51-1)),0),EDATE(Bonds!$I284,6*(51-1))))</f>
        <v/>
      </c>
      <c r="BE284" s="16" t="str">
        <f>IF(52&gt;$D284,"",IF($E284=1,EOMONTH(EDATE(Bonds!$I284,6*(52-1)),0),EDATE(Bonds!$I284,6*(52-1))))</f>
        <v/>
      </c>
      <c r="BF284" s="16" t="str">
        <f>IF(53&gt;$D284,"",IF($E284=1,EOMONTH(EDATE(Bonds!$I284,6*(53-1)),0),EDATE(Bonds!$I284,6*(53-1))))</f>
        <v/>
      </c>
      <c r="BG284" s="16" t="str">
        <f>IF(54&gt;$D284,"",IF($E284=1,EOMONTH(EDATE(Bonds!$I284,6*(54-1)),0),EDATE(Bonds!$I284,6*(54-1))))</f>
        <v/>
      </c>
      <c r="BH284" s="16" t="str">
        <f>IF(55&gt;$D284,"",IF($E284=1,EOMONTH(EDATE(Bonds!$I284,6*(55-1)),0),EDATE(Bonds!$I284,6*(55-1))))</f>
        <v/>
      </c>
      <c r="BI284" s="16" t="str">
        <f>IF(56&gt;$D284,"",IF($E284=1,EOMONTH(EDATE(Bonds!$I284,6*(56-1)),0),EDATE(Bonds!$I284,6*(56-1))))</f>
        <v/>
      </c>
      <c r="BJ284" s="16" t="str">
        <f>IF(57&gt;$D284,"",IF($E284=1,EOMONTH(EDATE(Bonds!$I284,6*(57-1)),0),EDATE(Bonds!$I284,6*(57-1))))</f>
        <v/>
      </c>
      <c r="BK284" s="16" t="str">
        <f>IF(58&gt;$D284,"",IF($E284=1,EOMONTH(EDATE(Bonds!$I284,6*(58-1)),0),EDATE(Bonds!$I284,6*(58-1))))</f>
        <v/>
      </c>
      <c r="BL284" s="16" t="str">
        <f>IF(59&gt;$D284,"",IF($E284=1,EOMONTH(EDATE(Bonds!$I284,6*(59-1)),0),EDATE(Bonds!$I284,6*(59-1))))</f>
        <v/>
      </c>
      <c r="BM284" s="16" t="str">
        <f>IF(60&gt;$D284,"",IF($E284=1,EOMONTH(EDATE(Bonds!$I284,6*(60-1)),0),EDATE(Bonds!$I284,6*(60-1))))</f>
        <v/>
      </c>
      <c r="BO284" s="22">
        <f t="shared" si="485"/>
        <v>3.9020657449939315E-2</v>
      </c>
      <c r="BP284" s="22">
        <f t="shared" si="486"/>
        <v>4.1110910077221674E-2</v>
      </c>
      <c r="BQ284" s="22">
        <f t="shared" si="487"/>
        <v>4.2474903504774571E-2</v>
      </c>
      <c r="BR284" s="22">
        <f t="shared" si="488"/>
        <v>4.3324176224102208E-2</v>
      </c>
      <c r="BS284" s="22">
        <f t="shared" si="489"/>
        <v>4.3859676958404203E-2</v>
      </c>
      <c r="BT284" s="22">
        <f t="shared" si="490"/>
        <v>4.4193064657407355E-2</v>
      </c>
      <c r="BU284" s="22">
        <f t="shared" si="491"/>
        <v>4.4421617888674783E-2</v>
      </c>
      <c r="BV284" s="22">
        <f t="shared" si="492"/>
        <v>4.4594344852586863E-2</v>
      </c>
      <c r="BW284" s="22">
        <f t="shared" si="493"/>
        <v>4.4754437131412791E-2</v>
      </c>
      <c r="BX284" s="22">
        <f t="shared" si="494"/>
        <v>4.4919387561918309E-2</v>
      </c>
      <c r="BY284" s="22">
        <f t="shared" si="495"/>
        <v>4.5107990909957416E-2</v>
      </c>
      <c r="BZ284" s="22">
        <f t="shared" si="496"/>
        <v>4.5321776780841601E-2</v>
      </c>
      <c r="CA284" s="22">
        <f t="shared" si="497"/>
        <v>4.5567503306295901E-2</v>
      </c>
      <c r="CB284" s="22">
        <f t="shared" si="498"/>
        <v>4.583740404551357E-2</v>
      </c>
      <c r="CC284" s="22">
        <f t="shared" si="499"/>
        <v>4.6137769365832942E-2</v>
      </c>
      <c r="CD284" s="22">
        <f t="shared" si="500"/>
        <v>4.645521716226661E-2</v>
      </c>
      <c r="CE284" s="22">
        <f t="shared" si="501"/>
        <v>4.6796125322790962E-2</v>
      </c>
      <c r="CF284" s="22">
        <f t="shared" si="502"/>
        <v>4.7145200785802852E-2</v>
      </c>
      <c r="CG284" s="22">
        <f t="shared" si="503"/>
        <v>4.7509852279928627E-2</v>
      </c>
      <c r="CH284" s="22">
        <f t="shared" si="504"/>
        <v>4.7876381656252784E-2</v>
      </c>
      <c r="CI284" s="22">
        <f t="shared" si="505"/>
        <v>4.8249241487260196E-2</v>
      </c>
      <c r="CJ284" s="22">
        <f t="shared" si="506"/>
        <v>4.8615125031018294E-2</v>
      </c>
      <c r="CK284" s="22">
        <f t="shared" si="507"/>
        <v>4.8983317960358812E-2</v>
      </c>
      <c r="CL284" s="22">
        <f t="shared" si="508"/>
        <v>4.9339393167434041E-2</v>
      </c>
      <c r="CM284" s="22">
        <f t="shared" si="509"/>
        <v>4.9693029322884663E-2</v>
      </c>
      <c r="CN284" s="22">
        <f t="shared" si="510"/>
        <v>5.0030933085680324E-2</v>
      </c>
      <c r="CO284" s="22">
        <f t="shared" si="511"/>
        <v>5.0362800518050539E-2</v>
      </c>
      <c r="CP284" s="22">
        <f t="shared" si="512"/>
        <v>5.0678294681596112E-2</v>
      </c>
      <c r="CQ284" s="22">
        <f t="shared" si="513"/>
        <v>5.098334388969953E-2</v>
      </c>
      <c r="CR284" s="22">
        <f t="shared" si="514"/>
        <v>5.1268996476874704E-2</v>
      </c>
      <c r="CS284" s="22">
        <f t="shared" si="515"/>
        <v>5.1544114925173128E-2</v>
      </c>
      <c r="CT284" s="22">
        <f t="shared" si="516"/>
        <v>5.1799291672985331E-2</v>
      </c>
      <c r="CU284" s="22" t="str">
        <f t="shared" si="517"/>
        <v/>
      </c>
      <c r="CV284" s="22" t="str">
        <f t="shared" si="518"/>
        <v/>
      </c>
      <c r="CW284" s="22" t="str">
        <f t="shared" si="519"/>
        <v/>
      </c>
      <c r="CX284" s="22" t="str">
        <f t="shared" si="520"/>
        <v/>
      </c>
      <c r="CY284" s="22" t="str">
        <f t="shared" si="521"/>
        <v/>
      </c>
      <c r="CZ284" s="22" t="str">
        <f t="shared" si="522"/>
        <v/>
      </c>
      <c r="DA284" s="22" t="str">
        <f t="shared" si="523"/>
        <v/>
      </c>
      <c r="DB284" s="22" t="str">
        <f t="shared" si="524"/>
        <v/>
      </c>
      <c r="DC284" s="22" t="str">
        <f t="shared" si="525"/>
        <v/>
      </c>
      <c r="DD284" s="22" t="str">
        <f t="shared" si="526"/>
        <v/>
      </c>
      <c r="DE284" s="22" t="str">
        <f t="shared" si="527"/>
        <v/>
      </c>
      <c r="DF284" s="22" t="str">
        <f t="shared" si="528"/>
        <v/>
      </c>
      <c r="DG284" s="22" t="str">
        <f t="shared" si="529"/>
        <v/>
      </c>
      <c r="DH284" s="22" t="str">
        <f t="shared" si="530"/>
        <v/>
      </c>
      <c r="DI284" s="22" t="str">
        <f t="shared" si="531"/>
        <v/>
      </c>
      <c r="DJ284" s="22" t="str">
        <f t="shared" si="532"/>
        <v/>
      </c>
      <c r="DK284" s="22" t="str">
        <f t="shared" si="533"/>
        <v/>
      </c>
      <c r="DL284" s="22" t="str">
        <f t="shared" si="534"/>
        <v/>
      </c>
      <c r="DM284" s="22" t="str">
        <f t="shared" si="535"/>
        <v/>
      </c>
      <c r="DN284" s="22" t="str">
        <f t="shared" si="536"/>
        <v/>
      </c>
      <c r="DO284" s="22" t="str">
        <f t="shared" si="537"/>
        <v/>
      </c>
      <c r="DP284" s="22" t="str">
        <f t="shared" si="538"/>
        <v/>
      </c>
      <c r="DQ284" s="22" t="str">
        <f t="shared" si="539"/>
        <v/>
      </c>
      <c r="DR284" s="22" t="str">
        <f t="shared" si="540"/>
        <v/>
      </c>
      <c r="DS284" s="22" t="str">
        <f t="shared" si="541"/>
        <v/>
      </c>
      <c r="DT284" s="22" t="str">
        <f t="shared" si="542"/>
        <v/>
      </c>
      <c r="DU284" s="22" t="str">
        <f t="shared" si="543"/>
        <v/>
      </c>
      <c r="DV284" s="22" t="str">
        <f t="shared" si="544"/>
        <v/>
      </c>
      <c r="DX284" s="18">
        <f t="shared" si="545"/>
        <v>1.6588808662200158</v>
      </c>
      <c r="DY284" s="18">
        <f t="shared" si="546"/>
        <v>1.6239158385046077</v>
      </c>
      <c r="DZ284" s="18">
        <f t="shared" si="547"/>
        <v>1.5874899236807647</v>
      </c>
      <c r="EA284" s="18">
        <f t="shared" si="548"/>
        <v>1.5516669550275071</v>
      </c>
      <c r="EB284" s="18">
        <f t="shared" si="549"/>
        <v>1.5161624926273189</v>
      </c>
      <c r="EC284" s="18">
        <f t="shared" si="550"/>
        <v>1.4820906883943141</v>
      </c>
      <c r="ED284" s="18">
        <f t="shared" si="551"/>
        <v>1.4482980334673696</v>
      </c>
      <c r="EE284" s="18">
        <f t="shared" si="552"/>
        <v>1.4157802873923242</v>
      </c>
      <c r="EF284" s="18">
        <f t="shared" si="553"/>
        <v>1.3833241360897486</v>
      </c>
      <c r="EG284" s="18">
        <f t="shared" si="554"/>
        <v>1.3518604335986484</v>
      </c>
      <c r="EH284" s="18">
        <f t="shared" si="555"/>
        <v>1.3202369654932495</v>
      </c>
      <c r="EI284" s="18">
        <f t="shared" si="556"/>
        <v>1.2892352416046815</v>
      </c>
      <c r="EJ284" s="18">
        <f t="shared" si="557"/>
        <v>1.2581201255240888</v>
      </c>
      <c r="EK284" s="18">
        <f t="shared" si="558"/>
        <v>1.2277081245488322</v>
      </c>
      <c r="EL284" s="18">
        <f t="shared" si="559"/>
        <v>1.1969853324352722</v>
      </c>
      <c r="EM284" s="18">
        <f t="shared" si="560"/>
        <v>1.1669650998096577</v>
      </c>
      <c r="EN284" s="18">
        <f t="shared" si="561"/>
        <v>1.1366772961698335</v>
      </c>
      <c r="EO284" s="18">
        <f t="shared" si="562"/>
        <v>1.1071431570932448</v>
      </c>
      <c r="EP284" s="18">
        <f t="shared" si="563"/>
        <v>1.0774238942036192</v>
      </c>
      <c r="EQ284" s="18">
        <f t="shared" si="564"/>
        <v>1.0483723920938237</v>
      </c>
      <c r="ER284" s="18">
        <f t="shared" si="565"/>
        <v>1.0193944834576709</v>
      </c>
      <c r="ES284" s="18">
        <f t="shared" si="566"/>
        <v>0.99131672233857138</v>
      </c>
      <c r="ET284" s="18">
        <f t="shared" si="567"/>
        <v>0.9632492290951653</v>
      </c>
      <c r="EU284" s="18">
        <f t="shared" si="568"/>
        <v>0.93614409244564467</v>
      </c>
      <c r="EV284" s="18">
        <f t="shared" si="569"/>
        <v>0.90913662851890675</v>
      </c>
      <c r="EW284" s="18">
        <f t="shared" si="570"/>
        <v>0.88313650828403478</v>
      </c>
      <c r="EX284" s="18">
        <f t="shared" si="571"/>
        <v>0.85730712885500993</v>
      </c>
      <c r="EY284" s="18">
        <f t="shared" si="572"/>
        <v>0.83237594027864836</v>
      </c>
      <c r="EZ284" s="18">
        <f t="shared" si="573"/>
        <v>0.8078117297529519</v>
      </c>
      <c r="FA284" s="18">
        <f t="shared" si="574"/>
        <v>0.78428912611341839</v>
      </c>
      <c r="FB284" s="18">
        <f t="shared" si="575"/>
        <v>0.76103713274371809</v>
      </c>
      <c r="FC284" s="18">
        <f t="shared" si="576"/>
        <v>44.52069047298351</v>
      </c>
      <c r="FD284" s="18">
        <f t="shared" si="577"/>
        <v>0</v>
      </c>
      <c r="FE284" s="18">
        <f t="shared" si="578"/>
        <v>0</v>
      </c>
      <c r="FF284" s="18">
        <f t="shared" si="579"/>
        <v>0</v>
      </c>
      <c r="FG284" s="18">
        <f t="shared" si="580"/>
        <v>0</v>
      </c>
      <c r="FH284" s="18">
        <f t="shared" si="581"/>
        <v>0</v>
      </c>
      <c r="FI284" s="18">
        <f t="shared" si="582"/>
        <v>0</v>
      </c>
      <c r="FJ284" s="18">
        <f t="shared" si="583"/>
        <v>0</v>
      </c>
      <c r="FK284" s="18">
        <f t="shared" si="584"/>
        <v>0</v>
      </c>
      <c r="FL284" s="18">
        <f t="shared" si="585"/>
        <v>0</v>
      </c>
      <c r="FM284" s="18">
        <f t="shared" si="586"/>
        <v>0</v>
      </c>
      <c r="FN284" s="18">
        <f t="shared" si="587"/>
        <v>0</v>
      </c>
      <c r="FO284" s="18">
        <f t="shared" si="588"/>
        <v>0</v>
      </c>
      <c r="FP284" s="18">
        <f t="shared" si="589"/>
        <v>0</v>
      </c>
      <c r="FQ284" s="18">
        <f t="shared" si="590"/>
        <v>0</v>
      </c>
      <c r="FR284" s="18">
        <f t="shared" si="591"/>
        <v>0</v>
      </c>
      <c r="FS284" s="18">
        <f t="shared" si="592"/>
        <v>0</v>
      </c>
      <c r="FT284" s="18">
        <f t="shared" si="593"/>
        <v>0</v>
      </c>
      <c r="FU284" s="18">
        <f t="shared" si="594"/>
        <v>0</v>
      </c>
      <c r="FV284" s="18">
        <f t="shared" si="595"/>
        <v>0</v>
      </c>
      <c r="FW284" s="18">
        <f t="shared" si="596"/>
        <v>0</v>
      </c>
      <c r="FX284" s="18">
        <f t="shared" si="597"/>
        <v>0</v>
      </c>
      <c r="FY284" s="18">
        <f t="shared" si="598"/>
        <v>0</v>
      </c>
      <c r="FZ284" s="18">
        <f t="shared" si="599"/>
        <v>0</v>
      </c>
      <c r="GA284" s="18">
        <f t="shared" si="600"/>
        <v>0</v>
      </c>
      <c r="GB284" s="18">
        <f t="shared" si="601"/>
        <v>0</v>
      </c>
      <c r="GC284" s="18">
        <f t="shared" si="602"/>
        <v>0</v>
      </c>
      <c r="GD284" s="18">
        <f t="shared" si="603"/>
        <v>0</v>
      </c>
      <c r="GE284" s="18">
        <f t="shared" si="604"/>
        <v>0</v>
      </c>
    </row>
    <row r="285" spans="1:187" x14ac:dyDescent="0.2">
      <c r="A285">
        <v>282</v>
      </c>
      <c r="B285" s="16">
        <f>Bonds!B285</f>
        <v>52185</v>
      </c>
      <c r="C285" s="17">
        <f>Bonds!C285</f>
        <v>2.75</v>
      </c>
      <c r="D285">
        <f>Bonds!Q285</f>
        <v>33</v>
      </c>
      <c r="E285">
        <f t="shared" si="484"/>
        <v>0</v>
      </c>
      <c r="F285" s="16">
        <f>IF(1&gt;$D285,"",IF($E285=1,EOMONTH(EDATE(Bonds!$I285,6*(1-1)),0),EDATE(Bonds!$I285,6*(1-1))))</f>
        <v>46341</v>
      </c>
      <c r="G285" s="16">
        <f>IF(2&gt;$D285,"",IF($E285=1,EOMONTH(EDATE(Bonds!$I285,6*(2-1)),0),EDATE(Bonds!$I285,6*(2-1))))</f>
        <v>46522</v>
      </c>
      <c r="H285" s="16">
        <f>IF(3&gt;$D285,"",IF($E285=1,EOMONTH(EDATE(Bonds!$I285,6*(3-1)),0),EDATE(Bonds!$I285,6*(3-1))))</f>
        <v>46706</v>
      </c>
      <c r="I285" s="16">
        <f>IF(4&gt;$D285,"",IF($E285=1,EOMONTH(EDATE(Bonds!$I285,6*(4-1)),0),EDATE(Bonds!$I285,6*(4-1))))</f>
        <v>46888</v>
      </c>
      <c r="J285" s="16">
        <f>IF(5&gt;$D285,"",IF($E285=1,EOMONTH(EDATE(Bonds!$I285,6*(5-1)),0),EDATE(Bonds!$I285,6*(5-1))))</f>
        <v>47072</v>
      </c>
      <c r="K285" s="16">
        <f>IF(6&gt;$D285,"",IF($E285=1,EOMONTH(EDATE(Bonds!$I285,6*(6-1)),0),EDATE(Bonds!$I285,6*(6-1))))</f>
        <v>47253</v>
      </c>
      <c r="L285" s="16">
        <f>IF(7&gt;$D285,"",IF($E285=1,EOMONTH(EDATE(Bonds!$I285,6*(7-1)),0),EDATE(Bonds!$I285,6*(7-1))))</f>
        <v>47437</v>
      </c>
      <c r="M285" s="16">
        <f>IF(8&gt;$D285,"",IF($E285=1,EOMONTH(EDATE(Bonds!$I285,6*(8-1)),0),EDATE(Bonds!$I285,6*(8-1))))</f>
        <v>47618</v>
      </c>
      <c r="N285" s="16">
        <f>IF(9&gt;$D285,"",IF($E285=1,EOMONTH(EDATE(Bonds!$I285,6*(9-1)),0),EDATE(Bonds!$I285,6*(9-1))))</f>
        <v>47802</v>
      </c>
      <c r="O285" s="16">
        <f>IF(10&gt;$D285,"",IF($E285=1,EOMONTH(EDATE(Bonds!$I285,6*(10-1)),0),EDATE(Bonds!$I285,6*(10-1))))</f>
        <v>47983</v>
      </c>
      <c r="P285" s="16">
        <f>IF(11&gt;$D285,"",IF($E285=1,EOMONTH(EDATE(Bonds!$I285,6*(11-1)),0),EDATE(Bonds!$I285,6*(11-1))))</f>
        <v>48167</v>
      </c>
      <c r="Q285" s="16">
        <f>IF(12&gt;$D285,"",IF($E285=1,EOMONTH(EDATE(Bonds!$I285,6*(12-1)),0),EDATE(Bonds!$I285,6*(12-1))))</f>
        <v>48349</v>
      </c>
      <c r="R285" s="16">
        <f>IF(13&gt;$D285,"",IF($E285=1,EOMONTH(EDATE(Bonds!$I285,6*(13-1)),0),EDATE(Bonds!$I285,6*(13-1))))</f>
        <v>48533</v>
      </c>
      <c r="S285" s="16">
        <f>IF(14&gt;$D285,"",IF($E285=1,EOMONTH(EDATE(Bonds!$I285,6*(14-1)),0),EDATE(Bonds!$I285,6*(14-1))))</f>
        <v>48714</v>
      </c>
      <c r="T285" s="16">
        <f>IF(15&gt;$D285,"",IF($E285=1,EOMONTH(EDATE(Bonds!$I285,6*(15-1)),0),EDATE(Bonds!$I285,6*(15-1))))</f>
        <v>48898</v>
      </c>
      <c r="U285" s="16">
        <f>IF(16&gt;$D285,"",IF($E285=1,EOMONTH(EDATE(Bonds!$I285,6*(16-1)),0),EDATE(Bonds!$I285,6*(16-1))))</f>
        <v>49079</v>
      </c>
      <c r="V285" s="16">
        <f>IF(17&gt;$D285,"",IF($E285=1,EOMONTH(EDATE(Bonds!$I285,6*(17-1)),0),EDATE(Bonds!$I285,6*(17-1))))</f>
        <v>49263</v>
      </c>
      <c r="W285" s="16">
        <f>IF(18&gt;$D285,"",IF($E285=1,EOMONTH(EDATE(Bonds!$I285,6*(18-1)),0),EDATE(Bonds!$I285,6*(18-1))))</f>
        <v>49444</v>
      </c>
      <c r="X285" s="16">
        <f>IF(19&gt;$D285,"",IF($E285=1,EOMONTH(EDATE(Bonds!$I285,6*(19-1)),0),EDATE(Bonds!$I285,6*(19-1))))</f>
        <v>49628</v>
      </c>
      <c r="Y285" s="16">
        <f>IF(20&gt;$D285,"",IF($E285=1,EOMONTH(EDATE(Bonds!$I285,6*(20-1)),0),EDATE(Bonds!$I285,6*(20-1))))</f>
        <v>49810</v>
      </c>
      <c r="Z285" s="16">
        <f>IF(21&gt;$D285,"",IF($E285=1,EOMONTH(EDATE(Bonds!$I285,6*(21-1)),0),EDATE(Bonds!$I285,6*(21-1))))</f>
        <v>49994</v>
      </c>
      <c r="AA285" s="16">
        <f>IF(22&gt;$D285,"",IF($E285=1,EOMONTH(EDATE(Bonds!$I285,6*(22-1)),0),EDATE(Bonds!$I285,6*(22-1))))</f>
        <v>50175</v>
      </c>
      <c r="AB285" s="16">
        <f>IF(23&gt;$D285,"",IF($E285=1,EOMONTH(EDATE(Bonds!$I285,6*(23-1)),0),EDATE(Bonds!$I285,6*(23-1))))</f>
        <v>50359</v>
      </c>
      <c r="AC285" s="16">
        <f>IF(24&gt;$D285,"",IF($E285=1,EOMONTH(EDATE(Bonds!$I285,6*(24-1)),0),EDATE(Bonds!$I285,6*(24-1))))</f>
        <v>50540</v>
      </c>
      <c r="AD285" s="16">
        <f>IF(25&gt;$D285,"",IF($E285=1,EOMONTH(EDATE(Bonds!$I285,6*(25-1)),0),EDATE(Bonds!$I285,6*(25-1))))</f>
        <v>50724</v>
      </c>
      <c r="AE285" s="16">
        <f>IF(26&gt;$D285,"",IF($E285=1,EOMONTH(EDATE(Bonds!$I285,6*(26-1)),0),EDATE(Bonds!$I285,6*(26-1))))</f>
        <v>50905</v>
      </c>
      <c r="AF285" s="16">
        <f>IF(27&gt;$D285,"",IF($E285=1,EOMONTH(EDATE(Bonds!$I285,6*(27-1)),0),EDATE(Bonds!$I285,6*(27-1))))</f>
        <v>51089</v>
      </c>
      <c r="AG285" s="16">
        <f>IF(28&gt;$D285,"",IF($E285=1,EOMONTH(EDATE(Bonds!$I285,6*(28-1)),0),EDATE(Bonds!$I285,6*(28-1))))</f>
        <v>51271</v>
      </c>
      <c r="AH285" s="16">
        <f>IF(29&gt;$D285,"",IF($E285=1,EOMONTH(EDATE(Bonds!$I285,6*(29-1)),0),EDATE(Bonds!$I285,6*(29-1))))</f>
        <v>51455</v>
      </c>
      <c r="AI285" s="16">
        <f>IF(30&gt;$D285,"",IF($E285=1,EOMONTH(EDATE(Bonds!$I285,6*(30-1)),0),EDATE(Bonds!$I285,6*(30-1))))</f>
        <v>51636</v>
      </c>
      <c r="AJ285" s="16">
        <f>IF(31&gt;$D285,"",IF($E285=1,EOMONTH(EDATE(Bonds!$I285,6*(31-1)),0),EDATE(Bonds!$I285,6*(31-1))))</f>
        <v>51820</v>
      </c>
      <c r="AK285" s="16">
        <f>IF(32&gt;$D285,"",IF($E285=1,EOMONTH(EDATE(Bonds!$I285,6*(32-1)),0),EDATE(Bonds!$I285,6*(32-1))))</f>
        <v>52001</v>
      </c>
      <c r="AL285" s="16">
        <f>IF(33&gt;$D285,"",IF($E285=1,EOMONTH(EDATE(Bonds!$I285,6*(33-1)),0),EDATE(Bonds!$I285,6*(33-1))))</f>
        <v>52185</v>
      </c>
      <c r="AM285" s="16" t="str">
        <f>IF(34&gt;$D285,"",IF($E285=1,EOMONTH(EDATE(Bonds!$I285,6*(34-1)),0),EDATE(Bonds!$I285,6*(34-1))))</f>
        <v/>
      </c>
      <c r="AN285" s="16" t="str">
        <f>IF(35&gt;$D285,"",IF($E285=1,EOMONTH(EDATE(Bonds!$I285,6*(35-1)),0),EDATE(Bonds!$I285,6*(35-1))))</f>
        <v/>
      </c>
      <c r="AO285" s="16" t="str">
        <f>IF(36&gt;$D285,"",IF($E285=1,EOMONTH(EDATE(Bonds!$I285,6*(36-1)),0),EDATE(Bonds!$I285,6*(36-1))))</f>
        <v/>
      </c>
      <c r="AP285" s="16" t="str">
        <f>IF(37&gt;$D285,"",IF($E285=1,EOMONTH(EDATE(Bonds!$I285,6*(37-1)),0),EDATE(Bonds!$I285,6*(37-1))))</f>
        <v/>
      </c>
      <c r="AQ285" s="16" t="str">
        <f>IF(38&gt;$D285,"",IF($E285=1,EOMONTH(EDATE(Bonds!$I285,6*(38-1)),0),EDATE(Bonds!$I285,6*(38-1))))</f>
        <v/>
      </c>
      <c r="AR285" s="16" t="str">
        <f>IF(39&gt;$D285,"",IF($E285=1,EOMONTH(EDATE(Bonds!$I285,6*(39-1)),0),EDATE(Bonds!$I285,6*(39-1))))</f>
        <v/>
      </c>
      <c r="AS285" s="16" t="str">
        <f>IF(40&gt;$D285,"",IF($E285=1,EOMONTH(EDATE(Bonds!$I285,6*(40-1)),0),EDATE(Bonds!$I285,6*(40-1))))</f>
        <v/>
      </c>
      <c r="AT285" s="16" t="str">
        <f>IF(41&gt;$D285,"",IF($E285=1,EOMONTH(EDATE(Bonds!$I285,6*(41-1)),0),EDATE(Bonds!$I285,6*(41-1))))</f>
        <v/>
      </c>
      <c r="AU285" s="16" t="str">
        <f>IF(42&gt;$D285,"",IF($E285=1,EOMONTH(EDATE(Bonds!$I285,6*(42-1)),0),EDATE(Bonds!$I285,6*(42-1))))</f>
        <v/>
      </c>
      <c r="AV285" s="16" t="str">
        <f>IF(43&gt;$D285,"",IF($E285=1,EOMONTH(EDATE(Bonds!$I285,6*(43-1)),0),EDATE(Bonds!$I285,6*(43-1))))</f>
        <v/>
      </c>
      <c r="AW285" s="16" t="str">
        <f>IF(44&gt;$D285,"",IF($E285=1,EOMONTH(EDATE(Bonds!$I285,6*(44-1)),0),EDATE(Bonds!$I285,6*(44-1))))</f>
        <v/>
      </c>
      <c r="AX285" s="16" t="str">
        <f>IF(45&gt;$D285,"",IF($E285=1,EOMONTH(EDATE(Bonds!$I285,6*(45-1)),0),EDATE(Bonds!$I285,6*(45-1))))</f>
        <v/>
      </c>
      <c r="AY285" s="16" t="str">
        <f>IF(46&gt;$D285,"",IF($E285=1,EOMONTH(EDATE(Bonds!$I285,6*(46-1)),0),EDATE(Bonds!$I285,6*(46-1))))</f>
        <v/>
      </c>
      <c r="AZ285" s="16" t="str">
        <f>IF(47&gt;$D285,"",IF($E285=1,EOMONTH(EDATE(Bonds!$I285,6*(47-1)),0),EDATE(Bonds!$I285,6*(47-1))))</f>
        <v/>
      </c>
      <c r="BA285" s="16" t="str">
        <f>IF(48&gt;$D285,"",IF($E285=1,EOMONTH(EDATE(Bonds!$I285,6*(48-1)),0),EDATE(Bonds!$I285,6*(48-1))))</f>
        <v/>
      </c>
      <c r="BB285" s="16" t="str">
        <f>IF(49&gt;$D285,"",IF($E285=1,EOMONTH(EDATE(Bonds!$I285,6*(49-1)),0),EDATE(Bonds!$I285,6*(49-1))))</f>
        <v/>
      </c>
      <c r="BC285" s="16" t="str">
        <f>IF(50&gt;$D285,"",IF($E285=1,EOMONTH(EDATE(Bonds!$I285,6*(50-1)),0),EDATE(Bonds!$I285,6*(50-1))))</f>
        <v/>
      </c>
      <c r="BD285" s="16" t="str">
        <f>IF(51&gt;$D285,"",IF($E285=1,EOMONTH(EDATE(Bonds!$I285,6*(51-1)),0),EDATE(Bonds!$I285,6*(51-1))))</f>
        <v/>
      </c>
      <c r="BE285" s="16" t="str">
        <f>IF(52&gt;$D285,"",IF($E285=1,EOMONTH(EDATE(Bonds!$I285,6*(52-1)),0),EDATE(Bonds!$I285,6*(52-1))))</f>
        <v/>
      </c>
      <c r="BF285" s="16" t="str">
        <f>IF(53&gt;$D285,"",IF($E285=1,EOMONTH(EDATE(Bonds!$I285,6*(53-1)),0),EDATE(Bonds!$I285,6*(53-1))))</f>
        <v/>
      </c>
      <c r="BG285" s="16" t="str">
        <f>IF(54&gt;$D285,"",IF($E285=1,EOMONTH(EDATE(Bonds!$I285,6*(54-1)),0),EDATE(Bonds!$I285,6*(54-1))))</f>
        <v/>
      </c>
      <c r="BH285" s="16" t="str">
        <f>IF(55&gt;$D285,"",IF($E285=1,EOMONTH(EDATE(Bonds!$I285,6*(55-1)),0),EDATE(Bonds!$I285,6*(55-1))))</f>
        <v/>
      </c>
      <c r="BI285" s="16" t="str">
        <f>IF(56&gt;$D285,"",IF($E285=1,EOMONTH(EDATE(Bonds!$I285,6*(56-1)),0),EDATE(Bonds!$I285,6*(56-1))))</f>
        <v/>
      </c>
      <c r="BJ285" s="16" t="str">
        <f>IF(57&gt;$D285,"",IF($E285=1,EOMONTH(EDATE(Bonds!$I285,6*(57-1)),0),EDATE(Bonds!$I285,6*(57-1))))</f>
        <v/>
      </c>
      <c r="BK285" s="16" t="str">
        <f>IF(58&gt;$D285,"",IF($E285=1,EOMONTH(EDATE(Bonds!$I285,6*(58-1)),0),EDATE(Bonds!$I285,6*(58-1))))</f>
        <v/>
      </c>
      <c r="BL285" s="16" t="str">
        <f>IF(59&gt;$D285,"",IF($E285=1,EOMONTH(EDATE(Bonds!$I285,6*(59-1)),0),EDATE(Bonds!$I285,6*(59-1))))</f>
        <v/>
      </c>
      <c r="BM285" s="16" t="str">
        <f>IF(60&gt;$D285,"",IF($E285=1,EOMONTH(EDATE(Bonds!$I285,6*(60-1)),0),EDATE(Bonds!$I285,6*(60-1))))</f>
        <v/>
      </c>
      <c r="BO285" s="22">
        <f t="shared" si="485"/>
        <v>3.7565785405683505E-2</v>
      </c>
      <c r="BP285" s="22">
        <f t="shared" si="486"/>
        <v>4.0160676278393273E-2</v>
      </c>
      <c r="BQ285" s="22">
        <f t="shared" si="487"/>
        <v>4.1870554774944578E-2</v>
      </c>
      <c r="BR285" s="22">
        <f t="shared" si="488"/>
        <v>4.2944346408813706E-2</v>
      </c>
      <c r="BS285" s="22">
        <f t="shared" si="489"/>
        <v>4.3623509349526628E-2</v>
      </c>
      <c r="BT285" s="22">
        <f t="shared" si="490"/>
        <v>4.4041581237153717E-2</v>
      </c>
      <c r="BU285" s="22">
        <f t="shared" si="491"/>
        <v>4.4317074211346924E-2</v>
      </c>
      <c r="BV285" s="22">
        <f t="shared" si="492"/>
        <v>4.4510349250378764E-2</v>
      </c>
      <c r="BW285" s="22">
        <f t="shared" si="493"/>
        <v>4.4674613164434704E-2</v>
      </c>
      <c r="BX285" s="22">
        <f t="shared" si="494"/>
        <v>4.4833625781918747E-2</v>
      </c>
      <c r="BY285" s="22">
        <f t="shared" si="495"/>
        <v>4.5010512910652625E-2</v>
      </c>
      <c r="BZ285" s="22">
        <f t="shared" si="496"/>
        <v>4.5210114329299472E-2</v>
      </c>
      <c r="CA285" s="22">
        <f t="shared" si="497"/>
        <v>4.5440922075908718E-2</v>
      </c>
      <c r="CB285" s="22">
        <f t="shared" si="498"/>
        <v>4.5696854602848114E-2</v>
      </c>
      <c r="CC285" s="22">
        <f t="shared" si="499"/>
        <v>4.5984524498779974E-2</v>
      </c>
      <c r="CD285" s="22">
        <f t="shared" si="500"/>
        <v>4.6291383442721178E-2</v>
      </c>
      <c r="CE285" s="22">
        <f t="shared" si="501"/>
        <v>4.6623645537634352E-2</v>
      </c>
      <c r="CF285" s="22">
        <f t="shared" si="502"/>
        <v>4.6966325803694697E-2</v>
      </c>
      <c r="CG285" s="22">
        <f t="shared" si="503"/>
        <v>4.7326545055286634E-2</v>
      </c>
      <c r="CH285" s="22">
        <f t="shared" si="504"/>
        <v>4.7690605889772114E-2</v>
      </c>
      <c r="CI285" s="22">
        <f t="shared" si="505"/>
        <v>4.8062733545475515E-2</v>
      </c>
      <c r="CJ285" s="22">
        <f t="shared" si="506"/>
        <v>4.8429443223478592E-2</v>
      </c>
      <c r="CK285" s="22">
        <f t="shared" si="507"/>
        <v>4.8799858255796857E-2</v>
      </c>
      <c r="CL285" s="22">
        <f t="shared" si="508"/>
        <v>4.9159299064806136E-2</v>
      </c>
      <c r="CM285" s="22">
        <f t="shared" si="509"/>
        <v>4.9517382545170303E-2</v>
      </c>
      <c r="CN285" s="22">
        <f t="shared" si="510"/>
        <v>4.986051383334713E-2</v>
      </c>
      <c r="CO285" s="22">
        <f t="shared" si="511"/>
        <v>5.0198416914347857E-2</v>
      </c>
      <c r="CP285" s="22">
        <f t="shared" si="512"/>
        <v>5.0520467743513063E-2</v>
      </c>
      <c r="CQ285" s="22">
        <f t="shared" si="513"/>
        <v>5.0832622154490456E-2</v>
      </c>
      <c r="CR285" s="22">
        <f t="shared" si="514"/>
        <v>5.1125631182393605E-2</v>
      </c>
      <c r="CS285" s="22">
        <f t="shared" si="515"/>
        <v>5.140851143245688E-2</v>
      </c>
      <c r="CT285" s="22">
        <f t="shared" si="516"/>
        <v>5.1671525730408396E-2</v>
      </c>
      <c r="CU285" s="22">
        <f t="shared" si="517"/>
        <v>5.1923018464972291E-2</v>
      </c>
      <c r="CV285" s="22" t="str">
        <f t="shared" si="518"/>
        <v/>
      </c>
      <c r="CW285" s="22" t="str">
        <f t="shared" si="519"/>
        <v/>
      </c>
      <c r="CX285" s="22" t="str">
        <f t="shared" si="520"/>
        <v/>
      </c>
      <c r="CY285" s="22" t="str">
        <f t="shared" si="521"/>
        <v/>
      </c>
      <c r="CZ285" s="22" t="str">
        <f t="shared" si="522"/>
        <v/>
      </c>
      <c r="DA285" s="22" t="str">
        <f t="shared" si="523"/>
        <v/>
      </c>
      <c r="DB285" s="22" t="str">
        <f t="shared" si="524"/>
        <v/>
      </c>
      <c r="DC285" s="22" t="str">
        <f t="shared" si="525"/>
        <v/>
      </c>
      <c r="DD285" s="22" t="str">
        <f t="shared" si="526"/>
        <v/>
      </c>
      <c r="DE285" s="22" t="str">
        <f t="shared" si="527"/>
        <v/>
      </c>
      <c r="DF285" s="22" t="str">
        <f t="shared" si="528"/>
        <v/>
      </c>
      <c r="DG285" s="22" t="str">
        <f t="shared" si="529"/>
        <v/>
      </c>
      <c r="DH285" s="22" t="str">
        <f t="shared" si="530"/>
        <v/>
      </c>
      <c r="DI285" s="22" t="str">
        <f t="shared" si="531"/>
        <v/>
      </c>
      <c r="DJ285" s="22" t="str">
        <f t="shared" si="532"/>
        <v/>
      </c>
      <c r="DK285" s="22" t="str">
        <f t="shared" si="533"/>
        <v/>
      </c>
      <c r="DL285" s="22" t="str">
        <f t="shared" si="534"/>
        <v/>
      </c>
      <c r="DM285" s="22" t="str">
        <f t="shared" si="535"/>
        <v/>
      </c>
      <c r="DN285" s="22" t="str">
        <f t="shared" si="536"/>
        <v/>
      </c>
      <c r="DO285" s="22" t="str">
        <f t="shared" si="537"/>
        <v/>
      </c>
      <c r="DP285" s="22" t="str">
        <f t="shared" si="538"/>
        <v/>
      </c>
      <c r="DQ285" s="22" t="str">
        <f t="shared" si="539"/>
        <v/>
      </c>
      <c r="DR285" s="22" t="str">
        <f t="shared" si="540"/>
        <v/>
      </c>
      <c r="DS285" s="22" t="str">
        <f t="shared" si="541"/>
        <v/>
      </c>
      <c r="DT285" s="22" t="str">
        <f t="shared" si="542"/>
        <v/>
      </c>
      <c r="DU285" s="22" t="str">
        <f t="shared" si="543"/>
        <v/>
      </c>
      <c r="DV285" s="22" t="str">
        <f t="shared" si="544"/>
        <v/>
      </c>
      <c r="DX285" s="18">
        <f t="shared" si="545"/>
        <v>1.365410578935482</v>
      </c>
      <c r="DY285" s="18">
        <f t="shared" si="546"/>
        <v>1.3378401000148279</v>
      </c>
      <c r="DZ285" s="18">
        <f t="shared" si="547"/>
        <v>1.3083707156535054</v>
      </c>
      <c r="EA285" s="18">
        <f t="shared" si="548"/>
        <v>1.2790216488142057</v>
      </c>
      <c r="EB285" s="18">
        <f t="shared" si="549"/>
        <v>1.2497706774021791</v>
      </c>
      <c r="EC285" s="18">
        <f t="shared" si="550"/>
        <v>1.2216532960537667</v>
      </c>
      <c r="ED285" s="18">
        <f t="shared" si="551"/>
        <v>1.1937800200815816</v>
      </c>
      <c r="EE285" s="18">
        <f t="shared" si="552"/>
        <v>1.1669997543238022</v>
      </c>
      <c r="EF285" s="18">
        <f t="shared" si="553"/>
        <v>1.1403211584041106</v>
      </c>
      <c r="EG285" s="18">
        <f t="shared" si="554"/>
        <v>1.1145060086008165</v>
      </c>
      <c r="EH285" s="18">
        <f t="shared" si="555"/>
        <v>1.0885998507095038</v>
      </c>
      <c r="EI285" s="18">
        <f t="shared" si="556"/>
        <v>1.0632321473967494</v>
      </c>
      <c r="EJ285" s="18">
        <f t="shared" si="557"/>
        <v>1.0377900509986149</v>
      </c>
      <c r="EK285" s="18">
        <f t="shared" si="558"/>
        <v>1.0129310837925147</v>
      </c>
      <c r="EL285" s="18">
        <f t="shared" si="559"/>
        <v>0.98781791944604058</v>
      </c>
      <c r="EM285" s="18">
        <f t="shared" si="560"/>
        <v>0.96327224147939494</v>
      </c>
      <c r="EN285" s="18">
        <f t="shared" si="561"/>
        <v>0.93849574739492836</v>
      </c>
      <c r="EO285" s="18">
        <f t="shared" si="562"/>
        <v>0.91432035924796973</v>
      </c>
      <c r="EP285" s="18">
        <f t="shared" si="563"/>
        <v>0.88997536351022244</v>
      </c>
      <c r="EQ285" s="18">
        <f t="shared" si="564"/>
        <v>0.86615808678200223</v>
      </c>
      <c r="ER285" s="18">
        <f t="shared" si="565"/>
        <v>0.84238106690307035</v>
      </c>
      <c r="ES285" s="18">
        <f t="shared" si="566"/>
        <v>0.81932297544653565</v>
      </c>
      <c r="ET285" s="18">
        <f t="shared" si="567"/>
        <v>0.79625381184337418</v>
      </c>
      <c r="EU285" s="18">
        <f t="shared" si="568"/>
        <v>0.77395722064782957</v>
      </c>
      <c r="EV285" s="18">
        <f t="shared" si="569"/>
        <v>0.75172327523969551</v>
      </c>
      <c r="EW285" s="18">
        <f t="shared" si="570"/>
        <v>0.73030232988514454</v>
      </c>
      <c r="EX285" s="18">
        <f t="shared" si="571"/>
        <v>0.70900669307515518</v>
      </c>
      <c r="EY285" s="18">
        <f t="shared" si="572"/>
        <v>0.68843756582761439</v>
      </c>
      <c r="EZ285" s="18">
        <f t="shared" si="573"/>
        <v>0.66815824751931008</v>
      </c>
      <c r="FA285" s="18">
        <f t="shared" si="574"/>
        <v>0.64872727649900852</v>
      </c>
      <c r="FB285" s="18">
        <f t="shared" si="575"/>
        <v>0.62950920844353864</v>
      </c>
      <c r="FC285" s="18">
        <f t="shared" si="576"/>
        <v>0.61113627523452208</v>
      </c>
      <c r="FD285" s="18">
        <f t="shared" si="577"/>
        <v>43.720446157872431</v>
      </c>
      <c r="FE285" s="18">
        <f t="shared" si="578"/>
        <v>0</v>
      </c>
      <c r="FF285" s="18">
        <f t="shared" si="579"/>
        <v>0</v>
      </c>
      <c r="FG285" s="18">
        <f t="shared" si="580"/>
        <v>0</v>
      </c>
      <c r="FH285" s="18">
        <f t="shared" si="581"/>
        <v>0</v>
      </c>
      <c r="FI285" s="18">
        <f t="shared" si="582"/>
        <v>0</v>
      </c>
      <c r="FJ285" s="18">
        <f t="shared" si="583"/>
        <v>0</v>
      </c>
      <c r="FK285" s="18">
        <f t="shared" si="584"/>
        <v>0</v>
      </c>
      <c r="FL285" s="18">
        <f t="shared" si="585"/>
        <v>0</v>
      </c>
      <c r="FM285" s="18">
        <f t="shared" si="586"/>
        <v>0</v>
      </c>
      <c r="FN285" s="18">
        <f t="shared" si="587"/>
        <v>0</v>
      </c>
      <c r="FO285" s="18">
        <f t="shared" si="588"/>
        <v>0</v>
      </c>
      <c r="FP285" s="18">
        <f t="shared" si="589"/>
        <v>0</v>
      </c>
      <c r="FQ285" s="18">
        <f t="shared" si="590"/>
        <v>0</v>
      </c>
      <c r="FR285" s="18">
        <f t="shared" si="591"/>
        <v>0</v>
      </c>
      <c r="FS285" s="18">
        <f t="shared" si="592"/>
        <v>0</v>
      </c>
      <c r="FT285" s="18">
        <f t="shared" si="593"/>
        <v>0</v>
      </c>
      <c r="FU285" s="18">
        <f t="shared" si="594"/>
        <v>0</v>
      </c>
      <c r="FV285" s="18">
        <f t="shared" si="595"/>
        <v>0</v>
      </c>
      <c r="FW285" s="18">
        <f t="shared" si="596"/>
        <v>0</v>
      </c>
      <c r="FX285" s="18">
        <f t="shared" si="597"/>
        <v>0</v>
      </c>
      <c r="FY285" s="18">
        <f t="shared" si="598"/>
        <v>0</v>
      </c>
      <c r="FZ285" s="18">
        <f t="shared" si="599"/>
        <v>0</v>
      </c>
      <c r="GA285" s="18">
        <f t="shared" si="600"/>
        <v>0</v>
      </c>
      <c r="GB285" s="18">
        <f t="shared" si="601"/>
        <v>0</v>
      </c>
      <c r="GC285" s="18">
        <f t="shared" si="602"/>
        <v>0</v>
      </c>
      <c r="GD285" s="18">
        <f t="shared" si="603"/>
        <v>0</v>
      </c>
      <c r="GE285" s="18">
        <f t="shared" si="604"/>
        <v>0</v>
      </c>
    </row>
    <row r="286" spans="1:187" x14ac:dyDescent="0.2">
      <c r="A286">
        <v>283</v>
      </c>
      <c r="B286" s="16">
        <f>Bonds!B286</f>
        <v>52185</v>
      </c>
      <c r="C286" s="17">
        <f>Bonds!C286</f>
        <v>4</v>
      </c>
      <c r="D286">
        <f>Bonds!Q286</f>
        <v>33</v>
      </c>
      <c r="E286">
        <f t="shared" si="484"/>
        <v>0</v>
      </c>
      <c r="F286" s="16">
        <f>IF(1&gt;$D286,"",IF($E286=1,EOMONTH(EDATE(Bonds!$I286,6*(1-1)),0),EDATE(Bonds!$I286,6*(1-1))))</f>
        <v>46341</v>
      </c>
      <c r="G286" s="16">
        <f>IF(2&gt;$D286,"",IF($E286=1,EOMONTH(EDATE(Bonds!$I286,6*(2-1)),0),EDATE(Bonds!$I286,6*(2-1))))</f>
        <v>46522</v>
      </c>
      <c r="H286" s="16">
        <f>IF(3&gt;$D286,"",IF($E286=1,EOMONTH(EDATE(Bonds!$I286,6*(3-1)),0),EDATE(Bonds!$I286,6*(3-1))))</f>
        <v>46706</v>
      </c>
      <c r="I286" s="16">
        <f>IF(4&gt;$D286,"",IF($E286=1,EOMONTH(EDATE(Bonds!$I286,6*(4-1)),0),EDATE(Bonds!$I286,6*(4-1))))</f>
        <v>46888</v>
      </c>
      <c r="J286" s="16">
        <f>IF(5&gt;$D286,"",IF($E286=1,EOMONTH(EDATE(Bonds!$I286,6*(5-1)),0),EDATE(Bonds!$I286,6*(5-1))))</f>
        <v>47072</v>
      </c>
      <c r="K286" s="16">
        <f>IF(6&gt;$D286,"",IF($E286=1,EOMONTH(EDATE(Bonds!$I286,6*(6-1)),0),EDATE(Bonds!$I286,6*(6-1))))</f>
        <v>47253</v>
      </c>
      <c r="L286" s="16">
        <f>IF(7&gt;$D286,"",IF($E286=1,EOMONTH(EDATE(Bonds!$I286,6*(7-1)),0),EDATE(Bonds!$I286,6*(7-1))))</f>
        <v>47437</v>
      </c>
      <c r="M286" s="16">
        <f>IF(8&gt;$D286,"",IF($E286=1,EOMONTH(EDATE(Bonds!$I286,6*(8-1)),0),EDATE(Bonds!$I286,6*(8-1))))</f>
        <v>47618</v>
      </c>
      <c r="N286" s="16">
        <f>IF(9&gt;$D286,"",IF($E286=1,EOMONTH(EDATE(Bonds!$I286,6*(9-1)),0),EDATE(Bonds!$I286,6*(9-1))))</f>
        <v>47802</v>
      </c>
      <c r="O286" s="16">
        <f>IF(10&gt;$D286,"",IF($E286=1,EOMONTH(EDATE(Bonds!$I286,6*(10-1)),0),EDATE(Bonds!$I286,6*(10-1))))</f>
        <v>47983</v>
      </c>
      <c r="P286" s="16">
        <f>IF(11&gt;$D286,"",IF($E286=1,EOMONTH(EDATE(Bonds!$I286,6*(11-1)),0),EDATE(Bonds!$I286,6*(11-1))))</f>
        <v>48167</v>
      </c>
      <c r="Q286" s="16">
        <f>IF(12&gt;$D286,"",IF($E286=1,EOMONTH(EDATE(Bonds!$I286,6*(12-1)),0),EDATE(Bonds!$I286,6*(12-1))))</f>
        <v>48349</v>
      </c>
      <c r="R286" s="16">
        <f>IF(13&gt;$D286,"",IF($E286=1,EOMONTH(EDATE(Bonds!$I286,6*(13-1)),0),EDATE(Bonds!$I286,6*(13-1))))</f>
        <v>48533</v>
      </c>
      <c r="S286" s="16">
        <f>IF(14&gt;$D286,"",IF($E286=1,EOMONTH(EDATE(Bonds!$I286,6*(14-1)),0),EDATE(Bonds!$I286,6*(14-1))))</f>
        <v>48714</v>
      </c>
      <c r="T286" s="16">
        <f>IF(15&gt;$D286,"",IF($E286=1,EOMONTH(EDATE(Bonds!$I286,6*(15-1)),0),EDATE(Bonds!$I286,6*(15-1))))</f>
        <v>48898</v>
      </c>
      <c r="U286" s="16">
        <f>IF(16&gt;$D286,"",IF($E286=1,EOMONTH(EDATE(Bonds!$I286,6*(16-1)),0),EDATE(Bonds!$I286,6*(16-1))))</f>
        <v>49079</v>
      </c>
      <c r="V286" s="16">
        <f>IF(17&gt;$D286,"",IF($E286=1,EOMONTH(EDATE(Bonds!$I286,6*(17-1)),0),EDATE(Bonds!$I286,6*(17-1))))</f>
        <v>49263</v>
      </c>
      <c r="W286" s="16">
        <f>IF(18&gt;$D286,"",IF($E286=1,EOMONTH(EDATE(Bonds!$I286,6*(18-1)),0),EDATE(Bonds!$I286,6*(18-1))))</f>
        <v>49444</v>
      </c>
      <c r="X286" s="16">
        <f>IF(19&gt;$D286,"",IF($E286=1,EOMONTH(EDATE(Bonds!$I286,6*(19-1)),0),EDATE(Bonds!$I286,6*(19-1))))</f>
        <v>49628</v>
      </c>
      <c r="Y286" s="16">
        <f>IF(20&gt;$D286,"",IF($E286=1,EOMONTH(EDATE(Bonds!$I286,6*(20-1)),0),EDATE(Bonds!$I286,6*(20-1))))</f>
        <v>49810</v>
      </c>
      <c r="Z286" s="16">
        <f>IF(21&gt;$D286,"",IF($E286=1,EOMONTH(EDATE(Bonds!$I286,6*(21-1)),0),EDATE(Bonds!$I286,6*(21-1))))</f>
        <v>49994</v>
      </c>
      <c r="AA286" s="16">
        <f>IF(22&gt;$D286,"",IF($E286=1,EOMONTH(EDATE(Bonds!$I286,6*(22-1)),0),EDATE(Bonds!$I286,6*(22-1))))</f>
        <v>50175</v>
      </c>
      <c r="AB286" s="16">
        <f>IF(23&gt;$D286,"",IF($E286=1,EOMONTH(EDATE(Bonds!$I286,6*(23-1)),0),EDATE(Bonds!$I286,6*(23-1))))</f>
        <v>50359</v>
      </c>
      <c r="AC286" s="16">
        <f>IF(24&gt;$D286,"",IF($E286=1,EOMONTH(EDATE(Bonds!$I286,6*(24-1)),0),EDATE(Bonds!$I286,6*(24-1))))</f>
        <v>50540</v>
      </c>
      <c r="AD286" s="16">
        <f>IF(25&gt;$D286,"",IF($E286=1,EOMONTH(EDATE(Bonds!$I286,6*(25-1)),0),EDATE(Bonds!$I286,6*(25-1))))</f>
        <v>50724</v>
      </c>
      <c r="AE286" s="16">
        <f>IF(26&gt;$D286,"",IF($E286=1,EOMONTH(EDATE(Bonds!$I286,6*(26-1)),0),EDATE(Bonds!$I286,6*(26-1))))</f>
        <v>50905</v>
      </c>
      <c r="AF286" s="16">
        <f>IF(27&gt;$D286,"",IF($E286=1,EOMONTH(EDATE(Bonds!$I286,6*(27-1)),0),EDATE(Bonds!$I286,6*(27-1))))</f>
        <v>51089</v>
      </c>
      <c r="AG286" s="16">
        <f>IF(28&gt;$D286,"",IF($E286=1,EOMONTH(EDATE(Bonds!$I286,6*(28-1)),0),EDATE(Bonds!$I286,6*(28-1))))</f>
        <v>51271</v>
      </c>
      <c r="AH286" s="16">
        <f>IF(29&gt;$D286,"",IF($E286=1,EOMONTH(EDATE(Bonds!$I286,6*(29-1)),0),EDATE(Bonds!$I286,6*(29-1))))</f>
        <v>51455</v>
      </c>
      <c r="AI286" s="16">
        <f>IF(30&gt;$D286,"",IF($E286=1,EOMONTH(EDATE(Bonds!$I286,6*(30-1)),0),EDATE(Bonds!$I286,6*(30-1))))</f>
        <v>51636</v>
      </c>
      <c r="AJ286" s="16">
        <f>IF(31&gt;$D286,"",IF($E286=1,EOMONTH(EDATE(Bonds!$I286,6*(31-1)),0),EDATE(Bonds!$I286,6*(31-1))))</f>
        <v>51820</v>
      </c>
      <c r="AK286" s="16">
        <f>IF(32&gt;$D286,"",IF($E286=1,EOMONTH(EDATE(Bonds!$I286,6*(32-1)),0),EDATE(Bonds!$I286,6*(32-1))))</f>
        <v>52001</v>
      </c>
      <c r="AL286" s="16">
        <f>IF(33&gt;$D286,"",IF($E286=1,EOMONTH(EDATE(Bonds!$I286,6*(33-1)),0),EDATE(Bonds!$I286,6*(33-1))))</f>
        <v>52185</v>
      </c>
      <c r="AM286" s="16" t="str">
        <f>IF(34&gt;$D286,"",IF($E286=1,EOMONTH(EDATE(Bonds!$I286,6*(34-1)),0),EDATE(Bonds!$I286,6*(34-1))))</f>
        <v/>
      </c>
      <c r="AN286" s="16" t="str">
        <f>IF(35&gt;$D286,"",IF($E286=1,EOMONTH(EDATE(Bonds!$I286,6*(35-1)),0),EDATE(Bonds!$I286,6*(35-1))))</f>
        <v/>
      </c>
      <c r="AO286" s="16" t="str">
        <f>IF(36&gt;$D286,"",IF($E286=1,EOMONTH(EDATE(Bonds!$I286,6*(36-1)),0),EDATE(Bonds!$I286,6*(36-1))))</f>
        <v/>
      </c>
      <c r="AP286" s="16" t="str">
        <f>IF(37&gt;$D286,"",IF($E286=1,EOMONTH(EDATE(Bonds!$I286,6*(37-1)),0),EDATE(Bonds!$I286,6*(37-1))))</f>
        <v/>
      </c>
      <c r="AQ286" s="16" t="str">
        <f>IF(38&gt;$D286,"",IF($E286=1,EOMONTH(EDATE(Bonds!$I286,6*(38-1)),0),EDATE(Bonds!$I286,6*(38-1))))</f>
        <v/>
      </c>
      <c r="AR286" s="16" t="str">
        <f>IF(39&gt;$D286,"",IF($E286=1,EOMONTH(EDATE(Bonds!$I286,6*(39-1)),0),EDATE(Bonds!$I286,6*(39-1))))</f>
        <v/>
      </c>
      <c r="AS286" s="16" t="str">
        <f>IF(40&gt;$D286,"",IF($E286=1,EOMONTH(EDATE(Bonds!$I286,6*(40-1)),0),EDATE(Bonds!$I286,6*(40-1))))</f>
        <v/>
      </c>
      <c r="AT286" s="16" t="str">
        <f>IF(41&gt;$D286,"",IF($E286=1,EOMONTH(EDATE(Bonds!$I286,6*(41-1)),0),EDATE(Bonds!$I286,6*(41-1))))</f>
        <v/>
      </c>
      <c r="AU286" s="16" t="str">
        <f>IF(42&gt;$D286,"",IF($E286=1,EOMONTH(EDATE(Bonds!$I286,6*(42-1)),0),EDATE(Bonds!$I286,6*(42-1))))</f>
        <v/>
      </c>
      <c r="AV286" s="16" t="str">
        <f>IF(43&gt;$D286,"",IF($E286=1,EOMONTH(EDATE(Bonds!$I286,6*(43-1)),0),EDATE(Bonds!$I286,6*(43-1))))</f>
        <v/>
      </c>
      <c r="AW286" s="16" t="str">
        <f>IF(44&gt;$D286,"",IF($E286=1,EOMONTH(EDATE(Bonds!$I286,6*(44-1)),0),EDATE(Bonds!$I286,6*(44-1))))</f>
        <v/>
      </c>
      <c r="AX286" s="16" t="str">
        <f>IF(45&gt;$D286,"",IF($E286=1,EOMONTH(EDATE(Bonds!$I286,6*(45-1)),0),EDATE(Bonds!$I286,6*(45-1))))</f>
        <v/>
      </c>
      <c r="AY286" s="16" t="str">
        <f>IF(46&gt;$D286,"",IF($E286=1,EOMONTH(EDATE(Bonds!$I286,6*(46-1)),0),EDATE(Bonds!$I286,6*(46-1))))</f>
        <v/>
      </c>
      <c r="AZ286" s="16" t="str">
        <f>IF(47&gt;$D286,"",IF($E286=1,EOMONTH(EDATE(Bonds!$I286,6*(47-1)),0),EDATE(Bonds!$I286,6*(47-1))))</f>
        <v/>
      </c>
      <c r="BA286" s="16" t="str">
        <f>IF(48&gt;$D286,"",IF($E286=1,EOMONTH(EDATE(Bonds!$I286,6*(48-1)),0),EDATE(Bonds!$I286,6*(48-1))))</f>
        <v/>
      </c>
      <c r="BB286" s="16" t="str">
        <f>IF(49&gt;$D286,"",IF($E286=1,EOMONTH(EDATE(Bonds!$I286,6*(49-1)),0),EDATE(Bonds!$I286,6*(49-1))))</f>
        <v/>
      </c>
      <c r="BC286" s="16" t="str">
        <f>IF(50&gt;$D286,"",IF($E286=1,EOMONTH(EDATE(Bonds!$I286,6*(50-1)),0),EDATE(Bonds!$I286,6*(50-1))))</f>
        <v/>
      </c>
      <c r="BD286" s="16" t="str">
        <f>IF(51&gt;$D286,"",IF($E286=1,EOMONTH(EDATE(Bonds!$I286,6*(51-1)),0),EDATE(Bonds!$I286,6*(51-1))))</f>
        <v/>
      </c>
      <c r="BE286" s="16" t="str">
        <f>IF(52&gt;$D286,"",IF($E286=1,EOMONTH(EDATE(Bonds!$I286,6*(52-1)),0),EDATE(Bonds!$I286,6*(52-1))))</f>
        <v/>
      </c>
      <c r="BF286" s="16" t="str">
        <f>IF(53&gt;$D286,"",IF($E286=1,EOMONTH(EDATE(Bonds!$I286,6*(53-1)),0),EDATE(Bonds!$I286,6*(53-1))))</f>
        <v/>
      </c>
      <c r="BG286" s="16" t="str">
        <f>IF(54&gt;$D286,"",IF($E286=1,EOMONTH(EDATE(Bonds!$I286,6*(54-1)),0),EDATE(Bonds!$I286,6*(54-1))))</f>
        <v/>
      </c>
      <c r="BH286" s="16" t="str">
        <f>IF(55&gt;$D286,"",IF($E286=1,EOMONTH(EDATE(Bonds!$I286,6*(55-1)),0),EDATE(Bonds!$I286,6*(55-1))))</f>
        <v/>
      </c>
      <c r="BI286" s="16" t="str">
        <f>IF(56&gt;$D286,"",IF($E286=1,EOMONTH(EDATE(Bonds!$I286,6*(56-1)),0),EDATE(Bonds!$I286,6*(56-1))))</f>
        <v/>
      </c>
      <c r="BJ286" s="16" t="str">
        <f>IF(57&gt;$D286,"",IF($E286=1,EOMONTH(EDATE(Bonds!$I286,6*(57-1)),0),EDATE(Bonds!$I286,6*(57-1))))</f>
        <v/>
      </c>
      <c r="BK286" s="16" t="str">
        <f>IF(58&gt;$D286,"",IF($E286=1,EOMONTH(EDATE(Bonds!$I286,6*(58-1)),0),EDATE(Bonds!$I286,6*(58-1))))</f>
        <v/>
      </c>
      <c r="BL286" s="16" t="str">
        <f>IF(59&gt;$D286,"",IF($E286=1,EOMONTH(EDATE(Bonds!$I286,6*(59-1)),0),EDATE(Bonds!$I286,6*(59-1))))</f>
        <v/>
      </c>
      <c r="BM286" s="16" t="str">
        <f>IF(60&gt;$D286,"",IF($E286=1,EOMONTH(EDATE(Bonds!$I286,6*(60-1)),0),EDATE(Bonds!$I286,6*(60-1))))</f>
        <v/>
      </c>
      <c r="BO286" s="22">
        <f t="shared" si="485"/>
        <v>3.7565785405683505E-2</v>
      </c>
      <c r="BP286" s="22">
        <f t="shared" si="486"/>
        <v>4.0160676278393273E-2</v>
      </c>
      <c r="BQ286" s="22">
        <f t="shared" si="487"/>
        <v>4.1870554774944578E-2</v>
      </c>
      <c r="BR286" s="22">
        <f t="shared" si="488"/>
        <v>4.2944346408813706E-2</v>
      </c>
      <c r="BS286" s="22">
        <f t="shared" si="489"/>
        <v>4.3623509349526628E-2</v>
      </c>
      <c r="BT286" s="22">
        <f t="shared" si="490"/>
        <v>4.4041581237153717E-2</v>
      </c>
      <c r="BU286" s="22">
        <f t="shared" si="491"/>
        <v>4.4317074211346924E-2</v>
      </c>
      <c r="BV286" s="22">
        <f t="shared" si="492"/>
        <v>4.4510349250378764E-2</v>
      </c>
      <c r="BW286" s="22">
        <f t="shared" si="493"/>
        <v>4.4674613164434704E-2</v>
      </c>
      <c r="BX286" s="22">
        <f t="shared" si="494"/>
        <v>4.4833625781918747E-2</v>
      </c>
      <c r="BY286" s="22">
        <f t="shared" si="495"/>
        <v>4.5010512910652625E-2</v>
      </c>
      <c r="BZ286" s="22">
        <f t="shared" si="496"/>
        <v>4.5210114329299472E-2</v>
      </c>
      <c r="CA286" s="22">
        <f t="shared" si="497"/>
        <v>4.5440922075908718E-2</v>
      </c>
      <c r="CB286" s="22">
        <f t="shared" si="498"/>
        <v>4.5696854602848114E-2</v>
      </c>
      <c r="CC286" s="22">
        <f t="shared" si="499"/>
        <v>4.5984524498779974E-2</v>
      </c>
      <c r="CD286" s="22">
        <f t="shared" si="500"/>
        <v>4.6291383442721178E-2</v>
      </c>
      <c r="CE286" s="22">
        <f t="shared" si="501"/>
        <v>4.6623645537634352E-2</v>
      </c>
      <c r="CF286" s="22">
        <f t="shared" si="502"/>
        <v>4.6966325803694697E-2</v>
      </c>
      <c r="CG286" s="22">
        <f t="shared" si="503"/>
        <v>4.7326545055286634E-2</v>
      </c>
      <c r="CH286" s="22">
        <f t="shared" si="504"/>
        <v>4.7690605889772114E-2</v>
      </c>
      <c r="CI286" s="22">
        <f t="shared" si="505"/>
        <v>4.8062733545475515E-2</v>
      </c>
      <c r="CJ286" s="22">
        <f t="shared" si="506"/>
        <v>4.8429443223478592E-2</v>
      </c>
      <c r="CK286" s="22">
        <f t="shared" si="507"/>
        <v>4.8799858255796857E-2</v>
      </c>
      <c r="CL286" s="22">
        <f t="shared" si="508"/>
        <v>4.9159299064806136E-2</v>
      </c>
      <c r="CM286" s="22">
        <f t="shared" si="509"/>
        <v>4.9517382545170303E-2</v>
      </c>
      <c r="CN286" s="22">
        <f t="shared" si="510"/>
        <v>4.986051383334713E-2</v>
      </c>
      <c r="CO286" s="22">
        <f t="shared" si="511"/>
        <v>5.0198416914347857E-2</v>
      </c>
      <c r="CP286" s="22">
        <f t="shared" si="512"/>
        <v>5.0520467743513063E-2</v>
      </c>
      <c r="CQ286" s="22">
        <f t="shared" si="513"/>
        <v>5.0832622154490456E-2</v>
      </c>
      <c r="CR286" s="22">
        <f t="shared" si="514"/>
        <v>5.1125631182393605E-2</v>
      </c>
      <c r="CS286" s="22">
        <f t="shared" si="515"/>
        <v>5.140851143245688E-2</v>
      </c>
      <c r="CT286" s="22">
        <f t="shared" si="516"/>
        <v>5.1671525730408396E-2</v>
      </c>
      <c r="CU286" s="22">
        <f t="shared" si="517"/>
        <v>5.1923018464972291E-2</v>
      </c>
      <c r="CV286" s="22" t="str">
        <f t="shared" si="518"/>
        <v/>
      </c>
      <c r="CW286" s="22" t="str">
        <f t="shared" si="519"/>
        <v/>
      </c>
      <c r="CX286" s="22" t="str">
        <f t="shared" si="520"/>
        <v/>
      </c>
      <c r="CY286" s="22" t="str">
        <f t="shared" si="521"/>
        <v/>
      </c>
      <c r="CZ286" s="22" t="str">
        <f t="shared" si="522"/>
        <v/>
      </c>
      <c r="DA286" s="22" t="str">
        <f t="shared" si="523"/>
        <v/>
      </c>
      <c r="DB286" s="22" t="str">
        <f t="shared" si="524"/>
        <v/>
      </c>
      <c r="DC286" s="22" t="str">
        <f t="shared" si="525"/>
        <v/>
      </c>
      <c r="DD286" s="22" t="str">
        <f t="shared" si="526"/>
        <v/>
      </c>
      <c r="DE286" s="22" t="str">
        <f t="shared" si="527"/>
        <v/>
      </c>
      <c r="DF286" s="22" t="str">
        <f t="shared" si="528"/>
        <v/>
      </c>
      <c r="DG286" s="22" t="str">
        <f t="shared" si="529"/>
        <v/>
      </c>
      <c r="DH286" s="22" t="str">
        <f t="shared" si="530"/>
        <v/>
      </c>
      <c r="DI286" s="22" t="str">
        <f t="shared" si="531"/>
        <v/>
      </c>
      <c r="DJ286" s="22" t="str">
        <f t="shared" si="532"/>
        <v/>
      </c>
      <c r="DK286" s="22" t="str">
        <f t="shared" si="533"/>
        <v/>
      </c>
      <c r="DL286" s="22" t="str">
        <f t="shared" si="534"/>
        <v/>
      </c>
      <c r="DM286" s="22" t="str">
        <f t="shared" si="535"/>
        <v/>
      </c>
      <c r="DN286" s="22" t="str">
        <f t="shared" si="536"/>
        <v/>
      </c>
      <c r="DO286" s="22" t="str">
        <f t="shared" si="537"/>
        <v/>
      </c>
      <c r="DP286" s="22" t="str">
        <f t="shared" si="538"/>
        <v/>
      </c>
      <c r="DQ286" s="22" t="str">
        <f t="shared" si="539"/>
        <v/>
      </c>
      <c r="DR286" s="22" t="str">
        <f t="shared" si="540"/>
        <v/>
      </c>
      <c r="DS286" s="22" t="str">
        <f t="shared" si="541"/>
        <v/>
      </c>
      <c r="DT286" s="22" t="str">
        <f t="shared" si="542"/>
        <v/>
      </c>
      <c r="DU286" s="22" t="str">
        <f t="shared" si="543"/>
        <v/>
      </c>
      <c r="DV286" s="22" t="str">
        <f t="shared" si="544"/>
        <v/>
      </c>
      <c r="DX286" s="18">
        <f t="shared" si="545"/>
        <v>1.9860517511788829</v>
      </c>
      <c r="DY286" s="18">
        <f t="shared" si="546"/>
        <v>1.9459492363852042</v>
      </c>
      <c r="DZ286" s="18">
        <f t="shared" si="547"/>
        <v>1.9030846773141896</v>
      </c>
      <c r="EA286" s="18">
        <f t="shared" si="548"/>
        <v>1.8603951255479354</v>
      </c>
      <c r="EB286" s="18">
        <f t="shared" si="549"/>
        <v>1.8178482580395332</v>
      </c>
      <c r="EC286" s="18">
        <f t="shared" si="550"/>
        <v>1.7769502488054789</v>
      </c>
      <c r="ED286" s="18">
        <f t="shared" si="551"/>
        <v>1.7364073019368458</v>
      </c>
      <c r="EE286" s="18">
        <f t="shared" si="552"/>
        <v>1.6974541881073486</v>
      </c>
      <c r="EF286" s="18">
        <f t="shared" si="553"/>
        <v>1.6586489576787062</v>
      </c>
      <c r="EG286" s="18">
        <f t="shared" si="554"/>
        <v>1.6210996488739149</v>
      </c>
      <c r="EH286" s="18">
        <f t="shared" si="555"/>
        <v>1.5834179646683693</v>
      </c>
      <c r="EI286" s="18">
        <f t="shared" si="556"/>
        <v>1.5465194871225445</v>
      </c>
      <c r="EJ286" s="18">
        <f t="shared" si="557"/>
        <v>1.5095128014525308</v>
      </c>
      <c r="EK286" s="18">
        <f t="shared" si="558"/>
        <v>1.4733543036982031</v>
      </c>
      <c r="EL286" s="18">
        <f t="shared" si="559"/>
        <v>1.4368260646487863</v>
      </c>
      <c r="EM286" s="18">
        <f t="shared" si="560"/>
        <v>1.4011232603336654</v>
      </c>
      <c r="EN286" s="18">
        <f t="shared" si="561"/>
        <v>1.3650847234835322</v>
      </c>
      <c r="EO286" s="18">
        <f t="shared" si="562"/>
        <v>1.3299205225425015</v>
      </c>
      <c r="EP286" s="18">
        <f t="shared" si="563"/>
        <v>1.2945096196512327</v>
      </c>
      <c r="EQ286" s="18">
        <f t="shared" si="564"/>
        <v>1.2598663080465486</v>
      </c>
      <c r="ER286" s="18">
        <f t="shared" si="565"/>
        <v>1.2252815518590114</v>
      </c>
      <c r="ES286" s="18">
        <f t="shared" si="566"/>
        <v>1.1917425097404155</v>
      </c>
      <c r="ET286" s="18">
        <f t="shared" si="567"/>
        <v>1.1581873626812715</v>
      </c>
      <c r="EU286" s="18">
        <f t="shared" si="568"/>
        <v>1.1257559573059339</v>
      </c>
      <c r="EV286" s="18">
        <f t="shared" si="569"/>
        <v>1.0934156730759208</v>
      </c>
      <c r="EW286" s="18">
        <f t="shared" si="570"/>
        <v>1.062257934378392</v>
      </c>
      <c r="EX286" s="18">
        <f t="shared" si="571"/>
        <v>1.0312824626547712</v>
      </c>
      <c r="EY286" s="18">
        <f t="shared" si="572"/>
        <v>1.0013637321128936</v>
      </c>
      <c r="EZ286" s="18">
        <f t="shared" si="573"/>
        <v>0.97186654184626919</v>
      </c>
      <c r="FA286" s="18">
        <f t="shared" si="574"/>
        <v>0.94360331127128516</v>
      </c>
      <c r="FB286" s="18">
        <f t="shared" si="575"/>
        <v>0.91564975773605617</v>
      </c>
      <c r="FC286" s="18">
        <f t="shared" si="576"/>
        <v>0.88892549125021392</v>
      </c>
      <c r="FD286" s="18">
        <f t="shared" si="577"/>
        <v>43.989992681657093</v>
      </c>
      <c r="FE286" s="18">
        <f t="shared" si="578"/>
        <v>0</v>
      </c>
      <c r="FF286" s="18">
        <f t="shared" si="579"/>
        <v>0</v>
      </c>
      <c r="FG286" s="18">
        <f t="shared" si="580"/>
        <v>0</v>
      </c>
      <c r="FH286" s="18">
        <f t="shared" si="581"/>
        <v>0</v>
      </c>
      <c r="FI286" s="18">
        <f t="shared" si="582"/>
        <v>0</v>
      </c>
      <c r="FJ286" s="18">
        <f t="shared" si="583"/>
        <v>0</v>
      </c>
      <c r="FK286" s="18">
        <f t="shared" si="584"/>
        <v>0</v>
      </c>
      <c r="FL286" s="18">
        <f t="shared" si="585"/>
        <v>0</v>
      </c>
      <c r="FM286" s="18">
        <f t="shared" si="586"/>
        <v>0</v>
      </c>
      <c r="FN286" s="18">
        <f t="shared" si="587"/>
        <v>0</v>
      </c>
      <c r="FO286" s="18">
        <f t="shared" si="588"/>
        <v>0</v>
      </c>
      <c r="FP286" s="18">
        <f t="shared" si="589"/>
        <v>0</v>
      </c>
      <c r="FQ286" s="18">
        <f t="shared" si="590"/>
        <v>0</v>
      </c>
      <c r="FR286" s="18">
        <f t="shared" si="591"/>
        <v>0</v>
      </c>
      <c r="FS286" s="18">
        <f t="shared" si="592"/>
        <v>0</v>
      </c>
      <c r="FT286" s="18">
        <f t="shared" si="593"/>
        <v>0</v>
      </c>
      <c r="FU286" s="18">
        <f t="shared" si="594"/>
        <v>0</v>
      </c>
      <c r="FV286" s="18">
        <f t="shared" si="595"/>
        <v>0</v>
      </c>
      <c r="FW286" s="18">
        <f t="shared" si="596"/>
        <v>0</v>
      </c>
      <c r="FX286" s="18">
        <f t="shared" si="597"/>
        <v>0</v>
      </c>
      <c r="FY286" s="18">
        <f t="shared" si="598"/>
        <v>0</v>
      </c>
      <c r="FZ286" s="18">
        <f t="shared" si="599"/>
        <v>0</v>
      </c>
      <c r="GA286" s="18">
        <f t="shared" si="600"/>
        <v>0</v>
      </c>
      <c r="GB286" s="18">
        <f t="shared" si="601"/>
        <v>0</v>
      </c>
      <c r="GC286" s="18">
        <f t="shared" si="602"/>
        <v>0</v>
      </c>
      <c r="GD286" s="18">
        <f t="shared" si="603"/>
        <v>0</v>
      </c>
      <c r="GE286" s="18">
        <f t="shared" si="604"/>
        <v>0</v>
      </c>
    </row>
    <row r="287" spans="1:187" x14ac:dyDescent="0.2">
      <c r="A287">
        <v>284</v>
      </c>
      <c r="B287" s="16">
        <f>Bonds!B287</f>
        <v>52277</v>
      </c>
      <c r="C287" s="17">
        <f>Bonds!C287</f>
        <v>3.125</v>
      </c>
      <c r="D287">
        <f>Bonds!Q287</f>
        <v>33</v>
      </c>
      <c r="E287">
        <f t="shared" si="484"/>
        <v>0</v>
      </c>
      <c r="F287" s="16">
        <f>IF(1&gt;$D287,"",IF($E287=1,EOMONTH(EDATE(Bonds!$I287,6*(1-1)),0),EDATE(Bonds!$I287,6*(1-1))))</f>
        <v>46433</v>
      </c>
      <c r="G287" s="16">
        <f>IF(2&gt;$D287,"",IF($E287=1,EOMONTH(EDATE(Bonds!$I287,6*(2-1)),0),EDATE(Bonds!$I287,6*(2-1))))</f>
        <v>46614</v>
      </c>
      <c r="H287" s="16">
        <f>IF(3&gt;$D287,"",IF($E287=1,EOMONTH(EDATE(Bonds!$I287,6*(3-1)),0),EDATE(Bonds!$I287,6*(3-1))))</f>
        <v>46798</v>
      </c>
      <c r="I287" s="16">
        <f>IF(4&gt;$D287,"",IF($E287=1,EOMONTH(EDATE(Bonds!$I287,6*(4-1)),0),EDATE(Bonds!$I287,6*(4-1))))</f>
        <v>46980</v>
      </c>
      <c r="J287" s="16">
        <f>IF(5&gt;$D287,"",IF($E287=1,EOMONTH(EDATE(Bonds!$I287,6*(5-1)),0),EDATE(Bonds!$I287,6*(5-1))))</f>
        <v>47164</v>
      </c>
      <c r="K287" s="16">
        <f>IF(6&gt;$D287,"",IF($E287=1,EOMONTH(EDATE(Bonds!$I287,6*(6-1)),0),EDATE(Bonds!$I287,6*(6-1))))</f>
        <v>47345</v>
      </c>
      <c r="L287" s="16">
        <f>IF(7&gt;$D287,"",IF($E287=1,EOMONTH(EDATE(Bonds!$I287,6*(7-1)),0),EDATE(Bonds!$I287,6*(7-1))))</f>
        <v>47529</v>
      </c>
      <c r="M287" s="16">
        <f>IF(8&gt;$D287,"",IF($E287=1,EOMONTH(EDATE(Bonds!$I287,6*(8-1)),0),EDATE(Bonds!$I287,6*(8-1))))</f>
        <v>47710</v>
      </c>
      <c r="N287" s="16">
        <f>IF(9&gt;$D287,"",IF($E287=1,EOMONTH(EDATE(Bonds!$I287,6*(9-1)),0),EDATE(Bonds!$I287,6*(9-1))))</f>
        <v>47894</v>
      </c>
      <c r="O287" s="16">
        <f>IF(10&gt;$D287,"",IF($E287=1,EOMONTH(EDATE(Bonds!$I287,6*(10-1)),0),EDATE(Bonds!$I287,6*(10-1))))</f>
        <v>48075</v>
      </c>
      <c r="P287" s="16">
        <f>IF(11&gt;$D287,"",IF($E287=1,EOMONTH(EDATE(Bonds!$I287,6*(11-1)),0),EDATE(Bonds!$I287,6*(11-1))))</f>
        <v>48259</v>
      </c>
      <c r="Q287" s="16">
        <f>IF(12&gt;$D287,"",IF($E287=1,EOMONTH(EDATE(Bonds!$I287,6*(12-1)),0),EDATE(Bonds!$I287,6*(12-1))))</f>
        <v>48441</v>
      </c>
      <c r="R287" s="16">
        <f>IF(13&gt;$D287,"",IF($E287=1,EOMONTH(EDATE(Bonds!$I287,6*(13-1)),0),EDATE(Bonds!$I287,6*(13-1))))</f>
        <v>48625</v>
      </c>
      <c r="S287" s="16">
        <f>IF(14&gt;$D287,"",IF($E287=1,EOMONTH(EDATE(Bonds!$I287,6*(14-1)),0),EDATE(Bonds!$I287,6*(14-1))))</f>
        <v>48806</v>
      </c>
      <c r="T287" s="16">
        <f>IF(15&gt;$D287,"",IF($E287=1,EOMONTH(EDATE(Bonds!$I287,6*(15-1)),0),EDATE(Bonds!$I287,6*(15-1))))</f>
        <v>48990</v>
      </c>
      <c r="U287" s="16">
        <f>IF(16&gt;$D287,"",IF($E287=1,EOMONTH(EDATE(Bonds!$I287,6*(16-1)),0),EDATE(Bonds!$I287,6*(16-1))))</f>
        <v>49171</v>
      </c>
      <c r="V287" s="16">
        <f>IF(17&gt;$D287,"",IF($E287=1,EOMONTH(EDATE(Bonds!$I287,6*(17-1)),0),EDATE(Bonds!$I287,6*(17-1))))</f>
        <v>49355</v>
      </c>
      <c r="W287" s="16">
        <f>IF(18&gt;$D287,"",IF($E287=1,EOMONTH(EDATE(Bonds!$I287,6*(18-1)),0),EDATE(Bonds!$I287,6*(18-1))))</f>
        <v>49536</v>
      </c>
      <c r="X287" s="16">
        <f>IF(19&gt;$D287,"",IF($E287=1,EOMONTH(EDATE(Bonds!$I287,6*(19-1)),0),EDATE(Bonds!$I287,6*(19-1))))</f>
        <v>49720</v>
      </c>
      <c r="Y287" s="16">
        <f>IF(20&gt;$D287,"",IF($E287=1,EOMONTH(EDATE(Bonds!$I287,6*(20-1)),0),EDATE(Bonds!$I287,6*(20-1))))</f>
        <v>49902</v>
      </c>
      <c r="Z287" s="16">
        <f>IF(21&gt;$D287,"",IF($E287=1,EOMONTH(EDATE(Bonds!$I287,6*(21-1)),0),EDATE(Bonds!$I287,6*(21-1))))</f>
        <v>50086</v>
      </c>
      <c r="AA287" s="16">
        <f>IF(22&gt;$D287,"",IF($E287=1,EOMONTH(EDATE(Bonds!$I287,6*(22-1)),0),EDATE(Bonds!$I287,6*(22-1))))</f>
        <v>50267</v>
      </c>
      <c r="AB287" s="16">
        <f>IF(23&gt;$D287,"",IF($E287=1,EOMONTH(EDATE(Bonds!$I287,6*(23-1)),0),EDATE(Bonds!$I287,6*(23-1))))</f>
        <v>50451</v>
      </c>
      <c r="AC287" s="16">
        <f>IF(24&gt;$D287,"",IF($E287=1,EOMONTH(EDATE(Bonds!$I287,6*(24-1)),0),EDATE(Bonds!$I287,6*(24-1))))</f>
        <v>50632</v>
      </c>
      <c r="AD287" s="16">
        <f>IF(25&gt;$D287,"",IF($E287=1,EOMONTH(EDATE(Bonds!$I287,6*(25-1)),0),EDATE(Bonds!$I287,6*(25-1))))</f>
        <v>50816</v>
      </c>
      <c r="AE287" s="16">
        <f>IF(26&gt;$D287,"",IF($E287=1,EOMONTH(EDATE(Bonds!$I287,6*(26-1)),0),EDATE(Bonds!$I287,6*(26-1))))</f>
        <v>50997</v>
      </c>
      <c r="AF287" s="16">
        <f>IF(27&gt;$D287,"",IF($E287=1,EOMONTH(EDATE(Bonds!$I287,6*(27-1)),0),EDATE(Bonds!$I287,6*(27-1))))</f>
        <v>51181</v>
      </c>
      <c r="AG287" s="16">
        <f>IF(28&gt;$D287,"",IF($E287=1,EOMONTH(EDATE(Bonds!$I287,6*(28-1)),0),EDATE(Bonds!$I287,6*(28-1))))</f>
        <v>51363</v>
      </c>
      <c r="AH287" s="16">
        <f>IF(29&gt;$D287,"",IF($E287=1,EOMONTH(EDATE(Bonds!$I287,6*(29-1)),0),EDATE(Bonds!$I287,6*(29-1))))</f>
        <v>51547</v>
      </c>
      <c r="AI287" s="16">
        <f>IF(30&gt;$D287,"",IF($E287=1,EOMONTH(EDATE(Bonds!$I287,6*(30-1)),0),EDATE(Bonds!$I287,6*(30-1))))</f>
        <v>51728</v>
      </c>
      <c r="AJ287" s="16">
        <f>IF(31&gt;$D287,"",IF($E287=1,EOMONTH(EDATE(Bonds!$I287,6*(31-1)),0),EDATE(Bonds!$I287,6*(31-1))))</f>
        <v>51912</v>
      </c>
      <c r="AK287" s="16">
        <f>IF(32&gt;$D287,"",IF($E287=1,EOMONTH(EDATE(Bonds!$I287,6*(32-1)),0),EDATE(Bonds!$I287,6*(32-1))))</f>
        <v>52093</v>
      </c>
      <c r="AL287" s="16">
        <f>IF(33&gt;$D287,"",IF($E287=1,EOMONTH(EDATE(Bonds!$I287,6*(33-1)),0),EDATE(Bonds!$I287,6*(33-1))))</f>
        <v>52277</v>
      </c>
      <c r="AM287" s="16" t="str">
        <f>IF(34&gt;$D287,"",IF($E287=1,EOMONTH(EDATE(Bonds!$I287,6*(34-1)),0),EDATE(Bonds!$I287,6*(34-1))))</f>
        <v/>
      </c>
      <c r="AN287" s="16" t="str">
        <f>IF(35&gt;$D287,"",IF($E287=1,EOMONTH(EDATE(Bonds!$I287,6*(35-1)),0),EDATE(Bonds!$I287,6*(35-1))))</f>
        <v/>
      </c>
      <c r="AO287" s="16" t="str">
        <f>IF(36&gt;$D287,"",IF($E287=1,EOMONTH(EDATE(Bonds!$I287,6*(36-1)),0),EDATE(Bonds!$I287,6*(36-1))))</f>
        <v/>
      </c>
      <c r="AP287" s="16" t="str">
        <f>IF(37&gt;$D287,"",IF($E287=1,EOMONTH(EDATE(Bonds!$I287,6*(37-1)),0),EDATE(Bonds!$I287,6*(37-1))))</f>
        <v/>
      </c>
      <c r="AQ287" s="16" t="str">
        <f>IF(38&gt;$D287,"",IF($E287=1,EOMONTH(EDATE(Bonds!$I287,6*(38-1)),0),EDATE(Bonds!$I287,6*(38-1))))</f>
        <v/>
      </c>
      <c r="AR287" s="16" t="str">
        <f>IF(39&gt;$D287,"",IF($E287=1,EOMONTH(EDATE(Bonds!$I287,6*(39-1)),0),EDATE(Bonds!$I287,6*(39-1))))</f>
        <v/>
      </c>
      <c r="AS287" s="16" t="str">
        <f>IF(40&gt;$D287,"",IF($E287=1,EOMONTH(EDATE(Bonds!$I287,6*(40-1)),0),EDATE(Bonds!$I287,6*(40-1))))</f>
        <v/>
      </c>
      <c r="AT287" s="16" t="str">
        <f>IF(41&gt;$D287,"",IF($E287=1,EOMONTH(EDATE(Bonds!$I287,6*(41-1)),0),EDATE(Bonds!$I287,6*(41-1))))</f>
        <v/>
      </c>
      <c r="AU287" s="16" t="str">
        <f>IF(42&gt;$D287,"",IF($E287=1,EOMONTH(EDATE(Bonds!$I287,6*(42-1)),0),EDATE(Bonds!$I287,6*(42-1))))</f>
        <v/>
      </c>
      <c r="AV287" s="16" t="str">
        <f>IF(43&gt;$D287,"",IF($E287=1,EOMONTH(EDATE(Bonds!$I287,6*(43-1)),0),EDATE(Bonds!$I287,6*(43-1))))</f>
        <v/>
      </c>
      <c r="AW287" s="16" t="str">
        <f>IF(44&gt;$D287,"",IF($E287=1,EOMONTH(EDATE(Bonds!$I287,6*(44-1)),0),EDATE(Bonds!$I287,6*(44-1))))</f>
        <v/>
      </c>
      <c r="AX287" s="16" t="str">
        <f>IF(45&gt;$D287,"",IF($E287=1,EOMONTH(EDATE(Bonds!$I287,6*(45-1)),0),EDATE(Bonds!$I287,6*(45-1))))</f>
        <v/>
      </c>
      <c r="AY287" s="16" t="str">
        <f>IF(46&gt;$D287,"",IF($E287=1,EOMONTH(EDATE(Bonds!$I287,6*(46-1)),0),EDATE(Bonds!$I287,6*(46-1))))</f>
        <v/>
      </c>
      <c r="AZ287" s="16" t="str">
        <f>IF(47&gt;$D287,"",IF($E287=1,EOMONTH(EDATE(Bonds!$I287,6*(47-1)),0),EDATE(Bonds!$I287,6*(47-1))))</f>
        <v/>
      </c>
      <c r="BA287" s="16" t="str">
        <f>IF(48&gt;$D287,"",IF($E287=1,EOMONTH(EDATE(Bonds!$I287,6*(48-1)),0),EDATE(Bonds!$I287,6*(48-1))))</f>
        <v/>
      </c>
      <c r="BB287" s="16" t="str">
        <f>IF(49&gt;$D287,"",IF($E287=1,EOMONTH(EDATE(Bonds!$I287,6*(49-1)),0),EDATE(Bonds!$I287,6*(49-1))))</f>
        <v/>
      </c>
      <c r="BC287" s="16" t="str">
        <f>IF(50&gt;$D287,"",IF($E287=1,EOMONTH(EDATE(Bonds!$I287,6*(50-1)),0),EDATE(Bonds!$I287,6*(50-1))))</f>
        <v/>
      </c>
      <c r="BD287" s="16" t="str">
        <f>IF(51&gt;$D287,"",IF($E287=1,EOMONTH(EDATE(Bonds!$I287,6*(51-1)),0),EDATE(Bonds!$I287,6*(51-1))))</f>
        <v/>
      </c>
      <c r="BE287" s="16" t="str">
        <f>IF(52&gt;$D287,"",IF($E287=1,EOMONTH(EDATE(Bonds!$I287,6*(52-1)),0),EDATE(Bonds!$I287,6*(52-1))))</f>
        <v/>
      </c>
      <c r="BF287" s="16" t="str">
        <f>IF(53&gt;$D287,"",IF($E287=1,EOMONTH(EDATE(Bonds!$I287,6*(53-1)),0),EDATE(Bonds!$I287,6*(53-1))))</f>
        <v/>
      </c>
      <c r="BG287" s="16" t="str">
        <f>IF(54&gt;$D287,"",IF($E287=1,EOMONTH(EDATE(Bonds!$I287,6*(54-1)),0),EDATE(Bonds!$I287,6*(54-1))))</f>
        <v/>
      </c>
      <c r="BH287" s="16" t="str">
        <f>IF(55&gt;$D287,"",IF($E287=1,EOMONTH(EDATE(Bonds!$I287,6*(55-1)),0),EDATE(Bonds!$I287,6*(55-1))))</f>
        <v/>
      </c>
      <c r="BI287" s="16" t="str">
        <f>IF(56&gt;$D287,"",IF($E287=1,EOMONTH(EDATE(Bonds!$I287,6*(56-1)),0),EDATE(Bonds!$I287,6*(56-1))))</f>
        <v/>
      </c>
      <c r="BJ287" s="16" t="str">
        <f>IF(57&gt;$D287,"",IF($E287=1,EOMONTH(EDATE(Bonds!$I287,6*(57-1)),0),EDATE(Bonds!$I287,6*(57-1))))</f>
        <v/>
      </c>
      <c r="BK287" s="16" t="str">
        <f>IF(58&gt;$D287,"",IF($E287=1,EOMONTH(EDATE(Bonds!$I287,6*(58-1)),0),EDATE(Bonds!$I287,6*(58-1))))</f>
        <v/>
      </c>
      <c r="BL287" s="16" t="str">
        <f>IF(59&gt;$D287,"",IF($E287=1,EOMONTH(EDATE(Bonds!$I287,6*(59-1)),0),EDATE(Bonds!$I287,6*(59-1))))</f>
        <v/>
      </c>
      <c r="BM287" s="16" t="str">
        <f>IF(60&gt;$D287,"",IF($E287=1,EOMONTH(EDATE(Bonds!$I287,6*(60-1)),0),EDATE(Bonds!$I287,6*(60-1))))</f>
        <v/>
      </c>
      <c r="BO287" s="22">
        <f t="shared" si="485"/>
        <v>3.9020657449939315E-2</v>
      </c>
      <c r="BP287" s="22">
        <f t="shared" si="486"/>
        <v>4.1110910077221674E-2</v>
      </c>
      <c r="BQ287" s="22">
        <f t="shared" si="487"/>
        <v>4.2474903504774571E-2</v>
      </c>
      <c r="BR287" s="22">
        <f t="shared" si="488"/>
        <v>4.3324176224102208E-2</v>
      </c>
      <c r="BS287" s="22">
        <f t="shared" si="489"/>
        <v>4.3859676958404203E-2</v>
      </c>
      <c r="BT287" s="22">
        <f t="shared" si="490"/>
        <v>4.4193064657407355E-2</v>
      </c>
      <c r="BU287" s="22">
        <f t="shared" si="491"/>
        <v>4.4421617888674783E-2</v>
      </c>
      <c r="BV287" s="22">
        <f t="shared" si="492"/>
        <v>4.4594344852586863E-2</v>
      </c>
      <c r="BW287" s="22">
        <f t="shared" si="493"/>
        <v>4.4754437131412791E-2</v>
      </c>
      <c r="BX287" s="22">
        <f t="shared" si="494"/>
        <v>4.4919387561918309E-2</v>
      </c>
      <c r="BY287" s="22">
        <f t="shared" si="495"/>
        <v>4.5107990909957416E-2</v>
      </c>
      <c r="BZ287" s="22">
        <f t="shared" si="496"/>
        <v>4.5321776780841601E-2</v>
      </c>
      <c r="CA287" s="22">
        <f t="shared" si="497"/>
        <v>4.5567503306295901E-2</v>
      </c>
      <c r="CB287" s="22">
        <f t="shared" si="498"/>
        <v>4.583740404551357E-2</v>
      </c>
      <c r="CC287" s="22">
        <f t="shared" si="499"/>
        <v>4.6137769365832942E-2</v>
      </c>
      <c r="CD287" s="22">
        <f t="shared" si="500"/>
        <v>4.645521716226661E-2</v>
      </c>
      <c r="CE287" s="22">
        <f t="shared" si="501"/>
        <v>4.6796125322790962E-2</v>
      </c>
      <c r="CF287" s="22">
        <f t="shared" si="502"/>
        <v>4.7145200785802852E-2</v>
      </c>
      <c r="CG287" s="22">
        <f t="shared" si="503"/>
        <v>4.7509852279928627E-2</v>
      </c>
      <c r="CH287" s="22">
        <f t="shared" si="504"/>
        <v>4.7876381656252784E-2</v>
      </c>
      <c r="CI287" s="22">
        <f t="shared" si="505"/>
        <v>4.8249241487260196E-2</v>
      </c>
      <c r="CJ287" s="22">
        <f t="shared" si="506"/>
        <v>4.8615125031018294E-2</v>
      </c>
      <c r="CK287" s="22">
        <f t="shared" si="507"/>
        <v>4.8983317960358812E-2</v>
      </c>
      <c r="CL287" s="22">
        <f t="shared" si="508"/>
        <v>4.9339393167434041E-2</v>
      </c>
      <c r="CM287" s="22">
        <f t="shared" si="509"/>
        <v>4.9693029322884663E-2</v>
      </c>
      <c r="CN287" s="22">
        <f t="shared" si="510"/>
        <v>5.0030933085680324E-2</v>
      </c>
      <c r="CO287" s="22">
        <f t="shared" si="511"/>
        <v>5.0362800518050539E-2</v>
      </c>
      <c r="CP287" s="22">
        <f t="shared" si="512"/>
        <v>5.0678294681596112E-2</v>
      </c>
      <c r="CQ287" s="22">
        <f t="shared" si="513"/>
        <v>5.098334388969953E-2</v>
      </c>
      <c r="CR287" s="22">
        <f t="shared" si="514"/>
        <v>5.1268996476874704E-2</v>
      </c>
      <c r="CS287" s="22">
        <f t="shared" si="515"/>
        <v>5.1544114925173128E-2</v>
      </c>
      <c r="CT287" s="22">
        <f t="shared" si="516"/>
        <v>5.1799291672985331E-2</v>
      </c>
      <c r="CU287" s="22">
        <f t="shared" si="517"/>
        <v>5.2042679103669207E-2</v>
      </c>
      <c r="CV287" s="22" t="str">
        <f t="shared" si="518"/>
        <v/>
      </c>
      <c r="CW287" s="22" t="str">
        <f t="shared" si="519"/>
        <v/>
      </c>
      <c r="CX287" s="22" t="str">
        <f t="shared" si="520"/>
        <v/>
      </c>
      <c r="CY287" s="22" t="str">
        <f t="shared" si="521"/>
        <v/>
      </c>
      <c r="CZ287" s="22" t="str">
        <f t="shared" si="522"/>
        <v/>
      </c>
      <c r="DA287" s="22" t="str">
        <f t="shared" si="523"/>
        <v/>
      </c>
      <c r="DB287" s="22" t="str">
        <f t="shared" si="524"/>
        <v/>
      </c>
      <c r="DC287" s="22" t="str">
        <f t="shared" si="525"/>
        <v/>
      </c>
      <c r="DD287" s="22" t="str">
        <f t="shared" si="526"/>
        <v/>
      </c>
      <c r="DE287" s="22" t="str">
        <f t="shared" si="527"/>
        <v/>
      </c>
      <c r="DF287" s="22" t="str">
        <f t="shared" si="528"/>
        <v/>
      </c>
      <c r="DG287" s="22" t="str">
        <f t="shared" si="529"/>
        <v/>
      </c>
      <c r="DH287" s="22" t="str">
        <f t="shared" si="530"/>
        <v/>
      </c>
      <c r="DI287" s="22" t="str">
        <f t="shared" si="531"/>
        <v/>
      </c>
      <c r="DJ287" s="22" t="str">
        <f t="shared" si="532"/>
        <v/>
      </c>
      <c r="DK287" s="22" t="str">
        <f t="shared" si="533"/>
        <v/>
      </c>
      <c r="DL287" s="22" t="str">
        <f t="shared" si="534"/>
        <v/>
      </c>
      <c r="DM287" s="22" t="str">
        <f t="shared" si="535"/>
        <v/>
      </c>
      <c r="DN287" s="22" t="str">
        <f t="shared" si="536"/>
        <v/>
      </c>
      <c r="DO287" s="22" t="str">
        <f t="shared" si="537"/>
        <v/>
      </c>
      <c r="DP287" s="22" t="str">
        <f t="shared" si="538"/>
        <v/>
      </c>
      <c r="DQ287" s="22" t="str">
        <f t="shared" si="539"/>
        <v/>
      </c>
      <c r="DR287" s="22" t="str">
        <f t="shared" si="540"/>
        <v/>
      </c>
      <c r="DS287" s="22" t="str">
        <f t="shared" si="541"/>
        <v/>
      </c>
      <c r="DT287" s="22" t="str">
        <f t="shared" si="542"/>
        <v/>
      </c>
      <c r="DU287" s="22" t="str">
        <f t="shared" si="543"/>
        <v/>
      </c>
      <c r="DV287" s="22" t="str">
        <f t="shared" si="544"/>
        <v/>
      </c>
      <c r="DX287" s="18">
        <f t="shared" si="545"/>
        <v>1.5360008020555702</v>
      </c>
      <c r="DY287" s="18">
        <f t="shared" si="546"/>
        <v>1.5036257763931553</v>
      </c>
      <c r="DZ287" s="18">
        <f t="shared" si="547"/>
        <v>1.4698980774821897</v>
      </c>
      <c r="EA287" s="18">
        <f t="shared" si="548"/>
        <v>1.4367286620625066</v>
      </c>
      <c r="EB287" s="18">
        <f t="shared" si="549"/>
        <v>1.4038541598401102</v>
      </c>
      <c r="EC287" s="18">
        <f t="shared" si="550"/>
        <v>1.3723061929576983</v>
      </c>
      <c r="ED287" s="18">
        <f t="shared" si="551"/>
        <v>1.341016697654972</v>
      </c>
      <c r="EE287" s="18">
        <f t="shared" si="552"/>
        <v>1.3109076735114114</v>
      </c>
      <c r="EF287" s="18">
        <f t="shared" si="553"/>
        <v>1.280855681564582</v>
      </c>
      <c r="EG287" s="18">
        <f t="shared" si="554"/>
        <v>1.2517226237024524</v>
      </c>
      <c r="EH287" s="18">
        <f t="shared" si="555"/>
        <v>1.2224416347159717</v>
      </c>
      <c r="EI287" s="18">
        <f t="shared" si="556"/>
        <v>1.1937363348191496</v>
      </c>
      <c r="EJ287" s="18">
        <f t="shared" si="557"/>
        <v>1.1649260421519341</v>
      </c>
      <c r="EK287" s="18">
        <f t="shared" si="558"/>
        <v>1.1367667819896594</v>
      </c>
      <c r="EL287" s="18">
        <f t="shared" si="559"/>
        <v>1.1083197522548816</v>
      </c>
      <c r="EM287" s="18">
        <f t="shared" si="560"/>
        <v>1.080523240564498</v>
      </c>
      <c r="EN287" s="18">
        <f t="shared" si="561"/>
        <v>1.052478977935031</v>
      </c>
      <c r="EO287" s="18">
        <f t="shared" si="562"/>
        <v>1.0251325528641155</v>
      </c>
      <c r="EP287" s="18">
        <f t="shared" si="563"/>
        <v>0.99761471685520298</v>
      </c>
      <c r="EQ287" s="18">
        <f t="shared" si="564"/>
        <v>0.97071517786465156</v>
      </c>
      <c r="ER287" s="18">
        <f t="shared" si="565"/>
        <v>0.94388378097932502</v>
      </c>
      <c r="ES287" s="18">
        <f t="shared" si="566"/>
        <v>0.91788585401719569</v>
      </c>
      <c r="ET287" s="18">
        <f t="shared" si="567"/>
        <v>0.89189743434737523</v>
      </c>
      <c r="EU287" s="18">
        <f t="shared" si="568"/>
        <v>0.86680008559781918</v>
      </c>
      <c r="EV287" s="18">
        <f t="shared" si="569"/>
        <v>0.84179317455454328</v>
      </c>
      <c r="EW287" s="18">
        <f t="shared" si="570"/>
        <v>0.81771898915188412</v>
      </c>
      <c r="EX287" s="18">
        <f t="shared" si="571"/>
        <v>0.79380289708797214</v>
      </c>
      <c r="EY287" s="18">
        <f t="shared" si="572"/>
        <v>0.77071846322097071</v>
      </c>
      <c r="EZ287" s="18">
        <f t="shared" si="573"/>
        <v>0.74797382384532585</v>
      </c>
      <c r="FA287" s="18">
        <f t="shared" si="574"/>
        <v>0.7261936352902022</v>
      </c>
      <c r="FB287" s="18">
        <f t="shared" si="575"/>
        <v>0.70466401179973892</v>
      </c>
      <c r="FC287" s="18">
        <f t="shared" si="576"/>
        <v>0.68409174051910737</v>
      </c>
      <c r="FD287" s="18">
        <f t="shared" si="577"/>
        <v>43.146786713685479</v>
      </c>
      <c r="FE287" s="18">
        <f t="shared" si="578"/>
        <v>0</v>
      </c>
      <c r="FF287" s="18">
        <f t="shared" si="579"/>
        <v>0</v>
      </c>
      <c r="FG287" s="18">
        <f t="shared" si="580"/>
        <v>0</v>
      </c>
      <c r="FH287" s="18">
        <f t="shared" si="581"/>
        <v>0</v>
      </c>
      <c r="FI287" s="18">
        <f t="shared" si="582"/>
        <v>0</v>
      </c>
      <c r="FJ287" s="18">
        <f t="shared" si="583"/>
        <v>0</v>
      </c>
      <c r="FK287" s="18">
        <f t="shared" si="584"/>
        <v>0</v>
      </c>
      <c r="FL287" s="18">
        <f t="shared" si="585"/>
        <v>0</v>
      </c>
      <c r="FM287" s="18">
        <f t="shared" si="586"/>
        <v>0</v>
      </c>
      <c r="FN287" s="18">
        <f t="shared" si="587"/>
        <v>0</v>
      </c>
      <c r="FO287" s="18">
        <f t="shared" si="588"/>
        <v>0</v>
      </c>
      <c r="FP287" s="18">
        <f t="shared" si="589"/>
        <v>0</v>
      </c>
      <c r="FQ287" s="18">
        <f t="shared" si="590"/>
        <v>0</v>
      </c>
      <c r="FR287" s="18">
        <f t="shared" si="591"/>
        <v>0</v>
      </c>
      <c r="FS287" s="18">
        <f t="shared" si="592"/>
        <v>0</v>
      </c>
      <c r="FT287" s="18">
        <f t="shared" si="593"/>
        <v>0</v>
      </c>
      <c r="FU287" s="18">
        <f t="shared" si="594"/>
        <v>0</v>
      </c>
      <c r="FV287" s="18">
        <f t="shared" si="595"/>
        <v>0</v>
      </c>
      <c r="FW287" s="18">
        <f t="shared" si="596"/>
        <v>0</v>
      </c>
      <c r="FX287" s="18">
        <f t="shared" si="597"/>
        <v>0</v>
      </c>
      <c r="FY287" s="18">
        <f t="shared" si="598"/>
        <v>0</v>
      </c>
      <c r="FZ287" s="18">
        <f t="shared" si="599"/>
        <v>0</v>
      </c>
      <c r="GA287" s="18">
        <f t="shared" si="600"/>
        <v>0</v>
      </c>
      <c r="GB287" s="18">
        <f t="shared" si="601"/>
        <v>0</v>
      </c>
      <c r="GC287" s="18">
        <f t="shared" si="602"/>
        <v>0</v>
      </c>
      <c r="GD287" s="18">
        <f t="shared" si="603"/>
        <v>0</v>
      </c>
      <c r="GE287" s="18">
        <f t="shared" si="604"/>
        <v>0</v>
      </c>
    </row>
    <row r="288" spans="1:187" x14ac:dyDescent="0.2">
      <c r="A288">
        <v>285</v>
      </c>
      <c r="B288" s="16">
        <f>Bonds!B288</f>
        <v>52277</v>
      </c>
      <c r="C288" s="17">
        <f>Bonds!C288</f>
        <v>3.875</v>
      </c>
      <c r="D288">
        <f>Bonds!Q288</f>
        <v>33</v>
      </c>
      <c r="E288">
        <f t="shared" si="484"/>
        <v>0</v>
      </c>
      <c r="F288" s="16">
        <f>IF(1&gt;$D288,"",IF($E288=1,EOMONTH(EDATE(Bonds!$I288,6*(1-1)),0),EDATE(Bonds!$I288,6*(1-1))))</f>
        <v>46433</v>
      </c>
      <c r="G288" s="16">
        <f>IF(2&gt;$D288,"",IF($E288=1,EOMONTH(EDATE(Bonds!$I288,6*(2-1)),0),EDATE(Bonds!$I288,6*(2-1))))</f>
        <v>46614</v>
      </c>
      <c r="H288" s="16">
        <f>IF(3&gt;$D288,"",IF($E288=1,EOMONTH(EDATE(Bonds!$I288,6*(3-1)),0),EDATE(Bonds!$I288,6*(3-1))))</f>
        <v>46798</v>
      </c>
      <c r="I288" s="16">
        <f>IF(4&gt;$D288,"",IF($E288=1,EOMONTH(EDATE(Bonds!$I288,6*(4-1)),0),EDATE(Bonds!$I288,6*(4-1))))</f>
        <v>46980</v>
      </c>
      <c r="J288" s="16">
        <f>IF(5&gt;$D288,"",IF($E288=1,EOMONTH(EDATE(Bonds!$I288,6*(5-1)),0),EDATE(Bonds!$I288,6*(5-1))))</f>
        <v>47164</v>
      </c>
      <c r="K288" s="16">
        <f>IF(6&gt;$D288,"",IF($E288=1,EOMONTH(EDATE(Bonds!$I288,6*(6-1)),0),EDATE(Bonds!$I288,6*(6-1))))</f>
        <v>47345</v>
      </c>
      <c r="L288" s="16">
        <f>IF(7&gt;$D288,"",IF($E288=1,EOMONTH(EDATE(Bonds!$I288,6*(7-1)),0),EDATE(Bonds!$I288,6*(7-1))))</f>
        <v>47529</v>
      </c>
      <c r="M288" s="16">
        <f>IF(8&gt;$D288,"",IF($E288=1,EOMONTH(EDATE(Bonds!$I288,6*(8-1)),0),EDATE(Bonds!$I288,6*(8-1))))</f>
        <v>47710</v>
      </c>
      <c r="N288" s="16">
        <f>IF(9&gt;$D288,"",IF($E288=1,EOMONTH(EDATE(Bonds!$I288,6*(9-1)),0),EDATE(Bonds!$I288,6*(9-1))))</f>
        <v>47894</v>
      </c>
      <c r="O288" s="16">
        <f>IF(10&gt;$D288,"",IF($E288=1,EOMONTH(EDATE(Bonds!$I288,6*(10-1)),0),EDATE(Bonds!$I288,6*(10-1))))</f>
        <v>48075</v>
      </c>
      <c r="P288" s="16">
        <f>IF(11&gt;$D288,"",IF($E288=1,EOMONTH(EDATE(Bonds!$I288,6*(11-1)),0),EDATE(Bonds!$I288,6*(11-1))))</f>
        <v>48259</v>
      </c>
      <c r="Q288" s="16">
        <f>IF(12&gt;$D288,"",IF($E288=1,EOMONTH(EDATE(Bonds!$I288,6*(12-1)),0),EDATE(Bonds!$I288,6*(12-1))))</f>
        <v>48441</v>
      </c>
      <c r="R288" s="16">
        <f>IF(13&gt;$D288,"",IF($E288=1,EOMONTH(EDATE(Bonds!$I288,6*(13-1)),0),EDATE(Bonds!$I288,6*(13-1))))</f>
        <v>48625</v>
      </c>
      <c r="S288" s="16">
        <f>IF(14&gt;$D288,"",IF($E288=1,EOMONTH(EDATE(Bonds!$I288,6*(14-1)),0),EDATE(Bonds!$I288,6*(14-1))))</f>
        <v>48806</v>
      </c>
      <c r="T288" s="16">
        <f>IF(15&gt;$D288,"",IF($E288=1,EOMONTH(EDATE(Bonds!$I288,6*(15-1)),0),EDATE(Bonds!$I288,6*(15-1))))</f>
        <v>48990</v>
      </c>
      <c r="U288" s="16">
        <f>IF(16&gt;$D288,"",IF($E288=1,EOMONTH(EDATE(Bonds!$I288,6*(16-1)),0),EDATE(Bonds!$I288,6*(16-1))))</f>
        <v>49171</v>
      </c>
      <c r="V288" s="16">
        <f>IF(17&gt;$D288,"",IF($E288=1,EOMONTH(EDATE(Bonds!$I288,6*(17-1)),0),EDATE(Bonds!$I288,6*(17-1))))</f>
        <v>49355</v>
      </c>
      <c r="W288" s="16">
        <f>IF(18&gt;$D288,"",IF($E288=1,EOMONTH(EDATE(Bonds!$I288,6*(18-1)),0),EDATE(Bonds!$I288,6*(18-1))))</f>
        <v>49536</v>
      </c>
      <c r="X288" s="16">
        <f>IF(19&gt;$D288,"",IF($E288=1,EOMONTH(EDATE(Bonds!$I288,6*(19-1)),0),EDATE(Bonds!$I288,6*(19-1))))</f>
        <v>49720</v>
      </c>
      <c r="Y288" s="16">
        <f>IF(20&gt;$D288,"",IF($E288=1,EOMONTH(EDATE(Bonds!$I288,6*(20-1)),0),EDATE(Bonds!$I288,6*(20-1))))</f>
        <v>49902</v>
      </c>
      <c r="Z288" s="16">
        <f>IF(21&gt;$D288,"",IF($E288=1,EOMONTH(EDATE(Bonds!$I288,6*(21-1)),0),EDATE(Bonds!$I288,6*(21-1))))</f>
        <v>50086</v>
      </c>
      <c r="AA288" s="16">
        <f>IF(22&gt;$D288,"",IF($E288=1,EOMONTH(EDATE(Bonds!$I288,6*(22-1)),0),EDATE(Bonds!$I288,6*(22-1))))</f>
        <v>50267</v>
      </c>
      <c r="AB288" s="16">
        <f>IF(23&gt;$D288,"",IF($E288=1,EOMONTH(EDATE(Bonds!$I288,6*(23-1)),0),EDATE(Bonds!$I288,6*(23-1))))</f>
        <v>50451</v>
      </c>
      <c r="AC288" s="16">
        <f>IF(24&gt;$D288,"",IF($E288=1,EOMONTH(EDATE(Bonds!$I288,6*(24-1)),0),EDATE(Bonds!$I288,6*(24-1))))</f>
        <v>50632</v>
      </c>
      <c r="AD288" s="16">
        <f>IF(25&gt;$D288,"",IF($E288=1,EOMONTH(EDATE(Bonds!$I288,6*(25-1)),0),EDATE(Bonds!$I288,6*(25-1))))</f>
        <v>50816</v>
      </c>
      <c r="AE288" s="16">
        <f>IF(26&gt;$D288,"",IF($E288=1,EOMONTH(EDATE(Bonds!$I288,6*(26-1)),0),EDATE(Bonds!$I288,6*(26-1))))</f>
        <v>50997</v>
      </c>
      <c r="AF288" s="16">
        <f>IF(27&gt;$D288,"",IF($E288=1,EOMONTH(EDATE(Bonds!$I288,6*(27-1)),0),EDATE(Bonds!$I288,6*(27-1))))</f>
        <v>51181</v>
      </c>
      <c r="AG288" s="16">
        <f>IF(28&gt;$D288,"",IF($E288=1,EOMONTH(EDATE(Bonds!$I288,6*(28-1)),0),EDATE(Bonds!$I288,6*(28-1))))</f>
        <v>51363</v>
      </c>
      <c r="AH288" s="16">
        <f>IF(29&gt;$D288,"",IF($E288=1,EOMONTH(EDATE(Bonds!$I288,6*(29-1)),0),EDATE(Bonds!$I288,6*(29-1))))</f>
        <v>51547</v>
      </c>
      <c r="AI288" s="16">
        <f>IF(30&gt;$D288,"",IF($E288=1,EOMONTH(EDATE(Bonds!$I288,6*(30-1)),0),EDATE(Bonds!$I288,6*(30-1))))</f>
        <v>51728</v>
      </c>
      <c r="AJ288" s="16">
        <f>IF(31&gt;$D288,"",IF($E288=1,EOMONTH(EDATE(Bonds!$I288,6*(31-1)),0),EDATE(Bonds!$I288,6*(31-1))))</f>
        <v>51912</v>
      </c>
      <c r="AK288" s="16">
        <f>IF(32&gt;$D288,"",IF($E288=1,EOMONTH(EDATE(Bonds!$I288,6*(32-1)),0),EDATE(Bonds!$I288,6*(32-1))))</f>
        <v>52093</v>
      </c>
      <c r="AL288" s="16">
        <f>IF(33&gt;$D288,"",IF($E288=1,EOMONTH(EDATE(Bonds!$I288,6*(33-1)),0),EDATE(Bonds!$I288,6*(33-1))))</f>
        <v>52277</v>
      </c>
      <c r="AM288" s="16" t="str">
        <f>IF(34&gt;$D288,"",IF($E288=1,EOMONTH(EDATE(Bonds!$I288,6*(34-1)),0),EDATE(Bonds!$I288,6*(34-1))))</f>
        <v/>
      </c>
      <c r="AN288" s="16" t="str">
        <f>IF(35&gt;$D288,"",IF($E288=1,EOMONTH(EDATE(Bonds!$I288,6*(35-1)),0),EDATE(Bonds!$I288,6*(35-1))))</f>
        <v/>
      </c>
      <c r="AO288" s="16" t="str">
        <f>IF(36&gt;$D288,"",IF($E288=1,EOMONTH(EDATE(Bonds!$I288,6*(36-1)),0),EDATE(Bonds!$I288,6*(36-1))))</f>
        <v/>
      </c>
      <c r="AP288" s="16" t="str">
        <f>IF(37&gt;$D288,"",IF($E288=1,EOMONTH(EDATE(Bonds!$I288,6*(37-1)),0),EDATE(Bonds!$I288,6*(37-1))))</f>
        <v/>
      </c>
      <c r="AQ288" s="16" t="str">
        <f>IF(38&gt;$D288,"",IF($E288=1,EOMONTH(EDATE(Bonds!$I288,6*(38-1)),0),EDATE(Bonds!$I288,6*(38-1))))</f>
        <v/>
      </c>
      <c r="AR288" s="16" t="str">
        <f>IF(39&gt;$D288,"",IF($E288=1,EOMONTH(EDATE(Bonds!$I288,6*(39-1)),0),EDATE(Bonds!$I288,6*(39-1))))</f>
        <v/>
      </c>
      <c r="AS288" s="16" t="str">
        <f>IF(40&gt;$D288,"",IF($E288=1,EOMONTH(EDATE(Bonds!$I288,6*(40-1)),0),EDATE(Bonds!$I288,6*(40-1))))</f>
        <v/>
      </c>
      <c r="AT288" s="16" t="str">
        <f>IF(41&gt;$D288,"",IF($E288=1,EOMONTH(EDATE(Bonds!$I288,6*(41-1)),0),EDATE(Bonds!$I288,6*(41-1))))</f>
        <v/>
      </c>
      <c r="AU288" s="16" t="str">
        <f>IF(42&gt;$D288,"",IF($E288=1,EOMONTH(EDATE(Bonds!$I288,6*(42-1)),0),EDATE(Bonds!$I288,6*(42-1))))</f>
        <v/>
      </c>
      <c r="AV288" s="16" t="str">
        <f>IF(43&gt;$D288,"",IF($E288=1,EOMONTH(EDATE(Bonds!$I288,6*(43-1)),0),EDATE(Bonds!$I288,6*(43-1))))</f>
        <v/>
      </c>
      <c r="AW288" s="16" t="str">
        <f>IF(44&gt;$D288,"",IF($E288=1,EOMONTH(EDATE(Bonds!$I288,6*(44-1)),0),EDATE(Bonds!$I288,6*(44-1))))</f>
        <v/>
      </c>
      <c r="AX288" s="16" t="str">
        <f>IF(45&gt;$D288,"",IF($E288=1,EOMONTH(EDATE(Bonds!$I288,6*(45-1)),0),EDATE(Bonds!$I288,6*(45-1))))</f>
        <v/>
      </c>
      <c r="AY288" s="16" t="str">
        <f>IF(46&gt;$D288,"",IF($E288=1,EOMONTH(EDATE(Bonds!$I288,6*(46-1)),0),EDATE(Bonds!$I288,6*(46-1))))</f>
        <v/>
      </c>
      <c r="AZ288" s="16" t="str">
        <f>IF(47&gt;$D288,"",IF($E288=1,EOMONTH(EDATE(Bonds!$I288,6*(47-1)),0),EDATE(Bonds!$I288,6*(47-1))))</f>
        <v/>
      </c>
      <c r="BA288" s="16" t="str">
        <f>IF(48&gt;$D288,"",IF($E288=1,EOMONTH(EDATE(Bonds!$I288,6*(48-1)),0),EDATE(Bonds!$I288,6*(48-1))))</f>
        <v/>
      </c>
      <c r="BB288" s="16" t="str">
        <f>IF(49&gt;$D288,"",IF($E288=1,EOMONTH(EDATE(Bonds!$I288,6*(49-1)),0),EDATE(Bonds!$I288,6*(49-1))))</f>
        <v/>
      </c>
      <c r="BC288" s="16" t="str">
        <f>IF(50&gt;$D288,"",IF($E288=1,EOMONTH(EDATE(Bonds!$I288,6*(50-1)),0),EDATE(Bonds!$I288,6*(50-1))))</f>
        <v/>
      </c>
      <c r="BD288" s="16" t="str">
        <f>IF(51&gt;$D288,"",IF($E288=1,EOMONTH(EDATE(Bonds!$I288,6*(51-1)),0),EDATE(Bonds!$I288,6*(51-1))))</f>
        <v/>
      </c>
      <c r="BE288" s="16" t="str">
        <f>IF(52&gt;$D288,"",IF($E288=1,EOMONTH(EDATE(Bonds!$I288,6*(52-1)),0),EDATE(Bonds!$I288,6*(52-1))))</f>
        <v/>
      </c>
      <c r="BF288" s="16" t="str">
        <f>IF(53&gt;$D288,"",IF($E288=1,EOMONTH(EDATE(Bonds!$I288,6*(53-1)),0),EDATE(Bonds!$I288,6*(53-1))))</f>
        <v/>
      </c>
      <c r="BG288" s="16" t="str">
        <f>IF(54&gt;$D288,"",IF($E288=1,EOMONTH(EDATE(Bonds!$I288,6*(54-1)),0),EDATE(Bonds!$I288,6*(54-1))))</f>
        <v/>
      </c>
      <c r="BH288" s="16" t="str">
        <f>IF(55&gt;$D288,"",IF($E288=1,EOMONTH(EDATE(Bonds!$I288,6*(55-1)),0),EDATE(Bonds!$I288,6*(55-1))))</f>
        <v/>
      </c>
      <c r="BI288" s="16" t="str">
        <f>IF(56&gt;$D288,"",IF($E288=1,EOMONTH(EDATE(Bonds!$I288,6*(56-1)),0),EDATE(Bonds!$I288,6*(56-1))))</f>
        <v/>
      </c>
      <c r="BJ288" s="16" t="str">
        <f>IF(57&gt;$D288,"",IF($E288=1,EOMONTH(EDATE(Bonds!$I288,6*(57-1)),0),EDATE(Bonds!$I288,6*(57-1))))</f>
        <v/>
      </c>
      <c r="BK288" s="16" t="str">
        <f>IF(58&gt;$D288,"",IF($E288=1,EOMONTH(EDATE(Bonds!$I288,6*(58-1)),0),EDATE(Bonds!$I288,6*(58-1))))</f>
        <v/>
      </c>
      <c r="BL288" s="16" t="str">
        <f>IF(59&gt;$D288,"",IF($E288=1,EOMONTH(EDATE(Bonds!$I288,6*(59-1)),0),EDATE(Bonds!$I288,6*(59-1))))</f>
        <v/>
      </c>
      <c r="BM288" s="16" t="str">
        <f>IF(60&gt;$D288,"",IF($E288=1,EOMONTH(EDATE(Bonds!$I288,6*(60-1)),0),EDATE(Bonds!$I288,6*(60-1))))</f>
        <v/>
      </c>
      <c r="BO288" s="22">
        <f t="shared" si="485"/>
        <v>3.9020657449939315E-2</v>
      </c>
      <c r="BP288" s="22">
        <f t="shared" si="486"/>
        <v>4.1110910077221674E-2</v>
      </c>
      <c r="BQ288" s="22">
        <f t="shared" si="487"/>
        <v>4.2474903504774571E-2</v>
      </c>
      <c r="BR288" s="22">
        <f t="shared" si="488"/>
        <v>4.3324176224102208E-2</v>
      </c>
      <c r="BS288" s="22">
        <f t="shared" si="489"/>
        <v>4.3859676958404203E-2</v>
      </c>
      <c r="BT288" s="22">
        <f t="shared" si="490"/>
        <v>4.4193064657407355E-2</v>
      </c>
      <c r="BU288" s="22">
        <f t="shared" si="491"/>
        <v>4.4421617888674783E-2</v>
      </c>
      <c r="BV288" s="22">
        <f t="shared" si="492"/>
        <v>4.4594344852586863E-2</v>
      </c>
      <c r="BW288" s="22">
        <f t="shared" si="493"/>
        <v>4.4754437131412791E-2</v>
      </c>
      <c r="BX288" s="22">
        <f t="shared" si="494"/>
        <v>4.4919387561918309E-2</v>
      </c>
      <c r="BY288" s="22">
        <f t="shared" si="495"/>
        <v>4.5107990909957416E-2</v>
      </c>
      <c r="BZ288" s="22">
        <f t="shared" si="496"/>
        <v>4.5321776780841601E-2</v>
      </c>
      <c r="CA288" s="22">
        <f t="shared" si="497"/>
        <v>4.5567503306295901E-2</v>
      </c>
      <c r="CB288" s="22">
        <f t="shared" si="498"/>
        <v>4.583740404551357E-2</v>
      </c>
      <c r="CC288" s="22">
        <f t="shared" si="499"/>
        <v>4.6137769365832942E-2</v>
      </c>
      <c r="CD288" s="22">
        <f t="shared" si="500"/>
        <v>4.645521716226661E-2</v>
      </c>
      <c r="CE288" s="22">
        <f t="shared" si="501"/>
        <v>4.6796125322790962E-2</v>
      </c>
      <c r="CF288" s="22">
        <f t="shared" si="502"/>
        <v>4.7145200785802852E-2</v>
      </c>
      <c r="CG288" s="22">
        <f t="shared" si="503"/>
        <v>4.7509852279928627E-2</v>
      </c>
      <c r="CH288" s="22">
        <f t="shared" si="504"/>
        <v>4.7876381656252784E-2</v>
      </c>
      <c r="CI288" s="22">
        <f t="shared" si="505"/>
        <v>4.8249241487260196E-2</v>
      </c>
      <c r="CJ288" s="22">
        <f t="shared" si="506"/>
        <v>4.8615125031018294E-2</v>
      </c>
      <c r="CK288" s="22">
        <f t="shared" si="507"/>
        <v>4.8983317960358812E-2</v>
      </c>
      <c r="CL288" s="22">
        <f t="shared" si="508"/>
        <v>4.9339393167434041E-2</v>
      </c>
      <c r="CM288" s="22">
        <f t="shared" si="509"/>
        <v>4.9693029322884663E-2</v>
      </c>
      <c r="CN288" s="22">
        <f t="shared" si="510"/>
        <v>5.0030933085680324E-2</v>
      </c>
      <c r="CO288" s="22">
        <f t="shared" si="511"/>
        <v>5.0362800518050539E-2</v>
      </c>
      <c r="CP288" s="22">
        <f t="shared" si="512"/>
        <v>5.0678294681596112E-2</v>
      </c>
      <c r="CQ288" s="22">
        <f t="shared" si="513"/>
        <v>5.098334388969953E-2</v>
      </c>
      <c r="CR288" s="22">
        <f t="shared" si="514"/>
        <v>5.1268996476874704E-2</v>
      </c>
      <c r="CS288" s="22">
        <f t="shared" si="515"/>
        <v>5.1544114925173128E-2</v>
      </c>
      <c r="CT288" s="22">
        <f t="shared" si="516"/>
        <v>5.1799291672985331E-2</v>
      </c>
      <c r="CU288" s="22">
        <f t="shared" si="517"/>
        <v>5.2042679103669207E-2</v>
      </c>
      <c r="CV288" s="22" t="str">
        <f t="shared" si="518"/>
        <v/>
      </c>
      <c r="CW288" s="22" t="str">
        <f t="shared" si="519"/>
        <v/>
      </c>
      <c r="CX288" s="22" t="str">
        <f t="shared" si="520"/>
        <v/>
      </c>
      <c r="CY288" s="22" t="str">
        <f t="shared" si="521"/>
        <v/>
      </c>
      <c r="CZ288" s="22" t="str">
        <f t="shared" si="522"/>
        <v/>
      </c>
      <c r="DA288" s="22" t="str">
        <f t="shared" si="523"/>
        <v/>
      </c>
      <c r="DB288" s="22" t="str">
        <f t="shared" si="524"/>
        <v/>
      </c>
      <c r="DC288" s="22" t="str">
        <f t="shared" si="525"/>
        <v/>
      </c>
      <c r="DD288" s="22" t="str">
        <f t="shared" si="526"/>
        <v/>
      </c>
      <c r="DE288" s="22" t="str">
        <f t="shared" si="527"/>
        <v/>
      </c>
      <c r="DF288" s="22" t="str">
        <f t="shared" si="528"/>
        <v/>
      </c>
      <c r="DG288" s="22" t="str">
        <f t="shared" si="529"/>
        <v/>
      </c>
      <c r="DH288" s="22" t="str">
        <f t="shared" si="530"/>
        <v/>
      </c>
      <c r="DI288" s="22" t="str">
        <f t="shared" si="531"/>
        <v/>
      </c>
      <c r="DJ288" s="22" t="str">
        <f t="shared" si="532"/>
        <v/>
      </c>
      <c r="DK288" s="22" t="str">
        <f t="shared" si="533"/>
        <v/>
      </c>
      <c r="DL288" s="22" t="str">
        <f t="shared" si="534"/>
        <v/>
      </c>
      <c r="DM288" s="22" t="str">
        <f t="shared" si="535"/>
        <v/>
      </c>
      <c r="DN288" s="22" t="str">
        <f t="shared" si="536"/>
        <v/>
      </c>
      <c r="DO288" s="22" t="str">
        <f t="shared" si="537"/>
        <v/>
      </c>
      <c r="DP288" s="22" t="str">
        <f t="shared" si="538"/>
        <v/>
      </c>
      <c r="DQ288" s="22" t="str">
        <f t="shared" si="539"/>
        <v/>
      </c>
      <c r="DR288" s="22" t="str">
        <f t="shared" si="540"/>
        <v/>
      </c>
      <c r="DS288" s="22" t="str">
        <f t="shared" si="541"/>
        <v/>
      </c>
      <c r="DT288" s="22" t="str">
        <f t="shared" si="542"/>
        <v/>
      </c>
      <c r="DU288" s="22" t="str">
        <f t="shared" si="543"/>
        <v/>
      </c>
      <c r="DV288" s="22" t="str">
        <f t="shared" si="544"/>
        <v/>
      </c>
      <c r="DX288" s="18">
        <f t="shared" si="545"/>
        <v>1.9046409945489071</v>
      </c>
      <c r="DY288" s="18">
        <f t="shared" si="546"/>
        <v>1.8644959627275126</v>
      </c>
      <c r="DZ288" s="18">
        <f t="shared" si="547"/>
        <v>1.8226736160779151</v>
      </c>
      <c r="EA288" s="18">
        <f t="shared" si="548"/>
        <v>1.781543540957508</v>
      </c>
      <c r="EB288" s="18">
        <f t="shared" si="549"/>
        <v>1.7407791582017365</v>
      </c>
      <c r="EC288" s="18">
        <f t="shared" si="550"/>
        <v>1.7016596792675458</v>
      </c>
      <c r="ED288" s="18">
        <f t="shared" si="551"/>
        <v>1.6628607050921651</v>
      </c>
      <c r="EE288" s="18">
        <f t="shared" si="552"/>
        <v>1.6255255151541499</v>
      </c>
      <c r="EF288" s="18">
        <f t="shared" si="553"/>
        <v>1.5882610451400818</v>
      </c>
      <c r="EG288" s="18">
        <f t="shared" si="554"/>
        <v>1.5521360533910409</v>
      </c>
      <c r="EH288" s="18">
        <f t="shared" si="555"/>
        <v>1.515827627047805</v>
      </c>
      <c r="EI288" s="18">
        <f t="shared" si="556"/>
        <v>1.4802330551757454</v>
      </c>
      <c r="EJ288" s="18">
        <f t="shared" si="557"/>
        <v>1.4445082922683983</v>
      </c>
      <c r="EK288" s="18">
        <f t="shared" si="558"/>
        <v>1.4095908096671776</v>
      </c>
      <c r="EL288" s="18">
        <f t="shared" si="559"/>
        <v>1.3743164927960532</v>
      </c>
      <c r="EM288" s="18">
        <f t="shared" si="560"/>
        <v>1.3398488182999775</v>
      </c>
      <c r="EN288" s="18">
        <f t="shared" si="561"/>
        <v>1.3050739326394385</v>
      </c>
      <c r="EO288" s="18">
        <f t="shared" si="562"/>
        <v>1.2711643655515033</v>
      </c>
      <c r="EP288" s="18">
        <f t="shared" si="563"/>
        <v>1.2370422489004516</v>
      </c>
      <c r="EQ288" s="18">
        <f t="shared" si="564"/>
        <v>1.203686820552168</v>
      </c>
      <c r="ER288" s="18">
        <f t="shared" si="565"/>
        <v>1.1704158884143629</v>
      </c>
      <c r="ES288" s="18">
        <f t="shared" si="566"/>
        <v>1.1381784589813226</v>
      </c>
      <c r="ET288" s="18">
        <f t="shared" si="567"/>
        <v>1.1059528185907452</v>
      </c>
      <c r="EU288" s="18">
        <f t="shared" si="568"/>
        <v>1.0748321061412958</v>
      </c>
      <c r="EV288" s="18">
        <f t="shared" si="569"/>
        <v>1.0438235364476336</v>
      </c>
      <c r="EW288" s="18">
        <f t="shared" si="570"/>
        <v>1.0139715465483363</v>
      </c>
      <c r="EX288" s="18">
        <f t="shared" si="571"/>
        <v>0.9843155923890855</v>
      </c>
      <c r="EY288" s="18">
        <f t="shared" si="572"/>
        <v>0.95569089439400368</v>
      </c>
      <c r="EZ288" s="18">
        <f t="shared" si="573"/>
        <v>0.92748754156820401</v>
      </c>
      <c r="FA288" s="18">
        <f t="shared" si="574"/>
        <v>0.90048010775985077</v>
      </c>
      <c r="FB288" s="18">
        <f t="shared" si="575"/>
        <v>0.87378337463167632</v>
      </c>
      <c r="FC288" s="18">
        <f t="shared" si="576"/>
        <v>0.84827375824369311</v>
      </c>
      <c r="FD288" s="18">
        <f t="shared" si="577"/>
        <v>43.306097926166785</v>
      </c>
      <c r="FE288" s="18">
        <f t="shared" si="578"/>
        <v>0</v>
      </c>
      <c r="FF288" s="18">
        <f t="shared" si="579"/>
        <v>0</v>
      </c>
      <c r="FG288" s="18">
        <f t="shared" si="580"/>
        <v>0</v>
      </c>
      <c r="FH288" s="18">
        <f t="shared" si="581"/>
        <v>0</v>
      </c>
      <c r="FI288" s="18">
        <f t="shared" si="582"/>
        <v>0</v>
      </c>
      <c r="FJ288" s="18">
        <f t="shared" si="583"/>
        <v>0</v>
      </c>
      <c r="FK288" s="18">
        <f t="shared" si="584"/>
        <v>0</v>
      </c>
      <c r="FL288" s="18">
        <f t="shared" si="585"/>
        <v>0</v>
      </c>
      <c r="FM288" s="18">
        <f t="shared" si="586"/>
        <v>0</v>
      </c>
      <c r="FN288" s="18">
        <f t="shared" si="587"/>
        <v>0</v>
      </c>
      <c r="FO288" s="18">
        <f t="shared" si="588"/>
        <v>0</v>
      </c>
      <c r="FP288" s="18">
        <f t="shared" si="589"/>
        <v>0</v>
      </c>
      <c r="FQ288" s="18">
        <f t="shared" si="590"/>
        <v>0</v>
      </c>
      <c r="FR288" s="18">
        <f t="shared" si="591"/>
        <v>0</v>
      </c>
      <c r="FS288" s="18">
        <f t="shared" si="592"/>
        <v>0</v>
      </c>
      <c r="FT288" s="18">
        <f t="shared" si="593"/>
        <v>0</v>
      </c>
      <c r="FU288" s="18">
        <f t="shared" si="594"/>
        <v>0</v>
      </c>
      <c r="FV288" s="18">
        <f t="shared" si="595"/>
        <v>0</v>
      </c>
      <c r="FW288" s="18">
        <f t="shared" si="596"/>
        <v>0</v>
      </c>
      <c r="FX288" s="18">
        <f t="shared" si="597"/>
        <v>0</v>
      </c>
      <c r="FY288" s="18">
        <f t="shared" si="598"/>
        <v>0</v>
      </c>
      <c r="FZ288" s="18">
        <f t="shared" si="599"/>
        <v>0</v>
      </c>
      <c r="GA288" s="18">
        <f t="shared" si="600"/>
        <v>0</v>
      </c>
      <c r="GB288" s="18">
        <f t="shared" si="601"/>
        <v>0</v>
      </c>
      <c r="GC288" s="18">
        <f t="shared" si="602"/>
        <v>0</v>
      </c>
      <c r="GD288" s="18">
        <f t="shared" si="603"/>
        <v>0</v>
      </c>
      <c r="GE288" s="18">
        <f t="shared" si="604"/>
        <v>0</v>
      </c>
    </row>
    <row r="289" spans="1:187" x14ac:dyDescent="0.2">
      <c r="A289">
        <v>286</v>
      </c>
      <c r="B289" s="16">
        <f>Bonds!B289</f>
        <v>52366</v>
      </c>
      <c r="C289" s="17">
        <f>Bonds!C289</f>
        <v>2.875</v>
      </c>
      <c r="D289">
        <f>Bonds!Q289</f>
        <v>34</v>
      </c>
      <c r="E289">
        <f t="shared" si="484"/>
        <v>0</v>
      </c>
      <c r="F289" s="16">
        <f>IF(1&gt;$D289,"",IF($E289=1,EOMONTH(EDATE(Bonds!$I289,6*(1-1)),0),EDATE(Bonds!$I289,6*(1-1))))</f>
        <v>46341</v>
      </c>
      <c r="G289" s="16">
        <f>IF(2&gt;$D289,"",IF($E289=1,EOMONTH(EDATE(Bonds!$I289,6*(2-1)),0),EDATE(Bonds!$I289,6*(2-1))))</f>
        <v>46522</v>
      </c>
      <c r="H289" s="16">
        <f>IF(3&gt;$D289,"",IF($E289=1,EOMONTH(EDATE(Bonds!$I289,6*(3-1)),0),EDATE(Bonds!$I289,6*(3-1))))</f>
        <v>46706</v>
      </c>
      <c r="I289" s="16">
        <f>IF(4&gt;$D289,"",IF($E289=1,EOMONTH(EDATE(Bonds!$I289,6*(4-1)),0),EDATE(Bonds!$I289,6*(4-1))))</f>
        <v>46888</v>
      </c>
      <c r="J289" s="16">
        <f>IF(5&gt;$D289,"",IF($E289=1,EOMONTH(EDATE(Bonds!$I289,6*(5-1)),0),EDATE(Bonds!$I289,6*(5-1))))</f>
        <v>47072</v>
      </c>
      <c r="K289" s="16">
        <f>IF(6&gt;$D289,"",IF($E289=1,EOMONTH(EDATE(Bonds!$I289,6*(6-1)),0),EDATE(Bonds!$I289,6*(6-1))))</f>
        <v>47253</v>
      </c>
      <c r="L289" s="16">
        <f>IF(7&gt;$D289,"",IF($E289=1,EOMONTH(EDATE(Bonds!$I289,6*(7-1)),0),EDATE(Bonds!$I289,6*(7-1))))</f>
        <v>47437</v>
      </c>
      <c r="M289" s="16">
        <f>IF(8&gt;$D289,"",IF($E289=1,EOMONTH(EDATE(Bonds!$I289,6*(8-1)),0),EDATE(Bonds!$I289,6*(8-1))))</f>
        <v>47618</v>
      </c>
      <c r="N289" s="16">
        <f>IF(9&gt;$D289,"",IF($E289=1,EOMONTH(EDATE(Bonds!$I289,6*(9-1)),0),EDATE(Bonds!$I289,6*(9-1))))</f>
        <v>47802</v>
      </c>
      <c r="O289" s="16">
        <f>IF(10&gt;$D289,"",IF($E289=1,EOMONTH(EDATE(Bonds!$I289,6*(10-1)),0),EDATE(Bonds!$I289,6*(10-1))))</f>
        <v>47983</v>
      </c>
      <c r="P289" s="16">
        <f>IF(11&gt;$D289,"",IF($E289=1,EOMONTH(EDATE(Bonds!$I289,6*(11-1)),0),EDATE(Bonds!$I289,6*(11-1))))</f>
        <v>48167</v>
      </c>
      <c r="Q289" s="16">
        <f>IF(12&gt;$D289,"",IF($E289=1,EOMONTH(EDATE(Bonds!$I289,6*(12-1)),0),EDATE(Bonds!$I289,6*(12-1))))</f>
        <v>48349</v>
      </c>
      <c r="R289" s="16">
        <f>IF(13&gt;$D289,"",IF($E289=1,EOMONTH(EDATE(Bonds!$I289,6*(13-1)),0),EDATE(Bonds!$I289,6*(13-1))))</f>
        <v>48533</v>
      </c>
      <c r="S289" s="16">
        <f>IF(14&gt;$D289,"",IF($E289=1,EOMONTH(EDATE(Bonds!$I289,6*(14-1)),0),EDATE(Bonds!$I289,6*(14-1))))</f>
        <v>48714</v>
      </c>
      <c r="T289" s="16">
        <f>IF(15&gt;$D289,"",IF($E289=1,EOMONTH(EDATE(Bonds!$I289,6*(15-1)),0),EDATE(Bonds!$I289,6*(15-1))))</f>
        <v>48898</v>
      </c>
      <c r="U289" s="16">
        <f>IF(16&gt;$D289,"",IF($E289=1,EOMONTH(EDATE(Bonds!$I289,6*(16-1)),0),EDATE(Bonds!$I289,6*(16-1))))</f>
        <v>49079</v>
      </c>
      <c r="V289" s="16">
        <f>IF(17&gt;$D289,"",IF($E289=1,EOMONTH(EDATE(Bonds!$I289,6*(17-1)),0),EDATE(Bonds!$I289,6*(17-1))))</f>
        <v>49263</v>
      </c>
      <c r="W289" s="16">
        <f>IF(18&gt;$D289,"",IF($E289=1,EOMONTH(EDATE(Bonds!$I289,6*(18-1)),0),EDATE(Bonds!$I289,6*(18-1))))</f>
        <v>49444</v>
      </c>
      <c r="X289" s="16">
        <f>IF(19&gt;$D289,"",IF($E289=1,EOMONTH(EDATE(Bonds!$I289,6*(19-1)),0),EDATE(Bonds!$I289,6*(19-1))))</f>
        <v>49628</v>
      </c>
      <c r="Y289" s="16">
        <f>IF(20&gt;$D289,"",IF($E289=1,EOMONTH(EDATE(Bonds!$I289,6*(20-1)),0),EDATE(Bonds!$I289,6*(20-1))))</f>
        <v>49810</v>
      </c>
      <c r="Z289" s="16">
        <f>IF(21&gt;$D289,"",IF($E289=1,EOMONTH(EDATE(Bonds!$I289,6*(21-1)),0),EDATE(Bonds!$I289,6*(21-1))))</f>
        <v>49994</v>
      </c>
      <c r="AA289" s="16">
        <f>IF(22&gt;$D289,"",IF($E289=1,EOMONTH(EDATE(Bonds!$I289,6*(22-1)),0),EDATE(Bonds!$I289,6*(22-1))))</f>
        <v>50175</v>
      </c>
      <c r="AB289" s="16">
        <f>IF(23&gt;$D289,"",IF($E289=1,EOMONTH(EDATE(Bonds!$I289,6*(23-1)),0),EDATE(Bonds!$I289,6*(23-1))))</f>
        <v>50359</v>
      </c>
      <c r="AC289" s="16">
        <f>IF(24&gt;$D289,"",IF($E289=1,EOMONTH(EDATE(Bonds!$I289,6*(24-1)),0),EDATE(Bonds!$I289,6*(24-1))))</f>
        <v>50540</v>
      </c>
      <c r="AD289" s="16">
        <f>IF(25&gt;$D289,"",IF($E289=1,EOMONTH(EDATE(Bonds!$I289,6*(25-1)),0),EDATE(Bonds!$I289,6*(25-1))))</f>
        <v>50724</v>
      </c>
      <c r="AE289" s="16">
        <f>IF(26&gt;$D289,"",IF($E289=1,EOMONTH(EDATE(Bonds!$I289,6*(26-1)),0),EDATE(Bonds!$I289,6*(26-1))))</f>
        <v>50905</v>
      </c>
      <c r="AF289" s="16">
        <f>IF(27&gt;$D289,"",IF($E289=1,EOMONTH(EDATE(Bonds!$I289,6*(27-1)),0),EDATE(Bonds!$I289,6*(27-1))))</f>
        <v>51089</v>
      </c>
      <c r="AG289" s="16">
        <f>IF(28&gt;$D289,"",IF($E289=1,EOMONTH(EDATE(Bonds!$I289,6*(28-1)),0),EDATE(Bonds!$I289,6*(28-1))))</f>
        <v>51271</v>
      </c>
      <c r="AH289" s="16">
        <f>IF(29&gt;$D289,"",IF($E289=1,EOMONTH(EDATE(Bonds!$I289,6*(29-1)),0),EDATE(Bonds!$I289,6*(29-1))))</f>
        <v>51455</v>
      </c>
      <c r="AI289" s="16">
        <f>IF(30&gt;$D289,"",IF($E289=1,EOMONTH(EDATE(Bonds!$I289,6*(30-1)),0),EDATE(Bonds!$I289,6*(30-1))))</f>
        <v>51636</v>
      </c>
      <c r="AJ289" s="16">
        <f>IF(31&gt;$D289,"",IF($E289=1,EOMONTH(EDATE(Bonds!$I289,6*(31-1)),0),EDATE(Bonds!$I289,6*(31-1))))</f>
        <v>51820</v>
      </c>
      <c r="AK289" s="16">
        <f>IF(32&gt;$D289,"",IF($E289=1,EOMONTH(EDATE(Bonds!$I289,6*(32-1)),0),EDATE(Bonds!$I289,6*(32-1))))</f>
        <v>52001</v>
      </c>
      <c r="AL289" s="16">
        <f>IF(33&gt;$D289,"",IF($E289=1,EOMONTH(EDATE(Bonds!$I289,6*(33-1)),0),EDATE(Bonds!$I289,6*(33-1))))</f>
        <v>52185</v>
      </c>
      <c r="AM289" s="16">
        <f>IF(34&gt;$D289,"",IF($E289=1,EOMONTH(EDATE(Bonds!$I289,6*(34-1)),0),EDATE(Bonds!$I289,6*(34-1))))</f>
        <v>52366</v>
      </c>
      <c r="AN289" s="16" t="str">
        <f>IF(35&gt;$D289,"",IF($E289=1,EOMONTH(EDATE(Bonds!$I289,6*(35-1)),0),EDATE(Bonds!$I289,6*(35-1))))</f>
        <v/>
      </c>
      <c r="AO289" s="16" t="str">
        <f>IF(36&gt;$D289,"",IF($E289=1,EOMONTH(EDATE(Bonds!$I289,6*(36-1)),0),EDATE(Bonds!$I289,6*(36-1))))</f>
        <v/>
      </c>
      <c r="AP289" s="16" t="str">
        <f>IF(37&gt;$D289,"",IF($E289=1,EOMONTH(EDATE(Bonds!$I289,6*(37-1)),0),EDATE(Bonds!$I289,6*(37-1))))</f>
        <v/>
      </c>
      <c r="AQ289" s="16" t="str">
        <f>IF(38&gt;$D289,"",IF($E289=1,EOMONTH(EDATE(Bonds!$I289,6*(38-1)),0),EDATE(Bonds!$I289,6*(38-1))))</f>
        <v/>
      </c>
      <c r="AR289" s="16" t="str">
        <f>IF(39&gt;$D289,"",IF($E289=1,EOMONTH(EDATE(Bonds!$I289,6*(39-1)),0),EDATE(Bonds!$I289,6*(39-1))))</f>
        <v/>
      </c>
      <c r="AS289" s="16" t="str">
        <f>IF(40&gt;$D289,"",IF($E289=1,EOMONTH(EDATE(Bonds!$I289,6*(40-1)),0),EDATE(Bonds!$I289,6*(40-1))))</f>
        <v/>
      </c>
      <c r="AT289" s="16" t="str">
        <f>IF(41&gt;$D289,"",IF($E289=1,EOMONTH(EDATE(Bonds!$I289,6*(41-1)),0),EDATE(Bonds!$I289,6*(41-1))))</f>
        <v/>
      </c>
      <c r="AU289" s="16" t="str">
        <f>IF(42&gt;$D289,"",IF($E289=1,EOMONTH(EDATE(Bonds!$I289,6*(42-1)),0),EDATE(Bonds!$I289,6*(42-1))))</f>
        <v/>
      </c>
      <c r="AV289" s="16" t="str">
        <f>IF(43&gt;$D289,"",IF($E289=1,EOMONTH(EDATE(Bonds!$I289,6*(43-1)),0),EDATE(Bonds!$I289,6*(43-1))))</f>
        <v/>
      </c>
      <c r="AW289" s="16" t="str">
        <f>IF(44&gt;$D289,"",IF($E289=1,EOMONTH(EDATE(Bonds!$I289,6*(44-1)),0),EDATE(Bonds!$I289,6*(44-1))))</f>
        <v/>
      </c>
      <c r="AX289" s="16" t="str">
        <f>IF(45&gt;$D289,"",IF($E289=1,EOMONTH(EDATE(Bonds!$I289,6*(45-1)),0),EDATE(Bonds!$I289,6*(45-1))))</f>
        <v/>
      </c>
      <c r="AY289" s="16" t="str">
        <f>IF(46&gt;$D289,"",IF($E289=1,EOMONTH(EDATE(Bonds!$I289,6*(46-1)),0),EDATE(Bonds!$I289,6*(46-1))))</f>
        <v/>
      </c>
      <c r="AZ289" s="16" t="str">
        <f>IF(47&gt;$D289,"",IF($E289=1,EOMONTH(EDATE(Bonds!$I289,6*(47-1)),0),EDATE(Bonds!$I289,6*(47-1))))</f>
        <v/>
      </c>
      <c r="BA289" s="16" t="str">
        <f>IF(48&gt;$D289,"",IF($E289=1,EOMONTH(EDATE(Bonds!$I289,6*(48-1)),0),EDATE(Bonds!$I289,6*(48-1))))</f>
        <v/>
      </c>
      <c r="BB289" s="16" t="str">
        <f>IF(49&gt;$D289,"",IF($E289=1,EOMONTH(EDATE(Bonds!$I289,6*(49-1)),0),EDATE(Bonds!$I289,6*(49-1))))</f>
        <v/>
      </c>
      <c r="BC289" s="16" t="str">
        <f>IF(50&gt;$D289,"",IF($E289=1,EOMONTH(EDATE(Bonds!$I289,6*(50-1)),0),EDATE(Bonds!$I289,6*(50-1))))</f>
        <v/>
      </c>
      <c r="BD289" s="16" t="str">
        <f>IF(51&gt;$D289,"",IF($E289=1,EOMONTH(EDATE(Bonds!$I289,6*(51-1)),0),EDATE(Bonds!$I289,6*(51-1))))</f>
        <v/>
      </c>
      <c r="BE289" s="16" t="str">
        <f>IF(52&gt;$D289,"",IF($E289=1,EOMONTH(EDATE(Bonds!$I289,6*(52-1)),0),EDATE(Bonds!$I289,6*(52-1))))</f>
        <v/>
      </c>
      <c r="BF289" s="16" t="str">
        <f>IF(53&gt;$D289,"",IF($E289=1,EOMONTH(EDATE(Bonds!$I289,6*(53-1)),0),EDATE(Bonds!$I289,6*(53-1))))</f>
        <v/>
      </c>
      <c r="BG289" s="16" t="str">
        <f>IF(54&gt;$D289,"",IF($E289=1,EOMONTH(EDATE(Bonds!$I289,6*(54-1)),0),EDATE(Bonds!$I289,6*(54-1))))</f>
        <v/>
      </c>
      <c r="BH289" s="16" t="str">
        <f>IF(55&gt;$D289,"",IF($E289=1,EOMONTH(EDATE(Bonds!$I289,6*(55-1)),0),EDATE(Bonds!$I289,6*(55-1))))</f>
        <v/>
      </c>
      <c r="BI289" s="16" t="str">
        <f>IF(56&gt;$D289,"",IF($E289=1,EOMONTH(EDATE(Bonds!$I289,6*(56-1)),0),EDATE(Bonds!$I289,6*(56-1))))</f>
        <v/>
      </c>
      <c r="BJ289" s="16" t="str">
        <f>IF(57&gt;$D289,"",IF($E289=1,EOMONTH(EDATE(Bonds!$I289,6*(57-1)),0),EDATE(Bonds!$I289,6*(57-1))))</f>
        <v/>
      </c>
      <c r="BK289" s="16" t="str">
        <f>IF(58&gt;$D289,"",IF($E289=1,EOMONTH(EDATE(Bonds!$I289,6*(58-1)),0),EDATE(Bonds!$I289,6*(58-1))))</f>
        <v/>
      </c>
      <c r="BL289" s="16" t="str">
        <f>IF(59&gt;$D289,"",IF($E289=1,EOMONTH(EDATE(Bonds!$I289,6*(59-1)),0),EDATE(Bonds!$I289,6*(59-1))))</f>
        <v/>
      </c>
      <c r="BM289" s="16" t="str">
        <f>IF(60&gt;$D289,"",IF($E289=1,EOMONTH(EDATE(Bonds!$I289,6*(60-1)),0),EDATE(Bonds!$I289,6*(60-1))))</f>
        <v/>
      </c>
      <c r="BO289" s="22">
        <f t="shared" si="485"/>
        <v>3.7565785405683505E-2</v>
      </c>
      <c r="BP289" s="22">
        <f t="shared" si="486"/>
        <v>4.0160676278393273E-2</v>
      </c>
      <c r="BQ289" s="22">
        <f t="shared" si="487"/>
        <v>4.1870554774944578E-2</v>
      </c>
      <c r="BR289" s="22">
        <f t="shared" si="488"/>
        <v>4.2944346408813706E-2</v>
      </c>
      <c r="BS289" s="22">
        <f t="shared" si="489"/>
        <v>4.3623509349526628E-2</v>
      </c>
      <c r="BT289" s="22">
        <f t="shared" si="490"/>
        <v>4.4041581237153717E-2</v>
      </c>
      <c r="BU289" s="22">
        <f t="shared" si="491"/>
        <v>4.4317074211346924E-2</v>
      </c>
      <c r="BV289" s="22">
        <f t="shared" si="492"/>
        <v>4.4510349250378764E-2</v>
      </c>
      <c r="BW289" s="22">
        <f t="shared" si="493"/>
        <v>4.4674613164434704E-2</v>
      </c>
      <c r="BX289" s="22">
        <f t="shared" si="494"/>
        <v>4.4833625781918747E-2</v>
      </c>
      <c r="BY289" s="22">
        <f t="shared" si="495"/>
        <v>4.5010512910652625E-2</v>
      </c>
      <c r="BZ289" s="22">
        <f t="shared" si="496"/>
        <v>4.5210114329299472E-2</v>
      </c>
      <c r="CA289" s="22">
        <f t="shared" si="497"/>
        <v>4.5440922075908718E-2</v>
      </c>
      <c r="CB289" s="22">
        <f t="shared" si="498"/>
        <v>4.5696854602848114E-2</v>
      </c>
      <c r="CC289" s="22">
        <f t="shared" si="499"/>
        <v>4.5984524498779974E-2</v>
      </c>
      <c r="CD289" s="22">
        <f t="shared" si="500"/>
        <v>4.6291383442721178E-2</v>
      </c>
      <c r="CE289" s="22">
        <f t="shared" si="501"/>
        <v>4.6623645537634352E-2</v>
      </c>
      <c r="CF289" s="22">
        <f t="shared" si="502"/>
        <v>4.6966325803694697E-2</v>
      </c>
      <c r="CG289" s="22">
        <f t="shared" si="503"/>
        <v>4.7326545055286634E-2</v>
      </c>
      <c r="CH289" s="22">
        <f t="shared" si="504"/>
        <v>4.7690605889772114E-2</v>
      </c>
      <c r="CI289" s="22">
        <f t="shared" si="505"/>
        <v>4.8062733545475515E-2</v>
      </c>
      <c r="CJ289" s="22">
        <f t="shared" si="506"/>
        <v>4.8429443223478592E-2</v>
      </c>
      <c r="CK289" s="22">
        <f t="shared" si="507"/>
        <v>4.8799858255796857E-2</v>
      </c>
      <c r="CL289" s="22">
        <f t="shared" si="508"/>
        <v>4.9159299064806136E-2</v>
      </c>
      <c r="CM289" s="22">
        <f t="shared" si="509"/>
        <v>4.9517382545170303E-2</v>
      </c>
      <c r="CN289" s="22">
        <f t="shared" si="510"/>
        <v>4.986051383334713E-2</v>
      </c>
      <c r="CO289" s="22">
        <f t="shared" si="511"/>
        <v>5.0198416914347857E-2</v>
      </c>
      <c r="CP289" s="22">
        <f t="shared" si="512"/>
        <v>5.0520467743513063E-2</v>
      </c>
      <c r="CQ289" s="22">
        <f t="shared" si="513"/>
        <v>5.0832622154490456E-2</v>
      </c>
      <c r="CR289" s="22">
        <f t="shared" si="514"/>
        <v>5.1125631182393605E-2</v>
      </c>
      <c r="CS289" s="22">
        <f t="shared" si="515"/>
        <v>5.140851143245688E-2</v>
      </c>
      <c r="CT289" s="22">
        <f t="shared" si="516"/>
        <v>5.1671525730408396E-2</v>
      </c>
      <c r="CU289" s="22">
        <f t="shared" si="517"/>
        <v>5.1923018464972291E-2</v>
      </c>
      <c r="CV289" s="22">
        <f t="shared" si="518"/>
        <v>5.2154549575212379E-2</v>
      </c>
      <c r="CW289" s="22" t="str">
        <f t="shared" si="519"/>
        <v/>
      </c>
      <c r="CX289" s="22" t="str">
        <f t="shared" si="520"/>
        <v/>
      </c>
      <c r="CY289" s="22" t="str">
        <f t="shared" si="521"/>
        <v/>
      </c>
      <c r="CZ289" s="22" t="str">
        <f t="shared" si="522"/>
        <v/>
      </c>
      <c r="DA289" s="22" t="str">
        <f t="shared" si="523"/>
        <v/>
      </c>
      <c r="DB289" s="22" t="str">
        <f t="shared" si="524"/>
        <v/>
      </c>
      <c r="DC289" s="22" t="str">
        <f t="shared" si="525"/>
        <v/>
      </c>
      <c r="DD289" s="22" t="str">
        <f t="shared" si="526"/>
        <v/>
      </c>
      <c r="DE289" s="22" t="str">
        <f t="shared" si="527"/>
        <v/>
      </c>
      <c r="DF289" s="22" t="str">
        <f t="shared" si="528"/>
        <v/>
      </c>
      <c r="DG289" s="22" t="str">
        <f t="shared" si="529"/>
        <v/>
      </c>
      <c r="DH289" s="22" t="str">
        <f t="shared" si="530"/>
        <v/>
      </c>
      <c r="DI289" s="22" t="str">
        <f t="shared" si="531"/>
        <v/>
      </c>
      <c r="DJ289" s="22" t="str">
        <f t="shared" si="532"/>
        <v/>
      </c>
      <c r="DK289" s="22" t="str">
        <f t="shared" si="533"/>
        <v/>
      </c>
      <c r="DL289" s="22" t="str">
        <f t="shared" si="534"/>
        <v/>
      </c>
      <c r="DM289" s="22" t="str">
        <f t="shared" si="535"/>
        <v/>
      </c>
      <c r="DN289" s="22" t="str">
        <f t="shared" si="536"/>
        <v/>
      </c>
      <c r="DO289" s="22" t="str">
        <f t="shared" si="537"/>
        <v/>
      </c>
      <c r="DP289" s="22" t="str">
        <f t="shared" si="538"/>
        <v/>
      </c>
      <c r="DQ289" s="22" t="str">
        <f t="shared" si="539"/>
        <v/>
      </c>
      <c r="DR289" s="22" t="str">
        <f t="shared" si="540"/>
        <v/>
      </c>
      <c r="DS289" s="22" t="str">
        <f t="shared" si="541"/>
        <v/>
      </c>
      <c r="DT289" s="22" t="str">
        <f t="shared" si="542"/>
        <v/>
      </c>
      <c r="DU289" s="22" t="str">
        <f t="shared" si="543"/>
        <v/>
      </c>
      <c r="DV289" s="22" t="str">
        <f t="shared" si="544"/>
        <v/>
      </c>
      <c r="DX289" s="18">
        <f t="shared" si="545"/>
        <v>1.4274746961598221</v>
      </c>
      <c r="DY289" s="18">
        <f t="shared" si="546"/>
        <v>1.3986510136518655</v>
      </c>
      <c r="DZ289" s="18">
        <f t="shared" si="547"/>
        <v>1.3678421118195738</v>
      </c>
      <c r="EA289" s="18">
        <f t="shared" si="548"/>
        <v>1.3371589964875785</v>
      </c>
      <c r="EB289" s="18">
        <f t="shared" si="549"/>
        <v>1.3065784354659145</v>
      </c>
      <c r="EC289" s="18">
        <f t="shared" si="550"/>
        <v>1.2771829913289379</v>
      </c>
      <c r="ED289" s="18">
        <f t="shared" si="551"/>
        <v>1.2480427482671079</v>
      </c>
      <c r="EE289" s="18">
        <f t="shared" si="552"/>
        <v>1.2200451977021569</v>
      </c>
      <c r="EF289" s="18">
        <f t="shared" si="553"/>
        <v>1.19215393833157</v>
      </c>
      <c r="EG289" s="18">
        <f t="shared" si="554"/>
        <v>1.1651653726281264</v>
      </c>
      <c r="EH289" s="18">
        <f t="shared" si="555"/>
        <v>1.1380816621053904</v>
      </c>
      <c r="EI289" s="18">
        <f t="shared" si="556"/>
        <v>1.111560881369329</v>
      </c>
      <c r="EJ289" s="18">
        <f t="shared" si="557"/>
        <v>1.0849623260440064</v>
      </c>
      <c r="EK289" s="18">
        <f t="shared" si="558"/>
        <v>1.0589734057830835</v>
      </c>
      <c r="EL289" s="18">
        <f t="shared" si="559"/>
        <v>1.0327187339663151</v>
      </c>
      <c r="EM289" s="18">
        <f t="shared" si="560"/>
        <v>1.007057343364822</v>
      </c>
      <c r="EN289" s="18">
        <f t="shared" si="561"/>
        <v>0.98115464500378868</v>
      </c>
      <c r="EO289" s="18">
        <f t="shared" si="562"/>
        <v>0.95588037557742289</v>
      </c>
      <c r="EP289" s="18">
        <f t="shared" si="563"/>
        <v>0.93042878912432347</v>
      </c>
      <c r="EQ289" s="18">
        <f t="shared" si="564"/>
        <v>0.90552890890845683</v>
      </c>
      <c r="ER289" s="18">
        <f t="shared" si="565"/>
        <v>0.88067111539866449</v>
      </c>
      <c r="ES289" s="18">
        <f t="shared" si="566"/>
        <v>0.85656492887592361</v>
      </c>
      <c r="ET289" s="18">
        <f t="shared" si="567"/>
        <v>0.83244716692716392</v>
      </c>
      <c r="EU289" s="18">
        <f t="shared" si="568"/>
        <v>0.80913709431364</v>
      </c>
      <c r="EV289" s="18">
        <f t="shared" si="569"/>
        <v>0.78589251502331803</v>
      </c>
      <c r="EW289" s="18">
        <f t="shared" si="570"/>
        <v>0.76349789033446924</v>
      </c>
      <c r="EX289" s="18">
        <f t="shared" si="571"/>
        <v>0.74123427003311682</v>
      </c>
      <c r="EY289" s="18">
        <f t="shared" si="572"/>
        <v>0.71973018245614229</v>
      </c>
      <c r="EZ289" s="18">
        <f t="shared" si="573"/>
        <v>0.69852907695200595</v>
      </c>
      <c r="FA289" s="18">
        <f t="shared" si="574"/>
        <v>0.6782148799762362</v>
      </c>
      <c r="FB289" s="18">
        <f t="shared" si="575"/>
        <v>0.65812326337279037</v>
      </c>
      <c r="FC289" s="18">
        <f t="shared" si="576"/>
        <v>0.63891519683609121</v>
      </c>
      <c r="FD289" s="18">
        <f t="shared" si="577"/>
        <v>0.61995700470472614</v>
      </c>
      <c r="FE289" s="18">
        <f t="shared" si="578"/>
        <v>42.470898079515656</v>
      </c>
      <c r="FF289" s="18">
        <f t="shared" si="579"/>
        <v>0</v>
      </c>
      <c r="FG289" s="18">
        <f t="shared" si="580"/>
        <v>0</v>
      </c>
      <c r="FH289" s="18">
        <f t="shared" si="581"/>
        <v>0</v>
      </c>
      <c r="FI289" s="18">
        <f t="shared" si="582"/>
        <v>0</v>
      </c>
      <c r="FJ289" s="18">
        <f t="shared" si="583"/>
        <v>0</v>
      </c>
      <c r="FK289" s="18">
        <f t="shared" si="584"/>
        <v>0</v>
      </c>
      <c r="FL289" s="18">
        <f t="shared" si="585"/>
        <v>0</v>
      </c>
      <c r="FM289" s="18">
        <f t="shared" si="586"/>
        <v>0</v>
      </c>
      <c r="FN289" s="18">
        <f t="shared" si="587"/>
        <v>0</v>
      </c>
      <c r="FO289" s="18">
        <f t="shared" si="588"/>
        <v>0</v>
      </c>
      <c r="FP289" s="18">
        <f t="shared" si="589"/>
        <v>0</v>
      </c>
      <c r="FQ289" s="18">
        <f t="shared" si="590"/>
        <v>0</v>
      </c>
      <c r="FR289" s="18">
        <f t="shared" si="591"/>
        <v>0</v>
      </c>
      <c r="FS289" s="18">
        <f t="shared" si="592"/>
        <v>0</v>
      </c>
      <c r="FT289" s="18">
        <f t="shared" si="593"/>
        <v>0</v>
      </c>
      <c r="FU289" s="18">
        <f t="shared" si="594"/>
        <v>0</v>
      </c>
      <c r="FV289" s="18">
        <f t="shared" si="595"/>
        <v>0</v>
      </c>
      <c r="FW289" s="18">
        <f t="shared" si="596"/>
        <v>0</v>
      </c>
      <c r="FX289" s="18">
        <f t="shared" si="597"/>
        <v>0</v>
      </c>
      <c r="FY289" s="18">
        <f t="shared" si="598"/>
        <v>0</v>
      </c>
      <c r="FZ289" s="18">
        <f t="shared" si="599"/>
        <v>0</v>
      </c>
      <c r="GA289" s="18">
        <f t="shared" si="600"/>
        <v>0</v>
      </c>
      <c r="GB289" s="18">
        <f t="shared" si="601"/>
        <v>0</v>
      </c>
      <c r="GC289" s="18">
        <f t="shared" si="602"/>
        <v>0</v>
      </c>
      <c r="GD289" s="18">
        <f t="shared" si="603"/>
        <v>0</v>
      </c>
      <c r="GE289" s="18">
        <f t="shared" si="604"/>
        <v>0</v>
      </c>
    </row>
    <row r="290" spans="1:187" x14ac:dyDescent="0.2">
      <c r="A290">
        <v>287</v>
      </c>
      <c r="B290" s="16">
        <f>Bonds!B290</f>
        <v>52366</v>
      </c>
      <c r="C290" s="17">
        <f>Bonds!C290</f>
        <v>3.875</v>
      </c>
      <c r="D290">
        <f>Bonds!Q290</f>
        <v>34</v>
      </c>
      <c r="E290">
        <f t="shared" si="484"/>
        <v>0</v>
      </c>
      <c r="F290" s="16">
        <f>IF(1&gt;$D290,"",IF($E290=1,EOMONTH(EDATE(Bonds!$I290,6*(1-1)),0),EDATE(Bonds!$I290,6*(1-1))))</f>
        <v>46341</v>
      </c>
      <c r="G290" s="16">
        <f>IF(2&gt;$D290,"",IF($E290=1,EOMONTH(EDATE(Bonds!$I290,6*(2-1)),0),EDATE(Bonds!$I290,6*(2-1))))</f>
        <v>46522</v>
      </c>
      <c r="H290" s="16">
        <f>IF(3&gt;$D290,"",IF($E290=1,EOMONTH(EDATE(Bonds!$I290,6*(3-1)),0),EDATE(Bonds!$I290,6*(3-1))))</f>
        <v>46706</v>
      </c>
      <c r="I290" s="16">
        <f>IF(4&gt;$D290,"",IF($E290=1,EOMONTH(EDATE(Bonds!$I290,6*(4-1)),0),EDATE(Bonds!$I290,6*(4-1))))</f>
        <v>46888</v>
      </c>
      <c r="J290" s="16">
        <f>IF(5&gt;$D290,"",IF($E290=1,EOMONTH(EDATE(Bonds!$I290,6*(5-1)),0),EDATE(Bonds!$I290,6*(5-1))))</f>
        <v>47072</v>
      </c>
      <c r="K290" s="16">
        <f>IF(6&gt;$D290,"",IF($E290=1,EOMONTH(EDATE(Bonds!$I290,6*(6-1)),0),EDATE(Bonds!$I290,6*(6-1))))</f>
        <v>47253</v>
      </c>
      <c r="L290" s="16">
        <f>IF(7&gt;$D290,"",IF($E290=1,EOMONTH(EDATE(Bonds!$I290,6*(7-1)),0),EDATE(Bonds!$I290,6*(7-1))))</f>
        <v>47437</v>
      </c>
      <c r="M290" s="16">
        <f>IF(8&gt;$D290,"",IF($E290=1,EOMONTH(EDATE(Bonds!$I290,6*(8-1)),0),EDATE(Bonds!$I290,6*(8-1))))</f>
        <v>47618</v>
      </c>
      <c r="N290" s="16">
        <f>IF(9&gt;$D290,"",IF($E290=1,EOMONTH(EDATE(Bonds!$I290,6*(9-1)),0),EDATE(Bonds!$I290,6*(9-1))))</f>
        <v>47802</v>
      </c>
      <c r="O290" s="16">
        <f>IF(10&gt;$D290,"",IF($E290=1,EOMONTH(EDATE(Bonds!$I290,6*(10-1)),0),EDATE(Bonds!$I290,6*(10-1))))</f>
        <v>47983</v>
      </c>
      <c r="P290" s="16">
        <f>IF(11&gt;$D290,"",IF($E290=1,EOMONTH(EDATE(Bonds!$I290,6*(11-1)),0),EDATE(Bonds!$I290,6*(11-1))))</f>
        <v>48167</v>
      </c>
      <c r="Q290" s="16">
        <f>IF(12&gt;$D290,"",IF($E290=1,EOMONTH(EDATE(Bonds!$I290,6*(12-1)),0),EDATE(Bonds!$I290,6*(12-1))))</f>
        <v>48349</v>
      </c>
      <c r="R290" s="16">
        <f>IF(13&gt;$D290,"",IF($E290=1,EOMONTH(EDATE(Bonds!$I290,6*(13-1)),0),EDATE(Bonds!$I290,6*(13-1))))</f>
        <v>48533</v>
      </c>
      <c r="S290" s="16">
        <f>IF(14&gt;$D290,"",IF($E290=1,EOMONTH(EDATE(Bonds!$I290,6*(14-1)),0),EDATE(Bonds!$I290,6*(14-1))))</f>
        <v>48714</v>
      </c>
      <c r="T290" s="16">
        <f>IF(15&gt;$D290,"",IF($E290=1,EOMONTH(EDATE(Bonds!$I290,6*(15-1)),0),EDATE(Bonds!$I290,6*(15-1))))</f>
        <v>48898</v>
      </c>
      <c r="U290" s="16">
        <f>IF(16&gt;$D290,"",IF($E290=1,EOMONTH(EDATE(Bonds!$I290,6*(16-1)),0),EDATE(Bonds!$I290,6*(16-1))))</f>
        <v>49079</v>
      </c>
      <c r="V290" s="16">
        <f>IF(17&gt;$D290,"",IF($E290=1,EOMONTH(EDATE(Bonds!$I290,6*(17-1)),0),EDATE(Bonds!$I290,6*(17-1))))</f>
        <v>49263</v>
      </c>
      <c r="W290" s="16">
        <f>IF(18&gt;$D290,"",IF($E290=1,EOMONTH(EDATE(Bonds!$I290,6*(18-1)),0),EDATE(Bonds!$I290,6*(18-1))))</f>
        <v>49444</v>
      </c>
      <c r="X290" s="16">
        <f>IF(19&gt;$D290,"",IF($E290=1,EOMONTH(EDATE(Bonds!$I290,6*(19-1)),0),EDATE(Bonds!$I290,6*(19-1))))</f>
        <v>49628</v>
      </c>
      <c r="Y290" s="16">
        <f>IF(20&gt;$D290,"",IF($E290=1,EOMONTH(EDATE(Bonds!$I290,6*(20-1)),0),EDATE(Bonds!$I290,6*(20-1))))</f>
        <v>49810</v>
      </c>
      <c r="Z290" s="16">
        <f>IF(21&gt;$D290,"",IF($E290=1,EOMONTH(EDATE(Bonds!$I290,6*(21-1)),0),EDATE(Bonds!$I290,6*(21-1))))</f>
        <v>49994</v>
      </c>
      <c r="AA290" s="16">
        <f>IF(22&gt;$D290,"",IF($E290=1,EOMONTH(EDATE(Bonds!$I290,6*(22-1)),0),EDATE(Bonds!$I290,6*(22-1))))</f>
        <v>50175</v>
      </c>
      <c r="AB290" s="16">
        <f>IF(23&gt;$D290,"",IF($E290=1,EOMONTH(EDATE(Bonds!$I290,6*(23-1)),0),EDATE(Bonds!$I290,6*(23-1))))</f>
        <v>50359</v>
      </c>
      <c r="AC290" s="16">
        <f>IF(24&gt;$D290,"",IF($E290=1,EOMONTH(EDATE(Bonds!$I290,6*(24-1)),0),EDATE(Bonds!$I290,6*(24-1))))</f>
        <v>50540</v>
      </c>
      <c r="AD290" s="16">
        <f>IF(25&gt;$D290,"",IF($E290=1,EOMONTH(EDATE(Bonds!$I290,6*(25-1)),0),EDATE(Bonds!$I290,6*(25-1))))</f>
        <v>50724</v>
      </c>
      <c r="AE290" s="16">
        <f>IF(26&gt;$D290,"",IF($E290=1,EOMONTH(EDATE(Bonds!$I290,6*(26-1)),0),EDATE(Bonds!$I290,6*(26-1))))</f>
        <v>50905</v>
      </c>
      <c r="AF290" s="16">
        <f>IF(27&gt;$D290,"",IF($E290=1,EOMONTH(EDATE(Bonds!$I290,6*(27-1)),0),EDATE(Bonds!$I290,6*(27-1))))</f>
        <v>51089</v>
      </c>
      <c r="AG290" s="16">
        <f>IF(28&gt;$D290,"",IF($E290=1,EOMONTH(EDATE(Bonds!$I290,6*(28-1)),0),EDATE(Bonds!$I290,6*(28-1))))</f>
        <v>51271</v>
      </c>
      <c r="AH290" s="16">
        <f>IF(29&gt;$D290,"",IF($E290=1,EOMONTH(EDATE(Bonds!$I290,6*(29-1)),0),EDATE(Bonds!$I290,6*(29-1))))</f>
        <v>51455</v>
      </c>
      <c r="AI290" s="16">
        <f>IF(30&gt;$D290,"",IF($E290=1,EOMONTH(EDATE(Bonds!$I290,6*(30-1)),0),EDATE(Bonds!$I290,6*(30-1))))</f>
        <v>51636</v>
      </c>
      <c r="AJ290" s="16">
        <f>IF(31&gt;$D290,"",IF($E290=1,EOMONTH(EDATE(Bonds!$I290,6*(31-1)),0),EDATE(Bonds!$I290,6*(31-1))))</f>
        <v>51820</v>
      </c>
      <c r="AK290" s="16">
        <f>IF(32&gt;$D290,"",IF($E290=1,EOMONTH(EDATE(Bonds!$I290,6*(32-1)),0),EDATE(Bonds!$I290,6*(32-1))))</f>
        <v>52001</v>
      </c>
      <c r="AL290" s="16">
        <f>IF(33&gt;$D290,"",IF($E290=1,EOMONTH(EDATE(Bonds!$I290,6*(33-1)),0),EDATE(Bonds!$I290,6*(33-1))))</f>
        <v>52185</v>
      </c>
      <c r="AM290" s="16">
        <f>IF(34&gt;$D290,"",IF($E290=1,EOMONTH(EDATE(Bonds!$I290,6*(34-1)),0),EDATE(Bonds!$I290,6*(34-1))))</f>
        <v>52366</v>
      </c>
      <c r="AN290" s="16" t="str">
        <f>IF(35&gt;$D290,"",IF($E290=1,EOMONTH(EDATE(Bonds!$I290,6*(35-1)),0),EDATE(Bonds!$I290,6*(35-1))))</f>
        <v/>
      </c>
      <c r="AO290" s="16" t="str">
        <f>IF(36&gt;$D290,"",IF($E290=1,EOMONTH(EDATE(Bonds!$I290,6*(36-1)),0),EDATE(Bonds!$I290,6*(36-1))))</f>
        <v/>
      </c>
      <c r="AP290" s="16" t="str">
        <f>IF(37&gt;$D290,"",IF($E290=1,EOMONTH(EDATE(Bonds!$I290,6*(37-1)),0),EDATE(Bonds!$I290,6*(37-1))))</f>
        <v/>
      </c>
      <c r="AQ290" s="16" t="str">
        <f>IF(38&gt;$D290,"",IF($E290=1,EOMONTH(EDATE(Bonds!$I290,6*(38-1)),0),EDATE(Bonds!$I290,6*(38-1))))</f>
        <v/>
      </c>
      <c r="AR290" s="16" t="str">
        <f>IF(39&gt;$D290,"",IF($E290=1,EOMONTH(EDATE(Bonds!$I290,6*(39-1)),0),EDATE(Bonds!$I290,6*(39-1))))</f>
        <v/>
      </c>
      <c r="AS290" s="16" t="str">
        <f>IF(40&gt;$D290,"",IF($E290=1,EOMONTH(EDATE(Bonds!$I290,6*(40-1)),0),EDATE(Bonds!$I290,6*(40-1))))</f>
        <v/>
      </c>
      <c r="AT290" s="16" t="str">
        <f>IF(41&gt;$D290,"",IF($E290=1,EOMONTH(EDATE(Bonds!$I290,6*(41-1)),0),EDATE(Bonds!$I290,6*(41-1))))</f>
        <v/>
      </c>
      <c r="AU290" s="16" t="str">
        <f>IF(42&gt;$D290,"",IF($E290=1,EOMONTH(EDATE(Bonds!$I290,6*(42-1)),0),EDATE(Bonds!$I290,6*(42-1))))</f>
        <v/>
      </c>
      <c r="AV290" s="16" t="str">
        <f>IF(43&gt;$D290,"",IF($E290=1,EOMONTH(EDATE(Bonds!$I290,6*(43-1)),0),EDATE(Bonds!$I290,6*(43-1))))</f>
        <v/>
      </c>
      <c r="AW290" s="16" t="str">
        <f>IF(44&gt;$D290,"",IF($E290=1,EOMONTH(EDATE(Bonds!$I290,6*(44-1)),0),EDATE(Bonds!$I290,6*(44-1))))</f>
        <v/>
      </c>
      <c r="AX290" s="16" t="str">
        <f>IF(45&gt;$D290,"",IF($E290=1,EOMONTH(EDATE(Bonds!$I290,6*(45-1)),0),EDATE(Bonds!$I290,6*(45-1))))</f>
        <v/>
      </c>
      <c r="AY290" s="16" t="str">
        <f>IF(46&gt;$D290,"",IF($E290=1,EOMONTH(EDATE(Bonds!$I290,6*(46-1)),0),EDATE(Bonds!$I290,6*(46-1))))</f>
        <v/>
      </c>
      <c r="AZ290" s="16" t="str">
        <f>IF(47&gt;$D290,"",IF($E290=1,EOMONTH(EDATE(Bonds!$I290,6*(47-1)),0),EDATE(Bonds!$I290,6*(47-1))))</f>
        <v/>
      </c>
      <c r="BA290" s="16" t="str">
        <f>IF(48&gt;$D290,"",IF($E290=1,EOMONTH(EDATE(Bonds!$I290,6*(48-1)),0),EDATE(Bonds!$I290,6*(48-1))))</f>
        <v/>
      </c>
      <c r="BB290" s="16" t="str">
        <f>IF(49&gt;$D290,"",IF($E290=1,EOMONTH(EDATE(Bonds!$I290,6*(49-1)),0),EDATE(Bonds!$I290,6*(49-1))))</f>
        <v/>
      </c>
      <c r="BC290" s="16" t="str">
        <f>IF(50&gt;$D290,"",IF($E290=1,EOMONTH(EDATE(Bonds!$I290,6*(50-1)),0),EDATE(Bonds!$I290,6*(50-1))))</f>
        <v/>
      </c>
      <c r="BD290" s="16" t="str">
        <f>IF(51&gt;$D290,"",IF($E290=1,EOMONTH(EDATE(Bonds!$I290,6*(51-1)),0),EDATE(Bonds!$I290,6*(51-1))))</f>
        <v/>
      </c>
      <c r="BE290" s="16" t="str">
        <f>IF(52&gt;$D290,"",IF($E290=1,EOMONTH(EDATE(Bonds!$I290,6*(52-1)),0),EDATE(Bonds!$I290,6*(52-1))))</f>
        <v/>
      </c>
      <c r="BF290" s="16" t="str">
        <f>IF(53&gt;$D290,"",IF($E290=1,EOMONTH(EDATE(Bonds!$I290,6*(53-1)),0),EDATE(Bonds!$I290,6*(53-1))))</f>
        <v/>
      </c>
      <c r="BG290" s="16" t="str">
        <f>IF(54&gt;$D290,"",IF($E290=1,EOMONTH(EDATE(Bonds!$I290,6*(54-1)),0),EDATE(Bonds!$I290,6*(54-1))))</f>
        <v/>
      </c>
      <c r="BH290" s="16" t="str">
        <f>IF(55&gt;$D290,"",IF($E290=1,EOMONTH(EDATE(Bonds!$I290,6*(55-1)),0),EDATE(Bonds!$I290,6*(55-1))))</f>
        <v/>
      </c>
      <c r="BI290" s="16" t="str">
        <f>IF(56&gt;$D290,"",IF($E290=1,EOMONTH(EDATE(Bonds!$I290,6*(56-1)),0),EDATE(Bonds!$I290,6*(56-1))))</f>
        <v/>
      </c>
      <c r="BJ290" s="16" t="str">
        <f>IF(57&gt;$D290,"",IF($E290=1,EOMONTH(EDATE(Bonds!$I290,6*(57-1)),0),EDATE(Bonds!$I290,6*(57-1))))</f>
        <v/>
      </c>
      <c r="BK290" s="16" t="str">
        <f>IF(58&gt;$D290,"",IF($E290=1,EOMONTH(EDATE(Bonds!$I290,6*(58-1)),0),EDATE(Bonds!$I290,6*(58-1))))</f>
        <v/>
      </c>
      <c r="BL290" s="16" t="str">
        <f>IF(59&gt;$D290,"",IF($E290=1,EOMONTH(EDATE(Bonds!$I290,6*(59-1)),0),EDATE(Bonds!$I290,6*(59-1))))</f>
        <v/>
      </c>
      <c r="BM290" s="16" t="str">
        <f>IF(60&gt;$D290,"",IF($E290=1,EOMONTH(EDATE(Bonds!$I290,6*(60-1)),0),EDATE(Bonds!$I290,6*(60-1))))</f>
        <v/>
      </c>
      <c r="BO290" s="22">
        <f t="shared" si="485"/>
        <v>3.7565785405683505E-2</v>
      </c>
      <c r="BP290" s="22">
        <f t="shared" si="486"/>
        <v>4.0160676278393273E-2</v>
      </c>
      <c r="BQ290" s="22">
        <f t="shared" si="487"/>
        <v>4.1870554774944578E-2</v>
      </c>
      <c r="BR290" s="22">
        <f t="shared" si="488"/>
        <v>4.2944346408813706E-2</v>
      </c>
      <c r="BS290" s="22">
        <f t="shared" si="489"/>
        <v>4.3623509349526628E-2</v>
      </c>
      <c r="BT290" s="22">
        <f t="shared" si="490"/>
        <v>4.4041581237153717E-2</v>
      </c>
      <c r="BU290" s="22">
        <f t="shared" si="491"/>
        <v>4.4317074211346924E-2</v>
      </c>
      <c r="BV290" s="22">
        <f t="shared" si="492"/>
        <v>4.4510349250378764E-2</v>
      </c>
      <c r="BW290" s="22">
        <f t="shared" si="493"/>
        <v>4.4674613164434704E-2</v>
      </c>
      <c r="BX290" s="22">
        <f t="shared" si="494"/>
        <v>4.4833625781918747E-2</v>
      </c>
      <c r="BY290" s="22">
        <f t="shared" si="495"/>
        <v>4.5010512910652625E-2</v>
      </c>
      <c r="BZ290" s="22">
        <f t="shared" si="496"/>
        <v>4.5210114329299472E-2</v>
      </c>
      <c r="CA290" s="22">
        <f t="shared" si="497"/>
        <v>4.5440922075908718E-2</v>
      </c>
      <c r="CB290" s="22">
        <f t="shared" si="498"/>
        <v>4.5696854602848114E-2</v>
      </c>
      <c r="CC290" s="22">
        <f t="shared" si="499"/>
        <v>4.5984524498779974E-2</v>
      </c>
      <c r="CD290" s="22">
        <f t="shared" si="500"/>
        <v>4.6291383442721178E-2</v>
      </c>
      <c r="CE290" s="22">
        <f t="shared" si="501"/>
        <v>4.6623645537634352E-2</v>
      </c>
      <c r="CF290" s="22">
        <f t="shared" si="502"/>
        <v>4.6966325803694697E-2</v>
      </c>
      <c r="CG290" s="22">
        <f t="shared" si="503"/>
        <v>4.7326545055286634E-2</v>
      </c>
      <c r="CH290" s="22">
        <f t="shared" si="504"/>
        <v>4.7690605889772114E-2</v>
      </c>
      <c r="CI290" s="22">
        <f t="shared" si="505"/>
        <v>4.8062733545475515E-2</v>
      </c>
      <c r="CJ290" s="22">
        <f t="shared" si="506"/>
        <v>4.8429443223478592E-2</v>
      </c>
      <c r="CK290" s="22">
        <f t="shared" si="507"/>
        <v>4.8799858255796857E-2</v>
      </c>
      <c r="CL290" s="22">
        <f t="shared" si="508"/>
        <v>4.9159299064806136E-2</v>
      </c>
      <c r="CM290" s="22">
        <f t="shared" si="509"/>
        <v>4.9517382545170303E-2</v>
      </c>
      <c r="CN290" s="22">
        <f t="shared" si="510"/>
        <v>4.986051383334713E-2</v>
      </c>
      <c r="CO290" s="22">
        <f t="shared" si="511"/>
        <v>5.0198416914347857E-2</v>
      </c>
      <c r="CP290" s="22">
        <f t="shared" si="512"/>
        <v>5.0520467743513063E-2</v>
      </c>
      <c r="CQ290" s="22">
        <f t="shared" si="513"/>
        <v>5.0832622154490456E-2</v>
      </c>
      <c r="CR290" s="22">
        <f t="shared" si="514"/>
        <v>5.1125631182393605E-2</v>
      </c>
      <c r="CS290" s="22">
        <f t="shared" si="515"/>
        <v>5.140851143245688E-2</v>
      </c>
      <c r="CT290" s="22">
        <f t="shared" si="516"/>
        <v>5.1671525730408396E-2</v>
      </c>
      <c r="CU290" s="22">
        <f t="shared" si="517"/>
        <v>5.1923018464972291E-2</v>
      </c>
      <c r="CV290" s="22">
        <f t="shared" si="518"/>
        <v>5.2154549575212379E-2</v>
      </c>
      <c r="CW290" s="22" t="str">
        <f t="shared" si="519"/>
        <v/>
      </c>
      <c r="CX290" s="22" t="str">
        <f t="shared" si="520"/>
        <v/>
      </c>
      <c r="CY290" s="22" t="str">
        <f t="shared" si="521"/>
        <v/>
      </c>
      <c r="CZ290" s="22" t="str">
        <f t="shared" si="522"/>
        <v/>
      </c>
      <c r="DA290" s="22" t="str">
        <f t="shared" si="523"/>
        <v/>
      </c>
      <c r="DB290" s="22" t="str">
        <f t="shared" si="524"/>
        <v/>
      </c>
      <c r="DC290" s="22" t="str">
        <f t="shared" si="525"/>
        <v/>
      </c>
      <c r="DD290" s="22" t="str">
        <f t="shared" si="526"/>
        <v/>
      </c>
      <c r="DE290" s="22" t="str">
        <f t="shared" si="527"/>
        <v/>
      </c>
      <c r="DF290" s="22" t="str">
        <f t="shared" si="528"/>
        <v/>
      </c>
      <c r="DG290" s="22" t="str">
        <f t="shared" si="529"/>
        <v/>
      </c>
      <c r="DH290" s="22" t="str">
        <f t="shared" si="530"/>
        <v/>
      </c>
      <c r="DI290" s="22" t="str">
        <f t="shared" si="531"/>
        <v/>
      </c>
      <c r="DJ290" s="22" t="str">
        <f t="shared" si="532"/>
        <v/>
      </c>
      <c r="DK290" s="22" t="str">
        <f t="shared" si="533"/>
        <v/>
      </c>
      <c r="DL290" s="22" t="str">
        <f t="shared" si="534"/>
        <v/>
      </c>
      <c r="DM290" s="22" t="str">
        <f t="shared" si="535"/>
        <v/>
      </c>
      <c r="DN290" s="22" t="str">
        <f t="shared" si="536"/>
        <v/>
      </c>
      <c r="DO290" s="22" t="str">
        <f t="shared" si="537"/>
        <v/>
      </c>
      <c r="DP290" s="22" t="str">
        <f t="shared" si="538"/>
        <v/>
      </c>
      <c r="DQ290" s="22" t="str">
        <f t="shared" si="539"/>
        <v/>
      </c>
      <c r="DR290" s="22" t="str">
        <f t="shared" si="540"/>
        <v/>
      </c>
      <c r="DS290" s="22" t="str">
        <f t="shared" si="541"/>
        <v/>
      </c>
      <c r="DT290" s="22" t="str">
        <f t="shared" si="542"/>
        <v/>
      </c>
      <c r="DU290" s="22" t="str">
        <f t="shared" si="543"/>
        <v/>
      </c>
      <c r="DV290" s="22" t="str">
        <f t="shared" si="544"/>
        <v/>
      </c>
      <c r="DX290" s="18">
        <f t="shared" si="545"/>
        <v>1.9239876339545428</v>
      </c>
      <c r="DY290" s="18">
        <f t="shared" si="546"/>
        <v>1.8851383227481666</v>
      </c>
      <c r="DZ290" s="18">
        <f t="shared" si="547"/>
        <v>1.8436132811481212</v>
      </c>
      <c r="EA290" s="18">
        <f t="shared" si="548"/>
        <v>1.8022577778745623</v>
      </c>
      <c r="EB290" s="18">
        <f t="shared" si="549"/>
        <v>1.7610404999757978</v>
      </c>
      <c r="EC290" s="18">
        <f t="shared" si="550"/>
        <v>1.7214205535303078</v>
      </c>
      <c r="ED290" s="18">
        <f t="shared" si="551"/>
        <v>1.6821445737513194</v>
      </c>
      <c r="EE290" s="18">
        <f t="shared" si="552"/>
        <v>1.6444087447289939</v>
      </c>
      <c r="EF290" s="18">
        <f t="shared" si="553"/>
        <v>1.6068161777512466</v>
      </c>
      <c r="EG290" s="18">
        <f t="shared" si="554"/>
        <v>1.570440284846605</v>
      </c>
      <c r="EH290" s="18">
        <f t="shared" si="555"/>
        <v>1.5339361532724827</v>
      </c>
      <c r="EI290" s="18">
        <f t="shared" si="556"/>
        <v>1.498190753149965</v>
      </c>
      <c r="EJ290" s="18">
        <f t="shared" si="557"/>
        <v>1.4623405264071392</v>
      </c>
      <c r="EK290" s="18">
        <f t="shared" si="558"/>
        <v>1.4273119817076343</v>
      </c>
      <c r="EL290" s="18">
        <f t="shared" si="559"/>
        <v>1.3919252501285118</v>
      </c>
      <c r="EM290" s="18">
        <f t="shared" si="560"/>
        <v>1.3573381584482385</v>
      </c>
      <c r="EN290" s="18">
        <f t="shared" si="561"/>
        <v>1.3224258258746717</v>
      </c>
      <c r="EO290" s="18">
        <f t="shared" si="562"/>
        <v>1.2883605062130483</v>
      </c>
      <c r="EP290" s="18">
        <f t="shared" si="563"/>
        <v>1.2540561940371318</v>
      </c>
      <c r="EQ290" s="18">
        <f t="shared" si="564"/>
        <v>1.220495485920094</v>
      </c>
      <c r="ER290" s="18">
        <f t="shared" si="565"/>
        <v>1.1869915033634173</v>
      </c>
      <c r="ES290" s="18">
        <f t="shared" si="566"/>
        <v>1.1545005563110275</v>
      </c>
      <c r="ET290" s="18">
        <f t="shared" si="567"/>
        <v>1.1219940075974817</v>
      </c>
      <c r="EU290" s="18">
        <f t="shared" si="568"/>
        <v>1.0905760836401235</v>
      </c>
      <c r="EV290" s="18">
        <f t="shared" si="569"/>
        <v>1.0592464332922982</v>
      </c>
      <c r="EW290" s="18">
        <f t="shared" si="570"/>
        <v>1.0290623739290672</v>
      </c>
      <c r="EX290" s="18">
        <f t="shared" si="571"/>
        <v>0.99905488569680956</v>
      </c>
      <c r="EY290" s="18">
        <f t="shared" si="572"/>
        <v>0.97007111548436575</v>
      </c>
      <c r="EZ290" s="18">
        <f t="shared" si="573"/>
        <v>0.94149571241357333</v>
      </c>
      <c r="FA290" s="18">
        <f t="shared" si="574"/>
        <v>0.91411570779405749</v>
      </c>
      <c r="FB290" s="18">
        <f t="shared" si="575"/>
        <v>0.88703570280680444</v>
      </c>
      <c r="FC290" s="18">
        <f t="shared" si="576"/>
        <v>0.86114656964864478</v>
      </c>
      <c r="FD290" s="18">
        <f t="shared" si="577"/>
        <v>0.83559422373245695</v>
      </c>
      <c r="FE290" s="18">
        <f t="shared" si="578"/>
        <v>42.68024323332719</v>
      </c>
      <c r="FF290" s="18">
        <f t="shared" si="579"/>
        <v>0</v>
      </c>
      <c r="FG290" s="18">
        <f t="shared" si="580"/>
        <v>0</v>
      </c>
      <c r="FH290" s="18">
        <f t="shared" si="581"/>
        <v>0</v>
      </c>
      <c r="FI290" s="18">
        <f t="shared" si="582"/>
        <v>0</v>
      </c>
      <c r="FJ290" s="18">
        <f t="shared" si="583"/>
        <v>0</v>
      </c>
      <c r="FK290" s="18">
        <f t="shared" si="584"/>
        <v>0</v>
      </c>
      <c r="FL290" s="18">
        <f t="shared" si="585"/>
        <v>0</v>
      </c>
      <c r="FM290" s="18">
        <f t="shared" si="586"/>
        <v>0</v>
      </c>
      <c r="FN290" s="18">
        <f t="shared" si="587"/>
        <v>0</v>
      </c>
      <c r="FO290" s="18">
        <f t="shared" si="588"/>
        <v>0</v>
      </c>
      <c r="FP290" s="18">
        <f t="shared" si="589"/>
        <v>0</v>
      </c>
      <c r="FQ290" s="18">
        <f t="shared" si="590"/>
        <v>0</v>
      </c>
      <c r="FR290" s="18">
        <f t="shared" si="591"/>
        <v>0</v>
      </c>
      <c r="FS290" s="18">
        <f t="shared" si="592"/>
        <v>0</v>
      </c>
      <c r="FT290" s="18">
        <f t="shared" si="593"/>
        <v>0</v>
      </c>
      <c r="FU290" s="18">
        <f t="shared" si="594"/>
        <v>0</v>
      </c>
      <c r="FV290" s="18">
        <f t="shared" si="595"/>
        <v>0</v>
      </c>
      <c r="FW290" s="18">
        <f t="shared" si="596"/>
        <v>0</v>
      </c>
      <c r="FX290" s="18">
        <f t="shared" si="597"/>
        <v>0</v>
      </c>
      <c r="FY290" s="18">
        <f t="shared" si="598"/>
        <v>0</v>
      </c>
      <c r="FZ290" s="18">
        <f t="shared" si="599"/>
        <v>0</v>
      </c>
      <c r="GA290" s="18">
        <f t="shared" si="600"/>
        <v>0</v>
      </c>
      <c r="GB290" s="18">
        <f t="shared" si="601"/>
        <v>0</v>
      </c>
      <c r="GC290" s="18">
        <f t="shared" si="602"/>
        <v>0</v>
      </c>
      <c r="GD290" s="18">
        <f t="shared" si="603"/>
        <v>0</v>
      </c>
      <c r="GE290" s="18">
        <f t="shared" si="604"/>
        <v>0</v>
      </c>
    </row>
    <row r="291" spans="1:187" x14ac:dyDescent="0.2">
      <c r="A291">
        <v>288</v>
      </c>
      <c r="B291" s="16">
        <f>Bonds!B291</f>
        <v>52458</v>
      </c>
      <c r="C291" s="17">
        <f>Bonds!C291</f>
        <v>3.625</v>
      </c>
      <c r="D291">
        <f>Bonds!Q291</f>
        <v>34</v>
      </c>
      <c r="E291">
        <f t="shared" si="484"/>
        <v>0</v>
      </c>
      <c r="F291" s="16">
        <f>IF(1&gt;$D291,"",IF($E291=1,EOMONTH(EDATE(Bonds!$I291,6*(1-1)),0),EDATE(Bonds!$I291,6*(1-1))))</f>
        <v>46433</v>
      </c>
      <c r="G291" s="16">
        <f>IF(2&gt;$D291,"",IF($E291=1,EOMONTH(EDATE(Bonds!$I291,6*(2-1)),0),EDATE(Bonds!$I291,6*(2-1))))</f>
        <v>46614</v>
      </c>
      <c r="H291" s="16">
        <f>IF(3&gt;$D291,"",IF($E291=1,EOMONTH(EDATE(Bonds!$I291,6*(3-1)),0),EDATE(Bonds!$I291,6*(3-1))))</f>
        <v>46798</v>
      </c>
      <c r="I291" s="16">
        <f>IF(4&gt;$D291,"",IF($E291=1,EOMONTH(EDATE(Bonds!$I291,6*(4-1)),0),EDATE(Bonds!$I291,6*(4-1))))</f>
        <v>46980</v>
      </c>
      <c r="J291" s="16">
        <f>IF(5&gt;$D291,"",IF($E291=1,EOMONTH(EDATE(Bonds!$I291,6*(5-1)),0),EDATE(Bonds!$I291,6*(5-1))))</f>
        <v>47164</v>
      </c>
      <c r="K291" s="16">
        <f>IF(6&gt;$D291,"",IF($E291=1,EOMONTH(EDATE(Bonds!$I291,6*(6-1)),0),EDATE(Bonds!$I291,6*(6-1))))</f>
        <v>47345</v>
      </c>
      <c r="L291" s="16">
        <f>IF(7&gt;$D291,"",IF($E291=1,EOMONTH(EDATE(Bonds!$I291,6*(7-1)),0),EDATE(Bonds!$I291,6*(7-1))))</f>
        <v>47529</v>
      </c>
      <c r="M291" s="16">
        <f>IF(8&gt;$D291,"",IF($E291=1,EOMONTH(EDATE(Bonds!$I291,6*(8-1)),0),EDATE(Bonds!$I291,6*(8-1))))</f>
        <v>47710</v>
      </c>
      <c r="N291" s="16">
        <f>IF(9&gt;$D291,"",IF($E291=1,EOMONTH(EDATE(Bonds!$I291,6*(9-1)),0),EDATE(Bonds!$I291,6*(9-1))))</f>
        <v>47894</v>
      </c>
      <c r="O291" s="16">
        <f>IF(10&gt;$D291,"",IF($E291=1,EOMONTH(EDATE(Bonds!$I291,6*(10-1)),0),EDATE(Bonds!$I291,6*(10-1))))</f>
        <v>48075</v>
      </c>
      <c r="P291" s="16">
        <f>IF(11&gt;$D291,"",IF($E291=1,EOMONTH(EDATE(Bonds!$I291,6*(11-1)),0),EDATE(Bonds!$I291,6*(11-1))))</f>
        <v>48259</v>
      </c>
      <c r="Q291" s="16">
        <f>IF(12&gt;$D291,"",IF($E291=1,EOMONTH(EDATE(Bonds!$I291,6*(12-1)),0),EDATE(Bonds!$I291,6*(12-1))))</f>
        <v>48441</v>
      </c>
      <c r="R291" s="16">
        <f>IF(13&gt;$D291,"",IF($E291=1,EOMONTH(EDATE(Bonds!$I291,6*(13-1)),0),EDATE(Bonds!$I291,6*(13-1))))</f>
        <v>48625</v>
      </c>
      <c r="S291" s="16">
        <f>IF(14&gt;$D291,"",IF($E291=1,EOMONTH(EDATE(Bonds!$I291,6*(14-1)),0),EDATE(Bonds!$I291,6*(14-1))))</f>
        <v>48806</v>
      </c>
      <c r="T291" s="16">
        <f>IF(15&gt;$D291,"",IF($E291=1,EOMONTH(EDATE(Bonds!$I291,6*(15-1)),0),EDATE(Bonds!$I291,6*(15-1))))</f>
        <v>48990</v>
      </c>
      <c r="U291" s="16">
        <f>IF(16&gt;$D291,"",IF($E291=1,EOMONTH(EDATE(Bonds!$I291,6*(16-1)),0),EDATE(Bonds!$I291,6*(16-1))))</f>
        <v>49171</v>
      </c>
      <c r="V291" s="16">
        <f>IF(17&gt;$D291,"",IF($E291=1,EOMONTH(EDATE(Bonds!$I291,6*(17-1)),0),EDATE(Bonds!$I291,6*(17-1))))</f>
        <v>49355</v>
      </c>
      <c r="W291" s="16">
        <f>IF(18&gt;$D291,"",IF($E291=1,EOMONTH(EDATE(Bonds!$I291,6*(18-1)),0),EDATE(Bonds!$I291,6*(18-1))))</f>
        <v>49536</v>
      </c>
      <c r="X291" s="16">
        <f>IF(19&gt;$D291,"",IF($E291=1,EOMONTH(EDATE(Bonds!$I291,6*(19-1)),0),EDATE(Bonds!$I291,6*(19-1))))</f>
        <v>49720</v>
      </c>
      <c r="Y291" s="16">
        <f>IF(20&gt;$D291,"",IF($E291=1,EOMONTH(EDATE(Bonds!$I291,6*(20-1)),0),EDATE(Bonds!$I291,6*(20-1))))</f>
        <v>49902</v>
      </c>
      <c r="Z291" s="16">
        <f>IF(21&gt;$D291,"",IF($E291=1,EOMONTH(EDATE(Bonds!$I291,6*(21-1)),0),EDATE(Bonds!$I291,6*(21-1))))</f>
        <v>50086</v>
      </c>
      <c r="AA291" s="16">
        <f>IF(22&gt;$D291,"",IF($E291=1,EOMONTH(EDATE(Bonds!$I291,6*(22-1)),0),EDATE(Bonds!$I291,6*(22-1))))</f>
        <v>50267</v>
      </c>
      <c r="AB291" s="16">
        <f>IF(23&gt;$D291,"",IF($E291=1,EOMONTH(EDATE(Bonds!$I291,6*(23-1)),0),EDATE(Bonds!$I291,6*(23-1))))</f>
        <v>50451</v>
      </c>
      <c r="AC291" s="16">
        <f>IF(24&gt;$D291,"",IF($E291=1,EOMONTH(EDATE(Bonds!$I291,6*(24-1)),0),EDATE(Bonds!$I291,6*(24-1))))</f>
        <v>50632</v>
      </c>
      <c r="AD291" s="16">
        <f>IF(25&gt;$D291,"",IF($E291=1,EOMONTH(EDATE(Bonds!$I291,6*(25-1)),0),EDATE(Bonds!$I291,6*(25-1))))</f>
        <v>50816</v>
      </c>
      <c r="AE291" s="16">
        <f>IF(26&gt;$D291,"",IF($E291=1,EOMONTH(EDATE(Bonds!$I291,6*(26-1)),0),EDATE(Bonds!$I291,6*(26-1))))</f>
        <v>50997</v>
      </c>
      <c r="AF291" s="16">
        <f>IF(27&gt;$D291,"",IF($E291=1,EOMONTH(EDATE(Bonds!$I291,6*(27-1)),0),EDATE(Bonds!$I291,6*(27-1))))</f>
        <v>51181</v>
      </c>
      <c r="AG291" s="16">
        <f>IF(28&gt;$D291,"",IF($E291=1,EOMONTH(EDATE(Bonds!$I291,6*(28-1)),0),EDATE(Bonds!$I291,6*(28-1))))</f>
        <v>51363</v>
      </c>
      <c r="AH291" s="16">
        <f>IF(29&gt;$D291,"",IF($E291=1,EOMONTH(EDATE(Bonds!$I291,6*(29-1)),0),EDATE(Bonds!$I291,6*(29-1))))</f>
        <v>51547</v>
      </c>
      <c r="AI291" s="16">
        <f>IF(30&gt;$D291,"",IF($E291=1,EOMONTH(EDATE(Bonds!$I291,6*(30-1)),0),EDATE(Bonds!$I291,6*(30-1))))</f>
        <v>51728</v>
      </c>
      <c r="AJ291" s="16">
        <f>IF(31&gt;$D291,"",IF($E291=1,EOMONTH(EDATE(Bonds!$I291,6*(31-1)),0),EDATE(Bonds!$I291,6*(31-1))))</f>
        <v>51912</v>
      </c>
      <c r="AK291" s="16">
        <f>IF(32&gt;$D291,"",IF($E291=1,EOMONTH(EDATE(Bonds!$I291,6*(32-1)),0),EDATE(Bonds!$I291,6*(32-1))))</f>
        <v>52093</v>
      </c>
      <c r="AL291" s="16">
        <f>IF(33&gt;$D291,"",IF($E291=1,EOMONTH(EDATE(Bonds!$I291,6*(33-1)),0),EDATE(Bonds!$I291,6*(33-1))))</f>
        <v>52277</v>
      </c>
      <c r="AM291" s="16">
        <f>IF(34&gt;$D291,"",IF($E291=1,EOMONTH(EDATE(Bonds!$I291,6*(34-1)),0),EDATE(Bonds!$I291,6*(34-1))))</f>
        <v>52458</v>
      </c>
      <c r="AN291" s="16" t="str">
        <f>IF(35&gt;$D291,"",IF($E291=1,EOMONTH(EDATE(Bonds!$I291,6*(35-1)),0),EDATE(Bonds!$I291,6*(35-1))))</f>
        <v/>
      </c>
      <c r="AO291" s="16" t="str">
        <f>IF(36&gt;$D291,"",IF($E291=1,EOMONTH(EDATE(Bonds!$I291,6*(36-1)),0),EDATE(Bonds!$I291,6*(36-1))))</f>
        <v/>
      </c>
      <c r="AP291" s="16" t="str">
        <f>IF(37&gt;$D291,"",IF($E291=1,EOMONTH(EDATE(Bonds!$I291,6*(37-1)),0),EDATE(Bonds!$I291,6*(37-1))))</f>
        <v/>
      </c>
      <c r="AQ291" s="16" t="str">
        <f>IF(38&gt;$D291,"",IF($E291=1,EOMONTH(EDATE(Bonds!$I291,6*(38-1)),0),EDATE(Bonds!$I291,6*(38-1))))</f>
        <v/>
      </c>
      <c r="AR291" s="16" t="str">
        <f>IF(39&gt;$D291,"",IF($E291=1,EOMONTH(EDATE(Bonds!$I291,6*(39-1)),0),EDATE(Bonds!$I291,6*(39-1))))</f>
        <v/>
      </c>
      <c r="AS291" s="16" t="str">
        <f>IF(40&gt;$D291,"",IF($E291=1,EOMONTH(EDATE(Bonds!$I291,6*(40-1)),0),EDATE(Bonds!$I291,6*(40-1))))</f>
        <v/>
      </c>
      <c r="AT291" s="16" t="str">
        <f>IF(41&gt;$D291,"",IF($E291=1,EOMONTH(EDATE(Bonds!$I291,6*(41-1)),0),EDATE(Bonds!$I291,6*(41-1))))</f>
        <v/>
      </c>
      <c r="AU291" s="16" t="str">
        <f>IF(42&gt;$D291,"",IF($E291=1,EOMONTH(EDATE(Bonds!$I291,6*(42-1)),0),EDATE(Bonds!$I291,6*(42-1))))</f>
        <v/>
      </c>
      <c r="AV291" s="16" t="str">
        <f>IF(43&gt;$D291,"",IF($E291=1,EOMONTH(EDATE(Bonds!$I291,6*(43-1)),0),EDATE(Bonds!$I291,6*(43-1))))</f>
        <v/>
      </c>
      <c r="AW291" s="16" t="str">
        <f>IF(44&gt;$D291,"",IF($E291=1,EOMONTH(EDATE(Bonds!$I291,6*(44-1)),0),EDATE(Bonds!$I291,6*(44-1))))</f>
        <v/>
      </c>
      <c r="AX291" s="16" t="str">
        <f>IF(45&gt;$D291,"",IF($E291=1,EOMONTH(EDATE(Bonds!$I291,6*(45-1)),0),EDATE(Bonds!$I291,6*(45-1))))</f>
        <v/>
      </c>
      <c r="AY291" s="16" t="str">
        <f>IF(46&gt;$D291,"",IF($E291=1,EOMONTH(EDATE(Bonds!$I291,6*(46-1)),0),EDATE(Bonds!$I291,6*(46-1))))</f>
        <v/>
      </c>
      <c r="AZ291" s="16" t="str">
        <f>IF(47&gt;$D291,"",IF($E291=1,EOMONTH(EDATE(Bonds!$I291,6*(47-1)),0),EDATE(Bonds!$I291,6*(47-1))))</f>
        <v/>
      </c>
      <c r="BA291" s="16" t="str">
        <f>IF(48&gt;$D291,"",IF($E291=1,EOMONTH(EDATE(Bonds!$I291,6*(48-1)),0),EDATE(Bonds!$I291,6*(48-1))))</f>
        <v/>
      </c>
      <c r="BB291" s="16" t="str">
        <f>IF(49&gt;$D291,"",IF($E291=1,EOMONTH(EDATE(Bonds!$I291,6*(49-1)),0),EDATE(Bonds!$I291,6*(49-1))))</f>
        <v/>
      </c>
      <c r="BC291" s="16" t="str">
        <f>IF(50&gt;$D291,"",IF($E291=1,EOMONTH(EDATE(Bonds!$I291,6*(50-1)),0),EDATE(Bonds!$I291,6*(50-1))))</f>
        <v/>
      </c>
      <c r="BD291" s="16" t="str">
        <f>IF(51&gt;$D291,"",IF($E291=1,EOMONTH(EDATE(Bonds!$I291,6*(51-1)),0),EDATE(Bonds!$I291,6*(51-1))))</f>
        <v/>
      </c>
      <c r="BE291" s="16" t="str">
        <f>IF(52&gt;$D291,"",IF($E291=1,EOMONTH(EDATE(Bonds!$I291,6*(52-1)),0),EDATE(Bonds!$I291,6*(52-1))))</f>
        <v/>
      </c>
      <c r="BF291" s="16" t="str">
        <f>IF(53&gt;$D291,"",IF($E291=1,EOMONTH(EDATE(Bonds!$I291,6*(53-1)),0),EDATE(Bonds!$I291,6*(53-1))))</f>
        <v/>
      </c>
      <c r="BG291" s="16" t="str">
        <f>IF(54&gt;$D291,"",IF($E291=1,EOMONTH(EDATE(Bonds!$I291,6*(54-1)),0),EDATE(Bonds!$I291,6*(54-1))))</f>
        <v/>
      </c>
      <c r="BH291" s="16" t="str">
        <f>IF(55&gt;$D291,"",IF($E291=1,EOMONTH(EDATE(Bonds!$I291,6*(55-1)),0),EDATE(Bonds!$I291,6*(55-1))))</f>
        <v/>
      </c>
      <c r="BI291" s="16" t="str">
        <f>IF(56&gt;$D291,"",IF($E291=1,EOMONTH(EDATE(Bonds!$I291,6*(56-1)),0),EDATE(Bonds!$I291,6*(56-1))))</f>
        <v/>
      </c>
      <c r="BJ291" s="16" t="str">
        <f>IF(57&gt;$D291,"",IF($E291=1,EOMONTH(EDATE(Bonds!$I291,6*(57-1)),0),EDATE(Bonds!$I291,6*(57-1))))</f>
        <v/>
      </c>
      <c r="BK291" s="16" t="str">
        <f>IF(58&gt;$D291,"",IF($E291=1,EOMONTH(EDATE(Bonds!$I291,6*(58-1)),0),EDATE(Bonds!$I291,6*(58-1))))</f>
        <v/>
      </c>
      <c r="BL291" s="16" t="str">
        <f>IF(59&gt;$D291,"",IF($E291=1,EOMONTH(EDATE(Bonds!$I291,6*(59-1)),0),EDATE(Bonds!$I291,6*(59-1))))</f>
        <v/>
      </c>
      <c r="BM291" s="16" t="str">
        <f>IF(60&gt;$D291,"",IF($E291=1,EOMONTH(EDATE(Bonds!$I291,6*(60-1)),0),EDATE(Bonds!$I291,6*(60-1))))</f>
        <v/>
      </c>
      <c r="BO291" s="22">
        <f t="shared" si="485"/>
        <v>3.9020657449939315E-2</v>
      </c>
      <c r="BP291" s="22">
        <f t="shared" si="486"/>
        <v>4.1110910077221674E-2</v>
      </c>
      <c r="BQ291" s="22">
        <f t="shared" si="487"/>
        <v>4.2474903504774571E-2</v>
      </c>
      <c r="BR291" s="22">
        <f t="shared" si="488"/>
        <v>4.3324176224102208E-2</v>
      </c>
      <c r="BS291" s="22">
        <f t="shared" si="489"/>
        <v>4.3859676958404203E-2</v>
      </c>
      <c r="BT291" s="22">
        <f t="shared" si="490"/>
        <v>4.4193064657407355E-2</v>
      </c>
      <c r="BU291" s="22">
        <f t="shared" si="491"/>
        <v>4.4421617888674783E-2</v>
      </c>
      <c r="BV291" s="22">
        <f t="shared" si="492"/>
        <v>4.4594344852586863E-2</v>
      </c>
      <c r="BW291" s="22">
        <f t="shared" si="493"/>
        <v>4.4754437131412791E-2</v>
      </c>
      <c r="BX291" s="22">
        <f t="shared" si="494"/>
        <v>4.4919387561918309E-2</v>
      </c>
      <c r="BY291" s="22">
        <f t="shared" si="495"/>
        <v>4.5107990909957416E-2</v>
      </c>
      <c r="BZ291" s="22">
        <f t="shared" si="496"/>
        <v>4.5321776780841601E-2</v>
      </c>
      <c r="CA291" s="22">
        <f t="shared" si="497"/>
        <v>4.5567503306295901E-2</v>
      </c>
      <c r="CB291" s="22">
        <f t="shared" si="498"/>
        <v>4.583740404551357E-2</v>
      </c>
      <c r="CC291" s="22">
        <f t="shared" si="499"/>
        <v>4.6137769365832942E-2</v>
      </c>
      <c r="CD291" s="22">
        <f t="shared" si="500"/>
        <v>4.645521716226661E-2</v>
      </c>
      <c r="CE291" s="22">
        <f t="shared" si="501"/>
        <v>4.6796125322790962E-2</v>
      </c>
      <c r="CF291" s="22">
        <f t="shared" si="502"/>
        <v>4.7145200785802852E-2</v>
      </c>
      <c r="CG291" s="22">
        <f t="shared" si="503"/>
        <v>4.7509852279928627E-2</v>
      </c>
      <c r="CH291" s="22">
        <f t="shared" si="504"/>
        <v>4.7876381656252784E-2</v>
      </c>
      <c r="CI291" s="22">
        <f t="shared" si="505"/>
        <v>4.8249241487260196E-2</v>
      </c>
      <c r="CJ291" s="22">
        <f t="shared" si="506"/>
        <v>4.8615125031018294E-2</v>
      </c>
      <c r="CK291" s="22">
        <f t="shared" si="507"/>
        <v>4.8983317960358812E-2</v>
      </c>
      <c r="CL291" s="22">
        <f t="shared" si="508"/>
        <v>4.9339393167434041E-2</v>
      </c>
      <c r="CM291" s="22">
        <f t="shared" si="509"/>
        <v>4.9693029322884663E-2</v>
      </c>
      <c r="CN291" s="22">
        <f t="shared" si="510"/>
        <v>5.0030933085680324E-2</v>
      </c>
      <c r="CO291" s="22">
        <f t="shared" si="511"/>
        <v>5.0362800518050539E-2</v>
      </c>
      <c r="CP291" s="22">
        <f t="shared" si="512"/>
        <v>5.0678294681596112E-2</v>
      </c>
      <c r="CQ291" s="22">
        <f t="shared" si="513"/>
        <v>5.098334388969953E-2</v>
      </c>
      <c r="CR291" s="22">
        <f t="shared" si="514"/>
        <v>5.1268996476874704E-2</v>
      </c>
      <c r="CS291" s="22">
        <f t="shared" si="515"/>
        <v>5.1544114925173128E-2</v>
      </c>
      <c r="CT291" s="22">
        <f t="shared" si="516"/>
        <v>5.1799291672985331E-2</v>
      </c>
      <c r="CU291" s="22">
        <f t="shared" si="517"/>
        <v>5.2042679103669207E-2</v>
      </c>
      <c r="CV291" s="22">
        <f t="shared" si="518"/>
        <v>5.2266158686805723E-2</v>
      </c>
      <c r="CW291" s="22" t="str">
        <f t="shared" si="519"/>
        <v/>
      </c>
      <c r="CX291" s="22" t="str">
        <f t="shared" si="520"/>
        <v/>
      </c>
      <c r="CY291" s="22" t="str">
        <f t="shared" si="521"/>
        <v/>
      </c>
      <c r="CZ291" s="22" t="str">
        <f t="shared" si="522"/>
        <v/>
      </c>
      <c r="DA291" s="22" t="str">
        <f t="shared" si="523"/>
        <v/>
      </c>
      <c r="DB291" s="22" t="str">
        <f t="shared" si="524"/>
        <v/>
      </c>
      <c r="DC291" s="22" t="str">
        <f t="shared" si="525"/>
        <v/>
      </c>
      <c r="DD291" s="22" t="str">
        <f t="shared" si="526"/>
        <v/>
      </c>
      <c r="DE291" s="22" t="str">
        <f t="shared" si="527"/>
        <v/>
      </c>
      <c r="DF291" s="22" t="str">
        <f t="shared" si="528"/>
        <v/>
      </c>
      <c r="DG291" s="22" t="str">
        <f t="shared" si="529"/>
        <v/>
      </c>
      <c r="DH291" s="22" t="str">
        <f t="shared" si="530"/>
        <v/>
      </c>
      <c r="DI291" s="22" t="str">
        <f t="shared" si="531"/>
        <v/>
      </c>
      <c r="DJ291" s="22" t="str">
        <f t="shared" si="532"/>
        <v/>
      </c>
      <c r="DK291" s="22" t="str">
        <f t="shared" si="533"/>
        <v/>
      </c>
      <c r="DL291" s="22" t="str">
        <f t="shared" si="534"/>
        <v/>
      </c>
      <c r="DM291" s="22" t="str">
        <f t="shared" si="535"/>
        <v/>
      </c>
      <c r="DN291" s="22" t="str">
        <f t="shared" si="536"/>
        <v/>
      </c>
      <c r="DO291" s="22" t="str">
        <f t="shared" si="537"/>
        <v/>
      </c>
      <c r="DP291" s="22" t="str">
        <f t="shared" si="538"/>
        <v/>
      </c>
      <c r="DQ291" s="22" t="str">
        <f t="shared" si="539"/>
        <v/>
      </c>
      <c r="DR291" s="22" t="str">
        <f t="shared" si="540"/>
        <v/>
      </c>
      <c r="DS291" s="22" t="str">
        <f t="shared" si="541"/>
        <v/>
      </c>
      <c r="DT291" s="22" t="str">
        <f t="shared" si="542"/>
        <v/>
      </c>
      <c r="DU291" s="22" t="str">
        <f t="shared" si="543"/>
        <v/>
      </c>
      <c r="DV291" s="22" t="str">
        <f t="shared" si="544"/>
        <v/>
      </c>
      <c r="DX291" s="18">
        <f t="shared" si="545"/>
        <v>1.7817609303844615</v>
      </c>
      <c r="DY291" s="18">
        <f t="shared" si="546"/>
        <v>1.7442059006160602</v>
      </c>
      <c r="DZ291" s="18">
        <f t="shared" si="547"/>
        <v>1.7050817698793399</v>
      </c>
      <c r="EA291" s="18">
        <f t="shared" si="548"/>
        <v>1.6666052479925075</v>
      </c>
      <c r="EB291" s="18">
        <f t="shared" si="549"/>
        <v>1.6284708254145277</v>
      </c>
      <c r="EC291" s="18">
        <f t="shared" si="550"/>
        <v>1.59187518383093</v>
      </c>
      <c r="ED291" s="18">
        <f t="shared" si="551"/>
        <v>1.5555793692797675</v>
      </c>
      <c r="EE291" s="18">
        <f t="shared" si="552"/>
        <v>1.520652901273237</v>
      </c>
      <c r="EF291" s="18">
        <f t="shared" si="553"/>
        <v>1.4857925906149152</v>
      </c>
      <c r="EG291" s="18">
        <f t="shared" si="554"/>
        <v>1.4519982434948446</v>
      </c>
      <c r="EH291" s="18">
        <f t="shared" si="555"/>
        <v>1.4180322962705272</v>
      </c>
      <c r="EI291" s="18">
        <f t="shared" si="556"/>
        <v>1.3847341483902136</v>
      </c>
      <c r="EJ291" s="18">
        <f t="shared" si="557"/>
        <v>1.3513142088962435</v>
      </c>
      <c r="EK291" s="18">
        <f t="shared" si="558"/>
        <v>1.3186494671080049</v>
      </c>
      <c r="EL291" s="18">
        <f t="shared" si="559"/>
        <v>1.2856509126156628</v>
      </c>
      <c r="EM291" s="18">
        <f t="shared" si="560"/>
        <v>1.2534069590548176</v>
      </c>
      <c r="EN291" s="18">
        <f t="shared" si="561"/>
        <v>1.220875614404636</v>
      </c>
      <c r="EO291" s="18">
        <f t="shared" si="562"/>
        <v>1.1891537613223739</v>
      </c>
      <c r="EP291" s="18">
        <f t="shared" si="563"/>
        <v>1.1572330715520354</v>
      </c>
      <c r="EQ291" s="18">
        <f t="shared" si="564"/>
        <v>1.1260296063229958</v>
      </c>
      <c r="ER291" s="18">
        <f t="shared" si="565"/>
        <v>1.094905185936017</v>
      </c>
      <c r="ES291" s="18">
        <f t="shared" si="566"/>
        <v>1.0647475906599471</v>
      </c>
      <c r="ET291" s="18">
        <f t="shared" si="567"/>
        <v>1.0346010238429553</v>
      </c>
      <c r="EU291" s="18">
        <f t="shared" si="568"/>
        <v>1.0054880992934703</v>
      </c>
      <c r="EV291" s="18">
        <f t="shared" si="569"/>
        <v>0.97648008248327023</v>
      </c>
      <c r="EW291" s="18">
        <f t="shared" si="570"/>
        <v>0.94855402741618555</v>
      </c>
      <c r="EX291" s="18">
        <f t="shared" si="571"/>
        <v>0.92081136062204771</v>
      </c>
      <c r="EY291" s="18">
        <f t="shared" si="572"/>
        <v>0.89403341733632602</v>
      </c>
      <c r="EZ291" s="18">
        <f t="shared" si="573"/>
        <v>0.86764963566057796</v>
      </c>
      <c r="FA291" s="18">
        <f t="shared" si="574"/>
        <v>0.84238461693663458</v>
      </c>
      <c r="FB291" s="18">
        <f t="shared" si="575"/>
        <v>0.81741025368769715</v>
      </c>
      <c r="FC291" s="18">
        <f t="shared" si="576"/>
        <v>0.79354641900216449</v>
      </c>
      <c r="FD291" s="18">
        <f t="shared" si="577"/>
        <v>0.77000419365961781</v>
      </c>
      <c r="FE291" s="18">
        <f t="shared" si="578"/>
        <v>41.991704538721869</v>
      </c>
      <c r="FF291" s="18">
        <f t="shared" si="579"/>
        <v>0</v>
      </c>
      <c r="FG291" s="18">
        <f t="shared" si="580"/>
        <v>0</v>
      </c>
      <c r="FH291" s="18">
        <f t="shared" si="581"/>
        <v>0</v>
      </c>
      <c r="FI291" s="18">
        <f t="shared" si="582"/>
        <v>0</v>
      </c>
      <c r="FJ291" s="18">
        <f t="shared" si="583"/>
        <v>0</v>
      </c>
      <c r="FK291" s="18">
        <f t="shared" si="584"/>
        <v>0</v>
      </c>
      <c r="FL291" s="18">
        <f t="shared" si="585"/>
        <v>0</v>
      </c>
      <c r="FM291" s="18">
        <f t="shared" si="586"/>
        <v>0</v>
      </c>
      <c r="FN291" s="18">
        <f t="shared" si="587"/>
        <v>0</v>
      </c>
      <c r="FO291" s="18">
        <f t="shared" si="588"/>
        <v>0</v>
      </c>
      <c r="FP291" s="18">
        <f t="shared" si="589"/>
        <v>0</v>
      </c>
      <c r="FQ291" s="18">
        <f t="shared" si="590"/>
        <v>0</v>
      </c>
      <c r="FR291" s="18">
        <f t="shared" si="591"/>
        <v>0</v>
      </c>
      <c r="FS291" s="18">
        <f t="shared" si="592"/>
        <v>0</v>
      </c>
      <c r="FT291" s="18">
        <f t="shared" si="593"/>
        <v>0</v>
      </c>
      <c r="FU291" s="18">
        <f t="shared" si="594"/>
        <v>0</v>
      </c>
      <c r="FV291" s="18">
        <f t="shared" si="595"/>
        <v>0</v>
      </c>
      <c r="FW291" s="18">
        <f t="shared" si="596"/>
        <v>0</v>
      </c>
      <c r="FX291" s="18">
        <f t="shared" si="597"/>
        <v>0</v>
      </c>
      <c r="FY291" s="18">
        <f t="shared" si="598"/>
        <v>0</v>
      </c>
      <c r="FZ291" s="18">
        <f t="shared" si="599"/>
        <v>0</v>
      </c>
      <c r="GA291" s="18">
        <f t="shared" si="600"/>
        <v>0</v>
      </c>
      <c r="GB291" s="18">
        <f t="shared" si="601"/>
        <v>0</v>
      </c>
      <c r="GC291" s="18">
        <f t="shared" si="602"/>
        <v>0</v>
      </c>
      <c r="GD291" s="18">
        <f t="shared" si="603"/>
        <v>0</v>
      </c>
      <c r="GE291" s="18">
        <f t="shared" si="604"/>
        <v>0</v>
      </c>
    </row>
    <row r="292" spans="1:187" x14ac:dyDescent="0.2">
      <c r="A292">
        <v>289</v>
      </c>
      <c r="B292" s="16">
        <f>Bonds!B292</f>
        <v>52458</v>
      </c>
      <c r="C292" s="17">
        <f>Bonds!C292</f>
        <v>4.375</v>
      </c>
      <c r="D292">
        <f>Bonds!Q292</f>
        <v>34</v>
      </c>
      <c r="E292">
        <f t="shared" si="484"/>
        <v>0</v>
      </c>
      <c r="F292" s="16">
        <f>IF(1&gt;$D292,"",IF($E292=1,EOMONTH(EDATE(Bonds!$I292,6*(1-1)),0),EDATE(Bonds!$I292,6*(1-1))))</f>
        <v>46433</v>
      </c>
      <c r="G292" s="16">
        <f>IF(2&gt;$D292,"",IF($E292=1,EOMONTH(EDATE(Bonds!$I292,6*(2-1)),0),EDATE(Bonds!$I292,6*(2-1))))</f>
        <v>46614</v>
      </c>
      <c r="H292" s="16">
        <f>IF(3&gt;$D292,"",IF($E292=1,EOMONTH(EDATE(Bonds!$I292,6*(3-1)),0),EDATE(Bonds!$I292,6*(3-1))))</f>
        <v>46798</v>
      </c>
      <c r="I292" s="16">
        <f>IF(4&gt;$D292,"",IF($E292=1,EOMONTH(EDATE(Bonds!$I292,6*(4-1)),0),EDATE(Bonds!$I292,6*(4-1))))</f>
        <v>46980</v>
      </c>
      <c r="J292" s="16">
        <f>IF(5&gt;$D292,"",IF($E292=1,EOMONTH(EDATE(Bonds!$I292,6*(5-1)),0),EDATE(Bonds!$I292,6*(5-1))))</f>
        <v>47164</v>
      </c>
      <c r="K292" s="16">
        <f>IF(6&gt;$D292,"",IF($E292=1,EOMONTH(EDATE(Bonds!$I292,6*(6-1)),0),EDATE(Bonds!$I292,6*(6-1))))</f>
        <v>47345</v>
      </c>
      <c r="L292" s="16">
        <f>IF(7&gt;$D292,"",IF($E292=1,EOMONTH(EDATE(Bonds!$I292,6*(7-1)),0),EDATE(Bonds!$I292,6*(7-1))))</f>
        <v>47529</v>
      </c>
      <c r="M292" s="16">
        <f>IF(8&gt;$D292,"",IF($E292=1,EOMONTH(EDATE(Bonds!$I292,6*(8-1)),0),EDATE(Bonds!$I292,6*(8-1))))</f>
        <v>47710</v>
      </c>
      <c r="N292" s="16">
        <f>IF(9&gt;$D292,"",IF($E292=1,EOMONTH(EDATE(Bonds!$I292,6*(9-1)),0),EDATE(Bonds!$I292,6*(9-1))))</f>
        <v>47894</v>
      </c>
      <c r="O292" s="16">
        <f>IF(10&gt;$D292,"",IF($E292=1,EOMONTH(EDATE(Bonds!$I292,6*(10-1)),0),EDATE(Bonds!$I292,6*(10-1))))</f>
        <v>48075</v>
      </c>
      <c r="P292" s="16">
        <f>IF(11&gt;$D292,"",IF($E292=1,EOMONTH(EDATE(Bonds!$I292,6*(11-1)),0),EDATE(Bonds!$I292,6*(11-1))))</f>
        <v>48259</v>
      </c>
      <c r="Q292" s="16">
        <f>IF(12&gt;$D292,"",IF($E292=1,EOMONTH(EDATE(Bonds!$I292,6*(12-1)),0),EDATE(Bonds!$I292,6*(12-1))))</f>
        <v>48441</v>
      </c>
      <c r="R292" s="16">
        <f>IF(13&gt;$D292,"",IF($E292=1,EOMONTH(EDATE(Bonds!$I292,6*(13-1)),0),EDATE(Bonds!$I292,6*(13-1))))</f>
        <v>48625</v>
      </c>
      <c r="S292" s="16">
        <f>IF(14&gt;$D292,"",IF($E292=1,EOMONTH(EDATE(Bonds!$I292,6*(14-1)),0),EDATE(Bonds!$I292,6*(14-1))))</f>
        <v>48806</v>
      </c>
      <c r="T292" s="16">
        <f>IF(15&gt;$D292,"",IF($E292=1,EOMONTH(EDATE(Bonds!$I292,6*(15-1)),0),EDATE(Bonds!$I292,6*(15-1))))</f>
        <v>48990</v>
      </c>
      <c r="U292" s="16">
        <f>IF(16&gt;$D292,"",IF($E292=1,EOMONTH(EDATE(Bonds!$I292,6*(16-1)),0),EDATE(Bonds!$I292,6*(16-1))))</f>
        <v>49171</v>
      </c>
      <c r="V292" s="16">
        <f>IF(17&gt;$D292,"",IF($E292=1,EOMONTH(EDATE(Bonds!$I292,6*(17-1)),0),EDATE(Bonds!$I292,6*(17-1))))</f>
        <v>49355</v>
      </c>
      <c r="W292" s="16">
        <f>IF(18&gt;$D292,"",IF($E292=1,EOMONTH(EDATE(Bonds!$I292,6*(18-1)),0),EDATE(Bonds!$I292,6*(18-1))))</f>
        <v>49536</v>
      </c>
      <c r="X292" s="16">
        <f>IF(19&gt;$D292,"",IF($E292=1,EOMONTH(EDATE(Bonds!$I292,6*(19-1)),0),EDATE(Bonds!$I292,6*(19-1))))</f>
        <v>49720</v>
      </c>
      <c r="Y292" s="16">
        <f>IF(20&gt;$D292,"",IF($E292=1,EOMONTH(EDATE(Bonds!$I292,6*(20-1)),0),EDATE(Bonds!$I292,6*(20-1))))</f>
        <v>49902</v>
      </c>
      <c r="Z292" s="16">
        <f>IF(21&gt;$D292,"",IF($E292=1,EOMONTH(EDATE(Bonds!$I292,6*(21-1)),0),EDATE(Bonds!$I292,6*(21-1))))</f>
        <v>50086</v>
      </c>
      <c r="AA292" s="16">
        <f>IF(22&gt;$D292,"",IF($E292=1,EOMONTH(EDATE(Bonds!$I292,6*(22-1)),0),EDATE(Bonds!$I292,6*(22-1))))</f>
        <v>50267</v>
      </c>
      <c r="AB292" s="16">
        <f>IF(23&gt;$D292,"",IF($E292=1,EOMONTH(EDATE(Bonds!$I292,6*(23-1)),0),EDATE(Bonds!$I292,6*(23-1))))</f>
        <v>50451</v>
      </c>
      <c r="AC292" s="16">
        <f>IF(24&gt;$D292,"",IF($E292=1,EOMONTH(EDATE(Bonds!$I292,6*(24-1)),0),EDATE(Bonds!$I292,6*(24-1))))</f>
        <v>50632</v>
      </c>
      <c r="AD292" s="16">
        <f>IF(25&gt;$D292,"",IF($E292=1,EOMONTH(EDATE(Bonds!$I292,6*(25-1)),0),EDATE(Bonds!$I292,6*(25-1))))</f>
        <v>50816</v>
      </c>
      <c r="AE292" s="16">
        <f>IF(26&gt;$D292,"",IF($E292=1,EOMONTH(EDATE(Bonds!$I292,6*(26-1)),0),EDATE(Bonds!$I292,6*(26-1))))</f>
        <v>50997</v>
      </c>
      <c r="AF292" s="16">
        <f>IF(27&gt;$D292,"",IF($E292=1,EOMONTH(EDATE(Bonds!$I292,6*(27-1)),0),EDATE(Bonds!$I292,6*(27-1))))</f>
        <v>51181</v>
      </c>
      <c r="AG292" s="16">
        <f>IF(28&gt;$D292,"",IF($E292=1,EOMONTH(EDATE(Bonds!$I292,6*(28-1)),0),EDATE(Bonds!$I292,6*(28-1))))</f>
        <v>51363</v>
      </c>
      <c r="AH292" s="16">
        <f>IF(29&gt;$D292,"",IF($E292=1,EOMONTH(EDATE(Bonds!$I292,6*(29-1)),0),EDATE(Bonds!$I292,6*(29-1))))</f>
        <v>51547</v>
      </c>
      <c r="AI292" s="16">
        <f>IF(30&gt;$D292,"",IF($E292=1,EOMONTH(EDATE(Bonds!$I292,6*(30-1)),0),EDATE(Bonds!$I292,6*(30-1))))</f>
        <v>51728</v>
      </c>
      <c r="AJ292" s="16">
        <f>IF(31&gt;$D292,"",IF($E292=1,EOMONTH(EDATE(Bonds!$I292,6*(31-1)),0),EDATE(Bonds!$I292,6*(31-1))))</f>
        <v>51912</v>
      </c>
      <c r="AK292" s="16">
        <f>IF(32&gt;$D292,"",IF($E292=1,EOMONTH(EDATE(Bonds!$I292,6*(32-1)),0),EDATE(Bonds!$I292,6*(32-1))))</f>
        <v>52093</v>
      </c>
      <c r="AL292" s="16">
        <f>IF(33&gt;$D292,"",IF($E292=1,EOMONTH(EDATE(Bonds!$I292,6*(33-1)),0),EDATE(Bonds!$I292,6*(33-1))))</f>
        <v>52277</v>
      </c>
      <c r="AM292" s="16">
        <f>IF(34&gt;$D292,"",IF($E292=1,EOMONTH(EDATE(Bonds!$I292,6*(34-1)),0),EDATE(Bonds!$I292,6*(34-1))))</f>
        <v>52458</v>
      </c>
      <c r="AN292" s="16" t="str">
        <f>IF(35&gt;$D292,"",IF($E292=1,EOMONTH(EDATE(Bonds!$I292,6*(35-1)),0),EDATE(Bonds!$I292,6*(35-1))))</f>
        <v/>
      </c>
      <c r="AO292" s="16" t="str">
        <f>IF(36&gt;$D292,"",IF($E292=1,EOMONTH(EDATE(Bonds!$I292,6*(36-1)),0),EDATE(Bonds!$I292,6*(36-1))))</f>
        <v/>
      </c>
      <c r="AP292" s="16" t="str">
        <f>IF(37&gt;$D292,"",IF($E292=1,EOMONTH(EDATE(Bonds!$I292,6*(37-1)),0),EDATE(Bonds!$I292,6*(37-1))))</f>
        <v/>
      </c>
      <c r="AQ292" s="16" t="str">
        <f>IF(38&gt;$D292,"",IF($E292=1,EOMONTH(EDATE(Bonds!$I292,6*(38-1)),0),EDATE(Bonds!$I292,6*(38-1))))</f>
        <v/>
      </c>
      <c r="AR292" s="16" t="str">
        <f>IF(39&gt;$D292,"",IF($E292=1,EOMONTH(EDATE(Bonds!$I292,6*(39-1)),0),EDATE(Bonds!$I292,6*(39-1))))</f>
        <v/>
      </c>
      <c r="AS292" s="16" t="str">
        <f>IF(40&gt;$D292,"",IF($E292=1,EOMONTH(EDATE(Bonds!$I292,6*(40-1)),0),EDATE(Bonds!$I292,6*(40-1))))</f>
        <v/>
      </c>
      <c r="AT292" s="16" t="str">
        <f>IF(41&gt;$D292,"",IF($E292=1,EOMONTH(EDATE(Bonds!$I292,6*(41-1)),0),EDATE(Bonds!$I292,6*(41-1))))</f>
        <v/>
      </c>
      <c r="AU292" s="16" t="str">
        <f>IF(42&gt;$D292,"",IF($E292=1,EOMONTH(EDATE(Bonds!$I292,6*(42-1)),0),EDATE(Bonds!$I292,6*(42-1))))</f>
        <v/>
      </c>
      <c r="AV292" s="16" t="str">
        <f>IF(43&gt;$D292,"",IF($E292=1,EOMONTH(EDATE(Bonds!$I292,6*(43-1)),0),EDATE(Bonds!$I292,6*(43-1))))</f>
        <v/>
      </c>
      <c r="AW292" s="16" t="str">
        <f>IF(44&gt;$D292,"",IF($E292=1,EOMONTH(EDATE(Bonds!$I292,6*(44-1)),0),EDATE(Bonds!$I292,6*(44-1))))</f>
        <v/>
      </c>
      <c r="AX292" s="16" t="str">
        <f>IF(45&gt;$D292,"",IF($E292=1,EOMONTH(EDATE(Bonds!$I292,6*(45-1)),0),EDATE(Bonds!$I292,6*(45-1))))</f>
        <v/>
      </c>
      <c r="AY292" s="16" t="str">
        <f>IF(46&gt;$D292,"",IF($E292=1,EOMONTH(EDATE(Bonds!$I292,6*(46-1)),0),EDATE(Bonds!$I292,6*(46-1))))</f>
        <v/>
      </c>
      <c r="AZ292" s="16" t="str">
        <f>IF(47&gt;$D292,"",IF($E292=1,EOMONTH(EDATE(Bonds!$I292,6*(47-1)),0),EDATE(Bonds!$I292,6*(47-1))))</f>
        <v/>
      </c>
      <c r="BA292" s="16" t="str">
        <f>IF(48&gt;$D292,"",IF($E292=1,EOMONTH(EDATE(Bonds!$I292,6*(48-1)),0),EDATE(Bonds!$I292,6*(48-1))))</f>
        <v/>
      </c>
      <c r="BB292" s="16" t="str">
        <f>IF(49&gt;$D292,"",IF($E292=1,EOMONTH(EDATE(Bonds!$I292,6*(49-1)),0),EDATE(Bonds!$I292,6*(49-1))))</f>
        <v/>
      </c>
      <c r="BC292" s="16" t="str">
        <f>IF(50&gt;$D292,"",IF($E292=1,EOMONTH(EDATE(Bonds!$I292,6*(50-1)),0),EDATE(Bonds!$I292,6*(50-1))))</f>
        <v/>
      </c>
      <c r="BD292" s="16" t="str">
        <f>IF(51&gt;$D292,"",IF($E292=1,EOMONTH(EDATE(Bonds!$I292,6*(51-1)),0),EDATE(Bonds!$I292,6*(51-1))))</f>
        <v/>
      </c>
      <c r="BE292" s="16" t="str">
        <f>IF(52&gt;$D292,"",IF($E292=1,EOMONTH(EDATE(Bonds!$I292,6*(52-1)),0),EDATE(Bonds!$I292,6*(52-1))))</f>
        <v/>
      </c>
      <c r="BF292" s="16" t="str">
        <f>IF(53&gt;$D292,"",IF($E292=1,EOMONTH(EDATE(Bonds!$I292,6*(53-1)),0),EDATE(Bonds!$I292,6*(53-1))))</f>
        <v/>
      </c>
      <c r="BG292" s="16" t="str">
        <f>IF(54&gt;$D292,"",IF($E292=1,EOMONTH(EDATE(Bonds!$I292,6*(54-1)),0),EDATE(Bonds!$I292,6*(54-1))))</f>
        <v/>
      </c>
      <c r="BH292" s="16" t="str">
        <f>IF(55&gt;$D292,"",IF($E292=1,EOMONTH(EDATE(Bonds!$I292,6*(55-1)),0),EDATE(Bonds!$I292,6*(55-1))))</f>
        <v/>
      </c>
      <c r="BI292" s="16" t="str">
        <f>IF(56&gt;$D292,"",IF($E292=1,EOMONTH(EDATE(Bonds!$I292,6*(56-1)),0),EDATE(Bonds!$I292,6*(56-1))))</f>
        <v/>
      </c>
      <c r="BJ292" s="16" t="str">
        <f>IF(57&gt;$D292,"",IF($E292=1,EOMONTH(EDATE(Bonds!$I292,6*(57-1)),0),EDATE(Bonds!$I292,6*(57-1))))</f>
        <v/>
      </c>
      <c r="BK292" s="16" t="str">
        <f>IF(58&gt;$D292,"",IF($E292=1,EOMONTH(EDATE(Bonds!$I292,6*(58-1)),0),EDATE(Bonds!$I292,6*(58-1))))</f>
        <v/>
      </c>
      <c r="BL292" s="16" t="str">
        <f>IF(59&gt;$D292,"",IF($E292=1,EOMONTH(EDATE(Bonds!$I292,6*(59-1)),0),EDATE(Bonds!$I292,6*(59-1))))</f>
        <v/>
      </c>
      <c r="BM292" s="16" t="str">
        <f>IF(60&gt;$D292,"",IF($E292=1,EOMONTH(EDATE(Bonds!$I292,6*(60-1)),0),EDATE(Bonds!$I292,6*(60-1))))</f>
        <v/>
      </c>
      <c r="BO292" s="22">
        <f t="shared" si="485"/>
        <v>3.9020657449939315E-2</v>
      </c>
      <c r="BP292" s="22">
        <f t="shared" si="486"/>
        <v>4.1110910077221674E-2</v>
      </c>
      <c r="BQ292" s="22">
        <f t="shared" si="487"/>
        <v>4.2474903504774571E-2</v>
      </c>
      <c r="BR292" s="22">
        <f t="shared" si="488"/>
        <v>4.3324176224102208E-2</v>
      </c>
      <c r="BS292" s="22">
        <f t="shared" si="489"/>
        <v>4.3859676958404203E-2</v>
      </c>
      <c r="BT292" s="22">
        <f t="shared" si="490"/>
        <v>4.4193064657407355E-2</v>
      </c>
      <c r="BU292" s="22">
        <f t="shared" si="491"/>
        <v>4.4421617888674783E-2</v>
      </c>
      <c r="BV292" s="22">
        <f t="shared" si="492"/>
        <v>4.4594344852586863E-2</v>
      </c>
      <c r="BW292" s="22">
        <f t="shared" si="493"/>
        <v>4.4754437131412791E-2</v>
      </c>
      <c r="BX292" s="22">
        <f t="shared" si="494"/>
        <v>4.4919387561918309E-2</v>
      </c>
      <c r="BY292" s="22">
        <f t="shared" si="495"/>
        <v>4.5107990909957416E-2</v>
      </c>
      <c r="BZ292" s="22">
        <f t="shared" si="496"/>
        <v>4.5321776780841601E-2</v>
      </c>
      <c r="CA292" s="22">
        <f t="shared" si="497"/>
        <v>4.5567503306295901E-2</v>
      </c>
      <c r="CB292" s="22">
        <f t="shared" si="498"/>
        <v>4.583740404551357E-2</v>
      </c>
      <c r="CC292" s="22">
        <f t="shared" si="499"/>
        <v>4.6137769365832942E-2</v>
      </c>
      <c r="CD292" s="22">
        <f t="shared" si="500"/>
        <v>4.645521716226661E-2</v>
      </c>
      <c r="CE292" s="22">
        <f t="shared" si="501"/>
        <v>4.6796125322790962E-2</v>
      </c>
      <c r="CF292" s="22">
        <f t="shared" si="502"/>
        <v>4.7145200785802852E-2</v>
      </c>
      <c r="CG292" s="22">
        <f t="shared" si="503"/>
        <v>4.7509852279928627E-2</v>
      </c>
      <c r="CH292" s="22">
        <f t="shared" si="504"/>
        <v>4.7876381656252784E-2</v>
      </c>
      <c r="CI292" s="22">
        <f t="shared" si="505"/>
        <v>4.8249241487260196E-2</v>
      </c>
      <c r="CJ292" s="22">
        <f t="shared" si="506"/>
        <v>4.8615125031018294E-2</v>
      </c>
      <c r="CK292" s="22">
        <f t="shared" si="507"/>
        <v>4.8983317960358812E-2</v>
      </c>
      <c r="CL292" s="22">
        <f t="shared" si="508"/>
        <v>4.9339393167434041E-2</v>
      </c>
      <c r="CM292" s="22">
        <f t="shared" si="509"/>
        <v>4.9693029322884663E-2</v>
      </c>
      <c r="CN292" s="22">
        <f t="shared" si="510"/>
        <v>5.0030933085680324E-2</v>
      </c>
      <c r="CO292" s="22">
        <f t="shared" si="511"/>
        <v>5.0362800518050539E-2</v>
      </c>
      <c r="CP292" s="22">
        <f t="shared" si="512"/>
        <v>5.0678294681596112E-2</v>
      </c>
      <c r="CQ292" s="22">
        <f t="shared" si="513"/>
        <v>5.098334388969953E-2</v>
      </c>
      <c r="CR292" s="22">
        <f t="shared" si="514"/>
        <v>5.1268996476874704E-2</v>
      </c>
      <c r="CS292" s="22">
        <f t="shared" si="515"/>
        <v>5.1544114925173128E-2</v>
      </c>
      <c r="CT292" s="22">
        <f t="shared" si="516"/>
        <v>5.1799291672985331E-2</v>
      </c>
      <c r="CU292" s="22">
        <f t="shared" si="517"/>
        <v>5.2042679103669207E-2</v>
      </c>
      <c r="CV292" s="22">
        <f t="shared" si="518"/>
        <v>5.2266158686805723E-2</v>
      </c>
      <c r="CW292" s="22" t="str">
        <f t="shared" si="519"/>
        <v/>
      </c>
      <c r="CX292" s="22" t="str">
        <f t="shared" si="520"/>
        <v/>
      </c>
      <c r="CY292" s="22" t="str">
        <f t="shared" si="521"/>
        <v/>
      </c>
      <c r="CZ292" s="22" t="str">
        <f t="shared" si="522"/>
        <v/>
      </c>
      <c r="DA292" s="22" t="str">
        <f t="shared" si="523"/>
        <v/>
      </c>
      <c r="DB292" s="22" t="str">
        <f t="shared" si="524"/>
        <v/>
      </c>
      <c r="DC292" s="22" t="str">
        <f t="shared" si="525"/>
        <v/>
      </c>
      <c r="DD292" s="22" t="str">
        <f t="shared" si="526"/>
        <v/>
      </c>
      <c r="DE292" s="22" t="str">
        <f t="shared" si="527"/>
        <v/>
      </c>
      <c r="DF292" s="22" t="str">
        <f t="shared" si="528"/>
        <v/>
      </c>
      <c r="DG292" s="22" t="str">
        <f t="shared" si="529"/>
        <v/>
      </c>
      <c r="DH292" s="22" t="str">
        <f t="shared" si="530"/>
        <v/>
      </c>
      <c r="DI292" s="22" t="str">
        <f t="shared" si="531"/>
        <v/>
      </c>
      <c r="DJ292" s="22" t="str">
        <f t="shared" si="532"/>
        <v/>
      </c>
      <c r="DK292" s="22" t="str">
        <f t="shared" si="533"/>
        <v/>
      </c>
      <c r="DL292" s="22" t="str">
        <f t="shared" si="534"/>
        <v/>
      </c>
      <c r="DM292" s="22" t="str">
        <f t="shared" si="535"/>
        <v/>
      </c>
      <c r="DN292" s="22" t="str">
        <f t="shared" si="536"/>
        <v/>
      </c>
      <c r="DO292" s="22" t="str">
        <f t="shared" si="537"/>
        <v/>
      </c>
      <c r="DP292" s="22" t="str">
        <f t="shared" si="538"/>
        <v/>
      </c>
      <c r="DQ292" s="22" t="str">
        <f t="shared" si="539"/>
        <v/>
      </c>
      <c r="DR292" s="22" t="str">
        <f t="shared" si="540"/>
        <v/>
      </c>
      <c r="DS292" s="22" t="str">
        <f t="shared" si="541"/>
        <v/>
      </c>
      <c r="DT292" s="22" t="str">
        <f t="shared" si="542"/>
        <v/>
      </c>
      <c r="DU292" s="22" t="str">
        <f t="shared" si="543"/>
        <v/>
      </c>
      <c r="DV292" s="22" t="str">
        <f t="shared" si="544"/>
        <v/>
      </c>
      <c r="DX292" s="18">
        <f t="shared" si="545"/>
        <v>2.1504011228777982</v>
      </c>
      <c r="DY292" s="18">
        <f t="shared" si="546"/>
        <v>2.1050760869504175</v>
      </c>
      <c r="DZ292" s="18">
        <f t="shared" si="547"/>
        <v>2.0578573084750653</v>
      </c>
      <c r="EA292" s="18">
        <f t="shared" si="548"/>
        <v>2.0114201268875092</v>
      </c>
      <c r="EB292" s="18">
        <f t="shared" si="549"/>
        <v>1.9653958237761542</v>
      </c>
      <c r="EC292" s="18">
        <f t="shared" si="550"/>
        <v>1.9212286701407777</v>
      </c>
      <c r="ED292" s="18">
        <f t="shared" si="551"/>
        <v>1.8774233767169606</v>
      </c>
      <c r="EE292" s="18">
        <f t="shared" si="552"/>
        <v>1.8352707429159758</v>
      </c>
      <c r="EF292" s="18">
        <f t="shared" si="553"/>
        <v>1.7931979541904148</v>
      </c>
      <c r="EG292" s="18">
        <f t="shared" si="554"/>
        <v>1.7524116731834332</v>
      </c>
      <c r="EH292" s="18">
        <f t="shared" si="555"/>
        <v>1.7114182886023606</v>
      </c>
      <c r="EI292" s="18">
        <f t="shared" si="556"/>
        <v>1.6712308687468094</v>
      </c>
      <c r="EJ292" s="18">
        <f t="shared" si="557"/>
        <v>1.6308964590127075</v>
      </c>
      <c r="EK292" s="18">
        <f t="shared" si="558"/>
        <v>1.5914734947855234</v>
      </c>
      <c r="EL292" s="18">
        <f t="shared" si="559"/>
        <v>1.5516476531568342</v>
      </c>
      <c r="EM292" s="18">
        <f t="shared" si="560"/>
        <v>1.5127325367902971</v>
      </c>
      <c r="EN292" s="18">
        <f t="shared" si="561"/>
        <v>1.4734705691090433</v>
      </c>
      <c r="EO292" s="18">
        <f t="shared" si="562"/>
        <v>1.4351855740097619</v>
      </c>
      <c r="EP292" s="18">
        <f t="shared" si="563"/>
        <v>1.3966606035972842</v>
      </c>
      <c r="EQ292" s="18">
        <f t="shared" si="564"/>
        <v>1.3590012490105123</v>
      </c>
      <c r="ER292" s="18">
        <f t="shared" si="565"/>
        <v>1.321437293371055</v>
      </c>
      <c r="ES292" s="18">
        <f t="shared" si="566"/>
        <v>1.285040195624074</v>
      </c>
      <c r="ET292" s="18">
        <f t="shared" si="567"/>
        <v>1.2486564080863254</v>
      </c>
      <c r="EU292" s="18">
        <f t="shared" si="568"/>
        <v>1.2135201198369467</v>
      </c>
      <c r="EV292" s="18">
        <f t="shared" si="569"/>
        <v>1.1785104443763605</v>
      </c>
      <c r="EW292" s="18">
        <f t="shared" si="570"/>
        <v>1.1448065848126376</v>
      </c>
      <c r="EX292" s="18">
        <f t="shared" si="571"/>
        <v>1.111324055923161</v>
      </c>
      <c r="EY292" s="18">
        <f t="shared" si="572"/>
        <v>1.079005848509359</v>
      </c>
      <c r="EZ292" s="18">
        <f t="shared" si="573"/>
        <v>1.0471633533834561</v>
      </c>
      <c r="FA292" s="18">
        <f t="shared" si="574"/>
        <v>1.0166710894062831</v>
      </c>
      <c r="FB292" s="18">
        <f t="shared" si="575"/>
        <v>0.98652961651963456</v>
      </c>
      <c r="FC292" s="18">
        <f t="shared" si="576"/>
        <v>0.95772843672675034</v>
      </c>
      <c r="FD292" s="18">
        <f t="shared" si="577"/>
        <v>0.92931540614091812</v>
      </c>
      <c r="FE292" s="18">
        <f t="shared" si="578"/>
        <v>42.146370117133372</v>
      </c>
      <c r="FF292" s="18">
        <f t="shared" si="579"/>
        <v>0</v>
      </c>
      <c r="FG292" s="18">
        <f t="shared" si="580"/>
        <v>0</v>
      </c>
      <c r="FH292" s="18">
        <f t="shared" si="581"/>
        <v>0</v>
      </c>
      <c r="FI292" s="18">
        <f t="shared" si="582"/>
        <v>0</v>
      </c>
      <c r="FJ292" s="18">
        <f t="shared" si="583"/>
        <v>0</v>
      </c>
      <c r="FK292" s="18">
        <f t="shared" si="584"/>
        <v>0</v>
      </c>
      <c r="FL292" s="18">
        <f t="shared" si="585"/>
        <v>0</v>
      </c>
      <c r="FM292" s="18">
        <f t="shared" si="586"/>
        <v>0</v>
      </c>
      <c r="FN292" s="18">
        <f t="shared" si="587"/>
        <v>0</v>
      </c>
      <c r="FO292" s="18">
        <f t="shared" si="588"/>
        <v>0</v>
      </c>
      <c r="FP292" s="18">
        <f t="shared" si="589"/>
        <v>0</v>
      </c>
      <c r="FQ292" s="18">
        <f t="shared" si="590"/>
        <v>0</v>
      </c>
      <c r="FR292" s="18">
        <f t="shared" si="591"/>
        <v>0</v>
      </c>
      <c r="FS292" s="18">
        <f t="shared" si="592"/>
        <v>0</v>
      </c>
      <c r="FT292" s="18">
        <f t="shared" si="593"/>
        <v>0</v>
      </c>
      <c r="FU292" s="18">
        <f t="shared" si="594"/>
        <v>0</v>
      </c>
      <c r="FV292" s="18">
        <f t="shared" si="595"/>
        <v>0</v>
      </c>
      <c r="FW292" s="18">
        <f t="shared" si="596"/>
        <v>0</v>
      </c>
      <c r="FX292" s="18">
        <f t="shared" si="597"/>
        <v>0</v>
      </c>
      <c r="FY292" s="18">
        <f t="shared" si="598"/>
        <v>0</v>
      </c>
      <c r="FZ292" s="18">
        <f t="shared" si="599"/>
        <v>0</v>
      </c>
      <c r="GA292" s="18">
        <f t="shared" si="600"/>
        <v>0</v>
      </c>
      <c r="GB292" s="18">
        <f t="shared" si="601"/>
        <v>0</v>
      </c>
      <c r="GC292" s="18">
        <f t="shared" si="602"/>
        <v>0</v>
      </c>
      <c r="GD292" s="18">
        <f t="shared" si="603"/>
        <v>0</v>
      </c>
      <c r="GE292" s="18">
        <f t="shared" si="604"/>
        <v>0</v>
      </c>
    </row>
    <row r="293" spans="1:187" x14ac:dyDescent="0.2">
      <c r="A293">
        <v>290</v>
      </c>
      <c r="B293" s="16">
        <f>Bonds!B293</f>
        <v>52550</v>
      </c>
      <c r="C293" s="17">
        <f>Bonds!C293</f>
        <v>3.75</v>
      </c>
      <c r="D293">
        <f>Bonds!Q293</f>
        <v>35</v>
      </c>
      <c r="E293">
        <f t="shared" si="484"/>
        <v>0</v>
      </c>
      <c r="F293" s="16">
        <f>IF(1&gt;$D293,"",IF($E293=1,EOMONTH(EDATE(Bonds!$I293,6*(1-1)),0),EDATE(Bonds!$I293,6*(1-1))))</f>
        <v>46341</v>
      </c>
      <c r="G293" s="16">
        <f>IF(2&gt;$D293,"",IF($E293=1,EOMONTH(EDATE(Bonds!$I293,6*(2-1)),0),EDATE(Bonds!$I293,6*(2-1))))</f>
        <v>46522</v>
      </c>
      <c r="H293" s="16">
        <f>IF(3&gt;$D293,"",IF($E293=1,EOMONTH(EDATE(Bonds!$I293,6*(3-1)),0),EDATE(Bonds!$I293,6*(3-1))))</f>
        <v>46706</v>
      </c>
      <c r="I293" s="16">
        <f>IF(4&gt;$D293,"",IF($E293=1,EOMONTH(EDATE(Bonds!$I293,6*(4-1)),0),EDATE(Bonds!$I293,6*(4-1))))</f>
        <v>46888</v>
      </c>
      <c r="J293" s="16">
        <f>IF(5&gt;$D293,"",IF($E293=1,EOMONTH(EDATE(Bonds!$I293,6*(5-1)),0),EDATE(Bonds!$I293,6*(5-1))))</f>
        <v>47072</v>
      </c>
      <c r="K293" s="16">
        <f>IF(6&gt;$D293,"",IF($E293=1,EOMONTH(EDATE(Bonds!$I293,6*(6-1)),0),EDATE(Bonds!$I293,6*(6-1))))</f>
        <v>47253</v>
      </c>
      <c r="L293" s="16">
        <f>IF(7&gt;$D293,"",IF($E293=1,EOMONTH(EDATE(Bonds!$I293,6*(7-1)),0),EDATE(Bonds!$I293,6*(7-1))))</f>
        <v>47437</v>
      </c>
      <c r="M293" s="16">
        <f>IF(8&gt;$D293,"",IF($E293=1,EOMONTH(EDATE(Bonds!$I293,6*(8-1)),0),EDATE(Bonds!$I293,6*(8-1))))</f>
        <v>47618</v>
      </c>
      <c r="N293" s="16">
        <f>IF(9&gt;$D293,"",IF($E293=1,EOMONTH(EDATE(Bonds!$I293,6*(9-1)),0),EDATE(Bonds!$I293,6*(9-1))))</f>
        <v>47802</v>
      </c>
      <c r="O293" s="16">
        <f>IF(10&gt;$D293,"",IF($E293=1,EOMONTH(EDATE(Bonds!$I293,6*(10-1)),0),EDATE(Bonds!$I293,6*(10-1))))</f>
        <v>47983</v>
      </c>
      <c r="P293" s="16">
        <f>IF(11&gt;$D293,"",IF($E293=1,EOMONTH(EDATE(Bonds!$I293,6*(11-1)),0),EDATE(Bonds!$I293,6*(11-1))))</f>
        <v>48167</v>
      </c>
      <c r="Q293" s="16">
        <f>IF(12&gt;$D293,"",IF($E293=1,EOMONTH(EDATE(Bonds!$I293,6*(12-1)),0),EDATE(Bonds!$I293,6*(12-1))))</f>
        <v>48349</v>
      </c>
      <c r="R293" s="16">
        <f>IF(13&gt;$D293,"",IF($E293=1,EOMONTH(EDATE(Bonds!$I293,6*(13-1)),0),EDATE(Bonds!$I293,6*(13-1))))</f>
        <v>48533</v>
      </c>
      <c r="S293" s="16">
        <f>IF(14&gt;$D293,"",IF($E293=1,EOMONTH(EDATE(Bonds!$I293,6*(14-1)),0),EDATE(Bonds!$I293,6*(14-1))))</f>
        <v>48714</v>
      </c>
      <c r="T293" s="16">
        <f>IF(15&gt;$D293,"",IF($E293=1,EOMONTH(EDATE(Bonds!$I293,6*(15-1)),0),EDATE(Bonds!$I293,6*(15-1))))</f>
        <v>48898</v>
      </c>
      <c r="U293" s="16">
        <f>IF(16&gt;$D293,"",IF($E293=1,EOMONTH(EDATE(Bonds!$I293,6*(16-1)),0),EDATE(Bonds!$I293,6*(16-1))))</f>
        <v>49079</v>
      </c>
      <c r="V293" s="16">
        <f>IF(17&gt;$D293,"",IF($E293=1,EOMONTH(EDATE(Bonds!$I293,6*(17-1)),0),EDATE(Bonds!$I293,6*(17-1))))</f>
        <v>49263</v>
      </c>
      <c r="W293" s="16">
        <f>IF(18&gt;$D293,"",IF($E293=1,EOMONTH(EDATE(Bonds!$I293,6*(18-1)),0),EDATE(Bonds!$I293,6*(18-1))))</f>
        <v>49444</v>
      </c>
      <c r="X293" s="16">
        <f>IF(19&gt;$D293,"",IF($E293=1,EOMONTH(EDATE(Bonds!$I293,6*(19-1)),0),EDATE(Bonds!$I293,6*(19-1))))</f>
        <v>49628</v>
      </c>
      <c r="Y293" s="16">
        <f>IF(20&gt;$D293,"",IF($E293=1,EOMONTH(EDATE(Bonds!$I293,6*(20-1)),0),EDATE(Bonds!$I293,6*(20-1))))</f>
        <v>49810</v>
      </c>
      <c r="Z293" s="16">
        <f>IF(21&gt;$D293,"",IF($E293=1,EOMONTH(EDATE(Bonds!$I293,6*(21-1)),0),EDATE(Bonds!$I293,6*(21-1))))</f>
        <v>49994</v>
      </c>
      <c r="AA293" s="16">
        <f>IF(22&gt;$D293,"",IF($E293=1,EOMONTH(EDATE(Bonds!$I293,6*(22-1)),0),EDATE(Bonds!$I293,6*(22-1))))</f>
        <v>50175</v>
      </c>
      <c r="AB293" s="16">
        <f>IF(23&gt;$D293,"",IF($E293=1,EOMONTH(EDATE(Bonds!$I293,6*(23-1)),0),EDATE(Bonds!$I293,6*(23-1))))</f>
        <v>50359</v>
      </c>
      <c r="AC293" s="16">
        <f>IF(24&gt;$D293,"",IF($E293=1,EOMONTH(EDATE(Bonds!$I293,6*(24-1)),0),EDATE(Bonds!$I293,6*(24-1))))</f>
        <v>50540</v>
      </c>
      <c r="AD293" s="16">
        <f>IF(25&gt;$D293,"",IF($E293=1,EOMONTH(EDATE(Bonds!$I293,6*(25-1)),0),EDATE(Bonds!$I293,6*(25-1))))</f>
        <v>50724</v>
      </c>
      <c r="AE293" s="16">
        <f>IF(26&gt;$D293,"",IF($E293=1,EOMONTH(EDATE(Bonds!$I293,6*(26-1)),0),EDATE(Bonds!$I293,6*(26-1))))</f>
        <v>50905</v>
      </c>
      <c r="AF293" s="16">
        <f>IF(27&gt;$D293,"",IF($E293=1,EOMONTH(EDATE(Bonds!$I293,6*(27-1)),0),EDATE(Bonds!$I293,6*(27-1))))</f>
        <v>51089</v>
      </c>
      <c r="AG293" s="16">
        <f>IF(28&gt;$D293,"",IF($E293=1,EOMONTH(EDATE(Bonds!$I293,6*(28-1)),0),EDATE(Bonds!$I293,6*(28-1))))</f>
        <v>51271</v>
      </c>
      <c r="AH293" s="16">
        <f>IF(29&gt;$D293,"",IF($E293=1,EOMONTH(EDATE(Bonds!$I293,6*(29-1)),0),EDATE(Bonds!$I293,6*(29-1))))</f>
        <v>51455</v>
      </c>
      <c r="AI293" s="16">
        <f>IF(30&gt;$D293,"",IF($E293=1,EOMONTH(EDATE(Bonds!$I293,6*(30-1)),0),EDATE(Bonds!$I293,6*(30-1))))</f>
        <v>51636</v>
      </c>
      <c r="AJ293" s="16">
        <f>IF(31&gt;$D293,"",IF($E293=1,EOMONTH(EDATE(Bonds!$I293,6*(31-1)),0),EDATE(Bonds!$I293,6*(31-1))))</f>
        <v>51820</v>
      </c>
      <c r="AK293" s="16">
        <f>IF(32&gt;$D293,"",IF($E293=1,EOMONTH(EDATE(Bonds!$I293,6*(32-1)),0),EDATE(Bonds!$I293,6*(32-1))))</f>
        <v>52001</v>
      </c>
      <c r="AL293" s="16">
        <f>IF(33&gt;$D293,"",IF($E293=1,EOMONTH(EDATE(Bonds!$I293,6*(33-1)),0),EDATE(Bonds!$I293,6*(33-1))))</f>
        <v>52185</v>
      </c>
      <c r="AM293" s="16">
        <f>IF(34&gt;$D293,"",IF($E293=1,EOMONTH(EDATE(Bonds!$I293,6*(34-1)),0),EDATE(Bonds!$I293,6*(34-1))))</f>
        <v>52366</v>
      </c>
      <c r="AN293" s="16">
        <f>IF(35&gt;$D293,"",IF($E293=1,EOMONTH(EDATE(Bonds!$I293,6*(35-1)),0),EDATE(Bonds!$I293,6*(35-1))))</f>
        <v>52550</v>
      </c>
      <c r="AO293" s="16" t="str">
        <f>IF(36&gt;$D293,"",IF($E293=1,EOMONTH(EDATE(Bonds!$I293,6*(36-1)),0),EDATE(Bonds!$I293,6*(36-1))))</f>
        <v/>
      </c>
      <c r="AP293" s="16" t="str">
        <f>IF(37&gt;$D293,"",IF($E293=1,EOMONTH(EDATE(Bonds!$I293,6*(37-1)),0),EDATE(Bonds!$I293,6*(37-1))))</f>
        <v/>
      </c>
      <c r="AQ293" s="16" t="str">
        <f>IF(38&gt;$D293,"",IF($E293=1,EOMONTH(EDATE(Bonds!$I293,6*(38-1)),0),EDATE(Bonds!$I293,6*(38-1))))</f>
        <v/>
      </c>
      <c r="AR293" s="16" t="str">
        <f>IF(39&gt;$D293,"",IF($E293=1,EOMONTH(EDATE(Bonds!$I293,6*(39-1)),0),EDATE(Bonds!$I293,6*(39-1))))</f>
        <v/>
      </c>
      <c r="AS293" s="16" t="str">
        <f>IF(40&gt;$D293,"",IF($E293=1,EOMONTH(EDATE(Bonds!$I293,6*(40-1)),0),EDATE(Bonds!$I293,6*(40-1))))</f>
        <v/>
      </c>
      <c r="AT293" s="16" t="str">
        <f>IF(41&gt;$D293,"",IF($E293=1,EOMONTH(EDATE(Bonds!$I293,6*(41-1)),0),EDATE(Bonds!$I293,6*(41-1))))</f>
        <v/>
      </c>
      <c r="AU293" s="16" t="str">
        <f>IF(42&gt;$D293,"",IF($E293=1,EOMONTH(EDATE(Bonds!$I293,6*(42-1)),0),EDATE(Bonds!$I293,6*(42-1))))</f>
        <v/>
      </c>
      <c r="AV293" s="16" t="str">
        <f>IF(43&gt;$D293,"",IF($E293=1,EOMONTH(EDATE(Bonds!$I293,6*(43-1)),0),EDATE(Bonds!$I293,6*(43-1))))</f>
        <v/>
      </c>
      <c r="AW293" s="16" t="str">
        <f>IF(44&gt;$D293,"",IF($E293=1,EOMONTH(EDATE(Bonds!$I293,6*(44-1)),0),EDATE(Bonds!$I293,6*(44-1))))</f>
        <v/>
      </c>
      <c r="AX293" s="16" t="str">
        <f>IF(45&gt;$D293,"",IF($E293=1,EOMONTH(EDATE(Bonds!$I293,6*(45-1)),0),EDATE(Bonds!$I293,6*(45-1))))</f>
        <v/>
      </c>
      <c r="AY293" s="16" t="str">
        <f>IF(46&gt;$D293,"",IF($E293=1,EOMONTH(EDATE(Bonds!$I293,6*(46-1)),0),EDATE(Bonds!$I293,6*(46-1))))</f>
        <v/>
      </c>
      <c r="AZ293" s="16" t="str">
        <f>IF(47&gt;$D293,"",IF($E293=1,EOMONTH(EDATE(Bonds!$I293,6*(47-1)),0),EDATE(Bonds!$I293,6*(47-1))))</f>
        <v/>
      </c>
      <c r="BA293" s="16" t="str">
        <f>IF(48&gt;$D293,"",IF($E293=1,EOMONTH(EDATE(Bonds!$I293,6*(48-1)),0),EDATE(Bonds!$I293,6*(48-1))))</f>
        <v/>
      </c>
      <c r="BB293" s="16" t="str">
        <f>IF(49&gt;$D293,"",IF($E293=1,EOMONTH(EDATE(Bonds!$I293,6*(49-1)),0),EDATE(Bonds!$I293,6*(49-1))))</f>
        <v/>
      </c>
      <c r="BC293" s="16" t="str">
        <f>IF(50&gt;$D293,"",IF($E293=1,EOMONTH(EDATE(Bonds!$I293,6*(50-1)),0),EDATE(Bonds!$I293,6*(50-1))))</f>
        <v/>
      </c>
      <c r="BD293" s="16" t="str">
        <f>IF(51&gt;$D293,"",IF($E293=1,EOMONTH(EDATE(Bonds!$I293,6*(51-1)),0),EDATE(Bonds!$I293,6*(51-1))))</f>
        <v/>
      </c>
      <c r="BE293" s="16" t="str">
        <f>IF(52&gt;$D293,"",IF($E293=1,EOMONTH(EDATE(Bonds!$I293,6*(52-1)),0),EDATE(Bonds!$I293,6*(52-1))))</f>
        <v/>
      </c>
      <c r="BF293" s="16" t="str">
        <f>IF(53&gt;$D293,"",IF($E293=1,EOMONTH(EDATE(Bonds!$I293,6*(53-1)),0),EDATE(Bonds!$I293,6*(53-1))))</f>
        <v/>
      </c>
      <c r="BG293" s="16" t="str">
        <f>IF(54&gt;$D293,"",IF($E293=1,EOMONTH(EDATE(Bonds!$I293,6*(54-1)),0),EDATE(Bonds!$I293,6*(54-1))))</f>
        <v/>
      </c>
      <c r="BH293" s="16" t="str">
        <f>IF(55&gt;$D293,"",IF($E293=1,EOMONTH(EDATE(Bonds!$I293,6*(55-1)),0),EDATE(Bonds!$I293,6*(55-1))))</f>
        <v/>
      </c>
      <c r="BI293" s="16" t="str">
        <f>IF(56&gt;$D293,"",IF($E293=1,EOMONTH(EDATE(Bonds!$I293,6*(56-1)),0),EDATE(Bonds!$I293,6*(56-1))))</f>
        <v/>
      </c>
      <c r="BJ293" s="16" t="str">
        <f>IF(57&gt;$D293,"",IF($E293=1,EOMONTH(EDATE(Bonds!$I293,6*(57-1)),0),EDATE(Bonds!$I293,6*(57-1))))</f>
        <v/>
      </c>
      <c r="BK293" s="16" t="str">
        <f>IF(58&gt;$D293,"",IF($E293=1,EOMONTH(EDATE(Bonds!$I293,6*(58-1)),0),EDATE(Bonds!$I293,6*(58-1))))</f>
        <v/>
      </c>
      <c r="BL293" s="16" t="str">
        <f>IF(59&gt;$D293,"",IF($E293=1,EOMONTH(EDATE(Bonds!$I293,6*(59-1)),0),EDATE(Bonds!$I293,6*(59-1))))</f>
        <v/>
      </c>
      <c r="BM293" s="16" t="str">
        <f>IF(60&gt;$D293,"",IF($E293=1,EOMONTH(EDATE(Bonds!$I293,6*(60-1)),0),EDATE(Bonds!$I293,6*(60-1))))</f>
        <v/>
      </c>
      <c r="BO293" s="22">
        <f t="shared" si="485"/>
        <v>3.7565785405683505E-2</v>
      </c>
      <c r="BP293" s="22">
        <f t="shared" si="486"/>
        <v>4.0160676278393273E-2</v>
      </c>
      <c r="BQ293" s="22">
        <f t="shared" si="487"/>
        <v>4.1870554774944578E-2</v>
      </c>
      <c r="BR293" s="22">
        <f t="shared" si="488"/>
        <v>4.2944346408813706E-2</v>
      </c>
      <c r="BS293" s="22">
        <f t="shared" si="489"/>
        <v>4.3623509349526628E-2</v>
      </c>
      <c r="BT293" s="22">
        <f t="shared" si="490"/>
        <v>4.4041581237153717E-2</v>
      </c>
      <c r="BU293" s="22">
        <f t="shared" si="491"/>
        <v>4.4317074211346924E-2</v>
      </c>
      <c r="BV293" s="22">
        <f t="shared" si="492"/>
        <v>4.4510349250378764E-2</v>
      </c>
      <c r="BW293" s="22">
        <f t="shared" si="493"/>
        <v>4.4674613164434704E-2</v>
      </c>
      <c r="BX293" s="22">
        <f t="shared" si="494"/>
        <v>4.4833625781918747E-2</v>
      </c>
      <c r="BY293" s="22">
        <f t="shared" si="495"/>
        <v>4.5010512910652625E-2</v>
      </c>
      <c r="BZ293" s="22">
        <f t="shared" si="496"/>
        <v>4.5210114329299472E-2</v>
      </c>
      <c r="CA293" s="22">
        <f t="shared" si="497"/>
        <v>4.5440922075908718E-2</v>
      </c>
      <c r="CB293" s="22">
        <f t="shared" si="498"/>
        <v>4.5696854602848114E-2</v>
      </c>
      <c r="CC293" s="22">
        <f t="shared" si="499"/>
        <v>4.5984524498779974E-2</v>
      </c>
      <c r="CD293" s="22">
        <f t="shared" si="500"/>
        <v>4.6291383442721178E-2</v>
      </c>
      <c r="CE293" s="22">
        <f t="shared" si="501"/>
        <v>4.6623645537634352E-2</v>
      </c>
      <c r="CF293" s="22">
        <f t="shared" si="502"/>
        <v>4.6966325803694697E-2</v>
      </c>
      <c r="CG293" s="22">
        <f t="shared" si="503"/>
        <v>4.7326545055286634E-2</v>
      </c>
      <c r="CH293" s="22">
        <f t="shared" si="504"/>
        <v>4.7690605889772114E-2</v>
      </c>
      <c r="CI293" s="22">
        <f t="shared" si="505"/>
        <v>4.8062733545475515E-2</v>
      </c>
      <c r="CJ293" s="22">
        <f t="shared" si="506"/>
        <v>4.8429443223478592E-2</v>
      </c>
      <c r="CK293" s="22">
        <f t="shared" si="507"/>
        <v>4.8799858255796857E-2</v>
      </c>
      <c r="CL293" s="22">
        <f t="shared" si="508"/>
        <v>4.9159299064806136E-2</v>
      </c>
      <c r="CM293" s="22">
        <f t="shared" si="509"/>
        <v>4.9517382545170303E-2</v>
      </c>
      <c r="CN293" s="22">
        <f t="shared" si="510"/>
        <v>4.986051383334713E-2</v>
      </c>
      <c r="CO293" s="22">
        <f t="shared" si="511"/>
        <v>5.0198416914347857E-2</v>
      </c>
      <c r="CP293" s="22">
        <f t="shared" si="512"/>
        <v>5.0520467743513063E-2</v>
      </c>
      <c r="CQ293" s="22">
        <f t="shared" si="513"/>
        <v>5.0832622154490456E-2</v>
      </c>
      <c r="CR293" s="22">
        <f t="shared" si="514"/>
        <v>5.1125631182393605E-2</v>
      </c>
      <c r="CS293" s="22">
        <f t="shared" si="515"/>
        <v>5.140851143245688E-2</v>
      </c>
      <c r="CT293" s="22">
        <f t="shared" si="516"/>
        <v>5.1671525730408396E-2</v>
      </c>
      <c r="CU293" s="22">
        <f t="shared" si="517"/>
        <v>5.1923018464972291E-2</v>
      </c>
      <c r="CV293" s="22">
        <f t="shared" si="518"/>
        <v>5.2154549575212379E-2</v>
      </c>
      <c r="CW293" s="22">
        <f t="shared" si="519"/>
        <v>5.2373661446977436E-2</v>
      </c>
      <c r="CX293" s="22" t="str">
        <f t="shared" si="520"/>
        <v/>
      </c>
      <c r="CY293" s="22" t="str">
        <f t="shared" si="521"/>
        <v/>
      </c>
      <c r="CZ293" s="22" t="str">
        <f t="shared" si="522"/>
        <v/>
      </c>
      <c r="DA293" s="22" t="str">
        <f t="shared" si="523"/>
        <v/>
      </c>
      <c r="DB293" s="22" t="str">
        <f t="shared" si="524"/>
        <v/>
      </c>
      <c r="DC293" s="22" t="str">
        <f t="shared" si="525"/>
        <v/>
      </c>
      <c r="DD293" s="22" t="str">
        <f t="shared" si="526"/>
        <v/>
      </c>
      <c r="DE293" s="22" t="str">
        <f t="shared" si="527"/>
        <v/>
      </c>
      <c r="DF293" s="22" t="str">
        <f t="shared" si="528"/>
        <v/>
      </c>
      <c r="DG293" s="22" t="str">
        <f t="shared" si="529"/>
        <v/>
      </c>
      <c r="DH293" s="22" t="str">
        <f t="shared" si="530"/>
        <v/>
      </c>
      <c r="DI293" s="22" t="str">
        <f t="shared" si="531"/>
        <v/>
      </c>
      <c r="DJ293" s="22" t="str">
        <f t="shared" si="532"/>
        <v/>
      </c>
      <c r="DK293" s="22" t="str">
        <f t="shared" si="533"/>
        <v/>
      </c>
      <c r="DL293" s="22" t="str">
        <f t="shared" si="534"/>
        <v/>
      </c>
      <c r="DM293" s="22" t="str">
        <f t="shared" si="535"/>
        <v/>
      </c>
      <c r="DN293" s="22" t="str">
        <f t="shared" si="536"/>
        <v/>
      </c>
      <c r="DO293" s="22" t="str">
        <f t="shared" si="537"/>
        <v/>
      </c>
      <c r="DP293" s="22" t="str">
        <f t="shared" si="538"/>
        <v/>
      </c>
      <c r="DQ293" s="22" t="str">
        <f t="shared" si="539"/>
        <v/>
      </c>
      <c r="DR293" s="22" t="str">
        <f t="shared" si="540"/>
        <v/>
      </c>
      <c r="DS293" s="22" t="str">
        <f t="shared" si="541"/>
        <v/>
      </c>
      <c r="DT293" s="22" t="str">
        <f t="shared" si="542"/>
        <v/>
      </c>
      <c r="DU293" s="22" t="str">
        <f t="shared" si="543"/>
        <v/>
      </c>
      <c r="DV293" s="22" t="str">
        <f t="shared" si="544"/>
        <v/>
      </c>
      <c r="DX293" s="18">
        <f t="shared" si="545"/>
        <v>1.8619235167302026</v>
      </c>
      <c r="DY293" s="18">
        <f t="shared" si="546"/>
        <v>1.824327409111129</v>
      </c>
      <c r="DZ293" s="18">
        <f t="shared" si="547"/>
        <v>1.7841418849820527</v>
      </c>
      <c r="EA293" s="18">
        <f t="shared" si="548"/>
        <v>1.7441204302011895</v>
      </c>
      <c r="EB293" s="18">
        <f t="shared" si="549"/>
        <v>1.7042327419120624</v>
      </c>
      <c r="EC293" s="18">
        <f t="shared" si="550"/>
        <v>1.6658908582551364</v>
      </c>
      <c r="ED293" s="18">
        <f t="shared" si="551"/>
        <v>1.6278818455657929</v>
      </c>
      <c r="EE293" s="18">
        <f t="shared" si="552"/>
        <v>1.5913633013506394</v>
      </c>
      <c r="EF293" s="18">
        <f t="shared" si="553"/>
        <v>1.554983397823787</v>
      </c>
      <c r="EG293" s="18">
        <f t="shared" si="554"/>
        <v>1.5197809208192952</v>
      </c>
      <c r="EH293" s="18">
        <f t="shared" si="555"/>
        <v>1.4844543418765961</v>
      </c>
      <c r="EI293" s="18">
        <f t="shared" si="556"/>
        <v>1.4498620191773854</v>
      </c>
      <c r="EJ293" s="18">
        <f t="shared" si="557"/>
        <v>1.4151682513617476</v>
      </c>
      <c r="EK293" s="18">
        <f t="shared" si="558"/>
        <v>1.3812696597170655</v>
      </c>
      <c r="EL293" s="18">
        <f t="shared" si="559"/>
        <v>1.347024435608237</v>
      </c>
      <c r="EM293" s="18">
        <f t="shared" si="560"/>
        <v>1.3135530565628113</v>
      </c>
      <c r="EN293" s="18">
        <f t="shared" si="561"/>
        <v>1.2797669282658113</v>
      </c>
      <c r="EO293" s="18">
        <f t="shared" si="562"/>
        <v>1.2468004898835952</v>
      </c>
      <c r="EP293" s="18">
        <f t="shared" si="563"/>
        <v>1.2136027684230306</v>
      </c>
      <c r="EQ293" s="18">
        <f t="shared" si="564"/>
        <v>1.1811246637936395</v>
      </c>
      <c r="ER293" s="18">
        <f t="shared" si="565"/>
        <v>1.1487014548678232</v>
      </c>
      <c r="ES293" s="18">
        <f t="shared" si="566"/>
        <v>1.1172586028816396</v>
      </c>
      <c r="ET293" s="18">
        <f t="shared" si="567"/>
        <v>1.0858006525136921</v>
      </c>
      <c r="EU293" s="18">
        <f t="shared" si="568"/>
        <v>1.055396209974313</v>
      </c>
      <c r="EV293" s="18">
        <f t="shared" si="569"/>
        <v>1.0250771935086758</v>
      </c>
      <c r="EW293" s="18">
        <f t="shared" si="570"/>
        <v>0.99586681347974249</v>
      </c>
      <c r="EX293" s="18">
        <f t="shared" si="571"/>
        <v>0.96682730873884803</v>
      </c>
      <c r="EY293" s="18">
        <f t="shared" si="572"/>
        <v>0.93877849885583775</v>
      </c>
      <c r="EZ293" s="18">
        <f t="shared" si="573"/>
        <v>0.91112488298087735</v>
      </c>
      <c r="FA293" s="18">
        <f t="shared" si="574"/>
        <v>0.88462810431682981</v>
      </c>
      <c r="FB293" s="18">
        <f t="shared" si="575"/>
        <v>0.85842164787755271</v>
      </c>
      <c r="FC293" s="18">
        <f t="shared" si="576"/>
        <v>0.83336764804707553</v>
      </c>
      <c r="FD293" s="18">
        <f t="shared" si="577"/>
        <v>0.80863957135399067</v>
      </c>
      <c r="FE293" s="18">
        <f t="shared" si="578"/>
        <v>0.7850443267932653</v>
      </c>
      <c r="FF293" s="18">
        <f t="shared" si="579"/>
        <v>41.390984199503052</v>
      </c>
      <c r="FG293" s="18">
        <f t="shared" si="580"/>
        <v>0</v>
      </c>
      <c r="FH293" s="18">
        <f t="shared" si="581"/>
        <v>0</v>
      </c>
      <c r="FI293" s="18">
        <f t="shared" si="582"/>
        <v>0</v>
      </c>
      <c r="FJ293" s="18">
        <f t="shared" si="583"/>
        <v>0</v>
      </c>
      <c r="FK293" s="18">
        <f t="shared" si="584"/>
        <v>0</v>
      </c>
      <c r="FL293" s="18">
        <f t="shared" si="585"/>
        <v>0</v>
      </c>
      <c r="FM293" s="18">
        <f t="shared" si="586"/>
        <v>0</v>
      </c>
      <c r="FN293" s="18">
        <f t="shared" si="587"/>
        <v>0</v>
      </c>
      <c r="FO293" s="18">
        <f t="shared" si="588"/>
        <v>0</v>
      </c>
      <c r="FP293" s="18">
        <f t="shared" si="589"/>
        <v>0</v>
      </c>
      <c r="FQ293" s="18">
        <f t="shared" si="590"/>
        <v>0</v>
      </c>
      <c r="FR293" s="18">
        <f t="shared" si="591"/>
        <v>0</v>
      </c>
      <c r="FS293" s="18">
        <f t="shared" si="592"/>
        <v>0</v>
      </c>
      <c r="FT293" s="18">
        <f t="shared" si="593"/>
        <v>0</v>
      </c>
      <c r="FU293" s="18">
        <f t="shared" si="594"/>
        <v>0</v>
      </c>
      <c r="FV293" s="18">
        <f t="shared" si="595"/>
        <v>0</v>
      </c>
      <c r="FW293" s="18">
        <f t="shared" si="596"/>
        <v>0</v>
      </c>
      <c r="FX293" s="18">
        <f t="shared" si="597"/>
        <v>0</v>
      </c>
      <c r="FY293" s="18">
        <f t="shared" si="598"/>
        <v>0</v>
      </c>
      <c r="FZ293" s="18">
        <f t="shared" si="599"/>
        <v>0</v>
      </c>
      <c r="GA293" s="18">
        <f t="shared" si="600"/>
        <v>0</v>
      </c>
      <c r="GB293" s="18">
        <f t="shared" si="601"/>
        <v>0</v>
      </c>
      <c r="GC293" s="18">
        <f t="shared" si="602"/>
        <v>0</v>
      </c>
      <c r="GD293" s="18">
        <f t="shared" si="603"/>
        <v>0</v>
      </c>
      <c r="GE293" s="18">
        <f t="shared" si="604"/>
        <v>0</v>
      </c>
    </row>
    <row r="294" spans="1:187" x14ac:dyDescent="0.2">
      <c r="A294">
        <v>291</v>
      </c>
      <c r="B294" s="16">
        <f>Bonds!B294</f>
        <v>52550</v>
      </c>
      <c r="C294" s="17">
        <f>Bonds!C294</f>
        <v>4.75</v>
      </c>
      <c r="D294">
        <f>Bonds!Q294</f>
        <v>35</v>
      </c>
      <c r="E294">
        <f t="shared" si="484"/>
        <v>0</v>
      </c>
      <c r="F294" s="16">
        <f>IF(1&gt;$D294,"",IF($E294=1,EOMONTH(EDATE(Bonds!$I294,6*(1-1)),0),EDATE(Bonds!$I294,6*(1-1))))</f>
        <v>46341</v>
      </c>
      <c r="G294" s="16">
        <f>IF(2&gt;$D294,"",IF($E294=1,EOMONTH(EDATE(Bonds!$I294,6*(2-1)),0),EDATE(Bonds!$I294,6*(2-1))))</f>
        <v>46522</v>
      </c>
      <c r="H294" s="16">
        <f>IF(3&gt;$D294,"",IF($E294=1,EOMONTH(EDATE(Bonds!$I294,6*(3-1)),0),EDATE(Bonds!$I294,6*(3-1))))</f>
        <v>46706</v>
      </c>
      <c r="I294" s="16">
        <f>IF(4&gt;$D294,"",IF($E294=1,EOMONTH(EDATE(Bonds!$I294,6*(4-1)),0),EDATE(Bonds!$I294,6*(4-1))))</f>
        <v>46888</v>
      </c>
      <c r="J294" s="16">
        <f>IF(5&gt;$D294,"",IF($E294=1,EOMONTH(EDATE(Bonds!$I294,6*(5-1)),0),EDATE(Bonds!$I294,6*(5-1))))</f>
        <v>47072</v>
      </c>
      <c r="K294" s="16">
        <f>IF(6&gt;$D294,"",IF($E294=1,EOMONTH(EDATE(Bonds!$I294,6*(6-1)),0),EDATE(Bonds!$I294,6*(6-1))))</f>
        <v>47253</v>
      </c>
      <c r="L294" s="16">
        <f>IF(7&gt;$D294,"",IF($E294=1,EOMONTH(EDATE(Bonds!$I294,6*(7-1)),0),EDATE(Bonds!$I294,6*(7-1))))</f>
        <v>47437</v>
      </c>
      <c r="M294" s="16">
        <f>IF(8&gt;$D294,"",IF($E294=1,EOMONTH(EDATE(Bonds!$I294,6*(8-1)),0),EDATE(Bonds!$I294,6*(8-1))))</f>
        <v>47618</v>
      </c>
      <c r="N294" s="16">
        <f>IF(9&gt;$D294,"",IF($E294=1,EOMONTH(EDATE(Bonds!$I294,6*(9-1)),0),EDATE(Bonds!$I294,6*(9-1))))</f>
        <v>47802</v>
      </c>
      <c r="O294" s="16">
        <f>IF(10&gt;$D294,"",IF($E294=1,EOMONTH(EDATE(Bonds!$I294,6*(10-1)),0),EDATE(Bonds!$I294,6*(10-1))))</f>
        <v>47983</v>
      </c>
      <c r="P294" s="16">
        <f>IF(11&gt;$D294,"",IF($E294=1,EOMONTH(EDATE(Bonds!$I294,6*(11-1)),0),EDATE(Bonds!$I294,6*(11-1))))</f>
        <v>48167</v>
      </c>
      <c r="Q294" s="16">
        <f>IF(12&gt;$D294,"",IF($E294=1,EOMONTH(EDATE(Bonds!$I294,6*(12-1)),0),EDATE(Bonds!$I294,6*(12-1))))</f>
        <v>48349</v>
      </c>
      <c r="R294" s="16">
        <f>IF(13&gt;$D294,"",IF($E294=1,EOMONTH(EDATE(Bonds!$I294,6*(13-1)),0),EDATE(Bonds!$I294,6*(13-1))))</f>
        <v>48533</v>
      </c>
      <c r="S294" s="16">
        <f>IF(14&gt;$D294,"",IF($E294=1,EOMONTH(EDATE(Bonds!$I294,6*(14-1)),0),EDATE(Bonds!$I294,6*(14-1))))</f>
        <v>48714</v>
      </c>
      <c r="T294" s="16">
        <f>IF(15&gt;$D294,"",IF($E294=1,EOMONTH(EDATE(Bonds!$I294,6*(15-1)),0),EDATE(Bonds!$I294,6*(15-1))))</f>
        <v>48898</v>
      </c>
      <c r="U294" s="16">
        <f>IF(16&gt;$D294,"",IF($E294=1,EOMONTH(EDATE(Bonds!$I294,6*(16-1)),0),EDATE(Bonds!$I294,6*(16-1))))</f>
        <v>49079</v>
      </c>
      <c r="V294" s="16">
        <f>IF(17&gt;$D294,"",IF($E294=1,EOMONTH(EDATE(Bonds!$I294,6*(17-1)),0),EDATE(Bonds!$I294,6*(17-1))))</f>
        <v>49263</v>
      </c>
      <c r="W294" s="16">
        <f>IF(18&gt;$D294,"",IF($E294=1,EOMONTH(EDATE(Bonds!$I294,6*(18-1)),0),EDATE(Bonds!$I294,6*(18-1))))</f>
        <v>49444</v>
      </c>
      <c r="X294" s="16">
        <f>IF(19&gt;$D294,"",IF($E294=1,EOMONTH(EDATE(Bonds!$I294,6*(19-1)),0),EDATE(Bonds!$I294,6*(19-1))))</f>
        <v>49628</v>
      </c>
      <c r="Y294" s="16">
        <f>IF(20&gt;$D294,"",IF($E294=1,EOMONTH(EDATE(Bonds!$I294,6*(20-1)),0),EDATE(Bonds!$I294,6*(20-1))))</f>
        <v>49810</v>
      </c>
      <c r="Z294" s="16">
        <f>IF(21&gt;$D294,"",IF($E294=1,EOMONTH(EDATE(Bonds!$I294,6*(21-1)),0),EDATE(Bonds!$I294,6*(21-1))))</f>
        <v>49994</v>
      </c>
      <c r="AA294" s="16">
        <f>IF(22&gt;$D294,"",IF($E294=1,EOMONTH(EDATE(Bonds!$I294,6*(22-1)),0),EDATE(Bonds!$I294,6*(22-1))))</f>
        <v>50175</v>
      </c>
      <c r="AB294" s="16">
        <f>IF(23&gt;$D294,"",IF($E294=1,EOMONTH(EDATE(Bonds!$I294,6*(23-1)),0),EDATE(Bonds!$I294,6*(23-1))))</f>
        <v>50359</v>
      </c>
      <c r="AC294" s="16">
        <f>IF(24&gt;$D294,"",IF($E294=1,EOMONTH(EDATE(Bonds!$I294,6*(24-1)),0),EDATE(Bonds!$I294,6*(24-1))))</f>
        <v>50540</v>
      </c>
      <c r="AD294" s="16">
        <f>IF(25&gt;$D294,"",IF($E294=1,EOMONTH(EDATE(Bonds!$I294,6*(25-1)),0),EDATE(Bonds!$I294,6*(25-1))))</f>
        <v>50724</v>
      </c>
      <c r="AE294" s="16">
        <f>IF(26&gt;$D294,"",IF($E294=1,EOMONTH(EDATE(Bonds!$I294,6*(26-1)),0),EDATE(Bonds!$I294,6*(26-1))))</f>
        <v>50905</v>
      </c>
      <c r="AF294" s="16">
        <f>IF(27&gt;$D294,"",IF($E294=1,EOMONTH(EDATE(Bonds!$I294,6*(27-1)),0),EDATE(Bonds!$I294,6*(27-1))))</f>
        <v>51089</v>
      </c>
      <c r="AG294" s="16">
        <f>IF(28&gt;$D294,"",IF($E294=1,EOMONTH(EDATE(Bonds!$I294,6*(28-1)),0),EDATE(Bonds!$I294,6*(28-1))))</f>
        <v>51271</v>
      </c>
      <c r="AH294" s="16">
        <f>IF(29&gt;$D294,"",IF($E294=1,EOMONTH(EDATE(Bonds!$I294,6*(29-1)),0),EDATE(Bonds!$I294,6*(29-1))))</f>
        <v>51455</v>
      </c>
      <c r="AI294" s="16">
        <f>IF(30&gt;$D294,"",IF($E294=1,EOMONTH(EDATE(Bonds!$I294,6*(30-1)),0),EDATE(Bonds!$I294,6*(30-1))))</f>
        <v>51636</v>
      </c>
      <c r="AJ294" s="16">
        <f>IF(31&gt;$D294,"",IF($E294=1,EOMONTH(EDATE(Bonds!$I294,6*(31-1)),0),EDATE(Bonds!$I294,6*(31-1))))</f>
        <v>51820</v>
      </c>
      <c r="AK294" s="16">
        <f>IF(32&gt;$D294,"",IF($E294=1,EOMONTH(EDATE(Bonds!$I294,6*(32-1)),0),EDATE(Bonds!$I294,6*(32-1))))</f>
        <v>52001</v>
      </c>
      <c r="AL294" s="16">
        <f>IF(33&gt;$D294,"",IF($E294=1,EOMONTH(EDATE(Bonds!$I294,6*(33-1)),0),EDATE(Bonds!$I294,6*(33-1))))</f>
        <v>52185</v>
      </c>
      <c r="AM294" s="16">
        <f>IF(34&gt;$D294,"",IF($E294=1,EOMONTH(EDATE(Bonds!$I294,6*(34-1)),0),EDATE(Bonds!$I294,6*(34-1))))</f>
        <v>52366</v>
      </c>
      <c r="AN294" s="16">
        <f>IF(35&gt;$D294,"",IF($E294=1,EOMONTH(EDATE(Bonds!$I294,6*(35-1)),0),EDATE(Bonds!$I294,6*(35-1))))</f>
        <v>52550</v>
      </c>
      <c r="AO294" s="16" t="str">
        <f>IF(36&gt;$D294,"",IF($E294=1,EOMONTH(EDATE(Bonds!$I294,6*(36-1)),0),EDATE(Bonds!$I294,6*(36-1))))</f>
        <v/>
      </c>
      <c r="AP294" s="16" t="str">
        <f>IF(37&gt;$D294,"",IF($E294=1,EOMONTH(EDATE(Bonds!$I294,6*(37-1)),0),EDATE(Bonds!$I294,6*(37-1))))</f>
        <v/>
      </c>
      <c r="AQ294" s="16" t="str">
        <f>IF(38&gt;$D294,"",IF($E294=1,EOMONTH(EDATE(Bonds!$I294,6*(38-1)),0),EDATE(Bonds!$I294,6*(38-1))))</f>
        <v/>
      </c>
      <c r="AR294" s="16" t="str">
        <f>IF(39&gt;$D294,"",IF($E294=1,EOMONTH(EDATE(Bonds!$I294,6*(39-1)),0),EDATE(Bonds!$I294,6*(39-1))))</f>
        <v/>
      </c>
      <c r="AS294" s="16" t="str">
        <f>IF(40&gt;$D294,"",IF($E294=1,EOMONTH(EDATE(Bonds!$I294,6*(40-1)),0),EDATE(Bonds!$I294,6*(40-1))))</f>
        <v/>
      </c>
      <c r="AT294" s="16" t="str">
        <f>IF(41&gt;$D294,"",IF($E294=1,EOMONTH(EDATE(Bonds!$I294,6*(41-1)),0),EDATE(Bonds!$I294,6*(41-1))))</f>
        <v/>
      </c>
      <c r="AU294" s="16" t="str">
        <f>IF(42&gt;$D294,"",IF($E294=1,EOMONTH(EDATE(Bonds!$I294,6*(42-1)),0),EDATE(Bonds!$I294,6*(42-1))))</f>
        <v/>
      </c>
      <c r="AV294" s="16" t="str">
        <f>IF(43&gt;$D294,"",IF($E294=1,EOMONTH(EDATE(Bonds!$I294,6*(43-1)),0),EDATE(Bonds!$I294,6*(43-1))))</f>
        <v/>
      </c>
      <c r="AW294" s="16" t="str">
        <f>IF(44&gt;$D294,"",IF($E294=1,EOMONTH(EDATE(Bonds!$I294,6*(44-1)),0),EDATE(Bonds!$I294,6*(44-1))))</f>
        <v/>
      </c>
      <c r="AX294" s="16" t="str">
        <f>IF(45&gt;$D294,"",IF($E294=1,EOMONTH(EDATE(Bonds!$I294,6*(45-1)),0),EDATE(Bonds!$I294,6*(45-1))))</f>
        <v/>
      </c>
      <c r="AY294" s="16" t="str">
        <f>IF(46&gt;$D294,"",IF($E294=1,EOMONTH(EDATE(Bonds!$I294,6*(46-1)),0),EDATE(Bonds!$I294,6*(46-1))))</f>
        <v/>
      </c>
      <c r="AZ294" s="16" t="str">
        <f>IF(47&gt;$D294,"",IF($E294=1,EOMONTH(EDATE(Bonds!$I294,6*(47-1)),0),EDATE(Bonds!$I294,6*(47-1))))</f>
        <v/>
      </c>
      <c r="BA294" s="16" t="str">
        <f>IF(48&gt;$D294,"",IF($E294=1,EOMONTH(EDATE(Bonds!$I294,6*(48-1)),0),EDATE(Bonds!$I294,6*(48-1))))</f>
        <v/>
      </c>
      <c r="BB294" s="16" t="str">
        <f>IF(49&gt;$D294,"",IF($E294=1,EOMONTH(EDATE(Bonds!$I294,6*(49-1)),0),EDATE(Bonds!$I294,6*(49-1))))</f>
        <v/>
      </c>
      <c r="BC294" s="16" t="str">
        <f>IF(50&gt;$D294,"",IF($E294=1,EOMONTH(EDATE(Bonds!$I294,6*(50-1)),0),EDATE(Bonds!$I294,6*(50-1))))</f>
        <v/>
      </c>
      <c r="BD294" s="16" t="str">
        <f>IF(51&gt;$D294,"",IF($E294=1,EOMONTH(EDATE(Bonds!$I294,6*(51-1)),0),EDATE(Bonds!$I294,6*(51-1))))</f>
        <v/>
      </c>
      <c r="BE294" s="16" t="str">
        <f>IF(52&gt;$D294,"",IF($E294=1,EOMONTH(EDATE(Bonds!$I294,6*(52-1)),0),EDATE(Bonds!$I294,6*(52-1))))</f>
        <v/>
      </c>
      <c r="BF294" s="16" t="str">
        <f>IF(53&gt;$D294,"",IF($E294=1,EOMONTH(EDATE(Bonds!$I294,6*(53-1)),0),EDATE(Bonds!$I294,6*(53-1))))</f>
        <v/>
      </c>
      <c r="BG294" s="16" t="str">
        <f>IF(54&gt;$D294,"",IF($E294=1,EOMONTH(EDATE(Bonds!$I294,6*(54-1)),0),EDATE(Bonds!$I294,6*(54-1))))</f>
        <v/>
      </c>
      <c r="BH294" s="16" t="str">
        <f>IF(55&gt;$D294,"",IF($E294=1,EOMONTH(EDATE(Bonds!$I294,6*(55-1)),0),EDATE(Bonds!$I294,6*(55-1))))</f>
        <v/>
      </c>
      <c r="BI294" s="16" t="str">
        <f>IF(56&gt;$D294,"",IF($E294=1,EOMONTH(EDATE(Bonds!$I294,6*(56-1)),0),EDATE(Bonds!$I294,6*(56-1))))</f>
        <v/>
      </c>
      <c r="BJ294" s="16" t="str">
        <f>IF(57&gt;$D294,"",IF($E294=1,EOMONTH(EDATE(Bonds!$I294,6*(57-1)),0),EDATE(Bonds!$I294,6*(57-1))))</f>
        <v/>
      </c>
      <c r="BK294" s="16" t="str">
        <f>IF(58&gt;$D294,"",IF($E294=1,EOMONTH(EDATE(Bonds!$I294,6*(58-1)),0),EDATE(Bonds!$I294,6*(58-1))))</f>
        <v/>
      </c>
      <c r="BL294" s="16" t="str">
        <f>IF(59&gt;$D294,"",IF($E294=1,EOMONTH(EDATE(Bonds!$I294,6*(59-1)),0),EDATE(Bonds!$I294,6*(59-1))))</f>
        <v/>
      </c>
      <c r="BM294" s="16" t="str">
        <f>IF(60&gt;$D294,"",IF($E294=1,EOMONTH(EDATE(Bonds!$I294,6*(60-1)),0),EDATE(Bonds!$I294,6*(60-1))))</f>
        <v/>
      </c>
      <c r="BO294" s="22">
        <f t="shared" si="485"/>
        <v>3.7565785405683505E-2</v>
      </c>
      <c r="BP294" s="22">
        <f t="shared" si="486"/>
        <v>4.0160676278393273E-2</v>
      </c>
      <c r="BQ294" s="22">
        <f t="shared" si="487"/>
        <v>4.1870554774944578E-2</v>
      </c>
      <c r="BR294" s="22">
        <f t="shared" si="488"/>
        <v>4.2944346408813706E-2</v>
      </c>
      <c r="BS294" s="22">
        <f t="shared" si="489"/>
        <v>4.3623509349526628E-2</v>
      </c>
      <c r="BT294" s="22">
        <f t="shared" si="490"/>
        <v>4.4041581237153717E-2</v>
      </c>
      <c r="BU294" s="22">
        <f t="shared" si="491"/>
        <v>4.4317074211346924E-2</v>
      </c>
      <c r="BV294" s="22">
        <f t="shared" si="492"/>
        <v>4.4510349250378764E-2</v>
      </c>
      <c r="BW294" s="22">
        <f t="shared" si="493"/>
        <v>4.4674613164434704E-2</v>
      </c>
      <c r="BX294" s="22">
        <f t="shared" si="494"/>
        <v>4.4833625781918747E-2</v>
      </c>
      <c r="BY294" s="22">
        <f t="shared" si="495"/>
        <v>4.5010512910652625E-2</v>
      </c>
      <c r="BZ294" s="22">
        <f t="shared" si="496"/>
        <v>4.5210114329299472E-2</v>
      </c>
      <c r="CA294" s="22">
        <f t="shared" si="497"/>
        <v>4.5440922075908718E-2</v>
      </c>
      <c r="CB294" s="22">
        <f t="shared" si="498"/>
        <v>4.5696854602848114E-2</v>
      </c>
      <c r="CC294" s="22">
        <f t="shared" si="499"/>
        <v>4.5984524498779974E-2</v>
      </c>
      <c r="CD294" s="22">
        <f t="shared" si="500"/>
        <v>4.6291383442721178E-2</v>
      </c>
      <c r="CE294" s="22">
        <f t="shared" si="501"/>
        <v>4.6623645537634352E-2</v>
      </c>
      <c r="CF294" s="22">
        <f t="shared" si="502"/>
        <v>4.6966325803694697E-2</v>
      </c>
      <c r="CG294" s="22">
        <f t="shared" si="503"/>
        <v>4.7326545055286634E-2</v>
      </c>
      <c r="CH294" s="22">
        <f t="shared" si="504"/>
        <v>4.7690605889772114E-2</v>
      </c>
      <c r="CI294" s="22">
        <f t="shared" si="505"/>
        <v>4.8062733545475515E-2</v>
      </c>
      <c r="CJ294" s="22">
        <f t="shared" si="506"/>
        <v>4.8429443223478592E-2</v>
      </c>
      <c r="CK294" s="22">
        <f t="shared" si="507"/>
        <v>4.8799858255796857E-2</v>
      </c>
      <c r="CL294" s="22">
        <f t="shared" si="508"/>
        <v>4.9159299064806136E-2</v>
      </c>
      <c r="CM294" s="22">
        <f t="shared" si="509"/>
        <v>4.9517382545170303E-2</v>
      </c>
      <c r="CN294" s="22">
        <f t="shared" si="510"/>
        <v>4.986051383334713E-2</v>
      </c>
      <c r="CO294" s="22">
        <f t="shared" si="511"/>
        <v>5.0198416914347857E-2</v>
      </c>
      <c r="CP294" s="22">
        <f t="shared" si="512"/>
        <v>5.0520467743513063E-2</v>
      </c>
      <c r="CQ294" s="22">
        <f t="shared" si="513"/>
        <v>5.0832622154490456E-2</v>
      </c>
      <c r="CR294" s="22">
        <f t="shared" si="514"/>
        <v>5.1125631182393605E-2</v>
      </c>
      <c r="CS294" s="22">
        <f t="shared" si="515"/>
        <v>5.140851143245688E-2</v>
      </c>
      <c r="CT294" s="22">
        <f t="shared" si="516"/>
        <v>5.1671525730408396E-2</v>
      </c>
      <c r="CU294" s="22">
        <f t="shared" si="517"/>
        <v>5.1923018464972291E-2</v>
      </c>
      <c r="CV294" s="22">
        <f t="shared" si="518"/>
        <v>5.2154549575212379E-2</v>
      </c>
      <c r="CW294" s="22">
        <f t="shared" si="519"/>
        <v>5.2373661446977436E-2</v>
      </c>
      <c r="CX294" s="22" t="str">
        <f t="shared" si="520"/>
        <v/>
      </c>
      <c r="CY294" s="22" t="str">
        <f t="shared" si="521"/>
        <v/>
      </c>
      <c r="CZ294" s="22" t="str">
        <f t="shared" si="522"/>
        <v/>
      </c>
      <c r="DA294" s="22" t="str">
        <f t="shared" si="523"/>
        <v/>
      </c>
      <c r="DB294" s="22" t="str">
        <f t="shared" si="524"/>
        <v/>
      </c>
      <c r="DC294" s="22" t="str">
        <f t="shared" si="525"/>
        <v/>
      </c>
      <c r="DD294" s="22" t="str">
        <f t="shared" si="526"/>
        <v/>
      </c>
      <c r="DE294" s="22" t="str">
        <f t="shared" si="527"/>
        <v/>
      </c>
      <c r="DF294" s="22" t="str">
        <f t="shared" si="528"/>
        <v/>
      </c>
      <c r="DG294" s="22" t="str">
        <f t="shared" si="529"/>
        <v/>
      </c>
      <c r="DH294" s="22" t="str">
        <f t="shared" si="530"/>
        <v/>
      </c>
      <c r="DI294" s="22" t="str">
        <f t="shared" si="531"/>
        <v/>
      </c>
      <c r="DJ294" s="22" t="str">
        <f t="shared" si="532"/>
        <v/>
      </c>
      <c r="DK294" s="22" t="str">
        <f t="shared" si="533"/>
        <v/>
      </c>
      <c r="DL294" s="22" t="str">
        <f t="shared" si="534"/>
        <v/>
      </c>
      <c r="DM294" s="22" t="str">
        <f t="shared" si="535"/>
        <v/>
      </c>
      <c r="DN294" s="22" t="str">
        <f t="shared" si="536"/>
        <v/>
      </c>
      <c r="DO294" s="22" t="str">
        <f t="shared" si="537"/>
        <v/>
      </c>
      <c r="DP294" s="22" t="str">
        <f t="shared" si="538"/>
        <v/>
      </c>
      <c r="DQ294" s="22" t="str">
        <f t="shared" si="539"/>
        <v/>
      </c>
      <c r="DR294" s="22" t="str">
        <f t="shared" si="540"/>
        <v/>
      </c>
      <c r="DS294" s="22" t="str">
        <f t="shared" si="541"/>
        <v/>
      </c>
      <c r="DT294" s="22" t="str">
        <f t="shared" si="542"/>
        <v/>
      </c>
      <c r="DU294" s="22" t="str">
        <f t="shared" si="543"/>
        <v/>
      </c>
      <c r="DV294" s="22" t="str">
        <f t="shared" si="544"/>
        <v/>
      </c>
      <c r="DX294" s="18">
        <f t="shared" si="545"/>
        <v>2.3584364545249232</v>
      </c>
      <c r="DY294" s="18">
        <f t="shared" si="546"/>
        <v>2.3108147182074301</v>
      </c>
      <c r="DZ294" s="18">
        <f t="shared" si="547"/>
        <v>2.2599130543106001</v>
      </c>
      <c r="EA294" s="18">
        <f t="shared" si="548"/>
        <v>2.2092192115881732</v>
      </c>
      <c r="EB294" s="18">
        <f t="shared" si="549"/>
        <v>2.1586948064219458</v>
      </c>
      <c r="EC294" s="18">
        <f t="shared" si="550"/>
        <v>2.1101284204565061</v>
      </c>
      <c r="ED294" s="18">
        <f t="shared" si="551"/>
        <v>2.0619836710500046</v>
      </c>
      <c r="EE294" s="18">
        <f t="shared" si="552"/>
        <v>2.0157268483774766</v>
      </c>
      <c r="EF294" s="18">
        <f t="shared" si="553"/>
        <v>1.9696456372434636</v>
      </c>
      <c r="EG294" s="18">
        <f t="shared" si="554"/>
        <v>1.9250558330377738</v>
      </c>
      <c r="EH294" s="18">
        <f t="shared" si="555"/>
        <v>1.8803088330436886</v>
      </c>
      <c r="EI294" s="18">
        <f t="shared" si="556"/>
        <v>1.8364918909580217</v>
      </c>
      <c r="EJ294" s="18">
        <f t="shared" si="557"/>
        <v>1.7925464517248804</v>
      </c>
      <c r="EK294" s="18">
        <f t="shared" si="558"/>
        <v>1.7496082356416163</v>
      </c>
      <c r="EL294" s="18">
        <f t="shared" si="559"/>
        <v>1.7062309517704337</v>
      </c>
      <c r="EM294" s="18">
        <f t="shared" si="560"/>
        <v>1.6638338716462278</v>
      </c>
      <c r="EN294" s="18">
        <f t="shared" si="561"/>
        <v>1.6210381091366943</v>
      </c>
      <c r="EO294" s="18">
        <f t="shared" si="562"/>
        <v>1.5792806205192205</v>
      </c>
      <c r="EP294" s="18">
        <f t="shared" si="563"/>
        <v>1.5372301733358389</v>
      </c>
      <c r="EQ294" s="18">
        <f t="shared" si="564"/>
        <v>1.4960912408052764</v>
      </c>
      <c r="ER294" s="18">
        <f t="shared" si="565"/>
        <v>1.4550218428325761</v>
      </c>
      <c r="ES294" s="18">
        <f t="shared" si="566"/>
        <v>1.4151942303167435</v>
      </c>
      <c r="ET294" s="18">
        <f t="shared" si="567"/>
        <v>1.37534749318401</v>
      </c>
      <c r="EU294" s="18">
        <f t="shared" si="568"/>
        <v>1.3368351993007965</v>
      </c>
      <c r="EV294" s="18">
        <f t="shared" si="569"/>
        <v>1.2984311117776559</v>
      </c>
      <c r="EW294" s="18">
        <f t="shared" si="570"/>
        <v>1.2614312970743404</v>
      </c>
      <c r="EX294" s="18">
        <f t="shared" si="571"/>
        <v>1.2246479244025408</v>
      </c>
      <c r="EY294" s="18">
        <f t="shared" si="572"/>
        <v>1.1891194318840612</v>
      </c>
      <c r="EZ294" s="18">
        <f t="shared" si="573"/>
        <v>1.1540915184424447</v>
      </c>
      <c r="FA294" s="18">
        <f t="shared" si="574"/>
        <v>1.1205289321346512</v>
      </c>
      <c r="FB294" s="18">
        <f t="shared" si="575"/>
        <v>1.0873340873115667</v>
      </c>
      <c r="FC294" s="18">
        <f t="shared" si="576"/>
        <v>1.0555990208596291</v>
      </c>
      <c r="FD294" s="18">
        <f t="shared" si="577"/>
        <v>1.0242767903817214</v>
      </c>
      <c r="FE294" s="18">
        <f t="shared" si="578"/>
        <v>0.99438948060480281</v>
      </c>
      <c r="FF294" s="18">
        <f t="shared" si="579"/>
        <v>41.594130134224542</v>
      </c>
      <c r="FG294" s="18">
        <f t="shared" si="580"/>
        <v>0</v>
      </c>
      <c r="FH294" s="18">
        <f t="shared" si="581"/>
        <v>0</v>
      </c>
      <c r="FI294" s="18">
        <f t="shared" si="582"/>
        <v>0</v>
      </c>
      <c r="FJ294" s="18">
        <f t="shared" si="583"/>
        <v>0</v>
      </c>
      <c r="FK294" s="18">
        <f t="shared" si="584"/>
        <v>0</v>
      </c>
      <c r="FL294" s="18">
        <f t="shared" si="585"/>
        <v>0</v>
      </c>
      <c r="FM294" s="18">
        <f t="shared" si="586"/>
        <v>0</v>
      </c>
      <c r="FN294" s="18">
        <f t="shared" si="587"/>
        <v>0</v>
      </c>
      <c r="FO294" s="18">
        <f t="shared" si="588"/>
        <v>0</v>
      </c>
      <c r="FP294" s="18">
        <f t="shared" si="589"/>
        <v>0</v>
      </c>
      <c r="FQ294" s="18">
        <f t="shared" si="590"/>
        <v>0</v>
      </c>
      <c r="FR294" s="18">
        <f t="shared" si="591"/>
        <v>0</v>
      </c>
      <c r="FS294" s="18">
        <f t="shared" si="592"/>
        <v>0</v>
      </c>
      <c r="FT294" s="18">
        <f t="shared" si="593"/>
        <v>0</v>
      </c>
      <c r="FU294" s="18">
        <f t="shared" si="594"/>
        <v>0</v>
      </c>
      <c r="FV294" s="18">
        <f t="shared" si="595"/>
        <v>0</v>
      </c>
      <c r="FW294" s="18">
        <f t="shared" si="596"/>
        <v>0</v>
      </c>
      <c r="FX294" s="18">
        <f t="shared" si="597"/>
        <v>0</v>
      </c>
      <c r="FY294" s="18">
        <f t="shared" si="598"/>
        <v>0</v>
      </c>
      <c r="FZ294" s="18">
        <f t="shared" si="599"/>
        <v>0</v>
      </c>
      <c r="GA294" s="18">
        <f t="shared" si="600"/>
        <v>0</v>
      </c>
      <c r="GB294" s="18">
        <f t="shared" si="601"/>
        <v>0</v>
      </c>
      <c r="GC294" s="18">
        <f t="shared" si="602"/>
        <v>0</v>
      </c>
      <c r="GD294" s="18">
        <f t="shared" si="603"/>
        <v>0</v>
      </c>
      <c r="GE294" s="18">
        <f t="shared" si="604"/>
        <v>0</v>
      </c>
    </row>
    <row r="295" spans="1:187" x14ac:dyDescent="0.2">
      <c r="A295">
        <v>292</v>
      </c>
      <c r="B295" s="16">
        <f>Bonds!B295</f>
        <v>52642</v>
      </c>
      <c r="C295" s="17">
        <f>Bonds!C295</f>
        <v>3.625</v>
      </c>
      <c r="D295">
        <f>Bonds!Q295</f>
        <v>35</v>
      </c>
      <c r="E295">
        <f t="shared" si="484"/>
        <v>0</v>
      </c>
      <c r="F295" s="16">
        <f>IF(1&gt;$D295,"",IF($E295=1,EOMONTH(EDATE(Bonds!$I295,6*(1-1)),0),EDATE(Bonds!$I295,6*(1-1))))</f>
        <v>46433</v>
      </c>
      <c r="G295" s="16">
        <f>IF(2&gt;$D295,"",IF($E295=1,EOMONTH(EDATE(Bonds!$I295,6*(2-1)),0),EDATE(Bonds!$I295,6*(2-1))))</f>
        <v>46614</v>
      </c>
      <c r="H295" s="16">
        <f>IF(3&gt;$D295,"",IF($E295=1,EOMONTH(EDATE(Bonds!$I295,6*(3-1)),0),EDATE(Bonds!$I295,6*(3-1))))</f>
        <v>46798</v>
      </c>
      <c r="I295" s="16">
        <f>IF(4&gt;$D295,"",IF($E295=1,EOMONTH(EDATE(Bonds!$I295,6*(4-1)),0),EDATE(Bonds!$I295,6*(4-1))))</f>
        <v>46980</v>
      </c>
      <c r="J295" s="16">
        <f>IF(5&gt;$D295,"",IF($E295=1,EOMONTH(EDATE(Bonds!$I295,6*(5-1)),0),EDATE(Bonds!$I295,6*(5-1))))</f>
        <v>47164</v>
      </c>
      <c r="K295" s="16">
        <f>IF(6&gt;$D295,"",IF($E295=1,EOMONTH(EDATE(Bonds!$I295,6*(6-1)),0),EDATE(Bonds!$I295,6*(6-1))))</f>
        <v>47345</v>
      </c>
      <c r="L295" s="16">
        <f>IF(7&gt;$D295,"",IF($E295=1,EOMONTH(EDATE(Bonds!$I295,6*(7-1)),0),EDATE(Bonds!$I295,6*(7-1))))</f>
        <v>47529</v>
      </c>
      <c r="M295" s="16">
        <f>IF(8&gt;$D295,"",IF($E295=1,EOMONTH(EDATE(Bonds!$I295,6*(8-1)),0),EDATE(Bonds!$I295,6*(8-1))))</f>
        <v>47710</v>
      </c>
      <c r="N295" s="16">
        <f>IF(9&gt;$D295,"",IF($E295=1,EOMONTH(EDATE(Bonds!$I295,6*(9-1)),0),EDATE(Bonds!$I295,6*(9-1))))</f>
        <v>47894</v>
      </c>
      <c r="O295" s="16">
        <f>IF(10&gt;$D295,"",IF($E295=1,EOMONTH(EDATE(Bonds!$I295,6*(10-1)),0),EDATE(Bonds!$I295,6*(10-1))))</f>
        <v>48075</v>
      </c>
      <c r="P295" s="16">
        <f>IF(11&gt;$D295,"",IF($E295=1,EOMONTH(EDATE(Bonds!$I295,6*(11-1)),0),EDATE(Bonds!$I295,6*(11-1))))</f>
        <v>48259</v>
      </c>
      <c r="Q295" s="16">
        <f>IF(12&gt;$D295,"",IF($E295=1,EOMONTH(EDATE(Bonds!$I295,6*(12-1)),0),EDATE(Bonds!$I295,6*(12-1))))</f>
        <v>48441</v>
      </c>
      <c r="R295" s="16">
        <f>IF(13&gt;$D295,"",IF($E295=1,EOMONTH(EDATE(Bonds!$I295,6*(13-1)),0),EDATE(Bonds!$I295,6*(13-1))))</f>
        <v>48625</v>
      </c>
      <c r="S295" s="16">
        <f>IF(14&gt;$D295,"",IF($E295=1,EOMONTH(EDATE(Bonds!$I295,6*(14-1)),0),EDATE(Bonds!$I295,6*(14-1))))</f>
        <v>48806</v>
      </c>
      <c r="T295" s="16">
        <f>IF(15&gt;$D295,"",IF($E295=1,EOMONTH(EDATE(Bonds!$I295,6*(15-1)),0),EDATE(Bonds!$I295,6*(15-1))))</f>
        <v>48990</v>
      </c>
      <c r="U295" s="16">
        <f>IF(16&gt;$D295,"",IF($E295=1,EOMONTH(EDATE(Bonds!$I295,6*(16-1)),0),EDATE(Bonds!$I295,6*(16-1))))</f>
        <v>49171</v>
      </c>
      <c r="V295" s="16">
        <f>IF(17&gt;$D295,"",IF($E295=1,EOMONTH(EDATE(Bonds!$I295,6*(17-1)),0),EDATE(Bonds!$I295,6*(17-1))))</f>
        <v>49355</v>
      </c>
      <c r="W295" s="16">
        <f>IF(18&gt;$D295,"",IF($E295=1,EOMONTH(EDATE(Bonds!$I295,6*(18-1)),0),EDATE(Bonds!$I295,6*(18-1))))</f>
        <v>49536</v>
      </c>
      <c r="X295" s="16">
        <f>IF(19&gt;$D295,"",IF($E295=1,EOMONTH(EDATE(Bonds!$I295,6*(19-1)),0),EDATE(Bonds!$I295,6*(19-1))))</f>
        <v>49720</v>
      </c>
      <c r="Y295" s="16">
        <f>IF(20&gt;$D295,"",IF($E295=1,EOMONTH(EDATE(Bonds!$I295,6*(20-1)),0),EDATE(Bonds!$I295,6*(20-1))))</f>
        <v>49902</v>
      </c>
      <c r="Z295" s="16">
        <f>IF(21&gt;$D295,"",IF($E295=1,EOMONTH(EDATE(Bonds!$I295,6*(21-1)),0),EDATE(Bonds!$I295,6*(21-1))))</f>
        <v>50086</v>
      </c>
      <c r="AA295" s="16">
        <f>IF(22&gt;$D295,"",IF($E295=1,EOMONTH(EDATE(Bonds!$I295,6*(22-1)),0),EDATE(Bonds!$I295,6*(22-1))))</f>
        <v>50267</v>
      </c>
      <c r="AB295" s="16">
        <f>IF(23&gt;$D295,"",IF($E295=1,EOMONTH(EDATE(Bonds!$I295,6*(23-1)),0),EDATE(Bonds!$I295,6*(23-1))))</f>
        <v>50451</v>
      </c>
      <c r="AC295" s="16">
        <f>IF(24&gt;$D295,"",IF($E295=1,EOMONTH(EDATE(Bonds!$I295,6*(24-1)),0),EDATE(Bonds!$I295,6*(24-1))))</f>
        <v>50632</v>
      </c>
      <c r="AD295" s="16">
        <f>IF(25&gt;$D295,"",IF($E295=1,EOMONTH(EDATE(Bonds!$I295,6*(25-1)),0),EDATE(Bonds!$I295,6*(25-1))))</f>
        <v>50816</v>
      </c>
      <c r="AE295" s="16">
        <f>IF(26&gt;$D295,"",IF($E295=1,EOMONTH(EDATE(Bonds!$I295,6*(26-1)),0),EDATE(Bonds!$I295,6*(26-1))))</f>
        <v>50997</v>
      </c>
      <c r="AF295" s="16">
        <f>IF(27&gt;$D295,"",IF($E295=1,EOMONTH(EDATE(Bonds!$I295,6*(27-1)),0),EDATE(Bonds!$I295,6*(27-1))))</f>
        <v>51181</v>
      </c>
      <c r="AG295" s="16">
        <f>IF(28&gt;$D295,"",IF($E295=1,EOMONTH(EDATE(Bonds!$I295,6*(28-1)),0),EDATE(Bonds!$I295,6*(28-1))))</f>
        <v>51363</v>
      </c>
      <c r="AH295" s="16">
        <f>IF(29&gt;$D295,"",IF($E295=1,EOMONTH(EDATE(Bonds!$I295,6*(29-1)),0),EDATE(Bonds!$I295,6*(29-1))))</f>
        <v>51547</v>
      </c>
      <c r="AI295" s="16">
        <f>IF(30&gt;$D295,"",IF($E295=1,EOMONTH(EDATE(Bonds!$I295,6*(30-1)),0),EDATE(Bonds!$I295,6*(30-1))))</f>
        <v>51728</v>
      </c>
      <c r="AJ295" s="16">
        <f>IF(31&gt;$D295,"",IF($E295=1,EOMONTH(EDATE(Bonds!$I295,6*(31-1)),0),EDATE(Bonds!$I295,6*(31-1))))</f>
        <v>51912</v>
      </c>
      <c r="AK295" s="16">
        <f>IF(32&gt;$D295,"",IF($E295=1,EOMONTH(EDATE(Bonds!$I295,6*(32-1)),0),EDATE(Bonds!$I295,6*(32-1))))</f>
        <v>52093</v>
      </c>
      <c r="AL295" s="16">
        <f>IF(33&gt;$D295,"",IF($E295=1,EOMONTH(EDATE(Bonds!$I295,6*(33-1)),0),EDATE(Bonds!$I295,6*(33-1))))</f>
        <v>52277</v>
      </c>
      <c r="AM295" s="16">
        <f>IF(34&gt;$D295,"",IF($E295=1,EOMONTH(EDATE(Bonds!$I295,6*(34-1)),0),EDATE(Bonds!$I295,6*(34-1))))</f>
        <v>52458</v>
      </c>
      <c r="AN295" s="16">
        <f>IF(35&gt;$D295,"",IF($E295=1,EOMONTH(EDATE(Bonds!$I295,6*(35-1)),0),EDATE(Bonds!$I295,6*(35-1))))</f>
        <v>52642</v>
      </c>
      <c r="AO295" s="16" t="str">
        <f>IF(36&gt;$D295,"",IF($E295=1,EOMONTH(EDATE(Bonds!$I295,6*(36-1)),0),EDATE(Bonds!$I295,6*(36-1))))</f>
        <v/>
      </c>
      <c r="AP295" s="16" t="str">
        <f>IF(37&gt;$D295,"",IF($E295=1,EOMONTH(EDATE(Bonds!$I295,6*(37-1)),0),EDATE(Bonds!$I295,6*(37-1))))</f>
        <v/>
      </c>
      <c r="AQ295" s="16" t="str">
        <f>IF(38&gt;$D295,"",IF($E295=1,EOMONTH(EDATE(Bonds!$I295,6*(38-1)),0),EDATE(Bonds!$I295,6*(38-1))))</f>
        <v/>
      </c>
      <c r="AR295" s="16" t="str">
        <f>IF(39&gt;$D295,"",IF($E295=1,EOMONTH(EDATE(Bonds!$I295,6*(39-1)),0),EDATE(Bonds!$I295,6*(39-1))))</f>
        <v/>
      </c>
      <c r="AS295" s="16" t="str">
        <f>IF(40&gt;$D295,"",IF($E295=1,EOMONTH(EDATE(Bonds!$I295,6*(40-1)),0),EDATE(Bonds!$I295,6*(40-1))))</f>
        <v/>
      </c>
      <c r="AT295" s="16" t="str">
        <f>IF(41&gt;$D295,"",IF($E295=1,EOMONTH(EDATE(Bonds!$I295,6*(41-1)),0),EDATE(Bonds!$I295,6*(41-1))))</f>
        <v/>
      </c>
      <c r="AU295" s="16" t="str">
        <f>IF(42&gt;$D295,"",IF($E295=1,EOMONTH(EDATE(Bonds!$I295,6*(42-1)),0),EDATE(Bonds!$I295,6*(42-1))))</f>
        <v/>
      </c>
      <c r="AV295" s="16" t="str">
        <f>IF(43&gt;$D295,"",IF($E295=1,EOMONTH(EDATE(Bonds!$I295,6*(43-1)),0),EDATE(Bonds!$I295,6*(43-1))))</f>
        <v/>
      </c>
      <c r="AW295" s="16" t="str">
        <f>IF(44&gt;$D295,"",IF($E295=1,EOMONTH(EDATE(Bonds!$I295,6*(44-1)),0),EDATE(Bonds!$I295,6*(44-1))))</f>
        <v/>
      </c>
      <c r="AX295" s="16" t="str">
        <f>IF(45&gt;$D295,"",IF($E295=1,EOMONTH(EDATE(Bonds!$I295,6*(45-1)),0),EDATE(Bonds!$I295,6*(45-1))))</f>
        <v/>
      </c>
      <c r="AY295" s="16" t="str">
        <f>IF(46&gt;$D295,"",IF($E295=1,EOMONTH(EDATE(Bonds!$I295,6*(46-1)),0),EDATE(Bonds!$I295,6*(46-1))))</f>
        <v/>
      </c>
      <c r="AZ295" s="16" t="str">
        <f>IF(47&gt;$D295,"",IF($E295=1,EOMONTH(EDATE(Bonds!$I295,6*(47-1)),0),EDATE(Bonds!$I295,6*(47-1))))</f>
        <v/>
      </c>
      <c r="BA295" s="16" t="str">
        <f>IF(48&gt;$D295,"",IF($E295=1,EOMONTH(EDATE(Bonds!$I295,6*(48-1)),0),EDATE(Bonds!$I295,6*(48-1))))</f>
        <v/>
      </c>
      <c r="BB295" s="16" t="str">
        <f>IF(49&gt;$D295,"",IF($E295=1,EOMONTH(EDATE(Bonds!$I295,6*(49-1)),0),EDATE(Bonds!$I295,6*(49-1))))</f>
        <v/>
      </c>
      <c r="BC295" s="16" t="str">
        <f>IF(50&gt;$D295,"",IF($E295=1,EOMONTH(EDATE(Bonds!$I295,6*(50-1)),0),EDATE(Bonds!$I295,6*(50-1))))</f>
        <v/>
      </c>
      <c r="BD295" s="16" t="str">
        <f>IF(51&gt;$D295,"",IF($E295=1,EOMONTH(EDATE(Bonds!$I295,6*(51-1)),0),EDATE(Bonds!$I295,6*(51-1))))</f>
        <v/>
      </c>
      <c r="BE295" s="16" t="str">
        <f>IF(52&gt;$D295,"",IF($E295=1,EOMONTH(EDATE(Bonds!$I295,6*(52-1)),0),EDATE(Bonds!$I295,6*(52-1))))</f>
        <v/>
      </c>
      <c r="BF295" s="16" t="str">
        <f>IF(53&gt;$D295,"",IF($E295=1,EOMONTH(EDATE(Bonds!$I295,6*(53-1)),0),EDATE(Bonds!$I295,6*(53-1))))</f>
        <v/>
      </c>
      <c r="BG295" s="16" t="str">
        <f>IF(54&gt;$D295,"",IF($E295=1,EOMONTH(EDATE(Bonds!$I295,6*(54-1)),0),EDATE(Bonds!$I295,6*(54-1))))</f>
        <v/>
      </c>
      <c r="BH295" s="16" t="str">
        <f>IF(55&gt;$D295,"",IF($E295=1,EOMONTH(EDATE(Bonds!$I295,6*(55-1)),0),EDATE(Bonds!$I295,6*(55-1))))</f>
        <v/>
      </c>
      <c r="BI295" s="16" t="str">
        <f>IF(56&gt;$D295,"",IF($E295=1,EOMONTH(EDATE(Bonds!$I295,6*(56-1)),0),EDATE(Bonds!$I295,6*(56-1))))</f>
        <v/>
      </c>
      <c r="BJ295" s="16" t="str">
        <f>IF(57&gt;$D295,"",IF($E295=1,EOMONTH(EDATE(Bonds!$I295,6*(57-1)),0),EDATE(Bonds!$I295,6*(57-1))))</f>
        <v/>
      </c>
      <c r="BK295" s="16" t="str">
        <f>IF(58&gt;$D295,"",IF($E295=1,EOMONTH(EDATE(Bonds!$I295,6*(58-1)),0),EDATE(Bonds!$I295,6*(58-1))))</f>
        <v/>
      </c>
      <c r="BL295" s="16" t="str">
        <f>IF(59&gt;$D295,"",IF($E295=1,EOMONTH(EDATE(Bonds!$I295,6*(59-1)),0),EDATE(Bonds!$I295,6*(59-1))))</f>
        <v/>
      </c>
      <c r="BM295" s="16" t="str">
        <f>IF(60&gt;$D295,"",IF($E295=1,EOMONTH(EDATE(Bonds!$I295,6*(60-1)),0),EDATE(Bonds!$I295,6*(60-1))))</f>
        <v/>
      </c>
      <c r="BO295" s="22">
        <f t="shared" si="485"/>
        <v>3.9020657449939315E-2</v>
      </c>
      <c r="BP295" s="22">
        <f t="shared" si="486"/>
        <v>4.1110910077221674E-2</v>
      </c>
      <c r="BQ295" s="22">
        <f t="shared" si="487"/>
        <v>4.2474903504774571E-2</v>
      </c>
      <c r="BR295" s="22">
        <f t="shared" si="488"/>
        <v>4.3324176224102208E-2</v>
      </c>
      <c r="BS295" s="22">
        <f t="shared" si="489"/>
        <v>4.3859676958404203E-2</v>
      </c>
      <c r="BT295" s="22">
        <f t="shared" si="490"/>
        <v>4.4193064657407355E-2</v>
      </c>
      <c r="BU295" s="22">
        <f t="shared" si="491"/>
        <v>4.4421617888674783E-2</v>
      </c>
      <c r="BV295" s="22">
        <f t="shared" si="492"/>
        <v>4.4594344852586863E-2</v>
      </c>
      <c r="BW295" s="22">
        <f t="shared" si="493"/>
        <v>4.4754437131412791E-2</v>
      </c>
      <c r="BX295" s="22">
        <f t="shared" si="494"/>
        <v>4.4919387561918309E-2</v>
      </c>
      <c r="BY295" s="22">
        <f t="shared" si="495"/>
        <v>4.5107990909957416E-2</v>
      </c>
      <c r="BZ295" s="22">
        <f t="shared" si="496"/>
        <v>4.5321776780841601E-2</v>
      </c>
      <c r="CA295" s="22">
        <f t="shared" si="497"/>
        <v>4.5567503306295901E-2</v>
      </c>
      <c r="CB295" s="22">
        <f t="shared" si="498"/>
        <v>4.583740404551357E-2</v>
      </c>
      <c r="CC295" s="22">
        <f t="shared" si="499"/>
        <v>4.6137769365832942E-2</v>
      </c>
      <c r="CD295" s="22">
        <f t="shared" si="500"/>
        <v>4.645521716226661E-2</v>
      </c>
      <c r="CE295" s="22">
        <f t="shared" si="501"/>
        <v>4.6796125322790962E-2</v>
      </c>
      <c r="CF295" s="22">
        <f t="shared" si="502"/>
        <v>4.7145200785802852E-2</v>
      </c>
      <c r="CG295" s="22">
        <f t="shared" si="503"/>
        <v>4.7509852279928627E-2</v>
      </c>
      <c r="CH295" s="22">
        <f t="shared" si="504"/>
        <v>4.7876381656252784E-2</v>
      </c>
      <c r="CI295" s="22">
        <f t="shared" si="505"/>
        <v>4.8249241487260196E-2</v>
      </c>
      <c r="CJ295" s="22">
        <f t="shared" si="506"/>
        <v>4.8615125031018294E-2</v>
      </c>
      <c r="CK295" s="22">
        <f t="shared" si="507"/>
        <v>4.8983317960358812E-2</v>
      </c>
      <c r="CL295" s="22">
        <f t="shared" si="508"/>
        <v>4.9339393167434041E-2</v>
      </c>
      <c r="CM295" s="22">
        <f t="shared" si="509"/>
        <v>4.9693029322884663E-2</v>
      </c>
      <c r="CN295" s="22">
        <f t="shared" si="510"/>
        <v>5.0030933085680324E-2</v>
      </c>
      <c r="CO295" s="22">
        <f t="shared" si="511"/>
        <v>5.0362800518050539E-2</v>
      </c>
      <c r="CP295" s="22">
        <f t="shared" si="512"/>
        <v>5.0678294681596112E-2</v>
      </c>
      <c r="CQ295" s="22">
        <f t="shared" si="513"/>
        <v>5.098334388969953E-2</v>
      </c>
      <c r="CR295" s="22">
        <f t="shared" si="514"/>
        <v>5.1268996476874704E-2</v>
      </c>
      <c r="CS295" s="22">
        <f t="shared" si="515"/>
        <v>5.1544114925173128E-2</v>
      </c>
      <c r="CT295" s="22">
        <f t="shared" si="516"/>
        <v>5.1799291672985331E-2</v>
      </c>
      <c r="CU295" s="22">
        <f t="shared" si="517"/>
        <v>5.2042679103669207E-2</v>
      </c>
      <c r="CV295" s="22">
        <f t="shared" si="518"/>
        <v>5.2266158686805723E-2</v>
      </c>
      <c r="CW295" s="22">
        <f t="shared" si="519"/>
        <v>5.2477056134175359E-2</v>
      </c>
      <c r="CX295" s="22" t="str">
        <f t="shared" si="520"/>
        <v/>
      </c>
      <c r="CY295" s="22" t="str">
        <f t="shared" si="521"/>
        <v/>
      </c>
      <c r="CZ295" s="22" t="str">
        <f t="shared" si="522"/>
        <v/>
      </c>
      <c r="DA295" s="22" t="str">
        <f t="shared" si="523"/>
        <v/>
      </c>
      <c r="DB295" s="22" t="str">
        <f t="shared" si="524"/>
        <v/>
      </c>
      <c r="DC295" s="22" t="str">
        <f t="shared" si="525"/>
        <v/>
      </c>
      <c r="DD295" s="22" t="str">
        <f t="shared" si="526"/>
        <v/>
      </c>
      <c r="DE295" s="22" t="str">
        <f t="shared" si="527"/>
        <v/>
      </c>
      <c r="DF295" s="22" t="str">
        <f t="shared" si="528"/>
        <v/>
      </c>
      <c r="DG295" s="22" t="str">
        <f t="shared" si="529"/>
        <v/>
      </c>
      <c r="DH295" s="22" t="str">
        <f t="shared" si="530"/>
        <v/>
      </c>
      <c r="DI295" s="22" t="str">
        <f t="shared" si="531"/>
        <v/>
      </c>
      <c r="DJ295" s="22" t="str">
        <f t="shared" si="532"/>
        <v/>
      </c>
      <c r="DK295" s="22" t="str">
        <f t="shared" si="533"/>
        <v/>
      </c>
      <c r="DL295" s="22" t="str">
        <f t="shared" si="534"/>
        <v/>
      </c>
      <c r="DM295" s="22" t="str">
        <f t="shared" si="535"/>
        <v/>
      </c>
      <c r="DN295" s="22" t="str">
        <f t="shared" si="536"/>
        <v/>
      </c>
      <c r="DO295" s="22" t="str">
        <f t="shared" si="537"/>
        <v/>
      </c>
      <c r="DP295" s="22" t="str">
        <f t="shared" si="538"/>
        <v/>
      </c>
      <c r="DQ295" s="22" t="str">
        <f t="shared" si="539"/>
        <v/>
      </c>
      <c r="DR295" s="22" t="str">
        <f t="shared" si="540"/>
        <v/>
      </c>
      <c r="DS295" s="22" t="str">
        <f t="shared" si="541"/>
        <v/>
      </c>
      <c r="DT295" s="22" t="str">
        <f t="shared" si="542"/>
        <v/>
      </c>
      <c r="DU295" s="22" t="str">
        <f t="shared" si="543"/>
        <v/>
      </c>
      <c r="DV295" s="22" t="str">
        <f t="shared" si="544"/>
        <v/>
      </c>
      <c r="DX295" s="18">
        <f t="shared" si="545"/>
        <v>1.7817609303844615</v>
      </c>
      <c r="DY295" s="18">
        <f t="shared" si="546"/>
        <v>1.7442059006160602</v>
      </c>
      <c r="DZ295" s="18">
        <f t="shared" si="547"/>
        <v>1.7050817698793399</v>
      </c>
      <c r="EA295" s="18">
        <f t="shared" si="548"/>
        <v>1.6666052479925075</v>
      </c>
      <c r="EB295" s="18">
        <f t="shared" si="549"/>
        <v>1.6284708254145277</v>
      </c>
      <c r="EC295" s="18">
        <f t="shared" si="550"/>
        <v>1.59187518383093</v>
      </c>
      <c r="ED295" s="18">
        <f t="shared" si="551"/>
        <v>1.5555793692797675</v>
      </c>
      <c r="EE295" s="18">
        <f t="shared" si="552"/>
        <v>1.520652901273237</v>
      </c>
      <c r="EF295" s="18">
        <f t="shared" si="553"/>
        <v>1.4857925906149152</v>
      </c>
      <c r="EG295" s="18">
        <f t="shared" si="554"/>
        <v>1.4519982434948446</v>
      </c>
      <c r="EH295" s="18">
        <f t="shared" si="555"/>
        <v>1.4180322962705272</v>
      </c>
      <c r="EI295" s="18">
        <f t="shared" si="556"/>
        <v>1.3847341483902136</v>
      </c>
      <c r="EJ295" s="18">
        <f t="shared" si="557"/>
        <v>1.3513142088962435</v>
      </c>
      <c r="EK295" s="18">
        <f t="shared" si="558"/>
        <v>1.3186494671080049</v>
      </c>
      <c r="EL295" s="18">
        <f t="shared" si="559"/>
        <v>1.2856509126156628</v>
      </c>
      <c r="EM295" s="18">
        <f t="shared" si="560"/>
        <v>1.2534069590548176</v>
      </c>
      <c r="EN295" s="18">
        <f t="shared" si="561"/>
        <v>1.220875614404636</v>
      </c>
      <c r="EO295" s="18">
        <f t="shared" si="562"/>
        <v>1.1891537613223739</v>
      </c>
      <c r="EP295" s="18">
        <f t="shared" si="563"/>
        <v>1.1572330715520354</v>
      </c>
      <c r="EQ295" s="18">
        <f t="shared" si="564"/>
        <v>1.1260296063229958</v>
      </c>
      <c r="ER295" s="18">
        <f t="shared" si="565"/>
        <v>1.094905185936017</v>
      </c>
      <c r="ES295" s="18">
        <f t="shared" si="566"/>
        <v>1.0647475906599471</v>
      </c>
      <c r="ET295" s="18">
        <f t="shared" si="567"/>
        <v>1.0346010238429553</v>
      </c>
      <c r="EU295" s="18">
        <f t="shared" si="568"/>
        <v>1.0054880992934703</v>
      </c>
      <c r="EV295" s="18">
        <f t="shared" si="569"/>
        <v>0.97648008248327023</v>
      </c>
      <c r="EW295" s="18">
        <f t="shared" si="570"/>
        <v>0.94855402741618555</v>
      </c>
      <c r="EX295" s="18">
        <f t="shared" si="571"/>
        <v>0.92081136062204771</v>
      </c>
      <c r="EY295" s="18">
        <f t="shared" si="572"/>
        <v>0.89403341733632602</v>
      </c>
      <c r="EZ295" s="18">
        <f t="shared" si="573"/>
        <v>0.86764963566057796</v>
      </c>
      <c r="FA295" s="18">
        <f t="shared" si="574"/>
        <v>0.84238461693663458</v>
      </c>
      <c r="FB295" s="18">
        <f t="shared" si="575"/>
        <v>0.81741025368769715</v>
      </c>
      <c r="FC295" s="18">
        <f t="shared" si="576"/>
        <v>0.79354641900216449</v>
      </c>
      <c r="FD295" s="18">
        <f t="shared" si="577"/>
        <v>0.77000419365961781</v>
      </c>
      <c r="FE295" s="18">
        <f t="shared" si="578"/>
        <v>0.74755029565557662</v>
      </c>
      <c r="FF295" s="18">
        <f t="shared" si="579"/>
        <v>40.74952568592942</v>
      </c>
      <c r="FG295" s="18">
        <f t="shared" si="580"/>
        <v>0</v>
      </c>
      <c r="FH295" s="18">
        <f t="shared" si="581"/>
        <v>0</v>
      </c>
      <c r="FI295" s="18">
        <f t="shared" si="582"/>
        <v>0</v>
      </c>
      <c r="FJ295" s="18">
        <f t="shared" si="583"/>
        <v>0</v>
      </c>
      <c r="FK295" s="18">
        <f t="shared" si="584"/>
        <v>0</v>
      </c>
      <c r="FL295" s="18">
        <f t="shared" si="585"/>
        <v>0</v>
      </c>
      <c r="FM295" s="18">
        <f t="shared" si="586"/>
        <v>0</v>
      </c>
      <c r="FN295" s="18">
        <f t="shared" si="587"/>
        <v>0</v>
      </c>
      <c r="FO295" s="18">
        <f t="shared" si="588"/>
        <v>0</v>
      </c>
      <c r="FP295" s="18">
        <f t="shared" si="589"/>
        <v>0</v>
      </c>
      <c r="FQ295" s="18">
        <f t="shared" si="590"/>
        <v>0</v>
      </c>
      <c r="FR295" s="18">
        <f t="shared" si="591"/>
        <v>0</v>
      </c>
      <c r="FS295" s="18">
        <f t="shared" si="592"/>
        <v>0</v>
      </c>
      <c r="FT295" s="18">
        <f t="shared" si="593"/>
        <v>0</v>
      </c>
      <c r="FU295" s="18">
        <f t="shared" si="594"/>
        <v>0</v>
      </c>
      <c r="FV295" s="18">
        <f t="shared" si="595"/>
        <v>0</v>
      </c>
      <c r="FW295" s="18">
        <f t="shared" si="596"/>
        <v>0</v>
      </c>
      <c r="FX295" s="18">
        <f t="shared" si="597"/>
        <v>0</v>
      </c>
      <c r="FY295" s="18">
        <f t="shared" si="598"/>
        <v>0</v>
      </c>
      <c r="FZ295" s="18">
        <f t="shared" si="599"/>
        <v>0</v>
      </c>
      <c r="GA295" s="18">
        <f t="shared" si="600"/>
        <v>0</v>
      </c>
      <c r="GB295" s="18">
        <f t="shared" si="601"/>
        <v>0</v>
      </c>
      <c r="GC295" s="18">
        <f t="shared" si="602"/>
        <v>0</v>
      </c>
      <c r="GD295" s="18">
        <f t="shared" si="603"/>
        <v>0</v>
      </c>
      <c r="GE295" s="18">
        <f t="shared" si="604"/>
        <v>0</v>
      </c>
    </row>
    <row r="296" spans="1:187" x14ac:dyDescent="0.2">
      <c r="A296">
        <v>293</v>
      </c>
      <c r="B296" s="16">
        <f>Bonds!B296</f>
        <v>52642</v>
      </c>
      <c r="C296" s="17">
        <f>Bonds!C296</f>
        <v>4.5</v>
      </c>
      <c r="D296">
        <f>Bonds!Q296</f>
        <v>35</v>
      </c>
      <c r="E296">
        <f t="shared" si="484"/>
        <v>0</v>
      </c>
      <c r="F296" s="16">
        <f>IF(1&gt;$D296,"",IF($E296=1,EOMONTH(EDATE(Bonds!$I296,6*(1-1)),0),EDATE(Bonds!$I296,6*(1-1))))</f>
        <v>46433</v>
      </c>
      <c r="G296" s="16">
        <f>IF(2&gt;$D296,"",IF($E296=1,EOMONTH(EDATE(Bonds!$I296,6*(2-1)),0),EDATE(Bonds!$I296,6*(2-1))))</f>
        <v>46614</v>
      </c>
      <c r="H296" s="16">
        <f>IF(3&gt;$D296,"",IF($E296=1,EOMONTH(EDATE(Bonds!$I296,6*(3-1)),0),EDATE(Bonds!$I296,6*(3-1))))</f>
        <v>46798</v>
      </c>
      <c r="I296" s="16">
        <f>IF(4&gt;$D296,"",IF($E296=1,EOMONTH(EDATE(Bonds!$I296,6*(4-1)),0),EDATE(Bonds!$I296,6*(4-1))))</f>
        <v>46980</v>
      </c>
      <c r="J296" s="16">
        <f>IF(5&gt;$D296,"",IF($E296=1,EOMONTH(EDATE(Bonds!$I296,6*(5-1)),0),EDATE(Bonds!$I296,6*(5-1))))</f>
        <v>47164</v>
      </c>
      <c r="K296" s="16">
        <f>IF(6&gt;$D296,"",IF($E296=1,EOMONTH(EDATE(Bonds!$I296,6*(6-1)),0),EDATE(Bonds!$I296,6*(6-1))))</f>
        <v>47345</v>
      </c>
      <c r="L296" s="16">
        <f>IF(7&gt;$D296,"",IF($E296=1,EOMONTH(EDATE(Bonds!$I296,6*(7-1)),0),EDATE(Bonds!$I296,6*(7-1))))</f>
        <v>47529</v>
      </c>
      <c r="M296" s="16">
        <f>IF(8&gt;$D296,"",IF($E296=1,EOMONTH(EDATE(Bonds!$I296,6*(8-1)),0),EDATE(Bonds!$I296,6*(8-1))))</f>
        <v>47710</v>
      </c>
      <c r="N296" s="16">
        <f>IF(9&gt;$D296,"",IF($E296=1,EOMONTH(EDATE(Bonds!$I296,6*(9-1)),0),EDATE(Bonds!$I296,6*(9-1))))</f>
        <v>47894</v>
      </c>
      <c r="O296" s="16">
        <f>IF(10&gt;$D296,"",IF($E296=1,EOMONTH(EDATE(Bonds!$I296,6*(10-1)),0),EDATE(Bonds!$I296,6*(10-1))))</f>
        <v>48075</v>
      </c>
      <c r="P296" s="16">
        <f>IF(11&gt;$D296,"",IF($E296=1,EOMONTH(EDATE(Bonds!$I296,6*(11-1)),0),EDATE(Bonds!$I296,6*(11-1))))</f>
        <v>48259</v>
      </c>
      <c r="Q296" s="16">
        <f>IF(12&gt;$D296,"",IF($E296=1,EOMONTH(EDATE(Bonds!$I296,6*(12-1)),0),EDATE(Bonds!$I296,6*(12-1))))</f>
        <v>48441</v>
      </c>
      <c r="R296" s="16">
        <f>IF(13&gt;$D296,"",IF($E296=1,EOMONTH(EDATE(Bonds!$I296,6*(13-1)),0),EDATE(Bonds!$I296,6*(13-1))))</f>
        <v>48625</v>
      </c>
      <c r="S296" s="16">
        <f>IF(14&gt;$D296,"",IF($E296=1,EOMONTH(EDATE(Bonds!$I296,6*(14-1)),0),EDATE(Bonds!$I296,6*(14-1))))</f>
        <v>48806</v>
      </c>
      <c r="T296" s="16">
        <f>IF(15&gt;$D296,"",IF($E296=1,EOMONTH(EDATE(Bonds!$I296,6*(15-1)),0),EDATE(Bonds!$I296,6*(15-1))))</f>
        <v>48990</v>
      </c>
      <c r="U296" s="16">
        <f>IF(16&gt;$D296,"",IF($E296=1,EOMONTH(EDATE(Bonds!$I296,6*(16-1)),0),EDATE(Bonds!$I296,6*(16-1))))</f>
        <v>49171</v>
      </c>
      <c r="V296" s="16">
        <f>IF(17&gt;$D296,"",IF($E296=1,EOMONTH(EDATE(Bonds!$I296,6*(17-1)),0),EDATE(Bonds!$I296,6*(17-1))))</f>
        <v>49355</v>
      </c>
      <c r="W296" s="16">
        <f>IF(18&gt;$D296,"",IF($E296=1,EOMONTH(EDATE(Bonds!$I296,6*(18-1)),0),EDATE(Bonds!$I296,6*(18-1))))</f>
        <v>49536</v>
      </c>
      <c r="X296" s="16">
        <f>IF(19&gt;$D296,"",IF($E296=1,EOMONTH(EDATE(Bonds!$I296,6*(19-1)),0),EDATE(Bonds!$I296,6*(19-1))))</f>
        <v>49720</v>
      </c>
      <c r="Y296" s="16">
        <f>IF(20&gt;$D296,"",IF($E296=1,EOMONTH(EDATE(Bonds!$I296,6*(20-1)),0),EDATE(Bonds!$I296,6*(20-1))))</f>
        <v>49902</v>
      </c>
      <c r="Z296" s="16">
        <f>IF(21&gt;$D296,"",IF($E296=1,EOMONTH(EDATE(Bonds!$I296,6*(21-1)),0),EDATE(Bonds!$I296,6*(21-1))))</f>
        <v>50086</v>
      </c>
      <c r="AA296" s="16">
        <f>IF(22&gt;$D296,"",IF($E296=1,EOMONTH(EDATE(Bonds!$I296,6*(22-1)),0),EDATE(Bonds!$I296,6*(22-1))))</f>
        <v>50267</v>
      </c>
      <c r="AB296" s="16">
        <f>IF(23&gt;$D296,"",IF($E296=1,EOMONTH(EDATE(Bonds!$I296,6*(23-1)),0),EDATE(Bonds!$I296,6*(23-1))))</f>
        <v>50451</v>
      </c>
      <c r="AC296" s="16">
        <f>IF(24&gt;$D296,"",IF($E296=1,EOMONTH(EDATE(Bonds!$I296,6*(24-1)),0),EDATE(Bonds!$I296,6*(24-1))))</f>
        <v>50632</v>
      </c>
      <c r="AD296" s="16">
        <f>IF(25&gt;$D296,"",IF($E296=1,EOMONTH(EDATE(Bonds!$I296,6*(25-1)),0),EDATE(Bonds!$I296,6*(25-1))))</f>
        <v>50816</v>
      </c>
      <c r="AE296" s="16">
        <f>IF(26&gt;$D296,"",IF($E296=1,EOMONTH(EDATE(Bonds!$I296,6*(26-1)),0),EDATE(Bonds!$I296,6*(26-1))))</f>
        <v>50997</v>
      </c>
      <c r="AF296" s="16">
        <f>IF(27&gt;$D296,"",IF($E296=1,EOMONTH(EDATE(Bonds!$I296,6*(27-1)),0),EDATE(Bonds!$I296,6*(27-1))))</f>
        <v>51181</v>
      </c>
      <c r="AG296" s="16">
        <f>IF(28&gt;$D296,"",IF($E296=1,EOMONTH(EDATE(Bonds!$I296,6*(28-1)),0),EDATE(Bonds!$I296,6*(28-1))))</f>
        <v>51363</v>
      </c>
      <c r="AH296" s="16">
        <f>IF(29&gt;$D296,"",IF($E296=1,EOMONTH(EDATE(Bonds!$I296,6*(29-1)),0),EDATE(Bonds!$I296,6*(29-1))))</f>
        <v>51547</v>
      </c>
      <c r="AI296" s="16">
        <f>IF(30&gt;$D296,"",IF($E296=1,EOMONTH(EDATE(Bonds!$I296,6*(30-1)),0),EDATE(Bonds!$I296,6*(30-1))))</f>
        <v>51728</v>
      </c>
      <c r="AJ296" s="16">
        <f>IF(31&gt;$D296,"",IF($E296=1,EOMONTH(EDATE(Bonds!$I296,6*(31-1)),0),EDATE(Bonds!$I296,6*(31-1))))</f>
        <v>51912</v>
      </c>
      <c r="AK296" s="16">
        <f>IF(32&gt;$D296,"",IF($E296=1,EOMONTH(EDATE(Bonds!$I296,6*(32-1)),0),EDATE(Bonds!$I296,6*(32-1))))</f>
        <v>52093</v>
      </c>
      <c r="AL296" s="16">
        <f>IF(33&gt;$D296,"",IF($E296=1,EOMONTH(EDATE(Bonds!$I296,6*(33-1)),0),EDATE(Bonds!$I296,6*(33-1))))</f>
        <v>52277</v>
      </c>
      <c r="AM296" s="16">
        <f>IF(34&gt;$D296,"",IF($E296=1,EOMONTH(EDATE(Bonds!$I296,6*(34-1)),0),EDATE(Bonds!$I296,6*(34-1))))</f>
        <v>52458</v>
      </c>
      <c r="AN296" s="16">
        <f>IF(35&gt;$D296,"",IF($E296=1,EOMONTH(EDATE(Bonds!$I296,6*(35-1)),0),EDATE(Bonds!$I296,6*(35-1))))</f>
        <v>52642</v>
      </c>
      <c r="AO296" s="16" t="str">
        <f>IF(36&gt;$D296,"",IF($E296=1,EOMONTH(EDATE(Bonds!$I296,6*(36-1)),0),EDATE(Bonds!$I296,6*(36-1))))</f>
        <v/>
      </c>
      <c r="AP296" s="16" t="str">
        <f>IF(37&gt;$D296,"",IF($E296=1,EOMONTH(EDATE(Bonds!$I296,6*(37-1)),0),EDATE(Bonds!$I296,6*(37-1))))</f>
        <v/>
      </c>
      <c r="AQ296" s="16" t="str">
        <f>IF(38&gt;$D296,"",IF($E296=1,EOMONTH(EDATE(Bonds!$I296,6*(38-1)),0),EDATE(Bonds!$I296,6*(38-1))))</f>
        <v/>
      </c>
      <c r="AR296" s="16" t="str">
        <f>IF(39&gt;$D296,"",IF($E296=1,EOMONTH(EDATE(Bonds!$I296,6*(39-1)),0),EDATE(Bonds!$I296,6*(39-1))))</f>
        <v/>
      </c>
      <c r="AS296" s="16" t="str">
        <f>IF(40&gt;$D296,"",IF($E296=1,EOMONTH(EDATE(Bonds!$I296,6*(40-1)),0),EDATE(Bonds!$I296,6*(40-1))))</f>
        <v/>
      </c>
      <c r="AT296" s="16" t="str">
        <f>IF(41&gt;$D296,"",IF($E296=1,EOMONTH(EDATE(Bonds!$I296,6*(41-1)),0),EDATE(Bonds!$I296,6*(41-1))))</f>
        <v/>
      </c>
      <c r="AU296" s="16" t="str">
        <f>IF(42&gt;$D296,"",IF($E296=1,EOMONTH(EDATE(Bonds!$I296,6*(42-1)),0),EDATE(Bonds!$I296,6*(42-1))))</f>
        <v/>
      </c>
      <c r="AV296" s="16" t="str">
        <f>IF(43&gt;$D296,"",IF($E296=1,EOMONTH(EDATE(Bonds!$I296,6*(43-1)),0),EDATE(Bonds!$I296,6*(43-1))))</f>
        <v/>
      </c>
      <c r="AW296" s="16" t="str">
        <f>IF(44&gt;$D296,"",IF($E296=1,EOMONTH(EDATE(Bonds!$I296,6*(44-1)),0),EDATE(Bonds!$I296,6*(44-1))))</f>
        <v/>
      </c>
      <c r="AX296" s="16" t="str">
        <f>IF(45&gt;$D296,"",IF($E296=1,EOMONTH(EDATE(Bonds!$I296,6*(45-1)),0),EDATE(Bonds!$I296,6*(45-1))))</f>
        <v/>
      </c>
      <c r="AY296" s="16" t="str">
        <f>IF(46&gt;$D296,"",IF($E296=1,EOMONTH(EDATE(Bonds!$I296,6*(46-1)),0),EDATE(Bonds!$I296,6*(46-1))))</f>
        <v/>
      </c>
      <c r="AZ296" s="16" t="str">
        <f>IF(47&gt;$D296,"",IF($E296=1,EOMONTH(EDATE(Bonds!$I296,6*(47-1)),0),EDATE(Bonds!$I296,6*(47-1))))</f>
        <v/>
      </c>
      <c r="BA296" s="16" t="str">
        <f>IF(48&gt;$D296,"",IF($E296=1,EOMONTH(EDATE(Bonds!$I296,6*(48-1)),0),EDATE(Bonds!$I296,6*(48-1))))</f>
        <v/>
      </c>
      <c r="BB296" s="16" t="str">
        <f>IF(49&gt;$D296,"",IF($E296=1,EOMONTH(EDATE(Bonds!$I296,6*(49-1)),0),EDATE(Bonds!$I296,6*(49-1))))</f>
        <v/>
      </c>
      <c r="BC296" s="16" t="str">
        <f>IF(50&gt;$D296,"",IF($E296=1,EOMONTH(EDATE(Bonds!$I296,6*(50-1)),0),EDATE(Bonds!$I296,6*(50-1))))</f>
        <v/>
      </c>
      <c r="BD296" s="16" t="str">
        <f>IF(51&gt;$D296,"",IF($E296=1,EOMONTH(EDATE(Bonds!$I296,6*(51-1)),0),EDATE(Bonds!$I296,6*(51-1))))</f>
        <v/>
      </c>
      <c r="BE296" s="16" t="str">
        <f>IF(52&gt;$D296,"",IF($E296=1,EOMONTH(EDATE(Bonds!$I296,6*(52-1)),0),EDATE(Bonds!$I296,6*(52-1))))</f>
        <v/>
      </c>
      <c r="BF296" s="16" t="str">
        <f>IF(53&gt;$D296,"",IF($E296=1,EOMONTH(EDATE(Bonds!$I296,6*(53-1)),0),EDATE(Bonds!$I296,6*(53-1))))</f>
        <v/>
      </c>
      <c r="BG296" s="16" t="str">
        <f>IF(54&gt;$D296,"",IF($E296=1,EOMONTH(EDATE(Bonds!$I296,6*(54-1)),0),EDATE(Bonds!$I296,6*(54-1))))</f>
        <v/>
      </c>
      <c r="BH296" s="16" t="str">
        <f>IF(55&gt;$D296,"",IF($E296=1,EOMONTH(EDATE(Bonds!$I296,6*(55-1)),0),EDATE(Bonds!$I296,6*(55-1))))</f>
        <v/>
      </c>
      <c r="BI296" s="16" t="str">
        <f>IF(56&gt;$D296,"",IF($E296=1,EOMONTH(EDATE(Bonds!$I296,6*(56-1)),0),EDATE(Bonds!$I296,6*(56-1))))</f>
        <v/>
      </c>
      <c r="BJ296" s="16" t="str">
        <f>IF(57&gt;$D296,"",IF($E296=1,EOMONTH(EDATE(Bonds!$I296,6*(57-1)),0),EDATE(Bonds!$I296,6*(57-1))))</f>
        <v/>
      </c>
      <c r="BK296" s="16" t="str">
        <f>IF(58&gt;$D296,"",IF($E296=1,EOMONTH(EDATE(Bonds!$I296,6*(58-1)),0),EDATE(Bonds!$I296,6*(58-1))))</f>
        <v/>
      </c>
      <c r="BL296" s="16" t="str">
        <f>IF(59&gt;$D296,"",IF($E296=1,EOMONTH(EDATE(Bonds!$I296,6*(59-1)),0),EDATE(Bonds!$I296,6*(59-1))))</f>
        <v/>
      </c>
      <c r="BM296" s="16" t="str">
        <f>IF(60&gt;$D296,"",IF($E296=1,EOMONTH(EDATE(Bonds!$I296,6*(60-1)),0),EDATE(Bonds!$I296,6*(60-1))))</f>
        <v/>
      </c>
      <c r="BO296" s="22">
        <f t="shared" si="485"/>
        <v>3.9020657449939315E-2</v>
      </c>
      <c r="BP296" s="22">
        <f t="shared" si="486"/>
        <v>4.1110910077221674E-2</v>
      </c>
      <c r="BQ296" s="22">
        <f t="shared" si="487"/>
        <v>4.2474903504774571E-2</v>
      </c>
      <c r="BR296" s="22">
        <f t="shared" si="488"/>
        <v>4.3324176224102208E-2</v>
      </c>
      <c r="BS296" s="22">
        <f t="shared" si="489"/>
        <v>4.3859676958404203E-2</v>
      </c>
      <c r="BT296" s="22">
        <f t="shared" si="490"/>
        <v>4.4193064657407355E-2</v>
      </c>
      <c r="BU296" s="22">
        <f t="shared" si="491"/>
        <v>4.4421617888674783E-2</v>
      </c>
      <c r="BV296" s="22">
        <f t="shared" si="492"/>
        <v>4.4594344852586863E-2</v>
      </c>
      <c r="BW296" s="22">
        <f t="shared" si="493"/>
        <v>4.4754437131412791E-2</v>
      </c>
      <c r="BX296" s="22">
        <f t="shared" si="494"/>
        <v>4.4919387561918309E-2</v>
      </c>
      <c r="BY296" s="22">
        <f t="shared" si="495"/>
        <v>4.5107990909957416E-2</v>
      </c>
      <c r="BZ296" s="22">
        <f t="shared" si="496"/>
        <v>4.5321776780841601E-2</v>
      </c>
      <c r="CA296" s="22">
        <f t="shared" si="497"/>
        <v>4.5567503306295901E-2</v>
      </c>
      <c r="CB296" s="22">
        <f t="shared" si="498"/>
        <v>4.583740404551357E-2</v>
      </c>
      <c r="CC296" s="22">
        <f t="shared" si="499"/>
        <v>4.6137769365832942E-2</v>
      </c>
      <c r="CD296" s="22">
        <f t="shared" si="500"/>
        <v>4.645521716226661E-2</v>
      </c>
      <c r="CE296" s="22">
        <f t="shared" si="501"/>
        <v>4.6796125322790962E-2</v>
      </c>
      <c r="CF296" s="22">
        <f t="shared" si="502"/>
        <v>4.7145200785802852E-2</v>
      </c>
      <c r="CG296" s="22">
        <f t="shared" si="503"/>
        <v>4.7509852279928627E-2</v>
      </c>
      <c r="CH296" s="22">
        <f t="shared" si="504"/>
        <v>4.7876381656252784E-2</v>
      </c>
      <c r="CI296" s="22">
        <f t="shared" si="505"/>
        <v>4.8249241487260196E-2</v>
      </c>
      <c r="CJ296" s="22">
        <f t="shared" si="506"/>
        <v>4.8615125031018294E-2</v>
      </c>
      <c r="CK296" s="22">
        <f t="shared" si="507"/>
        <v>4.8983317960358812E-2</v>
      </c>
      <c r="CL296" s="22">
        <f t="shared" si="508"/>
        <v>4.9339393167434041E-2</v>
      </c>
      <c r="CM296" s="22">
        <f t="shared" si="509"/>
        <v>4.9693029322884663E-2</v>
      </c>
      <c r="CN296" s="22">
        <f t="shared" si="510"/>
        <v>5.0030933085680324E-2</v>
      </c>
      <c r="CO296" s="22">
        <f t="shared" si="511"/>
        <v>5.0362800518050539E-2</v>
      </c>
      <c r="CP296" s="22">
        <f t="shared" si="512"/>
        <v>5.0678294681596112E-2</v>
      </c>
      <c r="CQ296" s="22">
        <f t="shared" si="513"/>
        <v>5.098334388969953E-2</v>
      </c>
      <c r="CR296" s="22">
        <f t="shared" si="514"/>
        <v>5.1268996476874704E-2</v>
      </c>
      <c r="CS296" s="22">
        <f t="shared" si="515"/>
        <v>5.1544114925173128E-2</v>
      </c>
      <c r="CT296" s="22">
        <f t="shared" si="516"/>
        <v>5.1799291672985331E-2</v>
      </c>
      <c r="CU296" s="22">
        <f t="shared" si="517"/>
        <v>5.2042679103669207E-2</v>
      </c>
      <c r="CV296" s="22">
        <f t="shared" si="518"/>
        <v>5.2266158686805723E-2</v>
      </c>
      <c r="CW296" s="22">
        <f t="shared" si="519"/>
        <v>5.2477056134175359E-2</v>
      </c>
      <c r="CX296" s="22" t="str">
        <f t="shared" si="520"/>
        <v/>
      </c>
      <c r="CY296" s="22" t="str">
        <f t="shared" si="521"/>
        <v/>
      </c>
      <c r="CZ296" s="22" t="str">
        <f t="shared" si="522"/>
        <v/>
      </c>
      <c r="DA296" s="22" t="str">
        <f t="shared" si="523"/>
        <v/>
      </c>
      <c r="DB296" s="22" t="str">
        <f t="shared" si="524"/>
        <v/>
      </c>
      <c r="DC296" s="22" t="str">
        <f t="shared" si="525"/>
        <v/>
      </c>
      <c r="DD296" s="22" t="str">
        <f t="shared" si="526"/>
        <v/>
      </c>
      <c r="DE296" s="22" t="str">
        <f t="shared" si="527"/>
        <v/>
      </c>
      <c r="DF296" s="22" t="str">
        <f t="shared" si="528"/>
        <v/>
      </c>
      <c r="DG296" s="22" t="str">
        <f t="shared" si="529"/>
        <v/>
      </c>
      <c r="DH296" s="22" t="str">
        <f t="shared" si="530"/>
        <v/>
      </c>
      <c r="DI296" s="22" t="str">
        <f t="shared" si="531"/>
        <v/>
      </c>
      <c r="DJ296" s="22" t="str">
        <f t="shared" si="532"/>
        <v/>
      </c>
      <c r="DK296" s="22" t="str">
        <f t="shared" si="533"/>
        <v/>
      </c>
      <c r="DL296" s="22" t="str">
        <f t="shared" si="534"/>
        <v/>
      </c>
      <c r="DM296" s="22" t="str">
        <f t="shared" si="535"/>
        <v/>
      </c>
      <c r="DN296" s="22" t="str">
        <f t="shared" si="536"/>
        <v/>
      </c>
      <c r="DO296" s="22" t="str">
        <f t="shared" si="537"/>
        <v/>
      </c>
      <c r="DP296" s="22" t="str">
        <f t="shared" si="538"/>
        <v/>
      </c>
      <c r="DQ296" s="22" t="str">
        <f t="shared" si="539"/>
        <v/>
      </c>
      <c r="DR296" s="22" t="str">
        <f t="shared" si="540"/>
        <v/>
      </c>
      <c r="DS296" s="22" t="str">
        <f t="shared" si="541"/>
        <v/>
      </c>
      <c r="DT296" s="22" t="str">
        <f t="shared" si="542"/>
        <v/>
      </c>
      <c r="DU296" s="22" t="str">
        <f t="shared" si="543"/>
        <v/>
      </c>
      <c r="DV296" s="22" t="str">
        <f t="shared" si="544"/>
        <v/>
      </c>
      <c r="DX296" s="18">
        <f t="shared" si="545"/>
        <v>2.211841154960021</v>
      </c>
      <c r="DY296" s="18">
        <f t="shared" si="546"/>
        <v>2.1652211180061434</v>
      </c>
      <c r="DZ296" s="18">
        <f t="shared" si="547"/>
        <v>2.1166532315743529</v>
      </c>
      <c r="EA296" s="18">
        <f t="shared" si="548"/>
        <v>2.0688892733700093</v>
      </c>
      <c r="EB296" s="18">
        <f t="shared" si="549"/>
        <v>2.0215499901697584</v>
      </c>
      <c r="EC296" s="18">
        <f t="shared" si="550"/>
        <v>1.9761209178590855</v>
      </c>
      <c r="ED296" s="18">
        <f t="shared" si="551"/>
        <v>1.9310640446231595</v>
      </c>
      <c r="EE296" s="18">
        <f t="shared" si="552"/>
        <v>1.8877070498564321</v>
      </c>
      <c r="EF296" s="18">
        <f t="shared" si="553"/>
        <v>1.8444321814529983</v>
      </c>
      <c r="EG296" s="18">
        <f t="shared" si="554"/>
        <v>1.8024805781315312</v>
      </c>
      <c r="EH296" s="18">
        <f t="shared" si="555"/>
        <v>1.7603159539909994</v>
      </c>
      <c r="EI296" s="18">
        <f t="shared" si="556"/>
        <v>1.7189803221395754</v>
      </c>
      <c r="EJ296" s="18">
        <f t="shared" si="557"/>
        <v>1.677493500698785</v>
      </c>
      <c r="EK296" s="18">
        <f t="shared" si="558"/>
        <v>1.6369441660651096</v>
      </c>
      <c r="EL296" s="18">
        <f t="shared" si="559"/>
        <v>1.5959804432470295</v>
      </c>
      <c r="EM296" s="18">
        <f t="shared" si="560"/>
        <v>1.5559534664128769</v>
      </c>
      <c r="EN296" s="18">
        <f t="shared" si="561"/>
        <v>1.5155697282264446</v>
      </c>
      <c r="EO296" s="18">
        <f t="shared" si="562"/>
        <v>1.4761908761243263</v>
      </c>
      <c r="EP296" s="18">
        <f t="shared" si="563"/>
        <v>1.4365651922714922</v>
      </c>
      <c r="EQ296" s="18">
        <f t="shared" si="564"/>
        <v>1.3978298561250984</v>
      </c>
      <c r="ER296" s="18">
        <f t="shared" si="565"/>
        <v>1.359192644610228</v>
      </c>
      <c r="ES296" s="18">
        <f t="shared" si="566"/>
        <v>1.3217556297847619</v>
      </c>
      <c r="ET296" s="18">
        <f t="shared" si="567"/>
        <v>1.2843323054602203</v>
      </c>
      <c r="EU296" s="18">
        <f t="shared" si="568"/>
        <v>1.2481921232608595</v>
      </c>
      <c r="EV296" s="18">
        <f t="shared" si="569"/>
        <v>1.2121821713585423</v>
      </c>
      <c r="EW296" s="18">
        <f t="shared" si="570"/>
        <v>1.1775153443787132</v>
      </c>
      <c r="EX296" s="18">
        <f t="shared" si="571"/>
        <v>1.14307617180668</v>
      </c>
      <c r="EY296" s="18">
        <f t="shared" si="572"/>
        <v>1.1098345870381978</v>
      </c>
      <c r="EZ296" s="18">
        <f t="shared" si="573"/>
        <v>1.0770823063372692</v>
      </c>
      <c r="FA296" s="18">
        <f t="shared" si="574"/>
        <v>1.0457188348178912</v>
      </c>
      <c r="FB296" s="18">
        <f t="shared" si="575"/>
        <v>1.014716176991624</v>
      </c>
      <c r="FC296" s="18">
        <f t="shared" si="576"/>
        <v>0.98509210634751465</v>
      </c>
      <c r="FD296" s="18">
        <f t="shared" si="577"/>
        <v>0.95586727488780143</v>
      </c>
      <c r="FE296" s="18">
        <f t="shared" si="578"/>
        <v>0.92799347046899161</v>
      </c>
      <c r="FF296" s="18">
        <f t="shared" si="579"/>
        <v>40.924631075617263</v>
      </c>
      <c r="FG296" s="18">
        <f t="shared" si="580"/>
        <v>0</v>
      </c>
      <c r="FH296" s="18">
        <f t="shared" si="581"/>
        <v>0</v>
      </c>
      <c r="FI296" s="18">
        <f t="shared" si="582"/>
        <v>0</v>
      </c>
      <c r="FJ296" s="18">
        <f t="shared" si="583"/>
        <v>0</v>
      </c>
      <c r="FK296" s="18">
        <f t="shared" si="584"/>
        <v>0</v>
      </c>
      <c r="FL296" s="18">
        <f t="shared" si="585"/>
        <v>0</v>
      </c>
      <c r="FM296" s="18">
        <f t="shared" si="586"/>
        <v>0</v>
      </c>
      <c r="FN296" s="18">
        <f t="shared" si="587"/>
        <v>0</v>
      </c>
      <c r="FO296" s="18">
        <f t="shared" si="588"/>
        <v>0</v>
      </c>
      <c r="FP296" s="18">
        <f t="shared" si="589"/>
        <v>0</v>
      </c>
      <c r="FQ296" s="18">
        <f t="shared" si="590"/>
        <v>0</v>
      </c>
      <c r="FR296" s="18">
        <f t="shared" si="591"/>
        <v>0</v>
      </c>
      <c r="FS296" s="18">
        <f t="shared" si="592"/>
        <v>0</v>
      </c>
      <c r="FT296" s="18">
        <f t="shared" si="593"/>
        <v>0</v>
      </c>
      <c r="FU296" s="18">
        <f t="shared" si="594"/>
        <v>0</v>
      </c>
      <c r="FV296" s="18">
        <f t="shared" si="595"/>
        <v>0</v>
      </c>
      <c r="FW296" s="18">
        <f t="shared" si="596"/>
        <v>0</v>
      </c>
      <c r="FX296" s="18">
        <f t="shared" si="597"/>
        <v>0</v>
      </c>
      <c r="FY296" s="18">
        <f t="shared" si="598"/>
        <v>0</v>
      </c>
      <c r="FZ296" s="18">
        <f t="shared" si="599"/>
        <v>0</v>
      </c>
      <c r="GA296" s="18">
        <f t="shared" si="600"/>
        <v>0</v>
      </c>
      <c r="GB296" s="18">
        <f t="shared" si="601"/>
        <v>0</v>
      </c>
      <c r="GC296" s="18">
        <f t="shared" si="602"/>
        <v>0</v>
      </c>
      <c r="GD296" s="18">
        <f t="shared" si="603"/>
        <v>0</v>
      </c>
      <c r="GE296" s="18">
        <f t="shared" si="604"/>
        <v>0</v>
      </c>
    </row>
    <row r="297" spans="1:187" x14ac:dyDescent="0.2">
      <c r="A297">
        <v>294</v>
      </c>
      <c r="B297" s="16">
        <f>Bonds!B297</f>
        <v>52732</v>
      </c>
      <c r="C297" s="17">
        <f>Bonds!C297</f>
        <v>3.375</v>
      </c>
      <c r="D297">
        <f>Bonds!Q297</f>
        <v>36</v>
      </c>
      <c r="E297">
        <f t="shared" si="484"/>
        <v>0</v>
      </c>
      <c r="F297" s="16">
        <f>IF(1&gt;$D297,"",IF($E297=1,EOMONTH(EDATE(Bonds!$I297,6*(1-1)),0),EDATE(Bonds!$I297,6*(1-1))))</f>
        <v>46341</v>
      </c>
      <c r="G297" s="16">
        <f>IF(2&gt;$D297,"",IF($E297=1,EOMONTH(EDATE(Bonds!$I297,6*(2-1)),0),EDATE(Bonds!$I297,6*(2-1))))</f>
        <v>46522</v>
      </c>
      <c r="H297" s="16">
        <f>IF(3&gt;$D297,"",IF($E297=1,EOMONTH(EDATE(Bonds!$I297,6*(3-1)),0),EDATE(Bonds!$I297,6*(3-1))))</f>
        <v>46706</v>
      </c>
      <c r="I297" s="16">
        <f>IF(4&gt;$D297,"",IF($E297=1,EOMONTH(EDATE(Bonds!$I297,6*(4-1)),0),EDATE(Bonds!$I297,6*(4-1))))</f>
        <v>46888</v>
      </c>
      <c r="J297" s="16">
        <f>IF(5&gt;$D297,"",IF($E297=1,EOMONTH(EDATE(Bonds!$I297,6*(5-1)),0),EDATE(Bonds!$I297,6*(5-1))))</f>
        <v>47072</v>
      </c>
      <c r="K297" s="16">
        <f>IF(6&gt;$D297,"",IF($E297=1,EOMONTH(EDATE(Bonds!$I297,6*(6-1)),0),EDATE(Bonds!$I297,6*(6-1))))</f>
        <v>47253</v>
      </c>
      <c r="L297" s="16">
        <f>IF(7&gt;$D297,"",IF($E297=1,EOMONTH(EDATE(Bonds!$I297,6*(7-1)),0),EDATE(Bonds!$I297,6*(7-1))))</f>
        <v>47437</v>
      </c>
      <c r="M297" s="16">
        <f>IF(8&gt;$D297,"",IF($E297=1,EOMONTH(EDATE(Bonds!$I297,6*(8-1)),0),EDATE(Bonds!$I297,6*(8-1))))</f>
        <v>47618</v>
      </c>
      <c r="N297" s="16">
        <f>IF(9&gt;$D297,"",IF($E297=1,EOMONTH(EDATE(Bonds!$I297,6*(9-1)),0),EDATE(Bonds!$I297,6*(9-1))))</f>
        <v>47802</v>
      </c>
      <c r="O297" s="16">
        <f>IF(10&gt;$D297,"",IF($E297=1,EOMONTH(EDATE(Bonds!$I297,6*(10-1)),0),EDATE(Bonds!$I297,6*(10-1))))</f>
        <v>47983</v>
      </c>
      <c r="P297" s="16">
        <f>IF(11&gt;$D297,"",IF($E297=1,EOMONTH(EDATE(Bonds!$I297,6*(11-1)),0),EDATE(Bonds!$I297,6*(11-1))))</f>
        <v>48167</v>
      </c>
      <c r="Q297" s="16">
        <f>IF(12&gt;$D297,"",IF($E297=1,EOMONTH(EDATE(Bonds!$I297,6*(12-1)),0),EDATE(Bonds!$I297,6*(12-1))))</f>
        <v>48349</v>
      </c>
      <c r="R297" s="16">
        <f>IF(13&gt;$D297,"",IF($E297=1,EOMONTH(EDATE(Bonds!$I297,6*(13-1)),0),EDATE(Bonds!$I297,6*(13-1))))</f>
        <v>48533</v>
      </c>
      <c r="S297" s="16">
        <f>IF(14&gt;$D297,"",IF($E297=1,EOMONTH(EDATE(Bonds!$I297,6*(14-1)),0),EDATE(Bonds!$I297,6*(14-1))))</f>
        <v>48714</v>
      </c>
      <c r="T297" s="16">
        <f>IF(15&gt;$D297,"",IF($E297=1,EOMONTH(EDATE(Bonds!$I297,6*(15-1)),0),EDATE(Bonds!$I297,6*(15-1))))</f>
        <v>48898</v>
      </c>
      <c r="U297" s="16">
        <f>IF(16&gt;$D297,"",IF($E297=1,EOMONTH(EDATE(Bonds!$I297,6*(16-1)),0),EDATE(Bonds!$I297,6*(16-1))))</f>
        <v>49079</v>
      </c>
      <c r="V297" s="16">
        <f>IF(17&gt;$D297,"",IF($E297=1,EOMONTH(EDATE(Bonds!$I297,6*(17-1)),0),EDATE(Bonds!$I297,6*(17-1))))</f>
        <v>49263</v>
      </c>
      <c r="W297" s="16">
        <f>IF(18&gt;$D297,"",IF($E297=1,EOMONTH(EDATE(Bonds!$I297,6*(18-1)),0),EDATE(Bonds!$I297,6*(18-1))))</f>
        <v>49444</v>
      </c>
      <c r="X297" s="16">
        <f>IF(19&gt;$D297,"",IF($E297=1,EOMONTH(EDATE(Bonds!$I297,6*(19-1)),0),EDATE(Bonds!$I297,6*(19-1))))</f>
        <v>49628</v>
      </c>
      <c r="Y297" s="16">
        <f>IF(20&gt;$D297,"",IF($E297=1,EOMONTH(EDATE(Bonds!$I297,6*(20-1)),0),EDATE(Bonds!$I297,6*(20-1))))</f>
        <v>49810</v>
      </c>
      <c r="Z297" s="16">
        <f>IF(21&gt;$D297,"",IF($E297=1,EOMONTH(EDATE(Bonds!$I297,6*(21-1)),0),EDATE(Bonds!$I297,6*(21-1))))</f>
        <v>49994</v>
      </c>
      <c r="AA297" s="16">
        <f>IF(22&gt;$D297,"",IF($E297=1,EOMONTH(EDATE(Bonds!$I297,6*(22-1)),0),EDATE(Bonds!$I297,6*(22-1))))</f>
        <v>50175</v>
      </c>
      <c r="AB297" s="16">
        <f>IF(23&gt;$D297,"",IF($E297=1,EOMONTH(EDATE(Bonds!$I297,6*(23-1)),0),EDATE(Bonds!$I297,6*(23-1))))</f>
        <v>50359</v>
      </c>
      <c r="AC297" s="16">
        <f>IF(24&gt;$D297,"",IF($E297=1,EOMONTH(EDATE(Bonds!$I297,6*(24-1)),0),EDATE(Bonds!$I297,6*(24-1))))</f>
        <v>50540</v>
      </c>
      <c r="AD297" s="16">
        <f>IF(25&gt;$D297,"",IF($E297=1,EOMONTH(EDATE(Bonds!$I297,6*(25-1)),0),EDATE(Bonds!$I297,6*(25-1))))</f>
        <v>50724</v>
      </c>
      <c r="AE297" s="16">
        <f>IF(26&gt;$D297,"",IF($E297=1,EOMONTH(EDATE(Bonds!$I297,6*(26-1)),0),EDATE(Bonds!$I297,6*(26-1))))</f>
        <v>50905</v>
      </c>
      <c r="AF297" s="16">
        <f>IF(27&gt;$D297,"",IF($E297=1,EOMONTH(EDATE(Bonds!$I297,6*(27-1)),0),EDATE(Bonds!$I297,6*(27-1))))</f>
        <v>51089</v>
      </c>
      <c r="AG297" s="16">
        <f>IF(28&gt;$D297,"",IF($E297=1,EOMONTH(EDATE(Bonds!$I297,6*(28-1)),0),EDATE(Bonds!$I297,6*(28-1))))</f>
        <v>51271</v>
      </c>
      <c r="AH297" s="16">
        <f>IF(29&gt;$D297,"",IF($E297=1,EOMONTH(EDATE(Bonds!$I297,6*(29-1)),0),EDATE(Bonds!$I297,6*(29-1))))</f>
        <v>51455</v>
      </c>
      <c r="AI297" s="16">
        <f>IF(30&gt;$D297,"",IF($E297=1,EOMONTH(EDATE(Bonds!$I297,6*(30-1)),0),EDATE(Bonds!$I297,6*(30-1))))</f>
        <v>51636</v>
      </c>
      <c r="AJ297" s="16">
        <f>IF(31&gt;$D297,"",IF($E297=1,EOMONTH(EDATE(Bonds!$I297,6*(31-1)),0),EDATE(Bonds!$I297,6*(31-1))))</f>
        <v>51820</v>
      </c>
      <c r="AK297" s="16">
        <f>IF(32&gt;$D297,"",IF($E297=1,EOMONTH(EDATE(Bonds!$I297,6*(32-1)),0),EDATE(Bonds!$I297,6*(32-1))))</f>
        <v>52001</v>
      </c>
      <c r="AL297" s="16">
        <f>IF(33&gt;$D297,"",IF($E297=1,EOMONTH(EDATE(Bonds!$I297,6*(33-1)),0),EDATE(Bonds!$I297,6*(33-1))))</f>
        <v>52185</v>
      </c>
      <c r="AM297" s="16">
        <f>IF(34&gt;$D297,"",IF($E297=1,EOMONTH(EDATE(Bonds!$I297,6*(34-1)),0),EDATE(Bonds!$I297,6*(34-1))))</f>
        <v>52366</v>
      </c>
      <c r="AN297" s="16">
        <f>IF(35&gt;$D297,"",IF($E297=1,EOMONTH(EDATE(Bonds!$I297,6*(35-1)),0),EDATE(Bonds!$I297,6*(35-1))))</f>
        <v>52550</v>
      </c>
      <c r="AO297" s="16">
        <f>IF(36&gt;$D297,"",IF($E297=1,EOMONTH(EDATE(Bonds!$I297,6*(36-1)),0),EDATE(Bonds!$I297,6*(36-1))))</f>
        <v>52732</v>
      </c>
      <c r="AP297" s="16" t="str">
        <f>IF(37&gt;$D297,"",IF($E297=1,EOMONTH(EDATE(Bonds!$I297,6*(37-1)),0),EDATE(Bonds!$I297,6*(37-1))))</f>
        <v/>
      </c>
      <c r="AQ297" s="16" t="str">
        <f>IF(38&gt;$D297,"",IF($E297=1,EOMONTH(EDATE(Bonds!$I297,6*(38-1)),0),EDATE(Bonds!$I297,6*(38-1))))</f>
        <v/>
      </c>
      <c r="AR297" s="16" t="str">
        <f>IF(39&gt;$D297,"",IF($E297=1,EOMONTH(EDATE(Bonds!$I297,6*(39-1)),0),EDATE(Bonds!$I297,6*(39-1))))</f>
        <v/>
      </c>
      <c r="AS297" s="16" t="str">
        <f>IF(40&gt;$D297,"",IF($E297=1,EOMONTH(EDATE(Bonds!$I297,6*(40-1)),0),EDATE(Bonds!$I297,6*(40-1))))</f>
        <v/>
      </c>
      <c r="AT297" s="16" t="str">
        <f>IF(41&gt;$D297,"",IF($E297=1,EOMONTH(EDATE(Bonds!$I297,6*(41-1)),0),EDATE(Bonds!$I297,6*(41-1))))</f>
        <v/>
      </c>
      <c r="AU297" s="16" t="str">
        <f>IF(42&gt;$D297,"",IF($E297=1,EOMONTH(EDATE(Bonds!$I297,6*(42-1)),0),EDATE(Bonds!$I297,6*(42-1))))</f>
        <v/>
      </c>
      <c r="AV297" s="16" t="str">
        <f>IF(43&gt;$D297,"",IF($E297=1,EOMONTH(EDATE(Bonds!$I297,6*(43-1)),0),EDATE(Bonds!$I297,6*(43-1))))</f>
        <v/>
      </c>
      <c r="AW297" s="16" t="str">
        <f>IF(44&gt;$D297,"",IF($E297=1,EOMONTH(EDATE(Bonds!$I297,6*(44-1)),0),EDATE(Bonds!$I297,6*(44-1))))</f>
        <v/>
      </c>
      <c r="AX297" s="16" t="str">
        <f>IF(45&gt;$D297,"",IF($E297=1,EOMONTH(EDATE(Bonds!$I297,6*(45-1)),0),EDATE(Bonds!$I297,6*(45-1))))</f>
        <v/>
      </c>
      <c r="AY297" s="16" t="str">
        <f>IF(46&gt;$D297,"",IF($E297=1,EOMONTH(EDATE(Bonds!$I297,6*(46-1)),0),EDATE(Bonds!$I297,6*(46-1))))</f>
        <v/>
      </c>
      <c r="AZ297" s="16" t="str">
        <f>IF(47&gt;$D297,"",IF($E297=1,EOMONTH(EDATE(Bonds!$I297,6*(47-1)),0),EDATE(Bonds!$I297,6*(47-1))))</f>
        <v/>
      </c>
      <c r="BA297" s="16" t="str">
        <f>IF(48&gt;$D297,"",IF($E297=1,EOMONTH(EDATE(Bonds!$I297,6*(48-1)),0),EDATE(Bonds!$I297,6*(48-1))))</f>
        <v/>
      </c>
      <c r="BB297" s="16" t="str">
        <f>IF(49&gt;$D297,"",IF($E297=1,EOMONTH(EDATE(Bonds!$I297,6*(49-1)),0),EDATE(Bonds!$I297,6*(49-1))))</f>
        <v/>
      </c>
      <c r="BC297" s="16" t="str">
        <f>IF(50&gt;$D297,"",IF($E297=1,EOMONTH(EDATE(Bonds!$I297,6*(50-1)),0),EDATE(Bonds!$I297,6*(50-1))))</f>
        <v/>
      </c>
      <c r="BD297" s="16" t="str">
        <f>IF(51&gt;$D297,"",IF($E297=1,EOMONTH(EDATE(Bonds!$I297,6*(51-1)),0),EDATE(Bonds!$I297,6*(51-1))))</f>
        <v/>
      </c>
      <c r="BE297" s="16" t="str">
        <f>IF(52&gt;$D297,"",IF($E297=1,EOMONTH(EDATE(Bonds!$I297,6*(52-1)),0),EDATE(Bonds!$I297,6*(52-1))))</f>
        <v/>
      </c>
      <c r="BF297" s="16" t="str">
        <f>IF(53&gt;$D297,"",IF($E297=1,EOMONTH(EDATE(Bonds!$I297,6*(53-1)),0),EDATE(Bonds!$I297,6*(53-1))))</f>
        <v/>
      </c>
      <c r="BG297" s="16" t="str">
        <f>IF(54&gt;$D297,"",IF($E297=1,EOMONTH(EDATE(Bonds!$I297,6*(54-1)),0),EDATE(Bonds!$I297,6*(54-1))))</f>
        <v/>
      </c>
      <c r="BH297" s="16" t="str">
        <f>IF(55&gt;$D297,"",IF($E297=1,EOMONTH(EDATE(Bonds!$I297,6*(55-1)),0),EDATE(Bonds!$I297,6*(55-1))))</f>
        <v/>
      </c>
      <c r="BI297" s="16" t="str">
        <f>IF(56&gt;$D297,"",IF($E297=1,EOMONTH(EDATE(Bonds!$I297,6*(56-1)),0),EDATE(Bonds!$I297,6*(56-1))))</f>
        <v/>
      </c>
      <c r="BJ297" s="16" t="str">
        <f>IF(57&gt;$D297,"",IF($E297=1,EOMONTH(EDATE(Bonds!$I297,6*(57-1)),0),EDATE(Bonds!$I297,6*(57-1))))</f>
        <v/>
      </c>
      <c r="BK297" s="16" t="str">
        <f>IF(58&gt;$D297,"",IF($E297=1,EOMONTH(EDATE(Bonds!$I297,6*(58-1)),0),EDATE(Bonds!$I297,6*(58-1))))</f>
        <v/>
      </c>
      <c r="BL297" s="16" t="str">
        <f>IF(59&gt;$D297,"",IF($E297=1,EOMONTH(EDATE(Bonds!$I297,6*(59-1)),0),EDATE(Bonds!$I297,6*(59-1))))</f>
        <v/>
      </c>
      <c r="BM297" s="16" t="str">
        <f>IF(60&gt;$D297,"",IF($E297=1,EOMONTH(EDATE(Bonds!$I297,6*(60-1)),0),EDATE(Bonds!$I297,6*(60-1))))</f>
        <v/>
      </c>
      <c r="BO297" s="22">
        <f t="shared" si="485"/>
        <v>3.7565785405683505E-2</v>
      </c>
      <c r="BP297" s="22">
        <f t="shared" si="486"/>
        <v>4.0160676278393273E-2</v>
      </c>
      <c r="BQ297" s="22">
        <f t="shared" si="487"/>
        <v>4.1870554774944578E-2</v>
      </c>
      <c r="BR297" s="22">
        <f t="shared" si="488"/>
        <v>4.2944346408813706E-2</v>
      </c>
      <c r="BS297" s="22">
        <f t="shared" si="489"/>
        <v>4.3623509349526628E-2</v>
      </c>
      <c r="BT297" s="22">
        <f t="shared" si="490"/>
        <v>4.4041581237153717E-2</v>
      </c>
      <c r="BU297" s="22">
        <f t="shared" si="491"/>
        <v>4.4317074211346924E-2</v>
      </c>
      <c r="BV297" s="22">
        <f t="shared" si="492"/>
        <v>4.4510349250378764E-2</v>
      </c>
      <c r="BW297" s="22">
        <f t="shared" si="493"/>
        <v>4.4674613164434704E-2</v>
      </c>
      <c r="BX297" s="22">
        <f t="shared" si="494"/>
        <v>4.4833625781918747E-2</v>
      </c>
      <c r="BY297" s="22">
        <f t="shared" si="495"/>
        <v>4.5010512910652625E-2</v>
      </c>
      <c r="BZ297" s="22">
        <f t="shared" si="496"/>
        <v>4.5210114329299472E-2</v>
      </c>
      <c r="CA297" s="22">
        <f t="shared" si="497"/>
        <v>4.5440922075908718E-2</v>
      </c>
      <c r="CB297" s="22">
        <f t="shared" si="498"/>
        <v>4.5696854602848114E-2</v>
      </c>
      <c r="CC297" s="22">
        <f t="shared" si="499"/>
        <v>4.5984524498779974E-2</v>
      </c>
      <c r="CD297" s="22">
        <f t="shared" si="500"/>
        <v>4.6291383442721178E-2</v>
      </c>
      <c r="CE297" s="22">
        <f t="shared" si="501"/>
        <v>4.6623645537634352E-2</v>
      </c>
      <c r="CF297" s="22">
        <f t="shared" si="502"/>
        <v>4.6966325803694697E-2</v>
      </c>
      <c r="CG297" s="22">
        <f t="shared" si="503"/>
        <v>4.7326545055286634E-2</v>
      </c>
      <c r="CH297" s="22">
        <f t="shared" si="504"/>
        <v>4.7690605889772114E-2</v>
      </c>
      <c r="CI297" s="22">
        <f t="shared" si="505"/>
        <v>4.8062733545475515E-2</v>
      </c>
      <c r="CJ297" s="22">
        <f t="shared" si="506"/>
        <v>4.8429443223478592E-2</v>
      </c>
      <c r="CK297" s="22">
        <f t="shared" si="507"/>
        <v>4.8799858255796857E-2</v>
      </c>
      <c r="CL297" s="22">
        <f t="shared" si="508"/>
        <v>4.9159299064806136E-2</v>
      </c>
      <c r="CM297" s="22">
        <f t="shared" si="509"/>
        <v>4.9517382545170303E-2</v>
      </c>
      <c r="CN297" s="22">
        <f t="shared" si="510"/>
        <v>4.986051383334713E-2</v>
      </c>
      <c r="CO297" s="22">
        <f t="shared" si="511"/>
        <v>5.0198416914347857E-2</v>
      </c>
      <c r="CP297" s="22">
        <f t="shared" si="512"/>
        <v>5.0520467743513063E-2</v>
      </c>
      <c r="CQ297" s="22">
        <f t="shared" si="513"/>
        <v>5.0832622154490456E-2</v>
      </c>
      <c r="CR297" s="22">
        <f t="shared" si="514"/>
        <v>5.1125631182393605E-2</v>
      </c>
      <c r="CS297" s="22">
        <f t="shared" si="515"/>
        <v>5.140851143245688E-2</v>
      </c>
      <c r="CT297" s="22">
        <f t="shared" si="516"/>
        <v>5.1671525730408396E-2</v>
      </c>
      <c r="CU297" s="22">
        <f t="shared" si="517"/>
        <v>5.1923018464972291E-2</v>
      </c>
      <c r="CV297" s="22">
        <f t="shared" si="518"/>
        <v>5.2154549575212379E-2</v>
      </c>
      <c r="CW297" s="22">
        <f t="shared" si="519"/>
        <v>5.2373661446977436E-2</v>
      </c>
      <c r="CX297" s="22">
        <f t="shared" si="520"/>
        <v>5.2574231354615371E-2</v>
      </c>
      <c r="CY297" s="22" t="str">
        <f t="shared" si="521"/>
        <v/>
      </c>
      <c r="CZ297" s="22" t="str">
        <f t="shared" si="522"/>
        <v/>
      </c>
      <c r="DA297" s="22" t="str">
        <f t="shared" si="523"/>
        <v/>
      </c>
      <c r="DB297" s="22" t="str">
        <f t="shared" si="524"/>
        <v/>
      </c>
      <c r="DC297" s="22" t="str">
        <f t="shared" si="525"/>
        <v/>
      </c>
      <c r="DD297" s="22" t="str">
        <f t="shared" si="526"/>
        <v/>
      </c>
      <c r="DE297" s="22" t="str">
        <f t="shared" si="527"/>
        <v/>
      </c>
      <c r="DF297" s="22" t="str">
        <f t="shared" si="528"/>
        <v/>
      </c>
      <c r="DG297" s="22" t="str">
        <f t="shared" si="529"/>
        <v/>
      </c>
      <c r="DH297" s="22" t="str">
        <f t="shared" si="530"/>
        <v/>
      </c>
      <c r="DI297" s="22" t="str">
        <f t="shared" si="531"/>
        <v/>
      </c>
      <c r="DJ297" s="22" t="str">
        <f t="shared" si="532"/>
        <v/>
      </c>
      <c r="DK297" s="22" t="str">
        <f t="shared" si="533"/>
        <v/>
      </c>
      <c r="DL297" s="22" t="str">
        <f t="shared" si="534"/>
        <v/>
      </c>
      <c r="DM297" s="22" t="str">
        <f t="shared" si="535"/>
        <v/>
      </c>
      <c r="DN297" s="22" t="str">
        <f t="shared" si="536"/>
        <v/>
      </c>
      <c r="DO297" s="22" t="str">
        <f t="shared" si="537"/>
        <v/>
      </c>
      <c r="DP297" s="22" t="str">
        <f t="shared" si="538"/>
        <v/>
      </c>
      <c r="DQ297" s="22" t="str">
        <f t="shared" si="539"/>
        <v/>
      </c>
      <c r="DR297" s="22" t="str">
        <f t="shared" si="540"/>
        <v/>
      </c>
      <c r="DS297" s="22" t="str">
        <f t="shared" si="541"/>
        <v/>
      </c>
      <c r="DT297" s="22" t="str">
        <f t="shared" si="542"/>
        <v/>
      </c>
      <c r="DU297" s="22" t="str">
        <f t="shared" si="543"/>
        <v/>
      </c>
      <c r="DV297" s="22" t="str">
        <f t="shared" si="544"/>
        <v/>
      </c>
      <c r="DX297" s="18">
        <f t="shared" si="545"/>
        <v>1.6757311650571824</v>
      </c>
      <c r="DY297" s="18">
        <f t="shared" si="546"/>
        <v>1.6418946682000162</v>
      </c>
      <c r="DZ297" s="18">
        <f t="shared" si="547"/>
        <v>1.6057276964838474</v>
      </c>
      <c r="EA297" s="18">
        <f t="shared" si="548"/>
        <v>1.5697083871810704</v>
      </c>
      <c r="EB297" s="18">
        <f t="shared" si="549"/>
        <v>1.5338094677208562</v>
      </c>
      <c r="EC297" s="18">
        <f t="shared" si="550"/>
        <v>1.4993017724296229</v>
      </c>
      <c r="ED297" s="18">
        <f t="shared" si="551"/>
        <v>1.4650936610092136</v>
      </c>
      <c r="EE297" s="18">
        <f t="shared" si="552"/>
        <v>1.4322269712155753</v>
      </c>
      <c r="EF297" s="18">
        <f t="shared" si="553"/>
        <v>1.3994850580414084</v>
      </c>
      <c r="EG297" s="18">
        <f t="shared" si="554"/>
        <v>1.3678028287373656</v>
      </c>
      <c r="EH297" s="18">
        <f t="shared" si="555"/>
        <v>1.3360089076889365</v>
      </c>
      <c r="EI297" s="18">
        <f t="shared" si="556"/>
        <v>1.3048758172596469</v>
      </c>
      <c r="EJ297" s="18">
        <f t="shared" si="557"/>
        <v>1.2736514262255729</v>
      </c>
      <c r="EK297" s="18">
        <f t="shared" si="558"/>
        <v>1.2431426937453589</v>
      </c>
      <c r="EL297" s="18">
        <f t="shared" si="559"/>
        <v>1.2123219920474133</v>
      </c>
      <c r="EM297" s="18">
        <f t="shared" si="560"/>
        <v>1.1821977509065302</v>
      </c>
      <c r="EN297" s="18">
        <f t="shared" si="561"/>
        <v>1.1517902354392302</v>
      </c>
      <c r="EO297" s="18">
        <f t="shared" si="562"/>
        <v>1.1221204408952357</v>
      </c>
      <c r="EP297" s="18">
        <f t="shared" si="563"/>
        <v>1.0922424915807276</v>
      </c>
      <c r="EQ297" s="18">
        <f t="shared" si="564"/>
        <v>1.0630121974142754</v>
      </c>
      <c r="ER297" s="18">
        <f t="shared" si="565"/>
        <v>1.033831309381041</v>
      </c>
      <c r="ES297" s="18">
        <f t="shared" si="566"/>
        <v>1.0055327425934757</v>
      </c>
      <c r="ET297" s="18">
        <f t="shared" si="567"/>
        <v>0.97722058726232286</v>
      </c>
      <c r="EU297" s="18">
        <f t="shared" si="568"/>
        <v>0.94985658897688174</v>
      </c>
      <c r="EV297" s="18">
        <f t="shared" si="569"/>
        <v>0.92256947415780821</v>
      </c>
      <c r="EW297" s="18">
        <f t="shared" si="570"/>
        <v>0.89628013213176827</v>
      </c>
      <c r="EX297" s="18">
        <f t="shared" si="571"/>
        <v>0.87014457786496324</v>
      </c>
      <c r="EY297" s="18">
        <f t="shared" si="572"/>
        <v>0.84490064897025396</v>
      </c>
      <c r="EZ297" s="18">
        <f t="shared" si="573"/>
        <v>0.82001239468278964</v>
      </c>
      <c r="FA297" s="18">
        <f t="shared" si="574"/>
        <v>0.7961652938851469</v>
      </c>
      <c r="FB297" s="18">
        <f t="shared" si="575"/>
        <v>0.7725794830897974</v>
      </c>
      <c r="FC297" s="18">
        <f t="shared" si="576"/>
        <v>0.750030883242368</v>
      </c>
      <c r="FD297" s="18">
        <f t="shared" si="577"/>
        <v>0.7277756142185916</v>
      </c>
      <c r="FE297" s="18">
        <f t="shared" si="578"/>
        <v>0.7065398941139388</v>
      </c>
      <c r="FF297" s="18">
        <f t="shared" si="579"/>
        <v>0.68561752968501988</v>
      </c>
      <c r="FG297" s="18">
        <f t="shared" si="580"/>
        <v>40.107227239625857</v>
      </c>
      <c r="FH297" s="18">
        <f t="shared" si="581"/>
        <v>0</v>
      </c>
      <c r="FI297" s="18">
        <f t="shared" si="582"/>
        <v>0</v>
      </c>
      <c r="FJ297" s="18">
        <f t="shared" si="583"/>
        <v>0</v>
      </c>
      <c r="FK297" s="18">
        <f t="shared" si="584"/>
        <v>0</v>
      </c>
      <c r="FL297" s="18">
        <f t="shared" si="585"/>
        <v>0</v>
      </c>
      <c r="FM297" s="18">
        <f t="shared" si="586"/>
        <v>0</v>
      </c>
      <c r="FN297" s="18">
        <f t="shared" si="587"/>
        <v>0</v>
      </c>
      <c r="FO297" s="18">
        <f t="shared" si="588"/>
        <v>0</v>
      </c>
      <c r="FP297" s="18">
        <f t="shared" si="589"/>
        <v>0</v>
      </c>
      <c r="FQ297" s="18">
        <f t="shared" si="590"/>
        <v>0</v>
      </c>
      <c r="FR297" s="18">
        <f t="shared" si="591"/>
        <v>0</v>
      </c>
      <c r="FS297" s="18">
        <f t="shared" si="592"/>
        <v>0</v>
      </c>
      <c r="FT297" s="18">
        <f t="shared" si="593"/>
        <v>0</v>
      </c>
      <c r="FU297" s="18">
        <f t="shared" si="594"/>
        <v>0</v>
      </c>
      <c r="FV297" s="18">
        <f t="shared" si="595"/>
        <v>0</v>
      </c>
      <c r="FW297" s="18">
        <f t="shared" si="596"/>
        <v>0</v>
      </c>
      <c r="FX297" s="18">
        <f t="shared" si="597"/>
        <v>0</v>
      </c>
      <c r="FY297" s="18">
        <f t="shared" si="598"/>
        <v>0</v>
      </c>
      <c r="FZ297" s="18">
        <f t="shared" si="599"/>
        <v>0</v>
      </c>
      <c r="GA297" s="18">
        <f t="shared" si="600"/>
        <v>0</v>
      </c>
      <c r="GB297" s="18">
        <f t="shared" si="601"/>
        <v>0</v>
      </c>
      <c r="GC297" s="18">
        <f t="shared" si="602"/>
        <v>0</v>
      </c>
      <c r="GD297" s="18">
        <f t="shared" si="603"/>
        <v>0</v>
      </c>
      <c r="GE297" s="18">
        <f t="shared" si="604"/>
        <v>0</v>
      </c>
    </row>
    <row r="298" spans="1:187" x14ac:dyDescent="0.2">
      <c r="A298">
        <v>295</v>
      </c>
      <c r="B298" s="16">
        <f>Bonds!B298</f>
        <v>52732</v>
      </c>
      <c r="C298" s="17">
        <f>Bonds!C298</f>
        <v>4.625</v>
      </c>
      <c r="D298">
        <f>Bonds!Q298</f>
        <v>36</v>
      </c>
      <c r="E298">
        <f t="shared" si="484"/>
        <v>0</v>
      </c>
      <c r="F298" s="16">
        <f>IF(1&gt;$D298,"",IF($E298=1,EOMONTH(EDATE(Bonds!$I298,6*(1-1)),0),EDATE(Bonds!$I298,6*(1-1))))</f>
        <v>46341</v>
      </c>
      <c r="G298" s="16">
        <f>IF(2&gt;$D298,"",IF($E298=1,EOMONTH(EDATE(Bonds!$I298,6*(2-1)),0),EDATE(Bonds!$I298,6*(2-1))))</f>
        <v>46522</v>
      </c>
      <c r="H298" s="16">
        <f>IF(3&gt;$D298,"",IF($E298=1,EOMONTH(EDATE(Bonds!$I298,6*(3-1)),0),EDATE(Bonds!$I298,6*(3-1))))</f>
        <v>46706</v>
      </c>
      <c r="I298" s="16">
        <f>IF(4&gt;$D298,"",IF($E298=1,EOMONTH(EDATE(Bonds!$I298,6*(4-1)),0),EDATE(Bonds!$I298,6*(4-1))))</f>
        <v>46888</v>
      </c>
      <c r="J298" s="16">
        <f>IF(5&gt;$D298,"",IF($E298=1,EOMONTH(EDATE(Bonds!$I298,6*(5-1)),0),EDATE(Bonds!$I298,6*(5-1))))</f>
        <v>47072</v>
      </c>
      <c r="K298" s="16">
        <f>IF(6&gt;$D298,"",IF($E298=1,EOMONTH(EDATE(Bonds!$I298,6*(6-1)),0),EDATE(Bonds!$I298,6*(6-1))))</f>
        <v>47253</v>
      </c>
      <c r="L298" s="16">
        <f>IF(7&gt;$D298,"",IF($E298=1,EOMONTH(EDATE(Bonds!$I298,6*(7-1)),0),EDATE(Bonds!$I298,6*(7-1))))</f>
        <v>47437</v>
      </c>
      <c r="M298" s="16">
        <f>IF(8&gt;$D298,"",IF($E298=1,EOMONTH(EDATE(Bonds!$I298,6*(8-1)),0),EDATE(Bonds!$I298,6*(8-1))))</f>
        <v>47618</v>
      </c>
      <c r="N298" s="16">
        <f>IF(9&gt;$D298,"",IF($E298=1,EOMONTH(EDATE(Bonds!$I298,6*(9-1)),0),EDATE(Bonds!$I298,6*(9-1))))</f>
        <v>47802</v>
      </c>
      <c r="O298" s="16">
        <f>IF(10&gt;$D298,"",IF($E298=1,EOMONTH(EDATE(Bonds!$I298,6*(10-1)),0),EDATE(Bonds!$I298,6*(10-1))))</f>
        <v>47983</v>
      </c>
      <c r="P298" s="16">
        <f>IF(11&gt;$D298,"",IF($E298=1,EOMONTH(EDATE(Bonds!$I298,6*(11-1)),0),EDATE(Bonds!$I298,6*(11-1))))</f>
        <v>48167</v>
      </c>
      <c r="Q298" s="16">
        <f>IF(12&gt;$D298,"",IF($E298=1,EOMONTH(EDATE(Bonds!$I298,6*(12-1)),0),EDATE(Bonds!$I298,6*(12-1))))</f>
        <v>48349</v>
      </c>
      <c r="R298" s="16">
        <f>IF(13&gt;$D298,"",IF($E298=1,EOMONTH(EDATE(Bonds!$I298,6*(13-1)),0),EDATE(Bonds!$I298,6*(13-1))))</f>
        <v>48533</v>
      </c>
      <c r="S298" s="16">
        <f>IF(14&gt;$D298,"",IF($E298=1,EOMONTH(EDATE(Bonds!$I298,6*(14-1)),0),EDATE(Bonds!$I298,6*(14-1))))</f>
        <v>48714</v>
      </c>
      <c r="T298" s="16">
        <f>IF(15&gt;$D298,"",IF($E298=1,EOMONTH(EDATE(Bonds!$I298,6*(15-1)),0),EDATE(Bonds!$I298,6*(15-1))))</f>
        <v>48898</v>
      </c>
      <c r="U298" s="16">
        <f>IF(16&gt;$D298,"",IF($E298=1,EOMONTH(EDATE(Bonds!$I298,6*(16-1)),0),EDATE(Bonds!$I298,6*(16-1))))</f>
        <v>49079</v>
      </c>
      <c r="V298" s="16">
        <f>IF(17&gt;$D298,"",IF($E298=1,EOMONTH(EDATE(Bonds!$I298,6*(17-1)),0),EDATE(Bonds!$I298,6*(17-1))))</f>
        <v>49263</v>
      </c>
      <c r="W298" s="16">
        <f>IF(18&gt;$D298,"",IF($E298=1,EOMONTH(EDATE(Bonds!$I298,6*(18-1)),0),EDATE(Bonds!$I298,6*(18-1))))</f>
        <v>49444</v>
      </c>
      <c r="X298" s="16">
        <f>IF(19&gt;$D298,"",IF($E298=1,EOMONTH(EDATE(Bonds!$I298,6*(19-1)),0),EDATE(Bonds!$I298,6*(19-1))))</f>
        <v>49628</v>
      </c>
      <c r="Y298" s="16">
        <f>IF(20&gt;$D298,"",IF($E298=1,EOMONTH(EDATE(Bonds!$I298,6*(20-1)),0),EDATE(Bonds!$I298,6*(20-1))))</f>
        <v>49810</v>
      </c>
      <c r="Z298" s="16">
        <f>IF(21&gt;$D298,"",IF($E298=1,EOMONTH(EDATE(Bonds!$I298,6*(21-1)),0),EDATE(Bonds!$I298,6*(21-1))))</f>
        <v>49994</v>
      </c>
      <c r="AA298" s="16">
        <f>IF(22&gt;$D298,"",IF($E298=1,EOMONTH(EDATE(Bonds!$I298,6*(22-1)),0),EDATE(Bonds!$I298,6*(22-1))))</f>
        <v>50175</v>
      </c>
      <c r="AB298" s="16">
        <f>IF(23&gt;$D298,"",IF($E298=1,EOMONTH(EDATE(Bonds!$I298,6*(23-1)),0),EDATE(Bonds!$I298,6*(23-1))))</f>
        <v>50359</v>
      </c>
      <c r="AC298" s="16">
        <f>IF(24&gt;$D298,"",IF($E298=1,EOMONTH(EDATE(Bonds!$I298,6*(24-1)),0),EDATE(Bonds!$I298,6*(24-1))))</f>
        <v>50540</v>
      </c>
      <c r="AD298" s="16">
        <f>IF(25&gt;$D298,"",IF($E298=1,EOMONTH(EDATE(Bonds!$I298,6*(25-1)),0),EDATE(Bonds!$I298,6*(25-1))))</f>
        <v>50724</v>
      </c>
      <c r="AE298" s="16">
        <f>IF(26&gt;$D298,"",IF($E298=1,EOMONTH(EDATE(Bonds!$I298,6*(26-1)),0),EDATE(Bonds!$I298,6*(26-1))))</f>
        <v>50905</v>
      </c>
      <c r="AF298" s="16">
        <f>IF(27&gt;$D298,"",IF($E298=1,EOMONTH(EDATE(Bonds!$I298,6*(27-1)),0),EDATE(Bonds!$I298,6*(27-1))))</f>
        <v>51089</v>
      </c>
      <c r="AG298" s="16">
        <f>IF(28&gt;$D298,"",IF($E298=1,EOMONTH(EDATE(Bonds!$I298,6*(28-1)),0),EDATE(Bonds!$I298,6*(28-1))))</f>
        <v>51271</v>
      </c>
      <c r="AH298" s="16">
        <f>IF(29&gt;$D298,"",IF($E298=1,EOMONTH(EDATE(Bonds!$I298,6*(29-1)),0),EDATE(Bonds!$I298,6*(29-1))))</f>
        <v>51455</v>
      </c>
      <c r="AI298" s="16">
        <f>IF(30&gt;$D298,"",IF($E298=1,EOMONTH(EDATE(Bonds!$I298,6*(30-1)),0),EDATE(Bonds!$I298,6*(30-1))))</f>
        <v>51636</v>
      </c>
      <c r="AJ298" s="16">
        <f>IF(31&gt;$D298,"",IF($E298=1,EOMONTH(EDATE(Bonds!$I298,6*(31-1)),0),EDATE(Bonds!$I298,6*(31-1))))</f>
        <v>51820</v>
      </c>
      <c r="AK298" s="16">
        <f>IF(32&gt;$D298,"",IF($E298=1,EOMONTH(EDATE(Bonds!$I298,6*(32-1)),0),EDATE(Bonds!$I298,6*(32-1))))</f>
        <v>52001</v>
      </c>
      <c r="AL298" s="16">
        <f>IF(33&gt;$D298,"",IF($E298=1,EOMONTH(EDATE(Bonds!$I298,6*(33-1)),0),EDATE(Bonds!$I298,6*(33-1))))</f>
        <v>52185</v>
      </c>
      <c r="AM298" s="16">
        <f>IF(34&gt;$D298,"",IF($E298=1,EOMONTH(EDATE(Bonds!$I298,6*(34-1)),0),EDATE(Bonds!$I298,6*(34-1))))</f>
        <v>52366</v>
      </c>
      <c r="AN298" s="16">
        <f>IF(35&gt;$D298,"",IF($E298=1,EOMONTH(EDATE(Bonds!$I298,6*(35-1)),0),EDATE(Bonds!$I298,6*(35-1))))</f>
        <v>52550</v>
      </c>
      <c r="AO298" s="16">
        <f>IF(36&gt;$D298,"",IF($E298=1,EOMONTH(EDATE(Bonds!$I298,6*(36-1)),0),EDATE(Bonds!$I298,6*(36-1))))</f>
        <v>52732</v>
      </c>
      <c r="AP298" s="16" t="str">
        <f>IF(37&gt;$D298,"",IF($E298=1,EOMONTH(EDATE(Bonds!$I298,6*(37-1)),0),EDATE(Bonds!$I298,6*(37-1))))</f>
        <v/>
      </c>
      <c r="AQ298" s="16" t="str">
        <f>IF(38&gt;$D298,"",IF($E298=1,EOMONTH(EDATE(Bonds!$I298,6*(38-1)),0),EDATE(Bonds!$I298,6*(38-1))))</f>
        <v/>
      </c>
      <c r="AR298" s="16" t="str">
        <f>IF(39&gt;$D298,"",IF($E298=1,EOMONTH(EDATE(Bonds!$I298,6*(39-1)),0),EDATE(Bonds!$I298,6*(39-1))))</f>
        <v/>
      </c>
      <c r="AS298" s="16" t="str">
        <f>IF(40&gt;$D298,"",IF($E298=1,EOMONTH(EDATE(Bonds!$I298,6*(40-1)),0),EDATE(Bonds!$I298,6*(40-1))))</f>
        <v/>
      </c>
      <c r="AT298" s="16" t="str">
        <f>IF(41&gt;$D298,"",IF($E298=1,EOMONTH(EDATE(Bonds!$I298,6*(41-1)),0),EDATE(Bonds!$I298,6*(41-1))))</f>
        <v/>
      </c>
      <c r="AU298" s="16" t="str">
        <f>IF(42&gt;$D298,"",IF($E298=1,EOMONTH(EDATE(Bonds!$I298,6*(42-1)),0),EDATE(Bonds!$I298,6*(42-1))))</f>
        <v/>
      </c>
      <c r="AV298" s="16" t="str">
        <f>IF(43&gt;$D298,"",IF($E298=1,EOMONTH(EDATE(Bonds!$I298,6*(43-1)),0),EDATE(Bonds!$I298,6*(43-1))))</f>
        <v/>
      </c>
      <c r="AW298" s="16" t="str">
        <f>IF(44&gt;$D298,"",IF($E298=1,EOMONTH(EDATE(Bonds!$I298,6*(44-1)),0),EDATE(Bonds!$I298,6*(44-1))))</f>
        <v/>
      </c>
      <c r="AX298" s="16" t="str">
        <f>IF(45&gt;$D298,"",IF($E298=1,EOMONTH(EDATE(Bonds!$I298,6*(45-1)),0),EDATE(Bonds!$I298,6*(45-1))))</f>
        <v/>
      </c>
      <c r="AY298" s="16" t="str">
        <f>IF(46&gt;$D298,"",IF($E298=1,EOMONTH(EDATE(Bonds!$I298,6*(46-1)),0),EDATE(Bonds!$I298,6*(46-1))))</f>
        <v/>
      </c>
      <c r="AZ298" s="16" t="str">
        <f>IF(47&gt;$D298,"",IF($E298=1,EOMONTH(EDATE(Bonds!$I298,6*(47-1)),0),EDATE(Bonds!$I298,6*(47-1))))</f>
        <v/>
      </c>
      <c r="BA298" s="16" t="str">
        <f>IF(48&gt;$D298,"",IF($E298=1,EOMONTH(EDATE(Bonds!$I298,6*(48-1)),0),EDATE(Bonds!$I298,6*(48-1))))</f>
        <v/>
      </c>
      <c r="BB298" s="16" t="str">
        <f>IF(49&gt;$D298,"",IF($E298=1,EOMONTH(EDATE(Bonds!$I298,6*(49-1)),0),EDATE(Bonds!$I298,6*(49-1))))</f>
        <v/>
      </c>
      <c r="BC298" s="16" t="str">
        <f>IF(50&gt;$D298,"",IF($E298=1,EOMONTH(EDATE(Bonds!$I298,6*(50-1)),0),EDATE(Bonds!$I298,6*(50-1))))</f>
        <v/>
      </c>
      <c r="BD298" s="16" t="str">
        <f>IF(51&gt;$D298,"",IF($E298=1,EOMONTH(EDATE(Bonds!$I298,6*(51-1)),0),EDATE(Bonds!$I298,6*(51-1))))</f>
        <v/>
      </c>
      <c r="BE298" s="16" t="str">
        <f>IF(52&gt;$D298,"",IF($E298=1,EOMONTH(EDATE(Bonds!$I298,6*(52-1)),0),EDATE(Bonds!$I298,6*(52-1))))</f>
        <v/>
      </c>
      <c r="BF298" s="16" t="str">
        <f>IF(53&gt;$D298,"",IF($E298=1,EOMONTH(EDATE(Bonds!$I298,6*(53-1)),0),EDATE(Bonds!$I298,6*(53-1))))</f>
        <v/>
      </c>
      <c r="BG298" s="16" t="str">
        <f>IF(54&gt;$D298,"",IF($E298=1,EOMONTH(EDATE(Bonds!$I298,6*(54-1)),0),EDATE(Bonds!$I298,6*(54-1))))</f>
        <v/>
      </c>
      <c r="BH298" s="16" t="str">
        <f>IF(55&gt;$D298,"",IF($E298=1,EOMONTH(EDATE(Bonds!$I298,6*(55-1)),0),EDATE(Bonds!$I298,6*(55-1))))</f>
        <v/>
      </c>
      <c r="BI298" s="16" t="str">
        <f>IF(56&gt;$D298,"",IF($E298=1,EOMONTH(EDATE(Bonds!$I298,6*(56-1)),0),EDATE(Bonds!$I298,6*(56-1))))</f>
        <v/>
      </c>
      <c r="BJ298" s="16" t="str">
        <f>IF(57&gt;$D298,"",IF($E298=1,EOMONTH(EDATE(Bonds!$I298,6*(57-1)),0),EDATE(Bonds!$I298,6*(57-1))))</f>
        <v/>
      </c>
      <c r="BK298" s="16" t="str">
        <f>IF(58&gt;$D298,"",IF($E298=1,EOMONTH(EDATE(Bonds!$I298,6*(58-1)),0),EDATE(Bonds!$I298,6*(58-1))))</f>
        <v/>
      </c>
      <c r="BL298" s="16" t="str">
        <f>IF(59&gt;$D298,"",IF($E298=1,EOMONTH(EDATE(Bonds!$I298,6*(59-1)),0),EDATE(Bonds!$I298,6*(59-1))))</f>
        <v/>
      </c>
      <c r="BM298" s="16" t="str">
        <f>IF(60&gt;$D298,"",IF($E298=1,EOMONTH(EDATE(Bonds!$I298,6*(60-1)),0),EDATE(Bonds!$I298,6*(60-1))))</f>
        <v/>
      </c>
      <c r="BO298" s="22">
        <f t="shared" si="485"/>
        <v>3.7565785405683505E-2</v>
      </c>
      <c r="BP298" s="22">
        <f t="shared" si="486"/>
        <v>4.0160676278393273E-2</v>
      </c>
      <c r="BQ298" s="22">
        <f t="shared" si="487"/>
        <v>4.1870554774944578E-2</v>
      </c>
      <c r="BR298" s="22">
        <f t="shared" si="488"/>
        <v>4.2944346408813706E-2</v>
      </c>
      <c r="BS298" s="22">
        <f t="shared" si="489"/>
        <v>4.3623509349526628E-2</v>
      </c>
      <c r="BT298" s="22">
        <f t="shared" si="490"/>
        <v>4.4041581237153717E-2</v>
      </c>
      <c r="BU298" s="22">
        <f t="shared" si="491"/>
        <v>4.4317074211346924E-2</v>
      </c>
      <c r="BV298" s="22">
        <f t="shared" si="492"/>
        <v>4.4510349250378764E-2</v>
      </c>
      <c r="BW298" s="22">
        <f t="shared" si="493"/>
        <v>4.4674613164434704E-2</v>
      </c>
      <c r="BX298" s="22">
        <f t="shared" si="494"/>
        <v>4.4833625781918747E-2</v>
      </c>
      <c r="BY298" s="22">
        <f t="shared" si="495"/>
        <v>4.5010512910652625E-2</v>
      </c>
      <c r="BZ298" s="22">
        <f t="shared" si="496"/>
        <v>4.5210114329299472E-2</v>
      </c>
      <c r="CA298" s="22">
        <f t="shared" si="497"/>
        <v>4.5440922075908718E-2</v>
      </c>
      <c r="CB298" s="22">
        <f t="shared" si="498"/>
        <v>4.5696854602848114E-2</v>
      </c>
      <c r="CC298" s="22">
        <f t="shared" si="499"/>
        <v>4.5984524498779974E-2</v>
      </c>
      <c r="CD298" s="22">
        <f t="shared" si="500"/>
        <v>4.6291383442721178E-2</v>
      </c>
      <c r="CE298" s="22">
        <f t="shared" si="501"/>
        <v>4.6623645537634352E-2</v>
      </c>
      <c r="CF298" s="22">
        <f t="shared" si="502"/>
        <v>4.6966325803694697E-2</v>
      </c>
      <c r="CG298" s="22">
        <f t="shared" si="503"/>
        <v>4.7326545055286634E-2</v>
      </c>
      <c r="CH298" s="22">
        <f t="shared" si="504"/>
        <v>4.7690605889772114E-2</v>
      </c>
      <c r="CI298" s="22">
        <f t="shared" si="505"/>
        <v>4.8062733545475515E-2</v>
      </c>
      <c r="CJ298" s="22">
        <f t="shared" si="506"/>
        <v>4.8429443223478592E-2</v>
      </c>
      <c r="CK298" s="22">
        <f t="shared" si="507"/>
        <v>4.8799858255796857E-2</v>
      </c>
      <c r="CL298" s="22">
        <f t="shared" si="508"/>
        <v>4.9159299064806136E-2</v>
      </c>
      <c r="CM298" s="22">
        <f t="shared" si="509"/>
        <v>4.9517382545170303E-2</v>
      </c>
      <c r="CN298" s="22">
        <f t="shared" si="510"/>
        <v>4.986051383334713E-2</v>
      </c>
      <c r="CO298" s="22">
        <f t="shared" si="511"/>
        <v>5.0198416914347857E-2</v>
      </c>
      <c r="CP298" s="22">
        <f t="shared" si="512"/>
        <v>5.0520467743513063E-2</v>
      </c>
      <c r="CQ298" s="22">
        <f t="shared" si="513"/>
        <v>5.0832622154490456E-2</v>
      </c>
      <c r="CR298" s="22">
        <f t="shared" si="514"/>
        <v>5.1125631182393605E-2</v>
      </c>
      <c r="CS298" s="22">
        <f t="shared" si="515"/>
        <v>5.140851143245688E-2</v>
      </c>
      <c r="CT298" s="22">
        <f t="shared" si="516"/>
        <v>5.1671525730408396E-2</v>
      </c>
      <c r="CU298" s="22">
        <f t="shared" si="517"/>
        <v>5.1923018464972291E-2</v>
      </c>
      <c r="CV298" s="22">
        <f t="shared" si="518"/>
        <v>5.2154549575212379E-2</v>
      </c>
      <c r="CW298" s="22">
        <f t="shared" si="519"/>
        <v>5.2373661446977436E-2</v>
      </c>
      <c r="CX298" s="22">
        <f t="shared" si="520"/>
        <v>5.2574231354615371E-2</v>
      </c>
      <c r="CY298" s="22" t="str">
        <f t="shared" si="521"/>
        <v/>
      </c>
      <c r="CZ298" s="22" t="str">
        <f t="shared" si="522"/>
        <v/>
      </c>
      <c r="DA298" s="22" t="str">
        <f t="shared" si="523"/>
        <v/>
      </c>
      <c r="DB298" s="22" t="str">
        <f t="shared" si="524"/>
        <v/>
      </c>
      <c r="DC298" s="22" t="str">
        <f t="shared" si="525"/>
        <v/>
      </c>
      <c r="DD298" s="22" t="str">
        <f t="shared" si="526"/>
        <v/>
      </c>
      <c r="DE298" s="22" t="str">
        <f t="shared" si="527"/>
        <v/>
      </c>
      <c r="DF298" s="22" t="str">
        <f t="shared" si="528"/>
        <v/>
      </c>
      <c r="DG298" s="22" t="str">
        <f t="shared" si="529"/>
        <v/>
      </c>
      <c r="DH298" s="22" t="str">
        <f t="shared" si="530"/>
        <v/>
      </c>
      <c r="DI298" s="22" t="str">
        <f t="shared" si="531"/>
        <v/>
      </c>
      <c r="DJ298" s="22" t="str">
        <f t="shared" si="532"/>
        <v/>
      </c>
      <c r="DK298" s="22" t="str">
        <f t="shared" si="533"/>
        <v/>
      </c>
      <c r="DL298" s="22" t="str">
        <f t="shared" si="534"/>
        <v/>
      </c>
      <c r="DM298" s="22" t="str">
        <f t="shared" si="535"/>
        <v/>
      </c>
      <c r="DN298" s="22" t="str">
        <f t="shared" si="536"/>
        <v/>
      </c>
      <c r="DO298" s="22" t="str">
        <f t="shared" si="537"/>
        <v/>
      </c>
      <c r="DP298" s="22" t="str">
        <f t="shared" si="538"/>
        <v/>
      </c>
      <c r="DQ298" s="22" t="str">
        <f t="shared" si="539"/>
        <v/>
      </c>
      <c r="DR298" s="22" t="str">
        <f t="shared" si="540"/>
        <v/>
      </c>
      <c r="DS298" s="22" t="str">
        <f t="shared" si="541"/>
        <v/>
      </c>
      <c r="DT298" s="22" t="str">
        <f t="shared" si="542"/>
        <v/>
      </c>
      <c r="DU298" s="22" t="str">
        <f t="shared" si="543"/>
        <v/>
      </c>
      <c r="DV298" s="22" t="str">
        <f t="shared" si="544"/>
        <v/>
      </c>
      <c r="DX298" s="18">
        <f t="shared" si="545"/>
        <v>2.2963723373005833</v>
      </c>
      <c r="DY298" s="18">
        <f t="shared" si="546"/>
        <v>2.2500038045703925</v>
      </c>
      <c r="DZ298" s="18">
        <f t="shared" si="547"/>
        <v>2.2004416581445319</v>
      </c>
      <c r="EA298" s="18">
        <f t="shared" si="548"/>
        <v>2.1510818639148002</v>
      </c>
      <c r="EB298" s="18">
        <f t="shared" si="549"/>
        <v>2.1018870483582104</v>
      </c>
      <c r="EC298" s="18">
        <f t="shared" si="550"/>
        <v>2.0545987251813349</v>
      </c>
      <c r="ED298" s="18">
        <f t="shared" si="551"/>
        <v>2.007720942864478</v>
      </c>
      <c r="EE298" s="18">
        <f t="shared" si="552"/>
        <v>1.9626814049991219</v>
      </c>
      <c r="EF298" s="18">
        <f t="shared" si="553"/>
        <v>1.917812857316004</v>
      </c>
      <c r="EG298" s="18">
        <f t="shared" si="554"/>
        <v>1.8743964690104642</v>
      </c>
      <c r="EH298" s="18">
        <f t="shared" si="555"/>
        <v>1.830827021647802</v>
      </c>
      <c r="EI298" s="18">
        <f t="shared" si="556"/>
        <v>1.7881631569854421</v>
      </c>
      <c r="EJ298" s="18">
        <f t="shared" si="557"/>
        <v>1.7453741766794886</v>
      </c>
      <c r="EK298" s="18">
        <f t="shared" si="558"/>
        <v>1.7035659136510473</v>
      </c>
      <c r="EL298" s="18">
        <f t="shared" si="559"/>
        <v>1.6613301372501592</v>
      </c>
      <c r="EM298" s="18">
        <f t="shared" si="560"/>
        <v>1.6200487697608006</v>
      </c>
      <c r="EN298" s="18">
        <f t="shared" si="561"/>
        <v>1.5783792115278341</v>
      </c>
      <c r="EO298" s="18">
        <f t="shared" si="562"/>
        <v>1.5377206041897673</v>
      </c>
      <c r="EP298" s="18">
        <f t="shared" si="563"/>
        <v>1.4967767477217377</v>
      </c>
      <c r="EQ298" s="18">
        <f t="shared" si="564"/>
        <v>1.4567204186788218</v>
      </c>
      <c r="ER298" s="18">
        <f t="shared" si="565"/>
        <v>1.4167317943369819</v>
      </c>
      <c r="ES298" s="18">
        <f t="shared" si="566"/>
        <v>1.3779522768873553</v>
      </c>
      <c r="ET298" s="18">
        <f t="shared" si="567"/>
        <v>1.3391541381002203</v>
      </c>
      <c r="EU298" s="18">
        <f t="shared" si="568"/>
        <v>1.3016553256349861</v>
      </c>
      <c r="EV298" s="18">
        <f t="shared" si="569"/>
        <v>1.2642618719940335</v>
      </c>
      <c r="EW298" s="18">
        <f t="shared" si="570"/>
        <v>1.2282357366250158</v>
      </c>
      <c r="EX298" s="18">
        <f t="shared" si="571"/>
        <v>1.1924203474445791</v>
      </c>
      <c r="EY298" s="18">
        <f t="shared" si="572"/>
        <v>1.1578268152555333</v>
      </c>
      <c r="EZ298" s="18">
        <f t="shared" si="573"/>
        <v>1.1237206890097489</v>
      </c>
      <c r="FA298" s="18">
        <f t="shared" si="574"/>
        <v>1.0910413286574234</v>
      </c>
      <c r="FB298" s="18">
        <f t="shared" si="575"/>
        <v>1.0587200323823149</v>
      </c>
      <c r="FC298" s="18">
        <f t="shared" si="576"/>
        <v>1.0278200992580599</v>
      </c>
      <c r="FD298" s="18">
        <f t="shared" si="577"/>
        <v>0.99732213800325509</v>
      </c>
      <c r="FE298" s="18">
        <f t="shared" si="578"/>
        <v>0.96822133637836061</v>
      </c>
      <c r="FF298" s="18">
        <f t="shared" si="579"/>
        <v>0.93954994808687908</v>
      </c>
      <c r="FG298" s="18">
        <f t="shared" si="580"/>
        <v>40.353737548412738</v>
      </c>
      <c r="FH298" s="18">
        <f t="shared" si="581"/>
        <v>0</v>
      </c>
      <c r="FI298" s="18">
        <f t="shared" si="582"/>
        <v>0</v>
      </c>
      <c r="FJ298" s="18">
        <f t="shared" si="583"/>
        <v>0</v>
      </c>
      <c r="FK298" s="18">
        <f t="shared" si="584"/>
        <v>0</v>
      </c>
      <c r="FL298" s="18">
        <f t="shared" si="585"/>
        <v>0</v>
      </c>
      <c r="FM298" s="18">
        <f t="shared" si="586"/>
        <v>0</v>
      </c>
      <c r="FN298" s="18">
        <f t="shared" si="587"/>
        <v>0</v>
      </c>
      <c r="FO298" s="18">
        <f t="shared" si="588"/>
        <v>0</v>
      </c>
      <c r="FP298" s="18">
        <f t="shared" si="589"/>
        <v>0</v>
      </c>
      <c r="FQ298" s="18">
        <f t="shared" si="590"/>
        <v>0</v>
      </c>
      <c r="FR298" s="18">
        <f t="shared" si="591"/>
        <v>0</v>
      </c>
      <c r="FS298" s="18">
        <f t="shared" si="592"/>
        <v>0</v>
      </c>
      <c r="FT298" s="18">
        <f t="shared" si="593"/>
        <v>0</v>
      </c>
      <c r="FU298" s="18">
        <f t="shared" si="594"/>
        <v>0</v>
      </c>
      <c r="FV298" s="18">
        <f t="shared" si="595"/>
        <v>0</v>
      </c>
      <c r="FW298" s="18">
        <f t="shared" si="596"/>
        <v>0</v>
      </c>
      <c r="FX298" s="18">
        <f t="shared" si="597"/>
        <v>0</v>
      </c>
      <c r="FY298" s="18">
        <f t="shared" si="598"/>
        <v>0</v>
      </c>
      <c r="FZ298" s="18">
        <f t="shared" si="599"/>
        <v>0</v>
      </c>
      <c r="GA298" s="18">
        <f t="shared" si="600"/>
        <v>0</v>
      </c>
      <c r="GB298" s="18">
        <f t="shared" si="601"/>
        <v>0</v>
      </c>
      <c r="GC298" s="18">
        <f t="shared" si="602"/>
        <v>0</v>
      </c>
      <c r="GD298" s="18">
        <f t="shared" si="603"/>
        <v>0</v>
      </c>
      <c r="GE298" s="18">
        <f t="shared" si="604"/>
        <v>0</v>
      </c>
    </row>
    <row r="299" spans="1:187" x14ac:dyDescent="0.2">
      <c r="A299">
        <v>296</v>
      </c>
      <c r="B299" s="16">
        <f>Bonds!B299</f>
        <v>52824</v>
      </c>
      <c r="C299" s="17">
        <f>Bonds!C299</f>
        <v>3.125</v>
      </c>
      <c r="D299">
        <f>Bonds!Q299</f>
        <v>36</v>
      </c>
      <c r="E299">
        <f t="shared" si="484"/>
        <v>0</v>
      </c>
      <c r="F299" s="16">
        <f>IF(1&gt;$D299,"",IF($E299=1,EOMONTH(EDATE(Bonds!$I299,6*(1-1)),0),EDATE(Bonds!$I299,6*(1-1))))</f>
        <v>46433</v>
      </c>
      <c r="G299" s="16">
        <f>IF(2&gt;$D299,"",IF($E299=1,EOMONTH(EDATE(Bonds!$I299,6*(2-1)),0),EDATE(Bonds!$I299,6*(2-1))))</f>
        <v>46614</v>
      </c>
      <c r="H299" s="16">
        <f>IF(3&gt;$D299,"",IF($E299=1,EOMONTH(EDATE(Bonds!$I299,6*(3-1)),0),EDATE(Bonds!$I299,6*(3-1))))</f>
        <v>46798</v>
      </c>
      <c r="I299" s="16">
        <f>IF(4&gt;$D299,"",IF($E299=1,EOMONTH(EDATE(Bonds!$I299,6*(4-1)),0),EDATE(Bonds!$I299,6*(4-1))))</f>
        <v>46980</v>
      </c>
      <c r="J299" s="16">
        <f>IF(5&gt;$D299,"",IF($E299=1,EOMONTH(EDATE(Bonds!$I299,6*(5-1)),0),EDATE(Bonds!$I299,6*(5-1))))</f>
        <v>47164</v>
      </c>
      <c r="K299" s="16">
        <f>IF(6&gt;$D299,"",IF($E299=1,EOMONTH(EDATE(Bonds!$I299,6*(6-1)),0),EDATE(Bonds!$I299,6*(6-1))))</f>
        <v>47345</v>
      </c>
      <c r="L299" s="16">
        <f>IF(7&gt;$D299,"",IF($E299=1,EOMONTH(EDATE(Bonds!$I299,6*(7-1)),0),EDATE(Bonds!$I299,6*(7-1))))</f>
        <v>47529</v>
      </c>
      <c r="M299" s="16">
        <f>IF(8&gt;$D299,"",IF($E299=1,EOMONTH(EDATE(Bonds!$I299,6*(8-1)),0),EDATE(Bonds!$I299,6*(8-1))))</f>
        <v>47710</v>
      </c>
      <c r="N299" s="16">
        <f>IF(9&gt;$D299,"",IF($E299=1,EOMONTH(EDATE(Bonds!$I299,6*(9-1)),0),EDATE(Bonds!$I299,6*(9-1))))</f>
        <v>47894</v>
      </c>
      <c r="O299" s="16">
        <f>IF(10&gt;$D299,"",IF($E299=1,EOMONTH(EDATE(Bonds!$I299,6*(10-1)),0),EDATE(Bonds!$I299,6*(10-1))))</f>
        <v>48075</v>
      </c>
      <c r="P299" s="16">
        <f>IF(11&gt;$D299,"",IF($E299=1,EOMONTH(EDATE(Bonds!$I299,6*(11-1)),0),EDATE(Bonds!$I299,6*(11-1))))</f>
        <v>48259</v>
      </c>
      <c r="Q299" s="16">
        <f>IF(12&gt;$D299,"",IF($E299=1,EOMONTH(EDATE(Bonds!$I299,6*(12-1)),0),EDATE(Bonds!$I299,6*(12-1))))</f>
        <v>48441</v>
      </c>
      <c r="R299" s="16">
        <f>IF(13&gt;$D299,"",IF($E299=1,EOMONTH(EDATE(Bonds!$I299,6*(13-1)),0),EDATE(Bonds!$I299,6*(13-1))))</f>
        <v>48625</v>
      </c>
      <c r="S299" s="16">
        <f>IF(14&gt;$D299,"",IF($E299=1,EOMONTH(EDATE(Bonds!$I299,6*(14-1)),0),EDATE(Bonds!$I299,6*(14-1))))</f>
        <v>48806</v>
      </c>
      <c r="T299" s="16">
        <f>IF(15&gt;$D299,"",IF($E299=1,EOMONTH(EDATE(Bonds!$I299,6*(15-1)),0),EDATE(Bonds!$I299,6*(15-1))))</f>
        <v>48990</v>
      </c>
      <c r="U299" s="16">
        <f>IF(16&gt;$D299,"",IF($E299=1,EOMONTH(EDATE(Bonds!$I299,6*(16-1)),0),EDATE(Bonds!$I299,6*(16-1))))</f>
        <v>49171</v>
      </c>
      <c r="V299" s="16">
        <f>IF(17&gt;$D299,"",IF($E299=1,EOMONTH(EDATE(Bonds!$I299,6*(17-1)),0),EDATE(Bonds!$I299,6*(17-1))))</f>
        <v>49355</v>
      </c>
      <c r="W299" s="16">
        <f>IF(18&gt;$D299,"",IF($E299=1,EOMONTH(EDATE(Bonds!$I299,6*(18-1)),0),EDATE(Bonds!$I299,6*(18-1))))</f>
        <v>49536</v>
      </c>
      <c r="X299" s="16">
        <f>IF(19&gt;$D299,"",IF($E299=1,EOMONTH(EDATE(Bonds!$I299,6*(19-1)),0),EDATE(Bonds!$I299,6*(19-1))))</f>
        <v>49720</v>
      </c>
      <c r="Y299" s="16">
        <f>IF(20&gt;$D299,"",IF($E299=1,EOMONTH(EDATE(Bonds!$I299,6*(20-1)),0),EDATE(Bonds!$I299,6*(20-1))))</f>
        <v>49902</v>
      </c>
      <c r="Z299" s="16">
        <f>IF(21&gt;$D299,"",IF($E299=1,EOMONTH(EDATE(Bonds!$I299,6*(21-1)),0),EDATE(Bonds!$I299,6*(21-1))))</f>
        <v>50086</v>
      </c>
      <c r="AA299" s="16">
        <f>IF(22&gt;$D299,"",IF($E299=1,EOMONTH(EDATE(Bonds!$I299,6*(22-1)),0),EDATE(Bonds!$I299,6*(22-1))))</f>
        <v>50267</v>
      </c>
      <c r="AB299" s="16">
        <f>IF(23&gt;$D299,"",IF($E299=1,EOMONTH(EDATE(Bonds!$I299,6*(23-1)),0),EDATE(Bonds!$I299,6*(23-1))))</f>
        <v>50451</v>
      </c>
      <c r="AC299" s="16">
        <f>IF(24&gt;$D299,"",IF($E299=1,EOMONTH(EDATE(Bonds!$I299,6*(24-1)),0),EDATE(Bonds!$I299,6*(24-1))))</f>
        <v>50632</v>
      </c>
      <c r="AD299" s="16">
        <f>IF(25&gt;$D299,"",IF($E299=1,EOMONTH(EDATE(Bonds!$I299,6*(25-1)),0),EDATE(Bonds!$I299,6*(25-1))))</f>
        <v>50816</v>
      </c>
      <c r="AE299" s="16">
        <f>IF(26&gt;$D299,"",IF($E299=1,EOMONTH(EDATE(Bonds!$I299,6*(26-1)),0),EDATE(Bonds!$I299,6*(26-1))))</f>
        <v>50997</v>
      </c>
      <c r="AF299" s="16">
        <f>IF(27&gt;$D299,"",IF($E299=1,EOMONTH(EDATE(Bonds!$I299,6*(27-1)),0),EDATE(Bonds!$I299,6*(27-1))))</f>
        <v>51181</v>
      </c>
      <c r="AG299" s="16">
        <f>IF(28&gt;$D299,"",IF($E299=1,EOMONTH(EDATE(Bonds!$I299,6*(28-1)),0),EDATE(Bonds!$I299,6*(28-1))))</f>
        <v>51363</v>
      </c>
      <c r="AH299" s="16">
        <f>IF(29&gt;$D299,"",IF($E299=1,EOMONTH(EDATE(Bonds!$I299,6*(29-1)),0),EDATE(Bonds!$I299,6*(29-1))))</f>
        <v>51547</v>
      </c>
      <c r="AI299" s="16">
        <f>IF(30&gt;$D299,"",IF($E299=1,EOMONTH(EDATE(Bonds!$I299,6*(30-1)),0),EDATE(Bonds!$I299,6*(30-1))))</f>
        <v>51728</v>
      </c>
      <c r="AJ299" s="16">
        <f>IF(31&gt;$D299,"",IF($E299=1,EOMONTH(EDATE(Bonds!$I299,6*(31-1)),0),EDATE(Bonds!$I299,6*(31-1))))</f>
        <v>51912</v>
      </c>
      <c r="AK299" s="16">
        <f>IF(32&gt;$D299,"",IF($E299=1,EOMONTH(EDATE(Bonds!$I299,6*(32-1)),0),EDATE(Bonds!$I299,6*(32-1))))</f>
        <v>52093</v>
      </c>
      <c r="AL299" s="16">
        <f>IF(33&gt;$D299,"",IF($E299=1,EOMONTH(EDATE(Bonds!$I299,6*(33-1)),0),EDATE(Bonds!$I299,6*(33-1))))</f>
        <v>52277</v>
      </c>
      <c r="AM299" s="16">
        <f>IF(34&gt;$D299,"",IF($E299=1,EOMONTH(EDATE(Bonds!$I299,6*(34-1)),0),EDATE(Bonds!$I299,6*(34-1))))</f>
        <v>52458</v>
      </c>
      <c r="AN299" s="16">
        <f>IF(35&gt;$D299,"",IF($E299=1,EOMONTH(EDATE(Bonds!$I299,6*(35-1)),0),EDATE(Bonds!$I299,6*(35-1))))</f>
        <v>52642</v>
      </c>
      <c r="AO299" s="16">
        <f>IF(36&gt;$D299,"",IF($E299=1,EOMONTH(EDATE(Bonds!$I299,6*(36-1)),0),EDATE(Bonds!$I299,6*(36-1))))</f>
        <v>52824</v>
      </c>
      <c r="AP299" s="16" t="str">
        <f>IF(37&gt;$D299,"",IF($E299=1,EOMONTH(EDATE(Bonds!$I299,6*(37-1)),0),EDATE(Bonds!$I299,6*(37-1))))</f>
        <v/>
      </c>
      <c r="AQ299" s="16" t="str">
        <f>IF(38&gt;$D299,"",IF($E299=1,EOMONTH(EDATE(Bonds!$I299,6*(38-1)),0),EDATE(Bonds!$I299,6*(38-1))))</f>
        <v/>
      </c>
      <c r="AR299" s="16" t="str">
        <f>IF(39&gt;$D299,"",IF($E299=1,EOMONTH(EDATE(Bonds!$I299,6*(39-1)),0),EDATE(Bonds!$I299,6*(39-1))))</f>
        <v/>
      </c>
      <c r="AS299" s="16" t="str">
        <f>IF(40&gt;$D299,"",IF($E299=1,EOMONTH(EDATE(Bonds!$I299,6*(40-1)),0),EDATE(Bonds!$I299,6*(40-1))))</f>
        <v/>
      </c>
      <c r="AT299" s="16" t="str">
        <f>IF(41&gt;$D299,"",IF($E299=1,EOMONTH(EDATE(Bonds!$I299,6*(41-1)),0),EDATE(Bonds!$I299,6*(41-1))))</f>
        <v/>
      </c>
      <c r="AU299" s="16" t="str">
        <f>IF(42&gt;$D299,"",IF($E299=1,EOMONTH(EDATE(Bonds!$I299,6*(42-1)),0),EDATE(Bonds!$I299,6*(42-1))))</f>
        <v/>
      </c>
      <c r="AV299" s="16" t="str">
        <f>IF(43&gt;$D299,"",IF($E299=1,EOMONTH(EDATE(Bonds!$I299,6*(43-1)),0),EDATE(Bonds!$I299,6*(43-1))))</f>
        <v/>
      </c>
      <c r="AW299" s="16" t="str">
        <f>IF(44&gt;$D299,"",IF($E299=1,EOMONTH(EDATE(Bonds!$I299,6*(44-1)),0),EDATE(Bonds!$I299,6*(44-1))))</f>
        <v/>
      </c>
      <c r="AX299" s="16" t="str">
        <f>IF(45&gt;$D299,"",IF($E299=1,EOMONTH(EDATE(Bonds!$I299,6*(45-1)),0),EDATE(Bonds!$I299,6*(45-1))))</f>
        <v/>
      </c>
      <c r="AY299" s="16" t="str">
        <f>IF(46&gt;$D299,"",IF($E299=1,EOMONTH(EDATE(Bonds!$I299,6*(46-1)),0),EDATE(Bonds!$I299,6*(46-1))))</f>
        <v/>
      </c>
      <c r="AZ299" s="16" t="str">
        <f>IF(47&gt;$D299,"",IF($E299=1,EOMONTH(EDATE(Bonds!$I299,6*(47-1)),0),EDATE(Bonds!$I299,6*(47-1))))</f>
        <v/>
      </c>
      <c r="BA299" s="16" t="str">
        <f>IF(48&gt;$D299,"",IF($E299=1,EOMONTH(EDATE(Bonds!$I299,6*(48-1)),0),EDATE(Bonds!$I299,6*(48-1))))</f>
        <v/>
      </c>
      <c r="BB299" s="16" t="str">
        <f>IF(49&gt;$D299,"",IF($E299=1,EOMONTH(EDATE(Bonds!$I299,6*(49-1)),0),EDATE(Bonds!$I299,6*(49-1))))</f>
        <v/>
      </c>
      <c r="BC299" s="16" t="str">
        <f>IF(50&gt;$D299,"",IF($E299=1,EOMONTH(EDATE(Bonds!$I299,6*(50-1)),0),EDATE(Bonds!$I299,6*(50-1))))</f>
        <v/>
      </c>
      <c r="BD299" s="16" t="str">
        <f>IF(51&gt;$D299,"",IF($E299=1,EOMONTH(EDATE(Bonds!$I299,6*(51-1)),0),EDATE(Bonds!$I299,6*(51-1))))</f>
        <v/>
      </c>
      <c r="BE299" s="16" t="str">
        <f>IF(52&gt;$D299,"",IF($E299=1,EOMONTH(EDATE(Bonds!$I299,6*(52-1)),0),EDATE(Bonds!$I299,6*(52-1))))</f>
        <v/>
      </c>
      <c r="BF299" s="16" t="str">
        <f>IF(53&gt;$D299,"",IF($E299=1,EOMONTH(EDATE(Bonds!$I299,6*(53-1)),0),EDATE(Bonds!$I299,6*(53-1))))</f>
        <v/>
      </c>
      <c r="BG299" s="16" t="str">
        <f>IF(54&gt;$D299,"",IF($E299=1,EOMONTH(EDATE(Bonds!$I299,6*(54-1)),0),EDATE(Bonds!$I299,6*(54-1))))</f>
        <v/>
      </c>
      <c r="BH299" s="16" t="str">
        <f>IF(55&gt;$D299,"",IF($E299=1,EOMONTH(EDATE(Bonds!$I299,6*(55-1)),0),EDATE(Bonds!$I299,6*(55-1))))</f>
        <v/>
      </c>
      <c r="BI299" s="16" t="str">
        <f>IF(56&gt;$D299,"",IF($E299=1,EOMONTH(EDATE(Bonds!$I299,6*(56-1)),0),EDATE(Bonds!$I299,6*(56-1))))</f>
        <v/>
      </c>
      <c r="BJ299" s="16" t="str">
        <f>IF(57&gt;$D299,"",IF($E299=1,EOMONTH(EDATE(Bonds!$I299,6*(57-1)),0),EDATE(Bonds!$I299,6*(57-1))))</f>
        <v/>
      </c>
      <c r="BK299" s="16" t="str">
        <f>IF(58&gt;$D299,"",IF($E299=1,EOMONTH(EDATE(Bonds!$I299,6*(58-1)),0),EDATE(Bonds!$I299,6*(58-1))))</f>
        <v/>
      </c>
      <c r="BL299" s="16" t="str">
        <f>IF(59&gt;$D299,"",IF($E299=1,EOMONTH(EDATE(Bonds!$I299,6*(59-1)),0),EDATE(Bonds!$I299,6*(59-1))))</f>
        <v/>
      </c>
      <c r="BM299" s="16" t="str">
        <f>IF(60&gt;$D299,"",IF($E299=1,EOMONTH(EDATE(Bonds!$I299,6*(60-1)),0),EDATE(Bonds!$I299,6*(60-1))))</f>
        <v/>
      </c>
      <c r="BO299" s="22">
        <f t="shared" si="485"/>
        <v>3.9020657449939315E-2</v>
      </c>
      <c r="BP299" s="22">
        <f t="shared" si="486"/>
        <v>4.1110910077221674E-2</v>
      </c>
      <c r="BQ299" s="22">
        <f t="shared" si="487"/>
        <v>4.2474903504774571E-2</v>
      </c>
      <c r="BR299" s="22">
        <f t="shared" si="488"/>
        <v>4.3324176224102208E-2</v>
      </c>
      <c r="BS299" s="22">
        <f t="shared" si="489"/>
        <v>4.3859676958404203E-2</v>
      </c>
      <c r="BT299" s="22">
        <f t="shared" si="490"/>
        <v>4.4193064657407355E-2</v>
      </c>
      <c r="BU299" s="22">
        <f t="shared" si="491"/>
        <v>4.4421617888674783E-2</v>
      </c>
      <c r="BV299" s="22">
        <f t="shared" si="492"/>
        <v>4.4594344852586863E-2</v>
      </c>
      <c r="BW299" s="22">
        <f t="shared" si="493"/>
        <v>4.4754437131412791E-2</v>
      </c>
      <c r="BX299" s="22">
        <f t="shared" si="494"/>
        <v>4.4919387561918309E-2</v>
      </c>
      <c r="BY299" s="22">
        <f t="shared" si="495"/>
        <v>4.5107990909957416E-2</v>
      </c>
      <c r="BZ299" s="22">
        <f t="shared" si="496"/>
        <v>4.5321776780841601E-2</v>
      </c>
      <c r="CA299" s="22">
        <f t="shared" si="497"/>
        <v>4.5567503306295901E-2</v>
      </c>
      <c r="CB299" s="22">
        <f t="shared" si="498"/>
        <v>4.583740404551357E-2</v>
      </c>
      <c r="CC299" s="22">
        <f t="shared" si="499"/>
        <v>4.6137769365832942E-2</v>
      </c>
      <c r="CD299" s="22">
        <f t="shared" si="500"/>
        <v>4.645521716226661E-2</v>
      </c>
      <c r="CE299" s="22">
        <f t="shared" si="501"/>
        <v>4.6796125322790962E-2</v>
      </c>
      <c r="CF299" s="22">
        <f t="shared" si="502"/>
        <v>4.7145200785802852E-2</v>
      </c>
      <c r="CG299" s="22">
        <f t="shared" si="503"/>
        <v>4.7509852279928627E-2</v>
      </c>
      <c r="CH299" s="22">
        <f t="shared" si="504"/>
        <v>4.7876381656252784E-2</v>
      </c>
      <c r="CI299" s="22">
        <f t="shared" si="505"/>
        <v>4.8249241487260196E-2</v>
      </c>
      <c r="CJ299" s="22">
        <f t="shared" si="506"/>
        <v>4.8615125031018294E-2</v>
      </c>
      <c r="CK299" s="22">
        <f t="shared" si="507"/>
        <v>4.8983317960358812E-2</v>
      </c>
      <c r="CL299" s="22">
        <f t="shared" si="508"/>
        <v>4.9339393167434041E-2</v>
      </c>
      <c r="CM299" s="22">
        <f t="shared" si="509"/>
        <v>4.9693029322884663E-2</v>
      </c>
      <c r="CN299" s="22">
        <f t="shared" si="510"/>
        <v>5.0030933085680324E-2</v>
      </c>
      <c r="CO299" s="22">
        <f t="shared" si="511"/>
        <v>5.0362800518050539E-2</v>
      </c>
      <c r="CP299" s="22">
        <f t="shared" si="512"/>
        <v>5.0678294681596112E-2</v>
      </c>
      <c r="CQ299" s="22">
        <f t="shared" si="513"/>
        <v>5.098334388969953E-2</v>
      </c>
      <c r="CR299" s="22">
        <f t="shared" si="514"/>
        <v>5.1268996476874704E-2</v>
      </c>
      <c r="CS299" s="22">
        <f t="shared" si="515"/>
        <v>5.1544114925173128E-2</v>
      </c>
      <c r="CT299" s="22">
        <f t="shared" si="516"/>
        <v>5.1799291672985331E-2</v>
      </c>
      <c r="CU299" s="22">
        <f t="shared" si="517"/>
        <v>5.2042679103669207E-2</v>
      </c>
      <c r="CV299" s="22">
        <f t="shared" si="518"/>
        <v>5.2266158686805723E-2</v>
      </c>
      <c r="CW299" s="22">
        <f t="shared" si="519"/>
        <v>5.2477056134175359E-2</v>
      </c>
      <c r="CX299" s="22">
        <f t="shared" si="520"/>
        <v>5.2669514104062953E-2</v>
      </c>
      <c r="CY299" s="22" t="str">
        <f t="shared" si="521"/>
        <v/>
      </c>
      <c r="CZ299" s="22" t="str">
        <f t="shared" si="522"/>
        <v/>
      </c>
      <c r="DA299" s="22" t="str">
        <f t="shared" si="523"/>
        <v/>
      </c>
      <c r="DB299" s="22" t="str">
        <f t="shared" si="524"/>
        <v/>
      </c>
      <c r="DC299" s="22" t="str">
        <f t="shared" si="525"/>
        <v/>
      </c>
      <c r="DD299" s="22" t="str">
        <f t="shared" si="526"/>
        <v/>
      </c>
      <c r="DE299" s="22" t="str">
        <f t="shared" si="527"/>
        <v/>
      </c>
      <c r="DF299" s="22" t="str">
        <f t="shared" si="528"/>
        <v/>
      </c>
      <c r="DG299" s="22" t="str">
        <f t="shared" si="529"/>
        <v/>
      </c>
      <c r="DH299" s="22" t="str">
        <f t="shared" si="530"/>
        <v/>
      </c>
      <c r="DI299" s="22" t="str">
        <f t="shared" si="531"/>
        <v/>
      </c>
      <c r="DJ299" s="22" t="str">
        <f t="shared" si="532"/>
        <v/>
      </c>
      <c r="DK299" s="22" t="str">
        <f t="shared" si="533"/>
        <v/>
      </c>
      <c r="DL299" s="22" t="str">
        <f t="shared" si="534"/>
        <v/>
      </c>
      <c r="DM299" s="22" t="str">
        <f t="shared" si="535"/>
        <v/>
      </c>
      <c r="DN299" s="22" t="str">
        <f t="shared" si="536"/>
        <v/>
      </c>
      <c r="DO299" s="22" t="str">
        <f t="shared" si="537"/>
        <v/>
      </c>
      <c r="DP299" s="22" t="str">
        <f t="shared" si="538"/>
        <v/>
      </c>
      <c r="DQ299" s="22" t="str">
        <f t="shared" si="539"/>
        <v/>
      </c>
      <c r="DR299" s="22" t="str">
        <f t="shared" si="540"/>
        <v/>
      </c>
      <c r="DS299" s="22" t="str">
        <f t="shared" si="541"/>
        <v/>
      </c>
      <c r="DT299" s="22" t="str">
        <f t="shared" si="542"/>
        <v/>
      </c>
      <c r="DU299" s="22" t="str">
        <f t="shared" si="543"/>
        <v/>
      </c>
      <c r="DV299" s="22" t="str">
        <f t="shared" si="544"/>
        <v/>
      </c>
      <c r="DX299" s="18">
        <f t="shared" si="545"/>
        <v>1.5360008020555702</v>
      </c>
      <c r="DY299" s="18">
        <f t="shared" si="546"/>
        <v>1.5036257763931553</v>
      </c>
      <c r="DZ299" s="18">
        <f t="shared" si="547"/>
        <v>1.4698980774821897</v>
      </c>
      <c r="EA299" s="18">
        <f t="shared" si="548"/>
        <v>1.4367286620625066</v>
      </c>
      <c r="EB299" s="18">
        <f t="shared" si="549"/>
        <v>1.4038541598401102</v>
      </c>
      <c r="EC299" s="18">
        <f t="shared" si="550"/>
        <v>1.3723061929576983</v>
      </c>
      <c r="ED299" s="18">
        <f t="shared" si="551"/>
        <v>1.341016697654972</v>
      </c>
      <c r="EE299" s="18">
        <f t="shared" si="552"/>
        <v>1.3109076735114114</v>
      </c>
      <c r="EF299" s="18">
        <f t="shared" si="553"/>
        <v>1.280855681564582</v>
      </c>
      <c r="EG299" s="18">
        <f t="shared" si="554"/>
        <v>1.2517226237024524</v>
      </c>
      <c r="EH299" s="18">
        <f t="shared" si="555"/>
        <v>1.2224416347159717</v>
      </c>
      <c r="EI299" s="18">
        <f t="shared" si="556"/>
        <v>1.1937363348191496</v>
      </c>
      <c r="EJ299" s="18">
        <f t="shared" si="557"/>
        <v>1.1649260421519341</v>
      </c>
      <c r="EK299" s="18">
        <f t="shared" si="558"/>
        <v>1.1367667819896594</v>
      </c>
      <c r="EL299" s="18">
        <f t="shared" si="559"/>
        <v>1.1083197522548816</v>
      </c>
      <c r="EM299" s="18">
        <f t="shared" si="560"/>
        <v>1.080523240564498</v>
      </c>
      <c r="EN299" s="18">
        <f t="shared" si="561"/>
        <v>1.052478977935031</v>
      </c>
      <c r="EO299" s="18">
        <f t="shared" si="562"/>
        <v>1.0251325528641155</v>
      </c>
      <c r="EP299" s="18">
        <f t="shared" si="563"/>
        <v>0.99761471685520298</v>
      </c>
      <c r="EQ299" s="18">
        <f t="shared" si="564"/>
        <v>0.97071517786465156</v>
      </c>
      <c r="ER299" s="18">
        <f t="shared" si="565"/>
        <v>0.94388378097932502</v>
      </c>
      <c r="ES299" s="18">
        <f t="shared" si="566"/>
        <v>0.91788585401719569</v>
      </c>
      <c r="ET299" s="18">
        <f t="shared" si="567"/>
        <v>0.89189743434737523</v>
      </c>
      <c r="EU299" s="18">
        <f t="shared" si="568"/>
        <v>0.86680008559781918</v>
      </c>
      <c r="EV299" s="18">
        <f t="shared" si="569"/>
        <v>0.84179317455454328</v>
      </c>
      <c r="EW299" s="18">
        <f t="shared" si="570"/>
        <v>0.81771898915188412</v>
      </c>
      <c r="EX299" s="18">
        <f t="shared" si="571"/>
        <v>0.79380289708797214</v>
      </c>
      <c r="EY299" s="18">
        <f t="shared" si="572"/>
        <v>0.77071846322097071</v>
      </c>
      <c r="EZ299" s="18">
        <f t="shared" si="573"/>
        <v>0.74797382384532585</v>
      </c>
      <c r="FA299" s="18">
        <f t="shared" si="574"/>
        <v>0.7261936352902022</v>
      </c>
      <c r="FB299" s="18">
        <f t="shared" si="575"/>
        <v>0.70466401179973892</v>
      </c>
      <c r="FC299" s="18">
        <f t="shared" si="576"/>
        <v>0.68409174051910737</v>
      </c>
      <c r="FD299" s="18">
        <f t="shared" si="577"/>
        <v>0.66379671867208434</v>
      </c>
      <c r="FE299" s="18">
        <f t="shared" si="578"/>
        <v>0.6444399100479109</v>
      </c>
      <c r="FF299" s="18">
        <f t="shared" si="579"/>
        <v>0.62537639174231763</v>
      </c>
      <c r="FG299" s="18">
        <f t="shared" si="580"/>
        <v>39.463051117431419</v>
      </c>
      <c r="FH299" s="18">
        <f t="shared" si="581"/>
        <v>0</v>
      </c>
      <c r="FI299" s="18">
        <f t="shared" si="582"/>
        <v>0</v>
      </c>
      <c r="FJ299" s="18">
        <f t="shared" si="583"/>
        <v>0</v>
      </c>
      <c r="FK299" s="18">
        <f t="shared" si="584"/>
        <v>0</v>
      </c>
      <c r="FL299" s="18">
        <f t="shared" si="585"/>
        <v>0</v>
      </c>
      <c r="FM299" s="18">
        <f t="shared" si="586"/>
        <v>0</v>
      </c>
      <c r="FN299" s="18">
        <f t="shared" si="587"/>
        <v>0</v>
      </c>
      <c r="FO299" s="18">
        <f t="shared" si="588"/>
        <v>0</v>
      </c>
      <c r="FP299" s="18">
        <f t="shared" si="589"/>
        <v>0</v>
      </c>
      <c r="FQ299" s="18">
        <f t="shared" si="590"/>
        <v>0</v>
      </c>
      <c r="FR299" s="18">
        <f t="shared" si="591"/>
        <v>0</v>
      </c>
      <c r="FS299" s="18">
        <f t="shared" si="592"/>
        <v>0</v>
      </c>
      <c r="FT299" s="18">
        <f t="shared" si="593"/>
        <v>0</v>
      </c>
      <c r="FU299" s="18">
        <f t="shared" si="594"/>
        <v>0</v>
      </c>
      <c r="FV299" s="18">
        <f t="shared" si="595"/>
        <v>0</v>
      </c>
      <c r="FW299" s="18">
        <f t="shared" si="596"/>
        <v>0</v>
      </c>
      <c r="FX299" s="18">
        <f t="shared" si="597"/>
        <v>0</v>
      </c>
      <c r="FY299" s="18">
        <f t="shared" si="598"/>
        <v>0</v>
      </c>
      <c r="FZ299" s="18">
        <f t="shared" si="599"/>
        <v>0</v>
      </c>
      <c r="GA299" s="18">
        <f t="shared" si="600"/>
        <v>0</v>
      </c>
      <c r="GB299" s="18">
        <f t="shared" si="601"/>
        <v>0</v>
      </c>
      <c r="GC299" s="18">
        <f t="shared" si="602"/>
        <v>0</v>
      </c>
      <c r="GD299" s="18">
        <f t="shared" si="603"/>
        <v>0</v>
      </c>
      <c r="GE299" s="18">
        <f t="shared" si="604"/>
        <v>0</v>
      </c>
    </row>
    <row r="300" spans="1:187" x14ac:dyDescent="0.2">
      <c r="A300">
        <v>297</v>
      </c>
      <c r="B300" s="16">
        <f>Bonds!B300</f>
        <v>52824</v>
      </c>
      <c r="C300" s="17">
        <f>Bonds!C300</f>
        <v>4.125</v>
      </c>
      <c r="D300">
        <f>Bonds!Q300</f>
        <v>36</v>
      </c>
      <c r="E300">
        <f t="shared" si="484"/>
        <v>0</v>
      </c>
      <c r="F300" s="16">
        <f>IF(1&gt;$D300,"",IF($E300=1,EOMONTH(EDATE(Bonds!$I300,6*(1-1)),0),EDATE(Bonds!$I300,6*(1-1))))</f>
        <v>46433</v>
      </c>
      <c r="G300" s="16">
        <f>IF(2&gt;$D300,"",IF($E300=1,EOMONTH(EDATE(Bonds!$I300,6*(2-1)),0),EDATE(Bonds!$I300,6*(2-1))))</f>
        <v>46614</v>
      </c>
      <c r="H300" s="16">
        <f>IF(3&gt;$D300,"",IF($E300=1,EOMONTH(EDATE(Bonds!$I300,6*(3-1)),0),EDATE(Bonds!$I300,6*(3-1))))</f>
        <v>46798</v>
      </c>
      <c r="I300" s="16">
        <f>IF(4&gt;$D300,"",IF($E300=1,EOMONTH(EDATE(Bonds!$I300,6*(4-1)),0),EDATE(Bonds!$I300,6*(4-1))))</f>
        <v>46980</v>
      </c>
      <c r="J300" s="16">
        <f>IF(5&gt;$D300,"",IF($E300=1,EOMONTH(EDATE(Bonds!$I300,6*(5-1)),0),EDATE(Bonds!$I300,6*(5-1))))</f>
        <v>47164</v>
      </c>
      <c r="K300" s="16">
        <f>IF(6&gt;$D300,"",IF($E300=1,EOMONTH(EDATE(Bonds!$I300,6*(6-1)),0),EDATE(Bonds!$I300,6*(6-1))))</f>
        <v>47345</v>
      </c>
      <c r="L300" s="16">
        <f>IF(7&gt;$D300,"",IF($E300=1,EOMONTH(EDATE(Bonds!$I300,6*(7-1)),0),EDATE(Bonds!$I300,6*(7-1))))</f>
        <v>47529</v>
      </c>
      <c r="M300" s="16">
        <f>IF(8&gt;$D300,"",IF($E300=1,EOMONTH(EDATE(Bonds!$I300,6*(8-1)),0),EDATE(Bonds!$I300,6*(8-1))))</f>
        <v>47710</v>
      </c>
      <c r="N300" s="16">
        <f>IF(9&gt;$D300,"",IF($E300=1,EOMONTH(EDATE(Bonds!$I300,6*(9-1)),0),EDATE(Bonds!$I300,6*(9-1))))</f>
        <v>47894</v>
      </c>
      <c r="O300" s="16">
        <f>IF(10&gt;$D300,"",IF($E300=1,EOMONTH(EDATE(Bonds!$I300,6*(10-1)),0),EDATE(Bonds!$I300,6*(10-1))))</f>
        <v>48075</v>
      </c>
      <c r="P300" s="16">
        <f>IF(11&gt;$D300,"",IF($E300=1,EOMONTH(EDATE(Bonds!$I300,6*(11-1)),0),EDATE(Bonds!$I300,6*(11-1))))</f>
        <v>48259</v>
      </c>
      <c r="Q300" s="16">
        <f>IF(12&gt;$D300,"",IF($E300=1,EOMONTH(EDATE(Bonds!$I300,6*(12-1)),0),EDATE(Bonds!$I300,6*(12-1))))</f>
        <v>48441</v>
      </c>
      <c r="R300" s="16">
        <f>IF(13&gt;$D300,"",IF($E300=1,EOMONTH(EDATE(Bonds!$I300,6*(13-1)),0),EDATE(Bonds!$I300,6*(13-1))))</f>
        <v>48625</v>
      </c>
      <c r="S300" s="16">
        <f>IF(14&gt;$D300,"",IF($E300=1,EOMONTH(EDATE(Bonds!$I300,6*(14-1)),0),EDATE(Bonds!$I300,6*(14-1))))</f>
        <v>48806</v>
      </c>
      <c r="T300" s="16">
        <f>IF(15&gt;$D300,"",IF($E300=1,EOMONTH(EDATE(Bonds!$I300,6*(15-1)),0),EDATE(Bonds!$I300,6*(15-1))))</f>
        <v>48990</v>
      </c>
      <c r="U300" s="16">
        <f>IF(16&gt;$D300,"",IF($E300=1,EOMONTH(EDATE(Bonds!$I300,6*(16-1)),0),EDATE(Bonds!$I300,6*(16-1))))</f>
        <v>49171</v>
      </c>
      <c r="V300" s="16">
        <f>IF(17&gt;$D300,"",IF($E300=1,EOMONTH(EDATE(Bonds!$I300,6*(17-1)),0),EDATE(Bonds!$I300,6*(17-1))))</f>
        <v>49355</v>
      </c>
      <c r="W300" s="16">
        <f>IF(18&gt;$D300,"",IF($E300=1,EOMONTH(EDATE(Bonds!$I300,6*(18-1)),0),EDATE(Bonds!$I300,6*(18-1))))</f>
        <v>49536</v>
      </c>
      <c r="X300" s="16">
        <f>IF(19&gt;$D300,"",IF($E300=1,EOMONTH(EDATE(Bonds!$I300,6*(19-1)),0),EDATE(Bonds!$I300,6*(19-1))))</f>
        <v>49720</v>
      </c>
      <c r="Y300" s="16">
        <f>IF(20&gt;$D300,"",IF($E300=1,EOMONTH(EDATE(Bonds!$I300,6*(20-1)),0),EDATE(Bonds!$I300,6*(20-1))))</f>
        <v>49902</v>
      </c>
      <c r="Z300" s="16">
        <f>IF(21&gt;$D300,"",IF($E300=1,EOMONTH(EDATE(Bonds!$I300,6*(21-1)),0),EDATE(Bonds!$I300,6*(21-1))))</f>
        <v>50086</v>
      </c>
      <c r="AA300" s="16">
        <f>IF(22&gt;$D300,"",IF($E300=1,EOMONTH(EDATE(Bonds!$I300,6*(22-1)),0),EDATE(Bonds!$I300,6*(22-1))))</f>
        <v>50267</v>
      </c>
      <c r="AB300" s="16">
        <f>IF(23&gt;$D300,"",IF($E300=1,EOMONTH(EDATE(Bonds!$I300,6*(23-1)),0),EDATE(Bonds!$I300,6*(23-1))))</f>
        <v>50451</v>
      </c>
      <c r="AC300" s="16">
        <f>IF(24&gt;$D300,"",IF($E300=1,EOMONTH(EDATE(Bonds!$I300,6*(24-1)),0),EDATE(Bonds!$I300,6*(24-1))))</f>
        <v>50632</v>
      </c>
      <c r="AD300" s="16">
        <f>IF(25&gt;$D300,"",IF($E300=1,EOMONTH(EDATE(Bonds!$I300,6*(25-1)),0),EDATE(Bonds!$I300,6*(25-1))))</f>
        <v>50816</v>
      </c>
      <c r="AE300" s="16">
        <f>IF(26&gt;$D300,"",IF($E300=1,EOMONTH(EDATE(Bonds!$I300,6*(26-1)),0),EDATE(Bonds!$I300,6*(26-1))))</f>
        <v>50997</v>
      </c>
      <c r="AF300" s="16">
        <f>IF(27&gt;$D300,"",IF($E300=1,EOMONTH(EDATE(Bonds!$I300,6*(27-1)),0),EDATE(Bonds!$I300,6*(27-1))))</f>
        <v>51181</v>
      </c>
      <c r="AG300" s="16">
        <f>IF(28&gt;$D300,"",IF($E300=1,EOMONTH(EDATE(Bonds!$I300,6*(28-1)),0),EDATE(Bonds!$I300,6*(28-1))))</f>
        <v>51363</v>
      </c>
      <c r="AH300" s="16">
        <f>IF(29&gt;$D300,"",IF($E300=1,EOMONTH(EDATE(Bonds!$I300,6*(29-1)),0),EDATE(Bonds!$I300,6*(29-1))))</f>
        <v>51547</v>
      </c>
      <c r="AI300" s="16">
        <f>IF(30&gt;$D300,"",IF($E300=1,EOMONTH(EDATE(Bonds!$I300,6*(30-1)),0),EDATE(Bonds!$I300,6*(30-1))))</f>
        <v>51728</v>
      </c>
      <c r="AJ300" s="16">
        <f>IF(31&gt;$D300,"",IF($E300=1,EOMONTH(EDATE(Bonds!$I300,6*(31-1)),0),EDATE(Bonds!$I300,6*(31-1))))</f>
        <v>51912</v>
      </c>
      <c r="AK300" s="16">
        <f>IF(32&gt;$D300,"",IF($E300=1,EOMONTH(EDATE(Bonds!$I300,6*(32-1)),0),EDATE(Bonds!$I300,6*(32-1))))</f>
        <v>52093</v>
      </c>
      <c r="AL300" s="16">
        <f>IF(33&gt;$D300,"",IF($E300=1,EOMONTH(EDATE(Bonds!$I300,6*(33-1)),0),EDATE(Bonds!$I300,6*(33-1))))</f>
        <v>52277</v>
      </c>
      <c r="AM300" s="16">
        <f>IF(34&gt;$D300,"",IF($E300=1,EOMONTH(EDATE(Bonds!$I300,6*(34-1)),0),EDATE(Bonds!$I300,6*(34-1))))</f>
        <v>52458</v>
      </c>
      <c r="AN300" s="16">
        <f>IF(35&gt;$D300,"",IF($E300=1,EOMONTH(EDATE(Bonds!$I300,6*(35-1)),0),EDATE(Bonds!$I300,6*(35-1))))</f>
        <v>52642</v>
      </c>
      <c r="AO300" s="16">
        <f>IF(36&gt;$D300,"",IF($E300=1,EOMONTH(EDATE(Bonds!$I300,6*(36-1)),0),EDATE(Bonds!$I300,6*(36-1))))</f>
        <v>52824</v>
      </c>
      <c r="AP300" s="16" t="str">
        <f>IF(37&gt;$D300,"",IF($E300=1,EOMONTH(EDATE(Bonds!$I300,6*(37-1)),0),EDATE(Bonds!$I300,6*(37-1))))</f>
        <v/>
      </c>
      <c r="AQ300" s="16" t="str">
        <f>IF(38&gt;$D300,"",IF($E300=1,EOMONTH(EDATE(Bonds!$I300,6*(38-1)),0),EDATE(Bonds!$I300,6*(38-1))))</f>
        <v/>
      </c>
      <c r="AR300" s="16" t="str">
        <f>IF(39&gt;$D300,"",IF($E300=1,EOMONTH(EDATE(Bonds!$I300,6*(39-1)),0),EDATE(Bonds!$I300,6*(39-1))))</f>
        <v/>
      </c>
      <c r="AS300" s="16" t="str">
        <f>IF(40&gt;$D300,"",IF($E300=1,EOMONTH(EDATE(Bonds!$I300,6*(40-1)),0),EDATE(Bonds!$I300,6*(40-1))))</f>
        <v/>
      </c>
      <c r="AT300" s="16" t="str">
        <f>IF(41&gt;$D300,"",IF($E300=1,EOMONTH(EDATE(Bonds!$I300,6*(41-1)),0),EDATE(Bonds!$I300,6*(41-1))))</f>
        <v/>
      </c>
      <c r="AU300" s="16" t="str">
        <f>IF(42&gt;$D300,"",IF($E300=1,EOMONTH(EDATE(Bonds!$I300,6*(42-1)),0),EDATE(Bonds!$I300,6*(42-1))))</f>
        <v/>
      </c>
      <c r="AV300" s="16" t="str">
        <f>IF(43&gt;$D300,"",IF($E300=1,EOMONTH(EDATE(Bonds!$I300,6*(43-1)),0),EDATE(Bonds!$I300,6*(43-1))))</f>
        <v/>
      </c>
      <c r="AW300" s="16" t="str">
        <f>IF(44&gt;$D300,"",IF($E300=1,EOMONTH(EDATE(Bonds!$I300,6*(44-1)),0),EDATE(Bonds!$I300,6*(44-1))))</f>
        <v/>
      </c>
      <c r="AX300" s="16" t="str">
        <f>IF(45&gt;$D300,"",IF($E300=1,EOMONTH(EDATE(Bonds!$I300,6*(45-1)),0),EDATE(Bonds!$I300,6*(45-1))))</f>
        <v/>
      </c>
      <c r="AY300" s="16" t="str">
        <f>IF(46&gt;$D300,"",IF($E300=1,EOMONTH(EDATE(Bonds!$I300,6*(46-1)),0),EDATE(Bonds!$I300,6*(46-1))))</f>
        <v/>
      </c>
      <c r="AZ300" s="16" t="str">
        <f>IF(47&gt;$D300,"",IF($E300=1,EOMONTH(EDATE(Bonds!$I300,6*(47-1)),0),EDATE(Bonds!$I300,6*(47-1))))</f>
        <v/>
      </c>
      <c r="BA300" s="16" t="str">
        <f>IF(48&gt;$D300,"",IF($E300=1,EOMONTH(EDATE(Bonds!$I300,6*(48-1)),0),EDATE(Bonds!$I300,6*(48-1))))</f>
        <v/>
      </c>
      <c r="BB300" s="16" t="str">
        <f>IF(49&gt;$D300,"",IF($E300=1,EOMONTH(EDATE(Bonds!$I300,6*(49-1)),0),EDATE(Bonds!$I300,6*(49-1))))</f>
        <v/>
      </c>
      <c r="BC300" s="16" t="str">
        <f>IF(50&gt;$D300,"",IF($E300=1,EOMONTH(EDATE(Bonds!$I300,6*(50-1)),0),EDATE(Bonds!$I300,6*(50-1))))</f>
        <v/>
      </c>
      <c r="BD300" s="16" t="str">
        <f>IF(51&gt;$D300,"",IF($E300=1,EOMONTH(EDATE(Bonds!$I300,6*(51-1)),0),EDATE(Bonds!$I300,6*(51-1))))</f>
        <v/>
      </c>
      <c r="BE300" s="16" t="str">
        <f>IF(52&gt;$D300,"",IF($E300=1,EOMONTH(EDATE(Bonds!$I300,6*(52-1)),0),EDATE(Bonds!$I300,6*(52-1))))</f>
        <v/>
      </c>
      <c r="BF300" s="16" t="str">
        <f>IF(53&gt;$D300,"",IF($E300=1,EOMONTH(EDATE(Bonds!$I300,6*(53-1)),0),EDATE(Bonds!$I300,6*(53-1))))</f>
        <v/>
      </c>
      <c r="BG300" s="16" t="str">
        <f>IF(54&gt;$D300,"",IF($E300=1,EOMONTH(EDATE(Bonds!$I300,6*(54-1)),0),EDATE(Bonds!$I300,6*(54-1))))</f>
        <v/>
      </c>
      <c r="BH300" s="16" t="str">
        <f>IF(55&gt;$D300,"",IF($E300=1,EOMONTH(EDATE(Bonds!$I300,6*(55-1)),0),EDATE(Bonds!$I300,6*(55-1))))</f>
        <v/>
      </c>
      <c r="BI300" s="16" t="str">
        <f>IF(56&gt;$D300,"",IF($E300=1,EOMONTH(EDATE(Bonds!$I300,6*(56-1)),0),EDATE(Bonds!$I300,6*(56-1))))</f>
        <v/>
      </c>
      <c r="BJ300" s="16" t="str">
        <f>IF(57&gt;$D300,"",IF($E300=1,EOMONTH(EDATE(Bonds!$I300,6*(57-1)),0),EDATE(Bonds!$I300,6*(57-1))))</f>
        <v/>
      </c>
      <c r="BK300" s="16" t="str">
        <f>IF(58&gt;$D300,"",IF($E300=1,EOMONTH(EDATE(Bonds!$I300,6*(58-1)),0),EDATE(Bonds!$I300,6*(58-1))))</f>
        <v/>
      </c>
      <c r="BL300" s="16" t="str">
        <f>IF(59&gt;$D300,"",IF($E300=1,EOMONTH(EDATE(Bonds!$I300,6*(59-1)),0),EDATE(Bonds!$I300,6*(59-1))))</f>
        <v/>
      </c>
      <c r="BM300" s="16" t="str">
        <f>IF(60&gt;$D300,"",IF($E300=1,EOMONTH(EDATE(Bonds!$I300,6*(60-1)),0),EDATE(Bonds!$I300,6*(60-1))))</f>
        <v/>
      </c>
      <c r="BO300" s="22">
        <f t="shared" si="485"/>
        <v>3.9020657449939315E-2</v>
      </c>
      <c r="BP300" s="22">
        <f t="shared" si="486"/>
        <v>4.1110910077221674E-2</v>
      </c>
      <c r="BQ300" s="22">
        <f t="shared" si="487"/>
        <v>4.2474903504774571E-2</v>
      </c>
      <c r="BR300" s="22">
        <f t="shared" si="488"/>
        <v>4.3324176224102208E-2</v>
      </c>
      <c r="BS300" s="22">
        <f t="shared" si="489"/>
        <v>4.3859676958404203E-2</v>
      </c>
      <c r="BT300" s="22">
        <f t="shared" si="490"/>
        <v>4.4193064657407355E-2</v>
      </c>
      <c r="BU300" s="22">
        <f t="shared" si="491"/>
        <v>4.4421617888674783E-2</v>
      </c>
      <c r="BV300" s="22">
        <f t="shared" si="492"/>
        <v>4.4594344852586863E-2</v>
      </c>
      <c r="BW300" s="22">
        <f t="shared" si="493"/>
        <v>4.4754437131412791E-2</v>
      </c>
      <c r="BX300" s="22">
        <f t="shared" si="494"/>
        <v>4.4919387561918309E-2</v>
      </c>
      <c r="BY300" s="22">
        <f t="shared" si="495"/>
        <v>4.5107990909957416E-2</v>
      </c>
      <c r="BZ300" s="22">
        <f t="shared" si="496"/>
        <v>4.5321776780841601E-2</v>
      </c>
      <c r="CA300" s="22">
        <f t="shared" si="497"/>
        <v>4.5567503306295901E-2</v>
      </c>
      <c r="CB300" s="22">
        <f t="shared" si="498"/>
        <v>4.583740404551357E-2</v>
      </c>
      <c r="CC300" s="22">
        <f t="shared" si="499"/>
        <v>4.6137769365832942E-2</v>
      </c>
      <c r="CD300" s="22">
        <f t="shared" si="500"/>
        <v>4.645521716226661E-2</v>
      </c>
      <c r="CE300" s="22">
        <f t="shared" si="501"/>
        <v>4.6796125322790962E-2</v>
      </c>
      <c r="CF300" s="22">
        <f t="shared" si="502"/>
        <v>4.7145200785802852E-2</v>
      </c>
      <c r="CG300" s="22">
        <f t="shared" si="503"/>
        <v>4.7509852279928627E-2</v>
      </c>
      <c r="CH300" s="22">
        <f t="shared" si="504"/>
        <v>4.7876381656252784E-2</v>
      </c>
      <c r="CI300" s="22">
        <f t="shared" si="505"/>
        <v>4.8249241487260196E-2</v>
      </c>
      <c r="CJ300" s="22">
        <f t="shared" si="506"/>
        <v>4.8615125031018294E-2</v>
      </c>
      <c r="CK300" s="22">
        <f t="shared" si="507"/>
        <v>4.8983317960358812E-2</v>
      </c>
      <c r="CL300" s="22">
        <f t="shared" si="508"/>
        <v>4.9339393167434041E-2</v>
      </c>
      <c r="CM300" s="22">
        <f t="shared" si="509"/>
        <v>4.9693029322884663E-2</v>
      </c>
      <c r="CN300" s="22">
        <f t="shared" si="510"/>
        <v>5.0030933085680324E-2</v>
      </c>
      <c r="CO300" s="22">
        <f t="shared" si="511"/>
        <v>5.0362800518050539E-2</v>
      </c>
      <c r="CP300" s="22">
        <f t="shared" si="512"/>
        <v>5.0678294681596112E-2</v>
      </c>
      <c r="CQ300" s="22">
        <f t="shared" si="513"/>
        <v>5.098334388969953E-2</v>
      </c>
      <c r="CR300" s="22">
        <f t="shared" si="514"/>
        <v>5.1268996476874704E-2</v>
      </c>
      <c r="CS300" s="22">
        <f t="shared" si="515"/>
        <v>5.1544114925173128E-2</v>
      </c>
      <c r="CT300" s="22">
        <f t="shared" si="516"/>
        <v>5.1799291672985331E-2</v>
      </c>
      <c r="CU300" s="22">
        <f t="shared" si="517"/>
        <v>5.2042679103669207E-2</v>
      </c>
      <c r="CV300" s="22">
        <f t="shared" si="518"/>
        <v>5.2266158686805723E-2</v>
      </c>
      <c r="CW300" s="22">
        <f t="shared" si="519"/>
        <v>5.2477056134175359E-2</v>
      </c>
      <c r="CX300" s="22">
        <f t="shared" si="520"/>
        <v>5.2669514104062953E-2</v>
      </c>
      <c r="CY300" s="22" t="str">
        <f t="shared" si="521"/>
        <v/>
      </c>
      <c r="CZ300" s="22" t="str">
        <f t="shared" si="522"/>
        <v/>
      </c>
      <c r="DA300" s="22" t="str">
        <f t="shared" si="523"/>
        <v/>
      </c>
      <c r="DB300" s="22" t="str">
        <f t="shared" si="524"/>
        <v/>
      </c>
      <c r="DC300" s="22" t="str">
        <f t="shared" si="525"/>
        <v/>
      </c>
      <c r="DD300" s="22" t="str">
        <f t="shared" si="526"/>
        <v/>
      </c>
      <c r="DE300" s="22" t="str">
        <f t="shared" si="527"/>
        <v/>
      </c>
      <c r="DF300" s="22" t="str">
        <f t="shared" si="528"/>
        <v/>
      </c>
      <c r="DG300" s="22" t="str">
        <f t="shared" si="529"/>
        <v/>
      </c>
      <c r="DH300" s="22" t="str">
        <f t="shared" si="530"/>
        <v/>
      </c>
      <c r="DI300" s="22" t="str">
        <f t="shared" si="531"/>
        <v/>
      </c>
      <c r="DJ300" s="22" t="str">
        <f t="shared" si="532"/>
        <v/>
      </c>
      <c r="DK300" s="22" t="str">
        <f t="shared" si="533"/>
        <v/>
      </c>
      <c r="DL300" s="22" t="str">
        <f t="shared" si="534"/>
        <v/>
      </c>
      <c r="DM300" s="22" t="str">
        <f t="shared" si="535"/>
        <v/>
      </c>
      <c r="DN300" s="22" t="str">
        <f t="shared" si="536"/>
        <v/>
      </c>
      <c r="DO300" s="22" t="str">
        <f t="shared" si="537"/>
        <v/>
      </c>
      <c r="DP300" s="22" t="str">
        <f t="shared" si="538"/>
        <v/>
      </c>
      <c r="DQ300" s="22" t="str">
        <f t="shared" si="539"/>
        <v/>
      </c>
      <c r="DR300" s="22" t="str">
        <f t="shared" si="540"/>
        <v/>
      </c>
      <c r="DS300" s="22" t="str">
        <f t="shared" si="541"/>
        <v/>
      </c>
      <c r="DT300" s="22" t="str">
        <f t="shared" si="542"/>
        <v/>
      </c>
      <c r="DU300" s="22" t="str">
        <f t="shared" si="543"/>
        <v/>
      </c>
      <c r="DV300" s="22" t="str">
        <f t="shared" si="544"/>
        <v/>
      </c>
      <c r="DX300" s="18">
        <f t="shared" si="545"/>
        <v>2.0275210587133525</v>
      </c>
      <c r="DY300" s="18">
        <f t="shared" si="546"/>
        <v>1.9847860248389648</v>
      </c>
      <c r="DZ300" s="18">
        <f t="shared" si="547"/>
        <v>1.9402654622764903</v>
      </c>
      <c r="EA300" s="18">
        <f t="shared" si="548"/>
        <v>1.8964818339225087</v>
      </c>
      <c r="EB300" s="18">
        <f t="shared" si="549"/>
        <v>1.8530874909889454</v>
      </c>
      <c r="EC300" s="18">
        <f t="shared" si="550"/>
        <v>1.8114441747041619</v>
      </c>
      <c r="ED300" s="18">
        <f t="shared" si="551"/>
        <v>1.770142040904563</v>
      </c>
      <c r="EE300" s="18">
        <f t="shared" si="552"/>
        <v>1.730398129035063</v>
      </c>
      <c r="EF300" s="18">
        <f t="shared" si="553"/>
        <v>1.6907294996652482</v>
      </c>
      <c r="EG300" s="18">
        <f t="shared" si="554"/>
        <v>1.6522738632872369</v>
      </c>
      <c r="EH300" s="18">
        <f t="shared" si="555"/>
        <v>1.6136229578250827</v>
      </c>
      <c r="EI300" s="18">
        <f t="shared" si="556"/>
        <v>1.5757319619612775</v>
      </c>
      <c r="EJ300" s="18">
        <f t="shared" si="557"/>
        <v>1.5377023756405528</v>
      </c>
      <c r="EK300" s="18">
        <f t="shared" si="558"/>
        <v>1.5005321522263506</v>
      </c>
      <c r="EL300" s="18">
        <f t="shared" si="559"/>
        <v>1.4629820729764438</v>
      </c>
      <c r="EM300" s="18">
        <f t="shared" si="560"/>
        <v>1.4262906775451372</v>
      </c>
      <c r="EN300" s="18">
        <f t="shared" si="561"/>
        <v>1.3892722508742408</v>
      </c>
      <c r="EO300" s="18">
        <f t="shared" si="562"/>
        <v>1.3531749697806326</v>
      </c>
      <c r="EP300" s="18">
        <f t="shared" si="563"/>
        <v>1.316851426248868</v>
      </c>
      <c r="EQ300" s="18">
        <f t="shared" si="564"/>
        <v>1.2813440347813401</v>
      </c>
      <c r="ER300" s="18">
        <f t="shared" si="565"/>
        <v>1.2459265908927091</v>
      </c>
      <c r="ES300" s="18">
        <f t="shared" si="566"/>
        <v>1.2116093273026984</v>
      </c>
      <c r="ET300" s="18">
        <f t="shared" si="567"/>
        <v>1.1773046133385354</v>
      </c>
      <c r="EU300" s="18">
        <f t="shared" si="568"/>
        <v>1.1441761129891213</v>
      </c>
      <c r="EV300" s="18">
        <f t="shared" si="569"/>
        <v>1.1111669904119972</v>
      </c>
      <c r="EW300" s="18">
        <f t="shared" si="570"/>
        <v>1.079389065680487</v>
      </c>
      <c r="EX300" s="18">
        <f t="shared" si="571"/>
        <v>1.0478198241561232</v>
      </c>
      <c r="EY300" s="18">
        <f t="shared" si="572"/>
        <v>1.0173483714516813</v>
      </c>
      <c r="EZ300" s="18">
        <f t="shared" si="573"/>
        <v>0.98732544747583018</v>
      </c>
      <c r="FA300" s="18">
        <f t="shared" si="574"/>
        <v>0.95857559858306685</v>
      </c>
      <c r="FB300" s="18">
        <f t="shared" si="575"/>
        <v>0.93015649557565538</v>
      </c>
      <c r="FC300" s="18">
        <f t="shared" si="576"/>
        <v>0.90300109748522173</v>
      </c>
      <c r="FD300" s="18">
        <f t="shared" si="577"/>
        <v>0.87621166864715139</v>
      </c>
      <c r="FE300" s="18">
        <f t="shared" si="578"/>
        <v>0.85066068126324235</v>
      </c>
      <c r="FF300" s="18">
        <f t="shared" si="579"/>
        <v>0.82549683709985933</v>
      </c>
      <c r="FG300" s="18">
        <f t="shared" si="580"/>
        <v>39.657330753701849</v>
      </c>
      <c r="FH300" s="18">
        <f t="shared" si="581"/>
        <v>0</v>
      </c>
      <c r="FI300" s="18">
        <f t="shared" si="582"/>
        <v>0</v>
      </c>
      <c r="FJ300" s="18">
        <f t="shared" si="583"/>
        <v>0</v>
      </c>
      <c r="FK300" s="18">
        <f t="shared" si="584"/>
        <v>0</v>
      </c>
      <c r="FL300" s="18">
        <f t="shared" si="585"/>
        <v>0</v>
      </c>
      <c r="FM300" s="18">
        <f t="shared" si="586"/>
        <v>0</v>
      </c>
      <c r="FN300" s="18">
        <f t="shared" si="587"/>
        <v>0</v>
      </c>
      <c r="FO300" s="18">
        <f t="shared" si="588"/>
        <v>0</v>
      </c>
      <c r="FP300" s="18">
        <f t="shared" si="589"/>
        <v>0</v>
      </c>
      <c r="FQ300" s="18">
        <f t="shared" si="590"/>
        <v>0</v>
      </c>
      <c r="FR300" s="18">
        <f t="shared" si="591"/>
        <v>0</v>
      </c>
      <c r="FS300" s="18">
        <f t="shared" si="592"/>
        <v>0</v>
      </c>
      <c r="FT300" s="18">
        <f t="shared" si="593"/>
        <v>0</v>
      </c>
      <c r="FU300" s="18">
        <f t="shared" si="594"/>
        <v>0</v>
      </c>
      <c r="FV300" s="18">
        <f t="shared" si="595"/>
        <v>0</v>
      </c>
      <c r="FW300" s="18">
        <f t="shared" si="596"/>
        <v>0</v>
      </c>
      <c r="FX300" s="18">
        <f t="shared" si="597"/>
        <v>0</v>
      </c>
      <c r="FY300" s="18">
        <f t="shared" si="598"/>
        <v>0</v>
      </c>
      <c r="FZ300" s="18">
        <f t="shared" si="599"/>
        <v>0</v>
      </c>
      <c r="GA300" s="18">
        <f t="shared" si="600"/>
        <v>0</v>
      </c>
      <c r="GB300" s="18">
        <f t="shared" si="601"/>
        <v>0</v>
      </c>
      <c r="GC300" s="18">
        <f t="shared" si="602"/>
        <v>0</v>
      </c>
      <c r="GD300" s="18">
        <f t="shared" si="603"/>
        <v>0</v>
      </c>
      <c r="GE300" s="18">
        <f t="shared" si="604"/>
        <v>0</v>
      </c>
    </row>
    <row r="301" spans="1:187" x14ac:dyDescent="0.2">
      <c r="A301">
        <v>298</v>
      </c>
      <c r="B301" s="16">
        <f>Bonds!B301</f>
        <v>52916</v>
      </c>
      <c r="C301" s="17">
        <f>Bonds!C301</f>
        <v>3</v>
      </c>
      <c r="D301">
        <f>Bonds!Q301</f>
        <v>37</v>
      </c>
      <c r="E301">
        <f t="shared" si="484"/>
        <v>0</v>
      </c>
      <c r="F301" s="16">
        <f>IF(1&gt;$D301,"",IF($E301=1,EOMONTH(EDATE(Bonds!$I301,6*(1-1)),0),EDATE(Bonds!$I301,6*(1-1))))</f>
        <v>46341</v>
      </c>
      <c r="G301" s="16">
        <f>IF(2&gt;$D301,"",IF($E301=1,EOMONTH(EDATE(Bonds!$I301,6*(2-1)),0),EDATE(Bonds!$I301,6*(2-1))))</f>
        <v>46522</v>
      </c>
      <c r="H301" s="16">
        <f>IF(3&gt;$D301,"",IF($E301=1,EOMONTH(EDATE(Bonds!$I301,6*(3-1)),0),EDATE(Bonds!$I301,6*(3-1))))</f>
        <v>46706</v>
      </c>
      <c r="I301" s="16">
        <f>IF(4&gt;$D301,"",IF($E301=1,EOMONTH(EDATE(Bonds!$I301,6*(4-1)),0),EDATE(Bonds!$I301,6*(4-1))))</f>
        <v>46888</v>
      </c>
      <c r="J301" s="16">
        <f>IF(5&gt;$D301,"",IF($E301=1,EOMONTH(EDATE(Bonds!$I301,6*(5-1)),0),EDATE(Bonds!$I301,6*(5-1))))</f>
        <v>47072</v>
      </c>
      <c r="K301" s="16">
        <f>IF(6&gt;$D301,"",IF($E301=1,EOMONTH(EDATE(Bonds!$I301,6*(6-1)),0),EDATE(Bonds!$I301,6*(6-1))))</f>
        <v>47253</v>
      </c>
      <c r="L301" s="16">
        <f>IF(7&gt;$D301,"",IF($E301=1,EOMONTH(EDATE(Bonds!$I301,6*(7-1)),0),EDATE(Bonds!$I301,6*(7-1))))</f>
        <v>47437</v>
      </c>
      <c r="M301" s="16">
        <f>IF(8&gt;$D301,"",IF($E301=1,EOMONTH(EDATE(Bonds!$I301,6*(8-1)),0),EDATE(Bonds!$I301,6*(8-1))))</f>
        <v>47618</v>
      </c>
      <c r="N301" s="16">
        <f>IF(9&gt;$D301,"",IF($E301=1,EOMONTH(EDATE(Bonds!$I301,6*(9-1)),0),EDATE(Bonds!$I301,6*(9-1))))</f>
        <v>47802</v>
      </c>
      <c r="O301" s="16">
        <f>IF(10&gt;$D301,"",IF($E301=1,EOMONTH(EDATE(Bonds!$I301,6*(10-1)),0),EDATE(Bonds!$I301,6*(10-1))))</f>
        <v>47983</v>
      </c>
      <c r="P301" s="16">
        <f>IF(11&gt;$D301,"",IF($E301=1,EOMONTH(EDATE(Bonds!$I301,6*(11-1)),0),EDATE(Bonds!$I301,6*(11-1))))</f>
        <v>48167</v>
      </c>
      <c r="Q301" s="16">
        <f>IF(12&gt;$D301,"",IF($E301=1,EOMONTH(EDATE(Bonds!$I301,6*(12-1)),0),EDATE(Bonds!$I301,6*(12-1))))</f>
        <v>48349</v>
      </c>
      <c r="R301" s="16">
        <f>IF(13&gt;$D301,"",IF($E301=1,EOMONTH(EDATE(Bonds!$I301,6*(13-1)),0),EDATE(Bonds!$I301,6*(13-1))))</f>
        <v>48533</v>
      </c>
      <c r="S301" s="16">
        <f>IF(14&gt;$D301,"",IF($E301=1,EOMONTH(EDATE(Bonds!$I301,6*(14-1)),0),EDATE(Bonds!$I301,6*(14-1))))</f>
        <v>48714</v>
      </c>
      <c r="T301" s="16">
        <f>IF(15&gt;$D301,"",IF($E301=1,EOMONTH(EDATE(Bonds!$I301,6*(15-1)),0),EDATE(Bonds!$I301,6*(15-1))))</f>
        <v>48898</v>
      </c>
      <c r="U301" s="16">
        <f>IF(16&gt;$D301,"",IF($E301=1,EOMONTH(EDATE(Bonds!$I301,6*(16-1)),0),EDATE(Bonds!$I301,6*(16-1))))</f>
        <v>49079</v>
      </c>
      <c r="V301" s="16">
        <f>IF(17&gt;$D301,"",IF($E301=1,EOMONTH(EDATE(Bonds!$I301,6*(17-1)),0),EDATE(Bonds!$I301,6*(17-1))))</f>
        <v>49263</v>
      </c>
      <c r="W301" s="16">
        <f>IF(18&gt;$D301,"",IF($E301=1,EOMONTH(EDATE(Bonds!$I301,6*(18-1)),0),EDATE(Bonds!$I301,6*(18-1))))</f>
        <v>49444</v>
      </c>
      <c r="X301" s="16">
        <f>IF(19&gt;$D301,"",IF($E301=1,EOMONTH(EDATE(Bonds!$I301,6*(19-1)),0),EDATE(Bonds!$I301,6*(19-1))))</f>
        <v>49628</v>
      </c>
      <c r="Y301" s="16">
        <f>IF(20&gt;$D301,"",IF($E301=1,EOMONTH(EDATE(Bonds!$I301,6*(20-1)),0),EDATE(Bonds!$I301,6*(20-1))))</f>
        <v>49810</v>
      </c>
      <c r="Z301" s="16">
        <f>IF(21&gt;$D301,"",IF($E301=1,EOMONTH(EDATE(Bonds!$I301,6*(21-1)),0),EDATE(Bonds!$I301,6*(21-1))))</f>
        <v>49994</v>
      </c>
      <c r="AA301" s="16">
        <f>IF(22&gt;$D301,"",IF($E301=1,EOMONTH(EDATE(Bonds!$I301,6*(22-1)),0),EDATE(Bonds!$I301,6*(22-1))))</f>
        <v>50175</v>
      </c>
      <c r="AB301" s="16">
        <f>IF(23&gt;$D301,"",IF($E301=1,EOMONTH(EDATE(Bonds!$I301,6*(23-1)),0),EDATE(Bonds!$I301,6*(23-1))))</f>
        <v>50359</v>
      </c>
      <c r="AC301" s="16">
        <f>IF(24&gt;$D301,"",IF($E301=1,EOMONTH(EDATE(Bonds!$I301,6*(24-1)),0),EDATE(Bonds!$I301,6*(24-1))))</f>
        <v>50540</v>
      </c>
      <c r="AD301" s="16">
        <f>IF(25&gt;$D301,"",IF($E301=1,EOMONTH(EDATE(Bonds!$I301,6*(25-1)),0),EDATE(Bonds!$I301,6*(25-1))))</f>
        <v>50724</v>
      </c>
      <c r="AE301" s="16">
        <f>IF(26&gt;$D301,"",IF($E301=1,EOMONTH(EDATE(Bonds!$I301,6*(26-1)),0),EDATE(Bonds!$I301,6*(26-1))))</f>
        <v>50905</v>
      </c>
      <c r="AF301" s="16">
        <f>IF(27&gt;$D301,"",IF($E301=1,EOMONTH(EDATE(Bonds!$I301,6*(27-1)),0),EDATE(Bonds!$I301,6*(27-1))))</f>
        <v>51089</v>
      </c>
      <c r="AG301" s="16">
        <f>IF(28&gt;$D301,"",IF($E301=1,EOMONTH(EDATE(Bonds!$I301,6*(28-1)),0),EDATE(Bonds!$I301,6*(28-1))))</f>
        <v>51271</v>
      </c>
      <c r="AH301" s="16">
        <f>IF(29&gt;$D301,"",IF($E301=1,EOMONTH(EDATE(Bonds!$I301,6*(29-1)),0),EDATE(Bonds!$I301,6*(29-1))))</f>
        <v>51455</v>
      </c>
      <c r="AI301" s="16">
        <f>IF(30&gt;$D301,"",IF($E301=1,EOMONTH(EDATE(Bonds!$I301,6*(30-1)),0),EDATE(Bonds!$I301,6*(30-1))))</f>
        <v>51636</v>
      </c>
      <c r="AJ301" s="16">
        <f>IF(31&gt;$D301,"",IF($E301=1,EOMONTH(EDATE(Bonds!$I301,6*(31-1)),0),EDATE(Bonds!$I301,6*(31-1))))</f>
        <v>51820</v>
      </c>
      <c r="AK301" s="16">
        <f>IF(32&gt;$D301,"",IF($E301=1,EOMONTH(EDATE(Bonds!$I301,6*(32-1)),0),EDATE(Bonds!$I301,6*(32-1))))</f>
        <v>52001</v>
      </c>
      <c r="AL301" s="16">
        <f>IF(33&gt;$D301,"",IF($E301=1,EOMONTH(EDATE(Bonds!$I301,6*(33-1)),0),EDATE(Bonds!$I301,6*(33-1))))</f>
        <v>52185</v>
      </c>
      <c r="AM301" s="16">
        <f>IF(34&gt;$D301,"",IF($E301=1,EOMONTH(EDATE(Bonds!$I301,6*(34-1)),0),EDATE(Bonds!$I301,6*(34-1))))</f>
        <v>52366</v>
      </c>
      <c r="AN301" s="16">
        <f>IF(35&gt;$D301,"",IF($E301=1,EOMONTH(EDATE(Bonds!$I301,6*(35-1)),0),EDATE(Bonds!$I301,6*(35-1))))</f>
        <v>52550</v>
      </c>
      <c r="AO301" s="16">
        <f>IF(36&gt;$D301,"",IF($E301=1,EOMONTH(EDATE(Bonds!$I301,6*(36-1)),0),EDATE(Bonds!$I301,6*(36-1))))</f>
        <v>52732</v>
      </c>
      <c r="AP301" s="16">
        <f>IF(37&gt;$D301,"",IF($E301=1,EOMONTH(EDATE(Bonds!$I301,6*(37-1)),0),EDATE(Bonds!$I301,6*(37-1))))</f>
        <v>52916</v>
      </c>
      <c r="AQ301" s="16" t="str">
        <f>IF(38&gt;$D301,"",IF($E301=1,EOMONTH(EDATE(Bonds!$I301,6*(38-1)),0),EDATE(Bonds!$I301,6*(38-1))))</f>
        <v/>
      </c>
      <c r="AR301" s="16" t="str">
        <f>IF(39&gt;$D301,"",IF($E301=1,EOMONTH(EDATE(Bonds!$I301,6*(39-1)),0),EDATE(Bonds!$I301,6*(39-1))))</f>
        <v/>
      </c>
      <c r="AS301" s="16" t="str">
        <f>IF(40&gt;$D301,"",IF($E301=1,EOMONTH(EDATE(Bonds!$I301,6*(40-1)),0),EDATE(Bonds!$I301,6*(40-1))))</f>
        <v/>
      </c>
      <c r="AT301" s="16" t="str">
        <f>IF(41&gt;$D301,"",IF($E301=1,EOMONTH(EDATE(Bonds!$I301,6*(41-1)),0),EDATE(Bonds!$I301,6*(41-1))))</f>
        <v/>
      </c>
      <c r="AU301" s="16" t="str">
        <f>IF(42&gt;$D301,"",IF($E301=1,EOMONTH(EDATE(Bonds!$I301,6*(42-1)),0),EDATE(Bonds!$I301,6*(42-1))))</f>
        <v/>
      </c>
      <c r="AV301" s="16" t="str">
        <f>IF(43&gt;$D301,"",IF($E301=1,EOMONTH(EDATE(Bonds!$I301,6*(43-1)),0),EDATE(Bonds!$I301,6*(43-1))))</f>
        <v/>
      </c>
      <c r="AW301" s="16" t="str">
        <f>IF(44&gt;$D301,"",IF($E301=1,EOMONTH(EDATE(Bonds!$I301,6*(44-1)),0),EDATE(Bonds!$I301,6*(44-1))))</f>
        <v/>
      </c>
      <c r="AX301" s="16" t="str">
        <f>IF(45&gt;$D301,"",IF($E301=1,EOMONTH(EDATE(Bonds!$I301,6*(45-1)),0),EDATE(Bonds!$I301,6*(45-1))))</f>
        <v/>
      </c>
      <c r="AY301" s="16" t="str">
        <f>IF(46&gt;$D301,"",IF($E301=1,EOMONTH(EDATE(Bonds!$I301,6*(46-1)),0),EDATE(Bonds!$I301,6*(46-1))))</f>
        <v/>
      </c>
      <c r="AZ301" s="16" t="str">
        <f>IF(47&gt;$D301,"",IF($E301=1,EOMONTH(EDATE(Bonds!$I301,6*(47-1)),0),EDATE(Bonds!$I301,6*(47-1))))</f>
        <v/>
      </c>
      <c r="BA301" s="16" t="str">
        <f>IF(48&gt;$D301,"",IF($E301=1,EOMONTH(EDATE(Bonds!$I301,6*(48-1)),0),EDATE(Bonds!$I301,6*(48-1))))</f>
        <v/>
      </c>
      <c r="BB301" s="16" t="str">
        <f>IF(49&gt;$D301,"",IF($E301=1,EOMONTH(EDATE(Bonds!$I301,6*(49-1)),0),EDATE(Bonds!$I301,6*(49-1))))</f>
        <v/>
      </c>
      <c r="BC301" s="16" t="str">
        <f>IF(50&gt;$D301,"",IF($E301=1,EOMONTH(EDATE(Bonds!$I301,6*(50-1)),0),EDATE(Bonds!$I301,6*(50-1))))</f>
        <v/>
      </c>
      <c r="BD301" s="16" t="str">
        <f>IF(51&gt;$D301,"",IF($E301=1,EOMONTH(EDATE(Bonds!$I301,6*(51-1)),0),EDATE(Bonds!$I301,6*(51-1))))</f>
        <v/>
      </c>
      <c r="BE301" s="16" t="str">
        <f>IF(52&gt;$D301,"",IF($E301=1,EOMONTH(EDATE(Bonds!$I301,6*(52-1)),0),EDATE(Bonds!$I301,6*(52-1))))</f>
        <v/>
      </c>
      <c r="BF301" s="16" t="str">
        <f>IF(53&gt;$D301,"",IF($E301=1,EOMONTH(EDATE(Bonds!$I301,6*(53-1)),0),EDATE(Bonds!$I301,6*(53-1))))</f>
        <v/>
      </c>
      <c r="BG301" s="16" t="str">
        <f>IF(54&gt;$D301,"",IF($E301=1,EOMONTH(EDATE(Bonds!$I301,6*(54-1)),0),EDATE(Bonds!$I301,6*(54-1))))</f>
        <v/>
      </c>
      <c r="BH301" s="16" t="str">
        <f>IF(55&gt;$D301,"",IF($E301=1,EOMONTH(EDATE(Bonds!$I301,6*(55-1)),0),EDATE(Bonds!$I301,6*(55-1))))</f>
        <v/>
      </c>
      <c r="BI301" s="16" t="str">
        <f>IF(56&gt;$D301,"",IF($E301=1,EOMONTH(EDATE(Bonds!$I301,6*(56-1)),0),EDATE(Bonds!$I301,6*(56-1))))</f>
        <v/>
      </c>
      <c r="BJ301" s="16" t="str">
        <f>IF(57&gt;$D301,"",IF($E301=1,EOMONTH(EDATE(Bonds!$I301,6*(57-1)),0),EDATE(Bonds!$I301,6*(57-1))))</f>
        <v/>
      </c>
      <c r="BK301" s="16" t="str">
        <f>IF(58&gt;$D301,"",IF($E301=1,EOMONTH(EDATE(Bonds!$I301,6*(58-1)),0),EDATE(Bonds!$I301,6*(58-1))))</f>
        <v/>
      </c>
      <c r="BL301" s="16" t="str">
        <f>IF(59&gt;$D301,"",IF($E301=1,EOMONTH(EDATE(Bonds!$I301,6*(59-1)),0),EDATE(Bonds!$I301,6*(59-1))))</f>
        <v/>
      </c>
      <c r="BM301" s="16" t="str">
        <f>IF(60&gt;$D301,"",IF($E301=1,EOMONTH(EDATE(Bonds!$I301,6*(60-1)),0),EDATE(Bonds!$I301,6*(60-1))))</f>
        <v/>
      </c>
      <c r="BO301" s="22">
        <f t="shared" si="485"/>
        <v>3.7565785405683505E-2</v>
      </c>
      <c r="BP301" s="22">
        <f t="shared" si="486"/>
        <v>4.0160676278393273E-2</v>
      </c>
      <c r="BQ301" s="22">
        <f t="shared" si="487"/>
        <v>4.1870554774944578E-2</v>
      </c>
      <c r="BR301" s="22">
        <f t="shared" si="488"/>
        <v>4.2944346408813706E-2</v>
      </c>
      <c r="BS301" s="22">
        <f t="shared" si="489"/>
        <v>4.3623509349526628E-2</v>
      </c>
      <c r="BT301" s="22">
        <f t="shared" si="490"/>
        <v>4.4041581237153717E-2</v>
      </c>
      <c r="BU301" s="22">
        <f t="shared" si="491"/>
        <v>4.4317074211346924E-2</v>
      </c>
      <c r="BV301" s="22">
        <f t="shared" si="492"/>
        <v>4.4510349250378764E-2</v>
      </c>
      <c r="BW301" s="22">
        <f t="shared" si="493"/>
        <v>4.4674613164434704E-2</v>
      </c>
      <c r="BX301" s="22">
        <f t="shared" si="494"/>
        <v>4.4833625781918747E-2</v>
      </c>
      <c r="BY301" s="22">
        <f t="shared" si="495"/>
        <v>4.5010512910652625E-2</v>
      </c>
      <c r="BZ301" s="22">
        <f t="shared" si="496"/>
        <v>4.5210114329299472E-2</v>
      </c>
      <c r="CA301" s="22">
        <f t="shared" si="497"/>
        <v>4.5440922075908718E-2</v>
      </c>
      <c r="CB301" s="22">
        <f t="shared" si="498"/>
        <v>4.5696854602848114E-2</v>
      </c>
      <c r="CC301" s="22">
        <f t="shared" si="499"/>
        <v>4.5984524498779974E-2</v>
      </c>
      <c r="CD301" s="22">
        <f t="shared" si="500"/>
        <v>4.6291383442721178E-2</v>
      </c>
      <c r="CE301" s="22">
        <f t="shared" si="501"/>
        <v>4.6623645537634352E-2</v>
      </c>
      <c r="CF301" s="22">
        <f t="shared" si="502"/>
        <v>4.6966325803694697E-2</v>
      </c>
      <c r="CG301" s="22">
        <f t="shared" si="503"/>
        <v>4.7326545055286634E-2</v>
      </c>
      <c r="CH301" s="22">
        <f t="shared" si="504"/>
        <v>4.7690605889772114E-2</v>
      </c>
      <c r="CI301" s="22">
        <f t="shared" si="505"/>
        <v>4.8062733545475515E-2</v>
      </c>
      <c r="CJ301" s="22">
        <f t="shared" si="506"/>
        <v>4.8429443223478592E-2</v>
      </c>
      <c r="CK301" s="22">
        <f t="shared" si="507"/>
        <v>4.8799858255796857E-2</v>
      </c>
      <c r="CL301" s="22">
        <f t="shared" si="508"/>
        <v>4.9159299064806136E-2</v>
      </c>
      <c r="CM301" s="22">
        <f t="shared" si="509"/>
        <v>4.9517382545170303E-2</v>
      </c>
      <c r="CN301" s="22">
        <f t="shared" si="510"/>
        <v>4.986051383334713E-2</v>
      </c>
      <c r="CO301" s="22">
        <f t="shared" si="511"/>
        <v>5.0198416914347857E-2</v>
      </c>
      <c r="CP301" s="22">
        <f t="shared" si="512"/>
        <v>5.0520467743513063E-2</v>
      </c>
      <c r="CQ301" s="22">
        <f t="shared" si="513"/>
        <v>5.0832622154490456E-2</v>
      </c>
      <c r="CR301" s="22">
        <f t="shared" si="514"/>
        <v>5.1125631182393605E-2</v>
      </c>
      <c r="CS301" s="22">
        <f t="shared" si="515"/>
        <v>5.140851143245688E-2</v>
      </c>
      <c r="CT301" s="22">
        <f t="shared" si="516"/>
        <v>5.1671525730408396E-2</v>
      </c>
      <c r="CU301" s="22">
        <f t="shared" si="517"/>
        <v>5.1923018464972291E-2</v>
      </c>
      <c r="CV301" s="22">
        <f t="shared" si="518"/>
        <v>5.2154549575212379E-2</v>
      </c>
      <c r="CW301" s="22">
        <f t="shared" si="519"/>
        <v>5.2373661446977436E-2</v>
      </c>
      <c r="CX301" s="22">
        <f t="shared" si="520"/>
        <v>5.2574231354615371E-2</v>
      </c>
      <c r="CY301" s="22">
        <f t="shared" si="521"/>
        <v>5.2760712961394216E-2</v>
      </c>
      <c r="CZ301" s="22" t="str">
        <f t="shared" si="522"/>
        <v/>
      </c>
      <c r="DA301" s="22" t="str">
        <f t="shared" si="523"/>
        <v/>
      </c>
      <c r="DB301" s="22" t="str">
        <f t="shared" si="524"/>
        <v/>
      </c>
      <c r="DC301" s="22" t="str">
        <f t="shared" si="525"/>
        <v/>
      </c>
      <c r="DD301" s="22" t="str">
        <f t="shared" si="526"/>
        <v/>
      </c>
      <c r="DE301" s="22" t="str">
        <f t="shared" si="527"/>
        <v/>
      </c>
      <c r="DF301" s="22" t="str">
        <f t="shared" si="528"/>
        <v/>
      </c>
      <c r="DG301" s="22" t="str">
        <f t="shared" si="529"/>
        <v/>
      </c>
      <c r="DH301" s="22" t="str">
        <f t="shared" si="530"/>
        <v/>
      </c>
      <c r="DI301" s="22" t="str">
        <f t="shared" si="531"/>
        <v/>
      </c>
      <c r="DJ301" s="22" t="str">
        <f t="shared" si="532"/>
        <v/>
      </c>
      <c r="DK301" s="22" t="str">
        <f t="shared" si="533"/>
        <v/>
      </c>
      <c r="DL301" s="22" t="str">
        <f t="shared" si="534"/>
        <v/>
      </c>
      <c r="DM301" s="22" t="str">
        <f t="shared" si="535"/>
        <v/>
      </c>
      <c r="DN301" s="22" t="str">
        <f t="shared" si="536"/>
        <v/>
      </c>
      <c r="DO301" s="22" t="str">
        <f t="shared" si="537"/>
        <v/>
      </c>
      <c r="DP301" s="22" t="str">
        <f t="shared" si="538"/>
        <v/>
      </c>
      <c r="DQ301" s="22" t="str">
        <f t="shared" si="539"/>
        <v/>
      </c>
      <c r="DR301" s="22" t="str">
        <f t="shared" si="540"/>
        <v/>
      </c>
      <c r="DS301" s="22" t="str">
        <f t="shared" si="541"/>
        <v/>
      </c>
      <c r="DT301" s="22" t="str">
        <f t="shared" si="542"/>
        <v/>
      </c>
      <c r="DU301" s="22" t="str">
        <f t="shared" si="543"/>
        <v/>
      </c>
      <c r="DV301" s="22" t="str">
        <f t="shared" si="544"/>
        <v/>
      </c>
      <c r="DX301" s="18">
        <f t="shared" si="545"/>
        <v>1.4895388133841623</v>
      </c>
      <c r="DY301" s="18">
        <f t="shared" si="546"/>
        <v>1.4594619272889031</v>
      </c>
      <c r="DZ301" s="18">
        <f t="shared" si="547"/>
        <v>1.4273135079856423</v>
      </c>
      <c r="EA301" s="18">
        <f t="shared" si="548"/>
        <v>1.3952963441609516</v>
      </c>
      <c r="EB301" s="18">
        <f t="shared" si="549"/>
        <v>1.3633861935296498</v>
      </c>
      <c r="EC301" s="18">
        <f t="shared" si="550"/>
        <v>1.3327126866041092</v>
      </c>
      <c r="ED301" s="18">
        <f t="shared" si="551"/>
        <v>1.3023054764526343</v>
      </c>
      <c r="EE301" s="18">
        <f t="shared" si="552"/>
        <v>1.2730906410805114</v>
      </c>
      <c r="EF301" s="18">
        <f t="shared" si="553"/>
        <v>1.2439867182590296</v>
      </c>
      <c r="EG301" s="18">
        <f t="shared" si="554"/>
        <v>1.2158247366554362</v>
      </c>
      <c r="EH301" s="18">
        <f t="shared" si="555"/>
        <v>1.187563473501277</v>
      </c>
      <c r="EI301" s="18">
        <f t="shared" si="556"/>
        <v>1.1598896153419083</v>
      </c>
      <c r="EJ301" s="18">
        <f t="shared" si="557"/>
        <v>1.132134601089398</v>
      </c>
      <c r="EK301" s="18">
        <f t="shared" si="558"/>
        <v>1.1050157277736523</v>
      </c>
      <c r="EL301" s="18">
        <f t="shared" si="559"/>
        <v>1.0776195484865898</v>
      </c>
      <c r="EM301" s="18">
        <f t="shared" si="560"/>
        <v>1.0508424452502489</v>
      </c>
      <c r="EN301" s="18">
        <f t="shared" si="561"/>
        <v>1.0238135426126491</v>
      </c>
      <c r="EO301" s="18">
        <f t="shared" si="562"/>
        <v>0.99744039190687617</v>
      </c>
      <c r="EP301" s="18">
        <f t="shared" si="563"/>
        <v>0.97088221473842451</v>
      </c>
      <c r="EQ301" s="18">
        <f t="shared" si="564"/>
        <v>0.94489973103491143</v>
      </c>
      <c r="ER301" s="18">
        <f t="shared" si="565"/>
        <v>0.91896116389425853</v>
      </c>
      <c r="ES301" s="18">
        <f t="shared" si="566"/>
        <v>0.89380688230531158</v>
      </c>
      <c r="ET301" s="18">
        <f t="shared" si="567"/>
        <v>0.86864052201095365</v>
      </c>
      <c r="EU301" s="18">
        <f t="shared" si="568"/>
        <v>0.84431696797945044</v>
      </c>
      <c r="EV301" s="18">
        <f t="shared" si="569"/>
        <v>0.82006175480694066</v>
      </c>
      <c r="EW301" s="18">
        <f t="shared" si="570"/>
        <v>0.79669345078379394</v>
      </c>
      <c r="EX301" s="18">
        <f t="shared" si="571"/>
        <v>0.77346184699107834</v>
      </c>
      <c r="EY301" s="18">
        <f t="shared" si="572"/>
        <v>0.75102279908467029</v>
      </c>
      <c r="EZ301" s="18">
        <f t="shared" si="573"/>
        <v>0.72889990638470192</v>
      </c>
      <c r="FA301" s="18">
        <f t="shared" si="574"/>
        <v>0.70770248345346387</v>
      </c>
      <c r="FB301" s="18">
        <f t="shared" si="575"/>
        <v>0.6867373183020421</v>
      </c>
      <c r="FC301" s="18">
        <f t="shared" si="576"/>
        <v>0.66669411843766047</v>
      </c>
      <c r="FD301" s="18">
        <f t="shared" si="577"/>
        <v>0.64691165708319254</v>
      </c>
      <c r="FE301" s="18">
        <f t="shared" si="578"/>
        <v>0.62803546143461231</v>
      </c>
      <c r="FF301" s="18">
        <f t="shared" si="579"/>
        <v>0.60943780416446214</v>
      </c>
      <c r="FG301" s="18">
        <f t="shared" si="580"/>
        <v>0.59162474108851915</v>
      </c>
      <c r="FH301" s="18">
        <f t="shared" si="581"/>
        <v>38.854108440417271</v>
      </c>
      <c r="FI301" s="18">
        <f t="shared" si="582"/>
        <v>0</v>
      </c>
      <c r="FJ301" s="18">
        <f t="shared" si="583"/>
        <v>0</v>
      </c>
      <c r="FK301" s="18">
        <f t="shared" si="584"/>
        <v>0</v>
      </c>
      <c r="FL301" s="18">
        <f t="shared" si="585"/>
        <v>0</v>
      </c>
      <c r="FM301" s="18">
        <f t="shared" si="586"/>
        <v>0</v>
      </c>
      <c r="FN301" s="18">
        <f t="shared" si="587"/>
        <v>0</v>
      </c>
      <c r="FO301" s="18">
        <f t="shared" si="588"/>
        <v>0</v>
      </c>
      <c r="FP301" s="18">
        <f t="shared" si="589"/>
        <v>0</v>
      </c>
      <c r="FQ301" s="18">
        <f t="shared" si="590"/>
        <v>0</v>
      </c>
      <c r="FR301" s="18">
        <f t="shared" si="591"/>
        <v>0</v>
      </c>
      <c r="FS301" s="18">
        <f t="shared" si="592"/>
        <v>0</v>
      </c>
      <c r="FT301" s="18">
        <f t="shared" si="593"/>
        <v>0</v>
      </c>
      <c r="FU301" s="18">
        <f t="shared" si="594"/>
        <v>0</v>
      </c>
      <c r="FV301" s="18">
        <f t="shared" si="595"/>
        <v>0</v>
      </c>
      <c r="FW301" s="18">
        <f t="shared" si="596"/>
        <v>0</v>
      </c>
      <c r="FX301" s="18">
        <f t="shared" si="597"/>
        <v>0</v>
      </c>
      <c r="FY301" s="18">
        <f t="shared" si="598"/>
        <v>0</v>
      </c>
      <c r="FZ301" s="18">
        <f t="shared" si="599"/>
        <v>0</v>
      </c>
      <c r="GA301" s="18">
        <f t="shared" si="600"/>
        <v>0</v>
      </c>
      <c r="GB301" s="18">
        <f t="shared" si="601"/>
        <v>0</v>
      </c>
      <c r="GC301" s="18">
        <f t="shared" si="602"/>
        <v>0</v>
      </c>
      <c r="GD301" s="18">
        <f t="shared" si="603"/>
        <v>0</v>
      </c>
      <c r="GE301" s="18">
        <f t="shared" si="604"/>
        <v>0</v>
      </c>
    </row>
    <row r="302" spans="1:187" x14ac:dyDescent="0.2">
      <c r="A302">
        <v>299</v>
      </c>
      <c r="B302" s="16">
        <f>Bonds!B302</f>
        <v>52916</v>
      </c>
      <c r="C302" s="17">
        <f>Bonds!C302</f>
        <v>4.625</v>
      </c>
      <c r="D302">
        <f>Bonds!Q302</f>
        <v>37</v>
      </c>
      <c r="E302">
        <f t="shared" si="484"/>
        <v>0</v>
      </c>
      <c r="F302" s="16">
        <f>IF(1&gt;$D302,"",IF($E302=1,EOMONTH(EDATE(Bonds!$I302,6*(1-1)),0),EDATE(Bonds!$I302,6*(1-1))))</f>
        <v>46341</v>
      </c>
      <c r="G302" s="16">
        <f>IF(2&gt;$D302,"",IF($E302=1,EOMONTH(EDATE(Bonds!$I302,6*(2-1)),0),EDATE(Bonds!$I302,6*(2-1))))</f>
        <v>46522</v>
      </c>
      <c r="H302" s="16">
        <f>IF(3&gt;$D302,"",IF($E302=1,EOMONTH(EDATE(Bonds!$I302,6*(3-1)),0),EDATE(Bonds!$I302,6*(3-1))))</f>
        <v>46706</v>
      </c>
      <c r="I302" s="16">
        <f>IF(4&gt;$D302,"",IF($E302=1,EOMONTH(EDATE(Bonds!$I302,6*(4-1)),0),EDATE(Bonds!$I302,6*(4-1))))</f>
        <v>46888</v>
      </c>
      <c r="J302" s="16">
        <f>IF(5&gt;$D302,"",IF($E302=1,EOMONTH(EDATE(Bonds!$I302,6*(5-1)),0),EDATE(Bonds!$I302,6*(5-1))))</f>
        <v>47072</v>
      </c>
      <c r="K302" s="16">
        <f>IF(6&gt;$D302,"",IF($E302=1,EOMONTH(EDATE(Bonds!$I302,6*(6-1)),0),EDATE(Bonds!$I302,6*(6-1))))</f>
        <v>47253</v>
      </c>
      <c r="L302" s="16">
        <f>IF(7&gt;$D302,"",IF($E302=1,EOMONTH(EDATE(Bonds!$I302,6*(7-1)),0),EDATE(Bonds!$I302,6*(7-1))))</f>
        <v>47437</v>
      </c>
      <c r="M302" s="16">
        <f>IF(8&gt;$D302,"",IF($E302=1,EOMONTH(EDATE(Bonds!$I302,6*(8-1)),0),EDATE(Bonds!$I302,6*(8-1))))</f>
        <v>47618</v>
      </c>
      <c r="N302" s="16">
        <f>IF(9&gt;$D302,"",IF($E302=1,EOMONTH(EDATE(Bonds!$I302,6*(9-1)),0),EDATE(Bonds!$I302,6*(9-1))))</f>
        <v>47802</v>
      </c>
      <c r="O302" s="16">
        <f>IF(10&gt;$D302,"",IF($E302=1,EOMONTH(EDATE(Bonds!$I302,6*(10-1)),0),EDATE(Bonds!$I302,6*(10-1))))</f>
        <v>47983</v>
      </c>
      <c r="P302" s="16">
        <f>IF(11&gt;$D302,"",IF($E302=1,EOMONTH(EDATE(Bonds!$I302,6*(11-1)),0),EDATE(Bonds!$I302,6*(11-1))))</f>
        <v>48167</v>
      </c>
      <c r="Q302" s="16">
        <f>IF(12&gt;$D302,"",IF($E302=1,EOMONTH(EDATE(Bonds!$I302,6*(12-1)),0),EDATE(Bonds!$I302,6*(12-1))))</f>
        <v>48349</v>
      </c>
      <c r="R302" s="16">
        <f>IF(13&gt;$D302,"",IF($E302=1,EOMONTH(EDATE(Bonds!$I302,6*(13-1)),0),EDATE(Bonds!$I302,6*(13-1))))</f>
        <v>48533</v>
      </c>
      <c r="S302" s="16">
        <f>IF(14&gt;$D302,"",IF($E302=1,EOMONTH(EDATE(Bonds!$I302,6*(14-1)),0),EDATE(Bonds!$I302,6*(14-1))))</f>
        <v>48714</v>
      </c>
      <c r="T302" s="16">
        <f>IF(15&gt;$D302,"",IF($E302=1,EOMONTH(EDATE(Bonds!$I302,6*(15-1)),0),EDATE(Bonds!$I302,6*(15-1))))</f>
        <v>48898</v>
      </c>
      <c r="U302" s="16">
        <f>IF(16&gt;$D302,"",IF($E302=1,EOMONTH(EDATE(Bonds!$I302,6*(16-1)),0),EDATE(Bonds!$I302,6*(16-1))))</f>
        <v>49079</v>
      </c>
      <c r="V302" s="16">
        <f>IF(17&gt;$D302,"",IF($E302=1,EOMONTH(EDATE(Bonds!$I302,6*(17-1)),0),EDATE(Bonds!$I302,6*(17-1))))</f>
        <v>49263</v>
      </c>
      <c r="W302" s="16">
        <f>IF(18&gt;$D302,"",IF($E302=1,EOMONTH(EDATE(Bonds!$I302,6*(18-1)),0),EDATE(Bonds!$I302,6*(18-1))))</f>
        <v>49444</v>
      </c>
      <c r="X302" s="16">
        <f>IF(19&gt;$D302,"",IF($E302=1,EOMONTH(EDATE(Bonds!$I302,6*(19-1)),0),EDATE(Bonds!$I302,6*(19-1))))</f>
        <v>49628</v>
      </c>
      <c r="Y302" s="16">
        <f>IF(20&gt;$D302,"",IF($E302=1,EOMONTH(EDATE(Bonds!$I302,6*(20-1)),0),EDATE(Bonds!$I302,6*(20-1))))</f>
        <v>49810</v>
      </c>
      <c r="Z302" s="16">
        <f>IF(21&gt;$D302,"",IF($E302=1,EOMONTH(EDATE(Bonds!$I302,6*(21-1)),0),EDATE(Bonds!$I302,6*(21-1))))</f>
        <v>49994</v>
      </c>
      <c r="AA302" s="16">
        <f>IF(22&gt;$D302,"",IF($E302=1,EOMONTH(EDATE(Bonds!$I302,6*(22-1)),0),EDATE(Bonds!$I302,6*(22-1))))</f>
        <v>50175</v>
      </c>
      <c r="AB302" s="16">
        <f>IF(23&gt;$D302,"",IF($E302=1,EOMONTH(EDATE(Bonds!$I302,6*(23-1)),0),EDATE(Bonds!$I302,6*(23-1))))</f>
        <v>50359</v>
      </c>
      <c r="AC302" s="16">
        <f>IF(24&gt;$D302,"",IF($E302=1,EOMONTH(EDATE(Bonds!$I302,6*(24-1)),0),EDATE(Bonds!$I302,6*(24-1))))</f>
        <v>50540</v>
      </c>
      <c r="AD302" s="16">
        <f>IF(25&gt;$D302,"",IF($E302=1,EOMONTH(EDATE(Bonds!$I302,6*(25-1)),0),EDATE(Bonds!$I302,6*(25-1))))</f>
        <v>50724</v>
      </c>
      <c r="AE302" s="16">
        <f>IF(26&gt;$D302,"",IF($E302=1,EOMONTH(EDATE(Bonds!$I302,6*(26-1)),0),EDATE(Bonds!$I302,6*(26-1))))</f>
        <v>50905</v>
      </c>
      <c r="AF302" s="16">
        <f>IF(27&gt;$D302,"",IF($E302=1,EOMONTH(EDATE(Bonds!$I302,6*(27-1)),0),EDATE(Bonds!$I302,6*(27-1))))</f>
        <v>51089</v>
      </c>
      <c r="AG302" s="16">
        <f>IF(28&gt;$D302,"",IF($E302=1,EOMONTH(EDATE(Bonds!$I302,6*(28-1)),0),EDATE(Bonds!$I302,6*(28-1))))</f>
        <v>51271</v>
      </c>
      <c r="AH302" s="16">
        <f>IF(29&gt;$D302,"",IF($E302=1,EOMONTH(EDATE(Bonds!$I302,6*(29-1)),0),EDATE(Bonds!$I302,6*(29-1))))</f>
        <v>51455</v>
      </c>
      <c r="AI302" s="16">
        <f>IF(30&gt;$D302,"",IF($E302=1,EOMONTH(EDATE(Bonds!$I302,6*(30-1)),0),EDATE(Bonds!$I302,6*(30-1))))</f>
        <v>51636</v>
      </c>
      <c r="AJ302" s="16">
        <f>IF(31&gt;$D302,"",IF($E302=1,EOMONTH(EDATE(Bonds!$I302,6*(31-1)),0),EDATE(Bonds!$I302,6*(31-1))))</f>
        <v>51820</v>
      </c>
      <c r="AK302" s="16">
        <f>IF(32&gt;$D302,"",IF($E302=1,EOMONTH(EDATE(Bonds!$I302,6*(32-1)),0),EDATE(Bonds!$I302,6*(32-1))))</f>
        <v>52001</v>
      </c>
      <c r="AL302" s="16">
        <f>IF(33&gt;$D302,"",IF($E302=1,EOMONTH(EDATE(Bonds!$I302,6*(33-1)),0),EDATE(Bonds!$I302,6*(33-1))))</f>
        <v>52185</v>
      </c>
      <c r="AM302" s="16">
        <f>IF(34&gt;$D302,"",IF($E302=1,EOMONTH(EDATE(Bonds!$I302,6*(34-1)),0),EDATE(Bonds!$I302,6*(34-1))))</f>
        <v>52366</v>
      </c>
      <c r="AN302" s="16">
        <f>IF(35&gt;$D302,"",IF($E302=1,EOMONTH(EDATE(Bonds!$I302,6*(35-1)),0),EDATE(Bonds!$I302,6*(35-1))))</f>
        <v>52550</v>
      </c>
      <c r="AO302" s="16">
        <f>IF(36&gt;$D302,"",IF($E302=1,EOMONTH(EDATE(Bonds!$I302,6*(36-1)),0),EDATE(Bonds!$I302,6*(36-1))))</f>
        <v>52732</v>
      </c>
      <c r="AP302" s="16">
        <f>IF(37&gt;$D302,"",IF($E302=1,EOMONTH(EDATE(Bonds!$I302,6*(37-1)),0),EDATE(Bonds!$I302,6*(37-1))))</f>
        <v>52916</v>
      </c>
      <c r="AQ302" s="16" t="str">
        <f>IF(38&gt;$D302,"",IF($E302=1,EOMONTH(EDATE(Bonds!$I302,6*(38-1)),0),EDATE(Bonds!$I302,6*(38-1))))</f>
        <v/>
      </c>
      <c r="AR302" s="16" t="str">
        <f>IF(39&gt;$D302,"",IF($E302=1,EOMONTH(EDATE(Bonds!$I302,6*(39-1)),0),EDATE(Bonds!$I302,6*(39-1))))</f>
        <v/>
      </c>
      <c r="AS302" s="16" t="str">
        <f>IF(40&gt;$D302,"",IF($E302=1,EOMONTH(EDATE(Bonds!$I302,6*(40-1)),0),EDATE(Bonds!$I302,6*(40-1))))</f>
        <v/>
      </c>
      <c r="AT302" s="16" t="str">
        <f>IF(41&gt;$D302,"",IF($E302=1,EOMONTH(EDATE(Bonds!$I302,6*(41-1)),0),EDATE(Bonds!$I302,6*(41-1))))</f>
        <v/>
      </c>
      <c r="AU302" s="16" t="str">
        <f>IF(42&gt;$D302,"",IF($E302=1,EOMONTH(EDATE(Bonds!$I302,6*(42-1)),0),EDATE(Bonds!$I302,6*(42-1))))</f>
        <v/>
      </c>
      <c r="AV302" s="16" t="str">
        <f>IF(43&gt;$D302,"",IF($E302=1,EOMONTH(EDATE(Bonds!$I302,6*(43-1)),0),EDATE(Bonds!$I302,6*(43-1))))</f>
        <v/>
      </c>
      <c r="AW302" s="16" t="str">
        <f>IF(44&gt;$D302,"",IF($E302=1,EOMONTH(EDATE(Bonds!$I302,6*(44-1)),0),EDATE(Bonds!$I302,6*(44-1))))</f>
        <v/>
      </c>
      <c r="AX302" s="16" t="str">
        <f>IF(45&gt;$D302,"",IF($E302=1,EOMONTH(EDATE(Bonds!$I302,6*(45-1)),0),EDATE(Bonds!$I302,6*(45-1))))</f>
        <v/>
      </c>
      <c r="AY302" s="16" t="str">
        <f>IF(46&gt;$D302,"",IF($E302=1,EOMONTH(EDATE(Bonds!$I302,6*(46-1)),0),EDATE(Bonds!$I302,6*(46-1))))</f>
        <v/>
      </c>
      <c r="AZ302" s="16" t="str">
        <f>IF(47&gt;$D302,"",IF($E302=1,EOMONTH(EDATE(Bonds!$I302,6*(47-1)),0),EDATE(Bonds!$I302,6*(47-1))))</f>
        <v/>
      </c>
      <c r="BA302" s="16" t="str">
        <f>IF(48&gt;$D302,"",IF($E302=1,EOMONTH(EDATE(Bonds!$I302,6*(48-1)),0),EDATE(Bonds!$I302,6*(48-1))))</f>
        <v/>
      </c>
      <c r="BB302" s="16" t="str">
        <f>IF(49&gt;$D302,"",IF($E302=1,EOMONTH(EDATE(Bonds!$I302,6*(49-1)),0),EDATE(Bonds!$I302,6*(49-1))))</f>
        <v/>
      </c>
      <c r="BC302" s="16" t="str">
        <f>IF(50&gt;$D302,"",IF($E302=1,EOMONTH(EDATE(Bonds!$I302,6*(50-1)),0),EDATE(Bonds!$I302,6*(50-1))))</f>
        <v/>
      </c>
      <c r="BD302" s="16" t="str">
        <f>IF(51&gt;$D302,"",IF($E302=1,EOMONTH(EDATE(Bonds!$I302,6*(51-1)),0),EDATE(Bonds!$I302,6*(51-1))))</f>
        <v/>
      </c>
      <c r="BE302" s="16" t="str">
        <f>IF(52&gt;$D302,"",IF($E302=1,EOMONTH(EDATE(Bonds!$I302,6*(52-1)),0),EDATE(Bonds!$I302,6*(52-1))))</f>
        <v/>
      </c>
      <c r="BF302" s="16" t="str">
        <f>IF(53&gt;$D302,"",IF($E302=1,EOMONTH(EDATE(Bonds!$I302,6*(53-1)),0),EDATE(Bonds!$I302,6*(53-1))))</f>
        <v/>
      </c>
      <c r="BG302" s="16" t="str">
        <f>IF(54&gt;$D302,"",IF($E302=1,EOMONTH(EDATE(Bonds!$I302,6*(54-1)),0),EDATE(Bonds!$I302,6*(54-1))))</f>
        <v/>
      </c>
      <c r="BH302" s="16" t="str">
        <f>IF(55&gt;$D302,"",IF($E302=1,EOMONTH(EDATE(Bonds!$I302,6*(55-1)),0),EDATE(Bonds!$I302,6*(55-1))))</f>
        <v/>
      </c>
      <c r="BI302" s="16" t="str">
        <f>IF(56&gt;$D302,"",IF($E302=1,EOMONTH(EDATE(Bonds!$I302,6*(56-1)),0),EDATE(Bonds!$I302,6*(56-1))))</f>
        <v/>
      </c>
      <c r="BJ302" s="16" t="str">
        <f>IF(57&gt;$D302,"",IF($E302=1,EOMONTH(EDATE(Bonds!$I302,6*(57-1)),0),EDATE(Bonds!$I302,6*(57-1))))</f>
        <v/>
      </c>
      <c r="BK302" s="16" t="str">
        <f>IF(58&gt;$D302,"",IF($E302=1,EOMONTH(EDATE(Bonds!$I302,6*(58-1)),0),EDATE(Bonds!$I302,6*(58-1))))</f>
        <v/>
      </c>
      <c r="BL302" s="16" t="str">
        <f>IF(59&gt;$D302,"",IF($E302=1,EOMONTH(EDATE(Bonds!$I302,6*(59-1)),0),EDATE(Bonds!$I302,6*(59-1))))</f>
        <v/>
      </c>
      <c r="BM302" s="16" t="str">
        <f>IF(60&gt;$D302,"",IF($E302=1,EOMONTH(EDATE(Bonds!$I302,6*(60-1)),0),EDATE(Bonds!$I302,6*(60-1))))</f>
        <v/>
      </c>
      <c r="BO302" s="22">
        <f t="shared" si="485"/>
        <v>3.7565785405683505E-2</v>
      </c>
      <c r="BP302" s="22">
        <f t="shared" si="486"/>
        <v>4.0160676278393273E-2</v>
      </c>
      <c r="BQ302" s="22">
        <f t="shared" si="487"/>
        <v>4.1870554774944578E-2</v>
      </c>
      <c r="BR302" s="22">
        <f t="shared" si="488"/>
        <v>4.2944346408813706E-2</v>
      </c>
      <c r="BS302" s="22">
        <f t="shared" si="489"/>
        <v>4.3623509349526628E-2</v>
      </c>
      <c r="BT302" s="22">
        <f t="shared" si="490"/>
        <v>4.4041581237153717E-2</v>
      </c>
      <c r="BU302" s="22">
        <f t="shared" si="491"/>
        <v>4.4317074211346924E-2</v>
      </c>
      <c r="BV302" s="22">
        <f t="shared" si="492"/>
        <v>4.4510349250378764E-2</v>
      </c>
      <c r="BW302" s="22">
        <f t="shared" si="493"/>
        <v>4.4674613164434704E-2</v>
      </c>
      <c r="BX302" s="22">
        <f t="shared" si="494"/>
        <v>4.4833625781918747E-2</v>
      </c>
      <c r="BY302" s="22">
        <f t="shared" si="495"/>
        <v>4.5010512910652625E-2</v>
      </c>
      <c r="BZ302" s="22">
        <f t="shared" si="496"/>
        <v>4.5210114329299472E-2</v>
      </c>
      <c r="CA302" s="22">
        <f t="shared" si="497"/>
        <v>4.5440922075908718E-2</v>
      </c>
      <c r="CB302" s="22">
        <f t="shared" si="498"/>
        <v>4.5696854602848114E-2</v>
      </c>
      <c r="CC302" s="22">
        <f t="shared" si="499"/>
        <v>4.5984524498779974E-2</v>
      </c>
      <c r="CD302" s="22">
        <f t="shared" si="500"/>
        <v>4.6291383442721178E-2</v>
      </c>
      <c r="CE302" s="22">
        <f t="shared" si="501"/>
        <v>4.6623645537634352E-2</v>
      </c>
      <c r="CF302" s="22">
        <f t="shared" si="502"/>
        <v>4.6966325803694697E-2</v>
      </c>
      <c r="CG302" s="22">
        <f t="shared" si="503"/>
        <v>4.7326545055286634E-2</v>
      </c>
      <c r="CH302" s="22">
        <f t="shared" si="504"/>
        <v>4.7690605889772114E-2</v>
      </c>
      <c r="CI302" s="22">
        <f t="shared" si="505"/>
        <v>4.8062733545475515E-2</v>
      </c>
      <c r="CJ302" s="22">
        <f t="shared" si="506"/>
        <v>4.8429443223478592E-2</v>
      </c>
      <c r="CK302" s="22">
        <f t="shared" si="507"/>
        <v>4.8799858255796857E-2</v>
      </c>
      <c r="CL302" s="22">
        <f t="shared" si="508"/>
        <v>4.9159299064806136E-2</v>
      </c>
      <c r="CM302" s="22">
        <f t="shared" si="509"/>
        <v>4.9517382545170303E-2</v>
      </c>
      <c r="CN302" s="22">
        <f t="shared" si="510"/>
        <v>4.986051383334713E-2</v>
      </c>
      <c r="CO302" s="22">
        <f t="shared" si="511"/>
        <v>5.0198416914347857E-2</v>
      </c>
      <c r="CP302" s="22">
        <f t="shared" si="512"/>
        <v>5.0520467743513063E-2</v>
      </c>
      <c r="CQ302" s="22">
        <f t="shared" si="513"/>
        <v>5.0832622154490456E-2</v>
      </c>
      <c r="CR302" s="22">
        <f t="shared" si="514"/>
        <v>5.1125631182393605E-2</v>
      </c>
      <c r="CS302" s="22">
        <f t="shared" si="515"/>
        <v>5.140851143245688E-2</v>
      </c>
      <c r="CT302" s="22">
        <f t="shared" si="516"/>
        <v>5.1671525730408396E-2</v>
      </c>
      <c r="CU302" s="22">
        <f t="shared" si="517"/>
        <v>5.1923018464972291E-2</v>
      </c>
      <c r="CV302" s="22">
        <f t="shared" si="518"/>
        <v>5.2154549575212379E-2</v>
      </c>
      <c r="CW302" s="22">
        <f t="shared" si="519"/>
        <v>5.2373661446977436E-2</v>
      </c>
      <c r="CX302" s="22">
        <f t="shared" si="520"/>
        <v>5.2574231354615371E-2</v>
      </c>
      <c r="CY302" s="22">
        <f t="shared" si="521"/>
        <v>5.2760712961394216E-2</v>
      </c>
      <c r="CZ302" s="22" t="str">
        <f t="shared" si="522"/>
        <v/>
      </c>
      <c r="DA302" s="22" t="str">
        <f t="shared" si="523"/>
        <v/>
      </c>
      <c r="DB302" s="22" t="str">
        <f t="shared" si="524"/>
        <v/>
      </c>
      <c r="DC302" s="22" t="str">
        <f t="shared" si="525"/>
        <v/>
      </c>
      <c r="DD302" s="22" t="str">
        <f t="shared" si="526"/>
        <v/>
      </c>
      <c r="DE302" s="22" t="str">
        <f t="shared" si="527"/>
        <v/>
      </c>
      <c r="DF302" s="22" t="str">
        <f t="shared" si="528"/>
        <v/>
      </c>
      <c r="DG302" s="22" t="str">
        <f t="shared" si="529"/>
        <v/>
      </c>
      <c r="DH302" s="22" t="str">
        <f t="shared" si="530"/>
        <v/>
      </c>
      <c r="DI302" s="22" t="str">
        <f t="shared" si="531"/>
        <v/>
      </c>
      <c r="DJ302" s="22" t="str">
        <f t="shared" si="532"/>
        <v/>
      </c>
      <c r="DK302" s="22" t="str">
        <f t="shared" si="533"/>
        <v/>
      </c>
      <c r="DL302" s="22" t="str">
        <f t="shared" si="534"/>
        <v/>
      </c>
      <c r="DM302" s="22" t="str">
        <f t="shared" si="535"/>
        <v/>
      </c>
      <c r="DN302" s="22" t="str">
        <f t="shared" si="536"/>
        <v/>
      </c>
      <c r="DO302" s="22" t="str">
        <f t="shared" si="537"/>
        <v/>
      </c>
      <c r="DP302" s="22" t="str">
        <f t="shared" si="538"/>
        <v/>
      </c>
      <c r="DQ302" s="22" t="str">
        <f t="shared" si="539"/>
        <v/>
      </c>
      <c r="DR302" s="22" t="str">
        <f t="shared" si="540"/>
        <v/>
      </c>
      <c r="DS302" s="22" t="str">
        <f t="shared" si="541"/>
        <v/>
      </c>
      <c r="DT302" s="22" t="str">
        <f t="shared" si="542"/>
        <v/>
      </c>
      <c r="DU302" s="22" t="str">
        <f t="shared" si="543"/>
        <v/>
      </c>
      <c r="DV302" s="22" t="str">
        <f t="shared" si="544"/>
        <v/>
      </c>
      <c r="DX302" s="18">
        <f t="shared" si="545"/>
        <v>2.2963723373005833</v>
      </c>
      <c r="DY302" s="18">
        <f t="shared" si="546"/>
        <v>2.2500038045703925</v>
      </c>
      <c r="DZ302" s="18">
        <f t="shared" si="547"/>
        <v>2.2004416581445319</v>
      </c>
      <c r="EA302" s="18">
        <f t="shared" si="548"/>
        <v>2.1510818639148002</v>
      </c>
      <c r="EB302" s="18">
        <f t="shared" si="549"/>
        <v>2.1018870483582104</v>
      </c>
      <c r="EC302" s="18">
        <f t="shared" si="550"/>
        <v>2.0545987251813349</v>
      </c>
      <c r="ED302" s="18">
        <f t="shared" si="551"/>
        <v>2.007720942864478</v>
      </c>
      <c r="EE302" s="18">
        <f t="shared" si="552"/>
        <v>1.9626814049991219</v>
      </c>
      <c r="EF302" s="18">
        <f t="shared" si="553"/>
        <v>1.917812857316004</v>
      </c>
      <c r="EG302" s="18">
        <f t="shared" si="554"/>
        <v>1.8743964690104642</v>
      </c>
      <c r="EH302" s="18">
        <f t="shared" si="555"/>
        <v>1.830827021647802</v>
      </c>
      <c r="EI302" s="18">
        <f t="shared" si="556"/>
        <v>1.7881631569854421</v>
      </c>
      <c r="EJ302" s="18">
        <f t="shared" si="557"/>
        <v>1.7453741766794886</v>
      </c>
      <c r="EK302" s="18">
        <f t="shared" si="558"/>
        <v>1.7035659136510473</v>
      </c>
      <c r="EL302" s="18">
        <f t="shared" si="559"/>
        <v>1.6613301372501592</v>
      </c>
      <c r="EM302" s="18">
        <f t="shared" si="560"/>
        <v>1.6200487697608006</v>
      </c>
      <c r="EN302" s="18">
        <f t="shared" si="561"/>
        <v>1.5783792115278341</v>
      </c>
      <c r="EO302" s="18">
        <f t="shared" si="562"/>
        <v>1.5377206041897673</v>
      </c>
      <c r="EP302" s="18">
        <f t="shared" si="563"/>
        <v>1.4967767477217377</v>
      </c>
      <c r="EQ302" s="18">
        <f t="shared" si="564"/>
        <v>1.4567204186788218</v>
      </c>
      <c r="ER302" s="18">
        <f t="shared" si="565"/>
        <v>1.4167317943369819</v>
      </c>
      <c r="ES302" s="18">
        <f t="shared" si="566"/>
        <v>1.3779522768873553</v>
      </c>
      <c r="ET302" s="18">
        <f t="shared" si="567"/>
        <v>1.3391541381002203</v>
      </c>
      <c r="EU302" s="18">
        <f t="shared" si="568"/>
        <v>1.3016553256349861</v>
      </c>
      <c r="EV302" s="18">
        <f t="shared" si="569"/>
        <v>1.2642618719940335</v>
      </c>
      <c r="EW302" s="18">
        <f t="shared" si="570"/>
        <v>1.2282357366250158</v>
      </c>
      <c r="EX302" s="18">
        <f t="shared" si="571"/>
        <v>1.1924203474445791</v>
      </c>
      <c r="EY302" s="18">
        <f t="shared" si="572"/>
        <v>1.1578268152555333</v>
      </c>
      <c r="EZ302" s="18">
        <f t="shared" si="573"/>
        <v>1.1237206890097489</v>
      </c>
      <c r="FA302" s="18">
        <f t="shared" si="574"/>
        <v>1.0910413286574234</v>
      </c>
      <c r="FB302" s="18">
        <f t="shared" si="575"/>
        <v>1.0587200323823149</v>
      </c>
      <c r="FC302" s="18">
        <f t="shared" si="576"/>
        <v>1.0278200992580599</v>
      </c>
      <c r="FD302" s="18">
        <f t="shared" si="577"/>
        <v>0.99732213800325509</v>
      </c>
      <c r="FE302" s="18">
        <f t="shared" si="578"/>
        <v>0.96822133637836061</v>
      </c>
      <c r="FF302" s="18">
        <f t="shared" si="579"/>
        <v>0.93954994808687908</v>
      </c>
      <c r="FG302" s="18">
        <f t="shared" si="580"/>
        <v>0.91208814251146697</v>
      </c>
      <c r="FH302" s="18">
        <f t="shared" si="581"/>
        <v>39.165132707489576</v>
      </c>
      <c r="FI302" s="18">
        <f t="shared" si="582"/>
        <v>0</v>
      </c>
      <c r="FJ302" s="18">
        <f t="shared" si="583"/>
        <v>0</v>
      </c>
      <c r="FK302" s="18">
        <f t="shared" si="584"/>
        <v>0</v>
      </c>
      <c r="FL302" s="18">
        <f t="shared" si="585"/>
        <v>0</v>
      </c>
      <c r="FM302" s="18">
        <f t="shared" si="586"/>
        <v>0</v>
      </c>
      <c r="FN302" s="18">
        <f t="shared" si="587"/>
        <v>0</v>
      </c>
      <c r="FO302" s="18">
        <f t="shared" si="588"/>
        <v>0</v>
      </c>
      <c r="FP302" s="18">
        <f t="shared" si="589"/>
        <v>0</v>
      </c>
      <c r="FQ302" s="18">
        <f t="shared" si="590"/>
        <v>0</v>
      </c>
      <c r="FR302" s="18">
        <f t="shared" si="591"/>
        <v>0</v>
      </c>
      <c r="FS302" s="18">
        <f t="shared" si="592"/>
        <v>0</v>
      </c>
      <c r="FT302" s="18">
        <f t="shared" si="593"/>
        <v>0</v>
      </c>
      <c r="FU302" s="18">
        <f t="shared" si="594"/>
        <v>0</v>
      </c>
      <c r="FV302" s="18">
        <f t="shared" si="595"/>
        <v>0</v>
      </c>
      <c r="FW302" s="18">
        <f t="shared" si="596"/>
        <v>0</v>
      </c>
      <c r="FX302" s="18">
        <f t="shared" si="597"/>
        <v>0</v>
      </c>
      <c r="FY302" s="18">
        <f t="shared" si="598"/>
        <v>0</v>
      </c>
      <c r="FZ302" s="18">
        <f t="shared" si="599"/>
        <v>0</v>
      </c>
      <c r="GA302" s="18">
        <f t="shared" si="600"/>
        <v>0</v>
      </c>
      <c r="GB302" s="18">
        <f t="shared" si="601"/>
        <v>0</v>
      </c>
      <c r="GC302" s="18">
        <f t="shared" si="602"/>
        <v>0</v>
      </c>
      <c r="GD302" s="18">
        <f t="shared" si="603"/>
        <v>0</v>
      </c>
      <c r="GE302" s="18">
        <f t="shared" si="604"/>
        <v>0</v>
      </c>
    </row>
    <row r="303" spans="1:187" x14ac:dyDescent="0.2">
      <c r="A303">
        <v>300</v>
      </c>
      <c r="B303" s="16">
        <f>Bonds!B303</f>
        <v>53008</v>
      </c>
      <c r="C303" s="17">
        <f>Bonds!C303</f>
        <v>2.5</v>
      </c>
      <c r="D303">
        <f>Bonds!Q303</f>
        <v>37</v>
      </c>
      <c r="E303">
        <f t="shared" si="484"/>
        <v>0</v>
      </c>
      <c r="F303" s="16">
        <f>IF(1&gt;$D303,"",IF($E303=1,EOMONTH(EDATE(Bonds!$I303,6*(1-1)),0),EDATE(Bonds!$I303,6*(1-1))))</f>
        <v>46433</v>
      </c>
      <c r="G303" s="16">
        <f>IF(2&gt;$D303,"",IF($E303=1,EOMONTH(EDATE(Bonds!$I303,6*(2-1)),0),EDATE(Bonds!$I303,6*(2-1))))</f>
        <v>46614</v>
      </c>
      <c r="H303" s="16">
        <f>IF(3&gt;$D303,"",IF($E303=1,EOMONTH(EDATE(Bonds!$I303,6*(3-1)),0),EDATE(Bonds!$I303,6*(3-1))))</f>
        <v>46798</v>
      </c>
      <c r="I303" s="16">
        <f>IF(4&gt;$D303,"",IF($E303=1,EOMONTH(EDATE(Bonds!$I303,6*(4-1)),0),EDATE(Bonds!$I303,6*(4-1))))</f>
        <v>46980</v>
      </c>
      <c r="J303" s="16">
        <f>IF(5&gt;$D303,"",IF($E303=1,EOMONTH(EDATE(Bonds!$I303,6*(5-1)),0),EDATE(Bonds!$I303,6*(5-1))))</f>
        <v>47164</v>
      </c>
      <c r="K303" s="16">
        <f>IF(6&gt;$D303,"",IF($E303=1,EOMONTH(EDATE(Bonds!$I303,6*(6-1)),0),EDATE(Bonds!$I303,6*(6-1))))</f>
        <v>47345</v>
      </c>
      <c r="L303" s="16">
        <f>IF(7&gt;$D303,"",IF($E303=1,EOMONTH(EDATE(Bonds!$I303,6*(7-1)),0),EDATE(Bonds!$I303,6*(7-1))))</f>
        <v>47529</v>
      </c>
      <c r="M303" s="16">
        <f>IF(8&gt;$D303,"",IF($E303=1,EOMONTH(EDATE(Bonds!$I303,6*(8-1)),0),EDATE(Bonds!$I303,6*(8-1))))</f>
        <v>47710</v>
      </c>
      <c r="N303" s="16">
        <f>IF(9&gt;$D303,"",IF($E303=1,EOMONTH(EDATE(Bonds!$I303,6*(9-1)),0),EDATE(Bonds!$I303,6*(9-1))))</f>
        <v>47894</v>
      </c>
      <c r="O303" s="16">
        <f>IF(10&gt;$D303,"",IF($E303=1,EOMONTH(EDATE(Bonds!$I303,6*(10-1)),0),EDATE(Bonds!$I303,6*(10-1))))</f>
        <v>48075</v>
      </c>
      <c r="P303" s="16">
        <f>IF(11&gt;$D303,"",IF($E303=1,EOMONTH(EDATE(Bonds!$I303,6*(11-1)),0),EDATE(Bonds!$I303,6*(11-1))))</f>
        <v>48259</v>
      </c>
      <c r="Q303" s="16">
        <f>IF(12&gt;$D303,"",IF($E303=1,EOMONTH(EDATE(Bonds!$I303,6*(12-1)),0),EDATE(Bonds!$I303,6*(12-1))))</f>
        <v>48441</v>
      </c>
      <c r="R303" s="16">
        <f>IF(13&gt;$D303,"",IF($E303=1,EOMONTH(EDATE(Bonds!$I303,6*(13-1)),0),EDATE(Bonds!$I303,6*(13-1))))</f>
        <v>48625</v>
      </c>
      <c r="S303" s="16">
        <f>IF(14&gt;$D303,"",IF($E303=1,EOMONTH(EDATE(Bonds!$I303,6*(14-1)),0),EDATE(Bonds!$I303,6*(14-1))))</f>
        <v>48806</v>
      </c>
      <c r="T303" s="16">
        <f>IF(15&gt;$D303,"",IF($E303=1,EOMONTH(EDATE(Bonds!$I303,6*(15-1)),0),EDATE(Bonds!$I303,6*(15-1))))</f>
        <v>48990</v>
      </c>
      <c r="U303" s="16">
        <f>IF(16&gt;$D303,"",IF($E303=1,EOMONTH(EDATE(Bonds!$I303,6*(16-1)),0),EDATE(Bonds!$I303,6*(16-1))))</f>
        <v>49171</v>
      </c>
      <c r="V303" s="16">
        <f>IF(17&gt;$D303,"",IF($E303=1,EOMONTH(EDATE(Bonds!$I303,6*(17-1)),0),EDATE(Bonds!$I303,6*(17-1))))</f>
        <v>49355</v>
      </c>
      <c r="W303" s="16">
        <f>IF(18&gt;$D303,"",IF($E303=1,EOMONTH(EDATE(Bonds!$I303,6*(18-1)),0),EDATE(Bonds!$I303,6*(18-1))))</f>
        <v>49536</v>
      </c>
      <c r="X303" s="16">
        <f>IF(19&gt;$D303,"",IF($E303=1,EOMONTH(EDATE(Bonds!$I303,6*(19-1)),0),EDATE(Bonds!$I303,6*(19-1))))</f>
        <v>49720</v>
      </c>
      <c r="Y303" s="16">
        <f>IF(20&gt;$D303,"",IF($E303=1,EOMONTH(EDATE(Bonds!$I303,6*(20-1)),0),EDATE(Bonds!$I303,6*(20-1))))</f>
        <v>49902</v>
      </c>
      <c r="Z303" s="16">
        <f>IF(21&gt;$D303,"",IF($E303=1,EOMONTH(EDATE(Bonds!$I303,6*(21-1)),0),EDATE(Bonds!$I303,6*(21-1))))</f>
        <v>50086</v>
      </c>
      <c r="AA303" s="16">
        <f>IF(22&gt;$D303,"",IF($E303=1,EOMONTH(EDATE(Bonds!$I303,6*(22-1)),0),EDATE(Bonds!$I303,6*(22-1))))</f>
        <v>50267</v>
      </c>
      <c r="AB303" s="16">
        <f>IF(23&gt;$D303,"",IF($E303=1,EOMONTH(EDATE(Bonds!$I303,6*(23-1)),0),EDATE(Bonds!$I303,6*(23-1))))</f>
        <v>50451</v>
      </c>
      <c r="AC303" s="16">
        <f>IF(24&gt;$D303,"",IF($E303=1,EOMONTH(EDATE(Bonds!$I303,6*(24-1)),0),EDATE(Bonds!$I303,6*(24-1))))</f>
        <v>50632</v>
      </c>
      <c r="AD303" s="16">
        <f>IF(25&gt;$D303,"",IF($E303=1,EOMONTH(EDATE(Bonds!$I303,6*(25-1)),0),EDATE(Bonds!$I303,6*(25-1))))</f>
        <v>50816</v>
      </c>
      <c r="AE303" s="16">
        <f>IF(26&gt;$D303,"",IF($E303=1,EOMONTH(EDATE(Bonds!$I303,6*(26-1)),0),EDATE(Bonds!$I303,6*(26-1))))</f>
        <v>50997</v>
      </c>
      <c r="AF303" s="16">
        <f>IF(27&gt;$D303,"",IF($E303=1,EOMONTH(EDATE(Bonds!$I303,6*(27-1)),0),EDATE(Bonds!$I303,6*(27-1))))</f>
        <v>51181</v>
      </c>
      <c r="AG303" s="16">
        <f>IF(28&gt;$D303,"",IF($E303=1,EOMONTH(EDATE(Bonds!$I303,6*(28-1)),0),EDATE(Bonds!$I303,6*(28-1))))</f>
        <v>51363</v>
      </c>
      <c r="AH303" s="16">
        <f>IF(29&gt;$D303,"",IF($E303=1,EOMONTH(EDATE(Bonds!$I303,6*(29-1)),0),EDATE(Bonds!$I303,6*(29-1))))</f>
        <v>51547</v>
      </c>
      <c r="AI303" s="16">
        <f>IF(30&gt;$D303,"",IF($E303=1,EOMONTH(EDATE(Bonds!$I303,6*(30-1)),0),EDATE(Bonds!$I303,6*(30-1))))</f>
        <v>51728</v>
      </c>
      <c r="AJ303" s="16">
        <f>IF(31&gt;$D303,"",IF($E303=1,EOMONTH(EDATE(Bonds!$I303,6*(31-1)),0),EDATE(Bonds!$I303,6*(31-1))))</f>
        <v>51912</v>
      </c>
      <c r="AK303" s="16">
        <f>IF(32&gt;$D303,"",IF($E303=1,EOMONTH(EDATE(Bonds!$I303,6*(32-1)),0),EDATE(Bonds!$I303,6*(32-1))))</f>
        <v>52093</v>
      </c>
      <c r="AL303" s="16">
        <f>IF(33&gt;$D303,"",IF($E303=1,EOMONTH(EDATE(Bonds!$I303,6*(33-1)),0),EDATE(Bonds!$I303,6*(33-1))))</f>
        <v>52277</v>
      </c>
      <c r="AM303" s="16">
        <f>IF(34&gt;$D303,"",IF($E303=1,EOMONTH(EDATE(Bonds!$I303,6*(34-1)),0),EDATE(Bonds!$I303,6*(34-1))))</f>
        <v>52458</v>
      </c>
      <c r="AN303" s="16">
        <f>IF(35&gt;$D303,"",IF($E303=1,EOMONTH(EDATE(Bonds!$I303,6*(35-1)),0),EDATE(Bonds!$I303,6*(35-1))))</f>
        <v>52642</v>
      </c>
      <c r="AO303" s="16">
        <f>IF(36&gt;$D303,"",IF($E303=1,EOMONTH(EDATE(Bonds!$I303,6*(36-1)),0),EDATE(Bonds!$I303,6*(36-1))))</f>
        <v>52824</v>
      </c>
      <c r="AP303" s="16">
        <f>IF(37&gt;$D303,"",IF($E303=1,EOMONTH(EDATE(Bonds!$I303,6*(37-1)),0),EDATE(Bonds!$I303,6*(37-1))))</f>
        <v>53008</v>
      </c>
      <c r="AQ303" s="16" t="str">
        <f>IF(38&gt;$D303,"",IF($E303=1,EOMONTH(EDATE(Bonds!$I303,6*(38-1)),0),EDATE(Bonds!$I303,6*(38-1))))</f>
        <v/>
      </c>
      <c r="AR303" s="16" t="str">
        <f>IF(39&gt;$D303,"",IF($E303=1,EOMONTH(EDATE(Bonds!$I303,6*(39-1)),0),EDATE(Bonds!$I303,6*(39-1))))</f>
        <v/>
      </c>
      <c r="AS303" s="16" t="str">
        <f>IF(40&gt;$D303,"",IF($E303=1,EOMONTH(EDATE(Bonds!$I303,6*(40-1)),0),EDATE(Bonds!$I303,6*(40-1))))</f>
        <v/>
      </c>
      <c r="AT303" s="16" t="str">
        <f>IF(41&gt;$D303,"",IF($E303=1,EOMONTH(EDATE(Bonds!$I303,6*(41-1)),0),EDATE(Bonds!$I303,6*(41-1))))</f>
        <v/>
      </c>
      <c r="AU303" s="16" t="str">
        <f>IF(42&gt;$D303,"",IF($E303=1,EOMONTH(EDATE(Bonds!$I303,6*(42-1)),0),EDATE(Bonds!$I303,6*(42-1))))</f>
        <v/>
      </c>
      <c r="AV303" s="16" t="str">
        <f>IF(43&gt;$D303,"",IF($E303=1,EOMONTH(EDATE(Bonds!$I303,6*(43-1)),0),EDATE(Bonds!$I303,6*(43-1))))</f>
        <v/>
      </c>
      <c r="AW303" s="16" t="str">
        <f>IF(44&gt;$D303,"",IF($E303=1,EOMONTH(EDATE(Bonds!$I303,6*(44-1)),0),EDATE(Bonds!$I303,6*(44-1))))</f>
        <v/>
      </c>
      <c r="AX303" s="16" t="str">
        <f>IF(45&gt;$D303,"",IF($E303=1,EOMONTH(EDATE(Bonds!$I303,6*(45-1)),0),EDATE(Bonds!$I303,6*(45-1))))</f>
        <v/>
      </c>
      <c r="AY303" s="16" t="str">
        <f>IF(46&gt;$D303,"",IF($E303=1,EOMONTH(EDATE(Bonds!$I303,6*(46-1)),0),EDATE(Bonds!$I303,6*(46-1))))</f>
        <v/>
      </c>
      <c r="AZ303" s="16" t="str">
        <f>IF(47&gt;$D303,"",IF($E303=1,EOMONTH(EDATE(Bonds!$I303,6*(47-1)),0),EDATE(Bonds!$I303,6*(47-1))))</f>
        <v/>
      </c>
      <c r="BA303" s="16" t="str">
        <f>IF(48&gt;$D303,"",IF($E303=1,EOMONTH(EDATE(Bonds!$I303,6*(48-1)),0),EDATE(Bonds!$I303,6*(48-1))))</f>
        <v/>
      </c>
      <c r="BB303" s="16" t="str">
        <f>IF(49&gt;$D303,"",IF($E303=1,EOMONTH(EDATE(Bonds!$I303,6*(49-1)),0),EDATE(Bonds!$I303,6*(49-1))))</f>
        <v/>
      </c>
      <c r="BC303" s="16" t="str">
        <f>IF(50&gt;$D303,"",IF($E303=1,EOMONTH(EDATE(Bonds!$I303,6*(50-1)),0),EDATE(Bonds!$I303,6*(50-1))))</f>
        <v/>
      </c>
      <c r="BD303" s="16" t="str">
        <f>IF(51&gt;$D303,"",IF($E303=1,EOMONTH(EDATE(Bonds!$I303,6*(51-1)),0),EDATE(Bonds!$I303,6*(51-1))))</f>
        <v/>
      </c>
      <c r="BE303" s="16" t="str">
        <f>IF(52&gt;$D303,"",IF($E303=1,EOMONTH(EDATE(Bonds!$I303,6*(52-1)),0),EDATE(Bonds!$I303,6*(52-1))))</f>
        <v/>
      </c>
      <c r="BF303" s="16" t="str">
        <f>IF(53&gt;$D303,"",IF($E303=1,EOMONTH(EDATE(Bonds!$I303,6*(53-1)),0),EDATE(Bonds!$I303,6*(53-1))))</f>
        <v/>
      </c>
      <c r="BG303" s="16" t="str">
        <f>IF(54&gt;$D303,"",IF($E303=1,EOMONTH(EDATE(Bonds!$I303,6*(54-1)),0),EDATE(Bonds!$I303,6*(54-1))))</f>
        <v/>
      </c>
      <c r="BH303" s="16" t="str">
        <f>IF(55&gt;$D303,"",IF($E303=1,EOMONTH(EDATE(Bonds!$I303,6*(55-1)),0),EDATE(Bonds!$I303,6*(55-1))))</f>
        <v/>
      </c>
      <c r="BI303" s="16" t="str">
        <f>IF(56&gt;$D303,"",IF($E303=1,EOMONTH(EDATE(Bonds!$I303,6*(56-1)),0),EDATE(Bonds!$I303,6*(56-1))))</f>
        <v/>
      </c>
      <c r="BJ303" s="16" t="str">
        <f>IF(57&gt;$D303,"",IF($E303=1,EOMONTH(EDATE(Bonds!$I303,6*(57-1)),0),EDATE(Bonds!$I303,6*(57-1))))</f>
        <v/>
      </c>
      <c r="BK303" s="16" t="str">
        <f>IF(58&gt;$D303,"",IF($E303=1,EOMONTH(EDATE(Bonds!$I303,6*(58-1)),0),EDATE(Bonds!$I303,6*(58-1))))</f>
        <v/>
      </c>
      <c r="BL303" s="16" t="str">
        <f>IF(59&gt;$D303,"",IF($E303=1,EOMONTH(EDATE(Bonds!$I303,6*(59-1)),0),EDATE(Bonds!$I303,6*(59-1))))</f>
        <v/>
      </c>
      <c r="BM303" s="16" t="str">
        <f>IF(60&gt;$D303,"",IF($E303=1,EOMONTH(EDATE(Bonds!$I303,6*(60-1)),0),EDATE(Bonds!$I303,6*(60-1))))</f>
        <v/>
      </c>
      <c r="BO303" s="22">
        <f t="shared" si="485"/>
        <v>3.9020657449939315E-2</v>
      </c>
      <c r="BP303" s="22">
        <f t="shared" si="486"/>
        <v>4.1110910077221674E-2</v>
      </c>
      <c r="BQ303" s="22">
        <f t="shared" si="487"/>
        <v>4.2474903504774571E-2</v>
      </c>
      <c r="BR303" s="22">
        <f t="shared" si="488"/>
        <v>4.3324176224102208E-2</v>
      </c>
      <c r="BS303" s="22">
        <f t="shared" si="489"/>
        <v>4.3859676958404203E-2</v>
      </c>
      <c r="BT303" s="22">
        <f t="shared" si="490"/>
        <v>4.4193064657407355E-2</v>
      </c>
      <c r="BU303" s="22">
        <f t="shared" si="491"/>
        <v>4.4421617888674783E-2</v>
      </c>
      <c r="BV303" s="22">
        <f t="shared" si="492"/>
        <v>4.4594344852586863E-2</v>
      </c>
      <c r="BW303" s="22">
        <f t="shared" si="493"/>
        <v>4.4754437131412791E-2</v>
      </c>
      <c r="BX303" s="22">
        <f t="shared" si="494"/>
        <v>4.4919387561918309E-2</v>
      </c>
      <c r="BY303" s="22">
        <f t="shared" si="495"/>
        <v>4.5107990909957416E-2</v>
      </c>
      <c r="BZ303" s="22">
        <f t="shared" si="496"/>
        <v>4.5321776780841601E-2</v>
      </c>
      <c r="CA303" s="22">
        <f t="shared" si="497"/>
        <v>4.5567503306295901E-2</v>
      </c>
      <c r="CB303" s="22">
        <f t="shared" si="498"/>
        <v>4.583740404551357E-2</v>
      </c>
      <c r="CC303" s="22">
        <f t="shared" si="499"/>
        <v>4.6137769365832942E-2</v>
      </c>
      <c r="CD303" s="22">
        <f t="shared" si="500"/>
        <v>4.645521716226661E-2</v>
      </c>
      <c r="CE303" s="22">
        <f t="shared" si="501"/>
        <v>4.6796125322790962E-2</v>
      </c>
      <c r="CF303" s="22">
        <f t="shared" si="502"/>
        <v>4.7145200785802852E-2</v>
      </c>
      <c r="CG303" s="22">
        <f t="shared" si="503"/>
        <v>4.7509852279928627E-2</v>
      </c>
      <c r="CH303" s="22">
        <f t="shared" si="504"/>
        <v>4.7876381656252784E-2</v>
      </c>
      <c r="CI303" s="22">
        <f t="shared" si="505"/>
        <v>4.8249241487260196E-2</v>
      </c>
      <c r="CJ303" s="22">
        <f t="shared" si="506"/>
        <v>4.8615125031018294E-2</v>
      </c>
      <c r="CK303" s="22">
        <f t="shared" si="507"/>
        <v>4.8983317960358812E-2</v>
      </c>
      <c r="CL303" s="22">
        <f t="shared" si="508"/>
        <v>4.9339393167434041E-2</v>
      </c>
      <c r="CM303" s="22">
        <f t="shared" si="509"/>
        <v>4.9693029322884663E-2</v>
      </c>
      <c r="CN303" s="22">
        <f t="shared" si="510"/>
        <v>5.0030933085680324E-2</v>
      </c>
      <c r="CO303" s="22">
        <f t="shared" si="511"/>
        <v>5.0362800518050539E-2</v>
      </c>
      <c r="CP303" s="22">
        <f t="shared" si="512"/>
        <v>5.0678294681596112E-2</v>
      </c>
      <c r="CQ303" s="22">
        <f t="shared" si="513"/>
        <v>5.098334388969953E-2</v>
      </c>
      <c r="CR303" s="22">
        <f t="shared" si="514"/>
        <v>5.1268996476874704E-2</v>
      </c>
      <c r="CS303" s="22">
        <f t="shared" si="515"/>
        <v>5.1544114925173128E-2</v>
      </c>
      <c r="CT303" s="22">
        <f t="shared" si="516"/>
        <v>5.1799291672985331E-2</v>
      </c>
      <c r="CU303" s="22">
        <f t="shared" si="517"/>
        <v>5.2042679103669207E-2</v>
      </c>
      <c r="CV303" s="22">
        <f t="shared" si="518"/>
        <v>5.2266158686805723E-2</v>
      </c>
      <c r="CW303" s="22">
        <f t="shared" si="519"/>
        <v>5.2477056134175359E-2</v>
      </c>
      <c r="CX303" s="22">
        <f t="shared" si="520"/>
        <v>5.2669514104062953E-2</v>
      </c>
      <c r="CY303" s="22">
        <f t="shared" si="521"/>
        <v>5.2847844618136262E-2</v>
      </c>
      <c r="CZ303" s="22" t="str">
        <f t="shared" si="522"/>
        <v/>
      </c>
      <c r="DA303" s="22" t="str">
        <f t="shared" si="523"/>
        <v/>
      </c>
      <c r="DB303" s="22" t="str">
        <f t="shared" si="524"/>
        <v/>
      </c>
      <c r="DC303" s="22" t="str">
        <f t="shared" si="525"/>
        <v/>
      </c>
      <c r="DD303" s="22" t="str">
        <f t="shared" si="526"/>
        <v/>
      </c>
      <c r="DE303" s="22" t="str">
        <f t="shared" si="527"/>
        <v/>
      </c>
      <c r="DF303" s="22" t="str">
        <f t="shared" si="528"/>
        <v/>
      </c>
      <c r="DG303" s="22" t="str">
        <f t="shared" si="529"/>
        <v/>
      </c>
      <c r="DH303" s="22" t="str">
        <f t="shared" si="530"/>
        <v/>
      </c>
      <c r="DI303" s="22" t="str">
        <f t="shared" si="531"/>
        <v/>
      </c>
      <c r="DJ303" s="22" t="str">
        <f t="shared" si="532"/>
        <v/>
      </c>
      <c r="DK303" s="22" t="str">
        <f t="shared" si="533"/>
        <v/>
      </c>
      <c r="DL303" s="22" t="str">
        <f t="shared" si="534"/>
        <v/>
      </c>
      <c r="DM303" s="22" t="str">
        <f t="shared" si="535"/>
        <v/>
      </c>
      <c r="DN303" s="22" t="str">
        <f t="shared" si="536"/>
        <v/>
      </c>
      <c r="DO303" s="22" t="str">
        <f t="shared" si="537"/>
        <v/>
      </c>
      <c r="DP303" s="22" t="str">
        <f t="shared" si="538"/>
        <v/>
      </c>
      <c r="DQ303" s="22" t="str">
        <f t="shared" si="539"/>
        <v/>
      </c>
      <c r="DR303" s="22" t="str">
        <f t="shared" si="540"/>
        <v/>
      </c>
      <c r="DS303" s="22" t="str">
        <f t="shared" si="541"/>
        <v/>
      </c>
      <c r="DT303" s="22" t="str">
        <f t="shared" si="542"/>
        <v/>
      </c>
      <c r="DU303" s="22" t="str">
        <f t="shared" si="543"/>
        <v/>
      </c>
      <c r="DV303" s="22" t="str">
        <f t="shared" si="544"/>
        <v/>
      </c>
      <c r="DX303" s="18">
        <f t="shared" si="545"/>
        <v>1.2288006416444561</v>
      </c>
      <c r="DY303" s="18">
        <f t="shared" si="546"/>
        <v>1.2029006211145241</v>
      </c>
      <c r="DZ303" s="18">
        <f t="shared" si="547"/>
        <v>1.1759184619857517</v>
      </c>
      <c r="EA303" s="18">
        <f t="shared" si="548"/>
        <v>1.1493829296500051</v>
      </c>
      <c r="EB303" s="18">
        <f t="shared" si="549"/>
        <v>1.123083327872088</v>
      </c>
      <c r="EC303" s="18">
        <f t="shared" si="550"/>
        <v>1.0978449543661586</v>
      </c>
      <c r="ED303" s="18">
        <f t="shared" si="551"/>
        <v>1.0728133581239776</v>
      </c>
      <c r="EE303" s="18">
        <f t="shared" si="552"/>
        <v>1.0487261388091289</v>
      </c>
      <c r="EF303" s="18">
        <f t="shared" si="553"/>
        <v>1.0246845452516657</v>
      </c>
      <c r="EG303" s="18">
        <f t="shared" si="554"/>
        <v>1.0013780989619618</v>
      </c>
      <c r="EH303" s="18">
        <f t="shared" si="555"/>
        <v>0.97795330777277745</v>
      </c>
      <c r="EI303" s="18">
        <f t="shared" si="556"/>
        <v>0.95498906785531967</v>
      </c>
      <c r="EJ303" s="18">
        <f t="shared" si="557"/>
        <v>0.93194083372154723</v>
      </c>
      <c r="EK303" s="18">
        <f t="shared" si="558"/>
        <v>0.90941342559172755</v>
      </c>
      <c r="EL303" s="18">
        <f t="shared" si="559"/>
        <v>0.88665580180390524</v>
      </c>
      <c r="EM303" s="18">
        <f t="shared" si="560"/>
        <v>0.86441859245159836</v>
      </c>
      <c r="EN303" s="18">
        <f t="shared" si="561"/>
        <v>0.84198318234802483</v>
      </c>
      <c r="EO303" s="18">
        <f t="shared" si="562"/>
        <v>0.82010604229129247</v>
      </c>
      <c r="EP303" s="18">
        <f t="shared" si="563"/>
        <v>0.79809177348416238</v>
      </c>
      <c r="EQ303" s="18">
        <f t="shared" si="564"/>
        <v>0.77657214229172133</v>
      </c>
      <c r="ER303" s="18">
        <f t="shared" si="565"/>
        <v>0.75510702478346003</v>
      </c>
      <c r="ES303" s="18">
        <f t="shared" si="566"/>
        <v>0.73430868321375664</v>
      </c>
      <c r="ET303" s="18">
        <f t="shared" si="567"/>
        <v>0.71351794747790021</v>
      </c>
      <c r="EU303" s="18">
        <f t="shared" si="568"/>
        <v>0.69344006847825534</v>
      </c>
      <c r="EV303" s="18">
        <f t="shared" si="569"/>
        <v>0.67343453964363464</v>
      </c>
      <c r="EW303" s="18">
        <f t="shared" si="570"/>
        <v>0.65417519132150725</v>
      </c>
      <c r="EX303" s="18">
        <f t="shared" si="571"/>
        <v>0.63504231767037778</v>
      </c>
      <c r="EY303" s="18">
        <f t="shared" si="572"/>
        <v>0.61657477057677657</v>
      </c>
      <c r="EZ303" s="18">
        <f t="shared" si="573"/>
        <v>0.59837905907626066</v>
      </c>
      <c r="FA303" s="18">
        <f t="shared" si="574"/>
        <v>0.58095490823216178</v>
      </c>
      <c r="FB303" s="18">
        <f t="shared" si="575"/>
        <v>0.56373120943979116</v>
      </c>
      <c r="FC303" s="18">
        <f t="shared" si="576"/>
        <v>0.54727339241528594</v>
      </c>
      <c r="FD303" s="18">
        <f t="shared" si="577"/>
        <v>0.53103737493766745</v>
      </c>
      <c r="FE303" s="18">
        <f t="shared" si="578"/>
        <v>0.51555192803832872</v>
      </c>
      <c r="FF303" s="18">
        <f t="shared" si="579"/>
        <v>0.50030111339385408</v>
      </c>
      <c r="FG303" s="18">
        <f t="shared" si="580"/>
        <v>0.48569909067607897</v>
      </c>
      <c r="FH303" s="18">
        <f t="shared" si="581"/>
        <v>38.184947036683482</v>
      </c>
      <c r="FI303" s="18">
        <f t="shared" si="582"/>
        <v>0</v>
      </c>
      <c r="FJ303" s="18">
        <f t="shared" si="583"/>
        <v>0</v>
      </c>
      <c r="FK303" s="18">
        <f t="shared" si="584"/>
        <v>0</v>
      </c>
      <c r="FL303" s="18">
        <f t="shared" si="585"/>
        <v>0</v>
      </c>
      <c r="FM303" s="18">
        <f t="shared" si="586"/>
        <v>0</v>
      </c>
      <c r="FN303" s="18">
        <f t="shared" si="587"/>
        <v>0</v>
      </c>
      <c r="FO303" s="18">
        <f t="shared" si="588"/>
        <v>0</v>
      </c>
      <c r="FP303" s="18">
        <f t="shared" si="589"/>
        <v>0</v>
      </c>
      <c r="FQ303" s="18">
        <f t="shared" si="590"/>
        <v>0</v>
      </c>
      <c r="FR303" s="18">
        <f t="shared" si="591"/>
        <v>0</v>
      </c>
      <c r="FS303" s="18">
        <f t="shared" si="592"/>
        <v>0</v>
      </c>
      <c r="FT303" s="18">
        <f t="shared" si="593"/>
        <v>0</v>
      </c>
      <c r="FU303" s="18">
        <f t="shared" si="594"/>
        <v>0</v>
      </c>
      <c r="FV303" s="18">
        <f t="shared" si="595"/>
        <v>0</v>
      </c>
      <c r="FW303" s="18">
        <f t="shared" si="596"/>
        <v>0</v>
      </c>
      <c r="FX303" s="18">
        <f t="shared" si="597"/>
        <v>0</v>
      </c>
      <c r="FY303" s="18">
        <f t="shared" si="598"/>
        <v>0</v>
      </c>
      <c r="FZ303" s="18">
        <f t="shared" si="599"/>
        <v>0</v>
      </c>
      <c r="GA303" s="18">
        <f t="shared" si="600"/>
        <v>0</v>
      </c>
      <c r="GB303" s="18">
        <f t="shared" si="601"/>
        <v>0</v>
      </c>
      <c r="GC303" s="18">
        <f t="shared" si="602"/>
        <v>0</v>
      </c>
      <c r="GD303" s="18">
        <f t="shared" si="603"/>
        <v>0</v>
      </c>
      <c r="GE303" s="18">
        <f t="shared" si="604"/>
        <v>0</v>
      </c>
    </row>
    <row r="304" spans="1:187" x14ac:dyDescent="0.2">
      <c r="A304">
        <v>301</v>
      </c>
      <c r="B304" s="16">
        <f>Bonds!B304</f>
        <v>53008</v>
      </c>
      <c r="C304" s="17">
        <f>Bonds!C304</f>
        <v>4.75</v>
      </c>
      <c r="D304">
        <f>Bonds!Q304</f>
        <v>37</v>
      </c>
      <c r="E304">
        <f t="shared" si="484"/>
        <v>0</v>
      </c>
      <c r="F304" s="16">
        <f>IF(1&gt;$D304,"",IF($E304=1,EOMONTH(EDATE(Bonds!$I304,6*(1-1)),0),EDATE(Bonds!$I304,6*(1-1))))</f>
        <v>46433</v>
      </c>
      <c r="G304" s="16">
        <f>IF(2&gt;$D304,"",IF($E304=1,EOMONTH(EDATE(Bonds!$I304,6*(2-1)),0),EDATE(Bonds!$I304,6*(2-1))))</f>
        <v>46614</v>
      </c>
      <c r="H304" s="16">
        <f>IF(3&gt;$D304,"",IF($E304=1,EOMONTH(EDATE(Bonds!$I304,6*(3-1)),0),EDATE(Bonds!$I304,6*(3-1))))</f>
        <v>46798</v>
      </c>
      <c r="I304" s="16">
        <f>IF(4&gt;$D304,"",IF($E304=1,EOMONTH(EDATE(Bonds!$I304,6*(4-1)),0),EDATE(Bonds!$I304,6*(4-1))))</f>
        <v>46980</v>
      </c>
      <c r="J304" s="16">
        <f>IF(5&gt;$D304,"",IF($E304=1,EOMONTH(EDATE(Bonds!$I304,6*(5-1)),0),EDATE(Bonds!$I304,6*(5-1))))</f>
        <v>47164</v>
      </c>
      <c r="K304" s="16">
        <f>IF(6&gt;$D304,"",IF($E304=1,EOMONTH(EDATE(Bonds!$I304,6*(6-1)),0),EDATE(Bonds!$I304,6*(6-1))))</f>
        <v>47345</v>
      </c>
      <c r="L304" s="16">
        <f>IF(7&gt;$D304,"",IF($E304=1,EOMONTH(EDATE(Bonds!$I304,6*(7-1)),0),EDATE(Bonds!$I304,6*(7-1))))</f>
        <v>47529</v>
      </c>
      <c r="M304" s="16">
        <f>IF(8&gt;$D304,"",IF($E304=1,EOMONTH(EDATE(Bonds!$I304,6*(8-1)),0),EDATE(Bonds!$I304,6*(8-1))))</f>
        <v>47710</v>
      </c>
      <c r="N304" s="16">
        <f>IF(9&gt;$D304,"",IF($E304=1,EOMONTH(EDATE(Bonds!$I304,6*(9-1)),0),EDATE(Bonds!$I304,6*(9-1))))</f>
        <v>47894</v>
      </c>
      <c r="O304" s="16">
        <f>IF(10&gt;$D304,"",IF($E304=1,EOMONTH(EDATE(Bonds!$I304,6*(10-1)),0),EDATE(Bonds!$I304,6*(10-1))))</f>
        <v>48075</v>
      </c>
      <c r="P304" s="16">
        <f>IF(11&gt;$D304,"",IF($E304=1,EOMONTH(EDATE(Bonds!$I304,6*(11-1)),0),EDATE(Bonds!$I304,6*(11-1))))</f>
        <v>48259</v>
      </c>
      <c r="Q304" s="16">
        <f>IF(12&gt;$D304,"",IF($E304=1,EOMONTH(EDATE(Bonds!$I304,6*(12-1)),0),EDATE(Bonds!$I304,6*(12-1))))</f>
        <v>48441</v>
      </c>
      <c r="R304" s="16">
        <f>IF(13&gt;$D304,"",IF($E304=1,EOMONTH(EDATE(Bonds!$I304,6*(13-1)),0),EDATE(Bonds!$I304,6*(13-1))))</f>
        <v>48625</v>
      </c>
      <c r="S304" s="16">
        <f>IF(14&gt;$D304,"",IF($E304=1,EOMONTH(EDATE(Bonds!$I304,6*(14-1)),0),EDATE(Bonds!$I304,6*(14-1))))</f>
        <v>48806</v>
      </c>
      <c r="T304" s="16">
        <f>IF(15&gt;$D304,"",IF($E304=1,EOMONTH(EDATE(Bonds!$I304,6*(15-1)),0),EDATE(Bonds!$I304,6*(15-1))))</f>
        <v>48990</v>
      </c>
      <c r="U304" s="16">
        <f>IF(16&gt;$D304,"",IF($E304=1,EOMONTH(EDATE(Bonds!$I304,6*(16-1)),0),EDATE(Bonds!$I304,6*(16-1))))</f>
        <v>49171</v>
      </c>
      <c r="V304" s="16">
        <f>IF(17&gt;$D304,"",IF($E304=1,EOMONTH(EDATE(Bonds!$I304,6*(17-1)),0),EDATE(Bonds!$I304,6*(17-1))))</f>
        <v>49355</v>
      </c>
      <c r="W304" s="16">
        <f>IF(18&gt;$D304,"",IF($E304=1,EOMONTH(EDATE(Bonds!$I304,6*(18-1)),0),EDATE(Bonds!$I304,6*(18-1))))</f>
        <v>49536</v>
      </c>
      <c r="X304" s="16">
        <f>IF(19&gt;$D304,"",IF($E304=1,EOMONTH(EDATE(Bonds!$I304,6*(19-1)),0),EDATE(Bonds!$I304,6*(19-1))))</f>
        <v>49720</v>
      </c>
      <c r="Y304" s="16">
        <f>IF(20&gt;$D304,"",IF($E304=1,EOMONTH(EDATE(Bonds!$I304,6*(20-1)),0),EDATE(Bonds!$I304,6*(20-1))))</f>
        <v>49902</v>
      </c>
      <c r="Z304" s="16">
        <f>IF(21&gt;$D304,"",IF($E304=1,EOMONTH(EDATE(Bonds!$I304,6*(21-1)),0),EDATE(Bonds!$I304,6*(21-1))))</f>
        <v>50086</v>
      </c>
      <c r="AA304" s="16">
        <f>IF(22&gt;$D304,"",IF($E304=1,EOMONTH(EDATE(Bonds!$I304,6*(22-1)),0),EDATE(Bonds!$I304,6*(22-1))))</f>
        <v>50267</v>
      </c>
      <c r="AB304" s="16">
        <f>IF(23&gt;$D304,"",IF($E304=1,EOMONTH(EDATE(Bonds!$I304,6*(23-1)),0),EDATE(Bonds!$I304,6*(23-1))))</f>
        <v>50451</v>
      </c>
      <c r="AC304" s="16">
        <f>IF(24&gt;$D304,"",IF($E304=1,EOMONTH(EDATE(Bonds!$I304,6*(24-1)),0),EDATE(Bonds!$I304,6*(24-1))))</f>
        <v>50632</v>
      </c>
      <c r="AD304" s="16">
        <f>IF(25&gt;$D304,"",IF($E304=1,EOMONTH(EDATE(Bonds!$I304,6*(25-1)),0),EDATE(Bonds!$I304,6*(25-1))))</f>
        <v>50816</v>
      </c>
      <c r="AE304" s="16">
        <f>IF(26&gt;$D304,"",IF($E304=1,EOMONTH(EDATE(Bonds!$I304,6*(26-1)),0),EDATE(Bonds!$I304,6*(26-1))))</f>
        <v>50997</v>
      </c>
      <c r="AF304" s="16">
        <f>IF(27&gt;$D304,"",IF($E304=1,EOMONTH(EDATE(Bonds!$I304,6*(27-1)),0),EDATE(Bonds!$I304,6*(27-1))))</f>
        <v>51181</v>
      </c>
      <c r="AG304" s="16">
        <f>IF(28&gt;$D304,"",IF($E304=1,EOMONTH(EDATE(Bonds!$I304,6*(28-1)),0),EDATE(Bonds!$I304,6*(28-1))))</f>
        <v>51363</v>
      </c>
      <c r="AH304" s="16">
        <f>IF(29&gt;$D304,"",IF($E304=1,EOMONTH(EDATE(Bonds!$I304,6*(29-1)),0),EDATE(Bonds!$I304,6*(29-1))))</f>
        <v>51547</v>
      </c>
      <c r="AI304" s="16">
        <f>IF(30&gt;$D304,"",IF($E304=1,EOMONTH(EDATE(Bonds!$I304,6*(30-1)),0),EDATE(Bonds!$I304,6*(30-1))))</f>
        <v>51728</v>
      </c>
      <c r="AJ304" s="16">
        <f>IF(31&gt;$D304,"",IF($E304=1,EOMONTH(EDATE(Bonds!$I304,6*(31-1)),0),EDATE(Bonds!$I304,6*(31-1))))</f>
        <v>51912</v>
      </c>
      <c r="AK304" s="16">
        <f>IF(32&gt;$D304,"",IF($E304=1,EOMONTH(EDATE(Bonds!$I304,6*(32-1)),0),EDATE(Bonds!$I304,6*(32-1))))</f>
        <v>52093</v>
      </c>
      <c r="AL304" s="16">
        <f>IF(33&gt;$D304,"",IF($E304=1,EOMONTH(EDATE(Bonds!$I304,6*(33-1)),0),EDATE(Bonds!$I304,6*(33-1))))</f>
        <v>52277</v>
      </c>
      <c r="AM304" s="16">
        <f>IF(34&gt;$D304,"",IF($E304=1,EOMONTH(EDATE(Bonds!$I304,6*(34-1)),0),EDATE(Bonds!$I304,6*(34-1))))</f>
        <v>52458</v>
      </c>
      <c r="AN304" s="16">
        <f>IF(35&gt;$D304,"",IF($E304=1,EOMONTH(EDATE(Bonds!$I304,6*(35-1)),0),EDATE(Bonds!$I304,6*(35-1))))</f>
        <v>52642</v>
      </c>
      <c r="AO304" s="16">
        <f>IF(36&gt;$D304,"",IF($E304=1,EOMONTH(EDATE(Bonds!$I304,6*(36-1)),0),EDATE(Bonds!$I304,6*(36-1))))</f>
        <v>52824</v>
      </c>
      <c r="AP304" s="16">
        <f>IF(37&gt;$D304,"",IF($E304=1,EOMONTH(EDATE(Bonds!$I304,6*(37-1)),0),EDATE(Bonds!$I304,6*(37-1))))</f>
        <v>53008</v>
      </c>
      <c r="AQ304" s="16" t="str">
        <f>IF(38&gt;$D304,"",IF($E304=1,EOMONTH(EDATE(Bonds!$I304,6*(38-1)),0),EDATE(Bonds!$I304,6*(38-1))))</f>
        <v/>
      </c>
      <c r="AR304" s="16" t="str">
        <f>IF(39&gt;$D304,"",IF($E304=1,EOMONTH(EDATE(Bonds!$I304,6*(39-1)),0),EDATE(Bonds!$I304,6*(39-1))))</f>
        <v/>
      </c>
      <c r="AS304" s="16" t="str">
        <f>IF(40&gt;$D304,"",IF($E304=1,EOMONTH(EDATE(Bonds!$I304,6*(40-1)),0),EDATE(Bonds!$I304,6*(40-1))))</f>
        <v/>
      </c>
      <c r="AT304" s="16" t="str">
        <f>IF(41&gt;$D304,"",IF($E304=1,EOMONTH(EDATE(Bonds!$I304,6*(41-1)),0),EDATE(Bonds!$I304,6*(41-1))))</f>
        <v/>
      </c>
      <c r="AU304" s="16" t="str">
        <f>IF(42&gt;$D304,"",IF($E304=1,EOMONTH(EDATE(Bonds!$I304,6*(42-1)),0),EDATE(Bonds!$I304,6*(42-1))))</f>
        <v/>
      </c>
      <c r="AV304" s="16" t="str">
        <f>IF(43&gt;$D304,"",IF($E304=1,EOMONTH(EDATE(Bonds!$I304,6*(43-1)),0),EDATE(Bonds!$I304,6*(43-1))))</f>
        <v/>
      </c>
      <c r="AW304" s="16" t="str">
        <f>IF(44&gt;$D304,"",IF($E304=1,EOMONTH(EDATE(Bonds!$I304,6*(44-1)),0),EDATE(Bonds!$I304,6*(44-1))))</f>
        <v/>
      </c>
      <c r="AX304" s="16" t="str">
        <f>IF(45&gt;$D304,"",IF($E304=1,EOMONTH(EDATE(Bonds!$I304,6*(45-1)),0),EDATE(Bonds!$I304,6*(45-1))))</f>
        <v/>
      </c>
      <c r="AY304" s="16" t="str">
        <f>IF(46&gt;$D304,"",IF($E304=1,EOMONTH(EDATE(Bonds!$I304,6*(46-1)),0),EDATE(Bonds!$I304,6*(46-1))))</f>
        <v/>
      </c>
      <c r="AZ304" s="16" t="str">
        <f>IF(47&gt;$D304,"",IF($E304=1,EOMONTH(EDATE(Bonds!$I304,6*(47-1)),0),EDATE(Bonds!$I304,6*(47-1))))</f>
        <v/>
      </c>
      <c r="BA304" s="16" t="str">
        <f>IF(48&gt;$D304,"",IF($E304=1,EOMONTH(EDATE(Bonds!$I304,6*(48-1)),0),EDATE(Bonds!$I304,6*(48-1))))</f>
        <v/>
      </c>
      <c r="BB304" s="16" t="str">
        <f>IF(49&gt;$D304,"",IF($E304=1,EOMONTH(EDATE(Bonds!$I304,6*(49-1)),0),EDATE(Bonds!$I304,6*(49-1))))</f>
        <v/>
      </c>
      <c r="BC304" s="16" t="str">
        <f>IF(50&gt;$D304,"",IF($E304=1,EOMONTH(EDATE(Bonds!$I304,6*(50-1)),0),EDATE(Bonds!$I304,6*(50-1))))</f>
        <v/>
      </c>
      <c r="BD304" s="16" t="str">
        <f>IF(51&gt;$D304,"",IF($E304=1,EOMONTH(EDATE(Bonds!$I304,6*(51-1)),0),EDATE(Bonds!$I304,6*(51-1))))</f>
        <v/>
      </c>
      <c r="BE304" s="16" t="str">
        <f>IF(52&gt;$D304,"",IF($E304=1,EOMONTH(EDATE(Bonds!$I304,6*(52-1)),0),EDATE(Bonds!$I304,6*(52-1))))</f>
        <v/>
      </c>
      <c r="BF304" s="16" t="str">
        <f>IF(53&gt;$D304,"",IF($E304=1,EOMONTH(EDATE(Bonds!$I304,6*(53-1)),0),EDATE(Bonds!$I304,6*(53-1))))</f>
        <v/>
      </c>
      <c r="BG304" s="16" t="str">
        <f>IF(54&gt;$D304,"",IF($E304=1,EOMONTH(EDATE(Bonds!$I304,6*(54-1)),0),EDATE(Bonds!$I304,6*(54-1))))</f>
        <v/>
      </c>
      <c r="BH304" s="16" t="str">
        <f>IF(55&gt;$D304,"",IF($E304=1,EOMONTH(EDATE(Bonds!$I304,6*(55-1)),0),EDATE(Bonds!$I304,6*(55-1))))</f>
        <v/>
      </c>
      <c r="BI304" s="16" t="str">
        <f>IF(56&gt;$D304,"",IF($E304=1,EOMONTH(EDATE(Bonds!$I304,6*(56-1)),0),EDATE(Bonds!$I304,6*(56-1))))</f>
        <v/>
      </c>
      <c r="BJ304" s="16" t="str">
        <f>IF(57&gt;$D304,"",IF($E304=1,EOMONTH(EDATE(Bonds!$I304,6*(57-1)),0),EDATE(Bonds!$I304,6*(57-1))))</f>
        <v/>
      </c>
      <c r="BK304" s="16" t="str">
        <f>IF(58&gt;$D304,"",IF($E304=1,EOMONTH(EDATE(Bonds!$I304,6*(58-1)),0),EDATE(Bonds!$I304,6*(58-1))))</f>
        <v/>
      </c>
      <c r="BL304" s="16" t="str">
        <f>IF(59&gt;$D304,"",IF($E304=1,EOMONTH(EDATE(Bonds!$I304,6*(59-1)),0),EDATE(Bonds!$I304,6*(59-1))))</f>
        <v/>
      </c>
      <c r="BM304" s="16" t="str">
        <f>IF(60&gt;$D304,"",IF($E304=1,EOMONTH(EDATE(Bonds!$I304,6*(60-1)),0),EDATE(Bonds!$I304,6*(60-1))))</f>
        <v/>
      </c>
      <c r="BO304" s="22">
        <f t="shared" si="485"/>
        <v>3.9020657449939315E-2</v>
      </c>
      <c r="BP304" s="22">
        <f t="shared" si="486"/>
        <v>4.1110910077221674E-2</v>
      </c>
      <c r="BQ304" s="22">
        <f t="shared" si="487"/>
        <v>4.2474903504774571E-2</v>
      </c>
      <c r="BR304" s="22">
        <f t="shared" si="488"/>
        <v>4.3324176224102208E-2</v>
      </c>
      <c r="BS304" s="22">
        <f t="shared" si="489"/>
        <v>4.3859676958404203E-2</v>
      </c>
      <c r="BT304" s="22">
        <f t="shared" si="490"/>
        <v>4.4193064657407355E-2</v>
      </c>
      <c r="BU304" s="22">
        <f t="shared" si="491"/>
        <v>4.4421617888674783E-2</v>
      </c>
      <c r="BV304" s="22">
        <f t="shared" si="492"/>
        <v>4.4594344852586863E-2</v>
      </c>
      <c r="BW304" s="22">
        <f t="shared" si="493"/>
        <v>4.4754437131412791E-2</v>
      </c>
      <c r="BX304" s="22">
        <f t="shared" si="494"/>
        <v>4.4919387561918309E-2</v>
      </c>
      <c r="BY304" s="22">
        <f t="shared" si="495"/>
        <v>4.5107990909957416E-2</v>
      </c>
      <c r="BZ304" s="22">
        <f t="shared" si="496"/>
        <v>4.5321776780841601E-2</v>
      </c>
      <c r="CA304" s="22">
        <f t="shared" si="497"/>
        <v>4.5567503306295901E-2</v>
      </c>
      <c r="CB304" s="22">
        <f t="shared" si="498"/>
        <v>4.583740404551357E-2</v>
      </c>
      <c r="CC304" s="22">
        <f t="shared" si="499"/>
        <v>4.6137769365832942E-2</v>
      </c>
      <c r="CD304" s="22">
        <f t="shared" si="500"/>
        <v>4.645521716226661E-2</v>
      </c>
      <c r="CE304" s="22">
        <f t="shared" si="501"/>
        <v>4.6796125322790962E-2</v>
      </c>
      <c r="CF304" s="22">
        <f t="shared" si="502"/>
        <v>4.7145200785802852E-2</v>
      </c>
      <c r="CG304" s="22">
        <f t="shared" si="503"/>
        <v>4.7509852279928627E-2</v>
      </c>
      <c r="CH304" s="22">
        <f t="shared" si="504"/>
        <v>4.7876381656252784E-2</v>
      </c>
      <c r="CI304" s="22">
        <f t="shared" si="505"/>
        <v>4.8249241487260196E-2</v>
      </c>
      <c r="CJ304" s="22">
        <f t="shared" si="506"/>
        <v>4.8615125031018294E-2</v>
      </c>
      <c r="CK304" s="22">
        <f t="shared" si="507"/>
        <v>4.8983317960358812E-2</v>
      </c>
      <c r="CL304" s="22">
        <f t="shared" si="508"/>
        <v>4.9339393167434041E-2</v>
      </c>
      <c r="CM304" s="22">
        <f t="shared" si="509"/>
        <v>4.9693029322884663E-2</v>
      </c>
      <c r="CN304" s="22">
        <f t="shared" si="510"/>
        <v>5.0030933085680324E-2</v>
      </c>
      <c r="CO304" s="22">
        <f t="shared" si="511"/>
        <v>5.0362800518050539E-2</v>
      </c>
      <c r="CP304" s="22">
        <f t="shared" si="512"/>
        <v>5.0678294681596112E-2</v>
      </c>
      <c r="CQ304" s="22">
        <f t="shared" si="513"/>
        <v>5.098334388969953E-2</v>
      </c>
      <c r="CR304" s="22">
        <f t="shared" si="514"/>
        <v>5.1268996476874704E-2</v>
      </c>
      <c r="CS304" s="22">
        <f t="shared" si="515"/>
        <v>5.1544114925173128E-2</v>
      </c>
      <c r="CT304" s="22">
        <f t="shared" si="516"/>
        <v>5.1799291672985331E-2</v>
      </c>
      <c r="CU304" s="22">
        <f t="shared" si="517"/>
        <v>5.2042679103669207E-2</v>
      </c>
      <c r="CV304" s="22">
        <f t="shared" si="518"/>
        <v>5.2266158686805723E-2</v>
      </c>
      <c r="CW304" s="22">
        <f t="shared" si="519"/>
        <v>5.2477056134175359E-2</v>
      </c>
      <c r="CX304" s="22">
        <f t="shared" si="520"/>
        <v>5.2669514104062953E-2</v>
      </c>
      <c r="CY304" s="22">
        <f t="shared" si="521"/>
        <v>5.2847844618136262E-2</v>
      </c>
      <c r="CZ304" s="22" t="str">
        <f t="shared" si="522"/>
        <v/>
      </c>
      <c r="DA304" s="22" t="str">
        <f t="shared" si="523"/>
        <v/>
      </c>
      <c r="DB304" s="22" t="str">
        <f t="shared" si="524"/>
        <v/>
      </c>
      <c r="DC304" s="22" t="str">
        <f t="shared" si="525"/>
        <v/>
      </c>
      <c r="DD304" s="22" t="str">
        <f t="shared" si="526"/>
        <v/>
      </c>
      <c r="DE304" s="22" t="str">
        <f t="shared" si="527"/>
        <v/>
      </c>
      <c r="DF304" s="22" t="str">
        <f t="shared" si="528"/>
        <v/>
      </c>
      <c r="DG304" s="22" t="str">
        <f t="shared" si="529"/>
        <v/>
      </c>
      <c r="DH304" s="22" t="str">
        <f t="shared" si="530"/>
        <v/>
      </c>
      <c r="DI304" s="22" t="str">
        <f t="shared" si="531"/>
        <v/>
      </c>
      <c r="DJ304" s="22" t="str">
        <f t="shared" si="532"/>
        <v/>
      </c>
      <c r="DK304" s="22" t="str">
        <f t="shared" si="533"/>
        <v/>
      </c>
      <c r="DL304" s="22" t="str">
        <f t="shared" si="534"/>
        <v/>
      </c>
      <c r="DM304" s="22" t="str">
        <f t="shared" si="535"/>
        <v/>
      </c>
      <c r="DN304" s="22" t="str">
        <f t="shared" si="536"/>
        <v/>
      </c>
      <c r="DO304" s="22" t="str">
        <f t="shared" si="537"/>
        <v/>
      </c>
      <c r="DP304" s="22" t="str">
        <f t="shared" si="538"/>
        <v/>
      </c>
      <c r="DQ304" s="22" t="str">
        <f t="shared" si="539"/>
        <v/>
      </c>
      <c r="DR304" s="22" t="str">
        <f t="shared" si="540"/>
        <v/>
      </c>
      <c r="DS304" s="22" t="str">
        <f t="shared" si="541"/>
        <v/>
      </c>
      <c r="DT304" s="22" t="str">
        <f t="shared" si="542"/>
        <v/>
      </c>
      <c r="DU304" s="22" t="str">
        <f t="shared" si="543"/>
        <v/>
      </c>
      <c r="DV304" s="22" t="str">
        <f t="shared" si="544"/>
        <v/>
      </c>
      <c r="DX304" s="18">
        <f t="shared" si="545"/>
        <v>2.3347212191244666</v>
      </c>
      <c r="DY304" s="18">
        <f t="shared" si="546"/>
        <v>2.285511180117596</v>
      </c>
      <c r="DZ304" s="18">
        <f t="shared" si="547"/>
        <v>2.2342450777729281</v>
      </c>
      <c r="EA304" s="18">
        <f t="shared" si="548"/>
        <v>2.18382756633501</v>
      </c>
      <c r="EB304" s="18">
        <f t="shared" si="549"/>
        <v>2.1338583229569674</v>
      </c>
      <c r="EC304" s="18">
        <f t="shared" si="550"/>
        <v>2.0859054132957016</v>
      </c>
      <c r="ED304" s="18">
        <f t="shared" si="551"/>
        <v>2.0383453804355574</v>
      </c>
      <c r="EE304" s="18">
        <f t="shared" si="552"/>
        <v>1.9925796637373452</v>
      </c>
      <c r="EF304" s="18">
        <f t="shared" si="553"/>
        <v>1.9469006359781647</v>
      </c>
      <c r="EG304" s="18">
        <f t="shared" si="554"/>
        <v>1.9026183880277274</v>
      </c>
      <c r="EH304" s="18">
        <f t="shared" si="555"/>
        <v>1.858111284768277</v>
      </c>
      <c r="EI304" s="18">
        <f t="shared" si="556"/>
        <v>1.8144792289251073</v>
      </c>
      <c r="EJ304" s="18">
        <f t="shared" si="557"/>
        <v>1.7706875840709397</v>
      </c>
      <c r="EK304" s="18">
        <f t="shared" si="558"/>
        <v>1.7278855086242824</v>
      </c>
      <c r="EL304" s="18">
        <f t="shared" si="559"/>
        <v>1.6846460234274201</v>
      </c>
      <c r="EM304" s="18">
        <f t="shared" si="560"/>
        <v>1.6423953256580368</v>
      </c>
      <c r="EN304" s="18">
        <f t="shared" si="561"/>
        <v>1.5997680464612472</v>
      </c>
      <c r="EO304" s="18">
        <f t="shared" si="562"/>
        <v>1.5582014803534556</v>
      </c>
      <c r="EP304" s="18">
        <f t="shared" si="563"/>
        <v>1.5163743696199086</v>
      </c>
      <c r="EQ304" s="18">
        <f t="shared" si="564"/>
        <v>1.4754870703542704</v>
      </c>
      <c r="ER304" s="18">
        <f t="shared" si="565"/>
        <v>1.4347033470885739</v>
      </c>
      <c r="ES304" s="18">
        <f t="shared" si="566"/>
        <v>1.3951864981061375</v>
      </c>
      <c r="ET304" s="18">
        <f t="shared" si="567"/>
        <v>1.3556841002080104</v>
      </c>
      <c r="EU304" s="18">
        <f t="shared" si="568"/>
        <v>1.3175361301086852</v>
      </c>
      <c r="EV304" s="18">
        <f t="shared" si="569"/>
        <v>1.2795256253229057</v>
      </c>
      <c r="EW304" s="18">
        <f t="shared" si="570"/>
        <v>1.2429328635108639</v>
      </c>
      <c r="EX304" s="18">
        <f t="shared" si="571"/>
        <v>1.2065804035737178</v>
      </c>
      <c r="EY304" s="18">
        <f t="shared" si="572"/>
        <v>1.1714920640958755</v>
      </c>
      <c r="EZ304" s="18">
        <f t="shared" si="573"/>
        <v>1.1369202122448954</v>
      </c>
      <c r="FA304" s="18">
        <f t="shared" si="574"/>
        <v>1.1038143256411073</v>
      </c>
      <c r="FB304" s="18">
        <f t="shared" si="575"/>
        <v>1.0710892979356033</v>
      </c>
      <c r="FC304" s="18">
        <f t="shared" si="576"/>
        <v>1.0398194455890433</v>
      </c>
      <c r="FD304" s="18">
        <f t="shared" si="577"/>
        <v>1.0089710123815683</v>
      </c>
      <c r="FE304" s="18">
        <f t="shared" si="578"/>
        <v>0.97954866327282453</v>
      </c>
      <c r="FF304" s="18">
        <f t="shared" si="579"/>
        <v>0.95057211544832276</v>
      </c>
      <c r="FG304" s="18">
        <f t="shared" si="580"/>
        <v>0.92282827228455011</v>
      </c>
      <c r="FH304" s="18">
        <f t="shared" si="581"/>
        <v>38.609224225979965</v>
      </c>
      <c r="FI304" s="18">
        <f t="shared" si="582"/>
        <v>0</v>
      </c>
      <c r="FJ304" s="18">
        <f t="shared" si="583"/>
        <v>0</v>
      </c>
      <c r="FK304" s="18">
        <f t="shared" si="584"/>
        <v>0</v>
      </c>
      <c r="FL304" s="18">
        <f t="shared" si="585"/>
        <v>0</v>
      </c>
      <c r="FM304" s="18">
        <f t="shared" si="586"/>
        <v>0</v>
      </c>
      <c r="FN304" s="18">
        <f t="shared" si="587"/>
        <v>0</v>
      </c>
      <c r="FO304" s="18">
        <f t="shared" si="588"/>
        <v>0</v>
      </c>
      <c r="FP304" s="18">
        <f t="shared" si="589"/>
        <v>0</v>
      </c>
      <c r="FQ304" s="18">
        <f t="shared" si="590"/>
        <v>0</v>
      </c>
      <c r="FR304" s="18">
        <f t="shared" si="591"/>
        <v>0</v>
      </c>
      <c r="FS304" s="18">
        <f t="shared" si="592"/>
        <v>0</v>
      </c>
      <c r="FT304" s="18">
        <f t="shared" si="593"/>
        <v>0</v>
      </c>
      <c r="FU304" s="18">
        <f t="shared" si="594"/>
        <v>0</v>
      </c>
      <c r="FV304" s="18">
        <f t="shared" si="595"/>
        <v>0</v>
      </c>
      <c r="FW304" s="18">
        <f t="shared" si="596"/>
        <v>0</v>
      </c>
      <c r="FX304" s="18">
        <f t="shared" si="597"/>
        <v>0</v>
      </c>
      <c r="FY304" s="18">
        <f t="shared" si="598"/>
        <v>0</v>
      </c>
      <c r="FZ304" s="18">
        <f t="shared" si="599"/>
        <v>0</v>
      </c>
      <c r="GA304" s="18">
        <f t="shared" si="600"/>
        <v>0</v>
      </c>
      <c r="GB304" s="18">
        <f t="shared" si="601"/>
        <v>0</v>
      </c>
      <c r="GC304" s="18">
        <f t="shared" si="602"/>
        <v>0</v>
      </c>
      <c r="GD304" s="18">
        <f t="shared" si="603"/>
        <v>0</v>
      </c>
      <c r="GE304" s="18">
        <f t="shared" si="604"/>
        <v>0</v>
      </c>
    </row>
    <row r="305" spans="1:187" x14ac:dyDescent="0.2">
      <c r="A305">
        <v>302</v>
      </c>
      <c r="B305" s="16">
        <f>Bonds!B305</f>
        <v>53097</v>
      </c>
      <c r="C305" s="17">
        <f>Bonds!C305</f>
        <v>3</v>
      </c>
      <c r="D305">
        <f>Bonds!Q305</f>
        <v>38</v>
      </c>
      <c r="E305">
        <f t="shared" si="484"/>
        <v>0</v>
      </c>
      <c r="F305" s="16">
        <f>IF(1&gt;$D305,"",IF($E305=1,EOMONTH(EDATE(Bonds!$I305,6*(1-1)),0),EDATE(Bonds!$I305,6*(1-1))))</f>
        <v>46341</v>
      </c>
      <c r="G305" s="16">
        <f>IF(2&gt;$D305,"",IF($E305=1,EOMONTH(EDATE(Bonds!$I305,6*(2-1)),0),EDATE(Bonds!$I305,6*(2-1))))</f>
        <v>46522</v>
      </c>
      <c r="H305" s="16">
        <f>IF(3&gt;$D305,"",IF($E305=1,EOMONTH(EDATE(Bonds!$I305,6*(3-1)),0),EDATE(Bonds!$I305,6*(3-1))))</f>
        <v>46706</v>
      </c>
      <c r="I305" s="16">
        <f>IF(4&gt;$D305,"",IF($E305=1,EOMONTH(EDATE(Bonds!$I305,6*(4-1)),0),EDATE(Bonds!$I305,6*(4-1))))</f>
        <v>46888</v>
      </c>
      <c r="J305" s="16">
        <f>IF(5&gt;$D305,"",IF($E305=1,EOMONTH(EDATE(Bonds!$I305,6*(5-1)),0),EDATE(Bonds!$I305,6*(5-1))))</f>
        <v>47072</v>
      </c>
      <c r="K305" s="16">
        <f>IF(6&gt;$D305,"",IF($E305=1,EOMONTH(EDATE(Bonds!$I305,6*(6-1)),0),EDATE(Bonds!$I305,6*(6-1))))</f>
        <v>47253</v>
      </c>
      <c r="L305" s="16">
        <f>IF(7&gt;$D305,"",IF($E305=1,EOMONTH(EDATE(Bonds!$I305,6*(7-1)),0),EDATE(Bonds!$I305,6*(7-1))))</f>
        <v>47437</v>
      </c>
      <c r="M305" s="16">
        <f>IF(8&gt;$D305,"",IF($E305=1,EOMONTH(EDATE(Bonds!$I305,6*(8-1)),0),EDATE(Bonds!$I305,6*(8-1))))</f>
        <v>47618</v>
      </c>
      <c r="N305" s="16">
        <f>IF(9&gt;$D305,"",IF($E305=1,EOMONTH(EDATE(Bonds!$I305,6*(9-1)),0),EDATE(Bonds!$I305,6*(9-1))))</f>
        <v>47802</v>
      </c>
      <c r="O305" s="16">
        <f>IF(10&gt;$D305,"",IF($E305=1,EOMONTH(EDATE(Bonds!$I305,6*(10-1)),0),EDATE(Bonds!$I305,6*(10-1))))</f>
        <v>47983</v>
      </c>
      <c r="P305" s="16">
        <f>IF(11&gt;$D305,"",IF($E305=1,EOMONTH(EDATE(Bonds!$I305,6*(11-1)),0),EDATE(Bonds!$I305,6*(11-1))))</f>
        <v>48167</v>
      </c>
      <c r="Q305" s="16">
        <f>IF(12&gt;$D305,"",IF($E305=1,EOMONTH(EDATE(Bonds!$I305,6*(12-1)),0),EDATE(Bonds!$I305,6*(12-1))))</f>
        <v>48349</v>
      </c>
      <c r="R305" s="16">
        <f>IF(13&gt;$D305,"",IF($E305=1,EOMONTH(EDATE(Bonds!$I305,6*(13-1)),0),EDATE(Bonds!$I305,6*(13-1))))</f>
        <v>48533</v>
      </c>
      <c r="S305" s="16">
        <f>IF(14&gt;$D305,"",IF($E305=1,EOMONTH(EDATE(Bonds!$I305,6*(14-1)),0),EDATE(Bonds!$I305,6*(14-1))))</f>
        <v>48714</v>
      </c>
      <c r="T305" s="16">
        <f>IF(15&gt;$D305,"",IF($E305=1,EOMONTH(EDATE(Bonds!$I305,6*(15-1)),0),EDATE(Bonds!$I305,6*(15-1))))</f>
        <v>48898</v>
      </c>
      <c r="U305" s="16">
        <f>IF(16&gt;$D305,"",IF($E305=1,EOMONTH(EDATE(Bonds!$I305,6*(16-1)),0),EDATE(Bonds!$I305,6*(16-1))))</f>
        <v>49079</v>
      </c>
      <c r="V305" s="16">
        <f>IF(17&gt;$D305,"",IF($E305=1,EOMONTH(EDATE(Bonds!$I305,6*(17-1)),0),EDATE(Bonds!$I305,6*(17-1))))</f>
        <v>49263</v>
      </c>
      <c r="W305" s="16">
        <f>IF(18&gt;$D305,"",IF($E305=1,EOMONTH(EDATE(Bonds!$I305,6*(18-1)),0),EDATE(Bonds!$I305,6*(18-1))))</f>
        <v>49444</v>
      </c>
      <c r="X305" s="16">
        <f>IF(19&gt;$D305,"",IF($E305=1,EOMONTH(EDATE(Bonds!$I305,6*(19-1)),0),EDATE(Bonds!$I305,6*(19-1))))</f>
        <v>49628</v>
      </c>
      <c r="Y305" s="16">
        <f>IF(20&gt;$D305,"",IF($E305=1,EOMONTH(EDATE(Bonds!$I305,6*(20-1)),0),EDATE(Bonds!$I305,6*(20-1))))</f>
        <v>49810</v>
      </c>
      <c r="Z305" s="16">
        <f>IF(21&gt;$D305,"",IF($E305=1,EOMONTH(EDATE(Bonds!$I305,6*(21-1)),0),EDATE(Bonds!$I305,6*(21-1))))</f>
        <v>49994</v>
      </c>
      <c r="AA305" s="16">
        <f>IF(22&gt;$D305,"",IF($E305=1,EOMONTH(EDATE(Bonds!$I305,6*(22-1)),0),EDATE(Bonds!$I305,6*(22-1))))</f>
        <v>50175</v>
      </c>
      <c r="AB305" s="16">
        <f>IF(23&gt;$D305,"",IF($E305=1,EOMONTH(EDATE(Bonds!$I305,6*(23-1)),0),EDATE(Bonds!$I305,6*(23-1))))</f>
        <v>50359</v>
      </c>
      <c r="AC305" s="16">
        <f>IF(24&gt;$D305,"",IF($E305=1,EOMONTH(EDATE(Bonds!$I305,6*(24-1)),0),EDATE(Bonds!$I305,6*(24-1))))</f>
        <v>50540</v>
      </c>
      <c r="AD305" s="16">
        <f>IF(25&gt;$D305,"",IF($E305=1,EOMONTH(EDATE(Bonds!$I305,6*(25-1)),0),EDATE(Bonds!$I305,6*(25-1))))</f>
        <v>50724</v>
      </c>
      <c r="AE305" s="16">
        <f>IF(26&gt;$D305,"",IF($E305=1,EOMONTH(EDATE(Bonds!$I305,6*(26-1)),0),EDATE(Bonds!$I305,6*(26-1))))</f>
        <v>50905</v>
      </c>
      <c r="AF305" s="16">
        <f>IF(27&gt;$D305,"",IF($E305=1,EOMONTH(EDATE(Bonds!$I305,6*(27-1)),0),EDATE(Bonds!$I305,6*(27-1))))</f>
        <v>51089</v>
      </c>
      <c r="AG305" s="16">
        <f>IF(28&gt;$D305,"",IF($E305=1,EOMONTH(EDATE(Bonds!$I305,6*(28-1)),0),EDATE(Bonds!$I305,6*(28-1))))</f>
        <v>51271</v>
      </c>
      <c r="AH305" s="16">
        <f>IF(29&gt;$D305,"",IF($E305=1,EOMONTH(EDATE(Bonds!$I305,6*(29-1)),0),EDATE(Bonds!$I305,6*(29-1))))</f>
        <v>51455</v>
      </c>
      <c r="AI305" s="16">
        <f>IF(30&gt;$D305,"",IF($E305=1,EOMONTH(EDATE(Bonds!$I305,6*(30-1)),0),EDATE(Bonds!$I305,6*(30-1))))</f>
        <v>51636</v>
      </c>
      <c r="AJ305" s="16">
        <f>IF(31&gt;$D305,"",IF($E305=1,EOMONTH(EDATE(Bonds!$I305,6*(31-1)),0),EDATE(Bonds!$I305,6*(31-1))))</f>
        <v>51820</v>
      </c>
      <c r="AK305" s="16">
        <f>IF(32&gt;$D305,"",IF($E305=1,EOMONTH(EDATE(Bonds!$I305,6*(32-1)),0),EDATE(Bonds!$I305,6*(32-1))))</f>
        <v>52001</v>
      </c>
      <c r="AL305" s="16">
        <f>IF(33&gt;$D305,"",IF($E305=1,EOMONTH(EDATE(Bonds!$I305,6*(33-1)),0),EDATE(Bonds!$I305,6*(33-1))))</f>
        <v>52185</v>
      </c>
      <c r="AM305" s="16">
        <f>IF(34&gt;$D305,"",IF($E305=1,EOMONTH(EDATE(Bonds!$I305,6*(34-1)),0),EDATE(Bonds!$I305,6*(34-1))))</f>
        <v>52366</v>
      </c>
      <c r="AN305" s="16">
        <f>IF(35&gt;$D305,"",IF($E305=1,EOMONTH(EDATE(Bonds!$I305,6*(35-1)),0),EDATE(Bonds!$I305,6*(35-1))))</f>
        <v>52550</v>
      </c>
      <c r="AO305" s="16">
        <f>IF(36&gt;$D305,"",IF($E305=1,EOMONTH(EDATE(Bonds!$I305,6*(36-1)),0),EDATE(Bonds!$I305,6*(36-1))))</f>
        <v>52732</v>
      </c>
      <c r="AP305" s="16">
        <f>IF(37&gt;$D305,"",IF($E305=1,EOMONTH(EDATE(Bonds!$I305,6*(37-1)),0),EDATE(Bonds!$I305,6*(37-1))))</f>
        <v>52916</v>
      </c>
      <c r="AQ305" s="16">
        <f>IF(38&gt;$D305,"",IF($E305=1,EOMONTH(EDATE(Bonds!$I305,6*(38-1)),0),EDATE(Bonds!$I305,6*(38-1))))</f>
        <v>53097</v>
      </c>
      <c r="AR305" s="16" t="str">
        <f>IF(39&gt;$D305,"",IF($E305=1,EOMONTH(EDATE(Bonds!$I305,6*(39-1)),0),EDATE(Bonds!$I305,6*(39-1))))</f>
        <v/>
      </c>
      <c r="AS305" s="16" t="str">
        <f>IF(40&gt;$D305,"",IF($E305=1,EOMONTH(EDATE(Bonds!$I305,6*(40-1)),0),EDATE(Bonds!$I305,6*(40-1))))</f>
        <v/>
      </c>
      <c r="AT305" s="16" t="str">
        <f>IF(41&gt;$D305,"",IF($E305=1,EOMONTH(EDATE(Bonds!$I305,6*(41-1)),0),EDATE(Bonds!$I305,6*(41-1))))</f>
        <v/>
      </c>
      <c r="AU305" s="16" t="str">
        <f>IF(42&gt;$D305,"",IF($E305=1,EOMONTH(EDATE(Bonds!$I305,6*(42-1)),0),EDATE(Bonds!$I305,6*(42-1))))</f>
        <v/>
      </c>
      <c r="AV305" s="16" t="str">
        <f>IF(43&gt;$D305,"",IF($E305=1,EOMONTH(EDATE(Bonds!$I305,6*(43-1)),0),EDATE(Bonds!$I305,6*(43-1))))</f>
        <v/>
      </c>
      <c r="AW305" s="16" t="str">
        <f>IF(44&gt;$D305,"",IF($E305=1,EOMONTH(EDATE(Bonds!$I305,6*(44-1)),0),EDATE(Bonds!$I305,6*(44-1))))</f>
        <v/>
      </c>
      <c r="AX305" s="16" t="str">
        <f>IF(45&gt;$D305,"",IF($E305=1,EOMONTH(EDATE(Bonds!$I305,6*(45-1)),0),EDATE(Bonds!$I305,6*(45-1))))</f>
        <v/>
      </c>
      <c r="AY305" s="16" t="str">
        <f>IF(46&gt;$D305,"",IF($E305=1,EOMONTH(EDATE(Bonds!$I305,6*(46-1)),0),EDATE(Bonds!$I305,6*(46-1))))</f>
        <v/>
      </c>
      <c r="AZ305" s="16" t="str">
        <f>IF(47&gt;$D305,"",IF($E305=1,EOMONTH(EDATE(Bonds!$I305,6*(47-1)),0),EDATE(Bonds!$I305,6*(47-1))))</f>
        <v/>
      </c>
      <c r="BA305" s="16" t="str">
        <f>IF(48&gt;$D305,"",IF($E305=1,EOMONTH(EDATE(Bonds!$I305,6*(48-1)),0),EDATE(Bonds!$I305,6*(48-1))))</f>
        <v/>
      </c>
      <c r="BB305" s="16" t="str">
        <f>IF(49&gt;$D305,"",IF($E305=1,EOMONTH(EDATE(Bonds!$I305,6*(49-1)),0),EDATE(Bonds!$I305,6*(49-1))))</f>
        <v/>
      </c>
      <c r="BC305" s="16" t="str">
        <f>IF(50&gt;$D305,"",IF($E305=1,EOMONTH(EDATE(Bonds!$I305,6*(50-1)),0),EDATE(Bonds!$I305,6*(50-1))))</f>
        <v/>
      </c>
      <c r="BD305" s="16" t="str">
        <f>IF(51&gt;$D305,"",IF($E305=1,EOMONTH(EDATE(Bonds!$I305,6*(51-1)),0),EDATE(Bonds!$I305,6*(51-1))))</f>
        <v/>
      </c>
      <c r="BE305" s="16" t="str">
        <f>IF(52&gt;$D305,"",IF($E305=1,EOMONTH(EDATE(Bonds!$I305,6*(52-1)),0),EDATE(Bonds!$I305,6*(52-1))))</f>
        <v/>
      </c>
      <c r="BF305" s="16" t="str">
        <f>IF(53&gt;$D305,"",IF($E305=1,EOMONTH(EDATE(Bonds!$I305,6*(53-1)),0),EDATE(Bonds!$I305,6*(53-1))))</f>
        <v/>
      </c>
      <c r="BG305" s="16" t="str">
        <f>IF(54&gt;$D305,"",IF($E305=1,EOMONTH(EDATE(Bonds!$I305,6*(54-1)),0),EDATE(Bonds!$I305,6*(54-1))))</f>
        <v/>
      </c>
      <c r="BH305" s="16" t="str">
        <f>IF(55&gt;$D305,"",IF($E305=1,EOMONTH(EDATE(Bonds!$I305,6*(55-1)),0),EDATE(Bonds!$I305,6*(55-1))))</f>
        <v/>
      </c>
      <c r="BI305" s="16" t="str">
        <f>IF(56&gt;$D305,"",IF($E305=1,EOMONTH(EDATE(Bonds!$I305,6*(56-1)),0),EDATE(Bonds!$I305,6*(56-1))))</f>
        <v/>
      </c>
      <c r="BJ305" s="16" t="str">
        <f>IF(57&gt;$D305,"",IF($E305=1,EOMONTH(EDATE(Bonds!$I305,6*(57-1)),0),EDATE(Bonds!$I305,6*(57-1))))</f>
        <v/>
      </c>
      <c r="BK305" s="16" t="str">
        <f>IF(58&gt;$D305,"",IF($E305=1,EOMONTH(EDATE(Bonds!$I305,6*(58-1)),0),EDATE(Bonds!$I305,6*(58-1))))</f>
        <v/>
      </c>
      <c r="BL305" s="16" t="str">
        <f>IF(59&gt;$D305,"",IF($E305=1,EOMONTH(EDATE(Bonds!$I305,6*(59-1)),0),EDATE(Bonds!$I305,6*(59-1))))</f>
        <v/>
      </c>
      <c r="BM305" s="16" t="str">
        <f>IF(60&gt;$D305,"",IF($E305=1,EOMONTH(EDATE(Bonds!$I305,6*(60-1)),0),EDATE(Bonds!$I305,6*(60-1))))</f>
        <v/>
      </c>
      <c r="BO305" s="22">
        <f t="shared" si="485"/>
        <v>3.7565785405683505E-2</v>
      </c>
      <c r="BP305" s="22">
        <f t="shared" si="486"/>
        <v>4.0160676278393273E-2</v>
      </c>
      <c r="BQ305" s="22">
        <f t="shared" si="487"/>
        <v>4.1870554774944578E-2</v>
      </c>
      <c r="BR305" s="22">
        <f t="shared" si="488"/>
        <v>4.2944346408813706E-2</v>
      </c>
      <c r="BS305" s="22">
        <f t="shared" si="489"/>
        <v>4.3623509349526628E-2</v>
      </c>
      <c r="BT305" s="22">
        <f t="shared" si="490"/>
        <v>4.4041581237153717E-2</v>
      </c>
      <c r="BU305" s="22">
        <f t="shared" si="491"/>
        <v>4.4317074211346924E-2</v>
      </c>
      <c r="BV305" s="22">
        <f t="shared" si="492"/>
        <v>4.4510349250378764E-2</v>
      </c>
      <c r="BW305" s="22">
        <f t="shared" si="493"/>
        <v>4.4674613164434704E-2</v>
      </c>
      <c r="BX305" s="22">
        <f t="shared" si="494"/>
        <v>4.4833625781918747E-2</v>
      </c>
      <c r="BY305" s="22">
        <f t="shared" si="495"/>
        <v>4.5010512910652625E-2</v>
      </c>
      <c r="BZ305" s="22">
        <f t="shared" si="496"/>
        <v>4.5210114329299472E-2</v>
      </c>
      <c r="CA305" s="22">
        <f t="shared" si="497"/>
        <v>4.5440922075908718E-2</v>
      </c>
      <c r="CB305" s="22">
        <f t="shared" si="498"/>
        <v>4.5696854602848114E-2</v>
      </c>
      <c r="CC305" s="22">
        <f t="shared" si="499"/>
        <v>4.5984524498779974E-2</v>
      </c>
      <c r="CD305" s="22">
        <f t="shared" si="500"/>
        <v>4.6291383442721178E-2</v>
      </c>
      <c r="CE305" s="22">
        <f t="shared" si="501"/>
        <v>4.6623645537634352E-2</v>
      </c>
      <c r="CF305" s="22">
        <f t="shared" si="502"/>
        <v>4.6966325803694697E-2</v>
      </c>
      <c r="CG305" s="22">
        <f t="shared" si="503"/>
        <v>4.7326545055286634E-2</v>
      </c>
      <c r="CH305" s="22">
        <f t="shared" si="504"/>
        <v>4.7690605889772114E-2</v>
      </c>
      <c r="CI305" s="22">
        <f t="shared" si="505"/>
        <v>4.8062733545475515E-2</v>
      </c>
      <c r="CJ305" s="22">
        <f t="shared" si="506"/>
        <v>4.8429443223478592E-2</v>
      </c>
      <c r="CK305" s="22">
        <f t="shared" si="507"/>
        <v>4.8799858255796857E-2</v>
      </c>
      <c r="CL305" s="22">
        <f t="shared" si="508"/>
        <v>4.9159299064806136E-2</v>
      </c>
      <c r="CM305" s="22">
        <f t="shared" si="509"/>
        <v>4.9517382545170303E-2</v>
      </c>
      <c r="CN305" s="22">
        <f t="shared" si="510"/>
        <v>4.986051383334713E-2</v>
      </c>
      <c r="CO305" s="22">
        <f t="shared" si="511"/>
        <v>5.0198416914347857E-2</v>
      </c>
      <c r="CP305" s="22">
        <f t="shared" si="512"/>
        <v>5.0520467743513063E-2</v>
      </c>
      <c r="CQ305" s="22">
        <f t="shared" si="513"/>
        <v>5.0832622154490456E-2</v>
      </c>
      <c r="CR305" s="22">
        <f t="shared" si="514"/>
        <v>5.1125631182393605E-2</v>
      </c>
      <c r="CS305" s="22">
        <f t="shared" si="515"/>
        <v>5.140851143245688E-2</v>
      </c>
      <c r="CT305" s="22">
        <f t="shared" si="516"/>
        <v>5.1671525730408396E-2</v>
      </c>
      <c r="CU305" s="22">
        <f t="shared" si="517"/>
        <v>5.1923018464972291E-2</v>
      </c>
      <c r="CV305" s="22">
        <f t="shared" si="518"/>
        <v>5.2154549575212379E-2</v>
      </c>
      <c r="CW305" s="22">
        <f t="shared" si="519"/>
        <v>5.2373661446977436E-2</v>
      </c>
      <c r="CX305" s="22">
        <f t="shared" si="520"/>
        <v>5.2574231354615371E-2</v>
      </c>
      <c r="CY305" s="22">
        <f t="shared" si="521"/>
        <v>5.2760712961394216E-2</v>
      </c>
      <c r="CZ305" s="22">
        <f t="shared" si="522"/>
        <v>5.29282837997146E-2</v>
      </c>
      <c r="DA305" s="22" t="str">
        <f t="shared" si="523"/>
        <v/>
      </c>
      <c r="DB305" s="22" t="str">
        <f t="shared" si="524"/>
        <v/>
      </c>
      <c r="DC305" s="22" t="str">
        <f t="shared" si="525"/>
        <v/>
      </c>
      <c r="DD305" s="22" t="str">
        <f t="shared" si="526"/>
        <v/>
      </c>
      <c r="DE305" s="22" t="str">
        <f t="shared" si="527"/>
        <v/>
      </c>
      <c r="DF305" s="22" t="str">
        <f t="shared" si="528"/>
        <v/>
      </c>
      <c r="DG305" s="22" t="str">
        <f t="shared" si="529"/>
        <v/>
      </c>
      <c r="DH305" s="22" t="str">
        <f t="shared" si="530"/>
        <v/>
      </c>
      <c r="DI305" s="22" t="str">
        <f t="shared" si="531"/>
        <v/>
      </c>
      <c r="DJ305" s="22" t="str">
        <f t="shared" si="532"/>
        <v/>
      </c>
      <c r="DK305" s="22" t="str">
        <f t="shared" si="533"/>
        <v/>
      </c>
      <c r="DL305" s="22" t="str">
        <f t="shared" si="534"/>
        <v/>
      </c>
      <c r="DM305" s="22" t="str">
        <f t="shared" si="535"/>
        <v/>
      </c>
      <c r="DN305" s="22" t="str">
        <f t="shared" si="536"/>
        <v/>
      </c>
      <c r="DO305" s="22" t="str">
        <f t="shared" si="537"/>
        <v/>
      </c>
      <c r="DP305" s="22" t="str">
        <f t="shared" si="538"/>
        <v/>
      </c>
      <c r="DQ305" s="22" t="str">
        <f t="shared" si="539"/>
        <v/>
      </c>
      <c r="DR305" s="22" t="str">
        <f t="shared" si="540"/>
        <v/>
      </c>
      <c r="DS305" s="22" t="str">
        <f t="shared" si="541"/>
        <v/>
      </c>
      <c r="DT305" s="22" t="str">
        <f t="shared" si="542"/>
        <v/>
      </c>
      <c r="DU305" s="22" t="str">
        <f t="shared" si="543"/>
        <v/>
      </c>
      <c r="DV305" s="22" t="str">
        <f t="shared" si="544"/>
        <v/>
      </c>
      <c r="DX305" s="18">
        <f t="shared" si="545"/>
        <v>1.4895388133841623</v>
      </c>
      <c r="DY305" s="18">
        <f t="shared" si="546"/>
        <v>1.4594619272889031</v>
      </c>
      <c r="DZ305" s="18">
        <f t="shared" si="547"/>
        <v>1.4273135079856423</v>
      </c>
      <c r="EA305" s="18">
        <f t="shared" si="548"/>
        <v>1.3952963441609516</v>
      </c>
      <c r="EB305" s="18">
        <f t="shared" si="549"/>
        <v>1.3633861935296498</v>
      </c>
      <c r="EC305" s="18">
        <f t="shared" si="550"/>
        <v>1.3327126866041092</v>
      </c>
      <c r="ED305" s="18">
        <f t="shared" si="551"/>
        <v>1.3023054764526343</v>
      </c>
      <c r="EE305" s="18">
        <f t="shared" si="552"/>
        <v>1.2730906410805114</v>
      </c>
      <c r="EF305" s="18">
        <f t="shared" si="553"/>
        <v>1.2439867182590296</v>
      </c>
      <c r="EG305" s="18">
        <f t="shared" si="554"/>
        <v>1.2158247366554362</v>
      </c>
      <c r="EH305" s="18">
        <f t="shared" si="555"/>
        <v>1.187563473501277</v>
      </c>
      <c r="EI305" s="18">
        <f t="shared" si="556"/>
        <v>1.1598896153419083</v>
      </c>
      <c r="EJ305" s="18">
        <f t="shared" si="557"/>
        <v>1.132134601089398</v>
      </c>
      <c r="EK305" s="18">
        <f t="shared" si="558"/>
        <v>1.1050157277736523</v>
      </c>
      <c r="EL305" s="18">
        <f t="shared" si="559"/>
        <v>1.0776195484865898</v>
      </c>
      <c r="EM305" s="18">
        <f t="shared" si="560"/>
        <v>1.0508424452502489</v>
      </c>
      <c r="EN305" s="18">
        <f t="shared" si="561"/>
        <v>1.0238135426126491</v>
      </c>
      <c r="EO305" s="18">
        <f t="shared" si="562"/>
        <v>0.99744039190687617</v>
      </c>
      <c r="EP305" s="18">
        <f t="shared" si="563"/>
        <v>0.97088221473842451</v>
      </c>
      <c r="EQ305" s="18">
        <f t="shared" si="564"/>
        <v>0.94489973103491143</v>
      </c>
      <c r="ER305" s="18">
        <f t="shared" si="565"/>
        <v>0.91896116389425853</v>
      </c>
      <c r="ES305" s="18">
        <f t="shared" si="566"/>
        <v>0.89380688230531158</v>
      </c>
      <c r="ET305" s="18">
        <f t="shared" si="567"/>
        <v>0.86864052201095365</v>
      </c>
      <c r="EU305" s="18">
        <f t="shared" si="568"/>
        <v>0.84431696797945044</v>
      </c>
      <c r="EV305" s="18">
        <f t="shared" si="569"/>
        <v>0.82006175480694066</v>
      </c>
      <c r="EW305" s="18">
        <f t="shared" si="570"/>
        <v>0.79669345078379394</v>
      </c>
      <c r="EX305" s="18">
        <f t="shared" si="571"/>
        <v>0.77346184699107834</v>
      </c>
      <c r="EY305" s="18">
        <f t="shared" si="572"/>
        <v>0.75102279908467029</v>
      </c>
      <c r="EZ305" s="18">
        <f t="shared" si="573"/>
        <v>0.72889990638470192</v>
      </c>
      <c r="FA305" s="18">
        <f t="shared" si="574"/>
        <v>0.70770248345346387</v>
      </c>
      <c r="FB305" s="18">
        <f t="shared" si="575"/>
        <v>0.6867373183020421</v>
      </c>
      <c r="FC305" s="18">
        <f t="shared" si="576"/>
        <v>0.66669411843766047</v>
      </c>
      <c r="FD305" s="18">
        <f t="shared" si="577"/>
        <v>0.64691165708319254</v>
      </c>
      <c r="FE305" s="18">
        <f t="shared" si="578"/>
        <v>0.62803546143461231</v>
      </c>
      <c r="FF305" s="18">
        <f t="shared" si="579"/>
        <v>0.60943780416446214</v>
      </c>
      <c r="FG305" s="18">
        <f t="shared" si="580"/>
        <v>0.59162474108851915</v>
      </c>
      <c r="FH305" s="18">
        <f t="shared" si="581"/>
        <v>0.57419864690271827</v>
      </c>
      <c r="FI305" s="18">
        <f t="shared" si="582"/>
        <v>37.732334463010588</v>
      </c>
      <c r="FJ305" s="18">
        <f t="shared" si="583"/>
        <v>0</v>
      </c>
      <c r="FK305" s="18">
        <f t="shared" si="584"/>
        <v>0</v>
      </c>
      <c r="FL305" s="18">
        <f t="shared" si="585"/>
        <v>0</v>
      </c>
      <c r="FM305" s="18">
        <f t="shared" si="586"/>
        <v>0</v>
      </c>
      <c r="FN305" s="18">
        <f t="shared" si="587"/>
        <v>0</v>
      </c>
      <c r="FO305" s="18">
        <f t="shared" si="588"/>
        <v>0</v>
      </c>
      <c r="FP305" s="18">
        <f t="shared" si="589"/>
        <v>0</v>
      </c>
      <c r="FQ305" s="18">
        <f t="shared" si="590"/>
        <v>0</v>
      </c>
      <c r="FR305" s="18">
        <f t="shared" si="591"/>
        <v>0</v>
      </c>
      <c r="FS305" s="18">
        <f t="shared" si="592"/>
        <v>0</v>
      </c>
      <c r="FT305" s="18">
        <f t="shared" si="593"/>
        <v>0</v>
      </c>
      <c r="FU305" s="18">
        <f t="shared" si="594"/>
        <v>0</v>
      </c>
      <c r="FV305" s="18">
        <f t="shared" si="595"/>
        <v>0</v>
      </c>
      <c r="FW305" s="18">
        <f t="shared" si="596"/>
        <v>0</v>
      </c>
      <c r="FX305" s="18">
        <f t="shared" si="597"/>
        <v>0</v>
      </c>
      <c r="FY305" s="18">
        <f t="shared" si="598"/>
        <v>0</v>
      </c>
      <c r="FZ305" s="18">
        <f t="shared" si="599"/>
        <v>0</v>
      </c>
      <c r="GA305" s="18">
        <f t="shared" si="600"/>
        <v>0</v>
      </c>
      <c r="GB305" s="18">
        <f t="shared" si="601"/>
        <v>0</v>
      </c>
      <c r="GC305" s="18">
        <f t="shared" si="602"/>
        <v>0</v>
      </c>
      <c r="GD305" s="18">
        <f t="shared" si="603"/>
        <v>0</v>
      </c>
      <c r="GE305" s="18">
        <f t="shared" si="604"/>
        <v>0</v>
      </c>
    </row>
    <row r="306" spans="1:187" x14ac:dyDescent="0.2">
      <c r="A306">
        <v>303</v>
      </c>
      <c r="B306" s="16">
        <f>Bonds!B306</f>
        <v>53097</v>
      </c>
      <c r="C306" s="17">
        <f>Bonds!C306</f>
        <v>5</v>
      </c>
      <c r="D306">
        <f>Bonds!Q306</f>
        <v>38</v>
      </c>
      <c r="E306">
        <f t="shared" si="484"/>
        <v>0</v>
      </c>
      <c r="F306" s="16">
        <f>IF(1&gt;$D306,"",IF($E306=1,EOMONTH(EDATE(Bonds!$I306,6*(1-1)),0),EDATE(Bonds!$I306,6*(1-1))))</f>
        <v>46341</v>
      </c>
      <c r="G306" s="16">
        <f>IF(2&gt;$D306,"",IF($E306=1,EOMONTH(EDATE(Bonds!$I306,6*(2-1)),0),EDATE(Bonds!$I306,6*(2-1))))</f>
        <v>46522</v>
      </c>
      <c r="H306" s="16">
        <f>IF(3&gt;$D306,"",IF($E306=1,EOMONTH(EDATE(Bonds!$I306,6*(3-1)),0),EDATE(Bonds!$I306,6*(3-1))))</f>
        <v>46706</v>
      </c>
      <c r="I306" s="16">
        <f>IF(4&gt;$D306,"",IF($E306=1,EOMONTH(EDATE(Bonds!$I306,6*(4-1)),0),EDATE(Bonds!$I306,6*(4-1))))</f>
        <v>46888</v>
      </c>
      <c r="J306" s="16">
        <f>IF(5&gt;$D306,"",IF($E306=1,EOMONTH(EDATE(Bonds!$I306,6*(5-1)),0),EDATE(Bonds!$I306,6*(5-1))))</f>
        <v>47072</v>
      </c>
      <c r="K306" s="16">
        <f>IF(6&gt;$D306,"",IF($E306=1,EOMONTH(EDATE(Bonds!$I306,6*(6-1)),0),EDATE(Bonds!$I306,6*(6-1))))</f>
        <v>47253</v>
      </c>
      <c r="L306" s="16">
        <f>IF(7&gt;$D306,"",IF($E306=1,EOMONTH(EDATE(Bonds!$I306,6*(7-1)),0),EDATE(Bonds!$I306,6*(7-1))))</f>
        <v>47437</v>
      </c>
      <c r="M306" s="16">
        <f>IF(8&gt;$D306,"",IF($E306=1,EOMONTH(EDATE(Bonds!$I306,6*(8-1)),0),EDATE(Bonds!$I306,6*(8-1))))</f>
        <v>47618</v>
      </c>
      <c r="N306" s="16">
        <f>IF(9&gt;$D306,"",IF($E306=1,EOMONTH(EDATE(Bonds!$I306,6*(9-1)),0),EDATE(Bonds!$I306,6*(9-1))))</f>
        <v>47802</v>
      </c>
      <c r="O306" s="16">
        <f>IF(10&gt;$D306,"",IF($E306=1,EOMONTH(EDATE(Bonds!$I306,6*(10-1)),0),EDATE(Bonds!$I306,6*(10-1))))</f>
        <v>47983</v>
      </c>
      <c r="P306" s="16">
        <f>IF(11&gt;$D306,"",IF($E306=1,EOMONTH(EDATE(Bonds!$I306,6*(11-1)),0),EDATE(Bonds!$I306,6*(11-1))))</f>
        <v>48167</v>
      </c>
      <c r="Q306" s="16">
        <f>IF(12&gt;$D306,"",IF($E306=1,EOMONTH(EDATE(Bonds!$I306,6*(12-1)),0),EDATE(Bonds!$I306,6*(12-1))))</f>
        <v>48349</v>
      </c>
      <c r="R306" s="16">
        <f>IF(13&gt;$D306,"",IF($E306=1,EOMONTH(EDATE(Bonds!$I306,6*(13-1)),0),EDATE(Bonds!$I306,6*(13-1))))</f>
        <v>48533</v>
      </c>
      <c r="S306" s="16">
        <f>IF(14&gt;$D306,"",IF($E306=1,EOMONTH(EDATE(Bonds!$I306,6*(14-1)),0),EDATE(Bonds!$I306,6*(14-1))))</f>
        <v>48714</v>
      </c>
      <c r="T306" s="16">
        <f>IF(15&gt;$D306,"",IF($E306=1,EOMONTH(EDATE(Bonds!$I306,6*(15-1)),0),EDATE(Bonds!$I306,6*(15-1))))</f>
        <v>48898</v>
      </c>
      <c r="U306" s="16">
        <f>IF(16&gt;$D306,"",IF($E306=1,EOMONTH(EDATE(Bonds!$I306,6*(16-1)),0),EDATE(Bonds!$I306,6*(16-1))))</f>
        <v>49079</v>
      </c>
      <c r="V306" s="16">
        <f>IF(17&gt;$D306,"",IF($E306=1,EOMONTH(EDATE(Bonds!$I306,6*(17-1)),0),EDATE(Bonds!$I306,6*(17-1))))</f>
        <v>49263</v>
      </c>
      <c r="W306" s="16">
        <f>IF(18&gt;$D306,"",IF($E306=1,EOMONTH(EDATE(Bonds!$I306,6*(18-1)),0),EDATE(Bonds!$I306,6*(18-1))))</f>
        <v>49444</v>
      </c>
      <c r="X306" s="16">
        <f>IF(19&gt;$D306,"",IF($E306=1,EOMONTH(EDATE(Bonds!$I306,6*(19-1)),0),EDATE(Bonds!$I306,6*(19-1))))</f>
        <v>49628</v>
      </c>
      <c r="Y306" s="16">
        <f>IF(20&gt;$D306,"",IF($E306=1,EOMONTH(EDATE(Bonds!$I306,6*(20-1)),0),EDATE(Bonds!$I306,6*(20-1))))</f>
        <v>49810</v>
      </c>
      <c r="Z306" s="16">
        <f>IF(21&gt;$D306,"",IF($E306=1,EOMONTH(EDATE(Bonds!$I306,6*(21-1)),0),EDATE(Bonds!$I306,6*(21-1))))</f>
        <v>49994</v>
      </c>
      <c r="AA306" s="16">
        <f>IF(22&gt;$D306,"",IF($E306=1,EOMONTH(EDATE(Bonds!$I306,6*(22-1)),0),EDATE(Bonds!$I306,6*(22-1))))</f>
        <v>50175</v>
      </c>
      <c r="AB306" s="16">
        <f>IF(23&gt;$D306,"",IF($E306=1,EOMONTH(EDATE(Bonds!$I306,6*(23-1)),0),EDATE(Bonds!$I306,6*(23-1))))</f>
        <v>50359</v>
      </c>
      <c r="AC306" s="16">
        <f>IF(24&gt;$D306,"",IF($E306=1,EOMONTH(EDATE(Bonds!$I306,6*(24-1)),0),EDATE(Bonds!$I306,6*(24-1))))</f>
        <v>50540</v>
      </c>
      <c r="AD306" s="16">
        <f>IF(25&gt;$D306,"",IF($E306=1,EOMONTH(EDATE(Bonds!$I306,6*(25-1)),0),EDATE(Bonds!$I306,6*(25-1))))</f>
        <v>50724</v>
      </c>
      <c r="AE306" s="16">
        <f>IF(26&gt;$D306,"",IF($E306=1,EOMONTH(EDATE(Bonds!$I306,6*(26-1)),0),EDATE(Bonds!$I306,6*(26-1))))</f>
        <v>50905</v>
      </c>
      <c r="AF306" s="16">
        <f>IF(27&gt;$D306,"",IF($E306=1,EOMONTH(EDATE(Bonds!$I306,6*(27-1)),0),EDATE(Bonds!$I306,6*(27-1))))</f>
        <v>51089</v>
      </c>
      <c r="AG306" s="16">
        <f>IF(28&gt;$D306,"",IF($E306=1,EOMONTH(EDATE(Bonds!$I306,6*(28-1)),0),EDATE(Bonds!$I306,6*(28-1))))</f>
        <v>51271</v>
      </c>
      <c r="AH306" s="16">
        <f>IF(29&gt;$D306,"",IF($E306=1,EOMONTH(EDATE(Bonds!$I306,6*(29-1)),0),EDATE(Bonds!$I306,6*(29-1))))</f>
        <v>51455</v>
      </c>
      <c r="AI306" s="16">
        <f>IF(30&gt;$D306,"",IF($E306=1,EOMONTH(EDATE(Bonds!$I306,6*(30-1)),0),EDATE(Bonds!$I306,6*(30-1))))</f>
        <v>51636</v>
      </c>
      <c r="AJ306" s="16">
        <f>IF(31&gt;$D306,"",IF($E306=1,EOMONTH(EDATE(Bonds!$I306,6*(31-1)),0),EDATE(Bonds!$I306,6*(31-1))))</f>
        <v>51820</v>
      </c>
      <c r="AK306" s="16">
        <f>IF(32&gt;$D306,"",IF($E306=1,EOMONTH(EDATE(Bonds!$I306,6*(32-1)),0),EDATE(Bonds!$I306,6*(32-1))))</f>
        <v>52001</v>
      </c>
      <c r="AL306" s="16">
        <f>IF(33&gt;$D306,"",IF($E306=1,EOMONTH(EDATE(Bonds!$I306,6*(33-1)),0),EDATE(Bonds!$I306,6*(33-1))))</f>
        <v>52185</v>
      </c>
      <c r="AM306" s="16">
        <f>IF(34&gt;$D306,"",IF($E306=1,EOMONTH(EDATE(Bonds!$I306,6*(34-1)),0),EDATE(Bonds!$I306,6*(34-1))))</f>
        <v>52366</v>
      </c>
      <c r="AN306" s="16">
        <f>IF(35&gt;$D306,"",IF($E306=1,EOMONTH(EDATE(Bonds!$I306,6*(35-1)),0),EDATE(Bonds!$I306,6*(35-1))))</f>
        <v>52550</v>
      </c>
      <c r="AO306" s="16">
        <f>IF(36&gt;$D306,"",IF($E306=1,EOMONTH(EDATE(Bonds!$I306,6*(36-1)),0),EDATE(Bonds!$I306,6*(36-1))))</f>
        <v>52732</v>
      </c>
      <c r="AP306" s="16">
        <f>IF(37&gt;$D306,"",IF($E306=1,EOMONTH(EDATE(Bonds!$I306,6*(37-1)),0),EDATE(Bonds!$I306,6*(37-1))))</f>
        <v>52916</v>
      </c>
      <c r="AQ306" s="16">
        <f>IF(38&gt;$D306,"",IF($E306=1,EOMONTH(EDATE(Bonds!$I306,6*(38-1)),0),EDATE(Bonds!$I306,6*(38-1))))</f>
        <v>53097</v>
      </c>
      <c r="AR306" s="16" t="str">
        <f>IF(39&gt;$D306,"",IF($E306=1,EOMONTH(EDATE(Bonds!$I306,6*(39-1)),0),EDATE(Bonds!$I306,6*(39-1))))</f>
        <v/>
      </c>
      <c r="AS306" s="16" t="str">
        <f>IF(40&gt;$D306,"",IF($E306=1,EOMONTH(EDATE(Bonds!$I306,6*(40-1)),0),EDATE(Bonds!$I306,6*(40-1))))</f>
        <v/>
      </c>
      <c r="AT306" s="16" t="str">
        <f>IF(41&gt;$D306,"",IF($E306=1,EOMONTH(EDATE(Bonds!$I306,6*(41-1)),0),EDATE(Bonds!$I306,6*(41-1))))</f>
        <v/>
      </c>
      <c r="AU306" s="16" t="str">
        <f>IF(42&gt;$D306,"",IF($E306=1,EOMONTH(EDATE(Bonds!$I306,6*(42-1)),0),EDATE(Bonds!$I306,6*(42-1))))</f>
        <v/>
      </c>
      <c r="AV306" s="16" t="str">
        <f>IF(43&gt;$D306,"",IF($E306=1,EOMONTH(EDATE(Bonds!$I306,6*(43-1)),0),EDATE(Bonds!$I306,6*(43-1))))</f>
        <v/>
      </c>
      <c r="AW306" s="16" t="str">
        <f>IF(44&gt;$D306,"",IF($E306=1,EOMONTH(EDATE(Bonds!$I306,6*(44-1)),0),EDATE(Bonds!$I306,6*(44-1))))</f>
        <v/>
      </c>
      <c r="AX306" s="16" t="str">
        <f>IF(45&gt;$D306,"",IF($E306=1,EOMONTH(EDATE(Bonds!$I306,6*(45-1)),0),EDATE(Bonds!$I306,6*(45-1))))</f>
        <v/>
      </c>
      <c r="AY306" s="16" t="str">
        <f>IF(46&gt;$D306,"",IF($E306=1,EOMONTH(EDATE(Bonds!$I306,6*(46-1)),0),EDATE(Bonds!$I306,6*(46-1))))</f>
        <v/>
      </c>
      <c r="AZ306" s="16" t="str">
        <f>IF(47&gt;$D306,"",IF($E306=1,EOMONTH(EDATE(Bonds!$I306,6*(47-1)),0),EDATE(Bonds!$I306,6*(47-1))))</f>
        <v/>
      </c>
      <c r="BA306" s="16" t="str">
        <f>IF(48&gt;$D306,"",IF($E306=1,EOMONTH(EDATE(Bonds!$I306,6*(48-1)),0),EDATE(Bonds!$I306,6*(48-1))))</f>
        <v/>
      </c>
      <c r="BB306" s="16" t="str">
        <f>IF(49&gt;$D306,"",IF($E306=1,EOMONTH(EDATE(Bonds!$I306,6*(49-1)),0),EDATE(Bonds!$I306,6*(49-1))))</f>
        <v/>
      </c>
      <c r="BC306" s="16" t="str">
        <f>IF(50&gt;$D306,"",IF($E306=1,EOMONTH(EDATE(Bonds!$I306,6*(50-1)),0),EDATE(Bonds!$I306,6*(50-1))))</f>
        <v/>
      </c>
      <c r="BD306" s="16" t="str">
        <f>IF(51&gt;$D306,"",IF($E306=1,EOMONTH(EDATE(Bonds!$I306,6*(51-1)),0),EDATE(Bonds!$I306,6*(51-1))))</f>
        <v/>
      </c>
      <c r="BE306" s="16" t="str">
        <f>IF(52&gt;$D306,"",IF($E306=1,EOMONTH(EDATE(Bonds!$I306,6*(52-1)),0),EDATE(Bonds!$I306,6*(52-1))))</f>
        <v/>
      </c>
      <c r="BF306" s="16" t="str">
        <f>IF(53&gt;$D306,"",IF($E306=1,EOMONTH(EDATE(Bonds!$I306,6*(53-1)),0),EDATE(Bonds!$I306,6*(53-1))))</f>
        <v/>
      </c>
      <c r="BG306" s="16" t="str">
        <f>IF(54&gt;$D306,"",IF($E306=1,EOMONTH(EDATE(Bonds!$I306,6*(54-1)),0),EDATE(Bonds!$I306,6*(54-1))))</f>
        <v/>
      </c>
      <c r="BH306" s="16" t="str">
        <f>IF(55&gt;$D306,"",IF($E306=1,EOMONTH(EDATE(Bonds!$I306,6*(55-1)),0),EDATE(Bonds!$I306,6*(55-1))))</f>
        <v/>
      </c>
      <c r="BI306" s="16" t="str">
        <f>IF(56&gt;$D306,"",IF($E306=1,EOMONTH(EDATE(Bonds!$I306,6*(56-1)),0),EDATE(Bonds!$I306,6*(56-1))))</f>
        <v/>
      </c>
      <c r="BJ306" s="16" t="str">
        <f>IF(57&gt;$D306,"",IF($E306=1,EOMONTH(EDATE(Bonds!$I306,6*(57-1)),0),EDATE(Bonds!$I306,6*(57-1))))</f>
        <v/>
      </c>
      <c r="BK306" s="16" t="str">
        <f>IF(58&gt;$D306,"",IF($E306=1,EOMONTH(EDATE(Bonds!$I306,6*(58-1)),0),EDATE(Bonds!$I306,6*(58-1))))</f>
        <v/>
      </c>
      <c r="BL306" s="16" t="str">
        <f>IF(59&gt;$D306,"",IF($E306=1,EOMONTH(EDATE(Bonds!$I306,6*(59-1)),0),EDATE(Bonds!$I306,6*(59-1))))</f>
        <v/>
      </c>
      <c r="BM306" s="16" t="str">
        <f>IF(60&gt;$D306,"",IF($E306=1,EOMONTH(EDATE(Bonds!$I306,6*(60-1)),0),EDATE(Bonds!$I306,6*(60-1))))</f>
        <v/>
      </c>
      <c r="BO306" s="22">
        <f t="shared" si="485"/>
        <v>3.7565785405683505E-2</v>
      </c>
      <c r="BP306" s="22">
        <f t="shared" si="486"/>
        <v>4.0160676278393273E-2</v>
      </c>
      <c r="BQ306" s="22">
        <f t="shared" si="487"/>
        <v>4.1870554774944578E-2</v>
      </c>
      <c r="BR306" s="22">
        <f t="shared" si="488"/>
        <v>4.2944346408813706E-2</v>
      </c>
      <c r="BS306" s="22">
        <f t="shared" si="489"/>
        <v>4.3623509349526628E-2</v>
      </c>
      <c r="BT306" s="22">
        <f t="shared" si="490"/>
        <v>4.4041581237153717E-2</v>
      </c>
      <c r="BU306" s="22">
        <f t="shared" si="491"/>
        <v>4.4317074211346924E-2</v>
      </c>
      <c r="BV306" s="22">
        <f t="shared" si="492"/>
        <v>4.4510349250378764E-2</v>
      </c>
      <c r="BW306" s="22">
        <f t="shared" si="493"/>
        <v>4.4674613164434704E-2</v>
      </c>
      <c r="BX306" s="22">
        <f t="shared" si="494"/>
        <v>4.4833625781918747E-2</v>
      </c>
      <c r="BY306" s="22">
        <f t="shared" si="495"/>
        <v>4.5010512910652625E-2</v>
      </c>
      <c r="BZ306" s="22">
        <f t="shared" si="496"/>
        <v>4.5210114329299472E-2</v>
      </c>
      <c r="CA306" s="22">
        <f t="shared" si="497"/>
        <v>4.5440922075908718E-2</v>
      </c>
      <c r="CB306" s="22">
        <f t="shared" si="498"/>
        <v>4.5696854602848114E-2</v>
      </c>
      <c r="CC306" s="22">
        <f t="shared" si="499"/>
        <v>4.5984524498779974E-2</v>
      </c>
      <c r="CD306" s="22">
        <f t="shared" si="500"/>
        <v>4.6291383442721178E-2</v>
      </c>
      <c r="CE306" s="22">
        <f t="shared" si="501"/>
        <v>4.6623645537634352E-2</v>
      </c>
      <c r="CF306" s="22">
        <f t="shared" si="502"/>
        <v>4.6966325803694697E-2</v>
      </c>
      <c r="CG306" s="22">
        <f t="shared" si="503"/>
        <v>4.7326545055286634E-2</v>
      </c>
      <c r="CH306" s="22">
        <f t="shared" si="504"/>
        <v>4.7690605889772114E-2</v>
      </c>
      <c r="CI306" s="22">
        <f t="shared" si="505"/>
        <v>4.8062733545475515E-2</v>
      </c>
      <c r="CJ306" s="22">
        <f t="shared" si="506"/>
        <v>4.8429443223478592E-2</v>
      </c>
      <c r="CK306" s="22">
        <f t="shared" si="507"/>
        <v>4.8799858255796857E-2</v>
      </c>
      <c r="CL306" s="22">
        <f t="shared" si="508"/>
        <v>4.9159299064806136E-2</v>
      </c>
      <c r="CM306" s="22">
        <f t="shared" si="509"/>
        <v>4.9517382545170303E-2</v>
      </c>
      <c r="CN306" s="22">
        <f t="shared" si="510"/>
        <v>4.986051383334713E-2</v>
      </c>
      <c r="CO306" s="22">
        <f t="shared" si="511"/>
        <v>5.0198416914347857E-2</v>
      </c>
      <c r="CP306" s="22">
        <f t="shared" si="512"/>
        <v>5.0520467743513063E-2</v>
      </c>
      <c r="CQ306" s="22">
        <f t="shared" si="513"/>
        <v>5.0832622154490456E-2</v>
      </c>
      <c r="CR306" s="22">
        <f t="shared" si="514"/>
        <v>5.1125631182393605E-2</v>
      </c>
      <c r="CS306" s="22">
        <f t="shared" si="515"/>
        <v>5.140851143245688E-2</v>
      </c>
      <c r="CT306" s="22">
        <f t="shared" si="516"/>
        <v>5.1671525730408396E-2</v>
      </c>
      <c r="CU306" s="22">
        <f t="shared" si="517"/>
        <v>5.1923018464972291E-2</v>
      </c>
      <c r="CV306" s="22">
        <f t="shared" si="518"/>
        <v>5.2154549575212379E-2</v>
      </c>
      <c r="CW306" s="22">
        <f t="shared" si="519"/>
        <v>5.2373661446977436E-2</v>
      </c>
      <c r="CX306" s="22">
        <f t="shared" si="520"/>
        <v>5.2574231354615371E-2</v>
      </c>
      <c r="CY306" s="22">
        <f t="shared" si="521"/>
        <v>5.2760712961394216E-2</v>
      </c>
      <c r="CZ306" s="22">
        <f t="shared" si="522"/>
        <v>5.29282837997146E-2</v>
      </c>
      <c r="DA306" s="22" t="str">
        <f t="shared" si="523"/>
        <v/>
      </c>
      <c r="DB306" s="22" t="str">
        <f t="shared" si="524"/>
        <v/>
      </c>
      <c r="DC306" s="22" t="str">
        <f t="shared" si="525"/>
        <v/>
      </c>
      <c r="DD306" s="22" t="str">
        <f t="shared" si="526"/>
        <v/>
      </c>
      <c r="DE306" s="22" t="str">
        <f t="shared" si="527"/>
        <v/>
      </c>
      <c r="DF306" s="22" t="str">
        <f t="shared" si="528"/>
        <v/>
      </c>
      <c r="DG306" s="22" t="str">
        <f t="shared" si="529"/>
        <v/>
      </c>
      <c r="DH306" s="22" t="str">
        <f t="shared" si="530"/>
        <v/>
      </c>
      <c r="DI306" s="22" t="str">
        <f t="shared" si="531"/>
        <v/>
      </c>
      <c r="DJ306" s="22" t="str">
        <f t="shared" si="532"/>
        <v/>
      </c>
      <c r="DK306" s="22" t="str">
        <f t="shared" si="533"/>
        <v/>
      </c>
      <c r="DL306" s="22" t="str">
        <f t="shared" si="534"/>
        <v/>
      </c>
      <c r="DM306" s="22" t="str">
        <f t="shared" si="535"/>
        <v/>
      </c>
      <c r="DN306" s="22" t="str">
        <f t="shared" si="536"/>
        <v/>
      </c>
      <c r="DO306" s="22" t="str">
        <f t="shared" si="537"/>
        <v/>
      </c>
      <c r="DP306" s="22" t="str">
        <f t="shared" si="538"/>
        <v/>
      </c>
      <c r="DQ306" s="22" t="str">
        <f t="shared" si="539"/>
        <v/>
      </c>
      <c r="DR306" s="22" t="str">
        <f t="shared" si="540"/>
        <v/>
      </c>
      <c r="DS306" s="22" t="str">
        <f t="shared" si="541"/>
        <v/>
      </c>
      <c r="DT306" s="22" t="str">
        <f t="shared" si="542"/>
        <v/>
      </c>
      <c r="DU306" s="22" t="str">
        <f t="shared" si="543"/>
        <v/>
      </c>
      <c r="DV306" s="22" t="str">
        <f t="shared" si="544"/>
        <v/>
      </c>
      <c r="DX306" s="18">
        <f t="shared" si="545"/>
        <v>2.4825646889736035</v>
      </c>
      <c r="DY306" s="18">
        <f t="shared" si="546"/>
        <v>2.4324365454815053</v>
      </c>
      <c r="DZ306" s="18">
        <f t="shared" si="547"/>
        <v>2.378855846642737</v>
      </c>
      <c r="EA306" s="18">
        <f t="shared" si="548"/>
        <v>2.3254939069349194</v>
      </c>
      <c r="EB306" s="18">
        <f t="shared" si="549"/>
        <v>2.2723103225494166</v>
      </c>
      <c r="EC306" s="18">
        <f t="shared" si="550"/>
        <v>2.2211878110068488</v>
      </c>
      <c r="ED306" s="18">
        <f t="shared" si="551"/>
        <v>2.1705091274210573</v>
      </c>
      <c r="EE306" s="18">
        <f t="shared" si="552"/>
        <v>2.1218177351341856</v>
      </c>
      <c r="EF306" s="18">
        <f t="shared" si="553"/>
        <v>2.0733111970983829</v>
      </c>
      <c r="EG306" s="18">
        <f t="shared" si="554"/>
        <v>2.0263745610923936</v>
      </c>
      <c r="EH306" s="18">
        <f t="shared" si="555"/>
        <v>1.9792724558354615</v>
      </c>
      <c r="EI306" s="18">
        <f t="shared" si="556"/>
        <v>1.9331493589031807</v>
      </c>
      <c r="EJ306" s="18">
        <f t="shared" si="557"/>
        <v>1.8868910018156635</v>
      </c>
      <c r="EK306" s="18">
        <f t="shared" si="558"/>
        <v>1.8416928796227539</v>
      </c>
      <c r="EL306" s="18">
        <f t="shared" si="559"/>
        <v>1.7960325808109827</v>
      </c>
      <c r="EM306" s="18">
        <f t="shared" si="560"/>
        <v>1.7514040754170819</v>
      </c>
      <c r="EN306" s="18">
        <f t="shared" si="561"/>
        <v>1.7063559043544152</v>
      </c>
      <c r="EO306" s="18">
        <f t="shared" si="562"/>
        <v>1.6624006531781268</v>
      </c>
      <c r="EP306" s="18">
        <f t="shared" si="563"/>
        <v>1.618137024564041</v>
      </c>
      <c r="EQ306" s="18">
        <f t="shared" si="564"/>
        <v>1.5748328850581859</v>
      </c>
      <c r="ER306" s="18">
        <f t="shared" si="565"/>
        <v>1.5316019398237644</v>
      </c>
      <c r="ES306" s="18">
        <f t="shared" si="566"/>
        <v>1.4896781371755194</v>
      </c>
      <c r="ET306" s="18">
        <f t="shared" si="567"/>
        <v>1.4477342033515894</v>
      </c>
      <c r="EU306" s="18">
        <f t="shared" si="568"/>
        <v>1.4071949466324174</v>
      </c>
      <c r="EV306" s="18">
        <f t="shared" si="569"/>
        <v>1.3667695913449009</v>
      </c>
      <c r="EW306" s="18">
        <f t="shared" si="570"/>
        <v>1.3278224179729901</v>
      </c>
      <c r="EX306" s="18">
        <f t="shared" si="571"/>
        <v>1.289103078318464</v>
      </c>
      <c r="EY306" s="18">
        <f t="shared" si="572"/>
        <v>1.251704665141117</v>
      </c>
      <c r="EZ306" s="18">
        <f t="shared" si="573"/>
        <v>1.2148331773078365</v>
      </c>
      <c r="FA306" s="18">
        <f t="shared" si="574"/>
        <v>1.1795041390891066</v>
      </c>
      <c r="FB306" s="18">
        <f t="shared" si="575"/>
        <v>1.1445621971700701</v>
      </c>
      <c r="FC306" s="18">
        <f t="shared" si="576"/>
        <v>1.1111568640627674</v>
      </c>
      <c r="FD306" s="18">
        <f t="shared" si="577"/>
        <v>1.0781860951386542</v>
      </c>
      <c r="FE306" s="18">
        <f t="shared" si="578"/>
        <v>1.0467257690576872</v>
      </c>
      <c r="FF306" s="18">
        <f t="shared" si="579"/>
        <v>1.0157296736074368</v>
      </c>
      <c r="FG306" s="18">
        <f t="shared" si="580"/>
        <v>0.98604123514753184</v>
      </c>
      <c r="FH306" s="18">
        <f t="shared" si="581"/>
        <v>0.95699774483786393</v>
      </c>
      <c r="FI306" s="18">
        <f t="shared" si="582"/>
        <v>38.104081600577196</v>
      </c>
      <c r="FJ306" s="18">
        <f t="shared" si="583"/>
        <v>0</v>
      </c>
      <c r="FK306" s="18">
        <f t="shared" si="584"/>
        <v>0</v>
      </c>
      <c r="FL306" s="18">
        <f t="shared" si="585"/>
        <v>0</v>
      </c>
      <c r="FM306" s="18">
        <f t="shared" si="586"/>
        <v>0</v>
      </c>
      <c r="FN306" s="18">
        <f t="shared" si="587"/>
        <v>0</v>
      </c>
      <c r="FO306" s="18">
        <f t="shared" si="588"/>
        <v>0</v>
      </c>
      <c r="FP306" s="18">
        <f t="shared" si="589"/>
        <v>0</v>
      </c>
      <c r="FQ306" s="18">
        <f t="shared" si="590"/>
        <v>0</v>
      </c>
      <c r="FR306" s="18">
        <f t="shared" si="591"/>
        <v>0</v>
      </c>
      <c r="FS306" s="18">
        <f t="shared" si="592"/>
        <v>0</v>
      </c>
      <c r="FT306" s="18">
        <f t="shared" si="593"/>
        <v>0</v>
      </c>
      <c r="FU306" s="18">
        <f t="shared" si="594"/>
        <v>0</v>
      </c>
      <c r="FV306" s="18">
        <f t="shared" si="595"/>
        <v>0</v>
      </c>
      <c r="FW306" s="18">
        <f t="shared" si="596"/>
        <v>0</v>
      </c>
      <c r="FX306" s="18">
        <f t="shared" si="597"/>
        <v>0</v>
      </c>
      <c r="FY306" s="18">
        <f t="shared" si="598"/>
        <v>0</v>
      </c>
      <c r="FZ306" s="18">
        <f t="shared" si="599"/>
        <v>0</v>
      </c>
      <c r="GA306" s="18">
        <f t="shared" si="600"/>
        <v>0</v>
      </c>
      <c r="GB306" s="18">
        <f t="shared" si="601"/>
        <v>0</v>
      </c>
      <c r="GC306" s="18">
        <f t="shared" si="602"/>
        <v>0</v>
      </c>
      <c r="GD306" s="18">
        <f t="shared" si="603"/>
        <v>0</v>
      </c>
      <c r="GE306" s="18">
        <f t="shared" si="604"/>
        <v>0</v>
      </c>
    </row>
    <row r="307" spans="1:187" x14ac:dyDescent="0.2">
      <c r="A307">
        <v>304</v>
      </c>
      <c r="B307" s="16">
        <f>Bonds!B307</f>
        <v>53189</v>
      </c>
      <c r="C307" s="17">
        <f>Bonds!C307</f>
        <v>2.875</v>
      </c>
      <c r="D307">
        <f>Bonds!Q307</f>
        <v>38</v>
      </c>
      <c r="E307">
        <f t="shared" si="484"/>
        <v>0</v>
      </c>
      <c r="F307" s="16">
        <f>IF(1&gt;$D307,"",IF($E307=1,EOMONTH(EDATE(Bonds!$I307,6*(1-1)),0),EDATE(Bonds!$I307,6*(1-1))))</f>
        <v>46433</v>
      </c>
      <c r="G307" s="16">
        <f>IF(2&gt;$D307,"",IF($E307=1,EOMONTH(EDATE(Bonds!$I307,6*(2-1)),0),EDATE(Bonds!$I307,6*(2-1))))</f>
        <v>46614</v>
      </c>
      <c r="H307" s="16">
        <f>IF(3&gt;$D307,"",IF($E307=1,EOMONTH(EDATE(Bonds!$I307,6*(3-1)),0),EDATE(Bonds!$I307,6*(3-1))))</f>
        <v>46798</v>
      </c>
      <c r="I307" s="16">
        <f>IF(4&gt;$D307,"",IF($E307=1,EOMONTH(EDATE(Bonds!$I307,6*(4-1)),0),EDATE(Bonds!$I307,6*(4-1))))</f>
        <v>46980</v>
      </c>
      <c r="J307" s="16">
        <f>IF(5&gt;$D307,"",IF($E307=1,EOMONTH(EDATE(Bonds!$I307,6*(5-1)),0),EDATE(Bonds!$I307,6*(5-1))))</f>
        <v>47164</v>
      </c>
      <c r="K307" s="16">
        <f>IF(6&gt;$D307,"",IF($E307=1,EOMONTH(EDATE(Bonds!$I307,6*(6-1)),0),EDATE(Bonds!$I307,6*(6-1))))</f>
        <v>47345</v>
      </c>
      <c r="L307" s="16">
        <f>IF(7&gt;$D307,"",IF($E307=1,EOMONTH(EDATE(Bonds!$I307,6*(7-1)),0),EDATE(Bonds!$I307,6*(7-1))))</f>
        <v>47529</v>
      </c>
      <c r="M307" s="16">
        <f>IF(8&gt;$D307,"",IF($E307=1,EOMONTH(EDATE(Bonds!$I307,6*(8-1)),0),EDATE(Bonds!$I307,6*(8-1))))</f>
        <v>47710</v>
      </c>
      <c r="N307" s="16">
        <f>IF(9&gt;$D307,"",IF($E307=1,EOMONTH(EDATE(Bonds!$I307,6*(9-1)),0),EDATE(Bonds!$I307,6*(9-1))))</f>
        <v>47894</v>
      </c>
      <c r="O307" s="16">
        <f>IF(10&gt;$D307,"",IF($E307=1,EOMONTH(EDATE(Bonds!$I307,6*(10-1)),0),EDATE(Bonds!$I307,6*(10-1))))</f>
        <v>48075</v>
      </c>
      <c r="P307" s="16">
        <f>IF(11&gt;$D307,"",IF($E307=1,EOMONTH(EDATE(Bonds!$I307,6*(11-1)),0),EDATE(Bonds!$I307,6*(11-1))))</f>
        <v>48259</v>
      </c>
      <c r="Q307" s="16">
        <f>IF(12&gt;$D307,"",IF($E307=1,EOMONTH(EDATE(Bonds!$I307,6*(12-1)),0),EDATE(Bonds!$I307,6*(12-1))))</f>
        <v>48441</v>
      </c>
      <c r="R307" s="16">
        <f>IF(13&gt;$D307,"",IF($E307=1,EOMONTH(EDATE(Bonds!$I307,6*(13-1)),0),EDATE(Bonds!$I307,6*(13-1))))</f>
        <v>48625</v>
      </c>
      <c r="S307" s="16">
        <f>IF(14&gt;$D307,"",IF($E307=1,EOMONTH(EDATE(Bonds!$I307,6*(14-1)),0),EDATE(Bonds!$I307,6*(14-1))))</f>
        <v>48806</v>
      </c>
      <c r="T307" s="16">
        <f>IF(15&gt;$D307,"",IF($E307=1,EOMONTH(EDATE(Bonds!$I307,6*(15-1)),0),EDATE(Bonds!$I307,6*(15-1))))</f>
        <v>48990</v>
      </c>
      <c r="U307" s="16">
        <f>IF(16&gt;$D307,"",IF($E307=1,EOMONTH(EDATE(Bonds!$I307,6*(16-1)),0),EDATE(Bonds!$I307,6*(16-1))))</f>
        <v>49171</v>
      </c>
      <c r="V307" s="16">
        <f>IF(17&gt;$D307,"",IF($E307=1,EOMONTH(EDATE(Bonds!$I307,6*(17-1)),0),EDATE(Bonds!$I307,6*(17-1))))</f>
        <v>49355</v>
      </c>
      <c r="W307" s="16">
        <f>IF(18&gt;$D307,"",IF($E307=1,EOMONTH(EDATE(Bonds!$I307,6*(18-1)),0),EDATE(Bonds!$I307,6*(18-1))))</f>
        <v>49536</v>
      </c>
      <c r="X307" s="16">
        <f>IF(19&gt;$D307,"",IF($E307=1,EOMONTH(EDATE(Bonds!$I307,6*(19-1)),0),EDATE(Bonds!$I307,6*(19-1))))</f>
        <v>49720</v>
      </c>
      <c r="Y307" s="16">
        <f>IF(20&gt;$D307,"",IF($E307=1,EOMONTH(EDATE(Bonds!$I307,6*(20-1)),0),EDATE(Bonds!$I307,6*(20-1))))</f>
        <v>49902</v>
      </c>
      <c r="Z307" s="16">
        <f>IF(21&gt;$D307,"",IF($E307=1,EOMONTH(EDATE(Bonds!$I307,6*(21-1)),0),EDATE(Bonds!$I307,6*(21-1))))</f>
        <v>50086</v>
      </c>
      <c r="AA307" s="16">
        <f>IF(22&gt;$D307,"",IF($E307=1,EOMONTH(EDATE(Bonds!$I307,6*(22-1)),0),EDATE(Bonds!$I307,6*(22-1))))</f>
        <v>50267</v>
      </c>
      <c r="AB307" s="16">
        <f>IF(23&gt;$D307,"",IF($E307=1,EOMONTH(EDATE(Bonds!$I307,6*(23-1)),0),EDATE(Bonds!$I307,6*(23-1))))</f>
        <v>50451</v>
      </c>
      <c r="AC307" s="16">
        <f>IF(24&gt;$D307,"",IF($E307=1,EOMONTH(EDATE(Bonds!$I307,6*(24-1)),0),EDATE(Bonds!$I307,6*(24-1))))</f>
        <v>50632</v>
      </c>
      <c r="AD307" s="16">
        <f>IF(25&gt;$D307,"",IF($E307=1,EOMONTH(EDATE(Bonds!$I307,6*(25-1)),0),EDATE(Bonds!$I307,6*(25-1))))</f>
        <v>50816</v>
      </c>
      <c r="AE307" s="16">
        <f>IF(26&gt;$D307,"",IF($E307=1,EOMONTH(EDATE(Bonds!$I307,6*(26-1)),0),EDATE(Bonds!$I307,6*(26-1))))</f>
        <v>50997</v>
      </c>
      <c r="AF307" s="16">
        <f>IF(27&gt;$D307,"",IF($E307=1,EOMONTH(EDATE(Bonds!$I307,6*(27-1)),0),EDATE(Bonds!$I307,6*(27-1))))</f>
        <v>51181</v>
      </c>
      <c r="AG307" s="16">
        <f>IF(28&gt;$D307,"",IF($E307=1,EOMONTH(EDATE(Bonds!$I307,6*(28-1)),0),EDATE(Bonds!$I307,6*(28-1))))</f>
        <v>51363</v>
      </c>
      <c r="AH307" s="16">
        <f>IF(29&gt;$D307,"",IF($E307=1,EOMONTH(EDATE(Bonds!$I307,6*(29-1)),0),EDATE(Bonds!$I307,6*(29-1))))</f>
        <v>51547</v>
      </c>
      <c r="AI307" s="16">
        <f>IF(30&gt;$D307,"",IF($E307=1,EOMONTH(EDATE(Bonds!$I307,6*(30-1)),0),EDATE(Bonds!$I307,6*(30-1))))</f>
        <v>51728</v>
      </c>
      <c r="AJ307" s="16">
        <f>IF(31&gt;$D307,"",IF($E307=1,EOMONTH(EDATE(Bonds!$I307,6*(31-1)),0),EDATE(Bonds!$I307,6*(31-1))))</f>
        <v>51912</v>
      </c>
      <c r="AK307" s="16">
        <f>IF(32&gt;$D307,"",IF($E307=1,EOMONTH(EDATE(Bonds!$I307,6*(32-1)),0),EDATE(Bonds!$I307,6*(32-1))))</f>
        <v>52093</v>
      </c>
      <c r="AL307" s="16">
        <f>IF(33&gt;$D307,"",IF($E307=1,EOMONTH(EDATE(Bonds!$I307,6*(33-1)),0),EDATE(Bonds!$I307,6*(33-1))))</f>
        <v>52277</v>
      </c>
      <c r="AM307" s="16">
        <f>IF(34&gt;$D307,"",IF($E307=1,EOMONTH(EDATE(Bonds!$I307,6*(34-1)),0),EDATE(Bonds!$I307,6*(34-1))))</f>
        <v>52458</v>
      </c>
      <c r="AN307" s="16">
        <f>IF(35&gt;$D307,"",IF($E307=1,EOMONTH(EDATE(Bonds!$I307,6*(35-1)),0),EDATE(Bonds!$I307,6*(35-1))))</f>
        <v>52642</v>
      </c>
      <c r="AO307" s="16">
        <f>IF(36&gt;$D307,"",IF($E307=1,EOMONTH(EDATE(Bonds!$I307,6*(36-1)),0),EDATE(Bonds!$I307,6*(36-1))))</f>
        <v>52824</v>
      </c>
      <c r="AP307" s="16">
        <f>IF(37&gt;$D307,"",IF($E307=1,EOMONTH(EDATE(Bonds!$I307,6*(37-1)),0),EDATE(Bonds!$I307,6*(37-1))))</f>
        <v>53008</v>
      </c>
      <c r="AQ307" s="16">
        <f>IF(38&gt;$D307,"",IF($E307=1,EOMONTH(EDATE(Bonds!$I307,6*(38-1)),0),EDATE(Bonds!$I307,6*(38-1))))</f>
        <v>53189</v>
      </c>
      <c r="AR307" s="16" t="str">
        <f>IF(39&gt;$D307,"",IF($E307=1,EOMONTH(EDATE(Bonds!$I307,6*(39-1)),0),EDATE(Bonds!$I307,6*(39-1))))</f>
        <v/>
      </c>
      <c r="AS307" s="16" t="str">
        <f>IF(40&gt;$D307,"",IF($E307=1,EOMONTH(EDATE(Bonds!$I307,6*(40-1)),0),EDATE(Bonds!$I307,6*(40-1))))</f>
        <v/>
      </c>
      <c r="AT307" s="16" t="str">
        <f>IF(41&gt;$D307,"",IF($E307=1,EOMONTH(EDATE(Bonds!$I307,6*(41-1)),0),EDATE(Bonds!$I307,6*(41-1))))</f>
        <v/>
      </c>
      <c r="AU307" s="16" t="str">
        <f>IF(42&gt;$D307,"",IF($E307=1,EOMONTH(EDATE(Bonds!$I307,6*(42-1)),0),EDATE(Bonds!$I307,6*(42-1))))</f>
        <v/>
      </c>
      <c r="AV307" s="16" t="str">
        <f>IF(43&gt;$D307,"",IF($E307=1,EOMONTH(EDATE(Bonds!$I307,6*(43-1)),0),EDATE(Bonds!$I307,6*(43-1))))</f>
        <v/>
      </c>
      <c r="AW307" s="16" t="str">
        <f>IF(44&gt;$D307,"",IF($E307=1,EOMONTH(EDATE(Bonds!$I307,6*(44-1)),0),EDATE(Bonds!$I307,6*(44-1))))</f>
        <v/>
      </c>
      <c r="AX307" s="16" t="str">
        <f>IF(45&gt;$D307,"",IF($E307=1,EOMONTH(EDATE(Bonds!$I307,6*(45-1)),0),EDATE(Bonds!$I307,6*(45-1))))</f>
        <v/>
      </c>
      <c r="AY307" s="16" t="str">
        <f>IF(46&gt;$D307,"",IF($E307=1,EOMONTH(EDATE(Bonds!$I307,6*(46-1)),0),EDATE(Bonds!$I307,6*(46-1))))</f>
        <v/>
      </c>
      <c r="AZ307" s="16" t="str">
        <f>IF(47&gt;$D307,"",IF($E307=1,EOMONTH(EDATE(Bonds!$I307,6*(47-1)),0),EDATE(Bonds!$I307,6*(47-1))))</f>
        <v/>
      </c>
      <c r="BA307" s="16" t="str">
        <f>IF(48&gt;$D307,"",IF($E307=1,EOMONTH(EDATE(Bonds!$I307,6*(48-1)),0),EDATE(Bonds!$I307,6*(48-1))))</f>
        <v/>
      </c>
      <c r="BB307" s="16" t="str">
        <f>IF(49&gt;$D307,"",IF($E307=1,EOMONTH(EDATE(Bonds!$I307,6*(49-1)),0),EDATE(Bonds!$I307,6*(49-1))))</f>
        <v/>
      </c>
      <c r="BC307" s="16" t="str">
        <f>IF(50&gt;$D307,"",IF($E307=1,EOMONTH(EDATE(Bonds!$I307,6*(50-1)),0),EDATE(Bonds!$I307,6*(50-1))))</f>
        <v/>
      </c>
      <c r="BD307" s="16" t="str">
        <f>IF(51&gt;$D307,"",IF($E307=1,EOMONTH(EDATE(Bonds!$I307,6*(51-1)),0),EDATE(Bonds!$I307,6*(51-1))))</f>
        <v/>
      </c>
      <c r="BE307" s="16" t="str">
        <f>IF(52&gt;$D307,"",IF($E307=1,EOMONTH(EDATE(Bonds!$I307,6*(52-1)),0),EDATE(Bonds!$I307,6*(52-1))))</f>
        <v/>
      </c>
      <c r="BF307" s="16" t="str">
        <f>IF(53&gt;$D307,"",IF($E307=1,EOMONTH(EDATE(Bonds!$I307,6*(53-1)),0),EDATE(Bonds!$I307,6*(53-1))))</f>
        <v/>
      </c>
      <c r="BG307" s="16" t="str">
        <f>IF(54&gt;$D307,"",IF($E307=1,EOMONTH(EDATE(Bonds!$I307,6*(54-1)),0),EDATE(Bonds!$I307,6*(54-1))))</f>
        <v/>
      </c>
      <c r="BH307" s="16" t="str">
        <f>IF(55&gt;$D307,"",IF($E307=1,EOMONTH(EDATE(Bonds!$I307,6*(55-1)),0),EDATE(Bonds!$I307,6*(55-1))))</f>
        <v/>
      </c>
      <c r="BI307" s="16" t="str">
        <f>IF(56&gt;$D307,"",IF($E307=1,EOMONTH(EDATE(Bonds!$I307,6*(56-1)),0),EDATE(Bonds!$I307,6*(56-1))))</f>
        <v/>
      </c>
      <c r="BJ307" s="16" t="str">
        <f>IF(57&gt;$D307,"",IF($E307=1,EOMONTH(EDATE(Bonds!$I307,6*(57-1)),0),EDATE(Bonds!$I307,6*(57-1))))</f>
        <v/>
      </c>
      <c r="BK307" s="16" t="str">
        <f>IF(58&gt;$D307,"",IF($E307=1,EOMONTH(EDATE(Bonds!$I307,6*(58-1)),0),EDATE(Bonds!$I307,6*(58-1))))</f>
        <v/>
      </c>
      <c r="BL307" s="16" t="str">
        <f>IF(59&gt;$D307,"",IF($E307=1,EOMONTH(EDATE(Bonds!$I307,6*(59-1)),0),EDATE(Bonds!$I307,6*(59-1))))</f>
        <v/>
      </c>
      <c r="BM307" s="16" t="str">
        <f>IF(60&gt;$D307,"",IF($E307=1,EOMONTH(EDATE(Bonds!$I307,6*(60-1)),0),EDATE(Bonds!$I307,6*(60-1))))</f>
        <v/>
      </c>
      <c r="BO307" s="22">
        <f t="shared" si="485"/>
        <v>3.9020657449939315E-2</v>
      </c>
      <c r="BP307" s="22">
        <f t="shared" si="486"/>
        <v>4.1110910077221674E-2</v>
      </c>
      <c r="BQ307" s="22">
        <f t="shared" si="487"/>
        <v>4.2474903504774571E-2</v>
      </c>
      <c r="BR307" s="22">
        <f t="shared" si="488"/>
        <v>4.3324176224102208E-2</v>
      </c>
      <c r="BS307" s="22">
        <f t="shared" si="489"/>
        <v>4.3859676958404203E-2</v>
      </c>
      <c r="BT307" s="22">
        <f t="shared" si="490"/>
        <v>4.4193064657407355E-2</v>
      </c>
      <c r="BU307" s="22">
        <f t="shared" si="491"/>
        <v>4.4421617888674783E-2</v>
      </c>
      <c r="BV307" s="22">
        <f t="shared" si="492"/>
        <v>4.4594344852586863E-2</v>
      </c>
      <c r="BW307" s="22">
        <f t="shared" si="493"/>
        <v>4.4754437131412791E-2</v>
      </c>
      <c r="BX307" s="22">
        <f t="shared" si="494"/>
        <v>4.4919387561918309E-2</v>
      </c>
      <c r="BY307" s="22">
        <f t="shared" si="495"/>
        <v>4.5107990909957416E-2</v>
      </c>
      <c r="BZ307" s="22">
        <f t="shared" si="496"/>
        <v>4.5321776780841601E-2</v>
      </c>
      <c r="CA307" s="22">
        <f t="shared" si="497"/>
        <v>4.5567503306295901E-2</v>
      </c>
      <c r="CB307" s="22">
        <f t="shared" si="498"/>
        <v>4.583740404551357E-2</v>
      </c>
      <c r="CC307" s="22">
        <f t="shared" si="499"/>
        <v>4.6137769365832942E-2</v>
      </c>
      <c r="CD307" s="22">
        <f t="shared" si="500"/>
        <v>4.645521716226661E-2</v>
      </c>
      <c r="CE307" s="22">
        <f t="shared" si="501"/>
        <v>4.6796125322790962E-2</v>
      </c>
      <c r="CF307" s="22">
        <f t="shared" si="502"/>
        <v>4.7145200785802852E-2</v>
      </c>
      <c r="CG307" s="22">
        <f t="shared" si="503"/>
        <v>4.7509852279928627E-2</v>
      </c>
      <c r="CH307" s="22">
        <f t="shared" si="504"/>
        <v>4.7876381656252784E-2</v>
      </c>
      <c r="CI307" s="22">
        <f t="shared" si="505"/>
        <v>4.8249241487260196E-2</v>
      </c>
      <c r="CJ307" s="22">
        <f t="shared" si="506"/>
        <v>4.8615125031018294E-2</v>
      </c>
      <c r="CK307" s="22">
        <f t="shared" si="507"/>
        <v>4.8983317960358812E-2</v>
      </c>
      <c r="CL307" s="22">
        <f t="shared" si="508"/>
        <v>4.9339393167434041E-2</v>
      </c>
      <c r="CM307" s="22">
        <f t="shared" si="509"/>
        <v>4.9693029322884663E-2</v>
      </c>
      <c r="CN307" s="22">
        <f t="shared" si="510"/>
        <v>5.0030933085680324E-2</v>
      </c>
      <c r="CO307" s="22">
        <f t="shared" si="511"/>
        <v>5.0362800518050539E-2</v>
      </c>
      <c r="CP307" s="22">
        <f t="shared" si="512"/>
        <v>5.0678294681596112E-2</v>
      </c>
      <c r="CQ307" s="22">
        <f t="shared" si="513"/>
        <v>5.098334388969953E-2</v>
      </c>
      <c r="CR307" s="22">
        <f t="shared" si="514"/>
        <v>5.1268996476874704E-2</v>
      </c>
      <c r="CS307" s="22">
        <f t="shared" si="515"/>
        <v>5.1544114925173128E-2</v>
      </c>
      <c r="CT307" s="22">
        <f t="shared" si="516"/>
        <v>5.1799291672985331E-2</v>
      </c>
      <c r="CU307" s="22">
        <f t="shared" si="517"/>
        <v>5.2042679103669207E-2</v>
      </c>
      <c r="CV307" s="22">
        <f t="shared" si="518"/>
        <v>5.2266158686805723E-2</v>
      </c>
      <c r="CW307" s="22">
        <f t="shared" si="519"/>
        <v>5.2477056134175359E-2</v>
      </c>
      <c r="CX307" s="22">
        <f t="shared" si="520"/>
        <v>5.2669514104062953E-2</v>
      </c>
      <c r="CY307" s="22">
        <f t="shared" si="521"/>
        <v>5.2847844618136262E-2</v>
      </c>
      <c r="CZ307" s="22">
        <f t="shared" si="522"/>
        <v>5.3007476521395709E-2</v>
      </c>
      <c r="DA307" s="22" t="str">
        <f t="shared" si="523"/>
        <v/>
      </c>
      <c r="DB307" s="22" t="str">
        <f t="shared" si="524"/>
        <v/>
      </c>
      <c r="DC307" s="22" t="str">
        <f t="shared" si="525"/>
        <v/>
      </c>
      <c r="DD307" s="22" t="str">
        <f t="shared" si="526"/>
        <v/>
      </c>
      <c r="DE307" s="22" t="str">
        <f t="shared" si="527"/>
        <v/>
      </c>
      <c r="DF307" s="22" t="str">
        <f t="shared" si="528"/>
        <v/>
      </c>
      <c r="DG307" s="22" t="str">
        <f t="shared" si="529"/>
        <v/>
      </c>
      <c r="DH307" s="22" t="str">
        <f t="shared" si="530"/>
        <v/>
      </c>
      <c r="DI307" s="22" t="str">
        <f t="shared" si="531"/>
        <v/>
      </c>
      <c r="DJ307" s="22" t="str">
        <f t="shared" si="532"/>
        <v/>
      </c>
      <c r="DK307" s="22" t="str">
        <f t="shared" si="533"/>
        <v/>
      </c>
      <c r="DL307" s="22" t="str">
        <f t="shared" si="534"/>
        <v/>
      </c>
      <c r="DM307" s="22" t="str">
        <f t="shared" si="535"/>
        <v/>
      </c>
      <c r="DN307" s="22" t="str">
        <f t="shared" si="536"/>
        <v/>
      </c>
      <c r="DO307" s="22" t="str">
        <f t="shared" si="537"/>
        <v/>
      </c>
      <c r="DP307" s="22" t="str">
        <f t="shared" si="538"/>
        <v/>
      </c>
      <c r="DQ307" s="22" t="str">
        <f t="shared" si="539"/>
        <v/>
      </c>
      <c r="DR307" s="22" t="str">
        <f t="shared" si="540"/>
        <v/>
      </c>
      <c r="DS307" s="22" t="str">
        <f t="shared" si="541"/>
        <v/>
      </c>
      <c r="DT307" s="22" t="str">
        <f t="shared" si="542"/>
        <v/>
      </c>
      <c r="DU307" s="22" t="str">
        <f t="shared" si="543"/>
        <v/>
      </c>
      <c r="DV307" s="22" t="str">
        <f t="shared" si="544"/>
        <v/>
      </c>
      <c r="DX307" s="18">
        <f t="shared" si="545"/>
        <v>1.4131207378911246</v>
      </c>
      <c r="DY307" s="18">
        <f t="shared" si="546"/>
        <v>1.3833357142817029</v>
      </c>
      <c r="DZ307" s="18">
        <f t="shared" si="547"/>
        <v>1.3523062312836145</v>
      </c>
      <c r="EA307" s="18">
        <f t="shared" si="548"/>
        <v>1.3217903690975059</v>
      </c>
      <c r="EB307" s="18">
        <f t="shared" si="549"/>
        <v>1.2915458270529012</v>
      </c>
      <c r="EC307" s="18">
        <f t="shared" si="550"/>
        <v>1.2625216975210825</v>
      </c>
      <c r="ED307" s="18">
        <f t="shared" si="551"/>
        <v>1.2337353618425742</v>
      </c>
      <c r="EE307" s="18">
        <f t="shared" si="552"/>
        <v>1.2060350596304983</v>
      </c>
      <c r="EF307" s="18">
        <f t="shared" si="553"/>
        <v>1.1783872270394156</v>
      </c>
      <c r="EG307" s="18">
        <f t="shared" si="554"/>
        <v>1.1515848138062561</v>
      </c>
      <c r="EH307" s="18">
        <f t="shared" si="555"/>
        <v>1.124646303938694</v>
      </c>
      <c r="EI307" s="18">
        <f t="shared" si="556"/>
        <v>1.0982374280336176</v>
      </c>
      <c r="EJ307" s="18">
        <f t="shared" si="557"/>
        <v>1.0717319587797793</v>
      </c>
      <c r="EK307" s="18">
        <f t="shared" si="558"/>
        <v>1.0458254394304867</v>
      </c>
      <c r="EL307" s="18">
        <f t="shared" si="559"/>
        <v>1.0196541720744912</v>
      </c>
      <c r="EM307" s="18">
        <f t="shared" si="560"/>
        <v>0.9940813813193381</v>
      </c>
      <c r="EN307" s="18">
        <f t="shared" si="561"/>
        <v>0.96828065970022847</v>
      </c>
      <c r="EO307" s="18">
        <f t="shared" si="562"/>
        <v>0.94312194863498633</v>
      </c>
      <c r="EP307" s="18">
        <f t="shared" si="563"/>
        <v>0.91780553950678667</v>
      </c>
      <c r="EQ307" s="18">
        <f t="shared" si="564"/>
        <v>0.89305796363547951</v>
      </c>
      <c r="ER307" s="18">
        <f t="shared" si="565"/>
        <v>0.868373078500979</v>
      </c>
      <c r="ES307" s="18">
        <f t="shared" si="566"/>
        <v>0.84445498569582012</v>
      </c>
      <c r="ET307" s="18">
        <f t="shared" si="567"/>
        <v>0.82054563959958526</v>
      </c>
      <c r="EU307" s="18">
        <f t="shared" si="568"/>
        <v>0.79745607874999358</v>
      </c>
      <c r="EV307" s="18">
        <f t="shared" si="569"/>
        <v>0.7744497205901798</v>
      </c>
      <c r="EW307" s="18">
        <f t="shared" si="570"/>
        <v>0.75230147001973335</v>
      </c>
      <c r="EX307" s="18">
        <f t="shared" si="571"/>
        <v>0.73029866532093446</v>
      </c>
      <c r="EY307" s="18">
        <f t="shared" si="572"/>
        <v>0.70906098616329305</v>
      </c>
      <c r="EZ307" s="18">
        <f t="shared" si="573"/>
        <v>0.68813591793769979</v>
      </c>
      <c r="FA307" s="18">
        <f t="shared" si="574"/>
        <v>0.66809814446698601</v>
      </c>
      <c r="FB307" s="18">
        <f t="shared" si="575"/>
        <v>0.64829089085575986</v>
      </c>
      <c r="FC307" s="18">
        <f t="shared" si="576"/>
        <v>0.62936440127757876</v>
      </c>
      <c r="FD307" s="18">
        <f t="shared" si="577"/>
        <v>0.61069298117831761</v>
      </c>
      <c r="FE307" s="18">
        <f t="shared" si="578"/>
        <v>0.59288471724407799</v>
      </c>
      <c r="FF307" s="18">
        <f t="shared" si="579"/>
        <v>0.57534628040293223</v>
      </c>
      <c r="FG307" s="18">
        <f t="shared" si="580"/>
        <v>0.55855395427749088</v>
      </c>
      <c r="FH307" s="18">
        <f t="shared" si="581"/>
        <v>0.54213196410106179</v>
      </c>
      <c r="FI307" s="18">
        <f t="shared" si="582"/>
        <v>37.15357821894527</v>
      </c>
      <c r="FJ307" s="18">
        <f t="shared" si="583"/>
        <v>0</v>
      </c>
      <c r="FK307" s="18">
        <f t="shared" si="584"/>
        <v>0</v>
      </c>
      <c r="FL307" s="18">
        <f t="shared" si="585"/>
        <v>0</v>
      </c>
      <c r="FM307" s="18">
        <f t="shared" si="586"/>
        <v>0</v>
      </c>
      <c r="FN307" s="18">
        <f t="shared" si="587"/>
        <v>0</v>
      </c>
      <c r="FO307" s="18">
        <f t="shared" si="588"/>
        <v>0</v>
      </c>
      <c r="FP307" s="18">
        <f t="shared" si="589"/>
        <v>0</v>
      </c>
      <c r="FQ307" s="18">
        <f t="shared" si="590"/>
        <v>0</v>
      </c>
      <c r="FR307" s="18">
        <f t="shared" si="591"/>
        <v>0</v>
      </c>
      <c r="FS307" s="18">
        <f t="shared" si="592"/>
        <v>0</v>
      </c>
      <c r="FT307" s="18">
        <f t="shared" si="593"/>
        <v>0</v>
      </c>
      <c r="FU307" s="18">
        <f t="shared" si="594"/>
        <v>0</v>
      </c>
      <c r="FV307" s="18">
        <f t="shared" si="595"/>
        <v>0</v>
      </c>
      <c r="FW307" s="18">
        <f t="shared" si="596"/>
        <v>0</v>
      </c>
      <c r="FX307" s="18">
        <f t="shared" si="597"/>
        <v>0</v>
      </c>
      <c r="FY307" s="18">
        <f t="shared" si="598"/>
        <v>0</v>
      </c>
      <c r="FZ307" s="18">
        <f t="shared" si="599"/>
        <v>0</v>
      </c>
      <c r="GA307" s="18">
        <f t="shared" si="600"/>
        <v>0</v>
      </c>
      <c r="GB307" s="18">
        <f t="shared" si="601"/>
        <v>0</v>
      </c>
      <c r="GC307" s="18">
        <f t="shared" si="602"/>
        <v>0</v>
      </c>
      <c r="GD307" s="18">
        <f t="shared" si="603"/>
        <v>0</v>
      </c>
      <c r="GE307" s="18">
        <f t="shared" si="604"/>
        <v>0</v>
      </c>
    </row>
    <row r="308" spans="1:187" x14ac:dyDescent="0.2">
      <c r="A308">
        <v>305</v>
      </c>
      <c r="B308" s="16">
        <f>Bonds!B308</f>
        <v>53189</v>
      </c>
      <c r="C308" s="17">
        <f>Bonds!C308</f>
        <v>4.875</v>
      </c>
      <c r="D308">
        <f>Bonds!Q308</f>
        <v>38</v>
      </c>
      <c r="E308">
        <f t="shared" si="484"/>
        <v>0</v>
      </c>
      <c r="F308" s="16">
        <f>IF(1&gt;$D308,"",IF($E308=1,EOMONTH(EDATE(Bonds!$I308,6*(1-1)),0),EDATE(Bonds!$I308,6*(1-1))))</f>
        <v>46433</v>
      </c>
      <c r="G308" s="16">
        <f>IF(2&gt;$D308,"",IF($E308=1,EOMONTH(EDATE(Bonds!$I308,6*(2-1)),0),EDATE(Bonds!$I308,6*(2-1))))</f>
        <v>46614</v>
      </c>
      <c r="H308" s="16">
        <f>IF(3&gt;$D308,"",IF($E308=1,EOMONTH(EDATE(Bonds!$I308,6*(3-1)),0),EDATE(Bonds!$I308,6*(3-1))))</f>
        <v>46798</v>
      </c>
      <c r="I308" s="16">
        <f>IF(4&gt;$D308,"",IF($E308=1,EOMONTH(EDATE(Bonds!$I308,6*(4-1)),0),EDATE(Bonds!$I308,6*(4-1))))</f>
        <v>46980</v>
      </c>
      <c r="J308" s="16">
        <f>IF(5&gt;$D308,"",IF($E308=1,EOMONTH(EDATE(Bonds!$I308,6*(5-1)),0),EDATE(Bonds!$I308,6*(5-1))))</f>
        <v>47164</v>
      </c>
      <c r="K308" s="16">
        <f>IF(6&gt;$D308,"",IF($E308=1,EOMONTH(EDATE(Bonds!$I308,6*(6-1)),0),EDATE(Bonds!$I308,6*(6-1))))</f>
        <v>47345</v>
      </c>
      <c r="L308" s="16">
        <f>IF(7&gt;$D308,"",IF($E308=1,EOMONTH(EDATE(Bonds!$I308,6*(7-1)),0),EDATE(Bonds!$I308,6*(7-1))))</f>
        <v>47529</v>
      </c>
      <c r="M308" s="16">
        <f>IF(8&gt;$D308,"",IF($E308=1,EOMONTH(EDATE(Bonds!$I308,6*(8-1)),0),EDATE(Bonds!$I308,6*(8-1))))</f>
        <v>47710</v>
      </c>
      <c r="N308" s="16">
        <f>IF(9&gt;$D308,"",IF($E308=1,EOMONTH(EDATE(Bonds!$I308,6*(9-1)),0),EDATE(Bonds!$I308,6*(9-1))))</f>
        <v>47894</v>
      </c>
      <c r="O308" s="16">
        <f>IF(10&gt;$D308,"",IF($E308=1,EOMONTH(EDATE(Bonds!$I308,6*(10-1)),0),EDATE(Bonds!$I308,6*(10-1))))</f>
        <v>48075</v>
      </c>
      <c r="P308" s="16">
        <f>IF(11&gt;$D308,"",IF($E308=1,EOMONTH(EDATE(Bonds!$I308,6*(11-1)),0),EDATE(Bonds!$I308,6*(11-1))))</f>
        <v>48259</v>
      </c>
      <c r="Q308" s="16">
        <f>IF(12&gt;$D308,"",IF($E308=1,EOMONTH(EDATE(Bonds!$I308,6*(12-1)),0),EDATE(Bonds!$I308,6*(12-1))))</f>
        <v>48441</v>
      </c>
      <c r="R308" s="16">
        <f>IF(13&gt;$D308,"",IF($E308=1,EOMONTH(EDATE(Bonds!$I308,6*(13-1)),0),EDATE(Bonds!$I308,6*(13-1))))</f>
        <v>48625</v>
      </c>
      <c r="S308" s="16">
        <f>IF(14&gt;$D308,"",IF($E308=1,EOMONTH(EDATE(Bonds!$I308,6*(14-1)),0),EDATE(Bonds!$I308,6*(14-1))))</f>
        <v>48806</v>
      </c>
      <c r="T308" s="16">
        <f>IF(15&gt;$D308,"",IF($E308=1,EOMONTH(EDATE(Bonds!$I308,6*(15-1)),0),EDATE(Bonds!$I308,6*(15-1))))</f>
        <v>48990</v>
      </c>
      <c r="U308" s="16">
        <f>IF(16&gt;$D308,"",IF($E308=1,EOMONTH(EDATE(Bonds!$I308,6*(16-1)),0),EDATE(Bonds!$I308,6*(16-1))))</f>
        <v>49171</v>
      </c>
      <c r="V308" s="16">
        <f>IF(17&gt;$D308,"",IF($E308=1,EOMONTH(EDATE(Bonds!$I308,6*(17-1)),0),EDATE(Bonds!$I308,6*(17-1))))</f>
        <v>49355</v>
      </c>
      <c r="W308" s="16">
        <f>IF(18&gt;$D308,"",IF($E308=1,EOMONTH(EDATE(Bonds!$I308,6*(18-1)),0),EDATE(Bonds!$I308,6*(18-1))))</f>
        <v>49536</v>
      </c>
      <c r="X308" s="16">
        <f>IF(19&gt;$D308,"",IF($E308=1,EOMONTH(EDATE(Bonds!$I308,6*(19-1)),0),EDATE(Bonds!$I308,6*(19-1))))</f>
        <v>49720</v>
      </c>
      <c r="Y308" s="16">
        <f>IF(20&gt;$D308,"",IF($E308=1,EOMONTH(EDATE(Bonds!$I308,6*(20-1)),0),EDATE(Bonds!$I308,6*(20-1))))</f>
        <v>49902</v>
      </c>
      <c r="Z308" s="16">
        <f>IF(21&gt;$D308,"",IF($E308=1,EOMONTH(EDATE(Bonds!$I308,6*(21-1)),0),EDATE(Bonds!$I308,6*(21-1))))</f>
        <v>50086</v>
      </c>
      <c r="AA308" s="16">
        <f>IF(22&gt;$D308,"",IF($E308=1,EOMONTH(EDATE(Bonds!$I308,6*(22-1)),0),EDATE(Bonds!$I308,6*(22-1))))</f>
        <v>50267</v>
      </c>
      <c r="AB308" s="16">
        <f>IF(23&gt;$D308,"",IF($E308=1,EOMONTH(EDATE(Bonds!$I308,6*(23-1)),0),EDATE(Bonds!$I308,6*(23-1))))</f>
        <v>50451</v>
      </c>
      <c r="AC308" s="16">
        <f>IF(24&gt;$D308,"",IF($E308=1,EOMONTH(EDATE(Bonds!$I308,6*(24-1)),0),EDATE(Bonds!$I308,6*(24-1))))</f>
        <v>50632</v>
      </c>
      <c r="AD308" s="16">
        <f>IF(25&gt;$D308,"",IF($E308=1,EOMONTH(EDATE(Bonds!$I308,6*(25-1)),0),EDATE(Bonds!$I308,6*(25-1))))</f>
        <v>50816</v>
      </c>
      <c r="AE308" s="16">
        <f>IF(26&gt;$D308,"",IF($E308=1,EOMONTH(EDATE(Bonds!$I308,6*(26-1)),0),EDATE(Bonds!$I308,6*(26-1))))</f>
        <v>50997</v>
      </c>
      <c r="AF308" s="16">
        <f>IF(27&gt;$D308,"",IF($E308=1,EOMONTH(EDATE(Bonds!$I308,6*(27-1)),0),EDATE(Bonds!$I308,6*(27-1))))</f>
        <v>51181</v>
      </c>
      <c r="AG308" s="16">
        <f>IF(28&gt;$D308,"",IF($E308=1,EOMONTH(EDATE(Bonds!$I308,6*(28-1)),0),EDATE(Bonds!$I308,6*(28-1))))</f>
        <v>51363</v>
      </c>
      <c r="AH308" s="16">
        <f>IF(29&gt;$D308,"",IF($E308=1,EOMONTH(EDATE(Bonds!$I308,6*(29-1)),0),EDATE(Bonds!$I308,6*(29-1))))</f>
        <v>51547</v>
      </c>
      <c r="AI308" s="16">
        <f>IF(30&gt;$D308,"",IF($E308=1,EOMONTH(EDATE(Bonds!$I308,6*(30-1)),0),EDATE(Bonds!$I308,6*(30-1))))</f>
        <v>51728</v>
      </c>
      <c r="AJ308" s="16">
        <f>IF(31&gt;$D308,"",IF($E308=1,EOMONTH(EDATE(Bonds!$I308,6*(31-1)),0),EDATE(Bonds!$I308,6*(31-1))))</f>
        <v>51912</v>
      </c>
      <c r="AK308" s="16">
        <f>IF(32&gt;$D308,"",IF($E308=1,EOMONTH(EDATE(Bonds!$I308,6*(32-1)),0),EDATE(Bonds!$I308,6*(32-1))))</f>
        <v>52093</v>
      </c>
      <c r="AL308" s="16">
        <f>IF(33&gt;$D308,"",IF($E308=1,EOMONTH(EDATE(Bonds!$I308,6*(33-1)),0),EDATE(Bonds!$I308,6*(33-1))))</f>
        <v>52277</v>
      </c>
      <c r="AM308" s="16">
        <f>IF(34&gt;$D308,"",IF($E308=1,EOMONTH(EDATE(Bonds!$I308,6*(34-1)),0),EDATE(Bonds!$I308,6*(34-1))))</f>
        <v>52458</v>
      </c>
      <c r="AN308" s="16">
        <f>IF(35&gt;$D308,"",IF($E308=1,EOMONTH(EDATE(Bonds!$I308,6*(35-1)),0),EDATE(Bonds!$I308,6*(35-1))))</f>
        <v>52642</v>
      </c>
      <c r="AO308" s="16">
        <f>IF(36&gt;$D308,"",IF($E308=1,EOMONTH(EDATE(Bonds!$I308,6*(36-1)),0),EDATE(Bonds!$I308,6*(36-1))))</f>
        <v>52824</v>
      </c>
      <c r="AP308" s="16">
        <f>IF(37&gt;$D308,"",IF($E308=1,EOMONTH(EDATE(Bonds!$I308,6*(37-1)),0),EDATE(Bonds!$I308,6*(37-1))))</f>
        <v>53008</v>
      </c>
      <c r="AQ308" s="16">
        <f>IF(38&gt;$D308,"",IF($E308=1,EOMONTH(EDATE(Bonds!$I308,6*(38-1)),0),EDATE(Bonds!$I308,6*(38-1))))</f>
        <v>53189</v>
      </c>
      <c r="AR308" s="16" t="str">
        <f>IF(39&gt;$D308,"",IF($E308=1,EOMONTH(EDATE(Bonds!$I308,6*(39-1)),0),EDATE(Bonds!$I308,6*(39-1))))</f>
        <v/>
      </c>
      <c r="AS308" s="16" t="str">
        <f>IF(40&gt;$D308,"",IF($E308=1,EOMONTH(EDATE(Bonds!$I308,6*(40-1)),0),EDATE(Bonds!$I308,6*(40-1))))</f>
        <v/>
      </c>
      <c r="AT308" s="16" t="str">
        <f>IF(41&gt;$D308,"",IF($E308=1,EOMONTH(EDATE(Bonds!$I308,6*(41-1)),0),EDATE(Bonds!$I308,6*(41-1))))</f>
        <v/>
      </c>
      <c r="AU308" s="16" t="str">
        <f>IF(42&gt;$D308,"",IF($E308=1,EOMONTH(EDATE(Bonds!$I308,6*(42-1)),0),EDATE(Bonds!$I308,6*(42-1))))</f>
        <v/>
      </c>
      <c r="AV308" s="16" t="str">
        <f>IF(43&gt;$D308,"",IF($E308=1,EOMONTH(EDATE(Bonds!$I308,6*(43-1)),0),EDATE(Bonds!$I308,6*(43-1))))</f>
        <v/>
      </c>
      <c r="AW308" s="16" t="str">
        <f>IF(44&gt;$D308,"",IF($E308=1,EOMONTH(EDATE(Bonds!$I308,6*(44-1)),0),EDATE(Bonds!$I308,6*(44-1))))</f>
        <v/>
      </c>
      <c r="AX308" s="16" t="str">
        <f>IF(45&gt;$D308,"",IF($E308=1,EOMONTH(EDATE(Bonds!$I308,6*(45-1)),0),EDATE(Bonds!$I308,6*(45-1))))</f>
        <v/>
      </c>
      <c r="AY308" s="16" t="str">
        <f>IF(46&gt;$D308,"",IF($E308=1,EOMONTH(EDATE(Bonds!$I308,6*(46-1)),0),EDATE(Bonds!$I308,6*(46-1))))</f>
        <v/>
      </c>
      <c r="AZ308" s="16" t="str">
        <f>IF(47&gt;$D308,"",IF($E308=1,EOMONTH(EDATE(Bonds!$I308,6*(47-1)),0),EDATE(Bonds!$I308,6*(47-1))))</f>
        <v/>
      </c>
      <c r="BA308" s="16" t="str">
        <f>IF(48&gt;$D308,"",IF($E308=1,EOMONTH(EDATE(Bonds!$I308,6*(48-1)),0),EDATE(Bonds!$I308,6*(48-1))))</f>
        <v/>
      </c>
      <c r="BB308" s="16" t="str">
        <f>IF(49&gt;$D308,"",IF($E308=1,EOMONTH(EDATE(Bonds!$I308,6*(49-1)),0),EDATE(Bonds!$I308,6*(49-1))))</f>
        <v/>
      </c>
      <c r="BC308" s="16" t="str">
        <f>IF(50&gt;$D308,"",IF($E308=1,EOMONTH(EDATE(Bonds!$I308,6*(50-1)),0),EDATE(Bonds!$I308,6*(50-1))))</f>
        <v/>
      </c>
      <c r="BD308" s="16" t="str">
        <f>IF(51&gt;$D308,"",IF($E308=1,EOMONTH(EDATE(Bonds!$I308,6*(51-1)),0),EDATE(Bonds!$I308,6*(51-1))))</f>
        <v/>
      </c>
      <c r="BE308" s="16" t="str">
        <f>IF(52&gt;$D308,"",IF($E308=1,EOMONTH(EDATE(Bonds!$I308,6*(52-1)),0),EDATE(Bonds!$I308,6*(52-1))))</f>
        <v/>
      </c>
      <c r="BF308" s="16" t="str">
        <f>IF(53&gt;$D308,"",IF($E308=1,EOMONTH(EDATE(Bonds!$I308,6*(53-1)),0),EDATE(Bonds!$I308,6*(53-1))))</f>
        <v/>
      </c>
      <c r="BG308" s="16" t="str">
        <f>IF(54&gt;$D308,"",IF($E308=1,EOMONTH(EDATE(Bonds!$I308,6*(54-1)),0),EDATE(Bonds!$I308,6*(54-1))))</f>
        <v/>
      </c>
      <c r="BH308" s="16" t="str">
        <f>IF(55&gt;$D308,"",IF($E308=1,EOMONTH(EDATE(Bonds!$I308,6*(55-1)),0),EDATE(Bonds!$I308,6*(55-1))))</f>
        <v/>
      </c>
      <c r="BI308" s="16" t="str">
        <f>IF(56&gt;$D308,"",IF($E308=1,EOMONTH(EDATE(Bonds!$I308,6*(56-1)),0),EDATE(Bonds!$I308,6*(56-1))))</f>
        <v/>
      </c>
      <c r="BJ308" s="16" t="str">
        <f>IF(57&gt;$D308,"",IF($E308=1,EOMONTH(EDATE(Bonds!$I308,6*(57-1)),0),EDATE(Bonds!$I308,6*(57-1))))</f>
        <v/>
      </c>
      <c r="BK308" s="16" t="str">
        <f>IF(58&gt;$D308,"",IF($E308=1,EOMONTH(EDATE(Bonds!$I308,6*(58-1)),0),EDATE(Bonds!$I308,6*(58-1))))</f>
        <v/>
      </c>
      <c r="BL308" s="16" t="str">
        <f>IF(59&gt;$D308,"",IF($E308=1,EOMONTH(EDATE(Bonds!$I308,6*(59-1)),0),EDATE(Bonds!$I308,6*(59-1))))</f>
        <v/>
      </c>
      <c r="BM308" s="16" t="str">
        <f>IF(60&gt;$D308,"",IF($E308=1,EOMONTH(EDATE(Bonds!$I308,6*(60-1)),0),EDATE(Bonds!$I308,6*(60-1))))</f>
        <v/>
      </c>
      <c r="BO308" s="22">
        <f t="shared" si="485"/>
        <v>3.9020657449939315E-2</v>
      </c>
      <c r="BP308" s="22">
        <f t="shared" si="486"/>
        <v>4.1110910077221674E-2</v>
      </c>
      <c r="BQ308" s="22">
        <f t="shared" si="487"/>
        <v>4.2474903504774571E-2</v>
      </c>
      <c r="BR308" s="22">
        <f t="shared" si="488"/>
        <v>4.3324176224102208E-2</v>
      </c>
      <c r="BS308" s="22">
        <f t="shared" si="489"/>
        <v>4.3859676958404203E-2</v>
      </c>
      <c r="BT308" s="22">
        <f t="shared" si="490"/>
        <v>4.4193064657407355E-2</v>
      </c>
      <c r="BU308" s="22">
        <f t="shared" si="491"/>
        <v>4.4421617888674783E-2</v>
      </c>
      <c r="BV308" s="22">
        <f t="shared" si="492"/>
        <v>4.4594344852586863E-2</v>
      </c>
      <c r="BW308" s="22">
        <f t="shared" si="493"/>
        <v>4.4754437131412791E-2</v>
      </c>
      <c r="BX308" s="22">
        <f t="shared" si="494"/>
        <v>4.4919387561918309E-2</v>
      </c>
      <c r="BY308" s="22">
        <f t="shared" si="495"/>
        <v>4.5107990909957416E-2</v>
      </c>
      <c r="BZ308" s="22">
        <f t="shared" si="496"/>
        <v>4.5321776780841601E-2</v>
      </c>
      <c r="CA308" s="22">
        <f t="shared" si="497"/>
        <v>4.5567503306295901E-2</v>
      </c>
      <c r="CB308" s="22">
        <f t="shared" si="498"/>
        <v>4.583740404551357E-2</v>
      </c>
      <c r="CC308" s="22">
        <f t="shared" si="499"/>
        <v>4.6137769365832942E-2</v>
      </c>
      <c r="CD308" s="22">
        <f t="shared" si="500"/>
        <v>4.645521716226661E-2</v>
      </c>
      <c r="CE308" s="22">
        <f t="shared" si="501"/>
        <v>4.6796125322790962E-2</v>
      </c>
      <c r="CF308" s="22">
        <f t="shared" si="502"/>
        <v>4.7145200785802852E-2</v>
      </c>
      <c r="CG308" s="22">
        <f t="shared" si="503"/>
        <v>4.7509852279928627E-2</v>
      </c>
      <c r="CH308" s="22">
        <f t="shared" si="504"/>
        <v>4.7876381656252784E-2</v>
      </c>
      <c r="CI308" s="22">
        <f t="shared" si="505"/>
        <v>4.8249241487260196E-2</v>
      </c>
      <c r="CJ308" s="22">
        <f t="shared" si="506"/>
        <v>4.8615125031018294E-2</v>
      </c>
      <c r="CK308" s="22">
        <f t="shared" si="507"/>
        <v>4.8983317960358812E-2</v>
      </c>
      <c r="CL308" s="22">
        <f t="shared" si="508"/>
        <v>4.9339393167434041E-2</v>
      </c>
      <c r="CM308" s="22">
        <f t="shared" si="509"/>
        <v>4.9693029322884663E-2</v>
      </c>
      <c r="CN308" s="22">
        <f t="shared" si="510"/>
        <v>5.0030933085680324E-2</v>
      </c>
      <c r="CO308" s="22">
        <f t="shared" si="511"/>
        <v>5.0362800518050539E-2</v>
      </c>
      <c r="CP308" s="22">
        <f t="shared" si="512"/>
        <v>5.0678294681596112E-2</v>
      </c>
      <c r="CQ308" s="22">
        <f t="shared" si="513"/>
        <v>5.098334388969953E-2</v>
      </c>
      <c r="CR308" s="22">
        <f t="shared" si="514"/>
        <v>5.1268996476874704E-2</v>
      </c>
      <c r="CS308" s="22">
        <f t="shared" si="515"/>
        <v>5.1544114925173128E-2</v>
      </c>
      <c r="CT308" s="22">
        <f t="shared" si="516"/>
        <v>5.1799291672985331E-2</v>
      </c>
      <c r="CU308" s="22">
        <f t="shared" si="517"/>
        <v>5.2042679103669207E-2</v>
      </c>
      <c r="CV308" s="22">
        <f t="shared" si="518"/>
        <v>5.2266158686805723E-2</v>
      </c>
      <c r="CW308" s="22">
        <f t="shared" si="519"/>
        <v>5.2477056134175359E-2</v>
      </c>
      <c r="CX308" s="22">
        <f t="shared" si="520"/>
        <v>5.2669514104062953E-2</v>
      </c>
      <c r="CY308" s="22">
        <f t="shared" si="521"/>
        <v>5.2847844618136262E-2</v>
      </c>
      <c r="CZ308" s="22">
        <f t="shared" si="522"/>
        <v>5.3007476521395709E-2</v>
      </c>
      <c r="DA308" s="22" t="str">
        <f t="shared" si="523"/>
        <v/>
      </c>
      <c r="DB308" s="22" t="str">
        <f t="shared" si="524"/>
        <v/>
      </c>
      <c r="DC308" s="22" t="str">
        <f t="shared" si="525"/>
        <v/>
      </c>
      <c r="DD308" s="22" t="str">
        <f t="shared" si="526"/>
        <v/>
      </c>
      <c r="DE308" s="22" t="str">
        <f t="shared" si="527"/>
        <v/>
      </c>
      <c r="DF308" s="22" t="str">
        <f t="shared" si="528"/>
        <v/>
      </c>
      <c r="DG308" s="22" t="str">
        <f t="shared" si="529"/>
        <v/>
      </c>
      <c r="DH308" s="22" t="str">
        <f t="shared" si="530"/>
        <v/>
      </c>
      <c r="DI308" s="22" t="str">
        <f t="shared" si="531"/>
        <v/>
      </c>
      <c r="DJ308" s="22" t="str">
        <f t="shared" si="532"/>
        <v/>
      </c>
      <c r="DK308" s="22" t="str">
        <f t="shared" si="533"/>
        <v/>
      </c>
      <c r="DL308" s="22" t="str">
        <f t="shared" si="534"/>
        <v/>
      </c>
      <c r="DM308" s="22" t="str">
        <f t="shared" si="535"/>
        <v/>
      </c>
      <c r="DN308" s="22" t="str">
        <f t="shared" si="536"/>
        <v/>
      </c>
      <c r="DO308" s="22" t="str">
        <f t="shared" si="537"/>
        <v/>
      </c>
      <c r="DP308" s="22" t="str">
        <f t="shared" si="538"/>
        <v/>
      </c>
      <c r="DQ308" s="22" t="str">
        <f t="shared" si="539"/>
        <v/>
      </c>
      <c r="DR308" s="22" t="str">
        <f t="shared" si="540"/>
        <v/>
      </c>
      <c r="DS308" s="22" t="str">
        <f t="shared" si="541"/>
        <v/>
      </c>
      <c r="DT308" s="22" t="str">
        <f t="shared" si="542"/>
        <v/>
      </c>
      <c r="DU308" s="22" t="str">
        <f t="shared" si="543"/>
        <v/>
      </c>
      <c r="DV308" s="22" t="str">
        <f t="shared" si="544"/>
        <v/>
      </c>
      <c r="DX308" s="18">
        <f t="shared" si="545"/>
        <v>2.3961612512066894</v>
      </c>
      <c r="DY308" s="18">
        <f t="shared" si="546"/>
        <v>2.3456562111733223</v>
      </c>
      <c r="DZ308" s="18">
        <f t="shared" si="547"/>
        <v>2.2930410008722157</v>
      </c>
      <c r="EA308" s="18">
        <f t="shared" si="548"/>
        <v>2.2412967128175101</v>
      </c>
      <c r="EB308" s="18">
        <f t="shared" si="549"/>
        <v>2.1900124893505719</v>
      </c>
      <c r="EC308" s="18">
        <f t="shared" si="550"/>
        <v>2.1407976610140094</v>
      </c>
      <c r="ED308" s="18">
        <f t="shared" si="551"/>
        <v>2.0919860483417563</v>
      </c>
      <c r="EE308" s="18">
        <f t="shared" si="552"/>
        <v>2.0450159706778015</v>
      </c>
      <c r="EF308" s="18">
        <f t="shared" si="553"/>
        <v>1.9981348632407481</v>
      </c>
      <c r="EG308" s="18">
        <f t="shared" si="554"/>
        <v>1.9526872929758254</v>
      </c>
      <c r="EH308" s="18">
        <f t="shared" si="555"/>
        <v>1.9070089501569161</v>
      </c>
      <c r="EI308" s="18">
        <f t="shared" si="556"/>
        <v>1.8622286823178733</v>
      </c>
      <c r="EJ308" s="18">
        <f t="shared" si="557"/>
        <v>1.817284625757017</v>
      </c>
      <c r="EK308" s="18">
        <f t="shared" si="558"/>
        <v>1.7733561799038688</v>
      </c>
      <c r="EL308" s="18">
        <f t="shared" si="559"/>
        <v>1.7289788135176154</v>
      </c>
      <c r="EM308" s="18">
        <f t="shared" si="560"/>
        <v>1.6856162552806166</v>
      </c>
      <c r="EN308" s="18">
        <f t="shared" si="561"/>
        <v>1.6418672055786483</v>
      </c>
      <c r="EO308" s="18">
        <f t="shared" si="562"/>
        <v>1.5992067824680203</v>
      </c>
      <c r="EP308" s="18">
        <f t="shared" si="563"/>
        <v>1.5562789582941166</v>
      </c>
      <c r="EQ308" s="18">
        <f t="shared" si="564"/>
        <v>1.5143156774688564</v>
      </c>
      <c r="ER308" s="18">
        <f t="shared" si="565"/>
        <v>1.472458698327747</v>
      </c>
      <c r="ES308" s="18">
        <f t="shared" si="566"/>
        <v>1.4319019322668254</v>
      </c>
      <c r="ET308" s="18">
        <f t="shared" si="567"/>
        <v>1.3913599975819053</v>
      </c>
      <c r="EU308" s="18">
        <f t="shared" si="568"/>
        <v>1.3522081335325979</v>
      </c>
      <c r="EV308" s="18">
        <f t="shared" si="569"/>
        <v>1.3131973523050875</v>
      </c>
      <c r="EW308" s="18">
        <f t="shared" si="570"/>
        <v>1.2756416230769392</v>
      </c>
      <c r="EX308" s="18">
        <f t="shared" si="571"/>
        <v>1.2383325194572365</v>
      </c>
      <c r="EY308" s="18">
        <f t="shared" si="572"/>
        <v>1.2023208026247143</v>
      </c>
      <c r="EZ308" s="18">
        <f t="shared" si="573"/>
        <v>1.1668391651987082</v>
      </c>
      <c r="FA308" s="18">
        <f t="shared" si="574"/>
        <v>1.1328620710527155</v>
      </c>
      <c r="FB308" s="18">
        <f t="shared" si="575"/>
        <v>1.0992758584075928</v>
      </c>
      <c r="FC308" s="18">
        <f t="shared" si="576"/>
        <v>1.0671831152098075</v>
      </c>
      <c r="FD308" s="18">
        <f t="shared" si="577"/>
        <v>1.0355228811284516</v>
      </c>
      <c r="FE308" s="18">
        <f t="shared" si="578"/>
        <v>1.005326259674741</v>
      </c>
      <c r="FF308" s="18">
        <f t="shared" si="579"/>
        <v>0.97558717111801552</v>
      </c>
      <c r="FG308" s="18">
        <f t="shared" si="580"/>
        <v>0.94711322681835408</v>
      </c>
      <c r="FH308" s="18">
        <f t="shared" si="581"/>
        <v>0.91926724347571354</v>
      </c>
      <c r="FI308" s="18">
        <f t="shared" si="582"/>
        <v>37.519848860660069</v>
      </c>
      <c r="FJ308" s="18">
        <f t="shared" si="583"/>
        <v>0</v>
      </c>
      <c r="FK308" s="18">
        <f t="shared" si="584"/>
        <v>0</v>
      </c>
      <c r="FL308" s="18">
        <f t="shared" si="585"/>
        <v>0</v>
      </c>
      <c r="FM308" s="18">
        <f t="shared" si="586"/>
        <v>0</v>
      </c>
      <c r="FN308" s="18">
        <f t="shared" si="587"/>
        <v>0</v>
      </c>
      <c r="FO308" s="18">
        <f t="shared" si="588"/>
        <v>0</v>
      </c>
      <c r="FP308" s="18">
        <f t="shared" si="589"/>
        <v>0</v>
      </c>
      <c r="FQ308" s="18">
        <f t="shared" si="590"/>
        <v>0</v>
      </c>
      <c r="FR308" s="18">
        <f t="shared" si="591"/>
        <v>0</v>
      </c>
      <c r="FS308" s="18">
        <f t="shared" si="592"/>
        <v>0</v>
      </c>
      <c r="FT308" s="18">
        <f t="shared" si="593"/>
        <v>0</v>
      </c>
      <c r="FU308" s="18">
        <f t="shared" si="594"/>
        <v>0</v>
      </c>
      <c r="FV308" s="18">
        <f t="shared" si="595"/>
        <v>0</v>
      </c>
      <c r="FW308" s="18">
        <f t="shared" si="596"/>
        <v>0</v>
      </c>
      <c r="FX308" s="18">
        <f t="shared" si="597"/>
        <v>0</v>
      </c>
      <c r="FY308" s="18">
        <f t="shared" si="598"/>
        <v>0</v>
      </c>
      <c r="FZ308" s="18">
        <f t="shared" si="599"/>
        <v>0</v>
      </c>
      <c r="GA308" s="18">
        <f t="shared" si="600"/>
        <v>0</v>
      </c>
      <c r="GB308" s="18">
        <f t="shared" si="601"/>
        <v>0</v>
      </c>
      <c r="GC308" s="18">
        <f t="shared" si="602"/>
        <v>0</v>
      </c>
      <c r="GD308" s="18">
        <f t="shared" si="603"/>
        <v>0</v>
      </c>
      <c r="GE308" s="18">
        <f t="shared" si="604"/>
        <v>0</v>
      </c>
    </row>
    <row r="309" spans="1:187" x14ac:dyDescent="0.2">
      <c r="A309">
        <v>306</v>
      </c>
      <c r="B309" s="16">
        <f>Bonds!B309</f>
        <v>53281</v>
      </c>
      <c r="C309" s="17">
        <f>Bonds!C309</f>
        <v>3</v>
      </c>
      <c r="D309">
        <f>Bonds!Q309</f>
        <v>39</v>
      </c>
      <c r="E309">
        <f t="shared" si="484"/>
        <v>0</v>
      </c>
      <c r="F309" s="16">
        <f>IF(1&gt;$D309,"",IF($E309=1,EOMONTH(EDATE(Bonds!$I309,6*(1-1)),0),EDATE(Bonds!$I309,6*(1-1))))</f>
        <v>46341</v>
      </c>
      <c r="G309" s="16">
        <f>IF(2&gt;$D309,"",IF($E309=1,EOMONTH(EDATE(Bonds!$I309,6*(2-1)),0),EDATE(Bonds!$I309,6*(2-1))))</f>
        <v>46522</v>
      </c>
      <c r="H309" s="16">
        <f>IF(3&gt;$D309,"",IF($E309=1,EOMONTH(EDATE(Bonds!$I309,6*(3-1)),0),EDATE(Bonds!$I309,6*(3-1))))</f>
        <v>46706</v>
      </c>
      <c r="I309" s="16">
        <f>IF(4&gt;$D309,"",IF($E309=1,EOMONTH(EDATE(Bonds!$I309,6*(4-1)),0),EDATE(Bonds!$I309,6*(4-1))))</f>
        <v>46888</v>
      </c>
      <c r="J309" s="16">
        <f>IF(5&gt;$D309,"",IF($E309=1,EOMONTH(EDATE(Bonds!$I309,6*(5-1)),0),EDATE(Bonds!$I309,6*(5-1))))</f>
        <v>47072</v>
      </c>
      <c r="K309" s="16">
        <f>IF(6&gt;$D309,"",IF($E309=1,EOMONTH(EDATE(Bonds!$I309,6*(6-1)),0),EDATE(Bonds!$I309,6*(6-1))))</f>
        <v>47253</v>
      </c>
      <c r="L309" s="16">
        <f>IF(7&gt;$D309,"",IF($E309=1,EOMONTH(EDATE(Bonds!$I309,6*(7-1)),0),EDATE(Bonds!$I309,6*(7-1))))</f>
        <v>47437</v>
      </c>
      <c r="M309" s="16">
        <f>IF(8&gt;$D309,"",IF($E309=1,EOMONTH(EDATE(Bonds!$I309,6*(8-1)),0),EDATE(Bonds!$I309,6*(8-1))))</f>
        <v>47618</v>
      </c>
      <c r="N309" s="16">
        <f>IF(9&gt;$D309,"",IF($E309=1,EOMONTH(EDATE(Bonds!$I309,6*(9-1)),0),EDATE(Bonds!$I309,6*(9-1))))</f>
        <v>47802</v>
      </c>
      <c r="O309" s="16">
        <f>IF(10&gt;$D309,"",IF($E309=1,EOMONTH(EDATE(Bonds!$I309,6*(10-1)),0),EDATE(Bonds!$I309,6*(10-1))))</f>
        <v>47983</v>
      </c>
      <c r="P309" s="16">
        <f>IF(11&gt;$D309,"",IF($E309=1,EOMONTH(EDATE(Bonds!$I309,6*(11-1)),0),EDATE(Bonds!$I309,6*(11-1))))</f>
        <v>48167</v>
      </c>
      <c r="Q309" s="16">
        <f>IF(12&gt;$D309,"",IF($E309=1,EOMONTH(EDATE(Bonds!$I309,6*(12-1)),0),EDATE(Bonds!$I309,6*(12-1))))</f>
        <v>48349</v>
      </c>
      <c r="R309" s="16">
        <f>IF(13&gt;$D309,"",IF($E309=1,EOMONTH(EDATE(Bonds!$I309,6*(13-1)),0),EDATE(Bonds!$I309,6*(13-1))))</f>
        <v>48533</v>
      </c>
      <c r="S309" s="16">
        <f>IF(14&gt;$D309,"",IF($E309=1,EOMONTH(EDATE(Bonds!$I309,6*(14-1)),0),EDATE(Bonds!$I309,6*(14-1))))</f>
        <v>48714</v>
      </c>
      <c r="T309" s="16">
        <f>IF(15&gt;$D309,"",IF($E309=1,EOMONTH(EDATE(Bonds!$I309,6*(15-1)),0),EDATE(Bonds!$I309,6*(15-1))))</f>
        <v>48898</v>
      </c>
      <c r="U309" s="16">
        <f>IF(16&gt;$D309,"",IF($E309=1,EOMONTH(EDATE(Bonds!$I309,6*(16-1)),0),EDATE(Bonds!$I309,6*(16-1))))</f>
        <v>49079</v>
      </c>
      <c r="V309" s="16">
        <f>IF(17&gt;$D309,"",IF($E309=1,EOMONTH(EDATE(Bonds!$I309,6*(17-1)),0),EDATE(Bonds!$I309,6*(17-1))))</f>
        <v>49263</v>
      </c>
      <c r="W309" s="16">
        <f>IF(18&gt;$D309,"",IF($E309=1,EOMONTH(EDATE(Bonds!$I309,6*(18-1)),0),EDATE(Bonds!$I309,6*(18-1))))</f>
        <v>49444</v>
      </c>
      <c r="X309" s="16">
        <f>IF(19&gt;$D309,"",IF($E309=1,EOMONTH(EDATE(Bonds!$I309,6*(19-1)),0),EDATE(Bonds!$I309,6*(19-1))))</f>
        <v>49628</v>
      </c>
      <c r="Y309" s="16">
        <f>IF(20&gt;$D309,"",IF($E309=1,EOMONTH(EDATE(Bonds!$I309,6*(20-1)),0),EDATE(Bonds!$I309,6*(20-1))))</f>
        <v>49810</v>
      </c>
      <c r="Z309" s="16">
        <f>IF(21&gt;$D309,"",IF($E309=1,EOMONTH(EDATE(Bonds!$I309,6*(21-1)),0),EDATE(Bonds!$I309,6*(21-1))))</f>
        <v>49994</v>
      </c>
      <c r="AA309" s="16">
        <f>IF(22&gt;$D309,"",IF($E309=1,EOMONTH(EDATE(Bonds!$I309,6*(22-1)),0),EDATE(Bonds!$I309,6*(22-1))))</f>
        <v>50175</v>
      </c>
      <c r="AB309" s="16">
        <f>IF(23&gt;$D309,"",IF($E309=1,EOMONTH(EDATE(Bonds!$I309,6*(23-1)),0),EDATE(Bonds!$I309,6*(23-1))))</f>
        <v>50359</v>
      </c>
      <c r="AC309" s="16">
        <f>IF(24&gt;$D309,"",IF($E309=1,EOMONTH(EDATE(Bonds!$I309,6*(24-1)),0),EDATE(Bonds!$I309,6*(24-1))))</f>
        <v>50540</v>
      </c>
      <c r="AD309" s="16">
        <f>IF(25&gt;$D309,"",IF($E309=1,EOMONTH(EDATE(Bonds!$I309,6*(25-1)),0),EDATE(Bonds!$I309,6*(25-1))))</f>
        <v>50724</v>
      </c>
      <c r="AE309" s="16">
        <f>IF(26&gt;$D309,"",IF($E309=1,EOMONTH(EDATE(Bonds!$I309,6*(26-1)),0),EDATE(Bonds!$I309,6*(26-1))))</f>
        <v>50905</v>
      </c>
      <c r="AF309" s="16">
        <f>IF(27&gt;$D309,"",IF($E309=1,EOMONTH(EDATE(Bonds!$I309,6*(27-1)),0),EDATE(Bonds!$I309,6*(27-1))))</f>
        <v>51089</v>
      </c>
      <c r="AG309" s="16">
        <f>IF(28&gt;$D309,"",IF($E309=1,EOMONTH(EDATE(Bonds!$I309,6*(28-1)),0),EDATE(Bonds!$I309,6*(28-1))))</f>
        <v>51271</v>
      </c>
      <c r="AH309" s="16">
        <f>IF(29&gt;$D309,"",IF($E309=1,EOMONTH(EDATE(Bonds!$I309,6*(29-1)),0),EDATE(Bonds!$I309,6*(29-1))))</f>
        <v>51455</v>
      </c>
      <c r="AI309" s="16">
        <f>IF(30&gt;$D309,"",IF($E309=1,EOMONTH(EDATE(Bonds!$I309,6*(30-1)),0),EDATE(Bonds!$I309,6*(30-1))))</f>
        <v>51636</v>
      </c>
      <c r="AJ309" s="16">
        <f>IF(31&gt;$D309,"",IF($E309=1,EOMONTH(EDATE(Bonds!$I309,6*(31-1)),0),EDATE(Bonds!$I309,6*(31-1))))</f>
        <v>51820</v>
      </c>
      <c r="AK309" s="16">
        <f>IF(32&gt;$D309,"",IF($E309=1,EOMONTH(EDATE(Bonds!$I309,6*(32-1)),0),EDATE(Bonds!$I309,6*(32-1))))</f>
        <v>52001</v>
      </c>
      <c r="AL309" s="16">
        <f>IF(33&gt;$D309,"",IF($E309=1,EOMONTH(EDATE(Bonds!$I309,6*(33-1)),0),EDATE(Bonds!$I309,6*(33-1))))</f>
        <v>52185</v>
      </c>
      <c r="AM309" s="16">
        <f>IF(34&gt;$D309,"",IF($E309=1,EOMONTH(EDATE(Bonds!$I309,6*(34-1)),0),EDATE(Bonds!$I309,6*(34-1))))</f>
        <v>52366</v>
      </c>
      <c r="AN309" s="16">
        <f>IF(35&gt;$D309,"",IF($E309=1,EOMONTH(EDATE(Bonds!$I309,6*(35-1)),0),EDATE(Bonds!$I309,6*(35-1))))</f>
        <v>52550</v>
      </c>
      <c r="AO309" s="16">
        <f>IF(36&gt;$D309,"",IF($E309=1,EOMONTH(EDATE(Bonds!$I309,6*(36-1)),0),EDATE(Bonds!$I309,6*(36-1))))</f>
        <v>52732</v>
      </c>
      <c r="AP309" s="16">
        <f>IF(37&gt;$D309,"",IF($E309=1,EOMONTH(EDATE(Bonds!$I309,6*(37-1)),0),EDATE(Bonds!$I309,6*(37-1))))</f>
        <v>52916</v>
      </c>
      <c r="AQ309" s="16">
        <f>IF(38&gt;$D309,"",IF($E309=1,EOMONTH(EDATE(Bonds!$I309,6*(38-1)),0),EDATE(Bonds!$I309,6*(38-1))))</f>
        <v>53097</v>
      </c>
      <c r="AR309" s="16">
        <f>IF(39&gt;$D309,"",IF($E309=1,EOMONTH(EDATE(Bonds!$I309,6*(39-1)),0),EDATE(Bonds!$I309,6*(39-1))))</f>
        <v>53281</v>
      </c>
      <c r="AS309" s="16" t="str">
        <f>IF(40&gt;$D309,"",IF($E309=1,EOMONTH(EDATE(Bonds!$I309,6*(40-1)),0),EDATE(Bonds!$I309,6*(40-1))))</f>
        <v/>
      </c>
      <c r="AT309" s="16" t="str">
        <f>IF(41&gt;$D309,"",IF($E309=1,EOMONTH(EDATE(Bonds!$I309,6*(41-1)),0),EDATE(Bonds!$I309,6*(41-1))))</f>
        <v/>
      </c>
      <c r="AU309" s="16" t="str">
        <f>IF(42&gt;$D309,"",IF($E309=1,EOMONTH(EDATE(Bonds!$I309,6*(42-1)),0),EDATE(Bonds!$I309,6*(42-1))))</f>
        <v/>
      </c>
      <c r="AV309" s="16" t="str">
        <f>IF(43&gt;$D309,"",IF($E309=1,EOMONTH(EDATE(Bonds!$I309,6*(43-1)),0),EDATE(Bonds!$I309,6*(43-1))))</f>
        <v/>
      </c>
      <c r="AW309" s="16" t="str">
        <f>IF(44&gt;$D309,"",IF($E309=1,EOMONTH(EDATE(Bonds!$I309,6*(44-1)),0),EDATE(Bonds!$I309,6*(44-1))))</f>
        <v/>
      </c>
      <c r="AX309" s="16" t="str">
        <f>IF(45&gt;$D309,"",IF($E309=1,EOMONTH(EDATE(Bonds!$I309,6*(45-1)),0),EDATE(Bonds!$I309,6*(45-1))))</f>
        <v/>
      </c>
      <c r="AY309" s="16" t="str">
        <f>IF(46&gt;$D309,"",IF($E309=1,EOMONTH(EDATE(Bonds!$I309,6*(46-1)),0),EDATE(Bonds!$I309,6*(46-1))))</f>
        <v/>
      </c>
      <c r="AZ309" s="16" t="str">
        <f>IF(47&gt;$D309,"",IF($E309=1,EOMONTH(EDATE(Bonds!$I309,6*(47-1)),0),EDATE(Bonds!$I309,6*(47-1))))</f>
        <v/>
      </c>
      <c r="BA309" s="16" t="str">
        <f>IF(48&gt;$D309,"",IF($E309=1,EOMONTH(EDATE(Bonds!$I309,6*(48-1)),0),EDATE(Bonds!$I309,6*(48-1))))</f>
        <v/>
      </c>
      <c r="BB309" s="16" t="str">
        <f>IF(49&gt;$D309,"",IF($E309=1,EOMONTH(EDATE(Bonds!$I309,6*(49-1)),0),EDATE(Bonds!$I309,6*(49-1))))</f>
        <v/>
      </c>
      <c r="BC309" s="16" t="str">
        <f>IF(50&gt;$D309,"",IF($E309=1,EOMONTH(EDATE(Bonds!$I309,6*(50-1)),0),EDATE(Bonds!$I309,6*(50-1))))</f>
        <v/>
      </c>
      <c r="BD309" s="16" t="str">
        <f>IF(51&gt;$D309,"",IF($E309=1,EOMONTH(EDATE(Bonds!$I309,6*(51-1)),0),EDATE(Bonds!$I309,6*(51-1))))</f>
        <v/>
      </c>
      <c r="BE309" s="16" t="str">
        <f>IF(52&gt;$D309,"",IF($E309=1,EOMONTH(EDATE(Bonds!$I309,6*(52-1)),0),EDATE(Bonds!$I309,6*(52-1))))</f>
        <v/>
      </c>
      <c r="BF309" s="16" t="str">
        <f>IF(53&gt;$D309,"",IF($E309=1,EOMONTH(EDATE(Bonds!$I309,6*(53-1)),0),EDATE(Bonds!$I309,6*(53-1))))</f>
        <v/>
      </c>
      <c r="BG309" s="16" t="str">
        <f>IF(54&gt;$D309,"",IF($E309=1,EOMONTH(EDATE(Bonds!$I309,6*(54-1)),0),EDATE(Bonds!$I309,6*(54-1))))</f>
        <v/>
      </c>
      <c r="BH309" s="16" t="str">
        <f>IF(55&gt;$D309,"",IF($E309=1,EOMONTH(EDATE(Bonds!$I309,6*(55-1)),0),EDATE(Bonds!$I309,6*(55-1))))</f>
        <v/>
      </c>
      <c r="BI309" s="16" t="str">
        <f>IF(56&gt;$D309,"",IF($E309=1,EOMONTH(EDATE(Bonds!$I309,6*(56-1)),0),EDATE(Bonds!$I309,6*(56-1))))</f>
        <v/>
      </c>
      <c r="BJ309" s="16" t="str">
        <f>IF(57&gt;$D309,"",IF($E309=1,EOMONTH(EDATE(Bonds!$I309,6*(57-1)),0),EDATE(Bonds!$I309,6*(57-1))))</f>
        <v/>
      </c>
      <c r="BK309" s="16" t="str">
        <f>IF(58&gt;$D309,"",IF($E309=1,EOMONTH(EDATE(Bonds!$I309,6*(58-1)),0),EDATE(Bonds!$I309,6*(58-1))))</f>
        <v/>
      </c>
      <c r="BL309" s="16" t="str">
        <f>IF(59&gt;$D309,"",IF($E309=1,EOMONTH(EDATE(Bonds!$I309,6*(59-1)),0),EDATE(Bonds!$I309,6*(59-1))))</f>
        <v/>
      </c>
      <c r="BM309" s="16" t="str">
        <f>IF(60&gt;$D309,"",IF($E309=1,EOMONTH(EDATE(Bonds!$I309,6*(60-1)),0),EDATE(Bonds!$I309,6*(60-1))))</f>
        <v/>
      </c>
      <c r="BO309" s="22">
        <f t="shared" si="485"/>
        <v>3.7565785405683505E-2</v>
      </c>
      <c r="BP309" s="22">
        <f t="shared" si="486"/>
        <v>4.0160676278393273E-2</v>
      </c>
      <c r="BQ309" s="22">
        <f t="shared" si="487"/>
        <v>4.1870554774944578E-2</v>
      </c>
      <c r="BR309" s="22">
        <f t="shared" si="488"/>
        <v>4.2944346408813706E-2</v>
      </c>
      <c r="BS309" s="22">
        <f t="shared" si="489"/>
        <v>4.3623509349526628E-2</v>
      </c>
      <c r="BT309" s="22">
        <f t="shared" si="490"/>
        <v>4.4041581237153717E-2</v>
      </c>
      <c r="BU309" s="22">
        <f t="shared" si="491"/>
        <v>4.4317074211346924E-2</v>
      </c>
      <c r="BV309" s="22">
        <f t="shared" si="492"/>
        <v>4.4510349250378764E-2</v>
      </c>
      <c r="BW309" s="22">
        <f t="shared" si="493"/>
        <v>4.4674613164434704E-2</v>
      </c>
      <c r="BX309" s="22">
        <f t="shared" si="494"/>
        <v>4.4833625781918747E-2</v>
      </c>
      <c r="BY309" s="22">
        <f t="shared" si="495"/>
        <v>4.5010512910652625E-2</v>
      </c>
      <c r="BZ309" s="22">
        <f t="shared" si="496"/>
        <v>4.5210114329299472E-2</v>
      </c>
      <c r="CA309" s="22">
        <f t="shared" si="497"/>
        <v>4.5440922075908718E-2</v>
      </c>
      <c r="CB309" s="22">
        <f t="shared" si="498"/>
        <v>4.5696854602848114E-2</v>
      </c>
      <c r="CC309" s="22">
        <f t="shared" si="499"/>
        <v>4.5984524498779974E-2</v>
      </c>
      <c r="CD309" s="22">
        <f t="shared" si="500"/>
        <v>4.6291383442721178E-2</v>
      </c>
      <c r="CE309" s="22">
        <f t="shared" si="501"/>
        <v>4.6623645537634352E-2</v>
      </c>
      <c r="CF309" s="22">
        <f t="shared" si="502"/>
        <v>4.6966325803694697E-2</v>
      </c>
      <c r="CG309" s="22">
        <f t="shared" si="503"/>
        <v>4.7326545055286634E-2</v>
      </c>
      <c r="CH309" s="22">
        <f t="shared" si="504"/>
        <v>4.7690605889772114E-2</v>
      </c>
      <c r="CI309" s="22">
        <f t="shared" si="505"/>
        <v>4.8062733545475515E-2</v>
      </c>
      <c r="CJ309" s="22">
        <f t="shared" si="506"/>
        <v>4.8429443223478592E-2</v>
      </c>
      <c r="CK309" s="22">
        <f t="shared" si="507"/>
        <v>4.8799858255796857E-2</v>
      </c>
      <c r="CL309" s="22">
        <f t="shared" si="508"/>
        <v>4.9159299064806136E-2</v>
      </c>
      <c r="CM309" s="22">
        <f t="shared" si="509"/>
        <v>4.9517382545170303E-2</v>
      </c>
      <c r="CN309" s="22">
        <f t="shared" si="510"/>
        <v>4.986051383334713E-2</v>
      </c>
      <c r="CO309" s="22">
        <f t="shared" si="511"/>
        <v>5.0198416914347857E-2</v>
      </c>
      <c r="CP309" s="22">
        <f t="shared" si="512"/>
        <v>5.0520467743513063E-2</v>
      </c>
      <c r="CQ309" s="22">
        <f t="shared" si="513"/>
        <v>5.0832622154490456E-2</v>
      </c>
      <c r="CR309" s="22">
        <f t="shared" si="514"/>
        <v>5.1125631182393605E-2</v>
      </c>
      <c r="CS309" s="22">
        <f t="shared" si="515"/>
        <v>5.140851143245688E-2</v>
      </c>
      <c r="CT309" s="22">
        <f t="shared" si="516"/>
        <v>5.1671525730408396E-2</v>
      </c>
      <c r="CU309" s="22">
        <f t="shared" si="517"/>
        <v>5.1923018464972291E-2</v>
      </c>
      <c r="CV309" s="22">
        <f t="shared" si="518"/>
        <v>5.2154549575212379E-2</v>
      </c>
      <c r="CW309" s="22">
        <f t="shared" si="519"/>
        <v>5.2373661446977436E-2</v>
      </c>
      <c r="CX309" s="22">
        <f t="shared" si="520"/>
        <v>5.2574231354615371E-2</v>
      </c>
      <c r="CY309" s="22">
        <f t="shared" si="521"/>
        <v>5.2760712961394216E-2</v>
      </c>
      <c r="CZ309" s="22">
        <f t="shared" si="522"/>
        <v>5.29282837997146E-2</v>
      </c>
      <c r="DA309" s="22">
        <f t="shared" si="523"/>
        <v>5.3082672355175761E-2</v>
      </c>
      <c r="DB309" s="22" t="str">
        <f t="shared" si="524"/>
        <v/>
      </c>
      <c r="DC309" s="22" t="str">
        <f t="shared" si="525"/>
        <v/>
      </c>
      <c r="DD309" s="22" t="str">
        <f t="shared" si="526"/>
        <v/>
      </c>
      <c r="DE309" s="22" t="str">
        <f t="shared" si="527"/>
        <v/>
      </c>
      <c r="DF309" s="22" t="str">
        <f t="shared" si="528"/>
        <v/>
      </c>
      <c r="DG309" s="22" t="str">
        <f t="shared" si="529"/>
        <v/>
      </c>
      <c r="DH309" s="22" t="str">
        <f t="shared" si="530"/>
        <v/>
      </c>
      <c r="DI309" s="22" t="str">
        <f t="shared" si="531"/>
        <v/>
      </c>
      <c r="DJ309" s="22" t="str">
        <f t="shared" si="532"/>
        <v/>
      </c>
      <c r="DK309" s="22" t="str">
        <f t="shared" si="533"/>
        <v/>
      </c>
      <c r="DL309" s="22" t="str">
        <f t="shared" si="534"/>
        <v/>
      </c>
      <c r="DM309" s="22" t="str">
        <f t="shared" si="535"/>
        <v/>
      </c>
      <c r="DN309" s="22" t="str">
        <f t="shared" si="536"/>
        <v/>
      </c>
      <c r="DO309" s="22" t="str">
        <f t="shared" si="537"/>
        <v/>
      </c>
      <c r="DP309" s="22" t="str">
        <f t="shared" si="538"/>
        <v/>
      </c>
      <c r="DQ309" s="22" t="str">
        <f t="shared" si="539"/>
        <v/>
      </c>
      <c r="DR309" s="22" t="str">
        <f t="shared" si="540"/>
        <v/>
      </c>
      <c r="DS309" s="22" t="str">
        <f t="shared" si="541"/>
        <v/>
      </c>
      <c r="DT309" s="22" t="str">
        <f t="shared" si="542"/>
        <v/>
      </c>
      <c r="DU309" s="22" t="str">
        <f t="shared" si="543"/>
        <v/>
      </c>
      <c r="DV309" s="22" t="str">
        <f t="shared" si="544"/>
        <v/>
      </c>
      <c r="DX309" s="18">
        <f t="shared" si="545"/>
        <v>1.4895388133841623</v>
      </c>
      <c r="DY309" s="18">
        <f t="shared" si="546"/>
        <v>1.4594619272889031</v>
      </c>
      <c r="DZ309" s="18">
        <f t="shared" si="547"/>
        <v>1.4273135079856423</v>
      </c>
      <c r="EA309" s="18">
        <f t="shared" si="548"/>
        <v>1.3952963441609516</v>
      </c>
      <c r="EB309" s="18">
        <f t="shared" si="549"/>
        <v>1.3633861935296498</v>
      </c>
      <c r="EC309" s="18">
        <f t="shared" si="550"/>
        <v>1.3327126866041092</v>
      </c>
      <c r="ED309" s="18">
        <f t="shared" si="551"/>
        <v>1.3023054764526343</v>
      </c>
      <c r="EE309" s="18">
        <f t="shared" si="552"/>
        <v>1.2730906410805114</v>
      </c>
      <c r="EF309" s="18">
        <f t="shared" si="553"/>
        <v>1.2439867182590296</v>
      </c>
      <c r="EG309" s="18">
        <f t="shared" si="554"/>
        <v>1.2158247366554362</v>
      </c>
      <c r="EH309" s="18">
        <f t="shared" si="555"/>
        <v>1.187563473501277</v>
      </c>
      <c r="EI309" s="18">
        <f t="shared" si="556"/>
        <v>1.1598896153419083</v>
      </c>
      <c r="EJ309" s="18">
        <f t="shared" si="557"/>
        <v>1.132134601089398</v>
      </c>
      <c r="EK309" s="18">
        <f t="shared" si="558"/>
        <v>1.1050157277736523</v>
      </c>
      <c r="EL309" s="18">
        <f t="shared" si="559"/>
        <v>1.0776195484865898</v>
      </c>
      <c r="EM309" s="18">
        <f t="shared" si="560"/>
        <v>1.0508424452502489</v>
      </c>
      <c r="EN309" s="18">
        <f t="shared" si="561"/>
        <v>1.0238135426126491</v>
      </c>
      <c r="EO309" s="18">
        <f t="shared" si="562"/>
        <v>0.99744039190687617</v>
      </c>
      <c r="EP309" s="18">
        <f t="shared" si="563"/>
        <v>0.97088221473842451</v>
      </c>
      <c r="EQ309" s="18">
        <f t="shared" si="564"/>
        <v>0.94489973103491143</v>
      </c>
      <c r="ER309" s="18">
        <f t="shared" si="565"/>
        <v>0.91896116389425853</v>
      </c>
      <c r="ES309" s="18">
        <f t="shared" si="566"/>
        <v>0.89380688230531158</v>
      </c>
      <c r="ET309" s="18">
        <f t="shared" si="567"/>
        <v>0.86864052201095365</v>
      </c>
      <c r="EU309" s="18">
        <f t="shared" si="568"/>
        <v>0.84431696797945044</v>
      </c>
      <c r="EV309" s="18">
        <f t="shared" si="569"/>
        <v>0.82006175480694066</v>
      </c>
      <c r="EW309" s="18">
        <f t="shared" si="570"/>
        <v>0.79669345078379394</v>
      </c>
      <c r="EX309" s="18">
        <f t="shared" si="571"/>
        <v>0.77346184699107834</v>
      </c>
      <c r="EY309" s="18">
        <f t="shared" si="572"/>
        <v>0.75102279908467029</v>
      </c>
      <c r="EZ309" s="18">
        <f t="shared" si="573"/>
        <v>0.72889990638470192</v>
      </c>
      <c r="FA309" s="18">
        <f t="shared" si="574"/>
        <v>0.70770248345346387</v>
      </c>
      <c r="FB309" s="18">
        <f t="shared" si="575"/>
        <v>0.6867373183020421</v>
      </c>
      <c r="FC309" s="18">
        <f t="shared" si="576"/>
        <v>0.66669411843766047</v>
      </c>
      <c r="FD309" s="18">
        <f t="shared" si="577"/>
        <v>0.64691165708319254</v>
      </c>
      <c r="FE309" s="18">
        <f t="shared" si="578"/>
        <v>0.62803546143461231</v>
      </c>
      <c r="FF309" s="18">
        <f t="shared" si="579"/>
        <v>0.60943780416446214</v>
      </c>
      <c r="FG309" s="18">
        <f t="shared" si="580"/>
        <v>0.59162474108851915</v>
      </c>
      <c r="FH309" s="18">
        <f t="shared" si="581"/>
        <v>0.57419864690271827</v>
      </c>
      <c r="FI309" s="18">
        <f t="shared" si="582"/>
        <v>0.55762070634991012</v>
      </c>
      <c r="FJ309" s="18">
        <f t="shared" si="583"/>
        <v>36.630143314120353</v>
      </c>
      <c r="FK309" s="18">
        <f t="shared" si="584"/>
        <v>0</v>
      </c>
      <c r="FL309" s="18">
        <f t="shared" si="585"/>
        <v>0</v>
      </c>
      <c r="FM309" s="18">
        <f t="shared" si="586"/>
        <v>0</v>
      </c>
      <c r="FN309" s="18">
        <f t="shared" si="587"/>
        <v>0</v>
      </c>
      <c r="FO309" s="18">
        <f t="shared" si="588"/>
        <v>0</v>
      </c>
      <c r="FP309" s="18">
        <f t="shared" si="589"/>
        <v>0</v>
      </c>
      <c r="FQ309" s="18">
        <f t="shared" si="590"/>
        <v>0</v>
      </c>
      <c r="FR309" s="18">
        <f t="shared" si="591"/>
        <v>0</v>
      </c>
      <c r="FS309" s="18">
        <f t="shared" si="592"/>
        <v>0</v>
      </c>
      <c r="FT309" s="18">
        <f t="shared" si="593"/>
        <v>0</v>
      </c>
      <c r="FU309" s="18">
        <f t="shared" si="594"/>
        <v>0</v>
      </c>
      <c r="FV309" s="18">
        <f t="shared" si="595"/>
        <v>0</v>
      </c>
      <c r="FW309" s="18">
        <f t="shared" si="596"/>
        <v>0</v>
      </c>
      <c r="FX309" s="18">
        <f t="shared" si="597"/>
        <v>0</v>
      </c>
      <c r="FY309" s="18">
        <f t="shared" si="598"/>
        <v>0</v>
      </c>
      <c r="FZ309" s="18">
        <f t="shared" si="599"/>
        <v>0</v>
      </c>
      <c r="GA309" s="18">
        <f t="shared" si="600"/>
        <v>0</v>
      </c>
      <c r="GB309" s="18">
        <f t="shared" si="601"/>
        <v>0</v>
      </c>
      <c r="GC309" s="18">
        <f t="shared" si="602"/>
        <v>0</v>
      </c>
      <c r="GD309" s="18">
        <f t="shared" si="603"/>
        <v>0</v>
      </c>
      <c r="GE309" s="18">
        <f t="shared" si="604"/>
        <v>0</v>
      </c>
    </row>
    <row r="310" spans="1:187" x14ac:dyDescent="0.2">
      <c r="A310">
        <v>307</v>
      </c>
      <c r="B310" s="16">
        <f>Bonds!B310</f>
        <v>53281</v>
      </c>
      <c r="C310" s="17">
        <f>Bonds!C310</f>
        <v>4.625</v>
      </c>
      <c r="D310">
        <f>Bonds!Q310</f>
        <v>39</v>
      </c>
      <c r="E310">
        <f t="shared" si="484"/>
        <v>0</v>
      </c>
      <c r="F310" s="16">
        <f>IF(1&gt;$D310,"",IF($E310=1,EOMONTH(EDATE(Bonds!$I310,6*(1-1)),0),EDATE(Bonds!$I310,6*(1-1))))</f>
        <v>46341</v>
      </c>
      <c r="G310" s="16">
        <f>IF(2&gt;$D310,"",IF($E310=1,EOMONTH(EDATE(Bonds!$I310,6*(2-1)),0),EDATE(Bonds!$I310,6*(2-1))))</f>
        <v>46522</v>
      </c>
      <c r="H310" s="16">
        <f>IF(3&gt;$D310,"",IF($E310=1,EOMONTH(EDATE(Bonds!$I310,6*(3-1)),0),EDATE(Bonds!$I310,6*(3-1))))</f>
        <v>46706</v>
      </c>
      <c r="I310" s="16">
        <f>IF(4&gt;$D310,"",IF($E310=1,EOMONTH(EDATE(Bonds!$I310,6*(4-1)),0),EDATE(Bonds!$I310,6*(4-1))))</f>
        <v>46888</v>
      </c>
      <c r="J310" s="16">
        <f>IF(5&gt;$D310,"",IF($E310=1,EOMONTH(EDATE(Bonds!$I310,6*(5-1)),0),EDATE(Bonds!$I310,6*(5-1))))</f>
        <v>47072</v>
      </c>
      <c r="K310" s="16">
        <f>IF(6&gt;$D310,"",IF($E310=1,EOMONTH(EDATE(Bonds!$I310,6*(6-1)),0),EDATE(Bonds!$I310,6*(6-1))))</f>
        <v>47253</v>
      </c>
      <c r="L310" s="16">
        <f>IF(7&gt;$D310,"",IF($E310=1,EOMONTH(EDATE(Bonds!$I310,6*(7-1)),0),EDATE(Bonds!$I310,6*(7-1))))</f>
        <v>47437</v>
      </c>
      <c r="M310" s="16">
        <f>IF(8&gt;$D310,"",IF($E310=1,EOMONTH(EDATE(Bonds!$I310,6*(8-1)),0),EDATE(Bonds!$I310,6*(8-1))))</f>
        <v>47618</v>
      </c>
      <c r="N310" s="16">
        <f>IF(9&gt;$D310,"",IF($E310=1,EOMONTH(EDATE(Bonds!$I310,6*(9-1)),0),EDATE(Bonds!$I310,6*(9-1))))</f>
        <v>47802</v>
      </c>
      <c r="O310" s="16">
        <f>IF(10&gt;$D310,"",IF($E310=1,EOMONTH(EDATE(Bonds!$I310,6*(10-1)),0),EDATE(Bonds!$I310,6*(10-1))))</f>
        <v>47983</v>
      </c>
      <c r="P310" s="16">
        <f>IF(11&gt;$D310,"",IF($E310=1,EOMONTH(EDATE(Bonds!$I310,6*(11-1)),0),EDATE(Bonds!$I310,6*(11-1))))</f>
        <v>48167</v>
      </c>
      <c r="Q310" s="16">
        <f>IF(12&gt;$D310,"",IF($E310=1,EOMONTH(EDATE(Bonds!$I310,6*(12-1)),0),EDATE(Bonds!$I310,6*(12-1))))</f>
        <v>48349</v>
      </c>
      <c r="R310" s="16">
        <f>IF(13&gt;$D310,"",IF($E310=1,EOMONTH(EDATE(Bonds!$I310,6*(13-1)),0),EDATE(Bonds!$I310,6*(13-1))))</f>
        <v>48533</v>
      </c>
      <c r="S310" s="16">
        <f>IF(14&gt;$D310,"",IF($E310=1,EOMONTH(EDATE(Bonds!$I310,6*(14-1)),0),EDATE(Bonds!$I310,6*(14-1))))</f>
        <v>48714</v>
      </c>
      <c r="T310" s="16">
        <f>IF(15&gt;$D310,"",IF($E310=1,EOMONTH(EDATE(Bonds!$I310,6*(15-1)),0),EDATE(Bonds!$I310,6*(15-1))))</f>
        <v>48898</v>
      </c>
      <c r="U310" s="16">
        <f>IF(16&gt;$D310,"",IF($E310=1,EOMONTH(EDATE(Bonds!$I310,6*(16-1)),0),EDATE(Bonds!$I310,6*(16-1))))</f>
        <v>49079</v>
      </c>
      <c r="V310" s="16">
        <f>IF(17&gt;$D310,"",IF($E310=1,EOMONTH(EDATE(Bonds!$I310,6*(17-1)),0),EDATE(Bonds!$I310,6*(17-1))))</f>
        <v>49263</v>
      </c>
      <c r="W310" s="16">
        <f>IF(18&gt;$D310,"",IF($E310=1,EOMONTH(EDATE(Bonds!$I310,6*(18-1)),0),EDATE(Bonds!$I310,6*(18-1))))</f>
        <v>49444</v>
      </c>
      <c r="X310" s="16">
        <f>IF(19&gt;$D310,"",IF($E310=1,EOMONTH(EDATE(Bonds!$I310,6*(19-1)),0),EDATE(Bonds!$I310,6*(19-1))))</f>
        <v>49628</v>
      </c>
      <c r="Y310" s="16">
        <f>IF(20&gt;$D310,"",IF($E310=1,EOMONTH(EDATE(Bonds!$I310,6*(20-1)),0),EDATE(Bonds!$I310,6*(20-1))))</f>
        <v>49810</v>
      </c>
      <c r="Z310" s="16">
        <f>IF(21&gt;$D310,"",IF($E310=1,EOMONTH(EDATE(Bonds!$I310,6*(21-1)),0),EDATE(Bonds!$I310,6*(21-1))))</f>
        <v>49994</v>
      </c>
      <c r="AA310" s="16">
        <f>IF(22&gt;$D310,"",IF($E310=1,EOMONTH(EDATE(Bonds!$I310,6*(22-1)),0),EDATE(Bonds!$I310,6*(22-1))))</f>
        <v>50175</v>
      </c>
      <c r="AB310" s="16">
        <f>IF(23&gt;$D310,"",IF($E310=1,EOMONTH(EDATE(Bonds!$I310,6*(23-1)),0),EDATE(Bonds!$I310,6*(23-1))))</f>
        <v>50359</v>
      </c>
      <c r="AC310" s="16">
        <f>IF(24&gt;$D310,"",IF($E310=1,EOMONTH(EDATE(Bonds!$I310,6*(24-1)),0),EDATE(Bonds!$I310,6*(24-1))))</f>
        <v>50540</v>
      </c>
      <c r="AD310" s="16">
        <f>IF(25&gt;$D310,"",IF($E310=1,EOMONTH(EDATE(Bonds!$I310,6*(25-1)),0),EDATE(Bonds!$I310,6*(25-1))))</f>
        <v>50724</v>
      </c>
      <c r="AE310" s="16">
        <f>IF(26&gt;$D310,"",IF($E310=1,EOMONTH(EDATE(Bonds!$I310,6*(26-1)),0),EDATE(Bonds!$I310,6*(26-1))))</f>
        <v>50905</v>
      </c>
      <c r="AF310" s="16">
        <f>IF(27&gt;$D310,"",IF($E310=1,EOMONTH(EDATE(Bonds!$I310,6*(27-1)),0),EDATE(Bonds!$I310,6*(27-1))))</f>
        <v>51089</v>
      </c>
      <c r="AG310" s="16">
        <f>IF(28&gt;$D310,"",IF($E310=1,EOMONTH(EDATE(Bonds!$I310,6*(28-1)),0),EDATE(Bonds!$I310,6*(28-1))))</f>
        <v>51271</v>
      </c>
      <c r="AH310" s="16">
        <f>IF(29&gt;$D310,"",IF($E310=1,EOMONTH(EDATE(Bonds!$I310,6*(29-1)),0),EDATE(Bonds!$I310,6*(29-1))))</f>
        <v>51455</v>
      </c>
      <c r="AI310" s="16">
        <f>IF(30&gt;$D310,"",IF($E310=1,EOMONTH(EDATE(Bonds!$I310,6*(30-1)),0),EDATE(Bonds!$I310,6*(30-1))))</f>
        <v>51636</v>
      </c>
      <c r="AJ310" s="16">
        <f>IF(31&gt;$D310,"",IF($E310=1,EOMONTH(EDATE(Bonds!$I310,6*(31-1)),0),EDATE(Bonds!$I310,6*(31-1))))</f>
        <v>51820</v>
      </c>
      <c r="AK310" s="16">
        <f>IF(32&gt;$D310,"",IF($E310=1,EOMONTH(EDATE(Bonds!$I310,6*(32-1)),0),EDATE(Bonds!$I310,6*(32-1))))</f>
        <v>52001</v>
      </c>
      <c r="AL310" s="16">
        <f>IF(33&gt;$D310,"",IF($E310=1,EOMONTH(EDATE(Bonds!$I310,6*(33-1)),0),EDATE(Bonds!$I310,6*(33-1))))</f>
        <v>52185</v>
      </c>
      <c r="AM310" s="16">
        <f>IF(34&gt;$D310,"",IF($E310=1,EOMONTH(EDATE(Bonds!$I310,6*(34-1)),0),EDATE(Bonds!$I310,6*(34-1))))</f>
        <v>52366</v>
      </c>
      <c r="AN310" s="16">
        <f>IF(35&gt;$D310,"",IF($E310=1,EOMONTH(EDATE(Bonds!$I310,6*(35-1)),0),EDATE(Bonds!$I310,6*(35-1))))</f>
        <v>52550</v>
      </c>
      <c r="AO310" s="16">
        <f>IF(36&gt;$D310,"",IF($E310=1,EOMONTH(EDATE(Bonds!$I310,6*(36-1)),0),EDATE(Bonds!$I310,6*(36-1))))</f>
        <v>52732</v>
      </c>
      <c r="AP310" s="16">
        <f>IF(37&gt;$D310,"",IF($E310=1,EOMONTH(EDATE(Bonds!$I310,6*(37-1)),0),EDATE(Bonds!$I310,6*(37-1))))</f>
        <v>52916</v>
      </c>
      <c r="AQ310" s="16">
        <f>IF(38&gt;$D310,"",IF($E310=1,EOMONTH(EDATE(Bonds!$I310,6*(38-1)),0),EDATE(Bonds!$I310,6*(38-1))))</f>
        <v>53097</v>
      </c>
      <c r="AR310" s="16">
        <f>IF(39&gt;$D310,"",IF($E310=1,EOMONTH(EDATE(Bonds!$I310,6*(39-1)),0),EDATE(Bonds!$I310,6*(39-1))))</f>
        <v>53281</v>
      </c>
      <c r="AS310" s="16" t="str">
        <f>IF(40&gt;$D310,"",IF($E310=1,EOMONTH(EDATE(Bonds!$I310,6*(40-1)),0),EDATE(Bonds!$I310,6*(40-1))))</f>
        <v/>
      </c>
      <c r="AT310" s="16" t="str">
        <f>IF(41&gt;$D310,"",IF($E310=1,EOMONTH(EDATE(Bonds!$I310,6*(41-1)),0),EDATE(Bonds!$I310,6*(41-1))))</f>
        <v/>
      </c>
      <c r="AU310" s="16" t="str">
        <f>IF(42&gt;$D310,"",IF($E310=1,EOMONTH(EDATE(Bonds!$I310,6*(42-1)),0),EDATE(Bonds!$I310,6*(42-1))))</f>
        <v/>
      </c>
      <c r="AV310" s="16" t="str">
        <f>IF(43&gt;$D310,"",IF($E310=1,EOMONTH(EDATE(Bonds!$I310,6*(43-1)),0),EDATE(Bonds!$I310,6*(43-1))))</f>
        <v/>
      </c>
      <c r="AW310" s="16" t="str">
        <f>IF(44&gt;$D310,"",IF($E310=1,EOMONTH(EDATE(Bonds!$I310,6*(44-1)),0),EDATE(Bonds!$I310,6*(44-1))))</f>
        <v/>
      </c>
      <c r="AX310" s="16" t="str">
        <f>IF(45&gt;$D310,"",IF($E310=1,EOMONTH(EDATE(Bonds!$I310,6*(45-1)),0),EDATE(Bonds!$I310,6*(45-1))))</f>
        <v/>
      </c>
      <c r="AY310" s="16" t="str">
        <f>IF(46&gt;$D310,"",IF($E310=1,EOMONTH(EDATE(Bonds!$I310,6*(46-1)),0),EDATE(Bonds!$I310,6*(46-1))))</f>
        <v/>
      </c>
      <c r="AZ310" s="16" t="str">
        <f>IF(47&gt;$D310,"",IF($E310=1,EOMONTH(EDATE(Bonds!$I310,6*(47-1)),0),EDATE(Bonds!$I310,6*(47-1))))</f>
        <v/>
      </c>
      <c r="BA310" s="16" t="str">
        <f>IF(48&gt;$D310,"",IF($E310=1,EOMONTH(EDATE(Bonds!$I310,6*(48-1)),0),EDATE(Bonds!$I310,6*(48-1))))</f>
        <v/>
      </c>
      <c r="BB310" s="16" t="str">
        <f>IF(49&gt;$D310,"",IF($E310=1,EOMONTH(EDATE(Bonds!$I310,6*(49-1)),0),EDATE(Bonds!$I310,6*(49-1))))</f>
        <v/>
      </c>
      <c r="BC310" s="16" t="str">
        <f>IF(50&gt;$D310,"",IF($E310=1,EOMONTH(EDATE(Bonds!$I310,6*(50-1)),0),EDATE(Bonds!$I310,6*(50-1))))</f>
        <v/>
      </c>
      <c r="BD310" s="16" t="str">
        <f>IF(51&gt;$D310,"",IF($E310=1,EOMONTH(EDATE(Bonds!$I310,6*(51-1)),0),EDATE(Bonds!$I310,6*(51-1))))</f>
        <v/>
      </c>
      <c r="BE310" s="16" t="str">
        <f>IF(52&gt;$D310,"",IF($E310=1,EOMONTH(EDATE(Bonds!$I310,6*(52-1)),0),EDATE(Bonds!$I310,6*(52-1))))</f>
        <v/>
      </c>
      <c r="BF310" s="16" t="str">
        <f>IF(53&gt;$D310,"",IF($E310=1,EOMONTH(EDATE(Bonds!$I310,6*(53-1)),0),EDATE(Bonds!$I310,6*(53-1))))</f>
        <v/>
      </c>
      <c r="BG310" s="16" t="str">
        <f>IF(54&gt;$D310,"",IF($E310=1,EOMONTH(EDATE(Bonds!$I310,6*(54-1)),0),EDATE(Bonds!$I310,6*(54-1))))</f>
        <v/>
      </c>
      <c r="BH310" s="16" t="str">
        <f>IF(55&gt;$D310,"",IF($E310=1,EOMONTH(EDATE(Bonds!$I310,6*(55-1)),0),EDATE(Bonds!$I310,6*(55-1))))</f>
        <v/>
      </c>
      <c r="BI310" s="16" t="str">
        <f>IF(56&gt;$D310,"",IF($E310=1,EOMONTH(EDATE(Bonds!$I310,6*(56-1)),0),EDATE(Bonds!$I310,6*(56-1))))</f>
        <v/>
      </c>
      <c r="BJ310" s="16" t="str">
        <f>IF(57&gt;$D310,"",IF($E310=1,EOMONTH(EDATE(Bonds!$I310,6*(57-1)),0),EDATE(Bonds!$I310,6*(57-1))))</f>
        <v/>
      </c>
      <c r="BK310" s="16" t="str">
        <f>IF(58&gt;$D310,"",IF($E310=1,EOMONTH(EDATE(Bonds!$I310,6*(58-1)),0),EDATE(Bonds!$I310,6*(58-1))))</f>
        <v/>
      </c>
      <c r="BL310" s="16" t="str">
        <f>IF(59&gt;$D310,"",IF($E310=1,EOMONTH(EDATE(Bonds!$I310,6*(59-1)),0),EDATE(Bonds!$I310,6*(59-1))))</f>
        <v/>
      </c>
      <c r="BM310" s="16" t="str">
        <f>IF(60&gt;$D310,"",IF($E310=1,EOMONTH(EDATE(Bonds!$I310,6*(60-1)),0),EDATE(Bonds!$I310,6*(60-1))))</f>
        <v/>
      </c>
      <c r="BO310" s="22">
        <f t="shared" si="485"/>
        <v>3.7565785405683505E-2</v>
      </c>
      <c r="BP310" s="22">
        <f t="shared" si="486"/>
        <v>4.0160676278393273E-2</v>
      </c>
      <c r="BQ310" s="22">
        <f t="shared" si="487"/>
        <v>4.1870554774944578E-2</v>
      </c>
      <c r="BR310" s="22">
        <f t="shared" si="488"/>
        <v>4.2944346408813706E-2</v>
      </c>
      <c r="BS310" s="22">
        <f t="shared" si="489"/>
        <v>4.3623509349526628E-2</v>
      </c>
      <c r="BT310" s="22">
        <f t="shared" si="490"/>
        <v>4.4041581237153717E-2</v>
      </c>
      <c r="BU310" s="22">
        <f t="shared" si="491"/>
        <v>4.4317074211346924E-2</v>
      </c>
      <c r="BV310" s="22">
        <f t="shared" si="492"/>
        <v>4.4510349250378764E-2</v>
      </c>
      <c r="BW310" s="22">
        <f t="shared" si="493"/>
        <v>4.4674613164434704E-2</v>
      </c>
      <c r="BX310" s="22">
        <f t="shared" si="494"/>
        <v>4.4833625781918747E-2</v>
      </c>
      <c r="BY310" s="22">
        <f t="shared" si="495"/>
        <v>4.5010512910652625E-2</v>
      </c>
      <c r="BZ310" s="22">
        <f t="shared" si="496"/>
        <v>4.5210114329299472E-2</v>
      </c>
      <c r="CA310" s="22">
        <f t="shared" si="497"/>
        <v>4.5440922075908718E-2</v>
      </c>
      <c r="CB310" s="22">
        <f t="shared" si="498"/>
        <v>4.5696854602848114E-2</v>
      </c>
      <c r="CC310" s="22">
        <f t="shared" si="499"/>
        <v>4.5984524498779974E-2</v>
      </c>
      <c r="CD310" s="22">
        <f t="shared" si="500"/>
        <v>4.6291383442721178E-2</v>
      </c>
      <c r="CE310" s="22">
        <f t="shared" si="501"/>
        <v>4.6623645537634352E-2</v>
      </c>
      <c r="CF310" s="22">
        <f t="shared" si="502"/>
        <v>4.6966325803694697E-2</v>
      </c>
      <c r="CG310" s="22">
        <f t="shared" si="503"/>
        <v>4.7326545055286634E-2</v>
      </c>
      <c r="CH310" s="22">
        <f t="shared" si="504"/>
        <v>4.7690605889772114E-2</v>
      </c>
      <c r="CI310" s="22">
        <f t="shared" si="505"/>
        <v>4.8062733545475515E-2</v>
      </c>
      <c r="CJ310" s="22">
        <f t="shared" si="506"/>
        <v>4.8429443223478592E-2</v>
      </c>
      <c r="CK310" s="22">
        <f t="shared" si="507"/>
        <v>4.8799858255796857E-2</v>
      </c>
      <c r="CL310" s="22">
        <f t="shared" si="508"/>
        <v>4.9159299064806136E-2</v>
      </c>
      <c r="CM310" s="22">
        <f t="shared" si="509"/>
        <v>4.9517382545170303E-2</v>
      </c>
      <c r="CN310" s="22">
        <f t="shared" si="510"/>
        <v>4.986051383334713E-2</v>
      </c>
      <c r="CO310" s="22">
        <f t="shared" si="511"/>
        <v>5.0198416914347857E-2</v>
      </c>
      <c r="CP310" s="22">
        <f t="shared" si="512"/>
        <v>5.0520467743513063E-2</v>
      </c>
      <c r="CQ310" s="22">
        <f t="shared" si="513"/>
        <v>5.0832622154490456E-2</v>
      </c>
      <c r="CR310" s="22">
        <f t="shared" si="514"/>
        <v>5.1125631182393605E-2</v>
      </c>
      <c r="CS310" s="22">
        <f t="shared" si="515"/>
        <v>5.140851143245688E-2</v>
      </c>
      <c r="CT310" s="22">
        <f t="shared" si="516"/>
        <v>5.1671525730408396E-2</v>
      </c>
      <c r="CU310" s="22">
        <f t="shared" si="517"/>
        <v>5.1923018464972291E-2</v>
      </c>
      <c r="CV310" s="22">
        <f t="shared" si="518"/>
        <v>5.2154549575212379E-2</v>
      </c>
      <c r="CW310" s="22">
        <f t="shared" si="519"/>
        <v>5.2373661446977436E-2</v>
      </c>
      <c r="CX310" s="22">
        <f t="shared" si="520"/>
        <v>5.2574231354615371E-2</v>
      </c>
      <c r="CY310" s="22">
        <f t="shared" si="521"/>
        <v>5.2760712961394216E-2</v>
      </c>
      <c r="CZ310" s="22">
        <f t="shared" si="522"/>
        <v>5.29282837997146E-2</v>
      </c>
      <c r="DA310" s="22">
        <f t="shared" si="523"/>
        <v>5.3082672355175761E-2</v>
      </c>
      <c r="DB310" s="22" t="str">
        <f t="shared" si="524"/>
        <v/>
      </c>
      <c r="DC310" s="22" t="str">
        <f t="shared" si="525"/>
        <v/>
      </c>
      <c r="DD310" s="22" t="str">
        <f t="shared" si="526"/>
        <v/>
      </c>
      <c r="DE310" s="22" t="str">
        <f t="shared" si="527"/>
        <v/>
      </c>
      <c r="DF310" s="22" t="str">
        <f t="shared" si="528"/>
        <v/>
      </c>
      <c r="DG310" s="22" t="str">
        <f t="shared" si="529"/>
        <v/>
      </c>
      <c r="DH310" s="22" t="str">
        <f t="shared" si="530"/>
        <v/>
      </c>
      <c r="DI310" s="22" t="str">
        <f t="shared" si="531"/>
        <v/>
      </c>
      <c r="DJ310" s="22" t="str">
        <f t="shared" si="532"/>
        <v/>
      </c>
      <c r="DK310" s="22" t="str">
        <f t="shared" si="533"/>
        <v/>
      </c>
      <c r="DL310" s="22" t="str">
        <f t="shared" si="534"/>
        <v/>
      </c>
      <c r="DM310" s="22" t="str">
        <f t="shared" si="535"/>
        <v/>
      </c>
      <c r="DN310" s="22" t="str">
        <f t="shared" si="536"/>
        <v/>
      </c>
      <c r="DO310" s="22" t="str">
        <f t="shared" si="537"/>
        <v/>
      </c>
      <c r="DP310" s="22" t="str">
        <f t="shared" si="538"/>
        <v/>
      </c>
      <c r="DQ310" s="22" t="str">
        <f t="shared" si="539"/>
        <v/>
      </c>
      <c r="DR310" s="22" t="str">
        <f t="shared" si="540"/>
        <v/>
      </c>
      <c r="DS310" s="22" t="str">
        <f t="shared" si="541"/>
        <v/>
      </c>
      <c r="DT310" s="22" t="str">
        <f t="shared" si="542"/>
        <v/>
      </c>
      <c r="DU310" s="22" t="str">
        <f t="shared" si="543"/>
        <v/>
      </c>
      <c r="DV310" s="22" t="str">
        <f t="shared" si="544"/>
        <v/>
      </c>
      <c r="DX310" s="18">
        <f t="shared" si="545"/>
        <v>2.2963723373005833</v>
      </c>
      <c r="DY310" s="18">
        <f t="shared" si="546"/>
        <v>2.2500038045703925</v>
      </c>
      <c r="DZ310" s="18">
        <f t="shared" si="547"/>
        <v>2.2004416581445319</v>
      </c>
      <c r="EA310" s="18">
        <f t="shared" si="548"/>
        <v>2.1510818639148002</v>
      </c>
      <c r="EB310" s="18">
        <f t="shared" si="549"/>
        <v>2.1018870483582104</v>
      </c>
      <c r="EC310" s="18">
        <f t="shared" si="550"/>
        <v>2.0545987251813349</v>
      </c>
      <c r="ED310" s="18">
        <f t="shared" si="551"/>
        <v>2.007720942864478</v>
      </c>
      <c r="EE310" s="18">
        <f t="shared" si="552"/>
        <v>1.9626814049991219</v>
      </c>
      <c r="EF310" s="18">
        <f t="shared" si="553"/>
        <v>1.917812857316004</v>
      </c>
      <c r="EG310" s="18">
        <f t="shared" si="554"/>
        <v>1.8743964690104642</v>
      </c>
      <c r="EH310" s="18">
        <f t="shared" si="555"/>
        <v>1.830827021647802</v>
      </c>
      <c r="EI310" s="18">
        <f t="shared" si="556"/>
        <v>1.7881631569854421</v>
      </c>
      <c r="EJ310" s="18">
        <f t="shared" si="557"/>
        <v>1.7453741766794886</v>
      </c>
      <c r="EK310" s="18">
        <f t="shared" si="558"/>
        <v>1.7035659136510473</v>
      </c>
      <c r="EL310" s="18">
        <f t="shared" si="559"/>
        <v>1.6613301372501592</v>
      </c>
      <c r="EM310" s="18">
        <f t="shared" si="560"/>
        <v>1.6200487697608006</v>
      </c>
      <c r="EN310" s="18">
        <f t="shared" si="561"/>
        <v>1.5783792115278341</v>
      </c>
      <c r="EO310" s="18">
        <f t="shared" si="562"/>
        <v>1.5377206041897673</v>
      </c>
      <c r="EP310" s="18">
        <f t="shared" si="563"/>
        <v>1.4967767477217377</v>
      </c>
      <c r="EQ310" s="18">
        <f t="shared" si="564"/>
        <v>1.4567204186788218</v>
      </c>
      <c r="ER310" s="18">
        <f t="shared" si="565"/>
        <v>1.4167317943369819</v>
      </c>
      <c r="ES310" s="18">
        <f t="shared" si="566"/>
        <v>1.3779522768873553</v>
      </c>
      <c r="ET310" s="18">
        <f t="shared" si="567"/>
        <v>1.3391541381002203</v>
      </c>
      <c r="EU310" s="18">
        <f t="shared" si="568"/>
        <v>1.3016553256349861</v>
      </c>
      <c r="EV310" s="18">
        <f t="shared" si="569"/>
        <v>1.2642618719940335</v>
      </c>
      <c r="EW310" s="18">
        <f t="shared" si="570"/>
        <v>1.2282357366250158</v>
      </c>
      <c r="EX310" s="18">
        <f t="shared" si="571"/>
        <v>1.1924203474445791</v>
      </c>
      <c r="EY310" s="18">
        <f t="shared" si="572"/>
        <v>1.1578268152555333</v>
      </c>
      <c r="EZ310" s="18">
        <f t="shared" si="573"/>
        <v>1.1237206890097489</v>
      </c>
      <c r="FA310" s="18">
        <f t="shared" si="574"/>
        <v>1.0910413286574234</v>
      </c>
      <c r="FB310" s="18">
        <f t="shared" si="575"/>
        <v>1.0587200323823149</v>
      </c>
      <c r="FC310" s="18">
        <f t="shared" si="576"/>
        <v>1.0278200992580599</v>
      </c>
      <c r="FD310" s="18">
        <f t="shared" si="577"/>
        <v>0.99732213800325509</v>
      </c>
      <c r="FE310" s="18">
        <f t="shared" si="578"/>
        <v>0.96822133637836061</v>
      </c>
      <c r="FF310" s="18">
        <f t="shared" si="579"/>
        <v>0.93954994808687908</v>
      </c>
      <c r="FG310" s="18">
        <f t="shared" si="580"/>
        <v>0.91208814251146697</v>
      </c>
      <c r="FH310" s="18">
        <f t="shared" si="581"/>
        <v>0.88522291397502406</v>
      </c>
      <c r="FI310" s="18">
        <f t="shared" si="582"/>
        <v>0.85966525562277818</v>
      </c>
      <c r="FJ310" s="18">
        <f t="shared" si="583"/>
        <v>36.923364904689052</v>
      </c>
      <c r="FK310" s="18">
        <f t="shared" si="584"/>
        <v>0</v>
      </c>
      <c r="FL310" s="18">
        <f t="shared" si="585"/>
        <v>0</v>
      </c>
      <c r="FM310" s="18">
        <f t="shared" si="586"/>
        <v>0</v>
      </c>
      <c r="FN310" s="18">
        <f t="shared" si="587"/>
        <v>0</v>
      </c>
      <c r="FO310" s="18">
        <f t="shared" si="588"/>
        <v>0</v>
      </c>
      <c r="FP310" s="18">
        <f t="shared" si="589"/>
        <v>0</v>
      </c>
      <c r="FQ310" s="18">
        <f t="shared" si="590"/>
        <v>0</v>
      </c>
      <c r="FR310" s="18">
        <f t="shared" si="591"/>
        <v>0</v>
      </c>
      <c r="FS310" s="18">
        <f t="shared" si="592"/>
        <v>0</v>
      </c>
      <c r="FT310" s="18">
        <f t="shared" si="593"/>
        <v>0</v>
      </c>
      <c r="FU310" s="18">
        <f t="shared" si="594"/>
        <v>0</v>
      </c>
      <c r="FV310" s="18">
        <f t="shared" si="595"/>
        <v>0</v>
      </c>
      <c r="FW310" s="18">
        <f t="shared" si="596"/>
        <v>0</v>
      </c>
      <c r="FX310" s="18">
        <f t="shared" si="597"/>
        <v>0</v>
      </c>
      <c r="FY310" s="18">
        <f t="shared" si="598"/>
        <v>0</v>
      </c>
      <c r="FZ310" s="18">
        <f t="shared" si="599"/>
        <v>0</v>
      </c>
      <c r="GA310" s="18">
        <f t="shared" si="600"/>
        <v>0</v>
      </c>
      <c r="GB310" s="18">
        <f t="shared" si="601"/>
        <v>0</v>
      </c>
      <c r="GC310" s="18">
        <f t="shared" si="602"/>
        <v>0</v>
      </c>
      <c r="GD310" s="18">
        <f t="shared" si="603"/>
        <v>0</v>
      </c>
      <c r="GE310" s="18">
        <f t="shared" si="604"/>
        <v>0</v>
      </c>
    </row>
    <row r="311" spans="1:187" x14ac:dyDescent="0.2">
      <c r="A311">
        <v>308</v>
      </c>
      <c r="B311" s="16">
        <f>Bonds!B311</f>
        <v>53373</v>
      </c>
      <c r="C311" s="17">
        <f>Bonds!C311</f>
        <v>2.5</v>
      </c>
      <c r="D311">
        <f>Bonds!Q311</f>
        <v>39</v>
      </c>
      <c r="E311">
        <f t="shared" si="484"/>
        <v>0</v>
      </c>
      <c r="F311" s="16">
        <f>IF(1&gt;$D311,"",IF($E311=1,EOMONTH(EDATE(Bonds!$I311,6*(1-1)),0),EDATE(Bonds!$I311,6*(1-1))))</f>
        <v>46433</v>
      </c>
      <c r="G311" s="16">
        <f>IF(2&gt;$D311,"",IF($E311=1,EOMONTH(EDATE(Bonds!$I311,6*(2-1)),0),EDATE(Bonds!$I311,6*(2-1))))</f>
        <v>46614</v>
      </c>
      <c r="H311" s="16">
        <f>IF(3&gt;$D311,"",IF($E311=1,EOMONTH(EDATE(Bonds!$I311,6*(3-1)),0),EDATE(Bonds!$I311,6*(3-1))))</f>
        <v>46798</v>
      </c>
      <c r="I311" s="16">
        <f>IF(4&gt;$D311,"",IF($E311=1,EOMONTH(EDATE(Bonds!$I311,6*(4-1)),0),EDATE(Bonds!$I311,6*(4-1))))</f>
        <v>46980</v>
      </c>
      <c r="J311" s="16">
        <f>IF(5&gt;$D311,"",IF($E311=1,EOMONTH(EDATE(Bonds!$I311,6*(5-1)),0),EDATE(Bonds!$I311,6*(5-1))))</f>
        <v>47164</v>
      </c>
      <c r="K311" s="16">
        <f>IF(6&gt;$D311,"",IF($E311=1,EOMONTH(EDATE(Bonds!$I311,6*(6-1)),0),EDATE(Bonds!$I311,6*(6-1))))</f>
        <v>47345</v>
      </c>
      <c r="L311" s="16">
        <f>IF(7&gt;$D311,"",IF($E311=1,EOMONTH(EDATE(Bonds!$I311,6*(7-1)),0),EDATE(Bonds!$I311,6*(7-1))))</f>
        <v>47529</v>
      </c>
      <c r="M311" s="16">
        <f>IF(8&gt;$D311,"",IF($E311=1,EOMONTH(EDATE(Bonds!$I311,6*(8-1)),0),EDATE(Bonds!$I311,6*(8-1))))</f>
        <v>47710</v>
      </c>
      <c r="N311" s="16">
        <f>IF(9&gt;$D311,"",IF($E311=1,EOMONTH(EDATE(Bonds!$I311,6*(9-1)),0),EDATE(Bonds!$I311,6*(9-1))))</f>
        <v>47894</v>
      </c>
      <c r="O311" s="16">
        <f>IF(10&gt;$D311,"",IF($E311=1,EOMONTH(EDATE(Bonds!$I311,6*(10-1)),0),EDATE(Bonds!$I311,6*(10-1))))</f>
        <v>48075</v>
      </c>
      <c r="P311" s="16">
        <f>IF(11&gt;$D311,"",IF($E311=1,EOMONTH(EDATE(Bonds!$I311,6*(11-1)),0),EDATE(Bonds!$I311,6*(11-1))))</f>
        <v>48259</v>
      </c>
      <c r="Q311" s="16">
        <f>IF(12&gt;$D311,"",IF($E311=1,EOMONTH(EDATE(Bonds!$I311,6*(12-1)),0),EDATE(Bonds!$I311,6*(12-1))))</f>
        <v>48441</v>
      </c>
      <c r="R311" s="16">
        <f>IF(13&gt;$D311,"",IF($E311=1,EOMONTH(EDATE(Bonds!$I311,6*(13-1)),0),EDATE(Bonds!$I311,6*(13-1))))</f>
        <v>48625</v>
      </c>
      <c r="S311" s="16">
        <f>IF(14&gt;$D311,"",IF($E311=1,EOMONTH(EDATE(Bonds!$I311,6*(14-1)),0),EDATE(Bonds!$I311,6*(14-1))))</f>
        <v>48806</v>
      </c>
      <c r="T311" s="16">
        <f>IF(15&gt;$D311,"",IF($E311=1,EOMONTH(EDATE(Bonds!$I311,6*(15-1)),0),EDATE(Bonds!$I311,6*(15-1))))</f>
        <v>48990</v>
      </c>
      <c r="U311" s="16">
        <f>IF(16&gt;$D311,"",IF($E311=1,EOMONTH(EDATE(Bonds!$I311,6*(16-1)),0),EDATE(Bonds!$I311,6*(16-1))))</f>
        <v>49171</v>
      </c>
      <c r="V311" s="16">
        <f>IF(17&gt;$D311,"",IF($E311=1,EOMONTH(EDATE(Bonds!$I311,6*(17-1)),0),EDATE(Bonds!$I311,6*(17-1))))</f>
        <v>49355</v>
      </c>
      <c r="W311" s="16">
        <f>IF(18&gt;$D311,"",IF($E311=1,EOMONTH(EDATE(Bonds!$I311,6*(18-1)),0),EDATE(Bonds!$I311,6*(18-1))))</f>
        <v>49536</v>
      </c>
      <c r="X311" s="16">
        <f>IF(19&gt;$D311,"",IF($E311=1,EOMONTH(EDATE(Bonds!$I311,6*(19-1)),0),EDATE(Bonds!$I311,6*(19-1))))</f>
        <v>49720</v>
      </c>
      <c r="Y311" s="16">
        <f>IF(20&gt;$D311,"",IF($E311=1,EOMONTH(EDATE(Bonds!$I311,6*(20-1)),0),EDATE(Bonds!$I311,6*(20-1))))</f>
        <v>49902</v>
      </c>
      <c r="Z311" s="16">
        <f>IF(21&gt;$D311,"",IF($E311=1,EOMONTH(EDATE(Bonds!$I311,6*(21-1)),0),EDATE(Bonds!$I311,6*(21-1))))</f>
        <v>50086</v>
      </c>
      <c r="AA311" s="16">
        <f>IF(22&gt;$D311,"",IF($E311=1,EOMONTH(EDATE(Bonds!$I311,6*(22-1)),0),EDATE(Bonds!$I311,6*(22-1))))</f>
        <v>50267</v>
      </c>
      <c r="AB311" s="16">
        <f>IF(23&gt;$D311,"",IF($E311=1,EOMONTH(EDATE(Bonds!$I311,6*(23-1)),0),EDATE(Bonds!$I311,6*(23-1))))</f>
        <v>50451</v>
      </c>
      <c r="AC311" s="16">
        <f>IF(24&gt;$D311,"",IF($E311=1,EOMONTH(EDATE(Bonds!$I311,6*(24-1)),0),EDATE(Bonds!$I311,6*(24-1))))</f>
        <v>50632</v>
      </c>
      <c r="AD311" s="16">
        <f>IF(25&gt;$D311,"",IF($E311=1,EOMONTH(EDATE(Bonds!$I311,6*(25-1)),0),EDATE(Bonds!$I311,6*(25-1))))</f>
        <v>50816</v>
      </c>
      <c r="AE311" s="16">
        <f>IF(26&gt;$D311,"",IF($E311=1,EOMONTH(EDATE(Bonds!$I311,6*(26-1)),0),EDATE(Bonds!$I311,6*(26-1))))</f>
        <v>50997</v>
      </c>
      <c r="AF311" s="16">
        <f>IF(27&gt;$D311,"",IF($E311=1,EOMONTH(EDATE(Bonds!$I311,6*(27-1)),0),EDATE(Bonds!$I311,6*(27-1))))</f>
        <v>51181</v>
      </c>
      <c r="AG311" s="16">
        <f>IF(28&gt;$D311,"",IF($E311=1,EOMONTH(EDATE(Bonds!$I311,6*(28-1)),0),EDATE(Bonds!$I311,6*(28-1))))</f>
        <v>51363</v>
      </c>
      <c r="AH311" s="16">
        <f>IF(29&gt;$D311,"",IF($E311=1,EOMONTH(EDATE(Bonds!$I311,6*(29-1)),0),EDATE(Bonds!$I311,6*(29-1))))</f>
        <v>51547</v>
      </c>
      <c r="AI311" s="16">
        <f>IF(30&gt;$D311,"",IF($E311=1,EOMONTH(EDATE(Bonds!$I311,6*(30-1)),0),EDATE(Bonds!$I311,6*(30-1))))</f>
        <v>51728</v>
      </c>
      <c r="AJ311" s="16">
        <f>IF(31&gt;$D311,"",IF($E311=1,EOMONTH(EDATE(Bonds!$I311,6*(31-1)),0),EDATE(Bonds!$I311,6*(31-1))))</f>
        <v>51912</v>
      </c>
      <c r="AK311" s="16">
        <f>IF(32&gt;$D311,"",IF($E311=1,EOMONTH(EDATE(Bonds!$I311,6*(32-1)),0),EDATE(Bonds!$I311,6*(32-1))))</f>
        <v>52093</v>
      </c>
      <c r="AL311" s="16">
        <f>IF(33&gt;$D311,"",IF($E311=1,EOMONTH(EDATE(Bonds!$I311,6*(33-1)),0),EDATE(Bonds!$I311,6*(33-1))))</f>
        <v>52277</v>
      </c>
      <c r="AM311" s="16">
        <f>IF(34&gt;$D311,"",IF($E311=1,EOMONTH(EDATE(Bonds!$I311,6*(34-1)),0),EDATE(Bonds!$I311,6*(34-1))))</f>
        <v>52458</v>
      </c>
      <c r="AN311" s="16">
        <f>IF(35&gt;$D311,"",IF($E311=1,EOMONTH(EDATE(Bonds!$I311,6*(35-1)),0),EDATE(Bonds!$I311,6*(35-1))))</f>
        <v>52642</v>
      </c>
      <c r="AO311" s="16">
        <f>IF(36&gt;$D311,"",IF($E311=1,EOMONTH(EDATE(Bonds!$I311,6*(36-1)),0),EDATE(Bonds!$I311,6*(36-1))))</f>
        <v>52824</v>
      </c>
      <c r="AP311" s="16">
        <f>IF(37&gt;$D311,"",IF($E311=1,EOMONTH(EDATE(Bonds!$I311,6*(37-1)),0),EDATE(Bonds!$I311,6*(37-1))))</f>
        <v>53008</v>
      </c>
      <c r="AQ311" s="16">
        <f>IF(38&gt;$D311,"",IF($E311=1,EOMONTH(EDATE(Bonds!$I311,6*(38-1)),0),EDATE(Bonds!$I311,6*(38-1))))</f>
        <v>53189</v>
      </c>
      <c r="AR311" s="16">
        <f>IF(39&gt;$D311,"",IF($E311=1,EOMONTH(EDATE(Bonds!$I311,6*(39-1)),0),EDATE(Bonds!$I311,6*(39-1))))</f>
        <v>53373</v>
      </c>
      <c r="AS311" s="16" t="str">
        <f>IF(40&gt;$D311,"",IF($E311=1,EOMONTH(EDATE(Bonds!$I311,6*(40-1)),0),EDATE(Bonds!$I311,6*(40-1))))</f>
        <v/>
      </c>
      <c r="AT311" s="16" t="str">
        <f>IF(41&gt;$D311,"",IF($E311=1,EOMONTH(EDATE(Bonds!$I311,6*(41-1)),0),EDATE(Bonds!$I311,6*(41-1))))</f>
        <v/>
      </c>
      <c r="AU311" s="16" t="str">
        <f>IF(42&gt;$D311,"",IF($E311=1,EOMONTH(EDATE(Bonds!$I311,6*(42-1)),0),EDATE(Bonds!$I311,6*(42-1))))</f>
        <v/>
      </c>
      <c r="AV311" s="16" t="str">
        <f>IF(43&gt;$D311,"",IF($E311=1,EOMONTH(EDATE(Bonds!$I311,6*(43-1)),0),EDATE(Bonds!$I311,6*(43-1))))</f>
        <v/>
      </c>
      <c r="AW311" s="16" t="str">
        <f>IF(44&gt;$D311,"",IF($E311=1,EOMONTH(EDATE(Bonds!$I311,6*(44-1)),0),EDATE(Bonds!$I311,6*(44-1))))</f>
        <v/>
      </c>
      <c r="AX311" s="16" t="str">
        <f>IF(45&gt;$D311,"",IF($E311=1,EOMONTH(EDATE(Bonds!$I311,6*(45-1)),0),EDATE(Bonds!$I311,6*(45-1))))</f>
        <v/>
      </c>
      <c r="AY311" s="16" t="str">
        <f>IF(46&gt;$D311,"",IF($E311=1,EOMONTH(EDATE(Bonds!$I311,6*(46-1)),0),EDATE(Bonds!$I311,6*(46-1))))</f>
        <v/>
      </c>
      <c r="AZ311" s="16" t="str">
        <f>IF(47&gt;$D311,"",IF($E311=1,EOMONTH(EDATE(Bonds!$I311,6*(47-1)),0),EDATE(Bonds!$I311,6*(47-1))))</f>
        <v/>
      </c>
      <c r="BA311" s="16" t="str">
        <f>IF(48&gt;$D311,"",IF($E311=1,EOMONTH(EDATE(Bonds!$I311,6*(48-1)),0),EDATE(Bonds!$I311,6*(48-1))))</f>
        <v/>
      </c>
      <c r="BB311" s="16" t="str">
        <f>IF(49&gt;$D311,"",IF($E311=1,EOMONTH(EDATE(Bonds!$I311,6*(49-1)),0),EDATE(Bonds!$I311,6*(49-1))))</f>
        <v/>
      </c>
      <c r="BC311" s="16" t="str">
        <f>IF(50&gt;$D311,"",IF($E311=1,EOMONTH(EDATE(Bonds!$I311,6*(50-1)),0),EDATE(Bonds!$I311,6*(50-1))))</f>
        <v/>
      </c>
      <c r="BD311" s="16" t="str">
        <f>IF(51&gt;$D311,"",IF($E311=1,EOMONTH(EDATE(Bonds!$I311,6*(51-1)),0),EDATE(Bonds!$I311,6*(51-1))))</f>
        <v/>
      </c>
      <c r="BE311" s="16" t="str">
        <f>IF(52&gt;$D311,"",IF($E311=1,EOMONTH(EDATE(Bonds!$I311,6*(52-1)),0),EDATE(Bonds!$I311,6*(52-1))))</f>
        <v/>
      </c>
      <c r="BF311" s="16" t="str">
        <f>IF(53&gt;$D311,"",IF($E311=1,EOMONTH(EDATE(Bonds!$I311,6*(53-1)),0),EDATE(Bonds!$I311,6*(53-1))))</f>
        <v/>
      </c>
      <c r="BG311" s="16" t="str">
        <f>IF(54&gt;$D311,"",IF($E311=1,EOMONTH(EDATE(Bonds!$I311,6*(54-1)),0),EDATE(Bonds!$I311,6*(54-1))))</f>
        <v/>
      </c>
      <c r="BH311" s="16" t="str">
        <f>IF(55&gt;$D311,"",IF($E311=1,EOMONTH(EDATE(Bonds!$I311,6*(55-1)),0),EDATE(Bonds!$I311,6*(55-1))))</f>
        <v/>
      </c>
      <c r="BI311" s="16" t="str">
        <f>IF(56&gt;$D311,"",IF($E311=1,EOMONTH(EDATE(Bonds!$I311,6*(56-1)),0),EDATE(Bonds!$I311,6*(56-1))))</f>
        <v/>
      </c>
      <c r="BJ311" s="16" t="str">
        <f>IF(57&gt;$D311,"",IF($E311=1,EOMONTH(EDATE(Bonds!$I311,6*(57-1)),0),EDATE(Bonds!$I311,6*(57-1))))</f>
        <v/>
      </c>
      <c r="BK311" s="16" t="str">
        <f>IF(58&gt;$D311,"",IF($E311=1,EOMONTH(EDATE(Bonds!$I311,6*(58-1)),0),EDATE(Bonds!$I311,6*(58-1))))</f>
        <v/>
      </c>
      <c r="BL311" s="16" t="str">
        <f>IF(59&gt;$D311,"",IF($E311=1,EOMONTH(EDATE(Bonds!$I311,6*(59-1)),0),EDATE(Bonds!$I311,6*(59-1))))</f>
        <v/>
      </c>
      <c r="BM311" s="16" t="str">
        <f>IF(60&gt;$D311,"",IF($E311=1,EOMONTH(EDATE(Bonds!$I311,6*(60-1)),0),EDATE(Bonds!$I311,6*(60-1))))</f>
        <v/>
      </c>
      <c r="BO311" s="22">
        <f t="shared" si="485"/>
        <v>3.9020657449939315E-2</v>
      </c>
      <c r="BP311" s="22">
        <f t="shared" si="486"/>
        <v>4.1110910077221674E-2</v>
      </c>
      <c r="BQ311" s="22">
        <f t="shared" si="487"/>
        <v>4.2474903504774571E-2</v>
      </c>
      <c r="BR311" s="22">
        <f t="shared" si="488"/>
        <v>4.3324176224102208E-2</v>
      </c>
      <c r="BS311" s="22">
        <f t="shared" si="489"/>
        <v>4.3859676958404203E-2</v>
      </c>
      <c r="BT311" s="22">
        <f t="shared" si="490"/>
        <v>4.4193064657407355E-2</v>
      </c>
      <c r="BU311" s="22">
        <f t="shared" si="491"/>
        <v>4.4421617888674783E-2</v>
      </c>
      <c r="BV311" s="22">
        <f t="shared" si="492"/>
        <v>4.4594344852586863E-2</v>
      </c>
      <c r="BW311" s="22">
        <f t="shared" si="493"/>
        <v>4.4754437131412791E-2</v>
      </c>
      <c r="BX311" s="22">
        <f t="shared" si="494"/>
        <v>4.4919387561918309E-2</v>
      </c>
      <c r="BY311" s="22">
        <f t="shared" si="495"/>
        <v>4.5107990909957416E-2</v>
      </c>
      <c r="BZ311" s="22">
        <f t="shared" si="496"/>
        <v>4.5321776780841601E-2</v>
      </c>
      <c r="CA311" s="22">
        <f t="shared" si="497"/>
        <v>4.5567503306295901E-2</v>
      </c>
      <c r="CB311" s="22">
        <f t="shared" si="498"/>
        <v>4.583740404551357E-2</v>
      </c>
      <c r="CC311" s="22">
        <f t="shared" si="499"/>
        <v>4.6137769365832942E-2</v>
      </c>
      <c r="CD311" s="22">
        <f t="shared" si="500"/>
        <v>4.645521716226661E-2</v>
      </c>
      <c r="CE311" s="22">
        <f t="shared" si="501"/>
        <v>4.6796125322790962E-2</v>
      </c>
      <c r="CF311" s="22">
        <f t="shared" si="502"/>
        <v>4.7145200785802852E-2</v>
      </c>
      <c r="CG311" s="22">
        <f t="shared" si="503"/>
        <v>4.7509852279928627E-2</v>
      </c>
      <c r="CH311" s="22">
        <f t="shared" si="504"/>
        <v>4.7876381656252784E-2</v>
      </c>
      <c r="CI311" s="22">
        <f t="shared" si="505"/>
        <v>4.8249241487260196E-2</v>
      </c>
      <c r="CJ311" s="22">
        <f t="shared" si="506"/>
        <v>4.8615125031018294E-2</v>
      </c>
      <c r="CK311" s="22">
        <f t="shared" si="507"/>
        <v>4.8983317960358812E-2</v>
      </c>
      <c r="CL311" s="22">
        <f t="shared" si="508"/>
        <v>4.9339393167434041E-2</v>
      </c>
      <c r="CM311" s="22">
        <f t="shared" si="509"/>
        <v>4.9693029322884663E-2</v>
      </c>
      <c r="CN311" s="22">
        <f t="shared" si="510"/>
        <v>5.0030933085680324E-2</v>
      </c>
      <c r="CO311" s="22">
        <f t="shared" si="511"/>
        <v>5.0362800518050539E-2</v>
      </c>
      <c r="CP311" s="22">
        <f t="shared" si="512"/>
        <v>5.0678294681596112E-2</v>
      </c>
      <c r="CQ311" s="22">
        <f t="shared" si="513"/>
        <v>5.098334388969953E-2</v>
      </c>
      <c r="CR311" s="22">
        <f t="shared" si="514"/>
        <v>5.1268996476874704E-2</v>
      </c>
      <c r="CS311" s="22">
        <f t="shared" si="515"/>
        <v>5.1544114925173128E-2</v>
      </c>
      <c r="CT311" s="22">
        <f t="shared" si="516"/>
        <v>5.1799291672985331E-2</v>
      </c>
      <c r="CU311" s="22">
        <f t="shared" si="517"/>
        <v>5.2042679103669207E-2</v>
      </c>
      <c r="CV311" s="22">
        <f t="shared" si="518"/>
        <v>5.2266158686805723E-2</v>
      </c>
      <c r="CW311" s="22">
        <f t="shared" si="519"/>
        <v>5.2477056134175359E-2</v>
      </c>
      <c r="CX311" s="22">
        <f t="shared" si="520"/>
        <v>5.2669514104062953E-2</v>
      </c>
      <c r="CY311" s="22">
        <f t="shared" si="521"/>
        <v>5.2847844618136262E-2</v>
      </c>
      <c r="CZ311" s="22">
        <f t="shared" si="522"/>
        <v>5.3007476521395709E-2</v>
      </c>
      <c r="DA311" s="22">
        <f t="shared" si="523"/>
        <v>5.3153901035930796E-2</v>
      </c>
      <c r="DB311" s="22" t="str">
        <f t="shared" si="524"/>
        <v/>
      </c>
      <c r="DC311" s="22" t="str">
        <f t="shared" si="525"/>
        <v/>
      </c>
      <c r="DD311" s="22" t="str">
        <f t="shared" si="526"/>
        <v/>
      </c>
      <c r="DE311" s="22" t="str">
        <f t="shared" si="527"/>
        <v/>
      </c>
      <c r="DF311" s="22" t="str">
        <f t="shared" si="528"/>
        <v/>
      </c>
      <c r="DG311" s="22" t="str">
        <f t="shared" si="529"/>
        <v/>
      </c>
      <c r="DH311" s="22" t="str">
        <f t="shared" si="530"/>
        <v/>
      </c>
      <c r="DI311" s="22" t="str">
        <f t="shared" si="531"/>
        <v/>
      </c>
      <c r="DJ311" s="22" t="str">
        <f t="shared" si="532"/>
        <v/>
      </c>
      <c r="DK311" s="22" t="str">
        <f t="shared" si="533"/>
        <v/>
      </c>
      <c r="DL311" s="22" t="str">
        <f t="shared" si="534"/>
        <v/>
      </c>
      <c r="DM311" s="22" t="str">
        <f t="shared" si="535"/>
        <v/>
      </c>
      <c r="DN311" s="22" t="str">
        <f t="shared" si="536"/>
        <v/>
      </c>
      <c r="DO311" s="22" t="str">
        <f t="shared" si="537"/>
        <v/>
      </c>
      <c r="DP311" s="22" t="str">
        <f t="shared" si="538"/>
        <v/>
      </c>
      <c r="DQ311" s="22" t="str">
        <f t="shared" si="539"/>
        <v/>
      </c>
      <c r="DR311" s="22" t="str">
        <f t="shared" si="540"/>
        <v/>
      </c>
      <c r="DS311" s="22" t="str">
        <f t="shared" si="541"/>
        <v/>
      </c>
      <c r="DT311" s="22" t="str">
        <f t="shared" si="542"/>
        <v/>
      </c>
      <c r="DU311" s="22" t="str">
        <f t="shared" si="543"/>
        <v/>
      </c>
      <c r="DV311" s="22" t="str">
        <f t="shared" si="544"/>
        <v/>
      </c>
      <c r="DX311" s="18">
        <f t="shared" si="545"/>
        <v>1.2288006416444561</v>
      </c>
      <c r="DY311" s="18">
        <f t="shared" si="546"/>
        <v>1.2029006211145241</v>
      </c>
      <c r="DZ311" s="18">
        <f t="shared" si="547"/>
        <v>1.1759184619857517</v>
      </c>
      <c r="EA311" s="18">
        <f t="shared" si="548"/>
        <v>1.1493829296500051</v>
      </c>
      <c r="EB311" s="18">
        <f t="shared" si="549"/>
        <v>1.123083327872088</v>
      </c>
      <c r="EC311" s="18">
        <f t="shared" si="550"/>
        <v>1.0978449543661586</v>
      </c>
      <c r="ED311" s="18">
        <f t="shared" si="551"/>
        <v>1.0728133581239776</v>
      </c>
      <c r="EE311" s="18">
        <f t="shared" si="552"/>
        <v>1.0487261388091289</v>
      </c>
      <c r="EF311" s="18">
        <f t="shared" si="553"/>
        <v>1.0246845452516657</v>
      </c>
      <c r="EG311" s="18">
        <f t="shared" si="554"/>
        <v>1.0013780989619618</v>
      </c>
      <c r="EH311" s="18">
        <f t="shared" si="555"/>
        <v>0.97795330777277745</v>
      </c>
      <c r="EI311" s="18">
        <f t="shared" si="556"/>
        <v>0.95498906785531967</v>
      </c>
      <c r="EJ311" s="18">
        <f t="shared" si="557"/>
        <v>0.93194083372154723</v>
      </c>
      <c r="EK311" s="18">
        <f t="shared" si="558"/>
        <v>0.90941342559172755</v>
      </c>
      <c r="EL311" s="18">
        <f t="shared" si="559"/>
        <v>0.88665580180390524</v>
      </c>
      <c r="EM311" s="18">
        <f t="shared" si="560"/>
        <v>0.86441859245159836</v>
      </c>
      <c r="EN311" s="18">
        <f t="shared" si="561"/>
        <v>0.84198318234802483</v>
      </c>
      <c r="EO311" s="18">
        <f t="shared" si="562"/>
        <v>0.82010604229129247</v>
      </c>
      <c r="EP311" s="18">
        <f t="shared" si="563"/>
        <v>0.79809177348416238</v>
      </c>
      <c r="EQ311" s="18">
        <f t="shared" si="564"/>
        <v>0.77657214229172133</v>
      </c>
      <c r="ER311" s="18">
        <f t="shared" si="565"/>
        <v>0.75510702478346003</v>
      </c>
      <c r="ES311" s="18">
        <f t="shared" si="566"/>
        <v>0.73430868321375664</v>
      </c>
      <c r="ET311" s="18">
        <f t="shared" si="567"/>
        <v>0.71351794747790021</v>
      </c>
      <c r="EU311" s="18">
        <f t="shared" si="568"/>
        <v>0.69344006847825534</v>
      </c>
      <c r="EV311" s="18">
        <f t="shared" si="569"/>
        <v>0.67343453964363464</v>
      </c>
      <c r="EW311" s="18">
        <f t="shared" si="570"/>
        <v>0.65417519132150725</v>
      </c>
      <c r="EX311" s="18">
        <f t="shared" si="571"/>
        <v>0.63504231767037778</v>
      </c>
      <c r="EY311" s="18">
        <f t="shared" si="572"/>
        <v>0.61657477057677657</v>
      </c>
      <c r="EZ311" s="18">
        <f t="shared" si="573"/>
        <v>0.59837905907626066</v>
      </c>
      <c r="FA311" s="18">
        <f t="shared" si="574"/>
        <v>0.58095490823216178</v>
      </c>
      <c r="FB311" s="18">
        <f t="shared" si="575"/>
        <v>0.56373120943979116</v>
      </c>
      <c r="FC311" s="18">
        <f t="shared" si="576"/>
        <v>0.54727339241528594</v>
      </c>
      <c r="FD311" s="18">
        <f t="shared" si="577"/>
        <v>0.53103737493766745</v>
      </c>
      <c r="FE311" s="18">
        <f t="shared" si="578"/>
        <v>0.51555192803832872</v>
      </c>
      <c r="FF311" s="18">
        <f t="shared" si="579"/>
        <v>0.50030111339385408</v>
      </c>
      <c r="FG311" s="18">
        <f t="shared" si="580"/>
        <v>0.48569909067607897</v>
      </c>
      <c r="FH311" s="18">
        <f t="shared" si="581"/>
        <v>0.4714190992183146</v>
      </c>
      <c r="FI311" s="18">
        <f t="shared" si="582"/>
        <v>0.45783830214350296</v>
      </c>
      <c r="FJ311" s="18">
        <f t="shared" si="583"/>
        <v>36.004362457633839</v>
      </c>
      <c r="FK311" s="18">
        <f t="shared" si="584"/>
        <v>0</v>
      </c>
      <c r="FL311" s="18">
        <f t="shared" si="585"/>
        <v>0</v>
      </c>
      <c r="FM311" s="18">
        <f t="shared" si="586"/>
        <v>0</v>
      </c>
      <c r="FN311" s="18">
        <f t="shared" si="587"/>
        <v>0</v>
      </c>
      <c r="FO311" s="18">
        <f t="shared" si="588"/>
        <v>0</v>
      </c>
      <c r="FP311" s="18">
        <f t="shared" si="589"/>
        <v>0</v>
      </c>
      <c r="FQ311" s="18">
        <f t="shared" si="590"/>
        <v>0</v>
      </c>
      <c r="FR311" s="18">
        <f t="shared" si="591"/>
        <v>0</v>
      </c>
      <c r="FS311" s="18">
        <f t="shared" si="592"/>
        <v>0</v>
      </c>
      <c r="FT311" s="18">
        <f t="shared" si="593"/>
        <v>0</v>
      </c>
      <c r="FU311" s="18">
        <f t="shared" si="594"/>
        <v>0</v>
      </c>
      <c r="FV311" s="18">
        <f t="shared" si="595"/>
        <v>0</v>
      </c>
      <c r="FW311" s="18">
        <f t="shared" si="596"/>
        <v>0</v>
      </c>
      <c r="FX311" s="18">
        <f t="shared" si="597"/>
        <v>0</v>
      </c>
      <c r="FY311" s="18">
        <f t="shared" si="598"/>
        <v>0</v>
      </c>
      <c r="FZ311" s="18">
        <f t="shared" si="599"/>
        <v>0</v>
      </c>
      <c r="GA311" s="18">
        <f t="shared" si="600"/>
        <v>0</v>
      </c>
      <c r="GB311" s="18">
        <f t="shared" si="601"/>
        <v>0</v>
      </c>
      <c r="GC311" s="18">
        <f t="shared" si="602"/>
        <v>0</v>
      </c>
      <c r="GD311" s="18">
        <f t="shared" si="603"/>
        <v>0</v>
      </c>
      <c r="GE311" s="18">
        <f t="shared" si="604"/>
        <v>0</v>
      </c>
    </row>
    <row r="312" spans="1:187" x14ac:dyDescent="0.2">
      <c r="A312">
        <v>309</v>
      </c>
      <c r="B312" s="16">
        <f>Bonds!B312</f>
        <v>53373</v>
      </c>
      <c r="C312" s="17">
        <f>Bonds!C312</f>
        <v>4.625</v>
      </c>
      <c r="D312">
        <f>Bonds!Q312</f>
        <v>39</v>
      </c>
      <c r="E312">
        <f t="shared" si="484"/>
        <v>0</v>
      </c>
      <c r="F312" s="16">
        <f>IF(1&gt;$D312,"",IF($E312=1,EOMONTH(EDATE(Bonds!$I312,6*(1-1)),0),EDATE(Bonds!$I312,6*(1-1))))</f>
        <v>46433</v>
      </c>
      <c r="G312" s="16">
        <f>IF(2&gt;$D312,"",IF($E312=1,EOMONTH(EDATE(Bonds!$I312,6*(2-1)),0),EDATE(Bonds!$I312,6*(2-1))))</f>
        <v>46614</v>
      </c>
      <c r="H312" s="16">
        <f>IF(3&gt;$D312,"",IF($E312=1,EOMONTH(EDATE(Bonds!$I312,6*(3-1)),0),EDATE(Bonds!$I312,6*(3-1))))</f>
        <v>46798</v>
      </c>
      <c r="I312" s="16">
        <f>IF(4&gt;$D312,"",IF($E312=1,EOMONTH(EDATE(Bonds!$I312,6*(4-1)),0),EDATE(Bonds!$I312,6*(4-1))))</f>
        <v>46980</v>
      </c>
      <c r="J312" s="16">
        <f>IF(5&gt;$D312,"",IF($E312=1,EOMONTH(EDATE(Bonds!$I312,6*(5-1)),0),EDATE(Bonds!$I312,6*(5-1))))</f>
        <v>47164</v>
      </c>
      <c r="K312" s="16">
        <f>IF(6&gt;$D312,"",IF($E312=1,EOMONTH(EDATE(Bonds!$I312,6*(6-1)),0),EDATE(Bonds!$I312,6*(6-1))))</f>
        <v>47345</v>
      </c>
      <c r="L312" s="16">
        <f>IF(7&gt;$D312,"",IF($E312=1,EOMONTH(EDATE(Bonds!$I312,6*(7-1)),0),EDATE(Bonds!$I312,6*(7-1))))</f>
        <v>47529</v>
      </c>
      <c r="M312" s="16">
        <f>IF(8&gt;$D312,"",IF($E312=1,EOMONTH(EDATE(Bonds!$I312,6*(8-1)),0),EDATE(Bonds!$I312,6*(8-1))))</f>
        <v>47710</v>
      </c>
      <c r="N312" s="16">
        <f>IF(9&gt;$D312,"",IF($E312=1,EOMONTH(EDATE(Bonds!$I312,6*(9-1)),0),EDATE(Bonds!$I312,6*(9-1))))</f>
        <v>47894</v>
      </c>
      <c r="O312" s="16">
        <f>IF(10&gt;$D312,"",IF($E312=1,EOMONTH(EDATE(Bonds!$I312,6*(10-1)),0),EDATE(Bonds!$I312,6*(10-1))))</f>
        <v>48075</v>
      </c>
      <c r="P312" s="16">
        <f>IF(11&gt;$D312,"",IF($E312=1,EOMONTH(EDATE(Bonds!$I312,6*(11-1)),0),EDATE(Bonds!$I312,6*(11-1))))</f>
        <v>48259</v>
      </c>
      <c r="Q312" s="16">
        <f>IF(12&gt;$D312,"",IF($E312=1,EOMONTH(EDATE(Bonds!$I312,6*(12-1)),0),EDATE(Bonds!$I312,6*(12-1))))</f>
        <v>48441</v>
      </c>
      <c r="R312" s="16">
        <f>IF(13&gt;$D312,"",IF($E312=1,EOMONTH(EDATE(Bonds!$I312,6*(13-1)),0),EDATE(Bonds!$I312,6*(13-1))))</f>
        <v>48625</v>
      </c>
      <c r="S312" s="16">
        <f>IF(14&gt;$D312,"",IF($E312=1,EOMONTH(EDATE(Bonds!$I312,6*(14-1)),0),EDATE(Bonds!$I312,6*(14-1))))</f>
        <v>48806</v>
      </c>
      <c r="T312" s="16">
        <f>IF(15&gt;$D312,"",IF($E312=1,EOMONTH(EDATE(Bonds!$I312,6*(15-1)),0),EDATE(Bonds!$I312,6*(15-1))))</f>
        <v>48990</v>
      </c>
      <c r="U312" s="16">
        <f>IF(16&gt;$D312,"",IF($E312=1,EOMONTH(EDATE(Bonds!$I312,6*(16-1)),0),EDATE(Bonds!$I312,6*(16-1))))</f>
        <v>49171</v>
      </c>
      <c r="V312" s="16">
        <f>IF(17&gt;$D312,"",IF($E312=1,EOMONTH(EDATE(Bonds!$I312,6*(17-1)),0),EDATE(Bonds!$I312,6*(17-1))))</f>
        <v>49355</v>
      </c>
      <c r="W312" s="16">
        <f>IF(18&gt;$D312,"",IF($E312=1,EOMONTH(EDATE(Bonds!$I312,6*(18-1)),0),EDATE(Bonds!$I312,6*(18-1))))</f>
        <v>49536</v>
      </c>
      <c r="X312" s="16">
        <f>IF(19&gt;$D312,"",IF($E312=1,EOMONTH(EDATE(Bonds!$I312,6*(19-1)),0),EDATE(Bonds!$I312,6*(19-1))))</f>
        <v>49720</v>
      </c>
      <c r="Y312" s="16">
        <f>IF(20&gt;$D312,"",IF($E312=1,EOMONTH(EDATE(Bonds!$I312,6*(20-1)),0),EDATE(Bonds!$I312,6*(20-1))))</f>
        <v>49902</v>
      </c>
      <c r="Z312" s="16">
        <f>IF(21&gt;$D312,"",IF($E312=1,EOMONTH(EDATE(Bonds!$I312,6*(21-1)),0),EDATE(Bonds!$I312,6*(21-1))))</f>
        <v>50086</v>
      </c>
      <c r="AA312" s="16">
        <f>IF(22&gt;$D312,"",IF($E312=1,EOMONTH(EDATE(Bonds!$I312,6*(22-1)),0),EDATE(Bonds!$I312,6*(22-1))))</f>
        <v>50267</v>
      </c>
      <c r="AB312" s="16">
        <f>IF(23&gt;$D312,"",IF($E312=1,EOMONTH(EDATE(Bonds!$I312,6*(23-1)),0),EDATE(Bonds!$I312,6*(23-1))))</f>
        <v>50451</v>
      </c>
      <c r="AC312" s="16">
        <f>IF(24&gt;$D312,"",IF($E312=1,EOMONTH(EDATE(Bonds!$I312,6*(24-1)),0),EDATE(Bonds!$I312,6*(24-1))))</f>
        <v>50632</v>
      </c>
      <c r="AD312" s="16">
        <f>IF(25&gt;$D312,"",IF($E312=1,EOMONTH(EDATE(Bonds!$I312,6*(25-1)),0),EDATE(Bonds!$I312,6*(25-1))))</f>
        <v>50816</v>
      </c>
      <c r="AE312" s="16">
        <f>IF(26&gt;$D312,"",IF($E312=1,EOMONTH(EDATE(Bonds!$I312,6*(26-1)),0),EDATE(Bonds!$I312,6*(26-1))))</f>
        <v>50997</v>
      </c>
      <c r="AF312" s="16">
        <f>IF(27&gt;$D312,"",IF($E312=1,EOMONTH(EDATE(Bonds!$I312,6*(27-1)),0),EDATE(Bonds!$I312,6*(27-1))))</f>
        <v>51181</v>
      </c>
      <c r="AG312" s="16">
        <f>IF(28&gt;$D312,"",IF($E312=1,EOMONTH(EDATE(Bonds!$I312,6*(28-1)),0),EDATE(Bonds!$I312,6*(28-1))))</f>
        <v>51363</v>
      </c>
      <c r="AH312" s="16">
        <f>IF(29&gt;$D312,"",IF($E312=1,EOMONTH(EDATE(Bonds!$I312,6*(29-1)),0),EDATE(Bonds!$I312,6*(29-1))))</f>
        <v>51547</v>
      </c>
      <c r="AI312" s="16">
        <f>IF(30&gt;$D312,"",IF($E312=1,EOMONTH(EDATE(Bonds!$I312,6*(30-1)),0),EDATE(Bonds!$I312,6*(30-1))))</f>
        <v>51728</v>
      </c>
      <c r="AJ312" s="16">
        <f>IF(31&gt;$D312,"",IF($E312=1,EOMONTH(EDATE(Bonds!$I312,6*(31-1)),0),EDATE(Bonds!$I312,6*(31-1))))</f>
        <v>51912</v>
      </c>
      <c r="AK312" s="16">
        <f>IF(32&gt;$D312,"",IF($E312=1,EOMONTH(EDATE(Bonds!$I312,6*(32-1)),0),EDATE(Bonds!$I312,6*(32-1))))</f>
        <v>52093</v>
      </c>
      <c r="AL312" s="16">
        <f>IF(33&gt;$D312,"",IF($E312=1,EOMONTH(EDATE(Bonds!$I312,6*(33-1)),0),EDATE(Bonds!$I312,6*(33-1))))</f>
        <v>52277</v>
      </c>
      <c r="AM312" s="16">
        <f>IF(34&gt;$D312,"",IF($E312=1,EOMONTH(EDATE(Bonds!$I312,6*(34-1)),0),EDATE(Bonds!$I312,6*(34-1))))</f>
        <v>52458</v>
      </c>
      <c r="AN312" s="16">
        <f>IF(35&gt;$D312,"",IF($E312=1,EOMONTH(EDATE(Bonds!$I312,6*(35-1)),0),EDATE(Bonds!$I312,6*(35-1))))</f>
        <v>52642</v>
      </c>
      <c r="AO312" s="16">
        <f>IF(36&gt;$D312,"",IF($E312=1,EOMONTH(EDATE(Bonds!$I312,6*(36-1)),0),EDATE(Bonds!$I312,6*(36-1))))</f>
        <v>52824</v>
      </c>
      <c r="AP312" s="16">
        <f>IF(37&gt;$D312,"",IF($E312=1,EOMONTH(EDATE(Bonds!$I312,6*(37-1)),0),EDATE(Bonds!$I312,6*(37-1))))</f>
        <v>53008</v>
      </c>
      <c r="AQ312" s="16">
        <f>IF(38&gt;$D312,"",IF($E312=1,EOMONTH(EDATE(Bonds!$I312,6*(38-1)),0),EDATE(Bonds!$I312,6*(38-1))))</f>
        <v>53189</v>
      </c>
      <c r="AR312" s="16">
        <f>IF(39&gt;$D312,"",IF($E312=1,EOMONTH(EDATE(Bonds!$I312,6*(39-1)),0),EDATE(Bonds!$I312,6*(39-1))))</f>
        <v>53373</v>
      </c>
      <c r="AS312" s="16" t="str">
        <f>IF(40&gt;$D312,"",IF($E312=1,EOMONTH(EDATE(Bonds!$I312,6*(40-1)),0),EDATE(Bonds!$I312,6*(40-1))))</f>
        <v/>
      </c>
      <c r="AT312" s="16" t="str">
        <f>IF(41&gt;$D312,"",IF($E312=1,EOMONTH(EDATE(Bonds!$I312,6*(41-1)),0),EDATE(Bonds!$I312,6*(41-1))))</f>
        <v/>
      </c>
      <c r="AU312" s="16" t="str">
        <f>IF(42&gt;$D312,"",IF($E312=1,EOMONTH(EDATE(Bonds!$I312,6*(42-1)),0),EDATE(Bonds!$I312,6*(42-1))))</f>
        <v/>
      </c>
      <c r="AV312" s="16" t="str">
        <f>IF(43&gt;$D312,"",IF($E312=1,EOMONTH(EDATE(Bonds!$I312,6*(43-1)),0),EDATE(Bonds!$I312,6*(43-1))))</f>
        <v/>
      </c>
      <c r="AW312" s="16" t="str">
        <f>IF(44&gt;$D312,"",IF($E312=1,EOMONTH(EDATE(Bonds!$I312,6*(44-1)),0),EDATE(Bonds!$I312,6*(44-1))))</f>
        <v/>
      </c>
      <c r="AX312" s="16" t="str">
        <f>IF(45&gt;$D312,"",IF($E312=1,EOMONTH(EDATE(Bonds!$I312,6*(45-1)),0),EDATE(Bonds!$I312,6*(45-1))))</f>
        <v/>
      </c>
      <c r="AY312" s="16" t="str">
        <f>IF(46&gt;$D312,"",IF($E312=1,EOMONTH(EDATE(Bonds!$I312,6*(46-1)),0),EDATE(Bonds!$I312,6*(46-1))))</f>
        <v/>
      </c>
      <c r="AZ312" s="16" t="str">
        <f>IF(47&gt;$D312,"",IF($E312=1,EOMONTH(EDATE(Bonds!$I312,6*(47-1)),0),EDATE(Bonds!$I312,6*(47-1))))</f>
        <v/>
      </c>
      <c r="BA312" s="16" t="str">
        <f>IF(48&gt;$D312,"",IF($E312=1,EOMONTH(EDATE(Bonds!$I312,6*(48-1)),0),EDATE(Bonds!$I312,6*(48-1))))</f>
        <v/>
      </c>
      <c r="BB312" s="16" t="str">
        <f>IF(49&gt;$D312,"",IF($E312=1,EOMONTH(EDATE(Bonds!$I312,6*(49-1)),0),EDATE(Bonds!$I312,6*(49-1))))</f>
        <v/>
      </c>
      <c r="BC312" s="16" t="str">
        <f>IF(50&gt;$D312,"",IF($E312=1,EOMONTH(EDATE(Bonds!$I312,6*(50-1)),0),EDATE(Bonds!$I312,6*(50-1))))</f>
        <v/>
      </c>
      <c r="BD312" s="16" t="str">
        <f>IF(51&gt;$D312,"",IF($E312=1,EOMONTH(EDATE(Bonds!$I312,6*(51-1)),0),EDATE(Bonds!$I312,6*(51-1))))</f>
        <v/>
      </c>
      <c r="BE312" s="16" t="str">
        <f>IF(52&gt;$D312,"",IF($E312=1,EOMONTH(EDATE(Bonds!$I312,6*(52-1)),0),EDATE(Bonds!$I312,6*(52-1))))</f>
        <v/>
      </c>
      <c r="BF312" s="16" t="str">
        <f>IF(53&gt;$D312,"",IF($E312=1,EOMONTH(EDATE(Bonds!$I312,6*(53-1)),0),EDATE(Bonds!$I312,6*(53-1))))</f>
        <v/>
      </c>
      <c r="BG312" s="16" t="str">
        <f>IF(54&gt;$D312,"",IF($E312=1,EOMONTH(EDATE(Bonds!$I312,6*(54-1)),0),EDATE(Bonds!$I312,6*(54-1))))</f>
        <v/>
      </c>
      <c r="BH312" s="16" t="str">
        <f>IF(55&gt;$D312,"",IF($E312=1,EOMONTH(EDATE(Bonds!$I312,6*(55-1)),0),EDATE(Bonds!$I312,6*(55-1))))</f>
        <v/>
      </c>
      <c r="BI312" s="16" t="str">
        <f>IF(56&gt;$D312,"",IF($E312=1,EOMONTH(EDATE(Bonds!$I312,6*(56-1)),0),EDATE(Bonds!$I312,6*(56-1))))</f>
        <v/>
      </c>
      <c r="BJ312" s="16" t="str">
        <f>IF(57&gt;$D312,"",IF($E312=1,EOMONTH(EDATE(Bonds!$I312,6*(57-1)),0),EDATE(Bonds!$I312,6*(57-1))))</f>
        <v/>
      </c>
      <c r="BK312" s="16" t="str">
        <f>IF(58&gt;$D312,"",IF($E312=1,EOMONTH(EDATE(Bonds!$I312,6*(58-1)),0),EDATE(Bonds!$I312,6*(58-1))))</f>
        <v/>
      </c>
      <c r="BL312" s="16" t="str">
        <f>IF(59&gt;$D312,"",IF($E312=1,EOMONTH(EDATE(Bonds!$I312,6*(59-1)),0),EDATE(Bonds!$I312,6*(59-1))))</f>
        <v/>
      </c>
      <c r="BM312" s="16" t="str">
        <f>IF(60&gt;$D312,"",IF($E312=1,EOMONTH(EDATE(Bonds!$I312,6*(60-1)),0),EDATE(Bonds!$I312,6*(60-1))))</f>
        <v/>
      </c>
      <c r="BO312" s="22">
        <f t="shared" si="485"/>
        <v>3.9020657449939315E-2</v>
      </c>
      <c r="BP312" s="22">
        <f t="shared" si="486"/>
        <v>4.1110910077221674E-2</v>
      </c>
      <c r="BQ312" s="22">
        <f t="shared" si="487"/>
        <v>4.2474903504774571E-2</v>
      </c>
      <c r="BR312" s="22">
        <f t="shared" si="488"/>
        <v>4.3324176224102208E-2</v>
      </c>
      <c r="BS312" s="22">
        <f t="shared" si="489"/>
        <v>4.3859676958404203E-2</v>
      </c>
      <c r="BT312" s="22">
        <f t="shared" si="490"/>
        <v>4.4193064657407355E-2</v>
      </c>
      <c r="BU312" s="22">
        <f t="shared" si="491"/>
        <v>4.4421617888674783E-2</v>
      </c>
      <c r="BV312" s="22">
        <f t="shared" si="492"/>
        <v>4.4594344852586863E-2</v>
      </c>
      <c r="BW312" s="22">
        <f t="shared" si="493"/>
        <v>4.4754437131412791E-2</v>
      </c>
      <c r="BX312" s="22">
        <f t="shared" si="494"/>
        <v>4.4919387561918309E-2</v>
      </c>
      <c r="BY312" s="22">
        <f t="shared" si="495"/>
        <v>4.5107990909957416E-2</v>
      </c>
      <c r="BZ312" s="22">
        <f t="shared" si="496"/>
        <v>4.5321776780841601E-2</v>
      </c>
      <c r="CA312" s="22">
        <f t="shared" si="497"/>
        <v>4.5567503306295901E-2</v>
      </c>
      <c r="CB312" s="22">
        <f t="shared" si="498"/>
        <v>4.583740404551357E-2</v>
      </c>
      <c r="CC312" s="22">
        <f t="shared" si="499"/>
        <v>4.6137769365832942E-2</v>
      </c>
      <c r="CD312" s="22">
        <f t="shared" si="500"/>
        <v>4.645521716226661E-2</v>
      </c>
      <c r="CE312" s="22">
        <f t="shared" si="501"/>
        <v>4.6796125322790962E-2</v>
      </c>
      <c r="CF312" s="22">
        <f t="shared" si="502"/>
        <v>4.7145200785802852E-2</v>
      </c>
      <c r="CG312" s="22">
        <f t="shared" si="503"/>
        <v>4.7509852279928627E-2</v>
      </c>
      <c r="CH312" s="22">
        <f t="shared" si="504"/>
        <v>4.7876381656252784E-2</v>
      </c>
      <c r="CI312" s="22">
        <f t="shared" si="505"/>
        <v>4.8249241487260196E-2</v>
      </c>
      <c r="CJ312" s="22">
        <f t="shared" si="506"/>
        <v>4.8615125031018294E-2</v>
      </c>
      <c r="CK312" s="22">
        <f t="shared" si="507"/>
        <v>4.8983317960358812E-2</v>
      </c>
      <c r="CL312" s="22">
        <f t="shared" si="508"/>
        <v>4.9339393167434041E-2</v>
      </c>
      <c r="CM312" s="22">
        <f t="shared" si="509"/>
        <v>4.9693029322884663E-2</v>
      </c>
      <c r="CN312" s="22">
        <f t="shared" si="510"/>
        <v>5.0030933085680324E-2</v>
      </c>
      <c r="CO312" s="22">
        <f t="shared" si="511"/>
        <v>5.0362800518050539E-2</v>
      </c>
      <c r="CP312" s="22">
        <f t="shared" si="512"/>
        <v>5.0678294681596112E-2</v>
      </c>
      <c r="CQ312" s="22">
        <f t="shared" si="513"/>
        <v>5.098334388969953E-2</v>
      </c>
      <c r="CR312" s="22">
        <f t="shared" si="514"/>
        <v>5.1268996476874704E-2</v>
      </c>
      <c r="CS312" s="22">
        <f t="shared" si="515"/>
        <v>5.1544114925173128E-2</v>
      </c>
      <c r="CT312" s="22">
        <f t="shared" si="516"/>
        <v>5.1799291672985331E-2</v>
      </c>
      <c r="CU312" s="22">
        <f t="shared" si="517"/>
        <v>5.2042679103669207E-2</v>
      </c>
      <c r="CV312" s="22">
        <f t="shared" si="518"/>
        <v>5.2266158686805723E-2</v>
      </c>
      <c r="CW312" s="22">
        <f t="shared" si="519"/>
        <v>5.2477056134175359E-2</v>
      </c>
      <c r="CX312" s="22">
        <f t="shared" si="520"/>
        <v>5.2669514104062953E-2</v>
      </c>
      <c r="CY312" s="22">
        <f t="shared" si="521"/>
        <v>5.2847844618136262E-2</v>
      </c>
      <c r="CZ312" s="22">
        <f t="shared" si="522"/>
        <v>5.3007476521395709E-2</v>
      </c>
      <c r="DA312" s="22">
        <f t="shared" si="523"/>
        <v>5.3153901035930796E-2</v>
      </c>
      <c r="DB312" s="22" t="str">
        <f t="shared" si="524"/>
        <v/>
      </c>
      <c r="DC312" s="22" t="str">
        <f t="shared" si="525"/>
        <v/>
      </c>
      <c r="DD312" s="22" t="str">
        <f t="shared" si="526"/>
        <v/>
      </c>
      <c r="DE312" s="22" t="str">
        <f t="shared" si="527"/>
        <v/>
      </c>
      <c r="DF312" s="22" t="str">
        <f t="shared" si="528"/>
        <v/>
      </c>
      <c r="DG312" s="22" t="str">
        <f t="shared" si="529"/>
        <v/>
      </c>
      <c r="DH312" s="22" t="str">
        <f t="shared" si="530"/>
        <v/>
      </c>
      <c r="DI312" s="22" t="str">
        <f t="shared" si="531"/>
        <v/>
      </c>
      <c r="DJ312" s="22" t="str">
        <f t="shared" si="532"/>
        <v/>
      </c>
      <c r="DK312" s="22" t="str">
        <f t="shared" si="533"/>
        <v/>
      </c>
      <c r="DL312" s="22" t="str">
        <f t="shared" si="534"/>
        <v/>
      </c>
      <c r="DM312" s="22" t="str">
        <f t="shared" si="535"/>
        <v/>
      </c>
      <c r="DN312" s="22" t="str">
        <f t="shared" si="536"/>
        <v/>
      </c>
      <c r="DO312" s="22" t="str">
        <f t="shared" si="537"/>
        <v/>
      </c>
      <c r="DP312" s="22" t="str">
        <f t="shared" si="538"/>
        <v/>
      </c>
      <c r="DQ312" s="22" t="str">
        <f t="shared" si="539"/>
        <v/>
      </c>
      <c r="DR312" s="22" t="str">
        <f t="shared" si="540"/>
        <v/>
      </c>
      <c r="DS312" s="22" t="str">
        <f t="shared" si="541"/>
        <v/>
      </c>
      <c r="DT312" s="22" t="str">
        <f t="shared" si="542"/>
        <v/>
      </c>
      <c r="DU312" s="22" t="str">
        <f t="shared" si="543"/>
        <v/>
      </c>
      <c r="DV312" s="22" t="str">
        <f t="shared" si="544"/>
        <v/>
      </c>
      <c r="DX312" s="18">
        <f t="shared" si="545"/>
        <v>2.2732811870422438</v>
      </c>
      <c r="DY312" s="18">
        <f t="shared" si="546"/>
        <v>2.2253661490618697</v>
      </c>
      <c r="DZ312" s="18">
        <f t="shared" si="547"/>
        <v>2.1754491546736405</v>
      </c>
      <c r="EA312" s="18">
        <f t="shared" si="548"/>
        <v>2.1263584198525098</v>
      </c>
      <c r="EB312" s="18">
        <f t="shared" si="549"/>
        <v>2.0777041565633629</v>
      </c>
      <c r="EC312" s="18">
        <f t="shared" si="550"/>
        <v>2.0310131655773933</v>
      </c>
      <c r="ED312" s="18">
        <f t="shared" si="551"/>
        <v>1.9847047125293584</v>
      </c>
      <c r="EE312" s="18">
        <f t="shared" si="552"/>
        <v>1.9401433567968887</v>
      </c>
      <c r="EF312" s="18">
        <f t="shared" si="553"/>
        <v>1.8956664087155815</v>
      </c>
      <c r="EG312" s="18">
        <f t="shared" si="554"/>
        <v>1.8525494830796294</v>
      </c>
      <c r="EH312" s="18">
        <f t="shared" si="555"/>
        <v>1.8092136193796382</v>
      </c>
      <c r="EI312" s="18">
        <f t="shared" si="556"/>
        <v>1.7667297755323415</v>
      </c>
      <c r="EJ312" s="18">
        <f t="shared" si="557"/>
        <v>1.7240905423848623</v>
      </c>
      <c r="EK312" s="18">
        <f t="shared" si="558"/>
        <v>1.6824148373446961</v>
      </c>
      <c r="EL312" s="18">
        <f t="shared" si="559"/>
        <v>1.6403132333372248</v>
      </c>
      <c r="EM312" s="18">
        <f t="shared" si="560"/>
        <v>1.599174396035457</v>
      </c>
      <c r="EN312" s="18">
        <f t="shared" si="561"/>
        <v>1.5576688873438458</v>
      </c>
      <c r="EO312" s="18">
        <f t="shared" si="562"/>
        <v>1.517196178238891</v>
      </c>
      <c r="EP312" s="18">
        <f t="shared" si="563"/>
        <v>1.4764697809457004</v>
      </c>
      <c r="EQ312" s="18">
        <f t="shared" si="564"/>
        <v>1.4366584632396844</v>
      </c>
      <c r="ER312" s="18">
        <f t="shared" si="565"/>
        <v>1.3969479958494011</v>
      </c>
      <c r="ES312" s="18">
        <f t="shared" si="566"/>
        <v>1.3584710639454496</v>
      </c>
      <c r="ET312" s="18">
        <f t="shared" si="567"/>
        <v>1.3200082028341154</v>
      </c>
      <c r="EU312" s="18">
        <f t="shared" si="568"/>
        <v>1.2828641266847722</v>
      </c>
      <c r="EV312" s="18">
        <f t="shared" si="569"/>
        <v>1.2458538983407241</v>
      </c>
      <c r="EW312" s="18">
        <f t="shared" si="570"/>
        <v>1.2102241039447885</v>
      </c>
      <c r="EX312" s="18">
        <f t="shared" si="571"/>
        <v>1.1748282876901988</v>
      </c>
      <c r="EY312" s="18">
        <f t="shared" si="572"/>
        <v>1.1406633255670366</v>
      </c>
      <c r="EZ312" s="18">
        <f t="shared" si="573"/>
        <v>1.1070012592910823</v>
      </c>
      <c r="FA312" s="18">
        <f t="shared" si="574"/>
        <v>1.0747665802294992</v>
      </c>
      <c r="FB312" s="18">
        <f t="shared" si="575"/>
        <v>1.0429027374636137</v>
      </c>
      <c r="FC312" s="18">
        <f t="shared" si="576"/>
        <v>1.0124557759682788</v>
      </c>
      <c r="FD312" s="18">
        <f t="shared" si="577"/>
        <v>0.98241914363468485</v>
      </c>
      <c r="FE312" s="18">
        <f t="shared" si="578"/>
        <v>0.95377106687090807</v>
      </c>
      <c r="FF312" s="18">
        <f t="shared" si="579"/>
        <v>0.92555705977863012</v>
      </c>
      <c r="FG312" s="18">
        <f t="shared" si="580"/>
        <v>0.89854331775074614</v>
      </c>
      <c r="FH312" s="18">
        <f t="shared" si="581"/>
        <v>0.872125333553882</v>
      </c>
      <c r="FI312" s="18">
        <f t="shared" si="582"/>
        <v>0.8470008589654805</v>
      </c>
      <c r="FJ312" s="18">
        <f t="shared" si="583"/>
        <v>36.382186014288024</v>
      </c>
      <c r="FK312" s="18">
        <f t="shared" si="584"/>
        <v>0</v>
      </c>
      <c r="FL312" s="18">
        <f t="shared" si="585"/>
        <v>0</v>
      </c>
      <c r="FM312" s="18">
        <f t="shared" si="586"/>
        <v>0</v>
      </c>
      <c r="FN312" s="18">
        <f t="shared" si="587"/>
        <v>0</v>
      </c>
      <c r="FO312" s="18">
        <f t="shared" si="588"/>
        <v>0</v>
      </c>
      <c r="FP312" s="18">
        <f t="shared" si="589"/>
        <v>0</v>
      </c>
      <c r="FQ312" s="18">
        <f t="shared" si="590"/>
        <v>0</v>
      </c>
      <c r="FR312" s="18">
        <f t="shared" si="591"/>
        <v>0</v>
      </c>
      <c r="FS312" s="18">
        <f t="shared" si="592"/>
        <v>0</v>
      </c>
      <c r="FT312" s="18">
        <f t="shared" si="593"/>
        <v>0</v>
      </c>
      <c r="FU312" s="18">
        <f t="shared" si="594"/>
        <v>0</v>
      </c>
      <c r="FV312" s="18">
        <f t="shared" si="595"/>
        <v>0</v>
      </c>
      <c r="FW312" s="18">
        <f t="shared" si="596"/>
        <v>0</v>
      </c>
      <c r="FX312" s="18">
        <f t="shared" si="597"/>
        <v>0</v>
      </c>
      <c r="FY312" s="18">
        <f t="shared" si="598"/>
        <v>0</v>
      </c>
      <c r="FZ312" s="18">
        <f t="shared" si="599"/>
        <v>0</v>
      </c>
      <c r="GA312" s="18">
        <f t="shared" si="600"/>
        <v>0</v>
      </c>
      <c r="GB312" s="18">
        <f t="shared" si="601"/>
        <v>0</v>
      </c>
      <c r="GC312" s="18">
        <f t="shared" si="602"/>
        <v>0</v>
      </c>
      <c r="GD312" s="18">
        <f t="shared" si="603"/>
        <v>0</v>
      </c>
      <c r="GE312" s="18">
        <f t="shared" si="604"/>
        <v>0</v>
      </c>
    </row>
    <row r="313" spans="1:187" x14ac:dyDescent="0.2">
      <c r="A313">
        <v>310</v>
      </c>
      <c r="B313" s="16">
        <f>Bonds!B313</f>
        <v>53462</v>
      </c>
      <c r="C313" s="17">
        <f>Bonds!C313</f>
        <v>2.5</v>
      </c>
      <c r="D313">
        <f>Bonds!Q313</f>
        <v>40</v>
      </c>
      <c r="E313">
        <f t="shared" si="484"/>
        <v>0</v>
      </c>
      <c r="F313" s="16">
        <f>IF(1&gt;$D313,"",IF($E313=1,EOMONTH(EDATE(Bonds!$I313,6*(1-1)),0),EDATE(Bonds!$I313,6*(1-1))))</f>
        <v>46341</v>
      </c>
      <c r="G313" s="16">
        <f>IF(2&gt;$D313,"",IF($E313=1,EOMONTH(EDATE(Bonds!$I313,6*(2-1)),0),EDATE(Bonds!$I313,6*(2-1))))</f>
        <v>46522</v>
      </c>
      <c r="H313" s="16">
        <f>IF(3&gt;$D313,"",IF($E313=1,EOMONTH(EDATE(Bonds!$I313,6*(3-1)),0),EDATE(Bonds!$I313,6*(3-1))))</f>
        <v>46706</v>
      </c>
      <c r="I313" s="16">
        <f>IF(4&gt;$D313,"",IF($E313=1,EOMONTH(EDATE(Bonds!$I313,6*(4-1)),0),EDATE(Bonds!$I313,6*(4-1))))</f>
        <v>46888</v>
      </c>
      <c r="J313" s="16">
        <f>IF(5&gt;$D313,"",IF($E313=1,EOMONTH(EDATE(Bonds!$I313,6*(5-1)),0),EDATE(Bonds!$I313,6*(5-1))))</f>
        <v>47072</v>
      </c>
      <c r="K313" s="16">
        <f>IF(6&gt;$D313,"",IF($E313=1,EOMONTH(EDATE(Bonds!$I313,6*(6-1)),0),EDATE(Bonds!$I313,6*(6-1))))</f>
        <v>47253</v>
      </c>
      <c r="L313" s="16">
        <f>IF(7&gt;$D313,"",IF($E313=1,EOMONTH(EDATE(Bonds!$I313,6*(7-1)),0),EDATE(Bonds!$I313,6*(7-1))))</f>
        <v>47437</v>
      </c>
      <c r="M313" s="16">
        <f>IF(8&gt;$D313,"",IF($E313=1,EOMONTH(EDATE(Bonds!$I313,6*(8-1)),0),EDATE(Bonds!$I313,6*(8-1))))</f>
        <v>47618</v>
      </c>
      <c r="N313" s="16">
        <f>IF(9&gt;$D313,"",IF($E313=1,EOMONTH(EDATE(Bonds!$I313,6*(9-1)),0),EDATE(Bonds!$I313,6*(9-1))))</f>
        <v>47802</v>
      </c>
      <c r="O313" s="16">
        <f>IF(10&gt;$D313,"",IF($E313=1,EOMONTH(EDATE(Bonds!$I313,6*(10-1)),0),EDATE(Bonds!$I313,6*(10-1))))</f>
        <v>47983</v>
      </c>
      <c r="P313" s="16">
        <f>IF(11&gt;$D313,"",IF($E313=1,EOMONTH(EDATE(Bonds!$I313,6*(11-1)),0),EDATE(Bonds!$I313,6*(11-1))))</f>
        <v>48167</v>
      </c>
      <c r="Q313" s="16">
        <f>IF(12&gt;$D313,"",IF($E313=1,EOMONTH(EDATE(Bonds!$I313,6*(12-1)),0),EDATE(Bonds!$I313,6*(12-1))))</f>
        <v>48349</v>
      </c>
      <c r="R313" s="16">
        <f>IF(13&gt;$D313,"",IF($E313=1,EOMONTH(EDATE(Bonds!$I313,6*(13-1)),0),EDATE(Bonds!$I313,6*(13-1))))</f>
        <v>48533</v>
      </c>
      <c r="S313" s="16">
        <f>IF(14&gt;$D313,"",IF($E313=1,EOMONTH(EDATE(Bonds!$I313,6*(14-1)),0),EDATE(Bonds!$I313,6*(14-1))))</f>
        <v>48714</v>
      </c>
      <c r="T313" s="16">
        <f>IF(15&gt;$D313,"",IF($E313=1,EOMONTH(EDATE(Bonds!$I313,6*(15-1)),0),EDATE(Bonds!$I313,6*(15-1))))</f>
        <v>48898</v>
      </c>
      <c r="U313" s="16">
        <f>IF(16&gt;$D313,"",IF($E313=1,EOMONTH(EDATE(Bonds!$I313,6*(16-1)),0),EDATE(Bonds!$I313,6*(16-1))))</f>
        <v>49079</v>
      </c>
      <c r="V313" s="16">
        <f>IF(17&gt;$D313,"",IF($E313=1,EOMONTH(EDATE(Bonds!$I313,6*(17-1)),0),EDATE(Bonds!$I313,6*(17-1))))</f>
        <v>49263</v>
      </c>
      <c r="W313" s="16">
        <f>IF(18&gt;$D313,"",IF($E313=1,EOMONTH(EDATE(Bonds!$I313,6*(18-1)),0),EDATE(Bonds!$I313,6*(18-1))))</f>
        <v>49444</v>
      </c>
      <c r="X313" s="16">
        <f>IF(19&gt;$D313,"",IF($E313=1,EOMONTH(EDATE(Bonds!$I313,6*(19-1)),0),EDATE(Bonds!$I313,6*(19-1))))</f>
        <v>49628</v>
      </c>
      <c r="Y313" s="16">
        <f>IF(20&gt;$D313,"",IF($E313=1,EOMONTH(EDATE(Bonds!$I313,6*(20-1)),0),EDATE(Bonds!$I313,6*(20-1))))</f>
        <v>49810</v>
      </c>
      <c r="Z313" s="16">
        <f>IF(21&gt;$D313,"",IF($E313=1,EOMONTH(EDATE(Bonds!$I313,6*(21-1)),0),EDATE(Bonds!$I313,6*(21-1))))</f>
        <v>49994</v>
      </c>
      <c r="AA313" s="16">
        <f>IF(22&gt;$D313,"",IF($E313=1,EOMONTH(EDATE(Bonds!$I313,6*(22-1)),0),EDATE(Bonds!$I313,6*(22-1))))</f>
        <v>50175</v>
      </c>
      <c r="AB313" s="16">
        <f>IF(23&gt;$D313,"",IF($E313=1,EOMONTH(EDATE(Bonds!$I313,6*(23-1)),0),EDATE(Bonds!$I313,6*(23-1))))</f>
        <v>50359</v>
      </c>
      <c r="AC313" s="16">
        <f>IF(24&gt;$D313,"",IF($E313=1,EOMONTH(EDATE(Bonds!$I313,6*(24-1)),0),EDATE(Bonds!$I313,6*(24-1))))</f>
        <v>50540</v>
      </c>
      <c r="AD313" s="16">
        <f>IF(25&gt;$D313,"",IF($E313=1,EOMONTH(EDATE(Bonds!$I313,6*(25-1)),0),EDATE(Bonds!$I313,6*(25-1))))</f>
        <v>50724</v>
      </c>
      <c r="AE313" s="16">
        <f>IF(26&gt;$D313,"",IF($E313=1,EOMONTH(EDATE(Bonds!$I313,6*(26-1)),0),EDATE(Bonds!$I313,6*(26-1))))</f>
        <v>50905</v>
      </c>
      <c r="AF313" s="16">
        <f>IF(27&gt;$D313,"",IF($E313=1,EOMONTH(EDATE(Bonds!$I313,6*(27-1)),0),EDATE(Bonds!$I313,6*(27-1))))</f>
        <v>51089</v>
      </c>
      <c r="AG313" s="16">
        <f>IF(28&gt;$D313,"",IF($E313=1,EOMONTH(EDATE(Bonds!$I313,6*(28-1)),0),EDATE(Bonds!$I313,6*(28-1))))</f>
        <v>51271</v>
      </c>
      <c r="AH313" s="16">
        <f>IF(29&gt;$D313,"",IF($E313=1,EOMONTH(EDATE(Bonds!$I313,6*(29-1)),0),EDATE(Bonds!$I313,6*(29-1))))</f>
        <v>51455</v>
      </c>
      <c r="AI313" s="16">
        <f>IF(30&gt;$D313,"",IF($E313=1,EOMONTH(EDATE(Bonds!$I313,6*(30-1)),0),EDATE(Bonds!$I313,6*(30-1))))</f>
        <v>51636</v>
      </c>
      <c r="AJ313" s="16">
        <f>IF(31&gt;$D313,"",IF($E313=1,EOMONTH(EDATE(Bonds!$I313,6*(31-1)),0),EDATE(Bonds!$I313,6*(31-1))))</f>
        <v>51820</v>
      </c>
      <c r="AK313" s="16">
        <f>IF(32&gt;$D313,"",IF($E313=1,EOMONTH(EDATE(Bonds!$I313,6*(32-1)),0),EDATE(Bonds!$I313,6*(32-1))))</f>
        <v>52001</v>
      </c>
      <c r="AL313" s="16">
        <f>IF(33&gt;$D313,"",IF($E313=1,EOMONTH(EDATE(Bonds!$I313,6*(33-1)),0),EDATE(Bonds!$I313,6*(33-1))))</f>
        <v>52185</v>
      </c>
      <c r="AM313" s="16">
        <f>IF(34&gt;$D313,"",IF($E313=1,EOMONTH(EDATE(Bonds!$I313,6*(34-1)),0),EDATE(Bonds!$I313,6*(34-1))))</f>
        <v>52366</v>
      </c>
      <c r="AN313" s="16">
        <f>IF(35&gt;$D313,"",IF($E313=1,EOMONTH(EDATE(Bonds!$I313,6*(35-1)),0),EDATE(Bonds!$I313,6*(35-1))))</f>
        <v>52550</v>
      </c>
      <c r="AO313" s="16">
        <f>IF(36&gt;$D313,"",IF($E313=1,EOMONTH(EDATE(Bonds!$I313,6*(36-1)),0),EDATE(Bonds!$I313,6*(36-1))))</f>
        <v>52732</v>
      </c>
      <c r="AP313" s="16">
        <f>IF(37&gt;$D313,"",IF($E313=1,EOMONTH(EDATE(Bonds!$I313,6*(37-1)),0),EDATE(Bonds!$I313,6*(37-1))))</f>
        <v>52916</v>
      </c>
      <c r="AQ313" s="16">
        <f>IF(38&gt;$D313,"",IF($E313=1,EOMONTH(EDATE(Bonds!$I313,6*(38-1)),0),EDATE(Bonds!$I313,6*(38-1))))</f>
        <v>53097</v>
      </c>
      <c r="AR313" s="16">
        <f>IF(39&gt;$D313,"",IF($E313=1,EOMONTH(EDATE(Bonds!$I313,6*(39-1)),0),EDATE(Bonds!$I313,6*(39-1))))</f>
        <v>53281</v>
      </c>
      <c r="AS313" s="16">
        <f>IF(40&gt;$D313,"",IF($E313=1,EOMONTH(EDATE(Bonds!$I313,6*(40-1)),0),EDATE(Bonds!$I313,6*(40-1))))</f>
        <v>53462</v>
      </c>
      <c r="AT313" s="16" t="str">
        <f>IF(41&gt;$D313,"",IF($E313=1,EOMONTH(EDATE(Bonds!$I313,6*(41-1)),0),EDATE(Bonds!$I313,6*(41-1))))</f>
        <v/>
      </c>
      <c r="AU313" s="16" t="str">
        <f>IF(42&gt;$D313,"",IF($E313=1,EOMONTH(EDATE(Bonds!$I313,6*(42-1)),0),EDATE(Bonds!$I313,6*(42-1))))</f>
        <v/>
      </c>
      <c r="AV313" s="16" t="str">
        <f>IF(43&gt;$D313,"",IF($E313=1,EOMONTH(EDATE(Bonds!$I313,6*(43-1)),0),EDATE(Bonds!$I313,6*(43-1))))</f>
        <v/>
      </c>
      <c r="AW313" s="16" t="str">
        <f>IF(44&gt;$D313,"",IF($E313=1,EOMONTH(EDATE(Bonds!$I313,6*(44-1)),0),EDATE(Bonds!$I313,6*(44-1))))</f>
        <v/>
      </c>
      <c r="AX313" s="16" t="str">
        <f>IF(45&gt;$D313,"",IF($E313=1,EOMONTH(EDATE(Bonds!$I313,6*(45-1)),0),EDATE(Bonds!$I313,6*(45-1))))</f>
        <v/>
      </c>
      <c r="AY313" s="16" t="str">
        <f>IF(46&gt;$D313,"",IF($E313=1,EOMONTH(EDATE(Bonds!$I313,6*(46-1)),0),EDATE(Bonds!$I313,6*(46-1))))</f>
        <v/>
      </c>
      <c r="AZ313" s="16" t="str">
        <f>IF(47&gt;$D313,"",IF($E313=1,EOMONTH(EDATE(Bonds!$I313,6*(47-1)),0),EDATE(Bonds!$I313,6*(47-1))))</f>
        <v/>
      </c>
      <c r="BA313" s="16" t="str">
        <f>IF(48&gt;$D313,"",IF($E313=1,EOMONTH(EDATE(Bonds!$I313,6*(48-1)),0),EDATE(Bonds!$I313,6*(48-1))))</f>
        <v/>
      </c>
      <c r="BB313" s="16" t="str">
        <f>IF(49&gt;$D313,"",IF($E313=1,EOMONTH(EDATE(Bonds!$I313,6*(49-1)),0),EDATE(Bonds!$I313,6*(49-1))))</f>
        <v/>
      </c>
      <c r="BC313" s="16" t="str">
        <f>IF(50&gt;$D313,"",IF($E313=1,EOMONTH(EDATE(Bonds!$I313,6*(50-1)),0),EDATE(Bonds!$I313,6*(50-1))))</f>
        <v/>
      </c>
      <c r="BD313" s="16" t="str">
        <f>IF(51&gt;$D313,"",IF($E313=1,EOMONTH(EDATE(Bonds!$I313,6*(51-1)),0),EDATE(Bonds!$I313,6*(51-1))))</f>
        <v/>
      </c>
      <c r="BE313" s="16" t="str">
        <f>IF(52&gt;$D313,"",IF($E313=1,EOMONTH(EDATE(Bonds!$I313,6*(52-1)),0),EDATE(Bonds!$I313,6*(52-1))))</f>
        <v/>
      </c>
      <c r="BF313" s="16" t="str">
        <f>IF(53&gt;$D313,"",IF($E313=1,EOMONTH(EDATE(Bonds!$I313,6*(53-1)),0),EDATE(Bonds!$I313,6*(53-1))))</f>
        <v/>
      </c>
      <c r="BG313" s="16" t="str">
        <f>IF(54&gt;$D313,"",IF($E313=1,EOMONTH(EDATE(Bonds!$I313,6*(54-1)),0),EDATE(Bonds!$I313,6*(54-1))))</f>
        <v/>
      </c>
      <c r="BH313" s="16" t="str">
        <f>IF(55&gt;$D313,"",IF($E313=1,EOMONTH(EDATE(Bonds!$I313,6*(55-1)),0),EDATE(Bonds!$I313,6*(55-1))))</f>
        <v/>
      </c>
      <c r="BI313" s="16" t="str">
        <f>IF(56&gt;$D313,"",IF($E313=1,EOMONTH(EDATE(Bonds!$I313,6*(56-1)),0),EDATE(Bonds!$I313,6*(56-1))))</f>
        <v/>
      </c>
      <c r="BJ313" s="16" t="str">
        <f>IF(57&gt;$D313,"",IF($E313=1,EOMONTH(EDATE(Bonds!$I313,6*(57-1)),0),EDATE(Bonds!$I313,6*(57-1))))</f>
        <v/>
      </c>
      <c r="BK313" s="16" t="str">
        <f>IF(58&gt;$D313,"",IF($E313=1,EOMONTH(EDATE(Bonds!$I313,6*(58-1)),0),EDATE(Bonds!$I313,6*(58-1))))</f>
        <v/>
      </c>
      <c r="BL313" s="16" t="str">
        <f>IF(59&gt;$D313,"",IF($E313=1,EOMONTH(EDATE(Bonds!$I313,6*(59-1)),0),EDATE(Bonds!$I313,6*(59-1))))</f>
        <v/>
      </c>
      <c r="BM313" s="16" t="str">
        <f>IF(60&gt;$D313,"",IF($E313=1,EOMONTH(EDATE(Bonds!$I313,6*(60-1)),0),EDATE(Bonds!$I313,6*(60-1))))</f>
        <v/>
      </c>
      <c r="BO313" s="22">
        <f t="shared" si="485"/>
        <v>3.7565785405683505E-2</v>
      </c>
      <c r="BP313" s="22">
        <f t="shared" si="486"/>
        <v>4.0160676278393273E-2</v>
      </c>
      <c r="BQ313" s="22">
        <f t="shared" si="487"/>
        <v>4.1870554774944578E-2</v>
      </c>
      <c r="BR313" s="22">
        <f t="shared" si="488"/>
        <v>4.2944346408813706E-2</v>
      </c>
      <c r="BS313" s="22">
        <f t="shared" si="489"/>
        <v>4.3623509349526628E-2</v>
      </c>
      <c r="BT313" s="22">
        <f t="shared" si="490"/>
        <v>4.4041581237153717E-2</v>
      </c>
      <c r="BU313" s="22">
        <f t="shared" si="491"/>
        <v>4.4317074211346924E-2</v>
      </c>
      <c r="BV313" s="22">
        <f t="shared" si="492"/>
        <v>4.4510349250378764E-2</v>
      </c>
      <c r="BW313" s="22">
        <f t="shared" si="493"/>
        <v>4.4674613164434704E-2</v>
      </c>
      <c r="BX313" s="22">
        <f t="shared" si="494"/>
        <v>4.4833625781918747E-2</v>
      </c>
      <c r="BY313" s="22">
        <f t="shared" si="495"/>
        <v>4.5010512910652625E-2</v>
      </c>
      <c r="BZ313" s="22">
        <f t="shared" si="496"/>
        <v>4.5210114329299472E-2</v>
      </c>
      <c r="CA313" s="22">
        <f t="shared" si="497"/>
        <v>4.5440922075908718E-2</v>
      </c>
      <c r="CB313" s="22">
        <f t="shared" si="498"/>
        <v>4.5696854602848114E-2</v>
      </c>
      <c r="CC313" s="22">
        <f t="shared" si="499"/>
        <v>4.5984524498779974E-2</v>
      </c>
      <c r="CD313" s="22">
        <f t="shared" si="500"/>
        <v>4.6291383442721178E-2</v>
      </c>
      <c r="CE313" s="22">
        <f t="shared" si="501"/>
        <v>4.6623645537634352E-2</v>
      </c>
      <c r="CF313" s="22">
        <f t="shared" si="502"/>
        <v>4.6966325803694697E-2</v>
      </c>
      <c r="CG313" s="22">
        <f t="shared" si="503"/>
        <v>4.7326545055286634E-2</v>
      </c>
      <c r="CH313" s="22">
        <f t="shared" si="504"/>
        <v>4.7690605889772114E-2</v>
      </c>
      <c r="CI313" s="22">
        <f t="shared" si="505"/>
        <v>4.8062733545475515E-2</v>
      </c>
      <c r="CJ313" s="22">
        <f t="shared" si="506"/>
        <v>4.8429443223478592E-2</v>
      </c>
      <c r="CK313" s="22">
        <f t="shared" si="507"/>
        <v>4.8799858255796857E-2</v>
      </c>
      <c r="CL313" s="22">
        <f t="shared" si="508"/>
        <v>4.9159299064806136E-2</v>
      </c>
      <c r="CM313" s="22">
        <f t="shared" si="509"/>
        <v>4.9517382545170303E-2</v>
      </c>
      <c r="CN313" s="22">
        <f t="shared" si="510"/>
        <v>4.986051383334713E-2</v>
      </c>
      <c r="CO313" s="22">
        <f t="shared" si="511"/>
        <v>5.0198416914347857E-2</v>
      </c>
      <c r="CP313" s="22">
        <f t="shared" si="512"/>
        <v>5.0520467743513063E-2</v>
      </c>
      <c r="CQ313" s="22">
        <f t="shared" si="513"/>
        <v>5.0832622154490456E-2</v>
      </c>
      <c r="CR313" s="22">
        <f t="shared" si="514"/>
        <v>5.1125631182393605E-2</v>
      </c>
      <c r="CS313" s="22">
        <f t="shared" si="515"/>
        <v>5.140851143245688E-2</v>
      </c>
      <c r="CT313" s="22">
        <f t="shared" si="516"/>
        <v>5.1671525730408396E-2</v>
      </c>
      <c r="CU313" s="22">
        <f t="shared" si="517"/>
        <v>5.1923018464972291E-2</v>
      </c>
      <c r="CV313" s="22">
        <f t="shared" si="518"/>
        <v>5.2154549575212379E-2</v>
      </c>
      <c r="CW313" s="22">
        <f t="shared" si="519"/>
        <v>5.2373661446977436E-2</v>
      </c>
      <c r="CX313" s="22">
        <f t="shared" si="520"/>
        <v>5.2574231354615371E-2</v>
      </c>
      <c r="CY313" s="22">
        <f t="shared" si="521"/>
        <v>5.2760712961394216E-2</v>
      </c>
      <c r="CZ313" s="22">
        <f t="shared" si="522"/>
        <v>5.29282837997146E-2</v>
      </c>
      <c r="DA313" s="22">
        <f t="shared" si="523"/>
        <v>5.3082672355175761E-2</v>
      </c>
      <c r="DB313" s="22">
        <f t="shared" si="524"/>
        <v>5.3219062249532649E-2</v>
      </c>
      <c r="DC313" s="22" t="str">
        <f t="shared" si="525"/>
        <v/>
      </c>
      <c r="DD313" s="22" t="str">
        <f t="shared" si="526"/>
        <v/>
      </c>
      <c r="DE313" s="22" t="str">
        <f t="shared" si="527"/>
        <v/>
      </c>
      <c r="DF313" s="22" t="str">
        <f t="shared" si="528"/>
        <v/>
      </c>
      <c r="DG313" s="22" t="str">
        <f t="shared" si="529"/>
        <v/>
      </c>
      <c r="DH313" s="22" t="str">
        <f t="shared" si="530"/>
        <v/>
      </c>
      <c r="DI313" s="22" t="str">
        <f t="shared" si="531"/>
        <v/>
      </c>
      <c r="DJ313" s="22" t="str">
        <f t="shared" si="532"/>
        <v/>
      </c>
      <c r="DK313" s="22" t="str">
        <f t="shared" si="533"/>
        <v/>
      </c>
      <c r="DL313" s="22" t="str">
        <f t="shared" si="534"/>
        <v/>
      </c>
      <c r="DM313" s="22" t="str">
        <f t="shared" si="535"/>
        <v/>
      </c>
      <c r="DN313" s="22" t="str">
        <f t="shared" si="536"/>
        <v/>
      </c>
      <c r="DO313" s="22" t="str">
        <f t="shared" si="537"/>
        <v/>
      </c>
      <c r="DP313" s="22" t="str">
        <f t="shared" si="538"/>
        <v/>
      </c>
      <c r="DQ313" s="22" t="str">
        <f t="shared" si="539"/>
        <v/>
      </c>
      <c r="DR313" s="22" t="str">
        <f t="shared" si="540"/>
        <v/>
      </c>
      <c r="DS313" s="22" t="str">
        <f t="shared" si="541"/>
        <v/>
      </c>
      <c r="DT313" s="22" t="str">
        <f t="shared" si="542"/>
        <v/>
      </c>
      <c r="DU313" s="22" t="str">
        <f t="shared" si="543"/>
        <v/>
      </c>
      <c r="DV313" s="22" t="str">
        <f t="shared" si="544"/>
        <v/>
      </c>
      <c r="DX313" s="18">
        <f t="shared" si="545"/>
        <v>1.2412823444868017</v>
      </c>
      <c r="DY313" s="18">
        <f t="shared" si="546"/>
        <v>1.2162182727407527</v>
      </c>
      <c r="DZ313" s="18">
        <f t="shared" si="547"/>
        <v>1.1894279233213685</v>
      </c>
      <c r="EA313" s="18">
        <f t="shared" si="548"/>
        <v>1.1627469534674597</v>
      </c>
      <c r="EB313" s="18">
        <f t="shared" si="549"/>
        <v>1.1361551612747083</v>
      </c>
      <c r="EC313" s="18">
        <f t="shared" si="550"/>
        <v>1.1105939055034244</v>
      </c>
      <c r="ED313" s="18">
        <f t="shared" si="551"/>
        <v>1.0852545637105286</v>
      </c>
      <c r="EE313" s="18">
        <f t="shared" si="552"/>
        <v>1.0609088675670928</v>
      </c>
      <c r="EF313" s="18">
        <f t="shared" si="553"/>
        <v>1.0366555985491914</v>
      </c>
      <c r="EG313" s="18">
        <f t="shared" si="554"/>
        <v>1.0131872805461968</v>
      </c>
      <c r="EH313" s="18">
        <f t="shared" si="555"/>
        <v>0.98963622791773076</v>
      </c>
      <c r="EI313" s="18">
        <f t="shared" si="556"/>
        <v>0.96657467945159037</v>
      </c>
      <c r="EJ313" s="18">
        <f t="shared" si="557"/>
        <v>0.94344550090783175</v>
      </c>
      <c r="EK313" s="18">
        <f t="shared" si="558"/>
        <v>0.92084643981137693</v>
      </c>
      <c r="EL313" s="18">
        <f t="shared" si="559"/>
        <v>0.89801629040549136</v>
      </c>
      <c r="EM313" s="18">
        <f t="shared" si="560"/>
        <v>0.87570203770854094</v>
      </c>
      <c r="EN313" s="18">
        <f t="shared" si="561"/>
        <v>0.8531779521772076</v>
      </c>
      <c r="EO313" s="18">
        <f t="shared" si="562"/>
        <v>0.8312003265890634</v>
      </c>
      <c r="EP313" s="18">
        <f t="shared" si="563"/>
        <v>0.80906851228202048</v>
      </c>
      <c r="EQ313" s="18">
        <f t="shared" si="564"/>
        <v>0.78741644252909293</v>
      </c>
      <c r="ER313" s="18">
        <f t="shared" si="565"/>
        <v>0.76580096991188218</v>
      </c>
      <c r="ES313" s="18">
        <f t="shared" si="566"/>
        <v>0.74483906858775972</v>
      </c>
      <c r="ET313" s="18">
        <f t="shared" si="567"/>
        <v>0.72386710167579471</v>
      </c>
      <c r="EU313" s="18">
        <f t="shared" si="568"/>
        <v>0.7035974733162087</v>
      </c>
      <c r="EV313" s="18">
        <f t="shared" si="569"/>
        <v>0.68338479567245047</v>
      </c>
      <c r="EW313" s="18">
        <f t="shared" si="570"/>
        <v>0.66391120898649503</v>
      </c>
      <c r="EX313" s="18">
        <f t="shared" si="571"/>
        <v>0.64455153915923202</v>
      </c>
      <c r="EY313" s="18">
        <f t="shared" si="572"/>
        <v>0.6258523325705585</v>
      </c>
      <c r="EZ313" s="18">
        <f t="shared" si="573"/>
        <v>0.60741658865391823</v>
      </c>
      <c r="FA313" s="18">
        <f t="shared" si="574"/>
        <v>0.58975206954455328</v>
      </c>
      <c r="FB313" s="18">
        <f t="shared" si="575"/>
        <v>0.57228109858503506</v>
      </c>
      <c r="FC313" s="18">
        <f t="shared" si="576"/>
        <v>0.55557843203138368</v>
      </c>
      <c r="FD313" s="18">
        <f t="shared" si="577"/>
        <v>0.53909304756932708</v>
      </c>
      <c r="FE313" s="18">
        <f t="shared" si="578"/>
        <v>0.52336288452884361</v>
      </c>
      <c r="FF313" s="18">
        <f t="shared" si="579"/>
        <v>0.50786483680371841</v>
      </c>
      <c r="FG313" s="18">
        <f t="shared" si="580"/>
        <v>0.49302061757376592</v>
      </c>
      <c r="FH313" s="18">
        <f t="shared" si="581"/>
        <v>0.47849887241893196</v>
      </c>
      <c r="FI313" s="18">
        <f t="shared" si="582"/>
        <v>0.46468392195825847</v>
      </c>
      <c r="FJ313" s="18">
        <f t="shared" si="583"/>
        <v>0.45111013933645755</v>
      </c>
      <c r="FK313" s="18">
        <f t="shared" si="584"/>
        <v>35.495143636292255</v>
      </c>
      <c r="FL313" s="18">
        <f t="shared" si="585"/>
        <v>0</v>
      </c>
      <c r="FM313" s="18">
        <f t="shared" si="586"/>
        <v>0</v>
      </c>
      <c r="FN313" s="18">
        <f t="shared" si="587"/>
        <v>0</v>
      </c>
      <c r="FO313" s="18">
        <f t="shared" si="588"/>
        <v>0</v>
      </c>
      <c r="FP313" s="18">
        <f t="shared" si="589"/>
        <v>0</v>
      </c>
      <c r="FQ313" s="18">
        <f t="shared" si="590"/>
        <v>0</v>
      </c>
      <c r="FR313" s="18">
        <f t="shared" si="591"/>
        <v>0</v>
      </c>
      <c r="FS313" s="18">
        <f t="shared" si="592"/>
        <v>0</v>
      </c>
      <c r="FT313" s="18">
        <f t="shared" si="593"/>
        <v>0</v>
      </c>
      <c r="FU313" s="18">
        <f t="shared" si="594"/>
        <v>0</v>
      </c>
      <c r="FV313" s="18">
        <f t="shared" si="595"/>
        <v>0</v>
      </c>
      <c r="FW313" s="18">
        <f t="shared" si="596"/>
        <v>0</v>
      </c>
      <c r="FX313" s="18">
        <f t="shared" si="597"/>
        <v>0</v>
      </c>
      <c r="FY313" s="18">
        <f t="shared" si="598"/>
        <v>0</v>
      </c>
      <c r="FZ313" s="18">
        <f t="shared" si="599"/>
        <v>0</v>
      </c>
      <c r="GA313" s="18">
        <f t="shared" si="600"/>
        <v>0</v>
      </c>
      <c r="GB313" s="18">
        <f t="shared" si="601"/>
        <v>0</v>
      </c>
      <c r="GC313" s="18">
        <f t="shared" si="602"/>
        <v>0</v>
      </c>
      <c r="GD313" s="18">
        <f t="shared" si="603"/>
        <v>0</v>
      </c>
      <c r="GE313" s="18">
        <f t="shared" si="604"/>
        <v>0</v>
      </c>
    </row>
    <row r="314" spans="1:187" x14ac:dyDescent="0.2">
      <c r="A314">
        <v>311</v>
      </c>
      <c r="B314" s="16">
        <f>Bonds!B314</f>
        <v>53462</v>
      </c>
      <c r="C314" s="17">
        <f>Bonds!C314</f>
        <v>5</v>
      </c>
      <c r="D314">
        <f>Bonds!Q314</f>
        <v>40</v>
      </c>
      <c r="E314">
        <f t="shared" si="484"/>
        <v>0</v>
      </c>
      <c r="F314" s="16">
        <f>IF(1&gt;$D314,"",IF($E314=1,EOMONTH(EDATE(Bonds!$I314,6*(1-1)),0),EDATE(Bonds!$I314,6*(1-1))))</f>
        <v>46341</v>
      </c>
      <c r="G314" s="16">
        <f>IF(2&gt;$D314,"",IF($E314=1,EOMONTH(EDATE(Bonds!$I314,6*(2-1)),0),EDATE(Bonds!$I314,6*(2-1))))</f>
        <v>46522</v>
      </c>
      <c r="H314" s="16">
        <f>IF(3&gt;$D314,"",IF($E314=1,EOMONTH(EDATE(Bonds!$I314,6*(3-1)),0),EDATE(Bonds!$I314,6*(3-1))))</f>
        <v>46706</v>
      </c>
      <c r="I314" s="16">
        <f>IF(4&gt;$D314,"",IF($E314=1,EOMONTH(EDATE(Bonds!$I314,6*(4-1)),0),EDATE(Bonds!$I314,6*(4-1))))</f>
        <v>46888</v>
      </c>
      <c r="J314" s="16">
        <f>IF(5&gt;$D314,"",IF($E314=1,EOMONTH(EDATE(Bonds!$I314,6*(5-1)),0),EDATE(Bonds!$I314,6*(5-1))))</f>
        <v>47072</v>
      </c>
      <c r="K314" s="16">
        <f>IF(6&gt;$D314,"",IF($E314=1,EOMONTH(EDATE(Bonds!$I314,6*(6-1)),0),EDATE(Bonds!$I314,6*(6-1))))</f>
        <v>47253</v>
      </c>
      <c r="L314" s="16">
        <f>IF(7&gt;$D314,"",IF($E314=1,EOMONTH(EDATE(Bonds!$I314,6*(7-1)),0),EDATE(Bonds!$I314,6*(7-1))))</f>
        <v>47437</v>
      </c>
      <c r="M314" s="16">
        <f>IF(8&gt;$D314,"",IF($E314=1,EOMONTH(EDATE(Bonds!$I314,6*(8-1)),0),EDATE(Bonds!$I314,6*(8-1))))</f>
        <v>47618</v>
      </c>
      <c r="N314" s="16">
        <f>IF(9&gt;$D314,"",IF($E314=1,EOMONTH(EDATE(Bonds!$I314,6*(9-1)),0),EDATE(Bonds!$I314,6*(9-1))))</f>
        <v>47802</v>
      </c>
      <c r="O314" s="16">
        <f>IF(10&gt;$D314,"",IF($E314=1,EOMONTH(EDATE(Bonds!$I314,6*(10-1)),0),EDATE(Bonds!$I314,6*(10-1))))</f>
        <v>47983</v>
      </c>
      <c r="P314" s="16">
        <f>IF(11&gt;$D314,"",IF($E314=1,EOMONTH(EDATE(Bonds!$I314,6*(11-1)),0),EDATE(Bonds!$I314,6*(11-1))))</f>
        <v>48167</v>
      </c>
      <c r="Q314" s="16">
        <f>IF(12&gt;$D314,"",IF($E314=1,EOMONTH(EDATE(Bonds!$I314,6*(12-1)),0),EDATE(Bonds!$I314,6*(12-1))))</f>
        <v>48349</v>
      </c>
      <c r="R314" s="16">
        <f>IF(13&gt;$D314,"",IF($E314=1,EOMONTH(EDATE(Bonds!$I314,6*(13-1)),0),EDATE(Bonds!$I314,6*(13-1))))</f>
        <v>48533</v>
      </c>
      <c r="S314" s="16">
        <f>IF(14&gt;$D314,"",IF($E314=1,EOMONTH(EDATE(Bonds!$I314,6*(14-1)),0),EDATE(Bonds!$I314,6*(14-1))))</f>
        <v>48714</v>
      </c>
      <c r="T314" s="16">
        <f>IF(15&gt;$D314,"",IF($E314=1,EOMONTH(EDATE(Bonds!$I314,6*(15-1)),0),EDATE(Bonds!$I314,6*(15-1))))</f>
        <v>48898</v>
      </c>
      <c r="U314" s="16">
        <f>IF(16&gt;$D314,"",IF($E314=1,EOMONTH(EDATE(Bonds!$I314,6*(16-1)),0),EDATE(Bonds!$I314,6*(16-1))))</f>
        <v>49079</v>
      </c>
      <c r="V314" s="16">
        <f>IF(17&gt;$D314,"",IF($E314=1,EOMONTH(EDATE(Bonds!$I314,6*(17-1)),0),EDATE(Bonds!$I314,6*(17-1))))</f>
        <v>49263</v>
      </c>
      <c r="W314" s="16">
        <f>IF(18&gt;$D314,"",IF($E314=1,EOMONTH(EDATE(Bonds!$I314,6*(18-1)),0),EDATE(Bonds!$I314,6*(18-1))))</f>
        <v>49444</v>
      </c>
      <c r="X314" s="16">
        <f>IF(19&gt;$D314,"",IF($E314=1,EOMONTH(EDATE(Bonds!$I314,6*(19-1)),0),EDATE(Bonds!$I314,6*(19-1))))</f>
        <v>49628</v>
      </c>
      <c r="Y314" s="16">
        <f>IF(20&gt;$D314,"",IF($E314=1,EOMONTH(EDATE(Bonds!$I314,6*(20-1)),0),EDATE(Bonds!$I314,6*(20-1))))</f>
        <v>49810</v>
      </c>
      <c r="Z314" s="16">
        <f>IF(21&gt;$D314,"",IF($E314=1,EOMONTH(EDATE(Bonds!$I314,6*(21-1)),0),EDATE(Bonds!$I314,6*(21-1))))</f>
        <v>49994</v>
      </c>
      <c r="AA314" s="16">
        <f>IF(22&gt;$D314,"",IF($E314=1,EOMONTH(EDATE(Bonds!$I314,6*(22-1)),0),EDATE(Bonds!$I314,6*(22-1))))</f>
        <v>50175</v>
      </c>
      <c r="AB314" s="16">
        <f>IF(23&gt;$D314,"",IF($E314=1,EOMONTH(EDATE(Bonds!$I314,6*(23-1)),0),EDATE(Bonds!$I314,6*(23-1))))</f>
        <v>50359</v>
      </c>
      <c r="AC314" s="16">
        <f>IF(24&gt;$D314,"",IF($E314=1,EOMONTH(EDATE(Bonds!$I314,6*(24-1)),0),EDATE(Bonds!$I314,6*(24-1))))</f>
        <v>50540</v>
      </c>
      <c r="AD314" s="16">
        <f>IF(25&gt;$D314,"",IF($E314=1,EOMONTH(EDATE(Bonds!$I314,6*(25-1)),0),EDATE(Bonds!$I314,6*(25-1))))</f>
        <v>50724</v>
      </c>
      <c r="AE314" s="16">
        <f>IF(26&gt;$D314,"",IF($E314=1,EOMONTH(EDATE(Bonds!$I314,6*(26-1)),0),EDATE(Bonds!$I314,6*(26-1))))</f>
        <v>50905</v>
      </c>
      <c r="AF314" s="16">
        <f>IF(27&gt;$D314,"",IF($E314=1,EOMONTH(EDATE(Bonds!$I314,6*(27-1)),0),EDATE(Bonds!$I314,6*(27-1))))</f>
        <v>51089</v>
      </c>
      <c r="AG314" s="16">
        <f>IF(28&gt;$D314,"",IF($E314=1,EOMONTH(EDATE(Bonds!$I314,6*(28-1)),0),EDATE(Bonds!$I314,6*(28-1))))</f>
        <v>51271</v>
      </c>
      <c r="AH314" s="16">
        <f>IF(29&gt;$D314,"",IF($E314=1,EOMONTH(EDATE(Bonds!$I314,6*(29-1)),0),EDATE(Bonds!$I314,6*(29-1))))</f>
        <v>51455</v>
      </c>
      <c r="AI314" s="16">
        <f>IF(30&gt;$D314,"",IF($E314=1,EOMONTH(EDATE(Bonds!$I314,6*(30-1)),0),EDATE(Bonds!$I314,6*(30-1))))</f>
        <v>51636</v>
      </c>
      <c r="AJ314" s="16">
        <f>IF(31&gt;$D314,"",IF($E314=1,EOMONTH(EDATE(Bonds!$I314,6*(31-1)),0),EDATE(Bonds!$I314,6*(31-1))))</f>
        <v>51820</v>
      </c>
      <c r="AK314" s="16">
        <f>IF(32&gt;$D314,"",IF($E314=1,EOMONTH(EDATE(Bonds!$I314,6*(32-1)),0),EDATE(Bonds!$I314,6*(32-1))))</f>
        <v>52001</v>
      </c>
      <c r="AL314" s="16">
        <f>IF(33&gt;$D314,"",IF($E314=1,EOMONTH(EDATE(Bonds!$I314,6*(33-1)),0),EDATE(Bonds!$I314,6*(33-1))))</f>
        <v>52185</v>
      </c>
      <c r="AM314" s="16">
        <f>IF(34&gt;$D314,"",IF($E314=1,EOMONTH(EDATE(Bonds!$I314,6*(34-1)),0),EDATE(Bonds!$I314,6*(34-1))))</f>
        <v>52366</v>
      </c>
      <c r="AN314" s="16">
        <f>IF(35&gt;$D314,"",IF($E314=1,EOMONTH(EDATE(Bonds!$I314,6*(35-1)),0),EDATE(Bonds!$I314,6*(35-1))))</f>
        <v>52550</v>
      </c>
      <c r="AO314" s="16">
        <f>IF(36&gt;$D314,"",IF($E314=1,EOMONTH(EDATE(Bonds!$I314,6*(36-1)),0),EDATE(Bonds!$I314,6*(36-1))))</f>
        <v>52732</v>
      </c>
      <c r="AP314" s="16">
        <f>IF(37&gt;$D314,"",IF($E314=1,EOMONTH(EDATE(Bonds!$I314,6*(37-1)),0),EDATE(Bonds!$I314,6*(37-1))))</f>
        <v>52916</v>
      </c>
      <c r="AQ314" s="16">
        <f>IF(38&gt;$D314,"",IF($E314=1,EOMONTH(EDATE(Bonds!$I314,6*(38-1)),0),EDATE(Bonds!$I314,6*(38-1))))</f>
        <v>53097</v>
      </c>
      <c r="AR314" s="16">
        <f>IF(39&gt;$D314,"",IF($E314=1,EOMONTH(EDATE(Bonds!$I314,6*(39-1)),0),EDATE(Bonds!$I314,6*(39-1))))</f>
        <v>53281</v>
      </c>
      <c r="AS314" s="16">
        <f>IF(40&gt;$D314,"",IF($E314=1,EOMONTH(EDATE(Bonds!$I314,6*(40-1)),0),EDATE(Bonds!$I314,6*(40-1))))</f>
        <v>53462</v>
      </c>
      <c r="AT314" s="16" t="str">
        <f>IF(41&gt;$D314,"",IF($E314=1,EOMONTH(EDATE(Bonds!$I314,6*(41-1)),0),EDATE(Bonds!$I314,6*(41-1))))</f>
        <v/>
      </c>
      <c r="AU314" s="16" t="str">
        <f>IF(42&gt;$D314,"",IF($E314=1,EOMONTH(EDATE(Bonds!$I314,6*(42-1)),0),EDATE(Bonds!$I314,6*(42-1))))</f>
        <v/>
      </c>
      <c r="AV314" s="16" t="str">
        <f>IF(43&gt;$D314,"",IF($E314=1,EOMONTH(EDATE(Bonds!$I314,6*(43-1)),0),EDATE(Bonds!$I314,6*(43-1))))</f>
        <v/>
      </c>
      <c r="AW314" s="16" t="str">
        <f>IF(44&gt;$D314,"",IF($E314=1,EOMONTH(EDATE(Bonds!$I314,6*(44-1)),0),EDATE(Bonds!$I314,6*(44-1))))</f>
        <v/>
      </c>
      <c r="AX314" s="16" t="str">
        <f>IF(45&gt;$D314,"",IF($E314=1,EOMONTH(EDATE(Bonds!$I314,6*(45-1)),0),EDATE(Bonds!$I314,6*(45-1))))</f>
        <v/>
      </c>
      <c r="AY314" s="16" t="str">
        <f>IF(46&gt;$D314,"",IF($E314=1,EOMONTH(EDATE(Bonds!$I314,6*(46-1)),0),EDATE(Bonds!$I314,6*(46-1))))</f>
        <v/>
      </c>
      <c r="AZ314" s="16" t="str">
        <f>IF(47&gt;$D314,"",IF($E314=1,EOMONTH(EDATE(Bonds!$I314,6*(47-1)),0),EDATE(Bonds!$I314,6*(47-1))))</f>
        <v/>
      </c>
      <c r="BA314" s="16" t="str">
        <f>IF(48&gt;$D314,"",IF($E314=1,EOMONTH(EDATE(Bonds!$I314,6*(48-1)),0),EDATE(Bonds!$I314,6*(48-1))))</f>
        <v/>
      </c>
      <c r="BB314" s="16" t="str">
        <f>IF(49&gt;$D314,"",IF($E314=1,EOMONTH(EDATE(Bonds!$I314,6*(49-1)),0),EDATE(Bonds!$I314,6*(49-1))))</f>
        <v/>
      </c>
      <c r="BC314" s="16" t="str">
        <f>IF(50&gt;$D314,"",IF($E314=1,EOMONTH(EDATE(Bonds!$I314,6*(50-1)),0),EDATE(Bonds!$I314,6*(50-1))))</f>
        <v/>
      </c>
      <c r="BD314" s="16" t="str">
        <f>IF(51&gt;$D314,"",IF($E314=1,EOMONTH(EDATE(Bonds!$I314,6*(51-1)),0),EDATE(Bonds!$I314,6*(51-1))))</f>
        <v/>
      </c>
      <c r="BE314" s="16" t="str">
        <f>IF(52&gt;$D314,"",IF($E314=1,EOMONTH(EDATE(Bonds!$I314,6*(52-1)),0),EDATE(Bonds!$I314,6*(52-1))))</f>
        <v/>
      </c>
      <c r="BF314" s="16" t="str">
        <f>IF(53&gt;$D314,"",IF($E314=1,EOMONTH(EDATE(Bonds!$I314,6*(53-1)),0),EDATE(Bonds!$I314,6*(53-1))))</f>
        <v/>
      </c>
      <c r="BG314" s="16" t="str">
        <f>IF(54&gt;$D314,"",IF($E314=1,EOMONTH(EDATE(Bonds!$I314,6*(54-1)),0),EDATE(Bonds!$I314,6*(54-1))))</f>
        <v/>
      </c>
      <c r="BH314" s="16" t="str">
        <f>IF(55&gt;$D314,"",IF($E314=1,EOMONTH(EDATE(Bonds!$I314,6*(55-1)),0),EDATE(Bonds!$I314,6*(55-1))))</f>
        <v/>
      </c>
      <c r="BI314" s="16" t="str">
        <f>IF(56&gt;$D314,"",IF($E314=1,EOMONTH(EDATE(Bonds!$I314,6*(56-1)),0),EDATE(Bonds!$I314,6*(56-1))))</f>
        <v/>
      </c>
      <c r="BJ314" s="16" t="str">
        <f>IF(57&gt;$D314,"",IF($E314=1,EOMONTH(EDATE(Bonds!$I314,6*(57-1)),0),EDATE(Bonds!$I314,6*(57-1))))</f>
        <v/>
      </c>
      <c r="BK314" s="16" t="str">
        <f>IF(58&gt;$D314,"",IF($E314=1,EOMONTH(EDATE(Bonds!$I314,6*(58-1)),0),EDATE(Bonds!$I314,6*(58-1))))</f>
        <v/>
      </c>
      <c r="BL314" s="16" t="str">
        <f>IF(59&gt;$D314,"",IF($E314=1,EOMONTH(EDATE(Bonds!$I314,6*(59-1)),0),EDATE(Bonds!$I314,6*(59-1))))</f>
        <v/>
      </c>
      <c r="BM314" s="16" t="str">
        <f>IF(60&gt;$D314,"",IF($E314=1,EOMONTH(EDATE(Bonds!$I314,6*(60-1)),0),EDATE(Bonds!$I314,6*(60-1))))</f>
        <v/>
      </c>
      <c r="BO314" s="22">
        <f t="shared" si="485"/>
        <v>3.7565785405683505E-2</v>
      </c>
      <c r="BP314" s="22">
        <f t="shared" si="486"/>
        <v>4.0160676278393273E-2</v>
      </c>
      <c r="BQ314" s="22">
        <f t="shared" si="487"/>
        <v>4.1870554774944578E-2</v>
      </c>
      <c r="BR314" s="22">
        <f t="shared" si="488"/>
        <v>4.2944346408813706E-2</v>
      </c>
      <c r="BS314" s="22">
        <f t="shared" si="489"/>
        <v>4.3623509349526628E-2</v>
      </c>
      <c r="BT314" s="22">
        <f t="shared" si="490"/>
        <v>4.4041581237153717E-2</v>
      </c>
      <c r="BU314" s="22">
        <f t="shared" si="491"/>
        <v>4.4317074211346924E-2</v>
      </c>
      <c r="BV314" s="22">
        <f t="shared" si="492"/>
        <v>4.4510349250378764E-2</v>
      </c>
      <c r="BW314" s="22">
        <f t="shared" si="493"/>
        <v>4.4674613164434704E-2</v>
      </c>
      <c r="BX314" s="22">
        <f t="shared" si="494"/>
        <v>4.4833625781918747E-2</v>
      </c>
      <c r="BY314" s="22">
        <f t="shared" si="495"/>
        <v>4.5010512910652625E-2</v>
      </c>
      <c r="BZ314" s="22">
        <f t="shared" si="496"/>
        <v>4.5210114329299472E-2</v>
      </c>
      <c r="CA314" s="22">
        <f t="shared" si="497"/>
        <v>4.5440922075908718E-2</v>
      </c>
      <c r="CB314" s="22">
        <f t="shared" si="498"/>
        <v>4.5696854602848114E-2</v>
      </c>
      <c r="CC314" s="22">
        <f t="shared" si="499"/>
        <v>4.5984524498779974E-2</v>
      </c>
      <c r="CD314" s="22">
        <f t="shared" si="500"/>
        <v>4.6291383442721178E-2</v>
      </c>
      <c r="CE314" s="22">
        <f t="shared" si="501"/>
        <v>4.6623645537634352E-2</v>
      </c>
      <c r="CF314" s="22">
        <f t="shared" si="502"/>
        <v>4.6966325803694697E-2</v>
      </c>
      <c r="CG314" s="22">
        <f t="shared" si="503"/>
        <v>4.7326545055286634E-2</v>
      </c>
      <c r="CH314" s="22">
        <f t="shared" si="504"/>
        <v>4.7690605889772114E-2</v>
      </c>
      <c r="CI314" s="22">
        <f t="shared" si="505"/>
        <v>4.8062733545475515E-2</v>
      </c>
      <c r="CJ314" s="22">
        <f t="shared" si="506"/>
        <v>4.8429443223478592E-2</v>
      </c>
      <c r="CK314" s="22">
        <f t="shared" si="507"/>
        <v>4.8799858255796857E-2</v>
      </c>
      <c r="CL314" s="22">
        <f t="shared" si="508"/>
        <v>4.9159299064806136E-2</v>
      </c>
      <c r="CM314" s="22">
        <f t="shared" si="509"/>
        <v>4.9517382545170303E-2</v>
      </c>
      <c r="CN314" s="22">
        <f t="shared" si="510"/>
        <v>4.986051383334713E-2</v>
      </c>
      <c r="CO314" s="22">
        <f t="shared" si="511"/>
        <v>5.0198416914347857E-2</v>
      </c>
      <c r="CP314" s="22">
        <f t="shared" si="512"/>
        <v>5.0520467743513063E-2</v>
      </c>
      <c r="CQ314" s="22">
        <f t="shared" si="513"/>
        <v>5.0832622154490456E-2</v>
      </c>
      <c r="CR314" s="22">
        <f t="shared" si="514"/>
        <v>5.1125631182393605E-2</v>
      </c>
      <c r="CS314" s="22">
        <f t="shared" si="515"/>
        <v>5.140851143245688E-2</v>
      </c>
      <c r="CT314" s="22">
        <f t="shared" si="516"/>
        <v>5.1671525730408396E-2</v>
      </c>
      <c r="CU314" s="22">
        <f t="shared" si="517"/>
        <v>5.1923018464972291E-2</v>
      </c>
      <c r="CV314" s="22">
        <f t="shared" si="518"/>
        <v>5.2154549575212379E-2</v>
      </c>
      <c r="CW314" s="22">
        <f t="shared" si="519"/>
        <v>5.2373661446977436E-2</v>
      </c>
      <c r="CX314" s="22">
        <f t="shared" si="520"/>
        <v>5.2574231354615371E-2</v>
      </c>
      <c r="CY314" s="22">
        <f t="shared" si="521"/>
        <v>5.2760712961394216E-2</v>
      </c>
      <c r="CZ314" s="22">
        <f t="shared" si="522"/>
        <v>5.29282837997146E-2</v>
      </c>
      <c r="DA314" s="22">
        <f t="shared" si="523"/>
        <v>5.3082672355175761E-2</v>
      </c>
      <c r="DB314" s="22">
        <f t="shared" si="524"/>
        <v>5.3219062249532649E-2</v>
      </c>
      <c r="DC314" s="22" t="str">
        <f t="shared" si="525"/>
        <v/>
      </c>
      <c r="DD314" s="22" t="str">
        <f t="shared" si="526"/>
        <v/>
      </c>
      <c r="DE314" s="22" t="str">
        <f t="shared" si="527"/>
        <v/>
      </c>
      <c r="DF314" s="22" t="str">
        <f t="shared" si="528"/>
        <v/>
      </c>
      <c r="DG314" s="22" t="str">
        <f t="shared" si="529"/>
        <v/>
      </c>
      <c r="DH314" s="22" t="str">
        <f t="shared" si="530"/>
        <v/>
      </c>
      <c r="DI314" s="22" t="str">
        <f t="shared" si="531"/>
        <v/>
      </c>
      <c r="DJ314" s="22" t="str">
        <f t="shared" si="532"/>
        <v/>
      </c>
      <c r="DK314" s="22" t="str">
        <f t="shared" si="533"/>
        <v/>
      </c>
      <c r="DL314" s="22" t="str">
        <f t="shared" si="534"/>
        <v/>
      </c>
      <c r="DM314" s="22" t="str">
        <f t="shared" si="535"/>
        <v/>
      </c>
      <c r="DN314" s="22" t="str">
        <f t="shared" si="536"/>
        <v/>
      </c>
      <c r="DO314" s="22" t="str">
        <f t="shared" si="537"/>
        <v/>
      </c>
      <c r="DP314" s="22" t="str">
        <f t="shared" si="538"/>
        <v/>
      </c>
      <c r="DQ314" s="22" t="str">
        <f t="shared" si="539"/>
        <v/>
      </c>
      <c r="DR314" s="22" t="str">
        <f t="shared" si="540"/>
        <v/>
      </c>
      <c r="DS314" s="22" t="str">
        <f t="shared" si="541"/>
        <v/>
      </c>
      <c r="DT314" s="22" t="str">
        <f t="shared" si="542"/>
        <v/>
      </c>
      <c r="DU314" s="22" t="str">
        <f t="shared" si="543"/>
        <v/>
      </c>
      <c r="DV314" s="22" t="str">
        <f t="shared" si="544"/>
        <v/>
      </c>
      <c r="DX314" s="18">
        <f t="shared" si="545"/>
        <v>2.4825646889736035</v>
      </c>
      <c r="DY314" s="18">
        <f t="shared" si="546"/>
        <v>2.4324365454815053</v>
      </c>
      <c r="DZ314" s="18">
        <f t="shared" si="547"/>
        <v>2.378855846642737</v>
      </c>
      <c r="EA314" s="18">
        <f t="shared" si="548"/>
        <v>2.3254939069349194</v>
      </c>
      <c r="EB314" s="18">
        <f t="shared" si="549"/>
        <v>2.2723103225494166</v>
      </c>
      <c r="EC314" s="18">
        <f t="shared" si="550"/>
        <v>2.2211878110068488</v>
      </c>
      <c r="ED314" s="18">
        <f t="shared" si="551"/>
        <v>2.1705091274210573</v>
      </c>
      <c r="EE314" s="18">
        <f t="shared" si="552"/>
        <v>2.1218177351341856</v>
      </c>
      <c r="EF314" s="18">
        <f t="shared" si="553"/>
        <v>2.0733111970983829</v>
      </c>
      <c r="EG314" s="18">
        <f t="shared" si="554"/>
        <v>2.0263745610923936</v>
      </c>
      <c r="EH314" s="18">
        <f t="shared" si="555"/>
        <v>1.9792724558354615</v>
      </c>
      <c r="EI314" s="18">
        <f t="shared" si="556"/>
        <v>1.9331493589031807</v>
      </c>
      <c r="EJ314" s="18">
        <f t="shared" si="557"/>
        <v>1.8868910018156635</v>
      </c>
      <c r="EK314" s="18">
        <f t="shared" si="558"/>
        <v>1.8416928796227539</v>
      </c>
      <c r="EL314" s="18">
        <f t="shared" si="559"/>
        <v>1.7960325808109827</v>
      </c>
      <c r="EM314" s="18">
        <f t="shared" si="560"/>
        <v>1.7514040754170819</v>
      </c>
      <c r="EN314" s="18">
        <f t="shared" si="561"/>
        <v>1.7063559043544152</v>
      </c>
      <c r="EO314" s="18">
        <f t="shared" si="562"/>
        <v>1.6624006531781268</v>
      </c>
      <c r="EP314" s="18">
        <f t="shared" si="563"/>
        <v>1.618137024564041</v>
      </c>
      <c r="EQ314" s="18">
        <f t="shared" si="564"/>
        <v>1.5748328850581859</v>
      </c>
      <c r="ER314" s="18">
        <f t="shared" si="565"/>
        <v>1.5316019398237644</v>
      </c>
      <c r="ES314" s="18">
        <f t="shared" si="566"/>
        <v>1.4896781371755194</v>
      </c>
      <c r="ET314" s="18">
        <f t="shared" si="567"/>
        <v>1.4477342033515894</v>
      </c>
      <c r="EU314" s="18">
        <f t="shared" si="568"/>
        <v>1.4071949466324174</v>
      </c>
      <c r="EV314" s="18">
        <f t="shared" si="569"/>
        <v>1.3667695913449009</v>
      </c>
      <c r="EW314" s="18">
        <f t="shared" si="570"/>
        <v>1.3278224179729901</v>
      </c>
      <c r="EX314" s="18">
        <f t="shared" si="571"/>
        <v>1.289103078318464</v>
      </c>
      <c r="EY314" s="18">
        <f t="shared" si="572"/>
        <v>1.251704665141117</v>
      </c>
      <c r="EZ314" s="18">
        <f t="shared" si="573"/>
        <v>1.2148331773078365</v>
      </c>
      <c r="FA314" s="18">
        <f t="shared" si="574"/>
        <v>1.1795041390891066</v>
      </c>
      <c r="FB314" s="18">
        <f t="shared" si="575"/>
        <v>1.1445621971700701</v>
      </c>
      <c r="FC314" s="18">
        <f t="shared" si="576"/>
        <v>1.1111568640627674</v>
      </c>
      <c r="FD314" s="18">
        <f t="shared" si="577"/>
        <v>1.0781860951386542</v>
      </c>
      <c r="FE314" s="18">
        <f t="shared" si="578"/>
        <v>1.0467257690576872</v>
      </c>
      <c r="FF314" s="18">
        <f t="shared" si="579"/>
        <v>1.0157296736074368</v>
      </c>
      <c r="FG314" s="18">
        <f t="shared" si="580"/>
        <v>0.98604123514753184</v>
      </c>
      <c r="FH314" s="18">
        <f t="shared" si="581"/>
        <v>0.95699774483786393</v>
      </c>
      <c r="FI314" s="18">
        <f t="shared" si="582"/>
        <v>0.92936784391651694</v>
      </c>
      <c r="FJ314" s="18">
        <f t="shared" si="583"/>
        <v>0.9022202786729151</v>
      </c>
      <c r="FK314" s="18">
        <f t="shared" si="584"/>
        <v>35.933355286123025</v>
      </c>
      <c r="FL314" s="18">
        <f t="shared" si="585"/>
        <v>0</v>
      </c>
      <c r="FM314" s="18">
        <f t="shared" si="586"/>
        <v>0</v>
      </c>
      <c r="FN314" s="18">
        <f t="shared" si="587"/>
        <v>0</v>
      </c>
      <c r="FO314" s="18">
        <f t="shared" si="588"/>
        <v>0</v>
      </c>
      <c r="FP314" s="18">
        <f t="shared" si="589"/>
        <v>0</v>
      </c>
      <c r="FQ314" s="18">
        <f t="shared" si="590"/>
        <v>0</v>
      </c>
      <c r="FR314" s="18">
        <f t="shared" si="591"/>
        <v>0</v>
      </c>
      <c r="FS314" s="18">
        <f t="shared" si="592"/>
        <v>0</v>
      </c>
      <c r="FT314" s="18">
        <f t="shared" si="593"/>
        <v>0</v>
      </c>
      <c r="FU314" s="18">
        <f t="shared" si="594"/>
        <v>0</v>
      </c>
      <c r="FV314" s="18">
        <f t="shared" si="595"/>
        <v>0</v>
      </c>
      <c r="FW314" s="18">
        <f t="shared" si="596"/>
        <v>0</v>
      </c>
      <c r="FX314" s="18">
        <f t="shared" si="597"/>
        <v>0</v>
      </c>
      <c r="FY314" s="18">
        <f t="shared" si="598"/>
        <v>0</v>
      </c>
      <c r="FZ314" s="18">
        <f t="shared" si="599"/>
        <v>0</v>
      </c>
      <c r="GA314" s="18">
        <f t="shared" si="600"/>
        <v>0</v>
      </c>
      <c r="GB314" s="18">
        <f t="shared" si="601"/>
        <v>0</v>
      </c>
      <c r="GC314" s="18">
        <f t="shared" si="602"/>
        <v>0</v>
      </c>
      <c r="GD314" s="18">
        <f t="shared" si="603"/>
        <v>0</v>
      </c>
      <c r="GE314" s="18">
        <f t="shared" si="604"/>
        <v>0</v>
      </c>
    </row>
    <row r="315" spans="1:187" x14ac:dyDescent="0.2">
      <c r="A315">
        <v>312</v>
      </c>
      <c r="B315" s="16">
        <f>Bonds!B315</f>
        <v>53554</v>
      </c>
      <c r="C315" s="17">
        <f>Bonds!C315</f>
        <v>2.25</v>
      </c>
      <c r="D315">
        <f>Bonds!Q315</f>
        <v>40</v>
      </c>
      <c r="E315">
        <f t="shared" si="484"/>
        <v>0</v>
      </c>
      <c r="F315" s="16">
        <f>IF(1&gt;$D315,"",IF($E315=1,EOMONTH(EDATE(Bonds!$I315,6*(1-1)),0),EDATE(Bonds!$I315,6*(1-1))))</f>
        <v>46433</v>
      </c>
      <c r="G315" s="16">
        <f>IF(2&gt;$D315,"",IF($E315=1,EOMONTH(EDATE(Bonds!$I315,6*(2-1)),0),EDATE(Bonds!$I315,6*(2-1))))</f>
        <v>46614</v>
      </c>
      <c r="H315" s="16">
        <f>IF(3&gt;$D315,"",IF($E315=1,EOMONTH(EDATE(Bonds!$I315,6*(3-1)),0),EDATE(Bonds!$I315,6*(3-1))))</f>
        <v>46798</v>
      </c>
      <c r="I315" s="16">
        <f>IF(4&gt;$D315,"",IF($E315=1,EOMONTH(EDATE(Bonds!$I315,6*(4-1)),0),EDATE(Bonds!$I315,6*(4-1))))</f>
        <v>46980</v>
      </c>
      <c r="J315" s="16">
        <f>IF(5&gt;$D315,"",IF($E315=1,EOMONTH(EDATE(Bonds!$I315,6*(5-1)),0),EDATE(Bonds!$I315,6*(5-1))))</f>
        <v>47164</v>
      </c>
      <c r="K315" s="16">
        <f>IF(6&gt;$D315,"",IF($E315=1,EOMONTH(EDATE(Bonds!$I315,6*(6-1)),0),EDATE(Bonds!$I315,6*(6-1))))</f>
        <v>47345</v>
      </c>
      <c r="L315" s="16">
        <f>IF(7&gt;$D315,"",IF($E315=1,EOMONTH(EDATE(Bonds!$I315,6*(7-1)),0),EDATE(Bonds!$I315,6*(7-1))))</f>
        <v>47529</v>
      </c>
      <c r="M315" s="16">
        <f>IF(8&gt;$D315,"",IF($E315=1,EOMONTH(EDATE(Bonds!$I315,6*(8-1)),0),EDATE(Bonds!$I315,6*(8-1))))</f>
        <v>47710</v>
      </c>
      <c r="N315" s="16">
        <f>IF(9&gt;$D315,"",IF($E315=1,EOMONTH(EDATE(Bonds!$I315,6*(9-1)),0),EDATE(Bonds!$I315,6*(9-1))))</f>
        <v>47894</v>
      </c>
      <c r="O315" s="16">
        <f>IF(10&gt;$D315,"",IF($E315=1,EOMONTH(EDATE(Bonds!$I315,6*(10-1)),0),EDATE(Bonds!$I315,6*(10-1))))</f>
        <v>48075</v>
      </c>
      <c r="P315" s="16">
        <f>IF(11&gt;$D315,"",IF($E315=1,EOMONTH(EDATE(Bonds!$I315,6*(11-1)),0),EDATE(Bonds!$I315,6*(11-1))))</f>
        <v>48259</v>
      </c>
      <c r="Q315" s="16">
        <f>IF(12&gt;$D315,"",IF($E315=1,EOMONTH(EDATE(Bonds!$I315,6*(12-1)),0),EDATE(Bonds!$I315,6*(12-1))))</f>
        <v>48441</v>
      </c>
      <c r="R315" s="16">
        <f>IF(13&gt;$D315,"",IF($E315=1,EOMONTH(EDATE(Bonds!$I315,6*(13-1)),0),EDATE(Bonds!$I315,6*(13-1))))</f>
        <v>48625</v>
      </c>
      <c r="S315" s="16">
        <f>IF(14&gt;$D315,"",IF($E315=1,EOMONTH(EDATE(Bonds!$I315,6*(14-1)),0),EDATE(Bonds!$I315,6*(14-1))))</f>
        <v>48806</v>
      </c>
      <c r="T315" s="16">
        <f>IF(15&gt;$D315,"",IF($E315=1,EOMONTH(EDATE(Bonds!$I315,6*(15-1)),0),EDATE(Bonds!$I315,6*(15-1))))</f>
        <v>48990</v>
      </c>
      <c r="U315" s="16">
        <f>IF(16&gt;$D315,"",IF($E315=1,EOMONTH(EDATE(Bonds!$I315,6*(16-1)),0),EDATE(Bonds!$I315,6*(16-1))))</f>
        <v>49171</v>
      </c>
      <c r="V315" s="16">
        <f>IF(17&gt;$D315,"",IF($E315=1,EOMONTH(EDATE(Bonds!$I315,6*(17-1)),0),EDATE(Bonds!$I315,6*(17-1))))</f>
        <v>49355</v>
      </c>
      <c r="W315" s="16">
        <f>IF(18&gt;$D315,"",IF($E315=1,EOMONTH(EDATE(Bonds!$I315,6*(18-1)),0),EDATE(Bonds!$I315,6*(18-1))))</f>
        <v>49536</v>
      </c>
      <c r="X315" s="16">
        <f>IF(19&gt;$D315,"",IF($E315=1,EOMONTH(EDATE(Bonds!$I315,6*(19-1)),0),EDATE(Bonds!$I315,6*(19-1))))</f>
        <v>49720</v>
      </c>
      <c r="Y315" s="16">
        <f>IF(20&gt;$D315,"",IF($E315=1,EOMONTH(EDATE(Bonds!$I315,6*(20-1)),0),EDATE(Bonds!$I315,6*(20-1))))</f>
        <v>49902</v>
      </c>
      <c r="Z315" s="16">
        <f>IF(21&gt;$D315,"",IF($E315=1,EOMONTH(EDATE(Bonds!$I315,6*(21-1)),0),EDATE(Bonds!$I315,6*(21-1))))</f>
        <v>50086</v>
      </c>
      <c r="AA315" s="16">
        <f>IF(22&gt;$D315,"",IF($E315=1,EOMONTH(EDATE(Bonds!$I315,6*(22-1)),0),EDATE(Bonds!$I315,6*(22-1))))</f>
        <v>50267</v>
      </c>
      <c r="AB315" s="16">
        <f>IF(23&gt;$D315,"",IF($E315=1,EOMONTH(EDATE(Bonds!$I315,6*(23-1)),0),EDATE(Bonds!$I315,6*(23-1))))</f>
        <v>50451</v>
      </c>
      <c r="AC315" s="16">
        <f>IF(24&gt;$D315,"",IF($E315=1,EOMONTH(EDATE(Bonds!$I315,6*(24-1)),0),EDATE(Bonds!$I315,6*(24-1))))</f>
        <v>50632</v>
      </c>
      <c r="AD315" s="16">
        <f>IF(25&gt;$D315,"",IF($E315=1,EOMONTH(EDATE(Bonds!$I315,6*(25-1)),0),EDATE(Bonds!$I315,6*(25-1))))</f>
        <v>50816</v>
      </c>
      <c r="AE315" s="16">
        <f>IF(26&gt;$D315,"",IF($E315=1,EOMONTH(EDATE(Bonds!$I315,6*(26-1)),0),EDATE(Bonds!$I315,6*(26-1))))</f>
        <v>50997</v>
      </c>
      <c r="AF315" s="16">
        <f>IF(27&gt;$D315,"",IF($E315=1,EOMONTH(EDATE(Bonds!$I315,6*(27-1)),0),EDATE(Bonds!$I315,6*(27-1))))</f>
        <v>51181</v>
      </c>
      <c r="AG315" s="16">
        <f>IF(28&gt;$D315,"",IF($E315=1,EOMONTH(EDATE(Bonds!$I315,6*(28-1)),0),EDATE(Bonds!$I315,6*(28-1))))</f>
        <v>51363</v>
      </c>
      <c r="AH315" s="16">
        <f>IF(29&gt;$D315,"",IF($E315=1,EOMONTH(EDATE(Bonds!$I315,6*(29-1)),0),EDATE(Bonds!$I315,6*(29-1))))</f>
        <v>51547</v>
      </c>
      <c r="AI315" s="16">
        <f>IF(30&gt;$D315,"",IF($E315=1,EOMONTH(EDATE(Bonds!$I315,6*(30-1)),0),EDATE(Bonds!$I315,6*(30-1))))</f>
        <v>51728</v>
      </c>
      <c r="AJ315" s="16">
        <f>IF(31&gt;$D315,"",IF($E315=1,EOMONTH(EDATE(Bonds!$I315,6*(31-1)),0),EDATE(Bonds!$I315,6*(31-1))))</f>
        <v>51912</v>
      </c>
      <c r="AK315" s="16">
        <f>IF(32&gt;$D315,"",IF($E315=1,EOMONTH(EDATE(Bonds!$I315,6*(32-1)),0),EDATE(Bonds!$I315,6*(32-1))))</f>
        <v>52093</v>
      </c>
      <c r="AL315" s="16">
        <f>IF(33&gt;$D315,"",IF($E315=1,EOMONTH(EDATE(Bonds!$I315,6*(33-1)),0),EDATE(Bonds!$I315,6*(33-1))))</f>
        <v>52277</v>
      </c>
      <c r="AM315" s="16">
        <f>IF(34&gt;$D315,"",IF($E315=1,EOMONTH(EDATE(Bonds!$I315,6*(34-1)),0),EDATE(Bonds!$I315,6*(34-1))))</f>
        <v>52458</v>
      </c>
      <c r="AN315" s="16">
        <f>IF(35&gt;$D315,"",IF($E315=1,EOMONTH(EDATE(Bonds!$I315,6*(35-1)),0),EDATE(Bonds!$I315,6*(35-1))))</f>
        <v>52642</v>
      </c>
      <c r="AO315" s="16">
        <f>IF(36&gt;$D315,"",IF($E315=1,EOMONTH(EDATE(Bonds!$I315,6*(36-1)),0),EDATE(Bonds!$I315,6*(36-1))))</f>
        <v>52824</v>
      </c>
      <c r="AP315" s="16">
        <f>IF(37&gt;$D315,"",IF($E315=1,EOMONTH(EDATE(Bonds!$I315,6*(37-1)),0),EDATE(Bonds!$I315,6*(37-1))))</f>
        <v>53008</v>
      </c>
      <c r="AQ315" s="16">
        <f>IF(38&gt;$D315,"",IF($E315=1,EOMONTH(EDATE(Bonds!$I315,6*(38-1)),0),EDATE(Bonds!$I315,6*(38-1))))</f>
        <v>53189</v>
      </c>
      <c r="AR315" s="16">
        <f>IF(39&gt;$D315,"",IF($E315=1,EOMONTH(EDATE(Bonds!$I315,6*(39-1)),0),EDATE(Bonds!$I315,6*(39-1))))</f>
        <v>53373</v>
      </c>
      <c r="AS315" s="16">
        <f>IF(40&gt;$D315,"",IF($E315=1,EOMONTH(EDATE(Bonds!$I315,6*(40-1)),0),EDATE(Bonds!$I315,6*(40-1))))</f>
        <v>53554</v>
      </c>
      <c r="AT315" s="16" t="str">
        <f>IF(41&gt;$D315,"",IF($E315=1,EOMONTH(EDATE(Bonds!$I315,6*(41-1)),0),EDATE(Bonds!$I315,6*(41-1))))</f>
        <v/>
      </c>
      <c r="AU315" s="16" t="str">
        <f>IF(42&gt;$D315,"",IF($E315=1,EOMONTH(EDATE(Bonds!$I315,6*(42-1)),0),EDATE(Bonds!$I315,6*(42-1))))</f>
        <v/>
      </c>
      <c r="AV315" s="16" t="str">
        <f>IF(43&gt;$D315,"",IF($E315=1,EOMONTH(EDATE(Bonds!$I315,6*(43-1)),0),EDATE(Bonds!$I315,6*(43-1))))</f>
        <v/>
      </c>
      <c r="AW315" s="16" t="str">
        <f>IF(44&gt;$D315,"",IF($E315=1,EOMONTH(EDATE(Bonds!$I315,6*(44-1)),0),EDATE(Bonds!$I315,6*(44-1))))</f>
        <v/>
      </c>
      <c r="AX315" s="16" t="str">
        <f>IF(45&gt;$D315,"",IF($E315=1,EOMONTH(EDATE(Bonds!$I315,6*(45-1)),0),EDATE(Bonds!$I315,6*(45-1))))</f>
        <v/>
      </c>
      <c r="AY315" s="16" t="str">
        <f>IF(46&gt;$D315,"",IF($E315=1,EOMONTH(EDATE(Bonds!$I315,6*(46-1)),0),EDATE(Bonds!$I315,6*(46-1))))</f>
        <v/>
      </c>
      <c r="AZ315" s="16" t="str">
        <f>IF(47&gt;$D315,"",IF($E315=1,EOMONTH(EDATE(Bonds!$I315,6*(47-1)),0),EDATE(Bonds!$I315,6*(47-1))))</f>
        <v/>
      </c>
      <c r="BA315" s="16" t="str">
        <f>IF(48&gt;$D315,"",IF($E315=1,EOMONTH(EDATE(Bonds!$I315,6*(48-1)),0),EDATE(Bonds!$I315,6*(48-1))))</f>
        <v/>
      </c>
      <c r="BB315" s="16" t="str">
        <f>IF(49&gt;$D315,"",IF($E315=1,EOMONTH(EDATE(Bonds!$I315,6*(49-1)),0),EDATE(Bonds!$I315,6*(49-1))))</f>
        <v/>
      </c>
      <c r="BC315" s="16" t="str">
        <f>IF(50&gt;$D315,"",IF($E315=1,EOMONTH(EDATE(Bonds!$I315,6*(50-1)),0),EDATE(Bonds!$I315,6*(50-1))))</f>
        <v/>
      </c>
      <c r="BD315" s="16" t="str">
        <f>IF(51&gt;$D315,"",IF($E315=1,EOMONTH(EDATE(Bonds!$I315,6*(51-1)),0),EDATE(Bonds!$I315,6*(51-1))))</f>
        <v/>
      </c>
      <c r="BE315" s="16" t="str">
        <f>IF(52&gt;$D315,"",IF($E315=1,EOMONTH(EDATE(Bonds!$I315,6*(52-1)),0),EDATE(Bonds!$I315,6*(52-1))))</f>
        <v/>
      </c>
      <c r="BF315" s="16" t="str">
        <f>IF(53&gt;$D315,"",IF($E315=1,EOMONTH(EDATE(Bonds!$I315,6*(53-1)),0),EDATE(Bonds!$I315,6*(53-1))))</f>
        <v/>
      </c>
      <c r="BG315" s="16" t="str">
        <f>IF(54&gt;$D315,"",IF($E315=1,EOMONTH(EDATE(Bonds!$I315,6*(54-1)),0),EDATE(Bonds!$I315,6*(54-1))))</f>
        <v/>
      </c>
      <c r="BH315" s="16" t="str">
        <f>IF(55&gt;$D315,"",IF($E315=1,EOMONTH(EDATE(Bonds!$I315,6*(55-1)),0),EDATE(Bonds!$I315,6*(55-1))))</f>
        <v/>
      </c>
      <c r="BI315" s="16" t="str">
        <f>IF(56&gt;$D315,"",IF($E315=1,EOMONTH(EDATE(Bonds!$I315,6*(56-1)),0),EDATE(Bonds!$I315,6*(56-1))))</f>
        <v/>
      </c>
      <c r="BJ315" s="16" t="str">
        <f>IF(57&gt;$D315,"",IF($E315=1,EOMONTH(EDATE(Bonds!$I315,6*(57-1)),0),EDATE(Bonds!$I315,6*(57-1))))</f>
        <v/>
      </c>
      <c r="BK315" s="16" t="str">
        <f>IF(58&gt;$D315,"",IF($E315=1,EOMONTH(EDATE(Bonds!$I315,6*(58-1)),0),EDATE(Bonds!$I315,6*(58-1))))</f>
        <v/>
      </c>
      <c r="BL315" s="16" t="str">
        <f>IF(59&gt;$D315,"",IF($E315=1,EOMONTH(EDATE(Bonds!$I315,6*(59-1)),0),EDATE(Bonds!$I315,6*(59-1))))</f>
        <v/>
      </c>
      <c r="BM315" s="16" t="str">
        <f>IF(60&gt;$D315,"",IF($E315=1,EOMONTH(EDATE(Bonds!$I315,6*(60-1)),0),EDATE(Bonds!$I315,6*(60-1))))</f>
        <v/>
      </c>
      <c r="BO315" s="22">
        <f t="shared" si="485"/>
        <v>3.9020657449939315E-2</v>
      </c>
      <c r="BP315" s="22">
        <f t="shared" si="486"/>
        <v>4.1110910077221674E-2</v>
      </c>
      <c r="BQ315" s="22">
        <f t="shared" si="487"/>
        <v>4.2474903504774571E-2</v>
      </c>
      <c r="BR315" s="22">
        <f t="shared" si="488"/>
        <v>4.3324176224102208E-2</v>
      </c>
      <c r="BS315" s="22">
        <f t="shared" si="489"/>
        <v>4.3859676958404203E-2</v>
      </c>
      <c r="BT315" s="22">
        <f t="shared" si="490"/>
        <v>4.4193064657407355E-2</v>
      </c>
      <c r="BU315" s="22">
        <f t="shared" si="491"/>
        <v>4.4421617888674783E-2</v>
      </c>
      <c r="BV315" s="22">
        <f t="shared" si="492"/>
        <v>4.4594344852586863E-2</v>
      </c>
      <c r="BW315" s="22">
        <f t="shared" si="493"/>
        <v>4.4754437131412791E-2</v>
      </c>
      <c r="BX315" s="22">
        <f t="shared" si="494"/>
        <v>4.4919387561918309E-2</v>
      </c>
      <c r="BY315" s="22">
        <f t="shared" si="495"/>
        <v>4.5107990909957416E-2</v>
      </c>
      <c r="BZ315" s="22">
        <f t="shared" si="496"/>
        <v>4.5321776780841601E-2</v>
      </c>
      <c r="CA315" s="22">
        <f t="shared" si="497"/>
        <v>4.5567503306295901E-2</v>
      </c>
      <c r="CB315" s="22">
        <f t="shared" si="498"/>
        <v>4.583740404551357E-2</v>
      </c>
      <c r="CC315" s="22">
        <f t="shared" si="499"/>
        <v>4.6137769365832942E-2</v>
      </c>
      <c r="CD315" s="22">
        <f t="shared" si="500"/>
        <v>4.645521716226661E-2</v>
      </c>
      <c r="CE315" s="22">
        <f t="shared" si="501"/>
        <v>4.6796125322790962E-2</v>
      </c>
      <c r="CF315" s="22">
        <f t="shared" si="502"/>
        <v>4.7145200785802852E-2</v>
      </c>
      <c r="CG315" s="22">
        <f t="shared" si="503"/>
        <v>4.7509852279928627E-2</v>
      </c>
      <c r="CH315" s="22">
        <f t="shared" si="504"/>
        <v>4.7876381656252784E-2</v>
      </c>
      <c r="CI315" s="22">
        <f t="shared" si="505"/>
        <v>4.8249241487260196E-2</v>
      </c>
      <c r="CJ315" s="22">
        <f t="shared" si="506"/>
        <v>4.8615125031018294E-2</v>
      </c>
      <c r="CK315" s="22">
        <f t="shared" si="507"/>
        <v>4.8983317960358812E-2</v>
      </c>
      <c r="CL315" s="22">
        <f t="shared" si="508"/>
        <v>4.9339393167434041E-2</v>
      </c>
      <c r="CM315" s="22">
        <f t="shared" si="509"/>
        <v>4.9693029322884663E-2</v>
      </c>
      <c r="CN315" s="22">
        <f t="shared" si="510"/>
        <v>5.0030933085680324E-2</v>
      </c>
      <c r="CO315" s="22">
        <f t="shared" si="511"/>
        <v>5.0362800518050539E-2</v>
      </c>
      <c r="CP315" s="22">
        <f t="shared" si="512"/>
        <v>5.0678294681596112E-2</v>
      </c>
      <c r="CQ315" s="22">
        <f t="shared" si="513"/>
        <v>5.098334388969953E-2</v>
      </c>
      <c r="CR315" s="22">
        <f t="shared" si="514"/>
        <v>5.1268996476874704E-2</v>
      </c>
      <c r="CS315" s="22">
        <f t="shared" si="515"/>
        <v>5.1544114925173128E-2</v>
      </c>
      <c r="CT315" s="22">
        <f t="shared" si="516"/>
        <v>5.1799291672985331E-2</v>
      </c>
      <c r="CU315" s="22">
        <f t="shared" si="517"/>
        <v>5.2042679103669207E-2</v>
      </c>
      <c r="CV315" s="22">
        <f t="shared" si="518"/>
        <v>5.2266158686805723E-2</v>
      </c>
      <c r="CW315" s="22">
        <f t="shared" si="519"/>
        <v>5.2477056134175359E-2</v>
      </c>
      <c r="CX315" s="22">
        <f t="shared" si="520"/>
        <v>5.2669514104062953E-2</v>
      </c>
      <c r="CY315" s="22">
        <f t="shared" si="521"/>
        <v>5.2847844618136262E-2</v>
      </c>
      <c r="CZ315" s="22">
        <f t="shared" si="522"/>
        <v>5.3007476521395709E-2</v>
      </c>
      <c r="DA315" s="22">
        <f t="shared" si="523"/>
        <v>5.3153901035930796E-2</v>
      </c>
      <c r="DB315" s="22">
        <f t="shared" si="524"/>
        <v>5.3282582625279684E-2</v>
      </c>
      <c r="DC315" s="22" t="str">
        <f t="shared" si="525"/>
        <v/>
      </c>
      <c r="DD315" s="22" t="str">
        <f t="shared" si="526"/>
        <v/>
      </c>
      <c r="DE315" s="22" t="str">
        <f t="shared" si="527"/>
        <v/>
      </c>
      <c r="DF315" s="22" t="str">
        <f t="shared" si="528"/>
        <v/>
      </c>
      <c r="DG315" s="22" t="str">
        <f t="shared" si="529"/>
        <v/>
      </c>
      <c r="DH315" s="22" t="str">
        <f t="shared" si="530"/>
        <v/>
      </c>
      <c r="DI315" s="22" t="str">
        <f t="shared" si="531"/>
        <v/>
      </c>
      <c r="DJ315" s="22" t="str">
        <f t="shared" si="532"/>
        <v/>
      </c>
      <c r="DK315" s="22" t="str">
        <f t="shared" si="533"/>
        <v/>
      </c>
      <c r="DL315" s="22" t="str">
        <f t="shared" si="534"/>
        <v/>
      </c>
      <c r="DM315" s="22" t="str">
        <f t="shared" si="535"/>
        <v/>
      </c>
      <c r="DN315" s="22" t="str">
        <f t="shared" si="536"/>
        <v/>
      </c>
      <c r="DO315" s="22" t="str">
        <f t="shared" si="537"/>
        <v/>
      </c>
      <c r="DP315" s="22" t="str">
        <f t="shared" si="538"/>
        <v/>
      </c>
      <c r="DQ315" s="22" t="str">
        <f t="shared" si="539"/>
        <v/>
      </c>
      <c r="DR315" s="22" t="str">
        <f t="shared" si="540"/>
        <v/>
      </c>
      <c r="DS315" s="22" t="str">
        <f t="shared" si="541"/>
        <v/>
      </c>
      <c r="DT315" s="22" t="str">
        <f t="shared" si="542"/>
        <v/>
      </c>
      <c r="DU315" s="22" t="str">
        <f t="shared" si="543"/>
        <v/>
      </c>
      <c r="DV315" s="22" t="str">
        <f t="shared" si="544"/>
        <v/>
      </c>
      <c r="DX315" s="18">
        <f t="shared" si="545"/>
        <v>1.1059205774800105</v>
      </c>
      <c r="DY315" s="18">
        <f t="shared" si="546"/>
        <v>1.0826105590030717</v>
      </c>
      <c r="DZ315" s="18">
        <f t="shared" si="547"/>
        <v>1.0583266157871765</v>
      </c>
      <c r="EA315" s="18">
        <f t="shared" si="548"/>
        <v>1.0344446366850046</v>
      </c>
      <c r="EB315" s="18">
        <f t="shared" si="549"/>
        <v>1.0107749950848792</v>
      </c>
      <c r="EC315" s="18">
        <f t="shared" si="550"/>
        <v>0.98806045892954275</v>
      </c>
      <c r="ED315" s="18">
        <f t="shared" si="551"/>
        <v>0.96553202231157975</v>
      </c>
      <c r="EE315" s="18">
        <f t="shared" si="552"/>
        <v>0.94385352492821606</v>
      </c>
      <c r="EF315" s="18">
        <f t="shared" si="553"/>
        <v>0.92221609072649913</v>
      </c>
      <c r="EG315" s="18">
        <f t="shared" si="554"/>
        <v>0.90124028906576559</v>
      </c>
      <c r="EH315" s="18">
        <f t="shared" si="555"/>
        <v>0.88015797699549969</v>
      </c>
      <c r="EI315" s="18">
        <f t="shared" si="556"/>
        <v>0.85949016106978771</v>
      </c>
      <c r="EJ315" s="18">
        <f t="shared" si="557"/>
        <v>0.8387467503493925</v>
      </c>
      <c r="EK315" s="18">
        <f t="shared" si="558"/>
        <v>0.81847208303255481</v>
      </c>
      <c r="EL315" s="18">
        <f t="shared" si="559"/>
        <v>0.79799022162351474</v>
      </c>
      <c r="EM315" s="18">
        <f t="shared" si="560"/>
        <v>0.77797673320643845</v>
      </c>
      <c r="EN315" s="18">
        <f t="shared" si="561"/>
        <v>0.75778486411322232</v>
      </c>
      <c r="EO315" s="18">
        <f t="shared" si="562"/>
        <v>0.73809543806216316</v>
      </c>
      <c r="EP315" s="18">
        <f t="shared" si="563"/>
        <v>0.71828259613574608</v>
      </c>
      <c r="EQ315" s="18">
        <f t="shared" si="564"/>
        <v>0.69891492806254918</v>
      </c>
      <c r="ER315" s="18">
        <f t="shared" si="565"/>
        <v>0.67959632230511402</v>
      </c>
      <c r="ES315" s="18">
        <f t="shared" si="566"/>
        <v>0.66087781489238095</v>
      </c>
      <c r="ET315" s="18">
        <f t="shared" si="567"/>
        <v>0.64216615273011013</v>
      </c>
      <c r="EU315" s="18">
        <f t="shared" si="568"/>
        <v>0.62409606163042974</v>
      </c>
      <c r="EV315" s="18">
        <f t="shared" si="569"/>
        <v>0.60609108567927117</v>
      </c>
      <c r="EW315" s="18">
        <f t="shared" si="570"/>
        <v>0.5887576721893566</v>
      </c>
      <c r="EX315" s="18">
        <f t="shared" si="571"/>
        <v>0.57153808590333999</v>
      </c>
      <c r="EY315" s="18">
        <f t="shared" si="572"/>
        <v>0.55491729351909891</v>
      </c>
      <c r="EZ315" s="18">
        <f t="shared" si="573"/>
        <v>0.5385411531686346</v>
      </c>
      <c r="FA315" s="18">
        <f t="shared" si="574"/>
        <v>0.52285941740894559</v>
      </c>
      <c r="FB315" s="18">
        <f t="shared" si="575"/>
        <v>0.50735808849581199</v>
      </c>
      <c r="FC315" s="18">
        <f t="shared" si="576"/>
        <v>0.49254605317375733</v>
      </c>
      <c r="FD315" s="18">
        <f t="shared" si="577"/>
        <v>0.47793363744390072</v>
      </c>
      <c r="FE315" s="18">
        <f t="shared" si="578"/>
        <v>0.46399673523449581</v>
      </c>
      <c r="FF315" s="18">
        <f t="shared" si="579"/>
        <v>0.45027100205446868</v>
      </c>
      <c r="FG315" s="18">
        <f t="shared" si="580"/>
        <v>0.43712918160847108</v>
      </c>
      <c r="FH315" s="18">
        <f t="shared" si="581"/>
        <v>0.42427718929648317</v>
      </c>
      <c r="FI315" s="18">
        <f t="shared" si="582"/>
        <v>0.41205447192915268</v>
      </c>
      <c r="FJ315" s="18">
        <f t="shared" si="583"/>
        <v>0.40004847175148711</v>
      </c>
      <c r="FK315" s="18">
        <f t="shared" si="584"/>
        <v>34.934655708842804</v>
      </c>
      <c r="FL315" s="18">
        <f t="shared" si="585"/>
        <v>0</v>
      </c>
      <c r="FM315" s="18">
        <f t="shared" si="586"/>
        <v>0</v>
      </c>
      <c r="FN315" s="18">
        <f t="shared" si="587"/>
        <v>0</v>
      </c>
      <c r="FO315" s="18">
        <f t="shared" si="588"/>
        <v>0</v>
      </c>
      <c r="FP315" s="18">
        <f t="shared" si="589"/>
        <v>0</v>
      </c>
      <c r="FQ315" s="18">
        <f t="shared" si="590"/>
        <v>0</v>
      </c>
      <c r="FR315" s="18">
        <f t="shared" si="591"/>
        <v>0</v>
      </c>
      <c r="FS315" s="18">
        <f t="shared" si="592"/>
        <v>0</v>
      </c>
      <c r="FT315" s="18">
        <f t="shared" si="593"/>
        <v>0</v>
      </c>
      <c r="FU315" s="18">
        <f t="shared" si="594"/>
        <v>0</v>
      </c>
      <c r="FV315" s="18">
        <f t="shared" si="595"/>
        <v>0</v>
      </c>
      <c r="FW315" s="18">
        <f t="shared" si="596"/>
        <v>0</v>
      </c>
      <c r="FX315" s="18">
        <f t="shared" si="597"/>
        <v>0</v>
      </c>
      <c r="FY315" s="18">
        <f t="shared" si="598"/>
        <v>0</v>
      </c>
      <c r="FZ315" s="18">
        <f t="shared" si="599"/>
        <v>0</v>
      </c>
      <c r="GA315" s="18">
        <f t="shared" si="600"/>
        <v>0</v>
      </c>
      <c r="GB315" s="18">
        <f t="shared" si="601"/>
        <v>0</v>
      </c>
      <c r="GC315" s="18">
        <f t="shared" si="602"/>
        <v>0</v>
      </c>
      <c r="GD315" s="18">
        <f t="shared" si="603"/>
        <v>0</v>
      </c>
      <c r="GE315" s="18">
        <f t="shared" si="604"/>
        <v>0</v>
      </c>
    </row>
    <row r="316" spans="1:187" x14ac:dyDescent="0.2">
      <c r="A316">
        <v>313</v>
      </c>
      <c r="B316" s="16">
        <f>Bonds!B316</f>
        <v>53554</v>
      </c>
      <c r="C316" s="17">
        <f>Bonds!C316</f>
        <v>5.125</v>
      </c>
      <c r="D316">
        <f>Bonds!Q316</f>
        <v>40</v>
      </c>
      <c r="E316">
        <f t="shared" si="484"/>
        <v>0</v>
      </c>
      <c r="F316" s="16">
        <f>IF(1&gt;$D316,"",IF($E316=1,EOMONTH(EDATE(Bonds!$I316,6*(1-1)),0),EDATE(Bonds!$I316,6*(1-1))))</f>
        <v>46433</v>
      </c>
      <c r="G316" s="16">
        <f>IF(2&gt;$D316,"",IF($E316=1,EOMONTH(EDATE(Bonds!$I316,6*(2-1)),0),EDATE(Bonds!$I316,6*(2-1))))</f>
        <v>46614</v>
      </c>
      <c r="H316" s="16">
        <f>IF(3&gt;$D316,"",IF($E316=1,EOMONTH(EDATE(Bonds!$I316,6*(3-1)),0),EDATE(Bonds!$I316,6*(3-1))))</f>
        <v>46798</v>
      </c>
      <c r="I316" s="16">
        <f>IF(4&gt;$D316,"",IF($E316=1,EOMONTH(EDATE(Bonds!$I316,6*(4-1)),0),EDATE(Bonds!$I316,6*(4-1))))</f>
        <v>46980</v>
      </c>
      <c r="J316" s="16">
        <f>IF(5&gt;$D316,"",IF($E316=1,EOMONTH(EDATE(Bonds!$I316,6*(5-1)),0),EDATE(Bonds!$I316,6*(5-1))))</f>
        <v>47164</v>
      </c>
      <c r="K316" s="16">
        <f>IF(6&gt;$D316,"",IF($E316=1,EOMONTH(EDATE(Bonds!$I316,6*(6-1)),0),EDATE(Bonds!$I316,6*(6-1))))</f>
        <v>47345</v>
      </c>
      <c r="L316" s="16">
        <f>IF(7&gt;$D316,"",IF($E316=1,EOMONTH(EDATE(Bonds!$I316,6*(7-1)),0),EDATE(Bonds!$I316,6*(7-1))))</f>
        <v>47529</v>
      </c>
      <c r="M316" s="16">
        <f>IF(8&gt;$D316,"",IF($E316=1,EOMONTH(EDATE(Bonds!$I316,6*(8-1)),0),EDATE(Bonds!$I316,6*(8-1))))</f>
        <v>47710</v>
      </c>
      <c r="N316" s="16">
        <f>IF(9&gt;$D316,"",IF($E316=1,EOMONTH(EDATE(Bonds!$I316,6*(9-1)),0),EDATE(Bonds!$I316,6*(9-1))))</f>
        <v>47894</v>
      </c>
      <c r="O316" s="16">
        <f>IF(10&gt;$D316,"",IF($E316=1,EOMONTH(EDATE(Bonds!$I316,6*(10-1)),0),EDATE(Bonds!$I316,6*(10-1))))</f>
        <v>48075</v>
      </c>
      <c r="P316" s="16">
        <f>IF(11&gt;$D316,"",IF($E316=1,EOMONTH(EDATE(Bonds!$I316,6*(11-1)),0),EDATE(Bonds!$I316,6*(11-1))))</f>
        <v>48259</v>
      </c>
      <c r="Q316" s="16">
        <f>IF(12&gt;$D316,"",IF($E316=1,EOMONTH(EDATE(Bonds!$I316,6*(12-1)),0),EDATE(Bonds!$I316,6*(12-1))))</f>
        <v>48441</v>
      </c>
      <c r="R316" s="16">
        <f>IF(13&gt;$D316,"",IF($E316=1,EOMONTH(EDATE(Bonds!$I316,6*(13-1)),0),EDATE(Bonds!$I316,6*(13-1))))</f>
        <v>48625</v>
      </c>
      <c r="S316" s="16">
        <f>IF(14&gt;$D316,"",IF($E316=1,EOMONTH(EDATE(Bonds!$I316,6*(14-1)),0),EDATE(Bonds!$I316,6*(14-1))))</f>
        <v>48806</v>
      </c>
      <c r="T316" s="16">
        <f>IF(15&gt;$D316,"",IF($E316=1,EOMONTH(EDATE(Bonds!$I316,6*(15-1)),0),EDATE(Bonds!$I316,6*(15-1))))</f>
        <v>48990</v>
      </c>
      <c r="U316" s="16">
        <f>IF(16&gt;$D316,"",IF($E316=1,EOMONTH(EDATE(Bonds!$I316,6*(16-1)),0),EDATE(Bonds!$I316,6*(16-1))))</f>
        <v>49171</v>
      </c>
      <c r="V316" s="16">
        <f>IF(17&gt;$D316,"",IF($E316=1,EOMONTH(EDATE(Bonds!$I316,6*(17-1)),0),EDATE(Bonds!$I316,6*(17-1))))</f>
        <v>49355</v>
      </c>
      <c r="W316" s="16">
        <f>IF(18&gt;$D316,"",IF($E316=1,EOMONTH(EDATE(Bonds!$I316,6*(18-1)),0),EDATE(Bonds!$I316,6*(18-1))))</f>
        <v>49536</v>
      </c>
      <c r="X316" s="16">
        <f>IF(19&gt;$D316,"",IF($E316=1,EOMONTH(EDATE(Bonds!$I316,6*(19-1)),0),EDATE(Bonds!$I316,6*(19-1))))</f>
        <v>49720</v>
      </c>
      <c r="Y316" s="16">
        <f>IF(20&gt;$D316,"",IF($E316=1,EOMONTH(EDATE(Bonds!$I316,6*(20-1)),0),EDATE(Bonds!$I316,6*(20-1))))</f>
        <v>49902</v>
      </c>
      <c r="Z316" s="16">
        <f>IF(21&gt;$D316,"",IF($E316=1,EOMONTH(EDATE(Bonds!$I316,6*(21-1)),0),EDATE(Bonds!$I316,6*(21-1))))</f>
        <v>50086</v>
      </c>
      <c r="AA316" s="16">
        <f>IF(22&gt;$D316,"",IF($E316=1,EOMONTH(EDATE(Bonds!$I316,6*(22-1)),0),EDATE(Bonds!$I316,6*(22-1))))</f>
        <v>50267</v>
      </c>
      <c r="AB316" s="16">
        <f>IF(23&gt;$D316,"",IF($E316=1,EOMONTH(EDATE(Bonds!$I316,6*(23-1)),0),EDATE(Bonds!$I316,6*(23-1))))</f>
        <v>50451</v>
      </c>
      <c r="AC316" s="16">
        <f>IF(24&gt;$D316,"",IF($E316=1,EOMONTH(EDATE(Bonds!$I316,6*(24-1)),0),EDATE(Bonds!$I316,6*(24-1))))</f>
        <v>50632</v>
      </c>
      <c r="AD316" s="16">
        <f>IF(25&gt;$D316,"",IF($E316=1,EOMONTH(EDATE(Bonds!$I316,6*(25-1)),0),EDATE(Bonds!$I316,6*(25-1))))</f>
        <v>50816</v>
      </c>
      <c r="AE316" s="16">
        <f>IF(26&gt;$D316,"",IF($E316=1,EOMONTH(EDATE(Bonds!$I316,6*(26-1)),0),EDATE(Bonds!$I316,6*(26-1))))</f>
        <v>50997</v>
      </c>
      <c r="AF316" s="16">
        <f>IF(27&gt;$D316,"",IF($E316=1,EOMONTH(EDATE(Bonds!$I316,6*(27-1)),0),EDATE(Bonds!$I316,6*(27-1))))</f>
        <v>51181</v>
      </c>
      <c r="AG316" s="16">
        <f>IF(28&gt;$D316,"",IF($E316=1,EOMONTH(EDATE(Bonds!$I316,6*(28-1)),0),EDATE(Bonds!$I316,6*(28-1))))</f>
        <v>51363</v>
      </c>
      <c r="AH316" s="16">
        <f>IF(29&gt;$D316,"",IF($E316=1,EOMONTH(EDATE(Bonds!$I316,6*(29-1)),0),EDATE(Bonds!$I316,6*(29-1))))</f>
        <v>51547</v>
      </c>
      <c r="AI316" s="16">
        <f>IF(30&gt;$D316,"",IF($E316=1,EOMONTH(EDATE(Bonds!$I316,6*(30-1)),0),EDATE(Bonds!$I316,6*(30-1))))</f>
        <v>51728</v>
      </c>
      <c r="AJ316" s="16">
        <f>IF(31&gt;$D316,"",IF($E316=1,EOMONTH(EDATE(Bonds!$I316,6*(31-1)),0),EDATE(Bonds!$I316,6*(31-1))))</f>
        <v>51912</v>
      </c>
      <c r="AK316" s="16">
        <f>IF(32&gt;$D316,"",IF($E316=1,EOMONTH(EDATE(Bonds!$I316,6*(32-1)),0),EDATE(Bonds!$I316,6*(32-1))))</f>
        <v>52093</v>
      </c>
      <c r="AL316" s="16">
        <f>IF(33&gt;$D316,"",IF($E316=1,EOMONTH(EDATE(Bonds!$I316,6*(33-1)),0),EDATE(Bonds!$I316,6*(33-1))))</f>
        <v>52277</v>
      </c>
      <c r="AM316" s="16">
        <f>IF(34&gt;$D316,"",IF($E316=1,EOMONTH(EDATE(Bonds!$I316,6*(34-1)),0),EDATE(Bonds!$I316,6*(34-1))))</f>
        <v>52458</v>
      </c>
      <c r="AN316" s="16">
        <f>IF(35&gt;$D316,"",IF($E316=1,EOMONTH(EDATE(Bonds!$I316,6*(35-1)),0),EDATE(Bonds!$I316,6*(35-1))))</f>
        <v>52642</v>
      </c>
      <c r="AO316" s="16">
        <f>IF(36&gt;$D316,"",IF($E316=1,EOMONTH(EDATE(Bonds!$I316,6*(36-1)),0),EDATE(Bonds!$I316,6*(36-1))))</f>
        <v>52824</v>
      </c>
      <c r="AP316" s="16">
        <f>IF(37&gt;$D316,"",IF($E316=1,EOMONTH(EDATE(Bonds!$I316,6*(37-1)),0),EDATE(Bonds!$I316,6*(37-1))))</f>
        <v>53008</v>
      </c>
      <c r="AQ316" s="16">
        <f>IF(38&gt;$D316,"",IF($E316=1,EOMONTH(EDATE(Bonds!$I316,6*(38-1)),0),EDATE(Bonds!$I316,6*(38-1))))</f>
        <v>53189</v>
      </c>
      <c r="AR316" s="16">
        <f>IF(39&gt;$D316,"",IF($E316=1,EOMONTH(EDATE(Bonds!$I316,6*(39-1)),0),EDATE(Bonds!$I316,6*(39-1))))</f>
        <v>53373</v>
      </c>
      <c r="AS316" s="16">
        <f>IF(40&gt;$D316,"",IF($E316=1,EOMONTH(EDATE(Bonds!$I316,6*(40-1)),0),EDATE(Bonds!$I316,6*(40-1))))</f>
        <v>53554</v>
      </c>
      <c r="AT316" s="16" t="str">
        <f>IF(41&gt;$D316,"",IF($E316=1,EOMONTH(EDATE(Bonds!$I316,6*(41-1)),0),EDATE(Bonds!$I316,6*(41-1))))</f>
        <v/>
      </c>
      <c r="AU316" s="16" t="str">
        <f>IF(42&gt;$D316,"",IF($E316=1,EOMONTH(EDATE(Bonds!$I316,6*(42-1)),0),EDATE(Bonds!$I316,6*(42-1))))</f>
        <v/>
      </c>
      <c r="AV316" s="16" t="str">
        <f>IF(43&gt;$D316,"",IF($E316=1,EOMONTH(EDATE(Bonds!$I316,6*(43-1)),0),EDATE(Bonds!$I316,6*(43-1))))</f>
        <v/>
      </c>
      <c r="AW316" s="16" t="str">
        <f>IF(44&gt;$D316,"",IF($E316=1,EOMONTH(EDATE(Bonds!$I316,6*(44-1)),0),EDATE(Bonds!$I316,6*(44-1))))</f>
        <v/>
      </c>
      <c r="AX316" s="16" t="str">
        <f>IF(45&gt;$D316,"",IF($E316=1,EOMONTH(EDATE(Bonds!$I316,6*(45-1)),0),EDATE(Bonds!$I316,6*(45-1))))</f>
        <v/>
      </c>
      <c r="AY316" s="16" t="str">
        <f>IF(46&gt;$D316,"",IF($E316=1,EOMONTH(EDATE(Bonds!$I316,6*(46-1)),0),EDATE(Bonds!$I316,6*(46-1))))</f>
        <v/>
      </c>
      <c r="AZ316" s="16" t="str">
        <f>IF(47&gt;$D316,"",IF($E316=1,EOMONTH(EDATE(Bonds!$I316,6*(47-1)),0),EDATE(Bonds!$I316,6*(47-1))))</f>
        <v/>
      </c>
      <c r="BA316" s="16" t="str">
        <f>IF(48&gt;$D316,"",IF($E316=1,EOMONTH(EDATE(Bonds!$I316,6*(48-1)),0),EDATE(Bonds!$I316,6*(48-1))))</f>
        <v/>
      </c>
      <c r="BB316" s="16" t="str">
        <f>IF(49&gt;$D316,"",IF($E316=1,EOMONTH(EDATE(Bonds!$I316,6*(49-1)),0),EDATE(Bonds!$I316,6*(49-1))))</f>
        <v/>
      </c>
      <c r="BC316" s="16" t="str">
        <f>IF(50&gt;$D316,"",IF($E316=1,EOMONTH(EDATE(Bonds!$I316,6*(50-1)),0),EDATE(Bonds!$I316,6*(50-1))))</f>
        <v/>
      </c>
      <c r="BD316" s="16" t="str">
        <f>IF(51&gt;$D316,"",IF($E316=1,EOMONTH(EDATE(Bonds!$I316,6*(51-1)),0),EDATE(Bonds!$I316,6*(51-1))))</f>
        <v/>
      </c>
      <c r="BE316" s="16" t="str">
        <f>IF(52&gt;$D316,"",IF($E316=1,EOMONTH(EDATE(Bonds!$I316,6*(52-1)),0),EDATE(Bonds!$I316,6*(52-1))))</f>
        <v/>
      </c>
      <c r="BF316" s="16" t="str">
        <f>IF(53&gt;$D316,"",IF($E316=1,EOMONTH(EDATE(Bonds!$I316,6*(53-1)),0),EDATE(Bonds!$I316,6*(53-1))))</f>
        <v/>
      </c>
      <c r="BG316" s="16" t="str">
        <f>IF(54&gt;$D316,"",IF($E316=1,EOMONTH(EDATE(Bonds!$I316,6*(54-1)),0),EDATE(Bonds!$I316,6*(54-1))))</f>
        <v/>
      </c>
      <c r="BH316" s="16" t="str">
        <f>IF(55&gt;$D316,"",IF($E316=1,EOMONTH(EDATE(Bonds!$I316,6*(55-1)),0),EDATE(Bonds!$I316,6*(55-1))))</f>
        <v/>
      </c>
      <c r="BI316" s="16" t="str">
        <f>IF(56&gt;$D316,"",IF($E316=1,EOMONTH(EDATE(Bonds!$I316,6*(56-1)),0),EDATE(Bonds!$I316,6*(56-1))))</f>
        <v/>
      </c>
      <c r="BJ316" s="16" t="str">
        <f>IF(57&gt;$D316,"",IF($E316=1,EOMONTH(EDATE(Bonds!$I316,6*(57-1)),0),EDATE(Bonds!$I316,6*(57-1))))</f>
        <v/>
      </c>
      <c r="BK316" s="16" t="str">
        <f>IF(58&gt;$D316,"",IF($E316=1,EOMONTH(EDATE(Bonds!$I316,6*(58-1)),0),EDATE(Bonds!$I316,6*(58-1))))</f>
        <v/>
      </c>
      <c r="BL316" s="16" t="str">
        <f>IF(59&gt;$D316,"",IF($E316=1,EOMONTH(EDATE(Bonds!$I316,6*(59-1)),0),EDATE(Bonds!$I316,6*(59-1))))</f>
        <v/>
      </c>
      <c r="BM316" s="16" t="str">
        <f>IF(60&gt;$D316,"",IF($E316=1,EOMONTH(EDATE(Bonds!$I316,6*(60-1)),0),EDATE(Bonds!$I316,6*(60-1))))</f>
        <v/>
      </c>
      <c r="BO316" s="22">
        <f t="shared" si="485"/>
        <v>3.9020657449939315E-2</v>
      </c>
      <c r="BP316" s="22">
        <f t="shared" si="486"/>
        <v>4.1110910077221674E-2</v>
      </c>
      <c r="BQ316" s="22">
        <f t="shared" si="487"/>
        <v>4.2474903504774571E-2</v>
      </c>
      <c r="BR316" s="22">
        <f t="shared" si="488"/>
        <v>4.3324176224102208E-2</v>
      </c>
      <c r="BS316" s="22">
        <f t="shared" si="489"/>
        <v>4.3859676958404203E-2</v>
      </c>
      <c r="BT316" s="22">
        <f t="shared" si="490"/>
        <v>4.4193064657407355E-2</v>
      </c>
      <c r="BU316" s="22">
        <f t="shared" si="491"/>
        <v>4.4421617888674783E-2</v>
      </c>
      <c r="BV316" s="22">
        <f t="shared" si="492"/>
        <v>4.4594344852586863E-2</v>
      </c>
      <c r="BW316" s="22">
        <f t="shared" si="493"/>
        <v>4.4754437131412791E-2</v>
      </c>
      <c r="BX316" s="22">
        <f t="shared" si="494"/>
        <v>4.4919387561918309E-2</v>
      </c>
      <c r="BY316" s="22">
        <f t="shared" si="495"/>
        <v>4.5107990909957416E-2</v>
      </c>
      <c r="BZ316" s="22">
        <f t="shared" si="496"/>
        <v>4.5321776780841601E-2</v>
      </c>
      <c r="CA316" s="22">
        <f t="shared" si="497"/>
        <v>4.5567503306295901E-2</v>
      </c>
      <c r="CB316" s="22">
        <f t="shared" si="498"/>
        <v>4.583740404551357E-2</v>
      </c>
      <c r="CC316" s="22">
        <f t="shared" si="499"/>
        <v>4.6137769365832942E-2</v>
      </c>
      <c r="CD316" s="22">
        <f t="shared" si="500"/>
        <v>4.645521716226661E-2</v>
      </c>
      <c r="CE316" s="22">
        <f t="shared" si="501"/>
        <v>4.6796125322790962E-2</v>
      </c>
      <c r="CF316" s="22">
        <f t="shared" si="502"/>
        <v>4.7145200785802852E-2</v>
      </c>
      <c r="CG316" s="22">
        <f t="shared" si="503"/>
        <v>4.7509852279928627E-2</v>
      </c>
      <c r="CH316" s="22">
        <f t="shared" si="504"/>
        <v>4.7876381656252784E-2</v>
      </c>
      <c r="CI316" s="22">
        <f t="shared" si="505"/>
        <v>4.8249241487260196E-2</v>
      </c>
      <c r="CJ316" s="22">
        <f t="shared" si="506"/>
        <v>4.8615125031018294E-2</v>
      </c>
      <c r="CK316" s="22">
        <f t="shared" si="507"/>
        <v>4.8983317960358812E-2</v>
      </c>
      <c r="CL316" s="22">
        <f t="shared" si="508"/>
        <v>4.9339393167434041E-2</v>
      </c>
      <c r="CM316" s="22">
        <f t="shared" si="509"/>
        <v>4.9693029322884663E-2</v>
      </c>
      <c r="CN316" s="22">
        <f t="shared" si="510"/>
        <v>5.0030933085680324E-2</v>
      </c>
      <c r="CO316" s="22">
        <f t="shared" si="511"/>
        <v>5.0362800518050539E-2</v>
      </c>
      <c r="CP316" s="22">
        <f t="shared" si="512"/>
        <v>5.0678294681596112E-2</v>
      </c>
      <c r="CQ316" s="22">
        <f t="shared" si="513"/>
        <v>5.098334388969953E-2</v>
      </c>
      <c r="CR316" s="22">
        <f t="shared" si="514"/>
        <v>5.1268996476874704E-2</v>
      </c>
      <c r="CS316" s="22">
        <f t="shared" si="515"/>
        <v>5.1544114925173128E-2</v>
      </c>
      <c r="CT316" s="22">
        <f t="shared" si="516"/>
        <v>5.1799291672985331E-2</v>
      </c>
      <c r="CU316" s="22">
        <f t="shared" si="517"/>
        <v>5.2042679103669207E-2</v>
      </c>
      <c r="CV316" s="22">
        <f t="shared" si="518"/>
        <v>5.2266158686805723E-2</v>
      </c>
      <c r="CW316" s="22">
        <f t="shared" si="519"/>
        <v>5.2477056134175359E-2</v>
      </c>
      <c r="CX316" s="22">
        <f t="shared" si="520"/>
        <v>5.2669514104062953E-2</v>
      </c>
      <c r="CY316" s="22">
        <f t="shared" si="521"/>
        <v>5.2847844618136262E-2</v>
      </c>
      <c r="CZ316" s="22">
        <f t="shared" si="522"/>
        <v>5.3007476521395709E-2</v>
      </c>
      <c r="DA316" s="22">
        <f t="shared" si="523"/>
        <v>5.3153901035930796E-2</v>
      </c>
      <c r="DB316" s="22">
        <f t="shared" si="524"/>
        <v>5.3282582625279684E-2</v>
      </c>
      <c r="DC316" s="22" t="str">
        <f t="shared" si="525"/>
        <v/>
      </c>
      <c r="DD316" s="22" t="str">
        <f t="shared" si="526"/>
        <v/>
      </c>
      <c r="DE316" s="22" t="str">
        <f t="shared" si="527"/>
        <v/>
      </c>
      <c r="DF316" s="22" t="str">
        <f t="shared" si="528"/>
        <v/>
      </c>
      <c r="DG316" s="22" t="str">
        <f t="shared" si="529"/>
        <v/>
      </c>
      <c r="DH316" s="22" t="str">
        <f t="shared" si="530"/>
        <v/>
      </c>
      <c r="DI316" s="22" t="str">
        <f t="shared" si="531"/>
        <v/>
      </c>
      <c r="DJ316" s="22" t="str">
        <f t="shared" si="532"/>
        <v/>
      </c>
      <c r="DK316" s="22" t="str">
        <f t="shared" si="533"/>
        <v/>
      </c>
      <c r="DL316" s="22" t="str">
        <f t="shared" si="534"/>
        <v/>
      </c>
      <c r="DM316" s="22" t="str">
        <f t="shared" si="535"/>
        <v/>
      </c>
      <c r="DN316" s="22" t="str">
        <f t="shared" si="536"/>
        <v/>
      </c>
      <c r="DO316" s="22" t="str">
        <f t="shared" si="537"/>
        <v/>
      </c>
      <c r="DP316" s="22" t="str">
        <f t="shared" si="538"/>
        <v/>
      </c>
      <c r="DQ316" s="22" t="str">
        <f t="shared" si="539"/>
        <v/>
      </c>
      <c r="DR316" s="22" t="str">
        <f t="shared" si="540"/>
        <v/>
      </c>
      <c r="DS316" s="22" t="str">
        <f t="shared" si="541"/>
        <v/>
      </c>
      <c r="DT316" s="22" t="str">
        <f t="shared" si="542"/>
        <v/>
      </c>
      <c r="DU316" s="22" t="str">
        <f t="shared" si="543"/>
        <v/>
      </c>
      <c r="DV316" s="22" t="str">
        <f t="shared" si="544"/>
        <v/>
      </c>
      <c r="DX316" s="18">
        <f t="shared" si="545"/>
        <v>2.5190413153711351</v>
      </c>
      <c r="DY316" s="18">
        <f t="shared" si="546"/>
        <v>2.4659462732847746</v>
      </c>
      <c r="DZ316" s="18">
        <f t="shared" si="547"/>
        <v>2.410632847070791</v>
      </c>
      <c r="EA316" s="18">
        <f t="shared" si="548"/>
        <v>2.3562350057825108</v>
      </c>
      <c r="EB316" s="18">
        <f t="shared" si="549"/>
        <v>2.3023208221377804</v>
      </c>
      <c r="EC316" s="18">
        <f t="shared" si="550"/>
        <v>2.2505821564506254</v>
      </c>
      <c r="ED316" s="18">
        <f t="shared" si="551"/>
        <v>2.1992673841541541</v>
      </c>
      <c r="EE316" s="18">
        <f t="shared" si="552"/>
        <v>2.1498885845587146</v>
      </c>
      <c r="EF316" s="18">
        <f t="shared" si="553"/>
        <v>2.1006033177659145</v>
      </c>
      <c r="EG316" s="18">
        <f t="shared" si="554"/>
        <v>2.0528251028720219</v>
      </c>
      <c r="EH316" s="18">
        <f t="shared" si="555"/>
        <v>2.0048042809341937</v>
      </c>
      <c r="EI316" s="18">
        <f t="shared" si="556"/>
        <v>1.9577275891034054</v>
      </c>
      <c r="EJ316" s="18">
        <f t="shared" si="557"/>
        <v>1.9104787091291717</v>
      </c>
      <c r="EK316" s="18">
        <f t="shared" si="558"/>
        <v>1.8642975224630416</v>
      </c>
      <c r="EL316" s="18">
        <f t="shared" si="559"/>
        <v>1.8176443936980058</v>
      </c>
      <c r="EM316" s="18">
        <f t="shared" si="560"/>
        <v>1.7720581145257766</v>
      </c>
      <c r="EN316" s="18">
        <f t="shared" si="561"/>
        <v>1.7260655238134508</v>
      </c>
      <c r="EO316" s="18">
        <f t="shared" si="562"/>
        <v>1.6812173866971496</v>
      </c>
      <c r="EP316" s="18">
        <f t="shared" si="563"/>
        <v>1.6360881356425327</v>
      </c>
      <c r="EQ316" s="18">
        <f t="shared" si="564"/>
        <v>1.5919728916980287</v>
      </c>
      <c r="ER316" s="18">
        <f t="shared" si="565"/>
        <v>1.5479694008060929</v>
      </c>
      <c r="ES316" s="18">
        <f t="shared" si="566"/>
        <v>1.505332800588201</v>
      </c>
      <c r="ET316" s="18">
        <f t="shared" si="567"/>
        <v>1.4627117923296955</v>
      </c>
      <c r="EU316" s="18">
        <f t="shared" si="568"/>
        <v>1.4215521403804234</v>
      </c>
      <c r="EV316" s="18">
        <f t="shared" si="569"/>
        <v>1.3805408062694509</v>
      </c>
      <c r="EW316" s="18">
        <f t="shared" si="570"/>
        <v>1.3410591422090898</v>
      </c>
      <c r="EX316" s="18">
        <f t="shared" si="571"/>
        <v>1.3018367512242743</v>
      </c>
      <c r="EY316" s="18">
        <f t="shared" si="572"/>
        <v>1.263978279682392</v>
      </c>
      <c r="EZ316" s="18">
        <f t="shared" si="573"/>
        <v>1.2266770711063344</v>
      </c>
      <c r="FA316" s="18">
        <f t="shared" si="574"/>
        <v>1.1909575618759316</v>
      </c>
      <c r="FB316" s="18">
        <f t="shared" si="575"/>
        <v>1.1556489793515718</v>
      </c>
      <c r="FC316" s="18">
        <f t="shared" si="576"/>
        <v>1.1219104544513361</v>
      </c>
      <c r="FD316" s="18">
        <f t="shared" si="577"/>
        <v>1.0886266186222184</v>
      </c>
      <c r="FE316" s="18">
        <f t="shared" si="578"/>
        <v>1.0568814524785739</v>
      </c>
      <c r="FF316" s="18">
        <f t="shared" si="579"/>
        <v>1.025617282457401</v>
      </c>
      <c r="FG316" s="18">
        <f t="shared" si="580"/>
        <v>0.99568313588596191</v>
      </c>
      <c r="FH316" s="18">
        <f t="shared" si="581"/>
        <v>0.96640915339754496</v>
      </c>
      <c r="FI316" s="18">
        <f t="shared" si="582"/>
        <v>0.93856851939418118</v>
      </c>
      <c r="FJ316" s="18">
        <f t="shared" si="583"/>
        <v>0.91122151898949844</v>
      </c>
      <c r="FK316" s="18">
        <f t="shared" si="584"/>
        <v>35.431254646607563</v>
      </c>
      <c r="FL316" s="18">
        <f t="shared" si="585"/>
        <v>0</v>
      </c>
      <c r="FM316" s="18">
        <f t="shared" si="586"/>
        <v>0</v>
      </c>
      <c r="FN316" s="18">
        <f t="shared" si="587"/>
        <v>0</v>
      </c>
      <c r="FO316" s="18">
        <f t="shared" si="588"/>
        <v>0</v>
      </c>
      <c r="FP316" s="18">
        <f t="shared" si="589"/>
        <v>0</v>
      </c>
      <c r="FQ316" s="18">
        <f t="shared" si="590"/>
        <v>0</v>
      </c>
      <c r="FR316" s="18">
        <f t="shared" si="591"/>
        <v>0</v>
      </c>
      <c r="FS316" s="18">
        <f t="shared" si="592"/>
        <v>0</v>
      </c>
      <c r="FT316" s="18">
        <f t="shared" si="593"/>
        <v>0</v>
      </c>
      <c r="FU316" s="18">
        <f t="shared" si="594"/>
        <v>0</v>
      </c>
      <c r="FV316" s="18">
        <f t="shared" si="595"/>
        <v>0</v>
      </c>
      <c r="FW316" s="18">
        <f t="shared" si="596"/>
        <v>0</v>
      </c>
      <c r="FX316" s="18">
        <f t="shared" si="597"/>
        <v>0</v>
      </c>
      <c r="FY316" s="18">
        <f t="shared" si="598"/>
        <v>0</v>
      </c>
      <c r="FZ316" s="18">
        <f t="shared" si="599"/>
        <v>0</v>
      </c>
      <c r="GA316" s="18">
        <f t="shared" si="600"/>
        <v>0</v>
      </c>
      <c r="GB316" s="18">
        <f t="shared" si="601"/>
        <v>0</v>
      </c>
      <c r="GC316" s="18">
        <f t="shared" si="602"/>
        <v>0</v>
      </c>
      <c r="GD316" s="18">
        <f t="shared" si="603"/>
        <v>0</v>
      </c>
      <c r="GE316" s="18">
        <f t="shared" si="604"/>
        <v>0</v>
      </c>
    </row>
    <row r="317" spans="1:187" x14ac:dyDescent="0.2">
      <c r="A317">
        <v>314</v>
      </c>
      <c r="B317" s="16">
        <f>Bonds!B317</f>
        <v>53646</v>
      </c>
      <c r="C317" s="17">
        <f>Bonds!C317</f>
        <v>2.875</v>
      </c>
      <c r="D317">
        <f>Bonds!Q317</f>
        <v>41</v>
      </c>
      <c r="E317">
        <f t="shared" si="484"/>
        <v>0</v>
      </c>
      <c r="F317" s="16">
        <f>IF(1&gt;$D317,"",IF($E317=1,EOMONTH(EDATE(Bonds!$I317,6*(1-1)),0),EDATE(Bonds!$I317,6*(1-1))))</f>
        <v>46341</v>
      </c>
      <c r="G317" s="16">
        <f>IF(2&gt;$D317,"",IF($E317=1,EOMONTH(EDATE(Bonds!$I317,6*(2-1)),0),EDATE(Bonds!$I317,6*(2-1))))</f>
        <v>46522</v>
      </c>
      <c r="H317" s="16">
        <f>IF(3&gt;$D317,"",IF($E317=1,EOMONTH(EDATE(Bonds!$I317,6*(3-1)),0),EDATE(Bonds!$I317,6*(3-1))))</f>
        <v>46706</v>
      </c>
      <c r="I317" s="16">
        <f>IF(4&gt;$D317,"",IF($E317=1,EOMONTH(EDATE(Bonds!$I317,6*(4-1)),0),EDATE(Bonds!$I317,6*(4-1))))</f>
        <v>46888</v>
      </c>
      <c r="J317" s="16">
        <f>IF(5&gt;$D317,"",IF($E317=1,EOMONTH(EDATE(Bonds!$I317,6*(5-1)),0),EDATE(Bonds!$I317,6*(5-1))))</f>
        <v>47072</v>
      </c>
      <c r="K317" s="16">
        <f>IF(6&gt;$D317,"",IF($E317=1,EOMONTH(EDATE(Bonds!$I317,6*(6-1)),0),EDATE(Bonds!$I317,6*(6-1))))</f>
        <v>47253</v>
      </c>
      <c r="L317" s="16">
        <f>IF(7&gt;$D317,"",IF($E317=1,EOMONTH(EDATE(Bonds!$I317,6*(7-1)),0),EDATE(Bonds!$I317,6*(7-1))))</f>
        <v>47437</v>
      </c>
      <c r="M317" s="16">
        <f>IF(8&gt;$D317,"",IF($E317=1,EOMONTH(EDATE(Bonds!$I317,6*(8-1)),0),EDATE(Bonds!$I317,6*(8-1))))</f>
        <v>47618</v>
      </c>
      <c r="N317" s="16">
        <f>IF(9&gt;$D317,"",IF($E317=1,EOMONTH(EDATE(Bonds!$I317,6*(9-1)),0),EDATE(Bonds!$I317,6*(9-1))))</f>
        <v>47802</v>
      </c>
      <c r="O317" s="16">
        <f>IF(10&gt;$D317,"",IF($E317=1,EOMONTH(EDATE(Bonds!$I317,6*(10-1)),0),EDATE(Bonds!$I317,6*(10-1))))</f>
        <v>47983</v>
      </c>
      <c r="P317" s="16">
        <f>IF(11&gt;$D317,"",IF($E317=1,EOMONTH(EDATE(Bonds!$I317,6*(11-1)),0),EDATE(Bonds!$I317,6*(11-1))))</f>
        <v>48167</v>
      </c>
      <c r="Q317" s="16">
        <f>IF(12&gt;$D317,"",IF($E317=1,EOMONTH(EDATE(Bonds!$I317,6*(12-1)),0),EDATE(Bonds!$I317,6*(12-1))))</f>
        <v>48349</v>
      </c>
      <c r="R317" s="16">
        <f>IF(13&gt;$D317,"",IF($E317=1,EOMONTH(EDATE(Bonds!$I317,6*(13-1)),0),EDATE(Bonds!$I317,6*(13-1))))</f>
        <v>48533</v>
      </c>
      <c r="S317" s="16">
        <f>IF(14&gt;$D317,"",IF($E317=1,EOMONTH(EDATE(Bonds!$I317,6*(14-1)),0),EDATE(Bonds!$I317,6*(14-1))))</f>
        <v>48714</v>
      </c>
      <c r="T317" s="16">
        <f>IF(15&gt;$D317,"",IF($E317=1,EOMONTH(EDATE(Bonds!$I317,6*(15-1)),0),EDATE(Bonds!$I317,6*(15-1))))</f>
        <v>48898</v>
      </c>
      <c r="U317" s="16">
        <f>IF(16&gt;$D317,"",IF($E317=1,EOMONTH(EDATE(Bonds!$I317,6*(16-1)),0),EDATE(Bonds!$I317,6*(16-1))))</f>
        <v>49079</v>
      </c>
      <c r="V317" s="16">
        <f>IF(17&gt;$D317,"",IF($E317=1,EOMONTH(EDATE(Bonds!$I317,6*(17-1)),0),EDATE(Bonds!$I317,6*(17-1))))</f>
        <v>49263</v>
      </c>
      <c r="W317" s="16">
        <f>IF(18&gt;$D317,"",IF($E317=1,EOMONTH(EDATE(Bonds!$I317,6*(18-1)),0),EDATE(Bonds!$I317,6*(18-1))))</f>
        <v>49444</v>
      </c>
      <c r="X317" s="16">
        <f>IF(19&gt;$D317,"",IF($E317=1,EOMONTH(EDATE(Bonds!$I317,6*(19-1)),0),EDATE(Bonds!$I317,6*(19-1))))</f>
        <v>49628</v>
      </c>
      <c r="Y317" s="16">
        <f>IF(20&gt;$D317,"",IF($E317=1,EOMONTH(EDATE(Bonds!$I317,6*(20-1)),0),EDATE(Bonds!$I317,6*(20-1))))</f>
        <v>49810</v>
      </c>
      <c r="Z317" s="16">
        <f>IF(21&gt;$D317,"",IF($E317=1,EOMONTH(EDATE(Bonds!$I317,6*(21-1)),0),EDATE(Bonds!$I317,6*(21-1))))</f>
        <v>49994</v>
      </c>
      <c r="AA317" s="16">
        <f>IF(22&gt;$D317,"",IF($E317=1,EOMONTH(EDATE(Bonds!$I317,6*(22-1)),0),EDATE(Bonds!$I317,6*(22-1))))</f>
        <v>50175</v>
      </c>
      <c r="AB317" s="16">
        <f>IF(23&gt;$D317,"",IF($E317=1,EOMONTH(EDATE(Bonds!$I317,6*(23-1)),0),EDATE(Bonds!$I317,6*(23-1))))</f>
        <v>50359</v>
      </c>
      <c r="AC317" s="16">
        <f>IF(24&gt;$D317,"",IF($E317=1,EOMONTH(EDATE(Bonds!$I317,6*(24-1)),0),EDATE(Bonds!$I317,6*(24-1))))</f>
        <v>50540</v>
      </c>
      <c r="AD317" s="16">
        <f>IF(25&gt;$D317,"",IF($E317=1,EOMONTH(EDATE(Bonds!$I317,6*(25-1)),0),EDATE(Bonds!$I317,6*(25-1))))</f>
        <v>50724</v>
      </c>
      <c r="AE317" s="16">
        <f>IF(26&gt;$D317,"",IF($E317=1,EOMONTH(EDATE(Bonds!$I317,6*(26-1)),0),EDATE(Bonds!$I317,6*(26-1))))</f>
        <v>50905</v>
      </c>
      <c r="AF317" s="16">
        <f>IF(27&gt;$D317,"",IF($E317=1,EOMONTH(EDATE(Bonds!$I317,6*(27-1)),0),EDATE(Bonds!$I317,6*(27-1))))</f>
        <v>51089</v>
      </c>
      <c r="AG317" s="16">
        <f>IF(28&gt;$D317,"",IF($E317=1,EOMONTH(EDATE(Bonds!$I317,6*(28-1)),0),EDATE(Bonds!$I317,6*(28-1))))</f>
        <v>51271</v>
      </c>
      <c r="AH317" s="16">
        <f>IF(29&gt;$D317,"",IF($E317=1,EOMONTH(EDATE(Bonds!$I317,6*(29-1)),0),EDATE(Bonds!$I317,6*(29-1))))</f>
        <v>51455</v>
      </c>
      <c r="AI317" s="16">
        <f>IF(30&gt;$D317,"",IF($E317=1,EOMONTH(EDATE(Bonds!$I317,6*(30-1)),0),EDATE(Bonds!$I317,6*(30-1))))</f>
        <v>51636</v>
      </c>
      <c r="AJ317" s="16">
        <f>IF(31&gt;$D317,"",IF($E317=1,EOMONTH(EDATE(Bonds!$I317,6*(31-1)),0),EDATE(Bonds!$I317,6*(31-1))))</f>
        <v>51820</v>
      </c>
      <c r="AK317" s="16">
        <f>IF(32&gt;$D317,"",IF($E317=1,EOMONTH(EDATE(Bonds!$I317,6*(32-1)),0),EDATE(Bonds!$I317,6*(32-1))))</f>
        <v>52001</v>
      </c>
      <c r="AL317" s="16">
        <f>IF(33&gt;$D317,"",IF($E317=1,EOMONTH(EDATE(Bonds!$I317,6*(33-1)),0),EDATE(Bonds!$I317,6*(33-1))))</f>
        <v>52185</v>
      </c>
      <c r="AM317" s="16">
        <f>IF(34&gt;$D317,"",IF($E317=1,EOMONTH(EDATE(Bonds!$I317,6*(34-1)),0),EDATE(Bonds!$I317,6*(34-1))))</f>
        <v>52366</v>
      </c>
      <c r="AN317" s="16">
        <f>IF(35&gt;$D317,"",IF($E317=1,EOMONTH(EDATE(Bonds!$I317,6*(35-1)),0),EDATE(Bonds!$I317,6*(35-1))))</f>
        <v>52550</v>
      </c>
      <c r="AO317" s="16">
        <f>IF(36&gt;$D317,"",IF($E317=1,EOMONTH(EDATE(Bonds!$I317,6*(36-1)),0),EDATE(Bonds!$I317,6*(36-1))))</f>
        <v>52732</v>
      </c>
      <c r="AP317" s="16">
        <f>IF(37&gt;$D317,"",IF($E317=1,EOMONTH(EDATE(Bonds!$I317,6*(37-1)),0),EDATE(Bonds!$I317,6*(37-1))))</f>
        <v>52916</v>
      </c>
      <c r="AQ317" s="16">
        <f>IF(38&gt;$D317,"",IF($E317=1,EOMONTH(EDATE(Bonds!$I317,6*(38-1)),0),EDATE(Bonds!$I317,6*(38-1))))</f>
        <v>53097</v>
      </c>
      <c r="AR317" s="16">
        <f>IF(39&gt;$D317,"",IF($E317=1,EOMONTH(EDATE(Bonds!$I317,6*(39-1)),0),EDATE(Bonds!$I317,6*(39-1))))</f>
        <v>53281</v>
      </c>
      <c r="AS317" s="16">
        <f>IF(40&gt;$D317,"",IF($E317=1,EOMONTH(EDATE(Bonds!$I317,6*(40-1)),0),EDATE(Bonds!$I317,6*(40-1))))</f>
        <v>53462</v>
      </c>
      <c r="AT317" s="16">
        <f>IF(41&gt;$D317,"",IF($E317=1,EOMONTH(EDATE(Bonds!$I317,6*(41-1)),0),EDATE(Bonds!$I317,6*(41-1))))</f>
        <v>53646</v>
      </c>
      <c r="AU317" s="16" t="str">
        <f>IF(42&gt;$D317,"",IF($E317=1,EOMONTH(EDATE(Bonds!$I317,6*(42-1)),0),EDATE(Bonds!$I317,6*(42-1))))</f>
        <v/>
      </c>
      <c r="AV317" s="16" t="str">
        <f>IF(43&gt;$D317,"",IF($E317=1,EOMONTH(EDATE(Bonds!$I317,6*(43-1)),0),EDATE(Bonds!$I317,6*(43-1))))</f>
        <v/>
      </c>
      <c r="AW317" s="16" t="str">
        <f>IF(44&gt;$D317,"",IF($E317=1,EOMONTH(EDATE(Bonds!$I317,6*(44-1)),0),EDATE(Bonds!$I317,6*(44-1))))</f>
        <v/>
      </c>
      <c r="AX317" s="16" t="str">
        <f>IF(45&gt;$D317,"",IF($E317=1,EOMONTH(EDATE(Bonds!$I317,6*(45-1)),0),EDATE(Bonds!$I317,6*(45-1))))</f>
        <v/>
      </c>
      <c r="AY317" s="16" t="str">
        <f>IF(46&gt;$D317,"",IF($E317=1,EOMONTH(EDATE(Bonds!$I317,6*(46-1)),0),EDATE(Bonds!$I317,6*(46-1))))</f>
        <v/>
      </c>
      <c r="AZ317" s="16" t="str">
        <f>IF(47&gt;$D317,"",IF($E317=1,EOMONTH(EDATE(Bonds!$I317,6*(47-1)),0),EDATE(Bonds!$I317,6*(47-1))))</f>
        <v/>
      </c>
      <c r="BA317" s="16" t="str">
        <f>IF(48&gt;$D317,"",IF($E317=1,EOMONTH(EDATE(Bonds!$I317,6*(48-1)),0),EDATE(Bonds!$I317,6*(48-1))))</f>
        <v/>
      </c>
      <c r="BB317" s="16" t="str">
        <f>IF(49&gt;$D317,"",IF($E317=1,EOMONTH(EDATE(Bonds!$I317,6*(49-1)),0),EDATE(Bonds!$I317,6*(49-1))))</f>
        <v/>
      </c>
      <c r="BC317" s="16" t="str">
        <f>IF(50&gt;$D317,"",IF($E317=1,EOMONTH(EDATE(Bonds!$I317,6*(50-1)),0),EDATE(Bonds!$I317,6*(50-1))))</f>
        <v/>
      </c>
      <c r="BD317" s="16" t="str">
        <f>IF(51&gt;$D317,"",IF($E317=1,EOMONTH(EDATE(Bonds!$I317,6*(51-1)),0),EDATE(Bonds!$I317,6*(51-1))))</f>
        <v/>
      </c>
      <c r="BE317" s="16" t="str">
        <f>IF(52&gt;$D317,"",IF($E317=1,EOMONTH(EDATE(Bonds!$I317,6*(52-1)),0),EDATE(Bonds!$I317,6*(52-1))))</f>
        <v/>
      </c>
      <c r="BF317" s="16" t="str">
        <f>IF(53&gt;$D317,"",IF($E317=1,EOMONTH(EDATE(Bonds!$I317,6*(53-1)),0),EDATE(Bonds!$I317,6*(53-1))))</f>
        <v/>
      </c>
      <c r="BG317" s="16" t="str">
        <f>IF(54&gt;$D317,"",IF($E317=1,EOMONTH(EDATE(Bonds!$I317,6*(54-1)),0),EDATE(Bonds!$I317,6*(54-1))))</f>
        <v/>
      </c>
      <c r="BH317" s="16" t="str">
        <f>IF(55&gt;$D317,"",IF($E317=1,EOMONTH(EDATE(Bonds!$I317,6*(55-1)),0),EDATE(Bonds!$I317,6*(55-1))))</f>
        <v/>
      </c>
      <c r="BI317" s="16" t="str">
        <f>IF(56&gt;$D317,"",IF($E317=1,EOMONTH(EDATE(Bonds!$I317,6*(56-1)),0),EDATE(Bonds!$I317,6*(56-1))))</f>
        <v/>
      </c>
      <c r="BJ317" s="16" t="str">
        <f>IF(57&gt;$D317,"",IF($E317=1,EOMONTH(EDATE(Bonds!$I317,6*(57-1)),0),EDATE(Bonds!$I317,6*(57-1))))</f>
        <v/>
      </c>
      <c r="BK317" s="16" t="str">
        <f>IF(58&gt;$D317,"",IF($E317=1,EOMONTH(EDATE(Bonds!$I317,6*(58-1)),0),EDATE(Bonds!$I317,6*(58-1))))</f>
        <v/>
      </c>
      <c r="BL317" s="16" t="str">
        <f>IF(59&gt;$D317,"",IF($E317=1,EOMONTH(EDATE(Bonds!$I317,6*(59-1)),0),EDATE(Bonds!$I317,6*(59-1))))</f>
        <v/>
      </c>
      <c r="BM317" s="16" t="str">
        <f>IF(60&gt;$D317,"",IF($E317=1,EOMONTH(EDATE(Bonds!$I317,6*(60-1)),0),EDATE(Bonds!$I317,6*(60-1))))</f>
        <v/>
      </c>
      <c r="BO317" s="22">
        <f t="shared" si="485"/>
        <v>3.7565785405683505E-2</v>
      </c>
      <c r="BP317" s="22">
        <f t="shared" si="486"/>
        <v>4.0160676278393273E-2</v>
      </c>
      <c r="BQ317" s="22">
        <f t="shared" si="487"/>
        <v>4.1870554774944578E-2</v>
      </c>
      <c r="BR317" s="22">
        <f t="shared" si="488"/>
        <v>4.2944346408813706E-2</v>
      </c>
      <c r="BS317" s="22">
        <f t="shared" si="489"/>
        <v>4.3623509349526628E-2</v>
      </c>
      <c r="BT317" s="22">
        <f t="shared" si="490"/>
        <v>4.4041581237153717E-2</v>
      </c>
      <c r="BU317" s="22">
        <f t="shared" si="491"/>
        <v>4.4317074211346924E-2</v>
      </c>
      <c r="BV317" s="22">
        <f t="shared" si="492"/>
        <v>4.4510349250378764E-2</v>
      </c>
      <c r="BW317" s="22">
        <f t="shared" si="493"/>
        <v>4.4674613164434704E-2</v>
      </c>
      <c r="BX317" s="22">
        <f t="shared" si="494"/>
        <v>4.4833625781918747E-2</v>
      </c>
      <c r="BY317" s="22">
        <f t="shared" si="495"/>
        <v>4.5010512910652625E-2</v>
      </c>
      <c r="BZ317" s="22">
        <f t="shared" si="496"/>
        <v>4.5210114329299472E-2</v>
      </c>
      <c r="CA317" s="22">
        <f t="shared" si="497"/>
        <v>4.5440922075908718E-2</v>
      </c>
      <c r="CB317" s="22">
        <f t="shared" si="498"/>
        <v>4.5696854602848114E-2</v>
      </c>
      <c r="CC317" s="22">
        <f t="shared" si="499"/>
        <v>4.5984524498779974E-2</v>
      </c>
      <c r="CD317" s="22">
        <f t="shared" si="500"/>
        <v>4.6291383442721178E-2</v>
      </c>
      <c r="CE317" s="22">
        <f t="shared" si="501"/>
        <v>4.6623645537634352E-2</v>
      </c>
      <c r="CF317" s="22">
        <f t="shared" si="502"/>
        <v>4.6966325803694697E-2</v>
      </c>
      <c r="CG317" s="22">
        <f t="shared" si="503"/>
        <v>4.7326545055286634E-2</v>
      </c>
      <c r="CH317" s="22">
        <f t="shared" si="504"/>
        <v>4.7690605889772114E-2</v>
      </c>
      <c r="CI317" s="22">
        <f t="shared" si="505"/>
        <v>4.8062733545475515E-2</v>
      </c>
      <c r="CJ317" s="22">
        <f t="shared" si="506"/>
        <v>4.8429443223478592E-2</v>
      </c>
      <c r="CK317" s="22">
        <f t="shared" si="507"/>
        <v>4.8799858255796857E-2</v>
      </c>
      <c r="CL317" s="22">
        <f t="shared" si="508"/>
        <v>4.9159299064806136E-2</v>
      </c>
      <c r="CM317" s="22">
        <f t="shared" si="509"/>
        <v>4.9517382545170303E-2</v>
      </c>
      <c r="CN317" s="22">
        <f t="shared" si="510"/>
        <v>4.986051383334713E-2</v>
      </c>
      <c r="CO317" s="22">
        <f t="shared" si="511"/>
        <v>5.0198416914347857E-2</v>
      </c>
      <c r="CP317" s="22">
        <f t="shared" si="512"/>
        <v>5.0520467743513063E-2</v>
      </c>
      <c r="CQ317" s="22">
        <f t="shared" si="513"/>
        <v>5.0832622154490456E-2</v>
      </c>
      <c r="CR317" s="22">
        <f t="shared" si="514"/>
        <v>5.1125631182393605E-2</v>
      </c>
      <c r="CS317" s="22">
        <f t="shared" si="515"/>
        <v>5.140851143245688E-2</v>
      </c>
      <c r="CT317" s="22">
        <f t="shared" si="516"/>
        <v>5.1671525730408396E-2</v>
      </c>
      <c r="CU317" s="22">
        <f t="shared" si="517"/>
        <v>5.1923018464972291E-2</v>
      </c>
      <c r="CV317" s="22">
        <f t="shared" si="518"/>
        <v>5.2154549575212379E-2</v>
      </c>
      <c r="CW317" s="22">
        <f t="shared" si="519"/>
        <v>5.2373661446977436E-2</v>
      </c>
      <c r="CX317" s="22">
        <f t="shared" si="520"/>
        <v>5.2574231354615371E-2</v>
      </c>
      <c r="CY317" s="22">
        <f t="shared" si="521"/>
        <v>5.2760712961394216E-2</v>
      </c>
      <c r="CZ317" s="22">
        <f t="shared" si="522"/>
        <v>5.29282837997146E-2</v>
      </c>
      <c r="DA317" s="22">
        <f t="shared" si="523"/>
        <v>5.3082672355175761E-2</v>
      </c>
      <c r="DB317" s="22">
        <f t="shared" si="524"/>
        <v>5.3219062249532649E-2</v>
      </c>
      <c r="DC317" s="22">
        <f t="shared" si="525"/>
        <v>5.3342238524867601E-2</v>
      </c>
      <c r="DD317" s="22" t="str">
        <f t="shared" si="526"/>
        <v/>
      </c>
      <c r="DE317" s="22" t="str">
        <f t="shared" si="527"/>
        <v/>
      </c>
      <c r="DF317" s="22" t="str">
        <f t="shared" si="528"/>
        <v/>
      </c>
      <c r="DG317" s="22" t="str">
        <f t="shared" si="529"/>
        <v/>
      </c>
      <c r="DH317" s="22" t="str">
        <f t="shared" si="530"/>
        <v/>
      </c>
      <c r="DI317" s="22" t="str">
        <f t="shared" si="531"/>
        <v/>
      </c>
      <c r="DJ317" s="22" t="str">
        <f t="shared" si="532"/>
        <v/>
      </c>
      <c r="DK317" s="22" t="str">
        <f t="shared" si="533"/>
        <v/>
      </c>
      <c r="DL317" s="22" t="str">
        <f t="shared" si="534"/>
        <v/>
      </c>
      <c r="DM317" s="22" t="str">
        <f t="shared" si="535"/>
        <v/>
      </c>
      <c r="DN317" s="22" t="str">
        <f t="shared" si="536"/>
        <v/>
      </c>
      <c r="DO317" s="22" t="str">
        <f t="shared" si="537"/>
        <v/>
      </c>
      <c r="DP317" s="22" t="str">
        <f t="shared" si="538"/>
        <v/>
      </c>
      <c r="DQ317" s="22" t="str">
        <f t="shared" si="539"/>
        <v/>
      </c>
      <c r="DR317" s="22" t="str">
        <f t="shared" si="540"/>
        <v/>
      </c>
      <c r="DS317" s="22" t="str">
        <f t="shared" si="541"/>
        <v/>
      </c>
      <c r="DT317" s="22" t="str">
        <f t="shared" si="542"/>
        <v/>
      </c>
      <c r="DU317" s="22" t="str">
        <f t="shared" si="543"/>
        <v/>
      </c>
      <c r="DV317" s="22" t="str">
        <f t="shared" si="544"/>
        <v/>
      </c>
      <c r="DX317" s="18">
        <f t="shared" si="545"/>
        <v>1.4274746961598221</v>
      </c>
      <c r="DY317" s="18">
        <f t="shared" si="546"/>
        <v>1.3986510136518655</v>
      </c>
      <c r="DZ317" s="18">
        <f t="shared" si="547"/>
        <v>1.3678421118195738</v>
      </c>
      <c r="EA317" s="18">
        <f t="shared" si="548"/>
        <v>1.3371589964875785</v>
      </c>
      <c r="EB317" s="18">
        <f t="shared" si="549"/>
        <v>1.3065784354659145</v>
      </c>
      <c r="EC317" s="18">
        <f t="shared" si="550"/>
        <v>1.2771829913289379</v>
      </c>
      <c r="ED317" s="18">
        <f t="shared" si="551"/>
        <v>1.2480427482671079</v>
      </c>
      <c r="EE317" s="18">
        <f t="shared" si="552"/>
        <v>1.2200451977021569</v>
      </c>
      <c r="EF317" s="18">
        <f t="shared" si="553"/>
        <v>1.19215393833157</v>
      </c>
      <c r="EG317" s="18">
        <f t="shared" si="554"/>
        <v>1.1651653726281264</v>
      </c>
      <c r="EH317" s="18">
        <f t="shared" si="555"/>
        <v>1.1380816621053904</v>
      </c>
      <c r="EI317" s="18">
        <f t="shared" si="556"/>
        <v>1.111560881369329</v>
      </c>
      <c r="EJ317" s="18">
        <f t="shared" si="557"/>
        <v>1.0849623260440064</v>
      </c>
      <c r="EK317" s="18">
        <f t="shared" si="558"/>
        <v>1.0589734057830835</v>
      </c>
      <c r="EL317" s="18">
        <f t="shared" si="559"/>
        <v>1.0327187339663151</v>
      </c>
      <c r="EM317" s="18">
        <f t="shared" si="560"/>
        <v>1.007057343364822</v>
      </c>
      <c r="EN317" s="18">
        <f t="shared" si="561"/>
        <v>0.98115464500378868</v>
      </c>
      <c r="EO317" s="18">
        <f t="shared" si="562"/>
        <v>0.95588037557742289</v>
      </c>
      <c r="EP317" s="18">
        <f t="shared" si="563"/>
        <v>0.93042878912432347</v>
      </c>
      <c r="EQ317" s="18">
        <f t="shared" si="564"/>
        <v>0.90552890890845683</v>
      </c>
      <c r="ER317" s="18">
        <f t="shared" si="565"/>
        <v>0.88067111539866449</v>
      </c>
      <c r="ES317" s="18">
        <f t="shared" si="566"/>
        <v>0.85656492887592361</v>
      </c>
      <c r="ET317" s="18">
        <f t="shared" si="567"/>
        <v>0.83244716692716392</v>
      </c>
      <c r="EU317" s="18">
        <f t="shared" si="568"/>
        <v>0.80913709431364</v>
      </c>
      <c r="EV317" s="18">
        <f t="shared" si="569"/>
        <v>0.78589251502331803</v>
      </c>
      <c r="EW317" s="18">
        <f t="shared" si="570"/>
        <v>0.76349789033446924</v>
      </c>
      <c r="EX317" s="18">
        <f t="shared" si="571"/>
        <v>0.74123427003311682</v>
      </c>
      <c r="EY317" s="18">
        <f t="shared" si="572"/>
        <v>0.71973018245614229</v>
      </c>
      <c r="EZ317" s="18">
        <f t="shared" si="573"/>
        <v>0.69852907695200595</v>
      </c>
      <c r="FA317" s="18">
        <f t="shared" si="574"/>
        <v>0.6782148799762362</v>
      </c>
      <c r="FB317" s="18">
        <f t="shared" si="575"/>
        <v>0.65812326337279037</v>
      </c>
      <c r="FC317" s="18">
        <f t="shared" si="576"/>
        <v>0.63891519683609121</v>
      </c>
      <c r="FD317" s="18">
        <f t="shared" si="577"/>
        <v>0.61995700470472614</v>
      </c>
      <c r="FE317" s="18">
        <f t="shared" si="578"/>
        <v>0.60186731720817011</v>
      </c>
      <c r="FF317" s="18">
        <f t="shared" si="579"/>
        <v>0.58404456232427615</v>
      </c>
      <c r="FG317" s="18">
        <f t="shared" si="580"/>
        <v>0.56697371020983078</v>
      </c>
      <c r="FH317" s="18">
        <f t="shared" si="581"/>
        <v>0.55027370328177172</v>
      </c>
      <c r="FI317" s="18">
        <f t="shared" si="582"/>
        <v>0.53438651025199724</v>
      </c>
      <c r="FJ317" s="18">
        <f t="shared" si="583"/>
        <v>0.51877666023692615</v>
      </c>
      <c r="FK317" s="18">
        <f t="shared" si="584"/>
        <v>0.50394339730538384</v>
      </c>
      <c r="FL317" s="18">
        <f t="shared" si="585"/>
        <v>34.533491700635103</v>
      </c>
      <c r="FM317" s="18">
        <f t="shared" si="586"/>
        <v>0</v>
      </c>
      <c r="FN317" s="18">
        <f t="shared" si="587"/>
        <v>0</v>
      </c>
      <c r="FO317" s="18">
        <f t="shared" si="588"/>
        <v>0</v>
      </c>
      <c r="FP317" s="18">
        <f t="shared" si="589"/>
        <v>0</v>
      </c>
      <c r="FQ317" s="18">
        <f t="shared" si="590"/>
        <v>0</v>
      </c>
      <c r="FR317" s="18">
        <f t="shared" si="591"/>
        <v>0</v>
      </c>
      <c r="FS317" s="18">
        <f t="shared" si="592"/>
        <v>0</v>
      </c>
      <c r="FT317" s="18">
        <f t="shared" si="593"/>
        <v>0</v>
      </c>
      <c r="FU317" s="18">
        <f t="shared" si="594"/>
        <v>0</v>
      </c>
      <c r="FV317" s="18">
        <f t="shared" si="595"/>
        <v>0</v>
      </c>
      <c r="FW317" s="18">
        <f t="shared" si="596"/>
        <v>0</v>
      </c>
      <c r="FX317" s="18">
        <f t="shared" si="597"/>
        <v>0</v>
      </c>
      <c r="FY317" s="18">
        <f t="shared" si="598"/>
        <v>0</v>
      </c>
      <c r="FZ317" s="18">
        <f t="shared" si="599"/>
        <v>0</v>
      </c>
      <c r="GA317" s="18">
        <f t="shared" si="600"/>
        <v>0</v>
      </c>
      <c r="GB317" s="18">
        <f t="shared" si="601"/>
        <v>0</v>
      </c>
      <c r="GC317" s="18">
        <f t="shared" si="602"/>
        <v>0</v>
      </c>
      <c r="GD317" s="18">
        <f t="shared" si="603"/>
        <v>0</v>
      </c>
      <c r="GE317" s="18">
        <f t="shared" si="604"/>
        <v>0</v>
      </c>
    </row>
    <row r="318" spans="1:187" x14ac:dyDescent="0.2">
      <c r="A318">
        <v>315</v>
      </c>
      <c r="B318" s="16">
        <f>Bonds!B318</f>
        <v>53738</v>
      </c>
      <c r="C318" s="17">
        <f>Bonds!C318</f>
        <v>3</v>
      </c>
      <c r="D318">
        <f>Bonds!Q318</f>
        <v>41</v>
      </c>
      <c r="E318">
        <f t="shared" si="484"/>
        <v>0</v>
      </c>
      <c r="F318" s="16">
        <f>IF(1&gt;$D318,"",IF($E318=1,EOMONTH(EDATE(Bonds!$I318,6*(1-1)),0),EDATE(Bonds!$I318,6*(1-1))))</f>
        <v>46433</v>
      </c>
      <c r="G318" s="16">
        <f>IF(2&gt;$D318,"",IF($E318=1,EOMONTH(EDATE(Bonds!$I318,6*(2-1)),0),EDATE(Bonds!$I318,6*(2-1))))</f>
        <v>46614</v>
      </c>
      <c r="H318" s="16">
        <f>IF(3&gt;$D318,"",IF($E318=1,EOMONTH(EDATE(Bonds!$I318,6*(3-1)),0),EDATE(Bonds!$I318,6*(3-1))))</f>
        <v>46798</v>
      </c>
      <c r="I318" s="16">
        <f>IF(4&gt;$D318,"",IF($E318=1,EOMONTH(EDATE(Bonds!$I318,6*(4-1)),0),EDATE(Bonds!$I318,6*(4-1))))</f>
        <v>46980</v>
      </c>
      <c r="J318" s="16">
        <f>IF(5&gt;$D318,"",IF($E318=1,EOMONTH(EDATE(Bonds!$I318,6*(5-1)),0),EDATE(Bonds!$I318,6*(5-1))))</f>
        <v>47164</v>
      </c>
      <c r="K318" s="16">
        <f>IF(6&gt;$D318,"",IF($E318=1,EOMONTH(EDATE(Bonds!$I318,6*(6-1)),0),EDATE(Bonds!$I318,6*(6-1))))</f>
        <v>47345</v>
      </c>
      <c r="L318" s="16">
        <f>IF(7&gt;$D318,"",IF($E318=1,EOMONTH(EDATE(Bonds!$I318,6*(7-1)),0),EDATE(Bonds!$I318,6*(7-1))))</f>
        <v>47529</v>
      </c>
      <c r="M318" s="16">
        <f>IF(8&gt;$D318,"",IF($E318=1,EOMONTH(EDATE(Bonds!$I318,6*(8-1)),0),EDATE(Bonds!$I318,6*(8-1))))</f>
        <v>47710</v>
      </c>
      <c r="N318" s="16">
        <f>IF(9&gt;$D318,"",IF($E318=1,EOMONTH(EDATE(Bonds!$I318,6*(9-1)),0),EDATE(Bonds!$I318,6*(9-1))))</f>
        <v>47894</v>
      </c>
      <c r="O318" s="16">
        <f>IF(10&gt;$D318,"",IF($E318=1,EOMONTH(EDATE(Bonds!$I318,6*(10-1)),0),EDATE(Bonds!$I318,6*(10-1))))</f>
        <v>48075</v>
      </c>
      <c r="P318" s="16">
        <f>IF(11&gt;$D318,"",IF($E318=1,EOMONTH(EDATE(Bonds!$I318,6*(11-1)),0),EDATE(Bonds!$I318,6*(11-1))))</f>
        <v>48259</v>
      </c>
      <c r="Q318" s="16">
        <f>IF(12&gt;$D318,"",IF($E318=1,EOMONTH(EDATE(Bonds!$I318,6*(12-1)),0),EDATE(Bonds!$I318,6*(12-1))))</f>
        <v>48441</v>
      </c>
      <c r="R318" s="16">
        <f>IF(13&gt;$D318,"",IF($E318=1,EOMONTH(EDATE(Bonds!$I318,6*(13-1)),0),EDATE(Bonds!$I318,6*(13-1))))</f>
        <v>48625</v>
      </c>
      <c r="S318" s="16">
        <f>IF(14&gt;$D318,"",IF($E318=1,EOMONTH(EDATE(Bonds!$I318,6*(14-1)),0),EDATE(Bonds!$I318,6*(14-1))))</f>
        <v>48806</v>
      </c>
      <c r="T318" s="16">
        <f>IF(15&gt;$D318,"",IF($E318=1,EOMONTH(EDATE(Bonds!$I318,6*(15-1)),0),EDATE(Bonds!$I318,6*(15-1))))</f>
        <v>48990</v>
      </c>
      <c r="U318" s="16">
        <f>IF(16&gt;$D318,"",IF($E318=1,EOMONTH(EDATE(Bonds!$I318,6*(16-1)),0),EDATE(Bonds!$I318,6*(16-1))))</f>
        <v>49171</v>
      </c>
      <c r="V318" s="16">
        <f>IF(17&gt;$D318,"",IF($E318=1,EOMONTH(EDATE(Bonds!$I318,6*(17-1)),0),EDATE(Bonds!$I318,6*(17-1))))</f>
        <v>49355</v>
      </c>
      <c r="W318" s="16">
        <f>IF(18&gt;$D318,"",IF($E318=1,EOMONTH(EDATE(Bonds!$I318,6*(18-1)),0),EDATE(Bonds!$I318,6*(18-1))))</f>
        <v>49536</v>
      </c>
      <c r="X318" s="16">
        <f>IF(19&gt;$D318,"",IF($E318=1,EOMONTH(EDATE(Bonds!$I318,6*(19-1)),0),EDATE(Bonds!$I318,6*(19-1))))</f>
        <v>49720</v>
      </c>
      <c r="Y318" s="16">
        <f>IF(20&gt;$D318,"",IF($E318=1,EOMONTH(EDATE(Bonds!$I318,6*(20-1)),0),EDATE(Bonds!$I318,6*(20-1))))</f>
        <v>49902</v>
      </c>
      <c r="Z318" s="16">
        <f>IF(21&gt;$D318,"",IF($E318=1,EOMONTH(EDATE(Bonds!$I318,6*(21-1)),0),EDATE(Bonds!$I318,6*(21-1))))</f>
        <v>50086</v>
      </c>
      <c r="AA318" s="16">
        <f>IF(22&gt;$D318,"",IF($E318=1,EOMONTH(EDATE(Bonds!$I318,6*(22-1)),0),EDATE(Bonds!$I318,6*(22-1))))</f>
        <v>50267</v>
      </c>
      <c r="AB318" s="16">
        <f>IF(23&gt;$D318,"",IF($E318=1,EOMONTH(EDATE(Bonds!$I318,6*(23-1)),0),EDATE(Bonds!$I318,6*(23-1))))</f>
        <v>50451</v>
      </c>
      <c r="AC318" s="16">
        <f>IF(24&gt;$D318,"",IF($E318=1,EOMONTH(EDATE(Bonds!$I318,6*(24-1)),0),EDATE(Bonds!$I318,6*(24-1))))</f>
        <v>50632</v>
      </c>
      <c r="AD318" s="16">
        <f>IF(25&gt;$D318,"",IF($E318=1,EOMONTH(EDATE(Bonds!$I318,6*(25-1)),0),EDATE(Bonds!$I318,6*(25-1))))</f>
        <v>50816</v>
      </c>
      <c r="AE318" s="16">
        <f>IF(26&gt;$D318,"",IF($E318=1,EOMONTH(EDATE(Bonds!$I318,6*(26-1)),0),EDATE(Bonds!$I318,6*(26-1))))</f>
        <v>50997</v>
      </c>
      <c r="AF318" s="16">
        <f>IF(27&gt;$D318,"",IF($E318=1,EOMONTH(EDATE(Bonds!$I318,6*(27-1)),0),EDATE(Bonds!$I318,6*(27-1))))</f>
        <v>51181</v>
      </c>
      <c r="AG318" s="16">
        <f>IF(28&gt;$D318,"",IF($E318=1,EOMONTH(EDATE(Bonds!$I318,6*(28-1)),0),EDATE(Bonds!$I318,6*(28-1))))</f>
        <v>51363</v>
      </c>
      <c r="AH318" s="16">
        <f>IF(29&gt;$D318,"",IF($E318=1,EOMONTH(EDATE(Bonds!$I318,6*(29-1)),0),EDATE(Bonds!$I318,6*(29-1))))</f>
        <v>51547</v>
      </c>
      <c r="AI318" s="16">
        <f>IF(30&gt;$D318,"",IF($E318=1,EOMONTH(EDATE(Bonds!$I318,6*(30-1)),0),EDATE(Bonds!$I318,6*(30-1))))</f>
        <v>51728</v>
      </c>
      <c r="AJ318" s="16">
        <f>IF(31&gt;$D318,"",IF($E318=1,EOMONTH(EDATE(Bonds!$I318,6*(31-1)),0),EDATE(Bonds!$I318,6*(31-1))))</f>
        <v>51912</v>
      </c>
      <c r="AK318" s="16">
        <f>IF(32&gt;$D318,"",IF($E318=1,EOMONTH(EDATE(Bonds!$I318,6*(32-1)),0),EDATE(Bonds!$I318,6*(32-1))))</f>
        <v>52093</v>
      </c>
      <c r="AL318" s="16">
        <f>IF(33&gt;$D318,"",IF($E318=1,EOMONTH(EDATE(Bonds!$I318,6*(33-1)),0),EDATE(Bonds!$I318,6*(33-1))))</f>
        <v>52277</v>
      </c>
      <c r="AM318" s="16">
        <f>IF(34&gt;$D318,"",IF($E318=1,EOMONTH(EDATE(Bonds!$I318,6*(34-1)),0),EDATE(Bonds!$I318,6*(34-1))))</f>
        <v>52458</v>
      </c>
      <c r="AN318" s="16">
        <f>IF(35&gt;$D318,"",IF($E318=1,EOMONTH(EDATE(Bonds!$I318,6*(35-1)),0),EDATE(Bonds!$I318,6*(35-1))))</f>
        <v>52642</v>
      </c>
      <c r="AO318" s="16">
        <f>IF(36&gt;$D318,"",IF($E318=1,EOMONTH(EDATE(Bonds!$I318,6*(36-1)),0),EDATE(Bonds!$I318,6*(36-1))))</f>
        <v>52824</v>
      </c>
      <c r="AP318" s="16">
        <f>IF(37&gt;$D318,"",IF($E318=1,EOMONTH(EDATE(Bonds!$I318,6*(37-1)),0),EDATE(Bonds!$I318,6*(37-1))))</f>
        <v>53008</v>
      </c>
      <c r="AQ318" s="16">
        <f>IF(38&gt;$D318,"",IF($E318=1,EOMONTH(EDATE(Bonds!$I318,6*(38-1)),0),EDATE(Bonds!$I318,6*(38-1))))</f>
        <v>53189</v>
      </c>
      <c r="AR318" s="16">
        <f>IF(39&gt;$D318,"",IF($E318=1,EOMONTH(EDATE(Bonds!$I318,6*(39-1)),0),EDATE(Bonds!$I318,6*(39-1))))</f>
        <v>53373</v>
      </c>
      <c r="AS318" s="16">
        <f>IF(40&gt;$D318,"",IF($E318=1,EOMONTH(EDATE(Bonds!$I318,6*(40-1)),0),EDATE(Bonds!$I318,6*(40-1))))</f>
        <v>53554</v>
      </c>
      <c r="AT318" s="16">
        <f>IF(41&gt;$D318,"",IF($E318=1,EOMONTH(EDATE(Bonds!$I318,6*(41-1)),0),EDATE(Bonds!$I318,6*(41-1))))</f>
        <v>53738</v>
      </c>
      <c r="AU318" s="16" t="str">
        <f>IF(42&gt;$D318,"",IF($E318=1,EOMONTH(EDATE(Bonds!$I318,6*(42-1)),0),EDATE(Bonds!$I318,6*(42-1))))</f>
        <v/>
      </c>
      <c r="AV318" s="16" t="str">
        <f>IF(43&gt;$D318,"",IF($E318=1,EOMONTH(EDATE(Bonds!$I318,6*(43-1)),0),EDATE(Bonds!$I318,6*(43-1))))</f>
        <v/>
      </c>
      <c r="AW318" s="16" t="str">
        <f>IF(44&gt;$D318,"",IF($E318=1,EOMONTH(EDATE(Bonds!$I318,6*(44-1)),0),EDATE(Bonds!$I318,6*(44-1))))</f>
        <v/>
      </c>
      <c r="AX318" s="16" t="str">
        <f>IF(45&gt;$D318,"",IF($E318=1,EOMONTH(EDATE(Bonds!$I318,6*(45-1)),0),EDATE(Bonds!$I318,6*(45-1))))</f>
        <v/>
      </c>
      <c r="AY318" s="16" t="str">
        <f>IF(46&gt;$D318,"",IF($E318=1,EOMONTH(EDATE(Bonds!$I318,6*(46-1)),0),EDATE(Bonds!$I318,6*(46-1))))</f>
        <v/>
      </c>
      <c r="AZ318" s="16" t="str">
        <f>IF(47&gt;$D318,"",IF($E318=1,EOMONTH(EDATE(Bonds!$I318,6*(47-1)),0),EDATE(Bonds!$I318,6*(47-1))))</f>
        <v/>
      </c>
      <c r="BA318" s="16" t="str">
        <f>IF(48&gt;$D318,"",IF($E318=1,EOMONTH(EDATE(Bonds!$I318,6*(48-1)),0),EDATE(Bonds!$I318,6*(48-1))))</f>
        <v/>
      </c>
      <c r="BB318" s="16" t="str">
        <f>IF(49&gt;$D318,"",IF($E318=1,EOMONTH(EDATE(Bonds!$I318,6*(49-1)),0),EDATE(Bonds!$I318,6*(49-1))))</f>
        <v/>
      </c>
      <c r="BC318" s="16" t="str">
        <f>IF(50&gt;$D318,"",IF($E318=1,EOMONTH(EDATE(Bonds!$I318,6*(50-1)),0),EDATE(Bonds!$I318,6*(50-1))))</f>
        <v/>
      </c>
      <c r="BD318" s="16" t="str">
        <f>IF(51&gt;$D318,"",IF($E318=1,EOMONTH(EDATE(Bonds!$I318,6*(51-1)),0),EDATE(Bonds!$I318,6*(51-1))))</f>
        <v/>
      </c>
      <c r="BE318" s="16" t="str">
        <f>IF(52&gt;$D318,"",IF($E318=1,EOMONTH(EDATE(Bonds!$I318,6*(52-1)),0),EDATE(Bonds!$I318,6*(52-1))))</f>
        <v/>
      </c>
      <c r="BF318" s="16" t="str">
        <f>IF(53&gt;$D318,"",IF($E318=1,EOMONTH(EDATE(Bonds!$I318,6*(53-1)),0),EDATE(Bonds!$I318,6*(53-1))))</f>
        <v/>
      </c>
      <c r="BG318" s="16" t="str">
        <f>IF(54&gt;$D318,"",IF($E318=1,EOMONTH(EDATE(Bonds!$I318,6*(54-1)),0),EDATE(Bonds!$I318,6*(54-1))))</f>
        <v/>
      </c>
      <c r="BH318" s="16" t="str">
        <f>IF(55&gt;$D318,"",IF($E318=1,EOMONTH(EDATE(Bonds!$I318,6*(55-1)),0),EDATE(Bonds!$I318,6*(55-1))))</f>
        <v/>
      </c>
      <c r="BI318" s="16" t="str">
        <f>IF(56&gt;$D318,"",IF($E318=1,EOMONTH(EDATE(Bonds!$I318,6*(56-1)),0),EDATE(Bonds!$I318,6*(56-1))))</f>
        <v/>
      </c>
      <c r="BJ318" s="16" t="str">
        <f>IF(57&gt;$D318,"",IF($E318=1,EOMONTH(EDATE(Bonds!$I318,6*(57-1)),0),EDATE(Bonds!$I318,6*(57-1))))</f>
        <v/>
      </c>
      <c r="BK318" s="16" t="str">
        <f>IF(58&gt;$D318,"",IF($E318=1,EOMONTH(EDATE(Bonds!$I318,6*(58-1)),0),EDATE(Bonds!$I318,6*(58-1))))</f>
        <v/>
      </c>
      <c r="BL318" s="16" t="str">
        <f>IF(59&gt;$D318,"",IF($E318=1,EOMONTH(EDATE(Bonds!$I318,6*(59-1)),0),EDATE(Bonds!$I318,6*(59-1))))</f>
        <v/>
      </c>
      <c r="BM318" s="16" t="str">
        <f>IF(60&gt;$D318,"",IF($E318=1,EOMONTH(EDATE(Bonds!$I318,6*(60-1)),0),EDATE(Bonds!$I318,6*(60-1))))</f>
        <v/>
      </c>
      <c r="BO318" s="22">
        <f t="shared" si="485"/>
        <v>3.9020657449939315E-2</v>
      </c>
      <c r="BP318" s="22">
        <f t="shared" si="486"/>
        <v>4.1110910077221674E-2</v>
      </c>
      <c r="BQ318" s="22">
        <f t="shared" si="487"/>
        <v>4.2474903504774571E-2</v>
      </c>
      <c r="BR318" s="22">
        <f t="shared" si="488"/>
        <v>4.3324176224102208E-2</v>
      </c>
      <c r="BS318" s="22">
        <f t="shared" si="489"/>
        <v>4.3859676958404203E-2</v>
      </c>
      <c r="BT318" s="22">
        <f t="shared" si="490"/>
        <v>4.4193064657407355E-2</v>
      </c>
      <c r="BU318" s="22">
        <f t="shared" si="491"/>
        <v>4.4421617888674783E-2</v>
      </c>
      <c r="BV318" s="22">
        <f t="shared" si="492"/>
        <v>4.4594344852586863E-2</v>
      </c>
      <c r="BW318" s="22">
        <f t="shared" si="493"/>
        <v>4.4754437131412791E-2</v>
      </c>
      <c r="BX318" s="22">
        <f t="shared" si="494"/>
        <v>4.4919387561918309E-2</v>
      </c>
      <c r="BY318" s="22">
        <f t="shared" si="495"/>
        <v>4.5107990909957416E-2</v>
      </c>
      <c r="BZ318" s="22">
        <f t="shared" si="496"/>
        <v>4.5321776780841601E-2</v>
      </c>
      <c r="CA318" s="22">
        <f t="shared" si="497"/>
        <v>4.5567503306295901E-2</v>
      </c>
      <c r="CB318" s="22">
        <f t="shared" si="498"/>
        <v>4.583740404551357E-2</v>
      </c>
      <c r="CC318" s="22">
        <f t="shared" si="499"/>
        <v>4.6137769365832942E-2</v>
      </c>
      <c r="CD318" s="22">
        <f t="shared" si="500"/>
        <v>4.645521716226661E-2</v>
      </c>
      <c r="CE318" s="22">
        <f t="shared" si="501"/>
        <v>4.6796125322790962E-2</v>
      </c>
      <c r="CF318" s="22">
        <f t="shared" si="502"/>
        <v>4.7145200785802852E-2</v>
      </c>
      <c r="CG318" s="22">
        <f t="shared" si="503"/>
        <v>4.7509852279928627E-2</v>
      </c>
      <c r="CH318" s="22">
        <f t="shared" si="504"/>
        <v>4.7876381656252784E-2</v>
      </c>
      <c r="CI318" s="22">
        <f t="shared" si="505"/>
        <v>4.8249241487260196E-2</v>
      </c>
      <c r="CJ318" s="22">
        <f t="shared" si="506"/>
        <v>4.8615125031018294E-2</v>
      </c>
      <c r="CK318" s="22">
        <f t="shared" si="507"/>
        <v>4.8983317960358812E-2</v>
      </c>
      <c r="CL318" s="22">
        <f t="shared" si="508"/>
        <v>4.9339393167434041E-2</v>
      </c>
      <c r="CM318" s="22">
        <f t="shared" si="509"/>
        <v>4.9693029322884663E-2</v>
      </c>
      <c r="CN318" s="22">
        <f t="shared" si="510"/>
        <v>5.0030933085680324E-2</v>
      </c>
      <c r="CO318" s="22">
        <f t="shared" si="511"/>
        <v>5.0362800518050539E-2</v>
      </c>
      <c r="CP318" s="22">
        <f t="shared" si="512"/>
        <v>5.0678294681596112E-2</v>
      </c>
      <c r="CQ318" s="22">
        <f t="shared" si="513"/>
        <v>5.098334388969953E-2</v>
      </c>
      <c r="CR318" s="22">
        <f t="shared" si="514"/>
        <v>5.1268996476874704E-2</v>
      </c>
      <c r="CS318" s="22">
        <f t="shared" si="515"/>
        <v>5.1544114925173128E-2</v>
      </c>
      <c r="CT318" s="22">
        <f t="shared" si="516"/>
        <v>5.1799291672985331E-2</v>
      </c>
      <c r="CU318" s="22">
        <f t="shared" si="517"/>
        <v>5.2042679103669207E-2</v>
      </c>
      <c r="CV318" s="22">
        <f t="shared" si="518"/>
        <v>5.2266158686805723E-2</v>
      </c>
      <c r="CW318" s="22">
        <f t="shared" si="519"/>
        <v>5.2477056134175359E-2</v>
      </c>
      <c r="CX318" s="22">
        <f t="shared" si="520"/>
        <v>5.2669514104062953E-2</v>
      </c>
      <c r="CY318" s="22">
        <f t="shared" si="521"/>
        <v>5.2847844618136262E-2</v>
      </c>
      <c r="CZ318" s="22">
        <f t="shared" si="522"/>
        <v>5.3007476521395709E-2</v>
      </c>
      <c r="DA318" s="22">
        <f t="shared" si="523"/>
        <v>5.3153901035930796E-2</v>
      </c>
      <c r="DB318" s="22">
        <f t="shared" si="524"/>
        <v>5.3282582625279684E-2</v>
      </c>
      <c r="DC318" s="22">
        <f t="shared" si="525"/>
        <v>5.3398068687222244E-2</v>
      </c>
      <c r="DD318" s="22" t="str">
        <f t="shared" si="526"/>
        <v/>
      </c>
      <c r="DE318" s="22" t="str">
        <f t="shared" si="527"/>
        <v/>
      </c>
      <c r="DF318" s="22" t="str">
        <f t="shared" si="528"/>
        <v/>
      </c>
      <c r="DG318" s="22" t="str">
        <f t="shared" si="529"/>
        <v/>
      </c>
      <c r="DH318" s="22" t="str">
        <f t="shared" si="530"/>
        <v/>
      </c>
      <c r="DI318" s="22" t="str">
        <f t="shared" si="531"/>
        <v/>
      </c>
      <c r="DJ318" s="22" t="str">
        <f t="shared" si="532"/>
        <v/>
      </c>
      <c r="DK318" s="22" t="str">
        <f t="shared" si="533"/>
        <v/>
      </c>
      <c r="DL318" s="22" t="str">
        <f t="shared" si="534"/>
        <v/>
      </c>
      <c r="DM318" s="22" t="str">
        <f t="shared" si="535"/>
        <v/>
      </c>
      <c r="DN318" s="22" t="str">
        <f t="shared" si="536"/>
        <v/>
      </c>
      <c r="DO318" s="22" t="str">
        <f t="shared" si="537"/>
        <v/>
      </c>
      <c r="DP318" s="22" t="str">
        <f t="shared" si="538"/>
        <v/>
      </c>
      <c r="DQ318" s="22" t="str">
        <f t="shared" si="539"/>
        <v/>
      </c>
      <c r="DR318" s="22" t="str">
        <f t="shared" si="540"/>
        <v/>
      </c>
      <c r="DS318" s="22" t="str">
        <f t="shared" si="541"/>
        <v/>
      </c>
      <c r="DT318" s="22" t="str">
        <f t="shared" si="542"/>
        <v/>
      </c>
      <c r="DU318" s="22" t="str">
        <f t="shared" si="543"/>
        <v/>
      </c>
      <c r="DV318" s="22" t="str">
        <f t="shared" si="544"/>
        <v/>
      </c>
      <c r="DX318" s="18">
        <f t="shared" si="545"/>
        <v>1.4745607699733474</v>
      </c>
      <c r="DY318" s="18">
        <f t="shared" si="546"/>
        <v>1.443480745337429</v>
      </c>
      <c r="DZ318" s="18">
        <f t="shared" si="547"/>
        <v>1.4111021543829021</v>
      </c>
      <c r="EA318" s="18">
        <f t="shared" si="548"/>
        <v>1.3792595155800063</v>
      </c>
      <c r="EB318" s="18">
        <f t="shared" si="549"/>
        <v>1.3476999934465057</v>
      </c>
      <c r="EC318" s="18">
        <f t="shared" si="550"/>
        <v>1.3174139452393905</v>
      </c>
      <c r="ED318" s="18">
        <f t="shared" si="551"/>
        <v>1.2873760297487731</v>
      </c>
      <c r="EE318" s="18">
        <f t="shared" si="552"/>
        <v>1.2584713665709548</v>
      </c>
      <c r="EF318" s="18">
        <f t="shared" si="553"/>
        <v>1.2296214543019988</v>
      </c>
      <c r="EG318" s="18">
        <f t="shared" si="554"/>
        <v>1.2016537187543541</v>
      </c>
      <c r="EH318" s="18">
        <f t="shared" si="555"/>
        <v>1.1735439693273328</v>
      </c>
      <c r="EI318" s="18">
        <f t="shared" si="556"/>
        <v>1.1459868814263836</v>
      </c>
      <c r="EJ318" s="18">
        <f t="shared" si="557"/>
        <v>1.1183290004658566</v>
      </c>
      <c r="EK318" s="18">
        <f t="shared" si="558"/>
        <v>1.0912961107100732</v>
      </c>
      <c r="EL318" s="18">
        <f t="shared" si="559"/>
        <v>1.0639869621646865</v>
      </c>
      <c r="EM318" s="18">
        <f t="shared" si="560"/>
        <v>1.0373023109419179</v>
      </c>
      <c r="EN318" s="18">
        <f t="shared" si="561"/>
        <v>1.0103798188176296</v>
      </c>
      <c r="EO318" s="18">
        <f t="shared" si="562"/>
        <v>0.98412725074955087</v>
      </c>
      <c r="EP318" s="18">
        <f t="shared" si="563"/>
        <v>0.95771012818099477</v>
      </c>
      <c r="EQ318" s="18">
        <f t="shared" si="564"/>
        <v>0.93188657075006553</v>
      </c>
      <c r="ER318" s="18">
        <f t="shared" si="565"/>
        <v>0.90612842974015195</v>
      </c>
      <c r="ES318" s="18">
        <f t="shared" si="566"/>
        <v>0.8811704198565079</v>
      </c>
      <c r="ET318" s="18">
        <f t="shared" si="567"/>
        <v>0.85622153697348025</v>
      </c>
      <c r="EU318" s="18">
        <f t="shared" si="568"/>
        <v>0.83212808217390632</v>
      </c>
      <c r="EV318" s="18">
        <f t="shared" si="569"/>
        <v>0.80812144757236148</v>
      </c>
      <c r="EW318" s="18">
        <f t="shared" si="570"/>
        <v>0.78501022958580879</v>
      </c>
      <c r="EX318" s="18">
        <f t="shared" si="571"/>
        <v>0.76205078120445324</v>
      </c>
      <c r="EY318" s="18">
        <f t="shared" si="572"/>
        <v>0.73988972469213188</v>
      </c>
      <c r="EZ318" s="18">
        <f t="shared" si="573"/>
        <v>0.71805487089151288</v>
      </c>
      <c r="FA318" s="18">
        <f t="shared" si="574"/>
        <v>0.69714588987859405</v>
      </c>
      <c r="FB318" s="18">
        <f t="shared" si="575"/>
        <v>0.67647745132774939</v>
      </c>
      <c r="FC318" s="18">
        <f t="shared" si="576"/>
        <v>0.65672807089834306</v>
      </c>
      <c r="FD318" s="18">
        <f t="shared" si="577"/>
        <v>0.63724484992520103</v>
      </c>
      <c r="FE318" s="18">
        <f t="shared" si="578"/>
        <v>0.61866231364599444</v>
      </c>
      <c r="FF318" s="18">
        <f t="shared" si="579"/>
        <v>0.60036133607262498</v>
      </c>
      <c r="FG318" s="18">
        <f t="shared" si="580"/>
        <v>0.58283890881129485</v>
      </c>
      <c r="FH318" s="18">
        <f t="shared" si="581"/>
        <v>0.56570291906197756</v>
      </c>
      <c r="FI318" s="18">
        <f t="shared" si="582"/>
        <v>0.54940596257220364</v>
      </c>
      <c r="FJ318" s="18">
        <f t="shared" si="583"/>
        <v>0.53339796233531611</v>
      </c>
      <c r="FK318" s="18">
        <f t="shared" si="584"/>
        <v>0.51819019592844706</v>
      </c>
      <c r="FL318" s="18">
        <f t="shared" si="585"/>
        <v>34.054377040168319</v>
      </c>
      <c r="FM318" s="18">
        <f t="shared" si="586"/>
        <v>0</v>
      </c>
      <c r="FN318" s="18">
        <f t="shared" si="587"/>
        <v>0</v>
      </c>
      <c r="FO318" s="18">
        <f t="shared" si="588"/>
        <v>0</v>
      </c>
      <c r="FP318" s="18">
        <f t="shared" si="589"/>
        <v>0</v>
      </c>
      <c r="FQ318" s="18">
        <f t="shared" si="590"/>
        <v>0</v>
      </c>
      <c r="FR318" s="18">
        <f t="shared" si="591"/>
        <v>0</v>
      </c>
      <c r="FS318" s="18">
        <f t="shared" si="592"/>
        <v>0</v>
      </c>
      <c r="FT318" s="18">
        <f t="shared" si="593"/>
        <v>0</v>
      </c>
      <c r="FU318" s="18">
        <f t="shared" si="594"/>
        <v>0</v>
      </c>
      <c r="FV318" s="18">
        <f t="shared" si="595"/>
        <v>0</v>
      </c>
      <c r="FW318" s="18">
        <f t="shared" si="596"/>
        <v>0</v>
      </c>
      <c r="FX318" s="18">
        <f t="shared" si="597"/>
        <v>0</v>
      </c>
      <c r="FY318" s="18">
        <f t="shared" si="598"/>
        <v>0</v>
      </c>
      <c r="FZ318" s="18">
        <f t="shared" si="599"/>
        <v>0</v>
      </c>
      <c r="GA318" s="18">
        <f t="shared" si="600"/>
        <v>0</v>
      </c>
      <c r="GB318" s="18">
        <f t="shared" si="601"/>
        <v>0</v>
      </c>
      <c r="GC318" s="18">
        <f t="shared" si="602"/>
        <v>0</v>
      </c>
      <c r="GD318" s="18">
        <f t="shared" si="603"/>
        <v>0</v>
      </c>
      <c r="GE318" s="18">
        <f t="shared" si="604"/>
        <v>0</v>
      </c>
    </row>
    <row r="319" spans="1:187" x14ac:dyDescent="0.2">
      <c r="A319">
        <v>316</v>
      </c>
      <c r="B319" s="16">
        <f>Bonds!B319</f>
        <v>53827</v>
      </c>
      <c r="C319" s="17">
        <f>Bonds!C319</f>
        <v>3</v>
      </c>
      <c r="D319">
        <f>Bonds!Q319</f>
        <v>42</v>
      </c>
      <c r="E319">
        <f t="shared" si="484"/>
        <v>0</v>
      </c>
      <c r="F319" s="16">
        <f>IF(1&gt;$D319,"",IF($E319=1,EOMONTH(EDATE(Bonds!$I319,6*(1-1)),0),EDATE(Bonds!$I319,6*(1-1))))</f>
        <v>46341</v>
      </c>
      <c r="G319" s="16">
        <f>IF(2&gt;$D319,"",IF($E319=1,EOMONTH(EDATE(Bonds!$I319,6*(2-1)),0),EDATE(Bonds!$I319,6*(2-1))))</f>
        <v>46522</v>
      </c>
      <c r="H319" s="16">
        <f>IF(3&gt;$D319,"",IF($E319=1,EOMONTH(EDATE(Bonds!$I319,6*(3-1)),0),EDATE(Bonds!$I319,6*(3-1))))</f>
        <v>46706</v>
      </c>
      <c r="I319" s="16">
        <f>IF(4&gt;$D319,"",IF($E319=1,EOMONTH(EDATE(Bonds!$I319,6*(4-1)),0),EDATE(Bonds!$I319,6*(4-1))))</f>
        <v>46888</v>
      </c>
      <c r="J319" s="16">
        <f>IF(5&gt;$D319,"",IF($E319=1,EOMONTH(EDATE(Bonds!$I319,6*(5-1)),0),EDATE(Bonds!$I319,6*(5-1))))</f>
        <v>47072</v>
      </c>
      <c r="K319" s="16">
        <f>IF(6&gt;$D319,"",IF($E319=1,EOMONTH(EDATE(Bonds!$I319,6*(6-1)),0),EDATE(Bonds!$I319,6*(6-1))))</f>
        <v>47253</v>
      </c>
      <c r="L319" s="16">
        <f>IF(7&gt;$D319,"",IF($E319=1,EOMONTH(EDATE(Bonds!$I319,6*(7-1)),0),EDATE(Bonds!$I319,6*(7-1))))</f>
        <v>47437</v>
      </c>
      <c r="M319" s="16">
        <f>IF(8&gt;$D319,"",IF($E319=1,EOMONTH(EDATE(Bonds!$I319,6*(8-1)),0),EDATE(Bonds!$I319,6*(8-1))))</f>
        <v>47618</v>
      </c>
      <c r="N319" s="16">
        <f>IF(9&gt;$D319,"",IF($E319=1,EOMONTH(EDATE(Bonds!$I319,6*(9-1)),0),EDATE(Bonds!$I319,6*(9-1))))</f>
        <v>47802</v>
      </c>
      <c r="O319" s="16">
        <f>IF(10&gt;$D319,"",IF($E319=1,EOMONTH(EDATE(Bonds!$I319,6*(10-1)),0),EDATE(Bonds!$I319,6*(10-1))))</f>
        <v>47983</v>
      </c>
      <c r="P319" s="16">
        <f>IF(11&gt;$D319,"",IF($E319=1,EOMONTH(EDATE(Bonds!$I319,6*(11-1)),0),EDATE(Bonds!$I319,6*(11-1))))</f>
        <v>48167</v>
      </c>
      <c r="Q319" s="16">
        <f>IF(12&gt;$D319,"",IF($E319=1,EOMONTH(EDATE(Bonds!$I319,6*(12-1)),0),EDATE(Bonds!$I319,6*(12-1))))</f>
        <v>48349</v>
      </c>
      <c r="R319" s="16">
        <f>IF(13&gt;$D319,"",IF($E319=1,EOMONTH(EDATE(Bonds!$I319,6*(13-1)),0),EDATE(Bonds!$I319,6*(13-1))))</f>
        <v>48533</v>
      </c>
      <c r="S319" s="16">
        <f>IF(14&gt;$D319,"",IF($E319=1,EOMONTH(EDATE(Bonds!$I319,6*(14-1)),0),EDATE(Bonds!$I319,6*(14-1))))</f>
        <v>48714</v>
      </c>
      <c r="T319" s="16">
        <f>IF(15&gt;$D319,"",IF($E319=1,EOMONTH(EDATE(Bonds!$I319,6*(15-1)),0),EDATE(Bonds!$I319,6*(15-1))))</f>
        <v>48898</v>
      </c>
      <c r="U319" s="16">
        <f>IF(16&gt;$D319,"",IF($E319=1,EOMONTH(EDATE(Bonds!$I319,6*(16-1)),0),EDATE(Bonds!$I319,6*(16-1))))</f>
        <v>49079</v>
      </c>
      <c r="V319" s="16">
        <f>IF(17&gt;$D319,"",IF($E319=1,EOMONTH(EDATE(Bonds!$I319,6*(17-1)),0),EDATE(Bonds!$I319,6*(17-1))))</f>
        <v>49263</v>
      </c>
      <c r="W319" s="16">
        <f>IF(18&gt;$D319,"",IF($E319=1,EOMONTH(EDATE(Bonds!$I319,6*(18-1)),0),EDATE(Bonds!$I319,6*(18-1))))</f>
        <v>49444</v>
      </c>
      <c r="X319" s="16">
        <f>IF(19&gt;$D319,"",IF($E319=1,EOMONTH(EDATE(Bonds!$I319,6*(19-1)),0),EDATE(Bonds!$I319,6*(19-1))))</f>
        <v>49628</v>
      </c>
      <c r="Y319" s="16">
        <f>IF(20&gt;$D319,"",IF($E319=1,EOMONTH(EDATE(Bonds!$I319,6*(20-1)),0),EDATE(Bonds!$I319,6*(20-1))))</f>
        <v>49810</v>
      </c>
      <c r="Z319" s="16">
        <f>IF(21&gt;$D319,"",IF($E319=1,EOMONTH(EDATE(Bonds!$I319,6*(21-1)),0),EDATE(Bonds!$I319,6*(21-1))))</f>
        <v>49994</v>
      </c>
      <c r="AA319" s="16">
        <f>IF(22&gt;$D319,"",IF($E319=1,EOMONTH(EDATE(Bonds!$I319,6*(22-1)),0),EDATE(Bonds!$I319,6*(22-1))))</f>
        <v>50175</v>
      </c>
      <c r="AB319" s="16">
        <f>IF(23&gt;$D319,"",IF($E319=1,EOMONTH(EDATE(Bonds!$I319,6*(23-1)),0),EDATE(Bonds!$I319,6*(23-1))))</f>
        <v>50359</v>
      </c>
      <c r="AC319" s="16">
        <f>IF(24&gt;$D319,"",IF($E319=1,EOMONTH(EDATE(Bonds!$I319,6*(24-1)),0),EDATE(Bonds!$I319,6*(24-1))))</f>
        <v>50540</v>
      </c>
      <c r="AD319" s="16">
        <f>IF(25&gt;$D319,"",IF($E319=1,EOMONTH(EDATE(Bonds!$I319,6*(25-1)),0),EDATE(Bonds!$I319,6*(25-1))))</f>
        <v>50724</v>
      </c>
      <c r="AE319" s="16">
        <f>IF(26&gt;$D319,"",IF($E319=1,EOMONTH(EDATE(Bonds!$I319,6*(26-1)),0),EDATE(Bonds!$I319,6*(26-1))))</f>
        <v>50905</v>
      </c>
      <c r="AF319" s="16">
        <f>IF(27&gt;$D319,"",IF($E319=1,EOMONTH(EDATE(Bonds!$I319,6*(27-1)),0),EDATE(Bonds!$I319,6*(27-1))))</f>
        <v>51089</v>
      </c>
      <c r="AG319" s="16">
        <f>IF(28&gt;$D319,"",IF($E319=1,EOMONTH(EDATE(Bonds!$I319,6*(28-1)),0),EDATE(Bonds!$I319,6*(28-1))))</f>
        <v>51271</v>
      </c>
      <c r="AH319" s="16">
        <f>IF(29&gt;$D319,"",IF($E319=1,EOMONTH(EDATE(Bonds!$I319,6*(29-1)),0),EDATE(Bonds!$I319,6*(29-1))))</f>
        <v>51455</v>
      </c>
      <c r="AI319" s="16">
        <f>IF(30&gt;$D319,"",IF($E319=1,EOMONTH(EDATE(Bonds!$I319,6*(30-1)),0),EDATE(Bonds!$I319,6*(30-1))))</f>
        <v>51636</v>
      </c>
      <c r="AJ319" s="16">
        <f>IF(31&gt;$D319,"",IF($E319=1,EOMONTH(EDATE(Bonds!$I319,6*(31-1)),0),EDATE(Bonds!$I319,6*(31-1))))</f>
        <v>51820</v>
      </c>
      <c r="AK319" s="16">
        <f>IF(32&gt;$D319,"",IF($E319=1,EOMONTH(EDATE(Bonds!$I319,6*(32-1)),0),EDATE(Bonds!$I319,6*(32-1))))</f>
        <v>52001</v>
      </c>
      <c r="AL319" s="16">
        <f>IF(33&gt;$D319,"",IF($E319=1,EOMONTH(EDATE(Bonds!$I319,6*(33-1)),0),EDATE(Bonds!$I319,6*(33-1))))</f>
        <v>52185</v>
      </c>
      <c r="AM319" s="16">
        <f>IF(34&gt;$D319,"",IF($E319=1,EOMONTH(EDATE(Bonds!$I319,6*(34-1)),0),EDATE(Bonds!$I319,6*(34-1))))</f>
        <v>52366</v>
      </c>
      <c r="AN319" s="16">
        <f>IF(35&gt;$D319,"",IF($E319=1,EOMONTH(EDATE(Bonds!$I319,6*(35-1)),0),EDATE(Bonds!$I319,6*(35-1))))</f>
        <v>52550</v>
      </c>
      <c r="AO319" s="16">
        <f>IF(36&gt;$D319,"",IF($E319=1,EOMONTH(EDATE(Bonds!$I319,6*(36-1)),0),EDATE(Bonds!$I319,6*(36-1))))</f>
        <v>52732</v>
      </c>
      <c r="AP319" s="16">
        <f>IF(37&gt;$D319,"",IF($E319=1,EOMONTH(EDATE(Bonds!$I319,6*(37-1)),0),EDATE(Bonds!$I319,6*(37-1))))</f>
        <v>52916</v>
      </c>
      <c r="AQ319" s="16">
        <f>IF(38&gt;$D319,"",IF($E319=1,EOMONTH(EDATE(Bonds!$I319,6*(38-1)),0),EDATE(Bonds!$I319,6*(38-1))))</f>
        <v>53097</v>
      </c>
      <c r="AR319" s="16">
        <f>IF(39&gt;$D319,"",IF($E319=1,EOMONTH(EDATE(Bonds!$I319,6*(39-1)),0),EDATE(Bonds!$I319,6*(39-1))))</f>
        <v>53281</v>
      </c>
      <c r="AS319" s="16">
        <f>IF(40&gt;$D319,"",IF($E319=1,EOMONTH(EDATE(Bonds!$I319,6*(40-1)),0),EDATE(Bonds!$I319,6*(40-1))))</f>
        <v>53462</v>
      </c>
      <c r="AT319" s="16">
        <f>IF(41&gt;$D319,"",IF($E319=1,EOMONTH(EDATE(Bonds!$I319,6*(41-1)),0),EDATE(Bonds!$I319,6*(41-1))))</f>
        <v>53646</v>
      </c>
      <c r="AU319" s="16">
        <f>IF(42&gt;$D319,"",IF($E319=1,EOMONTH(EDATE(Bonds!$I319,6*(42-1)),0),EDATE(Bonds!$I319,6*(42-1))))</f>
        <v>53827</v>
      </c>
      <c r="AV319" s="16" t="str">
        <f>IF(43&gt;$D319,"",IF($E319=1,EOMONTH(EDATE(Bonds!$I319,6*(43-1)),0),EDATE(Bonds!$I319,6*(43-1))))</f>
        <v/>
      </c>
      <c r="AW319" s="16" t="str">
        <f>IF(44&gt;$D319,"",IF($E319=1,EOMONTH(EDATE(Bonds!$I319,6*(44-1)),0),EDATE(Bonds!$I319,6*(44-1))))</f>
        <v/>
      </c>
      <c r="AX319" s="16" t="str">
        <f>IF(45&gt;$D319,"",IF($E319=1,EOMONTH(EDATE(Bonds!$I319,6*(45-1)),0),EDATE(Bonds!$I319,6*(45-1))))</f>
        <v/>
      </c>
      <c r="AY319" s="16" t="str">
        <f>IF(46&gt;$D319,"",IF($E319=1,EOMONTH(EDATE(Bonds!$I319,6*(46-1)),0),EDATE(Bonds!$I319,6*(46-1))))</f>
        <v/>
      </c>
      <c r="AZ319" s="16" t="str">
        <f>IF(47&gt;$D319,"",IF($E319=1,EOMONTH(EDATE(Bonds!$I319,6*(47-1)),0),EDATE(Bonds!$I319,6*(47-1))))</f>
        <v/>
      </c>
      <c r="BA319" s="16" t="str">
        <f>IF(48&gt;$D319,"",IF($E319=1,EOMONTH(EDATE(Bonds!$I319,6*(48-1)),0),EDATE(Bonds!$I319,6*(48-1))))</f>
        <v/>
      </c>
      <c r="BB319" s="16" t="str">
        <f>IF(49&gt;$D319,"",IF($E319=1,EOMONTH(EDATE(Bonds!$I319,6*(49-1)),0),EDATE(Bonds!$I319,6*(49-1))))</f>
        <v/>
      </c>
      <c r="BC319" s="16" t="str">
        <f>IF(50&gt;$D319,"",IF($E319=1,EOMONTH(EDATE(Bonds!$I319,6*(50-1)),0),EDATE(Bonds!$I319,6*(50-1))))</f>
        <v/>
      </c>
      <c r="BD319" s="16" t="str">
        <f>IF(51&gt;$D319,"",IF($E319=1,EOMONTH(EDATE(Bonds!$I319,6*(51-1)),0),EDATE(Bonds!$I319,6*(51-1))))</f>
        <v/>
      </c>
      <c r="BE319" s="16" t="str">
        <f>IF(52&gt;$D319,"",IF($E319=1,EOMONTH(EDATE(Bonds!$I319,6*(52-1)),0),EDATE(Bonds!$I319,6*(52-1))))</f>
        <v/>
      </c>
      <c r="BF319" s="16" t="str">
        <f>IF(53&gt;$D319,"",IF($E319=1,EOMONTH(EDATE(Bonds!$I319,6*(53-1)),0),EDATE(Bonds!$I319,6*(53-1))))</f>
        <v/>
      </c>
      <c r="BG319" s="16" t="str">
        <f>IF(54&gt;$D319,"",IF($E319=1,EOMONTH(EDATE(Bonds!$I319,6*(54-1)),0),EDATE(Bonds!$I319,6*(54-1))))</f>
        <v/>
      </c>
      <c r="BH319" s="16" t="str">
        <f>IF(55&gt;$D319,"",IF($E319=1,EOMONTH(EDATE(Bonds!$I319,6*(55-1)),0),EDATE(Bonds!$I319,6*(55-1))))</f>
        <v/>
      </c>
      <c r="BI319" s="16" t="str">
        <f>IF(56&gt;$D319,"",IF($E319=1,EOMONTH(EDATE(Bonds!$I319,6*(56-1)),0),EDATE(Bonds!$I319,6*(56-1))))</f>
        <v/>
      </c>
      <c r="BJ319" s="16" t="str">
        <f>IF(57&gt;$D319,"",IF($E319=1,EOMONTH(EDATE(Bonds!$I319,6*(57-1)),0),EDATE(Bonds!$I319,6*(57-1))))</f>
        <v/>
      </c>
      <c r="BK319" s="16" t="str">
        <f>IF(58&gt;$D319,"",IF($E319=1,EOMONTH(EDATE(Bonds!$I319,6*(58-1)),0),EDATE(Bonds!$I319,6*(58-1))))</f>
        <v/>
      </c>
      <c r="BL319" s="16" t="str">
        <f>IF(59&gt;$D319,"",IF($E319=1,EOMONTH(EDATE(Bonds!$I319,6*(59-1)),0),EDATE(Bonds!$I319,6*(59-1))))</f>
        <v/>
      </c>
      <c r="BM319" s="16" t="str">
        <f>IF(60&gt;$D319,"",IF($E319=1,EOMONTH(EDATE(Bonds!$I319,6*(60-1)),0),EDATE(Bonds!$I319,6*(60-1))))</f>
        <v/>
      </c>
      <c r="BO319" s="22">
        <f t="shared" si="485"/>
        <v>3.7565785405683505E-2</v>
      </c>
      <c r="BP319" s="22">
        <f t="shared" si="486"/>
        <v>4.0160676278393273E-2</v>
      </c>
      <c r="BQ319" s="22">
        <f t="shared" si="487"/>
        <v>4.1870554774944578E-2</v>
      </c>
      <c r="BR319" s="22">
        <f t="shared" si="488"/>
        <v>4.2944346408813706E-2</v>
      </c>
      <c r="BS319" s="22">
        <f t="shared" si="489"/>
        <v>4.3623509349526628E-2</v>
      </c>
      <c r="BT319" s="22">
        <f t="shared" si="490"/>
        <v>4.4041581237153717E-2</v>
      </c>
      <c r="BU319" s="22">
        <f t="shared" si="491"/>
        <v>4.4317074211346924E-2</v>
      </c>
      <c r="BV319" s="22">
        <f t="shared" si="492"/>
        <v>4.4510349250378764E-2</v>
      </c>
      <c r="BW319" s="22">
        <f t="shared" si="493"/>
        <v>4.4674613164434704E-2</v>
      </c>
      <c r="BX319" s="22">
        <f t="shared" si="494"/>
        <v>4.4833625781918747E-2</v>
      </c>
      <c r="BY319" s="22">
        <f t="shared" si="495"/>
        <v>4.5010512910652625E-2</v>
      </c>
      <c r="BZ319" s="22">
        <f t="shared" si="496"/>
        <v>4.5210114329299472E-2</v>
      </c>
      <c r="CA319" s="22">
        <f t="shared" si="497"/>
        <v>4.5440922075908718E-2</v>
      </c>
      <c r="CB319" s="22">
        <f t="shared" si="498"/>
        <v>4.5696854602848114E-2</v>
      </c>
      <c r="CC319" s="22">
        <f t="shared" si="499"/>
        <v>4.5984524498779974E-2</v>
      </c>
      <c r="CD319" s="22">
        <f t="shared" si="500"/>
        <v>4.6291383442721178E-2</v>
      </c>
      <c r="CE319" s="22">
        <f t="shared" si="501"/>
        <v>4.6623645537634352E-2</v>
      </c>
      <c r="CF319" s="22">
        <f t="shared" si="502"/>
        <v>4.6966325803694697E-2</v>
      </c>
      <c r="CG319" s="22">
        <f t="shared" si="503"/>
        <v>4.7326545055286634E-2</v>
      </c>
      <c r="CH319" s="22">
        <f t="shared" si="504"/>
        <v>4.7690605889772114E-2</v>
      </c>
      <c r="CI319" s="22">
        <f t="shared" si="505"/>
        <v>4.8062733545475515E-2</v>
      </c>
      <c r="CJ319" s="22">
        <f t="shared" si="506"/>
        <v>4.8429443223478592E-2</v>
      </c>
      <c r="CK319" s="22">
        <f t="shared" si="507"/>
        <v>4.8799858255796857E-2</v>
      </c>
      <c r="CL319" s="22">
        <f t="shared" si="508"/>
        <v>4.9159299064806136E-2</v>
      </c>
      <c r="CM319" s="22">
        <f t="shared" si="509"/>
        <v>4.9517382545170303E-2</v>
      </c>
      <c r="CN319" s="22">
        <f t="shared" si="510"/>
        <v>4.986051383334713E-2</v>
      </c>
      <c r="CO319" s="22">
        <f t="shared" si="511"/>
        <v>5.0198416914347857E-2</v>
      </c>
      <c r="CP319" s="22">
        <f t="shared" si="512"/>
        <v>5.0520467743513063E-2</v>
      </c>
      <c r="CQ319" s="22">
        <f t="shared" si="513"/>
        <v>5.0832622154490456E-2</v>
      </c>
      <c r="CR319" s="22">
        <f t="shared" si="514"/>
        <v>5.1125631182393605E-2</v>
      </c>
      <c r="CS319" s="22">
        <f t="shared" si="515"/>
        <v>5.140851143245688E-2</v>
      </c>
      <c r="CT319" s="22">
        <f t="shared" si="516"/>
        <v>5.1671525730408396E-2</v>
      </c>
      <c r="CU319" s="22">
        <f t="shared" si="517"/>
        <v>5.1923018464972291E-2</v>
      </c>
      <c r="CV319" s="22">
        <f t="shared" si="518"/>
        <v>5.2154549575212379E-2</v>
      </c>
      <c r="CW319" s="22">
        <f t="shared" si="519"/>
        <v>5.2373661446977436E-2</v>
      </c>
      <c r="CX319" s="22">
        <f t="shared" si="520"/>
        <v>5.2574231354615371E-2</v>
      </c>
      <c r="CY319" s="22">
        <f t="shared" si="521"/>
        <v>5.2760712961394216E-2</v>
      </c>
      <c r="CZ319" s="22">
        <f t="shared" si="522"/>
        <v>5.29282837997146E-2</v>
      </c>
      <c r="DA319" s="22">
        <f t="shared" si="523"/>
        <v>5.3082672355175761E-2</v>
      </c>
      <c r="DB319" s="22">
        <f t="shared" si="524"/>
        <v>5.3219062249532649E-2</v>
      </c>
      <c r="DC319" s="22">
        <f t="shared" si="525"/>
        <v>5.3342238524867601E-2</v>
      </c>
      <c r="DD319" s="22">
        <f t="shared" si="526"/>
        <v>5.3448475761631316E-2</v>
      </c>
      <c r="DE319" s="22" t="str">
        <f t="shared" si="527"/>
        <v/>
      </c>
      <c r="DF319" s="22" t="str">
        <f t="shared" si="528"/>
        <v/>
      </c>
      <c r="DG319" s="22" t="str">
        <f t="shared" si="529"/>
        <v/>
      </c>
      <c r="DH319" s="22" t="str">
        <f t="shared" si="530"/>
        <v/>
      </c>
      <c r="DI319" s="22" t="str">
        <f t="shared" si="531"/>
        <v/>
      </c>
      <c r="DJ319" s="22" t="str">
        <f t="shared" si="532"/>
        <v/>
      </c>
      <c r="DK319" s="22" t="str">
        <f t="shared" si="533"/>
        <v/>
      </c>
      <c r="DL319" s="22" t="str">
        <f t="shared" si="534"/>
        <v/>
      </c>
      <c r="DM319" s="22" t="str">
        <f t="shared" si="535"/>
        <v/>
      </c>
      <c r="DN319" s="22" t="str">
        <f t="shared" si="536"/>
        <v/>
      </c>
      <c r="DO319" s="22" t="str">
        <f t="shared" si="537"/>
        <v/>
      </c>
      <c r="DP319" s="22" t="str">
        <f t="shared" si="538"/>
        <v/>
      </c>
      <c r="DQ319" s="22" t="str">
        <f t="shared" si="539"/>
        <v/>
      </c>
      <c r="DR319" s="22" t="str">
        <f t="shared" si="540"/>
        <v/>
      </c>
      <c r="DS319" s="22" t="str">
        <f t="shared" si="541"/>
        <v/>
      </c>
      <c r="DT319" s="22" t="str">
        <f t="shared" si="542"/>
        <v/>
      </c>
      <c r="DU319" s="22" t="str">
        <f t="shared" si="543"/>
        <v/>
      </c>
      <c r="DV319" s="22" t="str">
        <f t="shared" si="544"/>
        <v/>
      </c>
      <c r="DX319" s="18">
        <f t="shared" si="545"/>
        <v>1.4895388133841623</v>
      </c>
      <c r="DY319" s="18">
        <f t="shared" si="546"/>
        <v>1.4594619272889031</v>
      </c>
      <c r="DZ319" s="18">
        <f t="shared" si="547"/>
        <v>1.4273135079856423</v>
      </c>
      <c r="EA319" s="18">
        <f t="shared" si="548"/>
        <v>1.3952963441609516</v>
      </c>
      <c r="EB319" s="18">
        <f t="shared" si="549"/>
        <v>1.3633861935296498</v>
      </c>
      <c r="EC319" s="18">
        <f t="shared" si="550"/>
        <v>1.3327126866041092</v>
      </c>
      <c r="ED319" s="18">
        <f t="shared" si="551"/>
        <v>1.3023054764526343</v>
      </c>
      <c r="EE319" s="18">
        <f t="shared" si="552"/>
        <v>1.2730906410805114</v>
      </c>
      <c r="EF319" s="18">
        <f t="shared" si="553"/>
        <v>1.2439867182590296</v>
      </c>
      <c r="EG319" s="18">
        <f t="shared" si="554"/>
        <v>1.2158247366554362</v>
      </c>
      <c r="EH319" s="18">
        <f t="shared" si="555"/>
        <v>1.187563473501277</v>
      </c>
      <c r="EI319" s="18">
        <f t="shared" si="556"/>
        <v>1.1598896153419083</v>
      </c>
      <c r="EJ319" s="18">
        <f t="shared" si="557"/>
        <v>1.132134601089398</v>
      </c>
      <c r="EK319" s="18">
        <f t="shared" si="558"/>
        <v>1.1050157277736523</v>
      </c>
      <c r="EL319" s="18">
        <f t="shared" si="559"/>
        <v>1.0776195484865898</v>
      </c>
      <c r="EM319" s="18">
        <f t="shared" si="560"/>
        <v>1.0508424452502489</v>
      </c>
      <c r="EN319" s="18">
        <f t="shared" si="561"/>
        <v>1.0238135426126491</v>
      </c>
      <c r="EO319" s="18">
        <f t="shared" si="562"/>
        <v>0.99744039190687617</v>
      </c>
      <c r="EP319" s="18">
        <f t="shared" si="563"/>
        <v>0.97088221473842451</v>
      </c>
      <c r="EQ319" s="18">
        <f t="shared" si="564"/>
        <v>0.94489973103491143</v>
      </c>
      <c r="ER319" s="18">
        <f t="shared" si="565"/>
        <v>0.91896116389425853</v>
      </c>
      <c r="ES319" s="18">
        <f t="shared" si="566"/>
        <v>0.89380688230531158</v>
      </c>
      <c r="ET319" s="18">
        <f t="shared" si="567"/>
        <v>0.86864052201095365</v>
      </c>
      <c r="EU319" s="18">
        <f t="shared" si="568"/>
        <v>0.84431696797945044</v>
      </c>
      <c r="EV319" s="18">
        <f t="shared" si="569"/>
        <v>0.82006175480694066</v>
      </c>
      <c r="EW319" s="18">
        <f t="shared" si="570"/>
        <v>0.79669345078379394</v>
      </c>
      <c r="EX319" s="18">
        <f t="shared" si="571"/>
        <v>0.77346184699107834</v>
      </c>
      <c r="EY319" s="18">
        <f t="shared" si="572"/>
        <v>0.75102279908467029</v>
      </c>
      <c r="EZ319" s="18">
        <f t="shared" si="573"/>
        <v>0.72889990638470192</v>
      </c>
      <c r="FA319" s="18">
        <f t="shared" si="574"/>
        <v>0.70770248345346387</v>
      </c>
      <c r="FB319" s="18">
        <f t="shared" si="575"/>
        <v>0.6867373183020421</v>
      </c>
      <c r="FC319" s="18">
        <f t="shared" si="576"/>
        <v>0.66669411843766047</v>
      </c>
      <c r="FD319" s="18">
        <f t="shared" si="577"/>
        <v>0.64691165708319254</v>
      </c>
      <c r="FE319" s="18">
        <f t="shared" si="578"/>
        <v>0.62803546143461231</v>
      </c>
      <c r="FF319" s="18">
        <f t="shared" si="579"/>
        <v>0.60943780416446214</v>
      </c>
      <c r="FG319" s="18">
        <f t="shared" si="580"/>
        <v>0.59162474108851915</v>
      </c>
      <c r="FH319" s="18">
        <f t="shared" si="581"/>
        <v>0.57419864690271827</v>
      </c>
      <c r="FI319" s="18">
        <f t="shared" si="582"/>
        <v>0.55762070634991012</v>
      </c>
      <c r="FJ319" s="18">
        <f t="shared" si="583"/>
        <v>0.5413321672037491</v>
      </c>
      <c r="FK319" s="18">
        <f t="shared" si="584"/>
        <v>0.52585397979692228</v>
      </c>
      <c r="FL319" s="18">
        <f t="shared" si="585"/>
        <v>0.51066161479682215</v>
      </c>
      <c r="FM319" s="18">
        <f t="shared" si="586"/>
        <v>33.578802888862917</v>
      </c>
      <c r="FN319" s="18">
        <f t="shared" si="587"/>
        <v>0</v>
      </c>
      <c r="FO319" s="18">
        <f t="shared" si="588"/>
        <v>0</v>
      </c>
      <c r="FP319" s="18">
        <f t="shared" si="589"/>
        <v>0</v>
      </c>
      <c r="FQ319" s="18">
        <f t="shared" si="590"/>
        <v>0</v>
      </c>
      <c r="FR319" s="18">
        <f t="shared" si="591"/>
        <v>0</v>
      </c>
      <c r="FS319" s="18">
        <f t="shared" si="592"/>
        <v>0</v>
      </c>
      <c r="FT319" s="18">
        <f t="shared" si="593"/>
        <v>0</v>
      </c>
      <c r="FU319" s="18">
        <f t="shared" si="594"/>
        <v>0</v>
      </c>
      <c r="FV319" s="18">
        <f t="shared" si="595"/>
        <v>0</v>
      </c>
      <c r="FW319" s="18">
        <f t="shared" si="596"/>
        <v>0</v>
      </c>
      <c r="FX319" s="18">
        <f t="shared" si="597"/>
        <v>0</v>
      </c>
      <c r="FY319" s="18">
        <f t="shared" si="598"/>
        <v>0</v>
      </c>
      <c r="FZ319" s="18">
        <f t="shared" si="599"/>
        <v>0</v>
      </c>
      <c r="GA319" s="18">
        <f t="shared" si="600"/>
        <v>0</v>
      </c>
      <c r="GB319" s="18">
        <f t="shared" si="601"/>
        <v>0</v>
      </c>
      <c r="GC319" s="18">
        <f t="shared" si="602"/>
        <v>0</v>
      </c>
      <c r="GD319" s="18">
        <f t="shared" si="603"/>
        <v>0</v>
      </c>
      <c r="GE319" s="18">
        <f t="shared" si="604"/>
        <v>0</v>
      </c>
    </row>
    <row r="320" spans="1:187" x14ac:dyDescent="0.2">
      <c r="A320">
        <v>317</v>
      </c>
      <c r="B320" s="16">
        <f>Bonds!B320</f>
        <v>53919</v>
      </c>
      <c r="C320" s="17">
        <f>Bonds!C320</f>
        <v>2.75</v>
      </c>
      <c r="D320">
        <f>Bonds!Q320</f>
        <v>42</v>
      </c>
      <c r="E320">
        <f t="shared" si="484"/>
        <v>0</v>
      </c>
      <c r="F320" s="16">
        <f>IF(1&gt;$D320,"",IF($E320=1,EOMONTH(EDATE(Bonds!$I320,6*(1-1)),0),EDATE(Bonds!$I320,6*(1-1))))</f>
        <v>46433</v>
      </c>
      <c r="G320" s="16">
        <f>IF(2&gt;$D320,"",IF($E320=1,EOMONTH(EDATE(Bonds!$I320,6*(2-1)),0),EDATE(Bonds!$I320,6*(2-1))))</f>
        <v>46614</v>
      </c>
      <c r="H320" s="16">
        <f>IF(3&gt;$D320,"",IF($E320=1,EOMONTH(EDATE(Bonds!$I320,6*(3-1)),0),EDATE(Bonds!$I320,6*(3-1))))</f>
        <v>46798</v>
      </c>
      <c r="I320" s="16">
        <f>IF(4&gt;$D320,"",IF($E320=1,EOMONTH(EDATE(Bonds!$I320,6*(4-1)),0),EDATE(Bonds!$I320,6*(4-1))))</f>
        <v>46980</v>
      </c>
      <c r="J320" s="16">
        <f>IF(5&gt;$D320,"",IF($E320=1,EOMONTH(EDATE(Bonds!$I320,6*(5-1)),0),EDATE(Bonds!$I320,6*(5-1))))</f>
        <v>47164</v>
      </c>
      <c r="K320" s="16">
        <f>IF(6&gt;$D320,"",IF($E320=1,EOMONTH(EDATE(Bonds!$I320,6*(6-1)),0),EDATE(Bonds!$I320,6*(6-1))))</f>
        <v>47345</v>
      </c>
      <c r="L320" s="16">
        <f>IF(7&gt;$D320,"",IF($E320=1,EOMONTH(EDATE(Bonds!$I320,6*(7-1)),0),EDATE(Bonds!$I320,6*(7-1))))</f>
        <v>47529</v>
      </c>
      <c r="M320" s="16">
        <f>IF(8&gt;$D320,"",IF($E320=1,EOMONTH(EDATE(Bonds!$I320,6*(8-1)),0),EDATE(Bonds!$I320,6*(8-1))))</f>
        <v>47710</v>
      </c>
      <c r="N320" s="16">
        <f>IF(9&gt;$D320,"",IF($E320=1,EOMONTH(EDATE(Bonds!$I320,6*(9-1)),0),EDATE(Bonds!$I320,6*(9-1))))</f>
        <v>47894</v>
      </c>
      <c r="O320" s="16">
        <f>IF(10&gt;$D320,"",IF($E320=1,EOMONTH(EDATE(Bonds!$I320,6*(10-1)),0),EDATE(Bonds!$I320,6*(10-1))))</f>
        <v>48075</v>
      </c>
      <c r="P320" s="16">
        <f>IF(11&gt;$D320,"",IF($E320=1,EOMONTH(EDATE(Bonds!$I320,6*(11-1)),0),EDATE(Bonds!$I320,6*(11-1))))</f>
        <v>48259</v>
      </c>
      <c r="Q320" s="16">
        <f>IF(12&gt;$D320,"",IF($E320=1,EOMONTH(EDATE(Bonds!$I320,6*(12-1)),0),EDATE(Bonds!$I320,6*(12-1))))</f>
        <v>48441</v>
      </c>
      <c r="R320" s="16">
        <f>IF(13&gt;$D320,"",IF($E320=1,EOMONTH(EDATE(Bonds!$I320,6*(13-1)),0),EDATE(Bonds!$I320,6*(13-1))))</f>
        <v>48625</v>
      </c>
      <c r="S320" s="16">
        <f>IF(14&gt;$D320,"",IF($E320=1,EOMONTH(EDATE(Bonds!$I320,6*(14-1)),0),EDATE(Bonds!$I320,6*(14-1))))</f>
        <v>48806</v>
      </c>
      <c r="T320" s="16">
        <f>IF(15&gt;$D320,"",IF($E320=1,EOMONTH(EDATE(Bonds!$I320,6*(15-1)),0),EDATE(Bonds!$I320,6*(15-1))))</f>
        <v>48990</v>
      </c>
      <c r="U320" s="16">
        <f>IF(16&gt;$D320,"",IF($E320=1,EOMONTH(EDATE(Bonds!$I320,6*(16-1)),0),EDATE(Bonds!$I320,6*(16-1))))</f>
        <v>49171</v>
      </c>
      <c r="V320" s="16">
        <f>IF(17&gt;$D320,"",IF($E320=1,EOMONTH(EDATE(Bonds!$I320,6*(17-1)),0),EDATE(Bonds!$I320,6*(17-1))))</f>
        <v>49355</v>
      </c>
      <c r="W320" s="16">
        <f>IF(18&gt;$D320,"",IF($E320=1,EOMONTH(EDATE(Bonds!$I320,6*(18-1)),0),EDATE(Bonds!$I320,6*(18-1))))</f>
        <v>49536</v>
      </c>
      <c r="X320" s="16">
        <f>IF(19&gt;$D320,"",IF($E320=1,EOMONTH(EDATE(Bonds!$I320,6*(19-1)),0),EDATE(Bonds!$I320,6*(19-1))))</f>
        <v>49720</v>
      </c>
      <c r="Y320" s="16">
        <f>IF(20&gt;$D320,"",IF($E320=1,EOMONTH(EDATE(Bonds!$I320,6*(20-1)),0),EDATE(Bonds!$I320,6*(20-1))))</f>
        <v>49902</v>
      </c>
      <c r="Z320" s="16">
        <f>IF(21&gt;$D320,"",IF($E320=1,EOMONTH(EDATE(Bonds!$I320,6*(21-1)),0),EDATE(Bonds!$I320,6*(21-1))))</f>
        <v>50086</v>
      </c>
      <c r="AA320" s="16">
        <f>IF(22&gt;$D320,"",IF($E320=1,EOMONTH(EDATE(Bonds!$I320,6*(22-1)),0),EDATE(Bonds!$I320,6*(22-1))))</f>
        <v>50267</v>
      </c>
      <c r="AB320" s="16">
        <f>IF(23&gt;$D320,"",IF($E320=1,EOMONTH(EDATE(Bonds!$I320,6*(23-1)),0),EDATE(Bonds!$I320,6*(23-1))))</f>
        <v>50451</v>
      </c>
      <c r="AC320" s="16">
        <f>IF(24&gt;$D320,"",IF($E320=1,EOMONTH(EDATE(Bonds!$I320,6*(24-1)),0),EDATE(Bonds!$I320,6*(24-1))))</f>
        <v>50632</v>
      </c>
      <c r="AD320" s="16">
        <f>IF(25&gt;$D320,"",IF($E320=1,EOMONTH(EDATE(Bonds!$I320,6*(25-1)),0),EDATE(Bonds!$I320,6*(25-1))))</f>
        <v>50816</v>
      </c>
      <c r="AE320" s="16">
        <f>IF(26&gt;$D320,"",IF($E320=1,EOMONTH(EDATE(Bonds!$I320,6*(26-1)),0),EDATE(Bonds!$I320,6*(26-1))))</f>
        <v>50997</v>
      </c>
      <c r="AF320" s="16">
        <f>IF(27&gt;$D320,"",IF($E320=1,EOMONTH(EDATE(Bonds!$I320,6*(27-1)),0),EDATE(Bonds!$I320,6*(27-1))))</f>
        <v>51181</v>
      </c>
      <c r="AG320" s="16">
        <f>IF(28&gt;$D320,"",IF($E320=1,EOMONTH(EDATE(Bonds!$I320,6*(28-1)),0),EDATE(Bonds!$I320,6*(28-1))))</f>
        <v>51363</v>
      </c>
      <c r="AH320" s="16">
        <f>IF(29&gt;$D320,"",IF($E320=1,EOMONTH(EDATE(Bonds!$I320,6*(29-1)),0),EDATE(Bonds!$I320,6*(29-1))))</f>
        <v>51547</v>
      </c>
      <c r="AI320" s="16">
        <f>IF(30&gt;$D320,"",IF($E320=1,EOMONTH(EDATE(Bonds!$I320,6*(30-1)),0),EDATE(Bonds!$I320,6*(30-1))))</f>
        <v>51728</v>
      </c>
      <c r="AJ320" s="16">
        <f>IF(31&gt;$D320,"",IF($E320=1,EOMONTH(EDATE(Bonds!$I320,6*(31-1)),0),EDATE(Bonds!$I320,6*(31-1))))</f>
        <v>51912</v>
      </c>
      <c r="AK320" s="16">
        <f>IF(32&gt;$D320,"",IF($E320=1,EOMONTH(EDATE(Bonds!$I320,6*(32-1)),0),EDATE(Bonds!$I320,6*(32-1))))</f>
        <v>52093</v>
      </c>
      <c r="AL320" s="16">
        <f>IF(33&gt;$D320,"",IF($E320=1,EOMONTH(EDATE(Bonds!$I320,6*(33-1)),0),EDATE(Bonds!$I320,6*(33-1))))</f>
        <v>52277</v>
      </c>
      <c r="AM320" s="16">
        <f>IF(34&gt;$D320,"",IF($E320=1,EOMONTH(EDATE(Bonds!$I320,6*(34-1)),0),EDATE(Bonds!$I320,6*(34-1))))</f>
        <v>52458</v>
      </c>
      <c r="AN320" s="16">
        <f>IF(35&gt;$D320,"",IF($E320=1,EOMONTH(EDATE(Bonds!$I320,6*(35-1)),0),EDATE(Bonds!$I320,6*(35-1))))</f>
        <v>52642</v>
      </c>
      <c r="AO320" s="16">
        <f>IF(36&gt;$D320,"",IF($E320=1,EOMONTH(EDATE(Bonds!$I320,6*(36-1)),0),EDATE(Bonds!$I320,6*(36-1))))</f>
        <v>52824</v>
      </c>
      <c r="AP320" s="16">
        <f>IF(37&gt;$D320,"",IF($E320=1,EOMONTH(EDATE(Bonds!$I320,6*(37-1)),0),EDATE(Bonds!$I320,6*(37-1))))</f>
        <v>53008</v>
      </c>
      <c r="AQ320" s="16">
        <f>IF(38&gt;$D320,"",IF($E320=1,EOMONTH(EDATE(Bonds!$I320,6*(38-1)),0),EDATE(Bonds!$I320,6*(38-1))))</f>
        <v>53189</v>
      </c>
      <c r="AR320" s="16">
        <f>IF(39&gt;$D320,"",IF($E320=1,EOMONTH(EDATE(Bonds!$I320,6*(39-1)),0),EDATE(Bonds!$I320,6*(39-1))))</f>
        <v>53373</v>
      </c>
      <c r="AS320" s="16">
        <f>IF(40&gt;$D320,"",IF($E320=1,EOMONTH(EDATE(Bonds!$I320,6*(40-1)),0),EDATE(Bonds!$I320,6*(40-1))))</f>
        <v>53554</v>
      </c>
      <c r="AT320" s="16">
        <f>IF(41&gt;$D320,"",IF($E320=1,EOMONTH(EDATE(Bonds!$I320,6*(41-1)),0),EDATE(Bonds!$I320,6*(41-1))))</f>
        <v>53738</v>
      </c>
      <c r="AU320" s="16">
        <f>IF(42&gt;$D320,"",IF($E320=1,EOMONTH(EDATE(Bonds!$I320,6*(42-1)),0),EDATE(Bonds!$I320,6*(42-1))))</f>
        <v>53919</v>
      </c>
      <c r="AV320" s="16" t="str">
        <f>IF(43&gt;$D320,"",IF($E320=1,EOMONTH(EDATE(Bonds!$I320,6*(43-1)),0),EDATE(Bonds!$I320,6*(43-1))))</f>
        <v/>
      </c>
      <c r="AW320" s="16" t="str">
        <f>IF(44&gt;$D320,"",IF($E320=1,EOMONTH(EDATE(Bonds!$I320,6*(44-1)),0),EDATE(Bonds!$I320,6*(44-1))))</f>
        <v/>
      </c>
      <c r="AX320" s="16" t="str">
        <f>IF(45&gt;$D320,"",IF($E320=1,EOMONTH(EDATE(Bonds!$I320,6*(45-1)),0),EDATE(Bonds!$I320,6*(45-1))))</f>
        <v/>
      </c>
      <c r="AY320" s="16" t="str">
        <f>IF(46&gt;$D320,"",IF($E320=1,EOMONTH(EDATE(Bonds!$I320,6*(46-1)),0),EDATE(Bonds!$I320,6*(46-1))))</f>
        <v/>
      </c>
      <c r="AZ320" s="16" t="str">
        <f>IF(47&gt;$D320,"",IF($E320=1,EOMONTH(EDATE(Bonds!$I320,6*(47-1)),0),EDATE(Bonds!$I320,6*(47-1))))</f>
        <v/>
      </c>
      <c r="BA320" s="16" t="str">
        <f>IF(48&gt;$D320,"",IF($E320=1,EOMONTH(EDATE(Bonds!$I320,6*(48-1)),0),EDATE(Bonds!$I320,6*(48-1))))</f>
        <v/>
      </c>
      <c r="BB320" s="16" t="str">
        <f>IF(49&gt;$D320,"",IF($E320=1,EOMONTH(EDATE(Bonds!$I320,6*(49-1)),0),EDATE(Bonds!$I320,6*(49-1))))</f>
        <v/>
      </c>
      <c r="BC320" s="16" t="str">
        <f>IF(50&gt;$D320,"",IF($E320=1,EOMONTH(EDATE(Bonds!$I320,6*(50-1)),0),EDATE(Bonds!$I320,6*(50-1))))</f>
        <v/>
      </c>
      <c r="BD320" s="16" t="str">
        <f>IF(51&gt;$D320,"",IF($E320=1,EOMONTH(EDATE(Bonds!$I320,6*(51-1)),0),EDATE(Bonds!$I320,6*(51-1))))</f>
        <v/>
      </c>
      <c r="BE320" s="16" t="str">
        <f>IF(52&gt;$D320,"",IF($E320=1,EOMONTH(EDATE(Bonds!$I320,6*(52-1)),0),EDATE(Bonds!$I320,6*(52-1))))</f>
        <v/>
      </c>
      <c r="BF320" s="16" t="str">
        <f>IF(53&gt;$D320,"",IF($E320=1,EOMONTH(EDATE(Bonds!$I320,6*(53-1)),0),EDATE(Bonds!$I320,6*(53-1))))</f>
        <v/>
      </c>
      <c r="BG320" s="16" t="str">
        <f>IF(54&gt;$D320,"",IF($E320=1,EOMONTH(EDATE(Bonds!$I320,6*(54-1)),0),EDATE(Bonds!$I320,6*(54-1))))</f>
        <v/>
      </c>
      <c r="BH320" s="16" t="str">
        <f>IF(55&gt;$D320,"",IF($E320=1,EOMONTH(EDATE(Bonds!$I320,6*(55-1)),0),EDATE(Bonds!$I320,6*(55-1))))</f>
        <v/>
      </c>
      <c r="BI320" s="16" t="str">
        <f>IF(56&gt;$D320,"",IF($E320=1,EOMONTH(EDATE(Bonds!$I320,6*(56-1)),0),EDATE(Bonds!$I320,6*(56-1))))</f>
        <v/>
      </c>
      <c r="BJ320" s="16" t="str">
        <f>IF(57&gt;$D320,"",IF($E320=1,EOMONTH(EDATE(Bonds!$I320,6*(57-1)),0),EDATE(Bonds!$I320,6*(57-1))))</f>
        <v/>
      </c>
      <c r="BK320" s="16" t="str">
        <f>IF(58&gt;$D320,"",IF($E320=1,EOMONTH(EDATE(Bonds!$I320,6*(58-1)),0),EDATE(Bonds!$I320,6*(58-1))))</f>
        <v/>
      </c>
      <c r="BL320" s="16" t="str">
        <f>IF(59&gt;$D320,"",IF($E320=1,EOMONTH(EDATE(Bonds!$I320,6*(59-1)),0),EDATE(Bonds!$I320,6*(59-1))))</f>
        <v/>
      </c>
      <c r="BM320" s="16" t="str">
        <f>IF(60&gt;$D320,"",IF($E320=1,EOMONTH(EDATE(Bonds!$I320,6*(60-1)),0),EDATE(Bonds!$I320,6*(60-1))))</f>
        <v/>
      </c>
      <c r="BO320" s="22">
        <f t="shared" si="485"/>
        <v>3.9020657449939315E-2</v>
      </c>
      <c r="BP320" s="22">
        <f t="shared" si="486"/>
        <v>4.1110910077221674E-2</v>
      </c>
      <c r="BQ320" s="22">
        <f t="shared" si="487"/>
        <v>4.2474903504774571E-2</v>
      </c>
      <c r="BR320" s="22">
        <f t="shared" si="488"/>
        <v>4.3324176224102208E-2</v>
      </c>
      <c r="BS320" s="22">
        <f t="shared" si="489"/>
        <v>4.3859676958404203E-2</v>
      </c>
      <c r="BT320" s="22">
        <f t="shared" si="490"/>
        <v>4.4193064657407355E-2</v>
      </c>
      <c r="BU320" s="22">
        <f t="shared" si="491"/>
        <v>4.4421617888674783E-2</v>
      </c>
      <c r="BV320" s="22">
        <f t="shared" si="492"/>
        <v>4.4594344852586863E-2</v>
      </c>
      <c r="BW320" s="22">
        <f t="shared" si="493"/>
        <v>4.4754437131412791E-2</v>
      </c>
      <c r="BX320" s="22">
        <f t="shared" si="494"/>
        <v>4.4919387561918309E-2</v>
      </c>
      <c r="BY320" s="22">
        <f t="shared" si="495"/>
        <v>4.5107990909957416E-2</v>
      </c>
      <c r="BZ320" s="22">
        <f t="shared" si="496"/>
        <v>4.5321776780841601E-2</v>
      </c>
      <c r="CA320" s="22">
        <f t="shared" si="497"/>
        <v>4.5567503306295901E-2</v>
      </c>
      <c r="CB320" s="22">
        <f t="shared" si="498"/>
        <v>4.583740404551357E-2</v>
      </c>
      <c r="CC320" s="22">
        <f t="shared" si="499"/>
        <v>4.6137769365832942E-2</v>
      </c>
      <c r="CD320" s="22">
        <f t="shared" si="500"/>
        <v>4.645521716226661E-2</v>
      </c>
      <c r="CE320" s="22">
        <f t="shared" si="501"/>
        <v>4.6796125322790962E-2</v>
      </c>
      <c r="CF320" s="22">
        <f t="shared" si="502"/>
        <v>4.7145200785802852E-2</v>
      </c>
      <c r="CG320" s="22">
        <f t="shared" si="503"/>
        <v>4.7509852279928627E-2</v>
      </c>
      <c r="CH320" s="22">
        <f t="shared" si="504"/>
        <v>4.7876381656252784E-2</v>
      </c>
      <c r="CI320" s="22">
        <f t="shared" si="505"/>
        <v>4.8249241487260196E-2</v>
      </c>
      <c r="CJ320" s="22">
        <f t="shared" si="506"/>
        <v>4.8615125031018294E-2</v>
      </c>
      <c r="CK320" s="22">
        <f t="shared" si="507"/>
        <v>4.8983317960358812E-2</v>
      </c>
      <c r="CL320" s="22">
        <f t="shared" si="508"/>
        <v>4.9339393167434041E-2</v>
      </c>
      <c r="CM320" s="22">
        <f t="shared" si="509"/>
        <v>4.9693029322884663E-2</v>
      </c>
      <c r="CN320" s="22">
        <f t="shared" si="510"/>
        <v>5.0030933085680324E-2</v>
      </c>
      <c r="CO320" s="22">
        <f t="shared" si="511"/>
        <v>5.0362800518050539E-2</v>
      </c>
      <c r="CP320" s="22">
        <f t="shared" si="512"/>
        <v>5.0678294681596112E-2</v>
      </c>
      <c r="CQ320" s="22">
        <f t="shared" si="513"/>
        <v>5.098334388969953E-2</v>
      </c>
      <c r="CR320" s="22">
        <f t="shared" si="514"/>
        <v>5.1268996476874704E-2</v>
      </c>
      <c r="CS320" s="22">
        <f t="shared" si="515"/>
        <v>5.1544114925173128E-2</v>
      </c>
      <c r="CT320" s="22">
        <f t="shared" si="516"/>
        <v>5.1799291672985331E-2</v>
      </c>
      <c r="CU320" s="22">
        <f t="shared" si="517"/>
        <v>5.2042679103669207E-2</v>
      </c>
      <c r="CV320" s="22">
        <f t="shared" si="518"/>
        <v>5.2266158686805723E-2</v>
      </c>
      <c r="CW320" s="22">
        <f t="shared" si="519"/>
        <v>5.2477056134175359E-2</v>
      </c>
      <c r="CX320" s="22">
        <f t="shared" si="520"/>
        <v>5.2669514104062953E-2</v>
      </c>
      <c r="CY320" s="22">
        <f t="shared" si="521"/>
        <v>5.2847844618136262E-2</v>
      </c>
      <c r="CZ320" s="22">
        <f t="shared" si="522"/>
        <v>5.3007476521395709E-2</v>
      </c>
      <c r="DA320" s="22">
        <f t="shared" si="523"/>
        <v>5.3153901035930796E-2</v>
      </c>
      <c r="DB320" s="22">
        <f t="shared" si="524"/>
        <v>5.3282582625279684E-2</v>
      </c>
      <c r="DC320" s="22">
        <f t="shared" si="525"/>
        <v>5.3398068687222244E-2</v>
      </c>
      <c r="DD320" s="22">
        <f t="shared" si="526"/>
        <v>5.34968988888972E-2</v>
      </c>
      <c r="DE320" s="22" t="str">
        <f t="shared" si="527"/>
        <v/>
      </c>
      <c r="DF320" s="22" t="str">
        <f t="shared" si="528"/>
        <v/>
      </c>
      <c r="DG320" s="22" t="str">
        <f t="shared" si="529"/>
        <v/>
      </c>
      <c r="DH320" s="22" t="str">
        <f t="shared" si="530"/>
        <v/>
      </c>
      <c r="DI320" s="22" t="str">
        <f t="shared" si="531"/>
        <v/>
      </c>
      <c r="DJ320" s="22" t="str">
        <f t="shared" si="532"/>
        <v/>
      </c>
      <c r="DK320" s="22" t="str">
        <f t="shared" si="533"/>
        <v/>
      </c>
      <c r="DL320" s="22" t="str">
        <f t="shared" si="534"/>
        <v/>
      </c>
      <c r="DM320" s="22" t="str">
        <f t="shared" si="535"/>
        <v/>
      </c>
      <c r="DN320" s="22" t="str">
        <f t="shared" si="536"/>
        <v/>
      </c>
      <c r="DO320" s="22" t="str">
        <f t="shared" si="537"/>
        <v/>
      </c>
      <c r="DP320" s="22" t="str">
        <f t="shared" si="538"/>
        <v/>
      </c>
      <c r="DQ320" s="22" t="str">
        <f t="shared" si="539"/>
        <v/>
      </c>
      <c r="DR320" s="22" t="str">
        <f t="shared" si="540"/>
        <v/>
      </c>
      <c r="DS320" s="22" t="str">
        <f t="shared" si="541"/>
        <v/>
      </c>
      <c r="DT320" s="22" t="str">
        <f t="shared" si="542"/>
        <v/>
      </c>
      <c r="DU320" s="22" t="str">
        <f t="shared" si="543"/>
        <v/>
      </c>
      <c r="DV320" s="22" t="str">
        <f t="shared" si="544"/>
        <v/>
      </c>
      <c r="DX320" s="18">
        <f t="shared" si="545"/>
        <v>1.3516807058089018</v>
      </c>
      <c r="DY320" s="18">
        <f t="shared" si="546"/>
        <v>1.3231906832259765</v>
      </c>
      <c r="DZ320" s="18">
        <f t="shared" si="547"/>
        <v>1.2935103081843269</v>
      </c>
      <c r="EA320" s="18">
        <f t="shared" si="548"/>
        <v>1.2643212226150058</v>
      </c>
      <c r="EB320" s="18">
        <f t="shared" si="549"/>
        <v>1.235391660659297</v>
      </c>
      <c r="EC320" s="18">
        <f t="shared" si="550"/>
        <v>1.2076294498027744</v>
      </c>
      <c r="ED320" s="18">
        <f t="shared" si="551"/>
        <v>1.1800946939363752</v>
      </c>
      <c r="EE320" s="18">
        <f t="shared" si="552"/>
        <v>1.153598752690042</v>
      </c>
      <c r="EF320" s="18">
        <f t="shared" si="553"/>
        <v>1.1271529997768321</v>
      </c>
      <c r="EG320" s="18">
        <f t="shared" si="554"/>
        <v>1.1015159088581581</v>
      </c>
      <c r="EH320" s="18">
        <f t="shared" si="555"/>
        <v>1.0757486385500552</v>
      </c>
      <c r="EI320" s="18">
        <f t="shared" si="556"/>
        <v>1.0504879746408515</v>
      </c>
      <c r="EJ320" s="18">
        <f t="shared" si="557"/>
        <v>1.0251349170937019</v>
      </c>
      <c r="EK320" s="18">
        <f t="shared" si="558"/>
        <v>1.0003547681509004</v>
      </c>
      <c r="EL320" s="18">
        <f t="shared" si="559"/>
        <v>0.97532138198429585</v>
      </c>
      <c r="EM320" s="18">
        <f t="shared" si="560"/>
        <v>0.95086045169675815</v>
      </c>
      <c r="EN320" s="18">
        <f t="shared" si="561"/>
        <v>0.92618150058282722</v>
      </c>
      <c r="EO320" s="18">
        <f t="shared" si="562"/>
        <v>0.90211664652042167</v>
      </c>
      <c r="EP320" s="18">
        <f t="shared" si="563"/>
        <v>0.87790095083257857</v>
      </c>
      <c r="EQ320" s="18">
        <f t="shared" si="564"/>
        <v>0.85422935652089338</v>
      </c>
      <c r="ER320" s="18">
        <f t="shared" si="565"/>
        <v>0.83061772726180605</v>
      </c>
      <c r="ES320" s="18">
        <f t="shared" si="566"/>
        <v>0.80773955153513222</v>
      </c>
      <c r="ET320" s="18">
        <f t="shared" si="567"/>
        <v>0.78486974222569028</v>
      </c>
      <c r="EU320" s="18">
        <f t="shared" si="568"/>
        <v>0.76278407532608083</v>
      </c>
      <c r="EV320" s="18">
        <f t="shared" si="569"/>
        <v>0.74077799360799812</v>
      </c>
      <c r="EW320" s="18">
        <f t="shared" si="570"/>
        <v>0.71959271045365802</v>
      </c>
      <c r="EX320" s="18">
        <f t="shared" si="571"/>
        <v>0.69854654943741556</v>
      </c>
      <c r="EY320" s="18">
        <f t="shared" si="572"/>
        <v>0.67823224763445422</v>
      </c>
      <c r="EZ320" s="18">
        <f t="shared" si="573"/>
        <v>0.65821696498388671</v>
      </c>
      <c r="FA320" s="18">
        <f t="shared" si="574"/>
        <v>0.63905039905537797</v>
      </c>
      <c r="FB320" s="18">
        <f t="shared" si="575"/>
        <v>0.62010433038377033</v>
      </c>
      <c r="FC320" s="18">
        <f t="shared" si="576"/>
        <v>0.60200073165681445</v>
      </c>
      <c r="FD320" s="18">
        <f t="shared" si="577"/>
        <v>0.58414111243143418</v>
      </c>
      <c r="FE320" s="18">
        <f t="shared" si="578"/>
        <v>0.56710712084216153</v>
      </c>
      <c r="FF320" s="18">
        <f t="shared" si="579"/>
        <v>0.55033122473323948</v>
      </c>
      <c r="FG320" s="18">
        <f t="shared" si="580"/>
        <v>0.53426899974368691</v>
      </c>
      <c r="FH320" s="18">
        <f t="shared" si="581"/>
        <v>0.51856100914014602</v>
      </c>
      <c r="FI320" s="18">
        <f t="shared" si="582"/>
        <v>0.50362213235785325</v>
      </c>
      <c r="FJ320" s="18">
        <f t="shared" si="583"/>
        <v>0.48894813214070648</v>
      </c>
      <c r="FK320" s="18">
        <f t="shared" si="584"/>
        <v>0.47500767960107643</v>
      </c>
      <c r="FL320" s="18">
        <f t="shared" si="585"/>
        <v>0.46132776778553142</v>
      </c>
      <c r="FM320" s="18">
        <f t="shared" si="586"/>
        <v>33.055117843345784</v>
      </c>
      <c r="FN320" s="18">
        <f t="shared" si="587"/>
        <v>0</v>
      </c>
      <c r="FO320" s="18">
        <f t="shared" si="588"/>
        <v>0</v>
      </c>
      <c r="FP320" s="18">
        <f t="shared" si="589"/>
        <v>0</v>
      </c>
      <c r="FQ320" s="18">
        <f t="shared" si="590"/>
        <v>0</v>
      </c>
      <c r="FR320" s="18">
        <f t="shared" si="591"/>
        <v>0</v>
      </c>
      <c r="FS320" s="18">
        <f t="shared" si="592"/>
        <v>0</v>
      </c>
      <c r="FT320" s="18">
        <f t="shared" si="593"/>
        <v>0</v>
      </c>
      <c r="FU320" s="18">
        <f t="shared" si="594"/>
        <v>0</v>
      </c>
      <c r="FV320" s="18">
        <f t="shared" si="595"/>
        <v>0</v>
      </c>
      <c r="FW320" s="18">
        <f t="shared" si="596"/>
        <v>0</v>
      </c>
      <c r="FX320" s="18">
        <f t="shared" si="597"/>
        <v>0</v>
      </c>
      <c r="FY320" s="18">
        <f t="shared" si="598"/>
        <v>0</v>
      </c>
      <c r="FZ320" s="18">
        <f t="shared" si="599"/>
        <v>0</v>
      </c>
      <c r="GA320" s="18">
        <f t="shared" si="600"/>
        <v>0</v>
      </c>
      <c r="GB320" s="18">
        <f t="shared" si="601"/>
        <v>0</v>
      </c>
      <c r="GC320" s="18">
        <f t="shared" si="602"/>
        <v>0</v>
      </c>
      <c r="GD320" s="18">
        <f t="shared" si="603"/>
        <v>0</v>
      </c>
      <c r="GE320" s="18">
        <f t="shared" si="604"/>
        <v>0</v>
      </c>
    </row>
    <row r="321" spans="1:187" x14ac:dyDescent="0.2">
      <c r="A321">
        <v>318</v>
      </c>
      <c r="B321" s="16">
        <f>Bonds!B321</f>
        <v>54011</v>
      </c>
      <c r="C321" s="17">
        <f>Bonds!C321</f>
        <v>2.75</v>
      </c>
      <c r="D321">
        <f>Bonds!Q321</f>
        <v>43</v>
      </c>
      <c r="E321">
        <f t="shared" si="484"/>
        <v>0</v>
      </c>
      <c r="F321" s="16">
        <f>IF(1&gt;$D321,"",IF($E321=1,EOMONTH(EDATE(Bonds!$I321,6*(1-1)),0),EDATE(Bonds!$I321,6*(1-1))))</f>
        <v>46341</v>
      </c>
      <c r="G321" s="16">
        <f>IF(2&gt;$D321,"",IF($E321=1,EOMONTH(EDATE(Bonds!$I321,6*(2-1)),0),EDATE(Bonds!$I321,6*(2-1))))</f>
        <v>46522</v>
      </c>
      <c r="H321" s="16">
        <f>IF(3&gt;$D321,"",IF($E321=1,EOMONTH(EDATE(Bonds!$I321,6*(3-1)),0),EDATE(Bonds!$I321,6*(3-1))))</f>
        <v>46706</v>
      </c>
      <c r="I321" s="16">
        <f>IF(4&gt;$D321,"",IF($E321=1,EOMONTH(EDATE(Bonds!$I321,6*(4-1)),0),EDATE(Bonds!$I321,6*(4-1))))</f>
        <v>46888</v>
      </c>
      <c r="J321" s="16">
        <f>IF(5&gt;$D321,"",IF($E321=1,EOMONTH(EDATE(Bonds!$I321,6*(5-1)),0),EDATE(Bonds!$I321,6*(5-1))))</f>
        <v>47072</v>
      </c>
      <c r="K321" s="16">
        <f>IF(6&gt;$D321,"",IF($E321=1,EOMONTH(EDATE(Bonds!$I321,6*(6-1)),0),EDATE(Bonds!$I321,6*(6-1))))</f>
        <v>47253</v>
      </c>
      <c r="L321" s="16">
        <f>IF(7&gt;$D321,"",IF($E321=1,EOMONTH(EDATE(Bonds!$I321,6*(7-1)),0),EDATE(Bonds!$I321,6*(7-1))))</f>
        <v>47437</v>
      </c>
      <c r="M321" s="16">
        <f>IF(8&gt;$D321,"",IF($E321=1,EOMONTH(EDATE(Bonds!$I321,6*(8-1)),0),EDATE(Bonds!$I321,6*(8-1))))</f>
        <v>47618</v>
      </c>
      <c r="N321" s="16">
        <f>IF(9&gt;$D321,"",IF($E321=1,EOMONTH(EDATE(Bonds!$I321,6*(9-1)),0),EDATE(Bonds!$I321,6*(9-1))))</f>
        <v>47802</v>
      </c>
      <c r="O321" s="16">
        <f>IF(10&gt;$D321,"",IF($E321=1,EOMONTH(EDATE(Bonds!$I321,6*(10-1)),0),EDATE(Bonds!$I321,6*(10-1))))</f>
        <v>47983</v>
      </c>
      <c r="P321" s="16">
        <f>IF(11&gt;$D321,"",IF($E321=1,EOMONTH(EDATE(Bonds!$I321,6*(11-1)),0),EDATE(Bonds!$I321,6*(11-1))))</f>
        <v>48167</v>
      </c>
      <c r="Q321" s="16">
        <f>IF(12&gt;$D321,"",IF($E321=1,EOMONTH(EDATE(Bonds!$I321,6*(12-1)),0),EDATE(Bonds!$I321,6*(12-1))))</f>
        <v>48349</v>
      </c>
      <c r="R321" s="16">
        <f>IF(13&gt;$D321,"",IF($E321=1,EOMONTH(EDATE(Bonds!$I321,6*(13-1)),0),EDATE(Bonds!$I321,6*(13-1))))</f>
        <v>48533</v>
      </c>
      <c r="S321" s="16">
        <f>IF(14&gt;$D321,"",IF($E321=1,EOMONTH(EDATE(Bonds!$I321,6*(14-1)),0),EDATE(Bonds!$I321,6*(14-1))))</f>
        <v>48714</v>
      </c>
      <c r="T321" s="16">
        <f>IF(15&gt;$D321,"",IF($E321=1,EOMONTH(EDATE(Bonds!$I321,6*(15-1)),0),EDATE(Bonds!$I321,6*(15-1))))</f>
        <v>48898</v>
      </c>
      <c r="U321" s="16">
        <f>IF(16&gt;$D321,"",IF($E321=1,EOMONTH(EDATE(Bonds!$I321,6*(16-1)),0),EDATE(Bonds!$I321,6*(16-1))))</f>
        <v>49079</v>
      </c>
      <c r="V321" s="16">
        <f>IF(17&gt;$D321,"",IF($E321=1,EOMONTH(EDATE(Bonds!$I321,6*(17-1)),0),EDATE(Bonds!$I321,6*(17-1))))</f>
        <v>49263</v>
      </c>
      <c r="W321" s="16">
        <f>IF(18&gt;$D321,"",IF($E321=1,EOMONTH(EDATE(Bonds!$I321,6*(18-1)),0),EDATE(Bonds!$I321,6*(18-1))))</f>
        <v>49444</v>
      </c>
      <c r="X321" s="16">
        <f>IF(19&gt;$D321,"",IF($E321=1,EOMONTH(EDATE(Bonds!$I321,6*(19-1)),0),EDATE(Bonds!$I321,6*(19-1))))</f>
        <v>49628</v>
      </c>
      <c r="Y321" s="16">
        <f>IF(20&gt;$D321,"",IF($E321=1,EOMONTH(EDATE(Bonds!$I321,6*(20-1)),0),EDATE(Bonds!$I321,6*(20-1))))</f>
        <v>49810</v>
      </c>
      <c r="Z321" s="16">
        <f>IF(21&gt;$D321,"",IF($E321=1,EOMONTH(EDATE(Bonds!$I321,6*(21-1)),0),EDATE(Bonds!$I321,6*(21-1))))</f>
        <v>49994</v>
      </c>
      <c r="AA321" s="16">
        <f>IF(22&gt;$D321,"",IF($E321=1,EOMONTH(EDATE(Bonds!$I321,6*(22-1)),0),EDATE(Bonds!$I321,6*(22-1))))</f>
        <v>50175</v>
      </c>
      <c r="AB321" s="16">
        <f>IF(23&gt;$D321,"",IF($E321=1,EOMONTH(EDATE(Bonds!$I321,6*(23-1)),0),EDATE(Bonds!$I321,6*(23-1))))</f>
        <v>50359</v>
      </c>
      <c r="AC321" s="16">
        <f>IF(24&gt;$D321,"",IF($E321=1,EOMONTH(EDATE(Bonds!$I321,6*(24-1)),0),EDATE(Bonds!$I321,6*(24-1))))</f>
        <v>50540</v>
      </c>
      <c r="AD321" s="16">
        <f>IF(25&gt;$D321,"",IF($E321=1,EOMONTH(EDATE(Bonds!$I321,6*(25-1)),0),EDATE(Bonds!$I321,6*(25-1))))</f>
        <v>50724</v>
      </c>
      <c r="AE321" s="16">
        <f>IF(26&gt;$D321,"",IF($E321=1,EOMONTH(EDATE(Bonds!$I321,6*(26-1)),0),EDATE(Bonds!$I321,6*(26-1))))</f>
        <v>50905</v>
      </c>
      <c r="AF321" s="16">
        <f>IF(27&gt;$D321,"",IF($E321=1,EOMONTH(EDATE(Bonds!$I321,6*(27-1)),0),EDATE(Bonds!$I321,6*(27-1))))</f>
        <v>51089</v>
      </c>
      <c r="AG321" s="16">
        <f>IF(28&gt;$D321,"",IF($E321=1,EOMONTH(EDATE(Bonds!$I321,6*(28-1)),0),EDATE(Bonds!$I321,6*(28-1))))</f>
        <v>51271</v>
      </c>
      <c r="AH321" s="16">
        <f>IF(29&gt;$D321,"",IF($E321=1,EOMONTH(EDATE(Bonds!$I321,6*(29-1)),0),EDATE(Bonds!$I321,6*(29-1))))</f>
        <v>51455</v>
      </c>
      <c r="AI321" s="16">
        <f>IF(30&gt;$D321,"",IF($E321=1,EOMONTH(EDATE(Bonds!$I321,6*(30-1)),0),EDATE(Bonds!$I321,6*(30-1))))</f>
        <v>51636</v>
      </c>
      <c r="AJ321" s="16">
        <f>IF(31&gt;$D321,"",IF($E321=1,EOMONTH(EDATE(Bonds!$I321,6*(31-1)),0),EDATE(Bonds!$I321,6*(31-1))))</f>
        <v>51820</v>
      </c>
      <c r="AK321" s="16">
        <f>IF(32&gt;$D321,"",IF($E321=1,EOMONTH(EDATE(Bonds!$I321,6*(32-1)),0),EDATE(Bonds!$I321,6*(32-1))))</f>
        <v>52001</v>
      </c>
      <c r="AL321" s="16">
        <f>IF(33&gt;$D321,"",IF($E321=1,EOMONTH(EDATE(Bonds!$I321,6*(33-1)),0),EDATE(Bonds!$I321,6*(33-1))))</f>
        <v>52185</v>
      </c>
      <c r="AM321" s="16">
        <f>IF(34&gt;$D321,"",IF($E321=1,EOMONTH(EDATE(Bonds!$I321,6*(34-1)),0),EDATE(Bonds!$I321,6*(34-1))))</f>
        <v>52366</v>
      </c>
      <c r="AN321" s="16">
        <f>IF(35&gt;$D321,"",IF($E321=1,EOMONTH(EDATE(Bonds!$I321,6*(35-1)),0),EDATE(Bonds!$I321,6*(35-1))))</f>
        <v>52550</v>
      </c>
      <c r="AO321" s="16">
        <f>IF(36&gt;$D321,"",IF($E321=1,EOMONTH(EDATE(Bonds!$I321,6*(36-1)),0),EDATE(Bonds!$I321,6*(36-1))))</f>
        <v>52732</v>
      </c>
      <c r="AP321" s="16">
        <f>IF(37&gt;$D321,"",IF($E321=1,EOMONTH(EDATE(Bonds!$I321,6*(37-1)),0),EDATE(Bonds!$I321,6*(37-1))))</f>
        <v>52916</v>
      </c>
      <c r="AQ321" s="16">
        <f>IF(38&gt;$D321,"",IF($E321=1,EOMONTH(EDATE(Bonds!$I321,6*(38-1)),0),EDATE(Bonds!$I321,6*(38-1))))</f>
        <v>53097</v>
      </c>
      <c r="AR321" s="16">
        <f>IF(39&gt;$D321,"",IF($E321=1,EOMONTH(EDATE(Bonds!$I321,6*(39-1)),0),EDATE(Bonds!$I321,6*(39-1))))</f>
        <v>53281</v>
      </c>
      <c r="AS321" s="16">
        <f>IF(40&gt;$D321,"",IF($E321=1,EOMONTH(EDATE(Bonds!$I321,6*(40-1)),0),EDATE(Bonds!$I321,6*(40-1))))</f>
        <v>53462</v>
      </c>
      <c r="AT321" s="16">
        <f>IF(41&gt;$D321,"",IF($E321=1,EOMONTH(EDATE(Bonds!$I321,6*(41-1)),0),EDATE(Bonds!$I321,6*(41-1))))</f>
        <v>53646</v>
      </c>
      <c r="AU321" s="16">
        <f>IF(42&gt;$D321,"",IF($E321=1,EOMONTH(EDATE(Bonds!$I321,6*(42-1)),0),EDATE(Bonds!$I321,6*(42-1))))</f>
        <v>53827</v>
      </c>
      <c r="AV321" s="16">
        <f>IF(43&gt;$D321,"",IF($E321=1,EOMONTH(EDATE(Bonds!$I321,6*(43-1)),0),EDATE(Bonds!$I321,6*(43-1))))</f>
        <v>54011</v>
      </c>
      <c r="AW321" s="16" t="str">
        <f>IF(44&gt;$D321,"",IF($E321=1,EOMONTH(EDATE(Bonds!$I321,6*(44-1)),0),EDATE(Bonds!$I321,6*(44-1))))</f>
        <v/>
      </c>
      <c r="AX321" s="16" t="str">
        <f>IF(45&gt;$D321,"",IF($E321=1,EOMONTH(EDATE(Bonds!$I321,6*(45-1)),0),EDATE(Bonds!$I321,6*(45-1))))</f>
        <v/>
      </c>
      <c r="AY321" s="16" t="str">
        <f>IF(46&gt;$D321,"",IF($E321=1,EOMONTH(EDATE(Bonds!$I321,6*(46-1)),0),EDATE(Bonds!$I321,6*(46-1))))</f>
        <v/>
      </c>
      <c r="AZ321" s="16" t="str">
        <f>IF(47&gt;$D321,"",IF($E321=1,EOMONTH(EDATE(Bonds!$I321,6*(47-1)),0),EDATE(Bonds!$I321,6*(47-1))))</f>
        <v/>
      </c>
      <c r="BA321" s="16" t="str">
        <f>IF(48&gt;$D321,"",IF($E321=1,EOMONTH(EDATE(Bonds!$I321,6*(48-1)),0),EDATE(Bonds!$I321,6*(48-1))))</f>
        <v/>
      </c>
      <c r="BB321" s="16" t="str">
        <f>IF(49&gt;$D321,"",IF($E321=1,EOMONTH(EDATE(Bonds!$I321,6*(49-1)),0),EDATE(Bonds!$I321,6*(49-1))))</f>
        <v/>
      </c>
      <c r="BC321" s="16" t="str">
        <f>IF(50&gt;$D321,"",IF($E321=1,EOMONTH(EDATE(Bonds!$I321,6*(50-1)),0),EDATE(Bonds!$I321,6*(50-1))))</f>
        <v/>
      </c>
      <c r="BD321" s="16" t="str">
        <f>IF(51&gt;$D321,"",IF($E321=1,EOMONTH(EDATE(Bonds!$I321,6*(51-1)),0),EDATE(Bonds!$I321,6*(51-1))))</f>
        <v/>
      </c>
      <c r="BE321" s="16" t="str">
        <f>IF(52&gt;$D321,"",IF($E321=1,EOMONTH(EDATE(Bonds!$I321,6*(52-1)),0),EDATE(Bonds!$I321,6*(52-1))))</f>
        <v/>
      </c>
      <c r="BF321" s="16" t="str">
        <f>IF(53&gt;$D321,"",IF($E321=1,EOMONTH(EDATE(Bonds!$I321,6*(53-1)),0),EDATE(Bonds!$I321,6*(53-1))))</f>
        <v/>
      </c>
      <c r="BG321" s="16" t="str">
        <f>IF(54&gt;$D321,"",IF($E321=1,EOMONTH(EDATE(Bonds!$I321,6*(54-1)),0),EDATE(Bonds!$I321,6*(54-1))))</f>
        <v/>
      </c>
      <c r="BH321" s="16" t="str">
        <f>IF(55&gt;$D321,"",IF($E321=1,EOMONTH(EDATE(Bonds!$I321,6*(55-1)),0),EDATE(Bonds!$I321,6*(55-1))))</f>
        <v/>
      </c>
      <c r="BI321" s="16" t="str">
        <f>IF(56&gt;$D321,"",IF($E321=1,EOMONTH(EDATE(Bonds!$I321,6*(56-1)),0),EDATE(Bonds!$I321,6*(56-1))))</f>
        <v/>
      </c>
      <c r="BJ321" s="16" t="str">
        <f>IF(57&gt;$D321,"",IF($E321=1,EOMONTH(EDATE(Bonds!$I321,6*(57-1)),0),EDATE(Bonds!$I321,6*(57-1))))</f>
        <v/>
      </c>
      <c r="BK321" s="16" t="str">
        <f>IF(58&gt;$D321,"",IF($E321=1,EOMONTH(EDATE(Bonds!$I321,6*(58-1)),0),EDATE(Bonds!$I321,6*(58-1))))</f>
        <v/>
      </c>
      <c r="BL321" s="16" t="str">
        <f>IF(59&gt;$D321,"",IF($E321=1,EOMONTH(EDATE(Bonds!$I321,6*(59-1)),0),EDATE(Bonds!$I321,6*(59-1))))</f>
        <v/>
      </c>
      <c r="BM321" s="16" t="str">
        <f>IF(60&gt;$D321,"",IF($E321=1,EOMONTH(EDATE(Bonds!$I321,6*(60-1)),0),EDATE(Bonds!$I321,6*(60-1))))</f>
        <v/>
      </c>
      <c r="BO321" s="22">
        <f t="shared" si="485"/>
        <v>3.7565785405683505E-2</v>
      </c>
      <c r="BP321" s="22">
        <f t="shared" si="486"/>
        <v>4.0160676278393273E-2</v>
      </c>
      <c r="BQ321" s="22">
        <f t="shared" si="487"/>
        <v>4.1870554774944578E-2</v>
      </c>
      <c r="BR321" s="22">
        <f t="shared" si="488"/>
        <v>4.2944346408813706E-2</v>
      </c>
      <c r="BS321" s="22">
        <f t="shared" si="489"/>
        <v>4.3623509349526628E-2</v>
      </c>
      <c r="BT321" s="22">
        <f t="shared" si="490"/>
        <v>4.4041581237153717E-2</v>
      </c>
      <c r="BU321" s="22">
        <f t="shared" si="491"/>
        <v>4.4317074211346924E-2</v>
      </c>
      <c r="BV321" s="22">
        <f t="shared" si="492"/>
        <v>4.4510349250378764E-2</v>
      </c>
      <c r="BW321" s="22">
        <f t="shared" si="493"/>
        <v>4.4674613164434704E-2</v>
      </c>
      <c r="BX321" s="22">
        <f t="shared" si="494"/>
        <v>4.4833625781918747E-2</v>
      </c>
      <c r="BY321" s="22">
        <f t="shared" si="495"/>
        <v>4.5010512910652625E-2</v>
      </c>
      <c r="BZ321" s="22">
        <f t="shared" si="496"/>
        <v>4.5210114329299472E-2</v>
      </c>
      <c r="CA321" s="22">
        <f t="shared" si="497"/>
        <v>4.5440922075908718E-2</v>
      </c>
      <c r="CB321" s="22">
        <f t="shared" si="498"/>
        <v>4.5696854602848114E-2</v>
      </c>
      <c r="CC321" s="22">
        <f t="shared" si="499"/>
        <v>4.5984524498779974E-2</v>
      </c>
      <c r="CD321" s="22">
        <f t="shared" si="500"/>
        <v>4.6291383442721178E-2</v>
      </c>
      <c r="CE321" s="22">
        <f t="shared" si="501"/>
        <v>4.6623645537634352E-2</v>
      </c>
      <c r="CF321" s="22">
        <f t="shared" si="502"/>
        <v>4.6966325803694697E-2</v>
      </c>
      <c r="CG321" s="22">
        <f t="shared" si="503"/>
        <v>4.7326545055286634E-2</v>
      </c>
      <c r="CH321" s="22">
        <f t="shared" si="504"/>
        <v>4.7690605889772114E-2</v>
      </c>
      <c r="CI321" s="22">
        <f t="shared" si="505"/>
        <v>4.8062733545475515E-2</v>
      </c>
      <c r="CJ321" s="22">
        <f t="shared" si="506"/>
        <v>4.8429443223478592E-2</v>
      </c>
      <c r="CK321" s="22">
        <f t="shared" si="507"/>
        <v>4.8799858255796857E-2</v>
      </c>
      <c r="CL321" s="22">
        <f t="shared" si="508"/>
        <v>4.9159299064806136E-2</v>
      </c>
      <c r="CM321" s="22">
        <f t="shared" si="509"/>
        <v>4.9517382545170303E-2</v>
      </c>
      <c r="CN321" s="22">
        <f t="shared" si="510"/>
        <v>4.986051383334713E-2</v>
      </c>
      <c r="CO321" s="22">
        <f t="shared" si="511"/>
        <v>5.0198416914347857E-2</v>
      </c>
      <c r="CP321" s="22">
        <f t="shared" si="512"/>
        <v>5.0520467743513063E-2</v>
      </c>
      <c r="CQ321" s="22">
        <f t="shared" si="513"/>
        <v>5.0832622154490456E-2</v>
      </c>
      <c r="CR321" s="22">
        <f t="shared" si="514"/>
        <v>5.1125631182393605E-2</v>
      </c>
      <c r="CS321" s="22">
        <f t="shared" si="515"/>
        <v>5.140851143245688E-2</v>
      </c>
      <c r="CT321" s="22">
        <f t="shared" si="516"/>
        <v>5.1671525730408396E-2</v>
      </c>
      <c r="CU321" s="22">
        <f t="shared" si="517"/>
        <v>5.1923018464972291E-2</v>
      </c>
      <c r="CV321" s="22">
        <f t="shared" si="518"/>
        <v>5.2154549575212379E-2</v>
      </c>
      <c r="CW321" s="22">
        <f t="shared" si="519"/>
        <v>5.2373661446977436E-2</v>
      </c>
      <c r="CX321" s="22">
        <f t="shared" si="520"/>
        <v>5.2574231354615371E-2</v>
      </c>
      <c r="CY321" s="22">
        <f t="shared" si="521"/>
        <v>5.2760712961394216E-2</v>
      </c>
      <c r="CZ321" s="22">
        <f t="shared" si="522"/>
        <v>5.29282837997146E-2</v>
      </c>
      <c r="DA321" s="22">
        <f t="shared" si="523"/>
        <v>5.3082672355175761E-2</v>
      </c>
      <c r="DB321" s="22">
        <f t="shared" si="524"/>
        <v>5.3219062249532649E-2</v>
      </c>
      <c r="DC321" s="22">
        <f t="shared" si="525"/>
        <v>5.3342238524867601E-2</v>
      </c>
      <c r="DD321" s="22">
        <f t="shared" si="526"/>
        <v>5.3448475761631316E-2</v>
      </c>
      <c r="DE321" s="22">
        <f t="shared" si="527"/>
        <v>5.3541620883853808E-2</v>
      </c>
      <c r="DF321" s="22" t="str">
        <f t="shared" si="528"/>
        <v/>
      </c>
      <c r="DG321" s="22" t="str">
        <f t="shared" si="529"/>
        <v/>
      </c>
      <c r="DH321" s="22" t="str">
        <f t="shared" si="530"/>
        <v/>
      </c>
      <c r="DI321" s="22" t="str">
        <f t="shared" si="531"/>
        <v/>
      </c>
      <c r="DJ321" s="22" t="str">
        <f t="shared" si="532"/>
        <v/>
      </c>
      <c r="DK321" s="22" t="str">
        <f t="shared" si="533"/>
        <v/>
      </c>
      <c r="DL321" s="22" t="str">
        <f t="shared" si="534"/>
        <v/>
      </c>
      <c r="DM321" s="22" t="str">
        <f t="shared" si="535"/>
        <v/>
      </c>
      <c r="DN321" s="22" t="str">
        <f t="shared" si="536"/>
        <v/>
      </c>
      <c r="DO321" s="22" t="str">
        <f t="shared" si="537"/>
        <v/>
      </c>
      <c r="DP321" s="22" t="str">
        <f t="shared" si="538"/>
        <v/>
      </c>
      <c r="DQ321" s="22" t="str">
        <f t="shared" si="539"/>
        <v/>
      </c>
      <c r="DR321" s="22" t="str">
        <f t="shared" si="540"/>
        <v/>
      </c>
      <c r="DS321" s="22" t="str">
        <f t="shared" si="541"/>
        <v/>
      </c>
      <c r="DT321" s="22" t="str">
        <f t="shared" si="542"/>
        <v/>
      </c>
      <c r="DU321" s="22" t="str">
        <f t="shared" si="543"/>
        <v/>
      </c>
      <c r="DV321" s="22" t="str">
        <f t="shared" si="544"/>
        <v/>
      </c>
      <c r="DX321" s="18">
        <f t="shared" si="545"/>
        <v>1.365410578935482</v>
      </c>
      <c r="DY321" s="18">
        <f t="shared" si="546"/>
        <v>1.3378401000148279</v>
      </c>
      <c r="DZ321" s="18">
        <f t="shared" si="547"/>
        <v>1.3083707156535054</v>
      </c>
      <c r="EA321" s="18">
        <f t="shared" si="548"/>
        <v>1.2790216488142057</v>
      </c>
      <c r="EB321" s="18">
        <f t="shared" si="549"/>
        <v>1.2497706774021791</v>
      </c>
      <c r="EC321" s="18">
        <f t="shared" si="550"/>
        <v>1.2216532960537667</v>
      </c>
      <c r="ED321" s="18">
        <f t="shared" si="551"/>
        <v>1.1937800200815816</v>
      </c>
      <c r="EE321" s="18">
        <f t="shared" si="552"/>
        <v>1.1669997543238022</v>
      </c>
      <c r="EF321" s="18">
        <f t="shared" si="553"/>
        <v>1.1403211584041106</v>
      </c>
      <c r="EG321" s="18">
        <f t="shared" si="554"/>
        <v>1.1145060086008165</v>
      </c>
      <c r="EH321" s="18">
        <f t="shared" si="555"/>
        <v>1.0885998507095038</v>
      </c>
      <c r="EI321" s="18">
        <f t="shared" si="556"/>
        <v>1.0632321473967494</v>
      </c>
      <c r="EJ321" s="18">
        <f t="shared" si="557"/>
        <v>1.0377900509986149</v>
      </c>
      <c r="EK321" s="18">
        <f t="shared" si="558"/>
        <v>1.0129310837925147</v>
      </c>
      <c r="EL321" s="18">
        <f t="shared" si="559"/>
        <v>0.98781791944604058</v>
      </c>
      <c r="EM321" s="18">
        <f t="shared" si="560"/>
        <v>0.96327224147939494</v>
      </c>
      <c r="EN321" s="18">
        <f t="shared" si="561"/>
        <v>0.93849574739492836</v>
      </c>
      <c r="EO321" s="18">
        <f t="shared" si="562"/>
        <v>0.91432035924796973</v>
      </c>
      <c r="EP321" s="18">
        <f t="shared" si="563"/>
        <v>0.88997536351022244</v>
      </c>
      <c r="EQ321" s="18">
        <f t="shared" si="564"/>
        <v>0.86615808678200223</v>
      </c>
      <c r="ER321" s="18">
        <f t="shared" si="565"/>
        <v>0.84238106690307035</v>
      </c>
      <c r="ES321" s="18">
        <f t="shared" si="566"/>
        <v>0.81932297544653565</v>
      </c>
      <c r="ET321" s="18">
        <f t="shared" si="567"/>
        <v>0.79625381184337418</v>
      </c>
      <c r="EU321" s="18">
        <f t="shared" si="568"/>
        <v>0.77395722064782957</v>
      </c>
      <c r="EV321" s="18">
        <f t="shared" si="569"/>
        <v>0.75172327523969551</v>
      </c>
      <c r="EW321" s="18">
        <f t="shared" si="570"/>
        <v>0.73030232988514454</v>
      </c>
      <c r="EX321" s="18">
        <f t="shared" si="571"/>
        <v>0.70900669307515518</v>
      </c>
      <c r="EY321" s="18">
        <f t="shared" si="572"/>
        <v>0.68843756582761439</v>
      </c>
      <c r="EZ321" s="18">
        <f t="shared" si="573"/>
        <v>0.66815824751931008</v>
      </c>
      <c r="FA321" s="18">
        <f t="shared" si="574"/>
        <v>0.64872727649900852</v>
      </c>
      <c r="FB321" s="18">
        <f t="shared" si="575"/>
        <v>0.62950920844353864</v>
      </c>
      <c r="FC321" s="18">
        <f t="shared" si="576"/>
        <v>0.61113627523452208</v>
      </c>
      <c r="FD321" s="18">
        <f t="shared" si="577"/>
        <v>0.59300235232625975</v>
      </c>
      <c r="FE321" s="18">
        <f t="shared" si="578"/>
        <v>0.5756991729817279</v>
      </c>
      <c r="FF321" s="18">
        <f t="shared" si="579"/>
        <v>0.55865132048409027</v>
      </c>
      <c r="FG321" s="18">
        <f t="shared" si="580"/>
        <v>0.54232267933114253</v>
      </c>
      <c r="FH321" s="18">
        <f t="shared" si="581"/>
        <v>0.52634875966082517</v>
      </c>
      <c r="FI321" s="18">
        <f t="shared" si="582"/>
        <v>0.51115231415408435</v>
      </c>
      <c r="FJ321" s="18">
        <f t="shared" si="583"/>
        <v>0.4962211532701033</v>
      </c>
      <c r="FK321" s="18">
        <f t="shared" si="584"/>
        <v>0.48203281481384547</v>
      </c>
      <c r="FL321" s="18">
        <f t="shared" si="585"/>
        <v>0.46810648023042034</v>
      </c>
      <c r="FM321" s="18">
        <f t="shared" si="586"/>
        <v>0.45488526080971931</v>
      </c>
      <c r="FN321" s="18">
        <f t="shared" si="587"/>
        <v>32.581483939545066</v>
      </c>
      <c r="FO321" s="18">
        <f t="shared" si="588"/>
        <v>0</v>
      </c>
      <c r="FP321" s="18">
        <f t="shared" si="589"/>
        <v>0</v>
      </c>
      <c r="FQ321" s="18">
        <f t="shared" si="590"/>
        <v>0</v>
      </c>
      <c r="FR321" s="18">
        <f t="shared" si="591"/>
        <v>0</v>
      </c>
      <c r="FS321" s="18">
        <f t="shared" si="592"/>
        <v>0</v>
      </c>
      <c r="FT321" s="18">
        <f t="shared" si="593"/>
        <v>0</v>
      </c>
      <c r="FU321" s="18">
        <f t="shared" si="594"/>
        <v>0</v>
      </c>
      <c r="FV321" s="18">
        <f t="shared" si="595"/>
        <v>0</v>
      </c>
      <c r="FW321" s="18">
        <f t="shared" si="596"/>
        <v>0</v>
      </c>
      <c r="FX321" s="18">
        <f t="shared" si="597"/>
        <v>0</v>
      </c>
      <c r="FY321" s="18">
        <f t="shared" si="598"/>
        <v>0</v>
      </c>
      <c r="FZ321" s="18">
        <f t="shared" si="599"/>
        <v>0</v>
      </c>
      <c r="GA321" s="18">
        <f t="shared" si="600"/>
        <v>0</v>
      </c>
      <c r="GB321" s="18">
        <f t="shared" si="601"/>
        <v>0</v>
      </c>
      <c r="GC321" s="18">
        <f t="shared" si="602"/>
        <v>0</v>
      </c>
      <c r="GD321" s="18">
        <f t="shared" si="603"/>
        <v>0</v>
      </c>
      <c r="GE321" s="18">
        <f t="shared" si="604"/>
        <v>0</v>
      </c>
    </row>
    <row r="322" spans="1:187" x14ac:dyDescent="0.2">
      <c r="A322">
        <v>319</v>
      </c>
      <c r="B322" s="16">
        <f>Bonds!B322</f>
        <v>54103</v>
      </c>
      <c r="C322" s="17">
        <f>Bonds!C322</f>
        <v>3</v>
      </c>
      <c r="D322">
        <f>Bonds!Q322</f>
        <v>43</v>
      </c>
      <c r="E322">
        <f t="shared" si="484"/>
        <v>0</v>
      </c>
      <c r="F322" s="16">
        <f>IF(1&gt;$D322,"",IF($E322=1,EOMONTH(EDATE(Bonds!$I322,6*(1-1)),0),EDATE(Bonds!$I322,6*(1-1))))</f>
        <v>46433</v>
      </c>
      <c r="G322" s="16">
        <f>IF(2&gt;$D322,"",IF($E322=1,EOMONTH(EDATE(Bonds!$I322,6*(2-1)),0),EDATE(Bonds!$I322,6*(2-1))))</f>
        <v>46614</v>
      </c>
      <c r="H322" s="16">
        <f>IF(3&gt;$D322,"",IF($E322=1,EOMONTH(EDATE(Bonds!$I322,6*(3-1)),0),EDATE(Bonds!$I322,6*(3-1))))</f>
        <v>46798</v>
      </c>
      <c r="I322" s="16">
        <f>IF(4&gt;$D322,"",IF($E322=1,EOMONTH(EDATE(Bonds!$I322,6*(4-1)),0),EDATE(Bonds!$I322,6*(4-1))))</f>
        <v>46980</v>
      </c>
      <c r="J322" s="16">
        <f>IF(5&gt;$D322,"",IF($E322=1,EOMONTH(EDATE(Bonds!$I322,6*(5-1)),0),EDATE(Bonds!$I322,6*(5-1))))</f>
        <v>47164</v>
      </c>
      <c r="K322" s="16">
        <f>IF(6&gt;$D322,"",IF($E322=1,EOMONTH(EDATE(Bonds!$I322,6*(6-1)),0),EDATE(Bonds!$I322,6*(6-1))))</f>
        <v>47345</v>
      </c>
      <c r="L322" s="16">
        <f>IF(7&gt;$D322,"",IF($E322=1,EOMONTH(EDATE(Bonds!$I322,6*(7-1)),0),EDATE(Bonds!$I322,6*(7-1))))</f>
        <v>47529</v>
      </c>
      <c r="M322" s="16">
        <f>IF(8&gt;$D322,"",IF($E322=1,EOMONTH(EDATE(Bonds!$I322,6*(8-1)),0),EDATE(Bonds!$I322,6*(8-1))))</f>
        <v>47710</v>
      </c>
      <c r="N322" s="16">
        <f>IF(9&gt;$D322,"",IF($E322=1,EOMONTH(EDATE(Bonds!$I322,6*(9-1)),0),EDATE(Bonds!$I322,6*(9-1))))</f>
        <v>47894</v>
      </c>
      <c r="O322" s="16">
        <f>IF(10&gt;$D322,"",IF($E322=1,EOMONTH(EDATE(Bonds!$I322,6*(10-1)),0),EDATE(Bonds!$I322,6*(10-1))))</f>
        <v>48075</v>
      </c>
      <c r="P322" s="16">
        <f>IF(11&gt;$D322,"",IF($E322=1,EOMONTH(EDATE(Bonds!$I322,6*(11-1)),0),EDATE(Bonds!$I322,6*(11-1))))</f>
        <v>48259</v>
      </c>
      <c r="Q322" s="16">
        <f>IF(12&gt;$D322,"",IF($E322=1,EOMONTH(EDATE(Bonds!$I322,6*(12-1)),0),EDATE(Bonds!$I322,6*(12-1))))</f>
        <v>48441</v>
      </c>
      <c r="R322" s="16">
        <f>IF(13&gt;$D322,"",IF($E322=1,EOMONTH(EDATE(Bonds!$I322,6*(13-1)),0),EDATE(Bonds!$I322,6*(13-1))))</f>
        <v>48625</v>
      </c>
      <c r="S322" s="16">
        <f>IF(14&gt;$D322,"",IF($E322=1,EOMONTH(EDATE(Bonds!$I322,6*(14-1)),0),EDATE(Bonds!$I322,6*(14-1))))</f>
        <v>48806</v>
      </c>
      <c r="T322" s="16">
        <f>IF(15&gt;$D322,"",IF($E322=1,EOMONTH(EDATE(Bonds!$I322,6*(15-1)),0),EDATE(Bonds!$I322,6*(15-1))))</f>
        <v>48990</v>
      </c>
      <c r="U322" s="16">
        <f>IF(16&gt;$D322,"",IF($E322=1,EOMONTH(EDATE(Bonds!$I322,6*(16-1)),0),EDATE(Bonds!$I322,6*(16-1))))</f>
        <v>49171</v>
      </c>
      <c r="V322" s="16">
        <f>IF(17&gt;$D322,"",IF($E322=1,EOMONTH(EDATE(Bonds!$I322,6*(17-1)),0),EDATE(Bonds!$I322,6*(17-1))))</f>
        <v>49355</v>
      </c>
      <c r="W322" s="16">
        <f>IF(18&gt;$D322,"",IF($E322=1,EOMONTH(EDATE(Bonds!$I322,6*(18-1)),0),EDATE(Bonds!$I322,6*(18-1))))</f>
        <v>49536</v>
      </c>
      <c r="X322" s="16">
        <f>IF(19&gt;$D322,"",IF($E322=1,EOMONTH(EDATE(Bonds!$I322,6*(19-1)),0),EDATE(Bonds!$I322,6*(19-1))))</f>
        <v>49720</v>
      </c>
      <c r="Y322" s="16">
        <f>IF(20&gt;$D322,"",IF($E322=1,EOMONTH(EDATE(Bonds!$I322,6*(20-1)),0),EDATE(Bonds!$I322,6*(20-1))))</f>
        <v>49902</v>
      </c>
      <c r="Z322" s="16">
        <f>IF(21&gt;$D322,"",IF($E322=1,EOMONTH(EDATE(Bonds!$I322,6*(21-1)),0),EDATE(Bonds!$I322,6*(21-1))))</f>
        <v>50086</v>
      </c>
      <c r="AA322" s="16">
        <f>IF(22&gt;$D322,"",IF($E322=1,EOMONTH(EDATE(Bonds!$I322,6*(22-1)),0),EDATE(Bonds!$I322,6*(22-1))))</f>
        <v>50267</v>
      </c>
      <c r="AB322" s="16">
        <f>IF(23&gt;$D322,"",IF($E322=1,EOMONTH(EDATE(Bonds!$I322,6*(23-1)),0),EDATE(Bonds!$I322,6*(23-1))))</f>
        <v>50451</v>
      </c>
      <c r="AC322" s="16">
        <f>IF(24&gt;$D322,"",IF($E322=1,EOMONTH(EDATE(Bonds!$I322,6*(24-1)),0),EDATE(Bonds!$I322,6*(24-1))))</f>
        <v>50632</v>
      </c>
      <c r="AD322" s="16">
        <f>IF(25&gt;$D322,"",IF($E322=1,EOMONTH(EDATE(Bonds!$I322,6*(25-1)),0),EDATE(Bonds!$I322,6*(25-1))))</f>
        <v>50816</v>
      </c>
      <c r="AE322" s="16">
        <f>IF(26&gt;$D322,"",IF($E322=1,EOMONTH(EDATE(Bonds!$I322,6*(26-1)),0),EDATE(Bonds!$I322,6*(26-1))))</f>
        <v>50997</v>
      </c>
      <c r="AF322" s="16">
        <f>IF(27&gt;$D322,"",IF($E322=1,EOMONTH(EDATE(Bonds!$I322,6*(27-1)),0),EDATE(Bonds!$I322,6*(27-1))))</f>
        <v>51181</v>
      </c>
      <c r="AG322" s="16">
        <f>IF(28&gt;$D322,"",IF($E322=1,EOMONTH(EDATE(Bonds!$I322,6*(28-1)),0),EDATE(Bonds!$I322,6*(28-1))))</f>
        <v>51363</v>
      </c>
      <c r="AH322" s="16">
        <f>IF(29&gt;$D322,"",IF($E322=1,EOMONTH(EDATE(Bonds!$I322,6*(29-1)),0),EDATE(Bonds!$I322,6*(29-1))))</f>
        <v>51547</v>
      </c>
      <c r="AI322" s="16">
        <f>IF(30&gt;$D322,"",IF($E322=1,EOMONTH(EDATE(Bonds!$I322,6*(30-1)),0),EDATE(Bonds!$I322,6*(30-1))))</f>
        <v>51728</v>
      </c>
      <c r="AJ322" s="16">
        <f>IF(31&gt;$D322,"",IF($E322=1,EOMONTH(EDATE(Bonds!$I322,6*(31-1)),0),EDATE(Bonds!$I322,6*(31-1))))</f>
        <v>51912</v>
      </c>
      <c r="AK322" s="16">
        <f>IF(32&gt;$D322,"",IF($E322=1,EOMONTH(EDATE(Bonds!$I322,6*(32-1)),0),EDATE(Bonds!$I322,6*(32-1))))</f>
        <v>52093</v>
      </c>
      <c r="AL322" s="16">
        <f>IF(33&gt;$D322,"",IF($E322=1,EOMONTH(EDATE(Bonds!$I322,6*(33-1)),0),EDATE(Bonds!$I322,6*(33-1))))</f>
        <v>52277</v>
      </c>
      <c r="AM322" s="16">
        <f>IF(34&gt;$D322,"",IF($E322=1,EOMONTH(EDATE(Bonds!$I322,6*(34-1)),0),EDATE(Bonds!$I322,6*(34-1))))</f>
        <v>52458</v>
      </c>
      <c r="AN322" s="16">
        <f>IF(35&gt;$D322,"",IF($E322=1,EOMONTH(EDATE(Bonds!$I322,6*(35-1)),0),EDATE(Bonds!$I322,6*(35-1))))</f>
        <v>52642</v>
      </c>
      <c r="AO322" s="16">
        <f>IF(36&gt;$D322,"",IF($E322=1,EOMONTH(EDATE(Bonds!$I322,6*(36-1)),0),EDATE(Bonds!$I322,6*(36-1))))</f>
        <v>52824</v>
      </c>
      <c r="AP322" s="16">
        <f>IF(37&gt;$D322,"",IF($E322=1,EOMONTH(EDATE(Bonds!$I322,6*(37-1)),0),EDATE(Bonds!$I322,6*(37-1))))</f>
        <v>53008</v>
      </c>
      <c r="AQ322" s="16">
        <f>IF(38&gt;$D322,"",IF($E322=1,EOMONTH(EDATE(Bonds!$I322,6*(38-1)),0),EDATE(Bonds!$I322,6*(38-1))))</f>
        <v>53189</v>
      </c>
      <c r="AR322" s="16">
        <f>IF(39&gt;$D322,"",IF($E322=1,EOMONTH(EDATE(Bonds!$I322,6*(39-1)),0),EDATE(Bonds!$I322,6*(39-1))))</f>
        <v>53373</v>
      </c>
      <c r="AS322" s="16">
        <f>IF(40&gt;$D322,"",IF($E322=1,EOMONTH(EDATE(Bonds!$I322,6*(40-1)),0),EDATE(Bonds!$I322,6*(40-1))))</f>
        <v>53554</v>
      </c>
      <c r="AT322" s="16">
        <f>IF(41&gt;$D322,"",IF($E322=1,EOMONTH(EDATE(Bonds!$I322,6*(41-1)),0),EDATE(Bonds!$I322,6*(41-1))))</f>
        <v>53738</v>
      </c>
      <c r="AU322" s="16">
        <f>IF(42&gt;$D322,"",IF($E322=1,EOMONTH(EDATE(Bonds!$I322,6*(42-1)),0),EDATE(Bonds!$I322,6*(42-1))))</f>
        <v>53919</v>
      </c>
      <c r="AV322" s="16">
        <f>IF(43&gt;$D322,"",IF($E322=1,EOMONTH(EDATE(Bonds!$I322,6*(43-1)),0),EDATE(Bonds!$I322,6*(43-1))))</f>
        <v>54103</v>
      </c>
      <c r="AW322" s="16" t="str">
        <f>IF(44&gt;$D322,"",IF($E322=1,EOMONTH(EDATE(Bonds!$I322,6*(44-1)),0),EDATE(Bonds!$I322,6*(44-1))))</f>
        <v/>
      </c>
      <c r="AX322" s="16" t="str">
        <f>IF(45&gt;$D322,"",IF($E322=1,EOMONTH(EDATE(Bonds!$I322,6*(45-1)),0),EDATE(Bonds!$I322,6*(45-1))))</f>
        <v/>
      </c>
      <c r="AY322" s="16" t="str">
        <f>IF(46&gt;$D322,"",IF($E322=1,EOMONTH(EDATE(Bonds!$I322,6*(46-1)),0),EDATE(Bonds!$I322,6*(46-1))))</f>
        <v/>
      </c>
      <c r="AZ322" s="16" t="str">
        <f>IF(47&gt;$D322,"",IF($E322=1,EOMONTH(EDATE(Bonds!$I322,6*(47-1)),0),EDATE(Bonds!$I322,6*(47-1))))</f>
        <v/>
      </c>
      <c r="BA322" s="16" t="str">
        <f>IF(48&gt;$D322,"",IF($E322=1,EOMONTH(EDATE(Bonds!$I322,6*(48-1)),0),EDATE(Bonds!$I322,6*(48-1))))</f>
        <v/>
      </c>
      <c r="BB322" s="16" t="str">
        <f>IF(49&gt;$D322,"",IF($E322=1,EOMONTH(EDATE(Bonds!$I322,6*(49-1)),0),EDATE(Bonds!$I322,6*(49-1))))</f>
        <v/>
      </c>
      <c r="BC322" s="16" t="str">
        <f>IF(50&gt;$D322,"",IF($E322=1,EOMONTH(EDATE(Bonds!$I322,6*(50-1)),0),EDATE(Bonds!$I322,6*(50-1))))</f>
        <v/>
      </c>
      <c r="BD322" s="16" t="str">
        <f>IF(51&gt;$D322,"",IF($E322=1,EOMONTH(EDATE(Bonds!$I322,6*(51-1)),0),EDATE(Bonds!$I322,6*(51-1))))</f>
        <v/>
      </c>
      <c r="BE322" s="16" t="str">
        <f>IF(52&gt;$D322,"",IF($E322=1,EOMONTH(EDATE(Bonds!$I322,6*(52-1)),0),EDATE(Bonds!$I322,6*(52-1))))</f>
        <v/>
      </c>
      <c r="BF322" s="16" t="str">
        <f>IF(53&gt;$D322,"",IF($E322=1,EOMONTH(EDATE(Bonds!$I322,6*(53-1)),0),EDATE(Bonds!$I322,6*(53-1))))</f>
        <v/>
      </c>
      <c r="BG322" s="16" t="str">
        <f>IF(54&gt;$D322,"",IF($E322=1,EOMONTH(EDATE(Bonds!$I322,6*(54-1)),0),EDATE(Bonds!$I322,6*(54-1))))</f>
        <v/>
      </c>
      <c r="BH322" s="16" t="str">
        <f>IF(55&gt;$D322,"",IF($E322=1,EOMONTH(EDATE(Bonds!$I322,6*(55-1)),0),EDATE(Bonds!$I322,6*(55-1))))</f>
        <v/>
      </c>
      <c r="BI322" s="16" t="str">
        <f>IF(56&gt;$D322,"",IF($E322=1,EOMONTH(EDATE(Bonds!$I322,6*(56-1)),0),EDATE(Bonds!$I322,6*(56-1))))</f>
        <v/>
      </c>
      <c r="BJ322" s="16" t="str">
        <f>IF(57&gt;$D322,"",IF($E322=1,EOMONTH(EDATE(Bonds!$I322,6*(57-1)),0),EDATE(Bonds!$I322,6*(57-1))))</f>
        <v/>
      </c>
      <c r="BK322" s="16" t="str">
        <f>IF(58&gt;$D322,"",IF($E322=1,EOMONTH(EDATE(Bonds!$I322,6*(58-1)),0),EDATE(Bonds!$I322,6*(58-1))))</f>
        <v/>
      </c>
      <c r="BL322" s="16" t="str">
        <f>IF(59&gt;$D322,"",IF($E322=1,EOMONTH(EDATE(Bonds!$I322,6*(59-1)),0),EDATE(Bonds!$I322,6*(59-1))))</f>
        <v/>
      </c>
      <c r="BM322" s="16" t="str">
        <f>IF(60&gt;$D322,"",IF($E322=1,EOMONTH(EDATE(Bonds!$I322,6*(60-1)),0),EDATE(Bonds!$I322,6*(60-1))))</f>
        <v/>
      </c>
      <c r="BO322" s="22">
        <f t="shared" si="485"/>
        <v>3.9020657449939315E-2</v>
      </c>
      <c r="BP322" s="22">
        <f t="shared" si="486"/>
        <v>4.1110910077221674E-2</v>
      </c>
      <c r="BQ322" s="22">
        <f t="shared" si="487"/>
        <v>4.2474903504774571E-2</v>
      </c>
      <c r="BR322" s="22">
        <f t="shared" si="488"/>
        <v>4.3324176224102208E-2</v>
      </c>
      <c r="BS322" s="22">
        <f t="shared" si="489"/>
        <v>4.3859676958404203E-2</v>
      </c>
      <c r="BT322" s="22">
        <f t="shared" si="490"/>
        <v>4.4193064657407355E-2</v>
      </c>
      <c r="BU322" s="22">
        <f t="shared" si="491"/>
        <v>4.4421617888674783E-2</v>
      </c>
      <c r="BV322" s="22">
        <f t="shared" si="492"/>
        <v>4.4594344852586863E-2</v>
      </c>
      <c r="BW322" s="22">
        <f t="shared" si="493"/>
        <v>4.4754437131412791E-2</v>
      </c>
      <c r="BX322" s="22">
        <f t="shared" si="494"/>
        <v>4.4919387561918309E-2</v>
      </c>
      <c r="BY322" s="22">
        <f t="shared" si="495"/>
        <v>4.5107990909957416E-2</v>
      </c>
      <c r="BZ322" s="22">
        <f t="shared" si="496"/>
        <v>4.5321776780841601E-2</v>
      </c>
      <c r="CA322" s="22">
        <f t="shared" si="497"/>
        <v>4.5567503306295901E-2</v>
      </c>
      <c r="CB322" s="22">
        <f t="shared" si="498"/>
        <v>4.583740404551357E-2</v>
      </c>
      <c r="CC322" s="22">
        <f t="shared" si="499"/>
        <v>4.6137769365832942E-2</v>
      </c>
      <c r="CD322" s="22">
        <f t="shared" si="500"/>
        <v>4.645521716226661E-2</v>
      </c>
      <c r="CE322" s="22">
        <f t="shared" si="501"/>
        <v>4.6796125322790962E-2</v>
      </c>
      <c r="CF322" s="22">
        <f t="shared" si="502"/>
        <v>4.7145200785802852E-2</v>
      </c>
      <c r="CG322" s="22">
        <f t="shared" si="503"/>
        <v>4.7509852279928627E-2</v>
      </c>
      <c r="CH322" s="22">
        <f t="shared" si="504"/>
        <v>4.7876381656252784E-2</v>
      </c>
      <c r="CI322" s="22">
        <f t="shared" si="505"/>
        <v>4.8249241487260196E-2</v>
      </c>
      <c r="CJ322" s="22">
        <f t="shared" si="506"/>
        <v>4.8615125031018294E-2</v>
      </c>
      <c r="CK322" s="22">
        <f t="shared" si="507"/>
        <v>4.8983317960358812E-2</v>
      </c>
      <c r="CL322" s="22">
        <f t="shared" si="508"/>
        <v>4.9339393167434041E-2</v>
      </c>
      <c r="CM322" s="22">
        <f t="shared" si="509"/>
        <v>4.9693029322884663E-2</v>
      </c>
      <c r="CN322" s="22">
        <f t="shared" si="510"/>
        <v>5.0030933085680324E-2</v>
      </c>
      <c r="CO322" s="22">
        <f t="shared" si="511"/>
        <v>5.0362800518050539E-2</v>
      </c>
      <c r="CP322" s="22">
        <f t="shared" si="512"/>
        <v>5.0678294681596112E-2</v>
      </c>
      <c r="CQ322" s="22">
        <f t="shared" si="513"/>
        <v>5.098334388969953E-2</v>
      </c>
      <c r="CR322" s="22">
        <f t="shared" si="514"/>
        <v>5.1268996476874704E-2</v>
      </c>
      <c r="CS322" s="22">
        <f t="shared" si="515"/>
        <v>5.1544114925173128E-2</v>
      </c>
      <c r="CT322" s="22">
        <f t="shared" si="516"/>
        <v>5.1799291672985331E-2</v>
      </c>
      <c r="CU322" s="22">
        <f t="shared" si="517"/>
        <v>5.2042679103669207E-2</v>
      </c>
      <c r="CV322" s="22">
        <f t="shared" si="518"/>
        <v>5.2266158686805723E-2</v>
      </c>
      <c r="CW322" s="22">
        <f t="shared" si="519"/>
        <v>5.2477056134175359E-2</v>
      </c>
      <c r="CX322" s="22">
        <f t="shared" si="520"/>
        <v>5.2669514104062953E-2</v>
      </c>
      <c r="CY322" s="22">
        <f t="shared" si="521"/>
        <v>5.2847844618136262E-2</v>
      </c>
      <c r="CZ322" s="22">
        <f t="shared" si="522"/>
        <v>5.3007476521395709E-2</v>
      </c>
      <c r="DA322" s="22">
        <f t="shared" si="523"/>
        <v>5.3153901035930796E-2</v>
      </c>
      <c r="DB322" s="22">
        <f t="shared" si="524"/>
        <v>5.3282582625279684E-2</v>
      </c>
      <c r="DC322" s="22">
        <f t="shared" si="525"/>
        <v>5.3398068687222244E-2</v>
      </c>
      <c r="DD322" s="22">
        <f t="shared" si="526"/>
        <v>5.34968988888972E-2</v>
      </c>
      <c r="DE322" s="22">
        <f t="shared" si="527"/>
        <v>5.3582686441866624E-2</v>
      </c>
      <c r="DF322" s="22" t="str">
        <f t="shared" si="528"/>
        <v/>
      </c>
      <c r="DG322" s="22" t="str">
        <f t="shared" si="529"/>
        <v/>
      </c>
      <c r="DH322" s="22" t="str">
        <f t="shared" si="530"/>
        <v/>
      </c>
      <c r="DI322" s="22" t="str">
        <f t="shared" si="531"/>
        <v/>
      </c>
      <c r="DJ322" s="22" t="str">
        <f t="shared" si="532"/>
        <v/>
      </c>
      <c r="DK322" s="22" t="str">
        <f t="shared" si="533"/>
        <v/>
      </c>
      <c r="DL322" s="22" t="str">
        <f t="shared" si="534"/>
        <v/>
      </c>
      <c r="DM322" s="22" t="str">
        <f t="shared" si="535"/>
        <v/>
      </c>
      <c r="DN322" s="22" t="str">
        <f t="shared" si="536"/>
        <v/>
      </c>
      <c r="DO322" s="22" t="str">
        <f t="shared" si="537"/>
        <v/>
      </c>
      <c r="DP322" s="22" t="str">
        <f t="shared" si="538"/>
        <v/>
      </c>
      <c r="DQ322" s="22" t="str">
        <f t="shared" si="539"/>
        <v/>
      </c>
      <c r="DR322" s="22" t="str">
        <f t="shared" si="540"/>
        <v/>
      </c>
      <c r="DS322" s="22" t="str">
        <f t="shared" si="541"/>
        <v/>
      </c>
      <c r="DT322" s="22" t="str">
        <f t="shared" si="542"/>
        <v/>
      </c>
      <c r="DU322" s="22" t="str">
        <f t="shared" si="543"/>
        <v/>
      </c>
      <c r="DV322" s="22" t="str">
        <f t="shared" si="544"/>
        <v/>
      </c>
      <c r="DX322" s="18">
        <f t="shared" si="545"/>
        <v>1.4745607699733474</v>
      </c>
      <c r="DY322" s="18">
        <f t="shared" si="546"/>
        <v>1.443480745337429</v>
      </c>
      <c r="DZ322" s="18">
        <f t="shared" si="547"/>
        <v>1.4111021543829021</v>
      </c>
      <c r="EA322" s="18">
        <f t="shared" si="548"/>
        <v>1.3792595155800063</v>
      </c>
      <c r="EB322" s="18">
        <f t="shared" si="549"/>
        <v>1.3476999934465057</v>
      </c>
      <c r="EC322" s="18">
        <f t="shared" si="550"/>
        <v>1.3174139452393905</v>
      </c>
      <c r="ED322" s="18">
        <f t="shared" si="551"/>
        <v>1.2873760297487731</v>
      </c>
      <c r="EE322" s="18">
        <f t="shared" si="552"/>
        <v>1.2584713665709548</v>
      </c>
      <c r="EF322" s="18">
        <f t="shared" si="553"/>
        <v>1.2296214543019988</v>
      </c>
      <c r="EG322" s="18">
        <f t="shared" si="554"/>
        <v>1.2016537187543541</v>
      </c>
      <c r="EH322" s="18">
        <f t="shared" si="555"/>
        <v>1.1735439693273328</v>
      </c>
      <c r="EI322" s="18">
        <f t="shared" si="556"/>
        <v>1.1459868814263836</v>
      </c>
      <c r="EJ322" s="18">
        <f t="shared" si="557"/>
        <v>1.1183290004658566</v>
      </c>
      <c r="EK322" s="18">
        <f t="shared" si="558"/>
        <v>1.0912961107100732</v>
      </c>
      <c r="EL322" s="18">
        <f t="shared" si="559"/>
        <v>1.0639869621646865</v>
      </c>
      <c r="EM322" s="18">
        <f t="shared" si="560"/>
        <v>1.0373023109419179</v>
      </c>
      <c r="EN322" s="18">
        <f t="shared" si="561"/>
        <v>1.0103798188176296</v>
      </c>
      <c r="EO322" s="18">
        <f t="shared" si="562"/>
        <v>0.98412725074955087</v>
      </c>
      <c r="EP322" s="18">
        <f t="shared" si="563"/>
        <v>0.95771012818099477</v>
      </c>
      <c r="EQ322" s="18">
        <f t="shared" si="564"/>
        <v>0.93188657075006553</v>
      </c>
      <c r="ER322" s="18">
        <f t="shared" si="565"/>
        <v>0.90612842974015195</v>
      </c>
      <c r="ES322" s="18">
        <f t="shared" si="566"/>
        <v>0.8811704198565079</v>
      </c>
      <c r="ET322" s="18">
        <f t="shared" si="567"/>
        <v>0.85622153697348025</v>
      </c>
      <c r="EU322" s="18">
        <f t="shared" si="568"/>
        <v>0.83212808217390632</v>
      </c>
      <c r="EV322" s="18">
        <f t="shared" si="569"/>
        <v>0.80812144757236148</v>
      </c>
      <c r="EW322" s="18">
        <f t="shared" si="570"/>
        <v>0.78501022958580879</v>
      </c>
      <c r="EX322" s="18">
        <f t="shared" si="571"/>
        <v>0.76205078120445324</v>
      </c>
      <c r="EY322" s="18">
        <f t="shared" si="572"/>
        <v>0.73988972469213188</v>
      </c>
      <c r="EZ322" s="18">
        <f t="shared" si="573"/>
        <v>0.71805487089151288</v>
      </c>
      <c r="FA322" s="18">
        <f t="shared" si="574"/>
        <v>0.69714588987859405</v>
      </c>
      <c r="FB322" s="18">
        <f t="shared" si="575"/>
        <v>0.67647745132774939</v>
      </c>
      <c r="FC322" s="18">
        <f t="shared" si="576"/>
        <v>0.65672807089834306</v>
      </c>
      <c r="FD322" s="18">
        <f t="shared" si="577"/>
        <v>0.63724484992520103</v>
      </c>
      <c r="FE322" s="18">
        <f t="shared" si="578"/>
        <v>0.61866231364599444</v>
      </c>
      <c r="FF322" s="18">
        <f t="shared" si="579"/>
        <v>0.60036133607262498</v>
      </c>
      <c r="FG322" s="18">
        <f t="shared" si="580"/>
        <v>0.58283890881129485</v>
      </c>
      <c r="FH322" s="18">
        <f t="shared" si="581"/>
        <v>0.56570291906197756</v>
      </c>
      <c r="FI322" s="18">
        <f t="shared" si="582"/>
        <v>0.54940596257220364</v>
      </c>
      <c r="FJ322" s="18">
        <f t="shared" si="583"/>
        <v>0.53339796233531611</v>
      </c>
      <c r="FK322" s="18">
        <f t="shared" si="584"/>
        <v>0.51819019592844706</v>
      </c>
      <c r="FL322" s="18">
        <f t="shared" si="585"/>
        <v>0.50326665576603424</v>
      </c>
      <c r="FM322" s="18">
        <f t="shared" si="586"/>
        <v>0.48910162037009797</v>
      </c>
      <c r="FN322" s="18">
        <f t="shared" si="587"/>
        <v>32.156032619950174</v>
      </c>
      <c r="FO322" s="18">
        <f t="shared" si="588"/>
        <v>0</v>
      </c>
      <c r="FP322" s="18">
        <f t="shared" si="589"/>
        <v>0</v>
      </c>
      <c r="FQ322" s="18">
        <f t="shared" si="590"/>
        <v>0</v>
      </c>
      <c r="FR322" s="18">
        <f t="shared" si="591"/>
        <v>0</v>
      </c>
      <c r="FS322" s="18">
        <f t="shared" si="592"/>
        <v>0</v>
      </c>
      <c r="FT322" s="18">
        <f t="shared" si="593"/>
        <v>0</v>
      </c>
      <c r="FU322" s="18">
        <f t="shared" si="594"/>
        <v>0</v>
      </c>
      <c r="FV322" s="18">
        <f t="shared" si="595"/>
        <v>0</v>
      </c>
      <c r="FW322" s="18">
        <f t="shared" si="596"/>
        <v>0</v>
      </c>
      <c r="FX322" s="18">
        <f t="shared" si="597"/>
        <v>0</v>
      </c>
      <c r="FY322" s="18">
        <f t="shared" si="598"/>
        <v>0</v>
      </c>
      <c r="FZ322" s="18">
        <f t="shared" si="599"/>
        <v>0</v>
      </c>
      <c r="GA322" s="18">
        <f t="shared" si="600"/>
        <v>0</v>
      </c>
      <c r="GB322" s="18">
        <f t="shared" si="601"/>
        <v>0</v>
      </c>
      <c r="GC322" s="18">
        <f t="shared" si="602"/>
        <v>0</v>
      </c>
      <c r="GD322" s="18">
        <f t="shared" si="603"/>
        <v>0</v>
      </c>
      <c r="GE322" s="18">
        <f t="shared" si="604"/>
        <v>0</v>
      </c>
    </row>
    <row r="323" spans="1:187" x14ac:dyDescent="0.2">
      <c r="A323">
        <v>320</v>
      </c>
      <c r="B323" s="16">
        <f>Bonds!B323</f>
        <v>54193</v>
      </c>
      <c r="C323" s="17">
        <f>Bonds!C323</f>
        <v>3.125</v>
      </c>
      <c r="D323">
        <f>Bonds!Q323</f>
        <v>44</v>
      </c>
      <c r="E323">
        <f t="shared" si="484"/>
        <v>0</v>
      </c>
      <c r="F323" s="16">
        <f>IF(1&gt;$D323,"",IF($E323=1,EOMONTH(EDATE(Bonds!$I323,6*(1-1)),0),EDATE(Bonds!$I323,6*(1-1))))</f>
        <v>46341</v>
      </c>
      <c r="G323" s="16">
        <f>IF(2&gt;$D323,"",IF($E323=1,EOMONTH(EDATE(Bonds!$I323,6*(2-1)),0),EDATE(Bonds!$I323,6*(2-1))))</f>
        <v>46522</v>
      </c>
      <c r="H323" s="16">
        <f>IF(3&gt;$D323,"",IF($E323=1,EOMONTH(EDATE(Bonds!$I323,6*(3-1)),0),EDATE(Bonds!$I323,6*(3-1))))</f>
        <v>46706</v>
      </c>
      <c r="I323" s="16">
        <f>IF(4&gt;$D323,"",IF($E323=1,EOMONTH(EDATE(Bonds!$I323,6*(4-1)),0),EDATE(Bonds!$I323,6*(4-1))))</f>
        <v>46888</v>
      </c>
      <c r="J323" s="16">
        <f>IF(5&gt;$D323,"",IF($E323=1,EOMONTH(EDATE(Bonds!$I323,6*(5-1)),0),EDATE(Bonds!$I323,6*(5-1))))</f>
        <v>47072</v>
      </c>
      <c r="K323" s="16">
        <f>IF(6&gt;$D323,"",IF($E323=1,EOMONTH(EDATE(Bonds!$I323,6*(6-1)),0),EDATE(Bonds!$I323,6*(6-1))))</f>
        <v>47253</v>
      </c>
      <c r="L323" s="16">
        <f>IF(7&gt;$D323,"",IF($E323=1,EOMONTH(EDATE(Bonds!$I323,6*(7-1)),0),EDATE(Bonds!$I323,6*(7-1))))</f>
        <v>47437</v>
      </c>
      <c r="M323" s="16">
        <f>IF(8&gt;$D323,"",IF($E323=1,EOMONTH(EDATE(Bonds!$I323,6*(8-1)),0),EDATE(Bonds!$I323,6*(8-1))))</f>
        <v>47618</v>
      </c>
      <c r="N323" s="16">
        <f>IF(9&gt;$D323,"",IF($E323=1,EOMONTH(EDATE(Bonds!$I323,6*(9-1)),0),EDATE(Bonds!$I323,6*(9-1))))</f>
        <v>47802</v>
      </c>
      <c r="O323" s="16">
        <f>IF(10&gt;$D323,"",IF($E323=1,EOMONTH(EDATE(Bonds!$I323,6*(10-1)),0),EDATE(Bonds!$I323,6*(10-1))))</f>
        <v>47983</v>
      </c>
      <c r="P323" s="16">
        <f>IF(11&gt;$D323,"",IF($E323=1,EOMONTH(EDATE(Bonds!$I323,6*(11-1)),0),EDATE(Bonds!$I323,6*(11-1))))</f>
        <v>48167</v>
      </c>
      <c r="Q323" s="16">
        <f>IF(12&gt;$D323,"",IF($E323=1,EOMONTH(EDATE(Bonds!$I323,6*(12-1)),0),EDATE(Bonds!$I323,6*(12-1))))</f>
        <v>48349</v>
      </c>
      <c r="R323" s="16">
        <f>IF(13&gt;$D323,"",IF($E323=1,EOMONTH(EDATE(Bonds!$I323,6*(13-1)),0),EDATE(Bonds!$I323,6*(13-1))))</f>
        <v>48533</v>
      </c>
      <c r="S323" s="16">
        <f>IF(14&gt;$D323,"",IF($E323=1,EOMONTH(EDATE(Bonds!$I323,6*(14-1)),0),EDATE(Bonds!$I323,6*(14-1))))</f>
        <v>48714</v>
      </c>
      <c r="T323" s="16">
        <f>IF(15&gt;$D323,"",IF($E323=1,EOMONTH(EDATE(Bonds!$I323,6*(15-1)),0),EDATE(Bonds!$I323,6*(15-1))))</f>
        <v>48898</v>
      </c>
      <c r="U323" s="16">
        <f>IF(16&gt;$D323,"",IF($E323=1,EOMONTH(EDATE(Bonds!$I323,6*(16-1)),0),EDATE(Bonds!$I323,6*(16-1))))</f>
        <v>49079</v>
      </c>
      <c r="V323" s="16">
        <f>IF(17&gt;$D323,"",IF($E323=1,EOMONTH(EDATE(Bonds!$I323,6*(17-1)),0),EDATE(Bonds!$I323,6*(17-1))))</f>
        <v>49263</v>
      </c>
      <c r="W323" s="16">
        <f>IF(18&gt;$D323,"",IF($E323=1,EOMONTH(EDATE(Bonds!$I323,6*(18-1)),0),EDATE(Bonds!$I323,6*(18-1))))</f>
        <v>49444</v>
      </c>
      <c r="X323" s="16">
        <f>IF(19&gt;$D323,"",IF($E323=1,EOMONTH(EDATE(Bonds!$I323,6*(19-1)),0),EDATE(Bonds!$I323,6*(19-1))))</f>
        <v>49628</v>
      </c>
      <c r="Y323" s="16">
        <f>IF(20&gt;$D323,"",IF($E323=1,EOMONTH(EDATE(Bonds!$I323,6*(20-1)),0),EDATE(Bonds!$I323,6*(20-1))))</f>
        <v>49810</v>
      </c>
      <c r="Z323" s="16">
        <f>IF(21&gt;$D323,"",IF($E323=1,EOMONTH(EDATE(Bonds!$I323,6*(21-1)),0),EDATE(Bonds!$I323,6*(21-1))))</f>
        <v>49994</v>
      </c>
      <c r="AA323" s="16">
        <f>IF(22&gt;$D323,"",IF($E323=1,EOMONTH(EDATE(Bonds!$I323,6*(22-1)),0),EDATE(Bonds!$I323,6*(22-1))))</f>
        <v>50175</v>
      </c>
      <c r="AB323" s="16">
        <f>IF(23&gt;$D323,"",IF($E323=1,EOMONTH(EDATE(Bonds!$I323,6*(23-1)),0),EDATE(Bonds!$I323,6*(23-1))))</f>
        <v>50359</v>
      </c>
      <c r="AC323" s="16">
        <f>IF(24&gt;$D323,"",IF($E323=1,EOMONTH(EDATE(Bonds!$I323,6*(24-1)),0),EDATE(Bonds!$I323,6*(24-1))))</f>
        <v>50540</v>
      </c>
      <c r="AD323" s="16">
        <f>IF(25&gt;$D323,"",IF($E323=1,EOMONTH(EDATE(Bonds!$I323,6*(25-1)),0),EDATE(Bonds!$I323,6*(25-1))))</f>
        <v>50724</v>
      </c>
      <c r="AE323" s="16">
        <f>IF(26&gt;$D323,"",IF($E323=1,EOMONTH(EDATE(Bonds!$I323,6*(26-1)),0),EDATE(Bonds!$I323,6*(26-1))))</f>
        <v>50905</v>
      </c>
      <c r="AF323" s="16">
        <f>IF(27&gt;$D323,"",IF($E323=1,EOMONTH(EDATE(Bonds!$I323,6*(27-1)),0),EDATE(Bonds!$I323,6*(27-1))))</f>
        <v>51089</v>
      </c>
      <c r="AG323" s="16">
        <f>IF(28&gt;$D323,"",IF($E323=1,EOMONTH(EDATE(Bonds!$I323,6*(28-1)),0),EDATE(Bonds!$I323,6*(28-1))))</f>
        <v>51271</v>
      </c>
      <c r="AH323" s="16">
        <f>IF(29&gt;$D323,"",IF($E323=1,EOMONTH(EDATE(Bonds!$I323,6*(29-1)),0),EDATE(Bonds!$I323,6*(29-1))))</f>
        <v>51455</v>
      </c>
      <c r="AI323" s="16">
        <f>IF(30&gt;$D323,"",IF($E323=1,EOMONTH(EDATE(Bonds!$I323,6*(30-1)),0),EDATE(Bonds!$I323,6*(30-1))))</f>
        <v>51636</v>
      </c>
      <c r="AJ323" s="16">
        <f>IF(31&gt;$D323,"",IF($E323=1,EOMONTH(EDATE(Bonds!$I323,6*(31-1)),0),EDATE(Bonds!$I323,6*(31-1))))</f>
        <v>51820</v>
      </c>
      <c r="AK323" s="16">
        <f>IF(32&gt;$D323,"",IF($E323=1,EOMONTH(EDATE(Bonds!$I323,6*(32-1)),0),EDATE(Bonds!$I323,6*(32-1))))</f>
        <v>52001</v>
      </c>
      <c r="AL323" s="16">
        <f>IF(33&gt;$D323,"",IF($E323=1,EOMONTH(EDATE(Bonds!$I323,6*(33-1)),0),EDATE(Bonds!$I323,6*(33-1))))</f>
        <v>52185</v>
      </c>
      <c r="AM323" s="16">
        <f>IF(34&gt;$D323,"",IF($E323=1,EOMONTH(EDATE(Bonds!$I323,6*(34-1)),0),EDATE(Bonds!$I323,6*(34-1))))</f>
        <v>52366</v>
      </c>
      <c r="AN323" s="16">
        <f>IF(35&gt;$D323,"",IF($E323=1,EOMONTH(EDATE(Bonds!$I323,6*(35-1)),0),EDATE(Bonds!$I323,6*(35-1))))</f>
        <v>52550</v>
      </c>
      <c r="AO323" s="16">
        <f>IF(36&gt;$D323,"",IF($E323=1,EOMONTH(EDATE(Bonds!$I323,6*(36-1)),0),EDATE(Bonds!$I323,6*(36-1))))</f>
        <v>52732</v>
      </c>
      <c r="AP323" s="16">
        <f>IF(37&gt;$D323,"",IF($E323=1,EOMONTH(EDATE(Bonds!$I323,6*(37-1)),0),EDATE(Bonds!$I323,6*(37-1))))</f>
        <v>52916</v>
      </c>
      <c r="AQ323" s="16">
        <f>IF(38&gt;$D323,"",IF($E323=1,EOMONTH(EDATE(Bonds!$I323,6*(38-1)),0),EDATE(Bonds!$I323,6*(38-1))))</f>
        <v>53097</v>
      </c>
      <c r="AR323" s="16">
        <f>IF(39&gt;$D323,"",IF($E323=1,EOMONTH(EDATE(Bonds!$I323,6*(39-1)),0),EDATE(Bonds!$I323,6*(39-1))))</f>
        <v>53281</v>
      </c>
      <c r="AS323" s="16">
        <f>IF(40&gt;$D323,"",IF($E323=1,EOMONTH(EDATE(Bonds!$I323,6*(40-1)),0),EDATE(Bonds!$I323,6*(40-1))))</f>
        <v>53462</v>
      </c>
      <c r="AT323" s="16">
        <f>IF(41&gt;$D323,"",IF($E323=1,EOMONTH(EDATE(Bonds!$I323,6*(41-1)),0),EDATE(Bonds!$I323,6*(41-1))))</f>
        <v>53646</v>
      </c>
      <c r="AU323" s="16">
        <f>IF(42&gt;$D323,"",IF($E323=1,EOMONTH(EDATE(Bonds!$I323,6*(42-1)),0),EDATE(Bonds!$I323,6*(42-1))))</f>
        <v>53827</v>
      </c>
      <c r="AV323" s="16">
        <f>IF(43&gt;$D323,"",IF($E323=1,EOMONTH(EDATE(Bonds!$I323,6*(43-1)),0),EDATE(Bonds!$I323,6*(43-1))))</f>
        <v>54011</v>
      </c>
      <c r="AW323" s="16">
        <f>IF(44&gt;$D323,"",IF($E323=1,EOMONTH(EDATE(Bonds!$I323,6*(44-1)),0),EDATE(Bonds!$I323,6*(44-1))))</f>
        <v>54193</v>
      </c>
      <c r="AX323" s="16" t="str">
        <f>IF(45&gt;$D323,"",IF($E323=1,EOMONTH(EDATE(Bonds!$I323,6*(45-1)),0),EDATE(Bonds!$I323,6*(45-1))))</f>
        <v/>
      </c>
      <c r="AY323" s="16" t="str">
        <f>IF(46&gt;$D323,"",IF($E323=1,EOMONTH(EDATE(Bonds!$I323,6*(46-1)),0),EDATE(Bonds!$I323,6*(46-1))))</f>
        <v/>
      </c>
      <c r="AZ323" s="16" t="str">
        <f>IF(47&gt;$D323,"",IF($E323=1,EOMONTH(EDATE(Bonds!$I323,6*(47-1)),0),EDATE(Bonds!$I323,6*(47-1))))</f>
        <v/>
      </c>
      <c r="BA323" s="16" t="str">
        <f>IF(48&gt;$D323,"",IF($E323=1,EOMONTH(EDATE(Bonds!$I323,6*(48-1)),0),EDATE(Bonds!$I323,6*(48-1))))</f>
        <v/>
      </c>
      <c r="BB323" s="16" t="str">
        <f>IF(49&gt;$D323,"",IF($E323=1,EOMONTH(EDATE(Bonds!$I323,6*(49-1)),0),EDATE(Bonds!$I323,6*(49-1))))</f>
        <v/>
      </c>
      <c r="BC323" s="16" t="str">
        <f>IF(50&gt;$D323,"",IF($E323=1,EOMONTH(EDATE(Bonds!$I323,6*(50-1)),0),EDATE(Bonds!$I323,6*(50-1))))</f>
        <v/>
      </c>
      <c r="BD323" s="16" t="str">
        <f>IF(51&gt;$D323,"",IF($E323=1,EOMONTH(EDATE(Bonds!$I323,6*(51-1)),0),EDATE(Bonds!$I323,6*(51-1))))</f>
        <v/>
      </c>
      <c r="BE323" s="16" t="str">
        <f>IF(52&gt;$D323,"",IF($E323=1,EOMONTH(EDATE(Bonds!$I323,6*(52-1)),0),EDATE(Bonds!$I323,6*(52-1))))</f>
        <v/>
      </c>
      <c r="BF323" s="16" t="str">
        <f>IF(53&gt;$D323,"",IF($E323=1,EOMONTH(EDATE(Bonds!$I323,6*(53-1)),0),EDATE(Bonds!$I323,6*(53-1))))</f>
        <v/>
      </c>
      <c r="BG323" s="16" t="str">
        <f>IF(54&gt;$D323,"",IF($E323=1,EOMONTH(EDATE(Bonds!$I323,6*(54-1)),0),EDATE(Bonds!$I323,6*(54-1))))</f>
        <v/>
      </c>
      <c r="BH323" s="16" t="str">
        <f>IF(55&gt;$D323,"",IF($E323=1,EOMONTH(EDATE(Bonds!$I323,6*(55-1)),0),EDATE(Bonds!$I323,6*(55-1))))</f>
        <v/>
      </c>
      <c r="BI323" s="16" t="str">
        <f>IF(56&gt;$D323,"",IF($E323=1,EOMONTH(EDATE(Bonds!$I323,6*(56-1)),0),EDATE(Bonds!$I323,6*(56-1))))</f>
        <v/>
      </c>
      <c r="BJ323" s="16" t="str">
        <f>IF(57&gt;$D323,"",IF($E323=1,EOMONTH(EDATE(Bonds!$I323,6*(57-1)),0),EDATE(Bonds!$I323,6*(57-1))))</f>
        <v/>
      </c>
      <c r="BK323" s="16" t="str">
        <f>IF(58&gt;$D323,"",IF($E323=1,EOMONTH(EDATE(Bonds!$I323,6*(58-1)),0),EDATE(Bonds!$I323,6*(58-1))))</f>
        <v/>
      </c>
      <c r="BL323" s="16" t="str">
        <f>IF(59&gt;$D323,"",IF($E323=1,EOMONTH(EDATE(Bonds!$I323,6*(59-1)),0),EDATE(Bonds!$I323,6*(59-1))))</f>
        <v/>
      </c>
      <c r="BM323" s="16" t="str">
        <f>IF(60&gt;$D323,"",IF($E323=1,EOMONTH(EDATE(Bonds!$I323,6*(60-1)),0),EDATE(Bonds!$I323,6*(60-1))))</f>
        <v/>
      </c>
      <c r="BO323" s="22">
        <f t="shared" si="485"/>
        <v>3.7565785405683505E-2</v>
      </c>
      <c r="BP323" s="22">
        <f t="shared" si="486"/>
        <v>4.0160676278393273E-2</v>
      </c>
      <c r="BQ323" s="22">
        <f t="shared" si="487"/>
        <v>4.1870554774944578E-2</v>
      </c>
      <c r="BR323" s="22">
        <f t="shared" si="488"/>
        <v>4.2944346408813706E-2</v>
      </c>
      <c r="BS323" s="22">
        <f t="shared" si="489"/>
        <v>4.3623509349526628E-2</v>
      </c>
      <c r="BT323" s="22">
        <f t="shared" si="490"/>
        <v>4.4041581237153717E-2</v>
      </c>
      <c r="BU323" s="22">
        <f t="shared" si="491"/>
        <v>4.4317074211346924E-2</v>
      </c>
      <c r="BV323" s="22">
        <f t="shared" si="492"/>
        <v>4.4510349250378764E-2</v>
      </c>
      <c r="BW323" s="22">
        <f t="shared" si="493"/>
        <v>4.4674613164434704E-2</v>
      </c>
      <c r="BX323" s="22">
        <f t="shared" si="494"/>
        <v>4.4833625781918747E-2</v>
      </c>
      <c r="BY323" s="22">
        <f t="shared" si="495"/>
        <v>4.5010512910652625E-2</v>
      </c>
      <c r="BZ323" s="22">
        <f t="shared" si="496"/>
        <v>4.5210114329299472E-2</v>
      </c>
      <c r="CA323" s="22">
        <f t="shared" si="497"/>
        <v>4.5440922075908718E-2</v>
      </c>
      <c r="CB323" s="22">
        <f t="shared" si="498"/>
        <v>4.5696854602848114E-2</v>
      </c>
      <c r="CC323" s="22">
        <f t="shared" si="499"/>
        <v>4.5984524498779974E-2</v>
      </c>
      <c r="CD323" s="22">
        <f t="shared" si="500"/>
        <v>4.6291383442721178E-2</v>
      </c>
      <c r="CE323" s="22">
        <f t="shared" si="501"/>
        <v>4.6623645537634352E-2</v>
      </c>
      <c r="CF323" s="22">
        <f t="shared" si="502"/>
        <v>4.6966325803694697E-2</v>
      </c>
      <c r="CG323" s="22">
        <f t="shared" si="503"/>
        <v>4.7326545055286634E-2</v>
      </c>
      <c r="CH323" s="22">
        <f t="shared" si="504"/>
        <v>4.7690605889772114E-2</v>
      </c>
      <c r="CI323" s="22">
        <f t="shared" si="505"/>
        <v>4.8062733545475515E-2</v>
      </c>
      <c r="CJ323" s="22">
        <f t="shared" si="506"/>
        <v>4.8429443223478592E-2</v>
      </c>
      <c r="CK323" s="22">
        <f t="shared" si="507"/>
        <v>4.8799858255796857E-2</v>
      </c>
      <c r="CL323" s="22">
        <f t="shared" si="508"/>
        <v>4.9159299064806136E-2</v>
      </c>
      <c r="CM323" s="22">
        <f t="shared" si="509"/>
        <v>4.9517382545170303E-2</v>
      </c>
      <c r="CN323" s="22">
        <f t="shared" si="510"/>
        <v>4.986051383334713E-2</v>
      </c>
      <c r="CO323" s="22">
        <f t="shared" si="511"/>
        <v>5.0198416914347857E-2</v>
      </c>
      <c r="CP323" s="22">
        <f t="shared" si="512"/>
        <v>5.0520467743513063E-2</v>
      </c>
      <c r="CQ323" s="22">
        <f t="shared" si="513"/>
        <v>5.0832622154490456E-2</v>
      </c>
      <c r="CR323" s="22">
        <f t="shared" si="514"/>
        <v>5.1125631182393605E-2</v>
      </c>
      <c r="CS323" s="22">
        <f t="shared" si="515"/>
        <v>5.140851143245688E-2</v>
      </c>
      <c r="CT323" s="22">
        <f t="shared" si="516"/>
        <v>5.1671525730408396E-2</v>
      </c>
      <c r="CU323" s="22">
        <f t="shared" si="517"/>
        <v>5.1923018464972291E-2</v>
      </c>
      <c r="CV323" s="22">
        <f t="shared" si="518"/>
        <v>5.2154549575212379E-2</v>
      </c>
      <c r="CW323" s="22">
        <f t="shared" si="519"/>
        <v>5.2373661446977436E-2</v>
      </c>
      <c r="CX323" s="22">
        <f t="shared" si="520"/>
        <v>5.2574231354615371E-2</v>
      </c>
      <c r="CY323" s="22">
        <f t="shared" si="521"/>
        <v>5.2760712961394216E-2</v>
      </c>
      <c r="CZ323" s="22">
        <f t="shared" si="522"/>
        <v>5.29282837997146E-2</v>
      </c>
      <c r="DA323" s="22">
        <f t="shared" si="523"/>
        <v>5.3082672355175761E-2</v>
      </c>
      <c r="DB323" s="22">
        <f t="shared" si="524"/>
        <v>5.3219062249532649E-2</v>
      </c>
      <c r="DC323" s="22">
        <f t="shared" si="525"/>
        <v>5.3342238524867601E-2</v>
      </c>
      <c r="DD323" s="22">
        <f t="shared" si="526"/>
        <v>5.3448475761631316E-2</v>
      </c>
      <c r="DE323" s="22">
        <f t="shared" si="527"/>
        <v>5.3541620883853808E-2</v>
      </c>
      <c r="DF323" s="22">
        <f t="shared" si="528"/>
        <v>5.3619365202149487E-2</v>
      </c>
      <c r="DG323" s="22" t="str">
        <f t="shared" si="529"/>
        <v/>
      </c>
      <c r="DH323" s="22" t="str">
        <f t="shared" si="530"/>
        <v/>
      </c>
      <c r="DI323" s="22" t="str">
        <f t="shared" si="531"/>
        <v/>
      </c>
      <c r="DJ323" s="22" t="str">
        <f t="shared" si="532"/>
        <v/>
      </c>
      <c r="DK323" s="22" t="str">
        <f t="shared" si="533"/>
        <v/>
      </c>
      <c r="DL323" s="22" t="str">
        <f t="shared" si="534"/>
        <v/>
      </c>
      <c r="DM323" s="22" t="str">
        <f t="shared" si="535"/>
        <v/>
      </c>
      <c r="DN323" s="22" t="str">
        <f t="shared" si="536"/>
        <v/>
      </c>
      <c r="DO323" s="22" t="str">
        <f t="shared" si="537"/>
        <v/>
      </c>
      <c r="DP323" s="22" t="str">
        <f t="shared" si="538"/>
        <v/>
      </c>
      <c r="DQ323" s="22" t="str">
        <f t="shared" si="539"/>
        <v/>
      </c>
      <c r="DR323" s="22" t="str">
        <f t="shared" si="540"/>
        <v/>
      </c>
      <c r="DS323" s="22" t="str">
        <f t="shared" si="541"/>
        <v/>
      </c>
      <c r="DT323" s="22" t="str">
        <f t="shared" si="542"/>
        <v/>
      </c>
      <c r="DU323" s="22" t="str">
        <f t="shared" si="543"/>
        <v/>
      </c>
      <c r="DV323" s="22" t="str">
        <f t="shared" si="544"/>
        <v/>
      </c>
      <c r="DX323" s="18">
        <f t="shared" si="545"/>
        <v>1.5516029306085022</v>
      </c>
      <c r="DY323" s="18">
        <f t="shared" si="546"/>
        <v>1.5202728409259407</v>
      </c>
      <c r="DZ323" s="18">
        <f t="shared" si="547"/>
        <v>1.4867849041517107</v>
      </c>
      <c r="EA323" s="18">
        <f t="shared" si="548"/>
        <v>1.4534336918343245</v>
      </c>
      <c r="EB323" s="18">
        <f t="shared" si="549"/>
        <v>1.4201939515933852</v>
      </c>
      <c r="EC323" s="18">
        <f t="shared" si="550"/>
        <v>1.3882423818792804</v>
      </c>
      <c r="ED323" s="18">
        <f t="shared" si="551"/>
        <v>1.3565682046381609</v>
      </c>
      <c r="EE323" s="18">
        <f t="shared" si="552"/>
        <v>1.3261360844588661</v>
      </c>
      <c r="EF323" s="18">
        <f t="shared" si="553"/>
        <v>1.2958194981864892</v>
      </c>
      <c r="EG323" s="18">
        <f t="shared" si="554"/>
        <v>1.2664841006827461</v>
      </c>
      <c r="EH323" s="18">
        <f t="shared" si="555"/>
        <v>1.2370452848971636</v>
      </c>
      <c r="EI323" s="18">
        <f t="shared" si="556"/>
        <v>1.2082183493144878</v>
      </c>
      <c r="EJ323" s="18">
        <f t="shared" si="557"/>
        <v>1.1793068761347896</v>
      </c>
      <c r="EK323" s="18">
        <f t="shared" si="558"/>
        <v>1.1510580497642211</v>
      </c>
      <c r="EL323" s="18">
        <f t="shared" si="559"/>
        <v>1.1225203630068643</v>
      </c>
      <c r="EM323" s="18">
        <f t="shared" si="560"/>
        <v>1.0946275471356761</v>
      </c>
      <c r="EN323" s="18">
        <f t="shared" si="561"/>
        <v>1.0664724402215096</v>
      </c>
      <c r="EO323" s="18">
        <f t="shared" si="562"/>
        <v>1.0390004082363293</v>
      </c>
      <c r="EP323" s="18">
        <f t="shared" si="563"/>
        <v>1.0113356403525255</v>
      </c>
      <c r="EQ323" s="18">
        <f t="shared" si="564"/>
        <v>0.98427055316136614</v>
      </c>
      <c r="ER323" s="18">
        <f t="shared" si="565"/>
        <v>0.95725121238985267</v>
      </c>
      <c r="ES323" s="18">
        <f t="shared" si="566"/>
        <v>0.93104883573469965</v>
      </c>
      <c r="ET323" s="18">
        <f t="shared" si="567"/>
        <v>0.90483387709474339</v>
      </c>
      <c r="EU323" s="18">
        <f t="shared" si="568"/>
        <v>0.87949684164526087</v>
      </c>
      <c r="EV323" s="18">
        <f t="shared" si="569"/>
        <v>0.85423099459056318</v>
      </c>
      <c r="EW323" s="18">
        <f t="shared" si="570"/>
        <v>0.82988901123311876</v>
      </c>
      <c r="EX323" s="18">
        <f t="shared" si="571"/>
        <v>0.80568942394903997</v>
      </c>
      <c r="EY323" s="18">
        <f t="shared" si="572"/>
        <v>0.78231541571319818</v>
      </c>
      <c r="EZ323" s="18">
        <f t="shared" si="573"/>
        <v>0.75927073581739779</v>
      </c>
      <c r="FA323" s="18">
        <f t="shared" si="574"/>
        <v>0.73719008693069155</v>
      </c>
      <c r="FB323" s="18">
        <f t="shared" si="575"/>
        <v>0.71535137323129383</v>
      </c>
      <c r="FC323" s="18">
        <f t="shared" si="576"/>
        <v>0.69447304003922961</v>
      </c>
      <c r="FD323" s="18">
        <f t="shared" si="577"/>
        <v>0.67386630946165882</v>
      </c>
      <c r="FE323" s="18">
        <f t="shared" si="578"/>
        <v>0.65420360566105451</v>
      </c>
      <c r="FF323" s="18">
        <f t="shared" si="579"/>
        <v>0.63483104600464801</v>
      </c>
      <c r="FG323" s="18">
        <f t="shared" si="580"/>
        <v>0.6162757719672074</v>
      </c>
      <c r="FH323" s="18">
        <f t="shared" si="581"/>
        <v>0.59812359052366493</v>
      </c>
      <c r="FI323" s="18">
        <f t="shared" si="582"/>
        <v>0.58085490244782312</v>
      </c>
      <c r="FJ323" s="18">
        <f t="shared" si="583"/>
        <v>0.56388767417057195</v>
      </c>
      <c r="FK323" s="18">
        <f t="shared" si="584"/>
        <v>0.54776456228846071</v>
      </c>
      <c r="FL323" s="18">
        <f t="shared" si="585"/>
        <v>0.53193918208002311</v>
      </c>
      <c r="FM323" s="18">
        <f t="shared" si="586"/>
        <v>0.51691506910195373</v>
      </c>
      <c r="FN323" s="18">
        <f t="shared" si="587"/>
        <v>0.50218070190420883</v>
      </c>
      <c r="FO323" s="18">
        <f t="shared" si="588"/>
        <v>31.728254683111679</v>
      </c>
      <c r="FP323" s="18">
        <f t="shared" si="589"/>
        <v>0</v>
      </c>
      <c r="FQ323" s="18">
        <f t="shared" si="590"/>
        <v>0</v>
      </c>
      <c r="FR323" s="18">
        <f t="shared" si="591"/>
        <v>0</v>
      </c>
      <c r="FS323" s="18">
        <f t="shared" si="592"/>
        <v>0</v>
      </c>
      <c r="FT323" s="18">
        <f t="shared" si="593"/>
        <v>0</v>
      </c>
      <c r="FU323" s="18">
        <f t="shared" si="594"/>
        <v>0</v>
      </c>
      <c r="FV323" s="18">
        <f t="shared" si="595"/>
        <v>0</v>
      </c>
      <c r="FW323" s="18">
        <f t="shared" si="596"/>
        <v>0</v>
      </c>
      <c r="FX323" s="18">
        <f t="shared" si="597"/>
        <v>0</v>
      </c>
      <c r="FY323" s="18">
        <f t="shared" si="598"/>
        <v>0</v>
      </c>
      <c r="FZ323" s="18">
        <f t="shared" si="599"/>
        <v>0</v>
      </c>
      <c r="GA323" s="18">
        <f t="shared" si="600"/>
        <v>0</v>
      </c>
      <c r="GB323" s="18">
        <f t="shared" si="601"/>
        <v>0</v>
      </c>
      <c r="GC323" s="18">
        <f t="shared" si="602"/>
        <v>0</v>
      </c>
      <c r="GD323" s="18">
        <f t="shared" si="603"/>
        <v>0</v>
      </c>
      <c r="GE323" s="18">
        <f t="shared" si="604"/>
        <v>0</v>
      </c>
    </row>
    <row r="324" spans="1:187" x14ac:dyDescent="0.2">
      <c r="A324">
        <v>321</v>
      </c>
      <c r="B324" s="16">
        <f>Bonds!B324</f>
        <v>54285</v>
      </c>
      <c r="C324" s="17">
        <f>Bonds!C324</f>
        <v>3</v>
      </c>
      <c r="D324">
        <f>Bonds!Q324</f>
        <v>44</v>
      </c>
      <c r="E324">
        <f t="shared" ref="E324:E356" si="605">IF(DAY(B324)=DAY(EOMONTH(B324,0)),1,0)</f>
        <v>0</v>
      </c>
      <c r="F324" s="16">
        <f>IF(1&gt;$D324,"",IF($E324=1,EOMONTH(EDATE(Bonds!$I324,6*(1-1)),0),EDATE(Bonds!$I324,6*(1-1))))</f>
        <v>46433</v>
      </c>
      <c r="G324" s="16">
        <f>IF(2&gt;$D324,"",IF($E324=1,EOMONTH(EDATE(Bonds!$I324,6*(2-1)),0),EDATE(Bonds!$I324,6*(2-1))))</f>
        <v>46614</v>
      </c>
      <c r="H324" s="16">
        <f>IF(3&gt;$D324,"",IF($E324=1,EOMONTH(EDATE(Bonds!$I324,6*(3-1)),0),EDATE(Bonds!$I324,6*(3-1))))</f>
        <v>46798</v>
      </c>
      <c r="I324" s="16">
        <f>IF(4&gt;$D324,"",IF($E324=1,EOMONTH(EDATE(Bonds!$I324,6*(4-1)),0),EDATE(Bonds!$I324,6*(4-1))))</f>
        <v>46980</v>
      </c>
      <c r="J324" s="16">
        <f>IF(5&gt;$D324,"",IF($E324=1,EOMONTH(EDATE(Bonds!$I324,6*(5-1)),0),EDATE(Bonds!$I324,6*(5-1))))</f>
        <v>47164</v>
      </c>
      <c r="K324" s="16">
        <f>IF(6&gt;$D324,"",IF($E324=1,EOMONTH(EDATE(Bonds!$I324,6*(6-1)),0),EDATE(Bonds!$I324,6*(6-1))))</f>
        <v>47345</v>
      </c>
      <c r="L324" s="16">
        <f>IF(7&gt;$D324,"",IF($E324=1,EOMONTH(EDATE(Bonds!$I324,6*(7-1)),0),EDATE(Bonds!$I324,6*(7-1))))</f>
        <v>47529</v>
      </c>
      <c r="M324" s="16">
        <f>IF(8&gt;$D324,"",IF($E324=1,EOMONTH(EDATE(Bonds!$I324,6*(8-1)),0),EDATE(Bonds!$I324,6*(8-1))))</f>
        <v>47710</v>
      </c>
      <c r="N324" s="16">
        <f>IF(9&gt;$D324,"",IF($E324=1,EOMONTH(EDATE(Bonds!$I324,6*(9-1)),0),EDATE(Bonds!$I324,6*(9-1))))</f>
        <v>47894</v>
      </c>
      <c r="O324" s="16">
        <f>IF(10&gt;$D324,"",IF($E324=1,EOMONTH(EDATE(Bonds!$I324,6*(10-1)),0),EDATE(Bonds!$I324,6*(10-1))))</f>
        <v>48075</v>
      </c>
      <c r="P324" s="16">
        <f>IF(11&gt;$D324,"",IF($E324=1,EOMONTH(EDATE(Bonds!$I324,6*(11-1)),0),EDATE(Bonds!$I324,6*(11-1))))</f>
        <v>48259</v>
      </c>
      <c r="Q324" s="16">
        <f>IF(12&gt;$D324,"",IF($E324=1,EOMONTH(EDATE(Bonds!$I324,6*(12-1)),0),EDATE(Bonds!$I324,6*(12-1))))</f>
        <v>48441</v>
      </c>
      <c r="R324" s="16">
        <f>IF(13&gt;$D324,"",IF($E324=1,EOMONTH(EDATE(Bonds!$I324,6*(13-1)),0),EDATE(Bonds!$I324,6*(13-1))))</f>
        <v>48625</v>
      </c>
      <c r="S324" s="16">
        <f>IF(14&gt;$D324,"",IF($E324=1,EOMONTH(EDATE(Bonds!$I324,6*(14-1)),0),EDATE(Bonds!$I324,6*(14-1))))</f>
        <v>48806</v>
      </c>
      <c r="T324" s="16">
        <f>IF(15&gt;$D324,"",IF($E324=1,EOMONTH(EDATE(Bonds!$I324,6*(15-1)),0),EDATE(Bonds!$I324,6*(15-1))))</f>
        <v>48990</v>
      </c>
      <c r="U324" s="16">
        <f>IF(16&gt;$D324,"",IF($E324=1,EOMONTH(EDATE(Bonds!$I324,6*(16-1)),0),EDATE(Bonds!$I324,6*(16-1))))</f>
        <v>49171</v>
      </c>
      <c r="V324" s="16">
        <f>IF(17&gt;$D324,"",IF($E324=1,EOMONTH(EDATE(Bonds!$I324,6*(17-1)),0),EDATE(Bonds!$I324,6*(17-1))))</f>
        <v>49355</v>
      </c>
      <c r="W324" s="16">
        <f>IF(18&gt;$D324,"",IF($E324=1,EOMONTH(EDATE(Bonds!$I324,6*(18-1)),0),EDATE(Bonds!$I324,6*(18-1))))</f>
        <v>49536</v>
      </c>
      <c r="X324" s="16">
        <f>IF(19&gt;$D324,"",IF($E324=1,EOMONTH(EDATE(Bonds!$I324,6*(19-1)),0),EDATE(Bonds!$I324,6*(19-1))))</f>
        <v>49720</v>
      </c>
      <c r="Y324" s="16">
        <f>IF(20&gt;$D324,"",IF($E324=1,EOMONTH(EDATE(Bonds!$I324,6*(20-1)),0),EDATE(Bonds!$I324,6*(20-1))))</f>
        <v>49902</v>
      </c>
      <c r="Z324" s="16">
        <f>IF(21&gt;$D324,"",IF($E324=1,EOMONTH(EDATE(Bonds!$I324,6*(21-1)),0),EDATE(Bonds!$I324,6*(21-1))))</f>
        <v>50086</v>
      </c>
      <c r="AA324" s="16">
        <f>IF(22&gt;$D324,"",IF($E324=1,EOMONTH(EDATE(Bonds!$I324,6*(22-1)),0),EDATE(Bonds!$I324,6*(22-1))))</f>
        <v>50267</v>
      </c>
      <c r="AB324" s="16">
        <f>IF(23&gt;$D324,"",IF($E324=1,EOMONTH(EDATE(Bonds!$I324,6*(23-1)),0),EDATE(Bonds!$I324,6*(23-1))))</f>
        <v>50451</v>
      </c>
      <c r="AC324" s="16">
        <f>IF(24&gt;$D324,"",IF($E324=1,EOMONTH(EDATE(Bonds!$I324,6*(24-1)),0),EDATE(Bonds!$I324,6*(24-1))))</f>
        <v>50632</v>
      </c>
      <c r="AD324" s="16">
        <f>IF(25&gt;$D324,"",IF($E324=1,EOMONTH(EDATE(Bonds!$I324,6*(25-1)),0),EDATE(Bonds!$I324,6*(25-1))))</f>
        <v>50816</v>
      </c>
      <c r="AE324" s="16">
        <f>IF(26&gt;$D324,"",IF($E324=1,EOMONTH(EDATE(Bonds!$I324,6*(26-1)),0),EDATE(Bonds!$I324,6*(26-1))))</f>
        <v>50997</v>
      </c>
      <c r="AF324" s="16">
        <f>IF(27&gt;$D324,"",IF($E324=1,EOMONTH(EDATE(Bonds!$I324,6*(27-1)),0),EDATE(Bonds!$I324,6*(27-1))))</f>
        <v>51181</v>
      </c>
      <c r="AG324" s="16">
        <f>IF(28&gt;$D324,"",IF($E324=1,EOMONTH(EDATE(Bonds!$I324,6*(28-1)),0),EDATE(Bonds!$I324,6*(28-1))))</f>
        <v>51363</v>
      </c>
      <c r="AH324" s="16">
        <f>IF(29&gt;$D324,"",IF($E324=1,EOMONTH(EDATE(Bonds!$I324,6*(29-1)),0),EDATE(Bonds!$I324,6*(29-1))))</f>
        <v>51547</v>
      </c>
      <c r="AI324" s="16">
        <f>IF(30&gt;$D324,"",IF($E324=1,EOMONTH(EDATE(Bonds!$I324,6*(30-1)),0),EDATE(Bonds!$I324,6*(30-1))))</f>
        <v>51728</v>
      </c>
      <c r="AJ324" s="16">
        <f>IF(31&gt;$D324,"",IF($E324=1,EOMONTH(EDATE(Bonds!$I324,6*(31-1)),0),EDATE(Bonds!$I324,6*(31-1))))</f>
        <v>51912</v>
      </c>
      <c r="AK324" s="16">
        <f>IF(32&gt;$D324,"",IF($E324=1,EOMONTH(EDATE(Bonds!$I324,6*(32-1)),0),EDATE(Bonds!$I324,6*(32-1))))</f>
        <v>52093</v>
      </c>
      <c r="AL324" s="16">
        <f>IF(33&gt;$D324,"",IF($E324=1,EOMONTH(EDATE(Bonds!$I324,6*(33-1)),0),EDATE(Bonds!$I324,6*(33-1))))</f>
        <v>52277</v>
      </c>
      <c r="AM324" s="16">
        <f>IF(34&gt;$D324,"",IF($E324=1,EOMONTH(EDATE(Bonds!$I324,6*(34-1)),0),EDATE(Bonds!$I324,6*(34-1))))</f>
        <v>52458</v>
      </c>
      <c r="AN324" s="16">
        <f>IF(35&gt;$D324,"",IF($E324=1,EOMONTH(EDATE(Bonds!$I324,6*(35-1)),0),EDATE(Bonds!$I324,6*(35-1))))</f>
        <v>52642</v>
      </c>
      <c r="AO324" s="16">
        <f>IF(36&gt;$D324,"",IF($E324=1,EOMONTH(EDATE(Bonds!$I324,6*(36-1)),0),EDATE(Bonds!$I324,6*(36-1))))</f>
        <v>52824</v>
      </c>
      <c r="AP324" s="16">
        <f>IF(37&gt;$D324,"",IF($E324=1,EOMONTH(EDATE(Bonds!$I324,6*(37-1)),0),EDATE(Bonds!$I324,6*(37-1))))</f>
        <v>53008</v>
      </c>
      <c r="AQ324" s="16">
        <f>IF(38&gt;$D324,"",IF($E324=1,EOMONTH(EDATE(Bonds!$I324,6*(38-1)),0),EDATE(Bonds!$I324,6*(38-1))))</f>
        <v>53189</v>
      </c>
      <c r="AR324" s="16">
        <f>IF(39&gt;$D324,"",IF($E324=1,EOMONTH(EDATE(Bonds!$I324,6*(39-1)),0),EDATE(Bonds!$I324,6*(39-1))))</f>
        <v>53373</v>
      </c>
      <c r="AS324" s="16">
        <f>IF(40&gt;$D324,"",IF($E324=1,EOMONTH(EDATE(Bonds!$I324,6*(40-1)),0),EDATE(Bonds!$I324,6*(40-1))))</f>
        <v>53554</v>
      </c>
      <c r="AT324" s="16">
        <f>IF(41&gt;$D324,"",IF($E324=1,EOMONTH(EDATE(Bonds!$I324,6*(41-1)),0),EDATE(Bonds!$I324,6*(41-1))))</f>
        <v>53738</v>
      </c>
      <c r="AU324" s="16">
        <f>IF(42&gt;$D324,"",IF($E324=1,EOMONTH(EDATE(Bonds!$I324,6*(42-1)),0),EDATE(Bonds!$I324,6*(42-1))))</f>
        <v>53919</v>
      </c>
      <c r="AV324" s="16">
        <f>IF(43&gt;$D324,"",IF($E324=1,EOMONTH(EDATE(Bonds!$I324,6*(43-1)),0),EDATE(Bonds!$I324,6*(43-1))))</f>
        <v>54103</v>
      </c>
      <c r="AW324" s="16">
        <f>IF(44&gt;$D324,"",IF($E324=1,EOMONTH(EDATE(Bonds!$I324,6*(44-1)),0),EDATE(Bonds!$I324,6*(44-1))))</f>
        <v>54285</v>
      </c>
      <c r="AX324" s="16" t="str">
        <f>IF(45&gt;$D324,"",IF($E324=1,EOMONTH(EDATE(Bonds!$I324,6*(45-1)),0),EDATE(Bonds!$I324,6*(45-1))))</f>
        <v/>
      </c>
      <c r="AY324" s="16" t="str">
        <f>IF(46&gt;$D324,"",IF($E324=1,EOMONTH(EDATE(Bonds!$I324,6*(46-1)),0),EDATE(Bonds!$I324,6*(46-1))))</f>
        <v/>
      </c>
      <c r="AZ324" s="16" t="str">
        <f>IF(47&gt;$D324,"",IF($E324=1,EOMONTH(EDATE(Bonds!$I324,6*(47-1)),0),EDATE(Bonds!$I324,6*(47-1))))</f>
        <v/>
      </c>
      <c r="BA324" s="16" t="str">
        <f>IF(48&gt;$D324,"",IF($E324=1,EOMONTH(EDATE(Bonds!$I324,6*(48-1)),0),EDATE(Bonds!$I324,6*(48-1))))</f>
        <v/>
      </c>
      <c r="BB324" s="16" t="str">
        <f>IF(49&gt;$D324,"",IF($E324=1,EOMONTH(EDATE(Bonds!$I324,6*(49-1)),0),EDATE(Bonds!$I324,6*(49-1))))</f>
        <v/>
      </c>
      <c r="BC324" s="16" t="str">
        <f>IF(50&gt;$D324,"",IF($E324=1,EOMONTH(EDATE(Bonds!$I324,6*(50-1)),0),EDATE(Bonds!$I324,6*(50-1))))</f>
        <v/>
      </c>
      <c r="BD324" s="16" t="str">
        <f>IF(51&gt;$D324,"",IF($E324=1,EOMONTH(EDATE(Bonds!$I324,6*(51-1)),0),EDATE(Bonds!$I324,6*(51-1))))</f>
        <v/>
      </c>
      <c r="BE324" s="16" t="str">
        <f>IF(52&gt;$D324,"",IF($E324=1,EOMONTH(EDATE(Bonds!$I324,6*(52-1)),0),EDATE(Bonds!$I324,6*(52-1))))</f>
        <v/>
      </c>
      <c r="BF324" s="16" t="str">
        <f>IF(53&gt;$D324,"",IF($E324=1,EOMONTH(EDATE(Bonds!$I324,6*(53-1)),0),EDATE(Bonds!$I324,6*(53-1))))</f>
        <v/>
      </c>
      <c r="BG324" s="16" t="str">
        <f>IF(54&gt;$D324,"",IF($E324=1,EOMONTH(EDATE(Bonds!$I324,6*(54-1)),0),EDATE(Bonds!$I324,6*(54-1))))</f>
        <v/>
      </c>
      <c r="BH324" s="16" t="str">
        <f>IF(55&gt;$D324,"",IF($E324=1,EOMONTH(EDATE(Bonds!$I324,6*(55-1)),0),EDATE(Bonds!$I324,6*(55-1))))</f>
        <v/>
      </c>
      <c r="BI324" s="16" t="str">
        <f>IF(56&gt;$D324,"",IF($E324=1,EOMONTH(EDATE(Bonds!$I324,6*(56-1)),0),EDATE(Bonds!$I324,6*(56-1))))</f>
        <v/>
      </c>
      <c r="BJ324" s="16" t="str">
        <f>IF(57&gt;$D324,"",IF($E324=1,EOMONTH(EDATE(Bonds!$I324,6*(57-1)),0),EDATE(Bonds!$I324,6*(57-1))))</f>
        <v/>
      </c>
      <c r="BK324" s="16" t="str">
        <f>IF(58&gt;$D324,"",IF($E324=1,EOMONTH(EDATE(Bonds!$I324,6*(58-1)),0),EDATE(Bonds!$I324,6*(58-1))))</f>
        <v/>
      </c>
      <c r="BL324" s="16" t="str">
        <f>IF(59&gt;$D324,"",IF($E324=1,EOMONTH(EDATE(Bonds!$I324,6*(59-1)),0),EDATE(Bonds!$I324,6*(59-1))))</f>
        <v/>
      </c>
      <c r="BM324" s="16" t="str">
        <f>IF(60&gt;$D324,"",IF($E324=1,EOMONTH(EDATE(Bonds!$I324,6*(60-1)),0),EDATE(Bonds!$I324,6*(60-1))))</f>
        <v/>
      </c>
      <c r="BO324" s="22">
        <f t="shared" ref="BO324:BO356" si="606">IF(F324="","",Sv_beta0+Sv_beta1*(1-EXP(-((F324-Settle)/365)/Sv_tau1))/(((F324-Settle)/365)/Sv_tau1)+Sv_beta2*((1-EXP(-((F324-Settle)/365)/Sv_tau1))/(((F324-Settle)/365)/Sv_tau1)-EXP(-((F324-Settle)/365)/Sv_tau1))+Sv_beta3*((1-EXP(-((F324-Settle)/365)/Sv_tau2))/(((F324-Settle)/365)/Sv_tau2)-EXP(-((F324-Settle)/365)/Sv_tau2)))</f>
        <v>3.9020657449939315E-2</v>
      </c>
      <c r="BP324" s="22">
        <f t="shared" ref="BP324:BP356" si="607">IF(G324="","",Sv_beta0+Sv_beta1*(1-EXP(-((G324-Settle)/365)/Sv_tau1))/(((G324-Settle)/365)/Sv_tau1)+Sv_beta2*((1-EXP(-((G324-Settle)/365)/Sv_tau1))/(((G324-Settle)/365)/Sv_tau1)-EXP(-((G324-Settle)/365)/Sv_tau1))+Sv_beta3*((1-EXP(-((G324-Settle)/365)/Sv_tau2))/(((G324-Settle)/365)/Sv_tau2)-EXP(-((G324-Settle)/365)/Sv_tau2)))</f>
        <v>4.1110910077221674E-2</v>
      </c>
      <c r="BQ324" s="22">
        <f t="shared" ref="BQ324:BQ356" si="608">IF(H324="","",Sv_beta0+Sv_beta1*(1-EXP(-((H324-Settle)/365)/Sv_tau1))/(((H324-Settle)/365)/Sv_tau1)+Sv_beta2*((1-EXP(-((H324-Settle)/365)/Sv_tau1))/(((H324-Settle)/365)/Sv_tau1)-EXP(-((H324-Settle)/365)/Sv_tau1))+Sv_beta3*((1-EXP(-((H324-Settle)/365)/Sv_tau2))/(((H324-Settle)/365)/Sv_tau2)-EXP(-((H324-Settle)/365)/Sv_tau2)))</f>
        <v>4.2474903504774571E-2</v>
      </c>
      <c r="BR324" s="22">
        <f t="shared" ref="BR324:BR356" si="609">IF(I324="","",Sv_beta0+Sv_beta1*(1-EXP(-((I324-Settle)/365)/Sv_tau1))/(((I324-Settle)/365)/Sv_tau1)+Sv_beta2*((1-EXP(-((I324-Settle)/365)/Sv_tau1))/(((I324-Settle)/365)/Sv_tau1)-EXP(-((I324-Settle)/365)/Sv_tau1))+Sv_beta3*((1-EXP(-((I324-Settle)/365)/Sv_tau2))/(((I324-Settle)/365)/Sv_tau2)-EXP(-((I324-Settle)/365)/Sv_tau2)))</f>
        <v>4.3324176224102208E-2</v>
      </c>
      <c r="BS324" s="22">
        <f t="shared" ref="BS324:BS356" si="610">IF(J324="","",Sv_beta0+Sv_beta1*(1-EXP(-((J324-Settle)/365)/Sv_tau1))/(((J324-Settle)/365)/Sv_tau1)+Sv_beta2*((1-EXP(-((J324-Settle)/365)/Sv_tau1))/(((J324-Settle)/365)/Sv_tau1)-EXP(-((J324-Settle)/365)/Sv_tau1))+Sv_beta3*((1-EXP(-((J324-Settle)/365)/Sv_tau2))/(((J324-Settle)/365)/Sv_tau2)-EXP(-((J324-Settle)/365)/Sv_tau2)))</f>
        <v>4.3859676958404203E-2</v>
      </c>
      <c r="BT324" s="22">
        <f t="shared" ref="BT324:BT356" si="611">IF(K324="","",Sv_beta0+Sv_beta1*(1-EXP(-((K324-Settle)/365)/Sv_tau1))/(((K324-Settle)/365)/Sv_tau1)+Sv_beta2*((1-EXP(-((K324-Settle)/365)/Sv_tau1))/(((K324-Settle)/365)/Sv_tau1)-EXP(-((K324-Settle)/365)/Sv_tau1))+Sv_beta3*((1-EXP(-((K324-Settle)/365)/Sv_tau2))/(((K324-Settle)/365)/Sv_tau2)-EXP(-((K324-Settle)/365)/Sv_tau2)))</f>
        <v>4.4193064657407355E-2</v>
      </c>
      <c r="BU324" s="22">
        <f t="shared" ref="BU324:BU356" si="612">IF(L324="","",Sv_beta0+Sv_beta1*(1-EXP(-((L324-Settle)/365)/Sv_tau1))/(((L324-Settle)/365)/Sv_tau1)+Sv_beta2*((1-EXP(-((L324-Settle)/365)/Sv_tau1))/(((L324-Settle)/365)/Sv_tau1)-EXP(-((L324-Settle)/365)/Sv_tau1))+Sv_beta3*((1-EXP(-((L324-Settle)/365)/Sv_tau2))/(((L324-Settle)/365)/Sv_tau2)-EXP(-((L324-Settle)/365)/Sv_tau2)))</f>
        <v>4.4421617888674783E-2</v>
      </c>
      <c r="BV324" s="22">
        <f t="shared" ref="BV324:BV356" si="613">IF(M324="","",Sv_beta0+Sv_beta1*(1-EXP(-((M324-Settle)/365)/Sv_tau1))/(((M324-Settle)/365)/Sv_tau1)+Sv_beta2*((1-EXP(-((M324-Settle)/365)/Sv_tau1))/(((M324-Settle)/365)/Sv_tau1)-EXP(-((M324-Settle)/365)/Sv_tau1))+Sv_beta3*((1-EXP(-((M324-Settle)/365)/Sv_tau2))/(((M324-Settle)/365)/Sv_tau2)-EXP(-((M324-Settle)/365)/Sv_tau2)))</f>
        <v>4.4594344852586863E-2</v>
      </c>
      <c r="BW324" s="22">
        <f t="shared" ref="BW324:BW356" si="614">IF(N324="","",Sv_beta0+Sv_beta1*(1-EXP(-((N324-Settle)/365)/Sv_tau1))/(((N324-Settle)/365)/Sv_tau1)+Sv_beta2*((1-EXP(-((N324-Settle)/365)/Sv_tau1))/(((N324-Settle)/365)/Sv_tau1)-EXP(-((N324-Settle)/365)/Sv_tau1))+Sv_beta3*((1-EXP(-((N324-Settle)/365)/Sv_tau2))/(((N324-Settle)/365)/Sv_tau2)-EXP(-((N324-Settle)/365)/Sv_tau2)))</f>
        <v>4.4754437131412791E-2</v>
      </c>
      <c r="BX324" s="22">
        <f t="shared" ref="BX324:BX356" si="615">IF(O324="","",Sv_beta0+Sv_beta1*(1-EXP(-((O324-Settle)/365)/Sv_tau1))/(((O324-Settle)/365)/Sv_tau1)+Sv_beta2*((1-EXP(-((O324-Settle)/365)/Sv_tau1))/(((O324-Settle)/365)/Sv_tau1)-EXP(-((O324-Settle)/365)/Sv_tau1))+Sv_beta3*((1-EXP(-((O324-Settle)/365)/Sv_tau2))/(((O324-Settle)/365)/Sv_tau2)-EXP(-((O324-Settle)/365)/Sv_tau2)))</f>
        <v>4.4919387561918309E-2</v>
      </c>
      <c r="BY324" s="22">
        <f t="shared" ref="BY324:BY356" si="616">IF(P324="","",Sv_beta0+Sv_beta1*(1-EXP(-((P324-Settle)/365)/Sv_tau1))/(((P324-Settle)/365)/Sv_tau1)+Sv_beta2*((1-EXP(-((P324-Settle)/365)/Sv_tau1))/(((P324-Settle)/365)/Sv_tau1)-EXP(-((P324-Settle)/365)/Sv_tau1))+Sv_beta3*((1-EXP(-((P324-Settle)/365)/Sv_tau2))/(((P324-Settle)/365)/Sv_tau2)-EXP(-((P324-Settle)/365)/Sv_tau2)))</f>
        <v>4.5107990909957416E-2</v>
      </c>
      <c r="BZ324" s="22">
        <f t="shared" ref="BZ324:BZ356" si="617">IF(Q324="","",Sv_beta0+Sv_beta1*(1-EXP(-((Q324-Settle)/365)/Sv_tau1))/(((Q324-Settle)/365)/Sv_tau1)+Sv_beta2*((1-EXP(-((Q324-Settle)/365)/Sv_tau1))/(((Q324-Settle)/365)/Sv_tau1)-EXP(-((Q324-Settle)/365)/Sv_tau1))+Sv_beta3*((1-EXP(-((Q324-Settle)/365)/Sv_tau2))/(((Q324-Settle)/365)/Sv_tau2)-EXP(-((Q324-Settle)/365)/Sv_tau2)))</f>
        <v>4.5321776780841601E-2</v>
      </c>
      <c r="CA324" s="22">
        <f t="shared" ref="CA324:CA356" si="618">IF(R324="","",Sv_beta0+Sv_beta1*(1-EXP(-((R324-Settle)/365)/Sv_tau1))/(((R324-Settle)/365)/Sv_tau1)+Sv_beta2*((1-EXP(-((R324-Settle)/365)/Sv_tau1))/(((R324-Settle)/365)/Sv_tau1)-EXP(-((R324-Settle)/365)/Sv_tau1))+Sv_beta3*((1-EXP(-((R324-Settle)/365)/Sv_tau2))/(((R324-Settle)/365)/Sv_tau2)-EXP(-((R324-Settle)/365)/Sv_tau2)))</f>
        <v>4.5567503306295901E-2</v>
      </c>
      <c r="CB324" s="22">
        <f t="shared" ref="CB324:CB356" si="619">IF(S324="","",Sv_beta0+Sv_beta1*(1-EXP(-((S324-Settle)/365)/Sv_tau1))/(((S324-Settle)/365)/Sv_tau1)+Sv_beta2*((1-EXP(-((S324-Settle)/365)/Sv_tau1))/(((S324-Settle)/365)/Sv_tau1)-EXP(-((S324-Settle)/365)/Sv_tau1))+Sv_beta3*((1-EXP(-((S324-Settle)/365)/Sv_tau2))/(((S324-Settle)/365)/Sv_tau2)-EXP(-((S324-Settle)/365)/Sv_tau2)))</f>
        <v>4.583740404551357E-2</v>
      </c>
      <c r="CC324" s="22">
        <f t="shared" ref="CC324:CC356" si="620">IF(T324="","",Sv_beta0+Sv_beta1*(1-EXP(-((T324-Settle)/365)/Sv_tau1))/(((T324-Settle)/365)/Sv_tau1)+Sv_beta2*((1-EXP(-((T324-Settle)/365)/Sv_tau1))/(((T324-Settle)/365)/Sv_tau1)-EXP(-((T324-Settle)/365)/Sv_tau1))+Sv_beta3*((1-EXP(-((T324-Settle)/365)/Sv_tau2))/(((T324-Settle)/365)/Sv_tau2)-EXP(-((T324-Settle)/365)/Sv_tau2)))</f>
        <v>4.6137769365832942E-2</v>
      </c>
      <c r="CD324" s="22">
        <f t="shared" ref="CD324:CD356" si="621">IF(U324="","",Sv_beta0+Sv_beta1*(1-EXP(-((U324-Settle)/365)/Sv_tau1))/(((U324-Settle)/365)/Sv_tau1)+Sv_beta2*((1-EXP(-((U324-Settle)/365)/Sv_tau1))/(((U324-Settle)/365)/Sv_tau1)-EXP(-((U324-Settle)/365)/Sv_tau1))+Sv_beta3*((1-EXP(-((U324-Settle)/365)/Sv_tau2))/(((U324-Settle)/365)/Sv_tau2)-EXP(-((U324-Settle)/365)/Sv_tau2)))</f>
        <v>4.645521716226661E-2</v>
      </c>
      <c r="CE324" s="22">
        <f t="shared" ref="CE324:CE356" si="622">IF(V324="","",Sv_beta0+Sv_beta1*(1-EXP(-((V324-Settle)/365)/Sv_tau1))/(((V324-Settle)/365)/Sv_tau1)+Sv_beta2*((1-EXP(-((V324-Settle)/365)/Sv_tau1))/(((V324-Settle)/365)/Sv_tau1)-EXP(-((V324-Settle)/365)/Sv_tau1))+Sv_beta3*((1-EXP(-((V324-Settle)/365)/Sv_tau2))/(((V324-Settle)/365)/Sv_tau2)-EXP(-((V324-Settle)/365)/Sv_tau2)))</f>
        <v>4.6796125322790962E-2</v>
      </c>
      <c r="CF324" s="22">
        <f t="shared" ref="CF324:CF356" si="623">IF(W324="","",Sv_beta0+Sv_beta1*(1-EXP(-((W324-Settle)/365)/Sv_tau1))/(((W324-Settle)/365)/Sv_tau1)+Sv_beta2*((1-EXP(-((W324-Settle)/365)/Sv_tau1))/(((W324-Settle)/365)/Sv_tau1)-EXP(-((W324-Settle)/365)/Sv_tau1))+Sv_beta3*((1-EXP(-((W324-Settle)/365)/Sv_tau2))/(((W324-Settle)/365)/Sv_tau2)-EXP(-((W324-Settle)/365)/Sv_tau2)))</f>
        <v>4.7145200785802852E-2</v>
      </c>
      <c r="CG324" s="22">
        <f t="shared" ref="CG324:CG356" si="624">IF(X324="","",Sv_beta0+Sv_beta1*(1-EXP(-((X324-Settle)/365)/Sv_tau1))/(((X324-Settle)/365)/Sv_tau1)+Sv_beta2*((1-EXP(-((X324-Settle)/365)/Sv_tau1))/(((X324-Settle)/365)/Sv_tau1)-EXP(-((X324-Settle)/365)/Sv_tau1))+Sv_beta3*((1-EXP(-((X324-Settle)/365)/Sv_tau2))/(((X324-Settle)/365)/Sv_tau2)-EXP(-((X324-Settle)/365)/Sv_tau2)))</f>
        <v>4.7509852279928627E-2</v>
      </c>
      <c r="CH324" s="22">
        <f t="shared" ref="CH324:CH356" si="625">IF(Y324="","",Sv_beta0+Sv_beta1*(1-EXP(-((Y324-Settle)/365)/Sv_tau1))/(((Y324-Settle)/365)/Sv_tau1)+Sv_beta2*((1-EXP(-((Y324-Settle)/365)/Sv_tau1))/(((Y324-Settle)/365)/Sv_tau1)-EXP(-((Y324-Settle)/365)/Sv_tau1))+Sv_beta3*((1-EXP(-((Y324-Settle)/365)/Sv_tau2))/(((Y324-Settle)/365)/Sv_tau2)-EXP(-((Y324-Settle)/365)/Sv_tau2)))</f>
        <v>4.7876381656252784E-2</v>
      </c>
      <c r="CI324" s="22">
        <f t="shared" ref="CI324:CI356" si="626">IF(Z324="","",Sv_beta0+Sv_beta1*(1-EXP(-((Z324-Settle)/365)/Sv_tau1))/(((Z324-Settle)/365)/Sv_tau1)+Sv_beta2*((1-EXP(-((Z324-Settle)/365)/Sv_tau1))/(((Z324-Settle)/365)/Sv_tau1)-EXP(-((Z324-Settle)/365)/Sv_tau1))+Sv_beta3*((1-EXP(-((Z324-Settle)/365)/Sv_tau2))/(((Z324-Settle)/365)/Sv_tau2)-EXP(-((Z324-Settle)/365)/Sv_tau2)))</f>
        <v>4.8249241487260196E-2</v>
      </c>
      <c r="CJ324" s="22">
        <f t="shared" ref="CJ324:CJ356" si="627">IF(AA324="","",Sv_beta0+Sv_beta1*(1-EXP(-((AA324-Settle)/365)/Sv_tau1))/(((AA324-Settle)/365)/Sv_tau1)+Sv_beta2*((1-EXP(-((AA324-Settle)/365)/Sv_tau1))/(((AA324-Settle)/365)/Sv_tau1)-EXP(-((AA324-Settle)/365)/Sv_tau1))+Sv_beta3*((1-EXP(-((AA324-Settle)/365)/Sv_tau2))/(((AA324-Settle)/365)/Sv_tau2)-EXP(-((AA324-Settle)/365)/Sv_tau2)))</f>
        <v>4.8615125031018294E-2</v>
      </c>
      <c r="CK324" s="22">
        <f t="shared" ref="CK324:CK356" si="628">IF(AB324="","",Sv_beta0+Sv_beta1*(1-EXP(-((AB324-Settle)/365)/Sv_tau1))/(((AB324-Settle)/365)/Sv_tau1)+Sv_beta2*((1-EXP(-((AB324-Settle)/365)/Sv_tau1))/(((AB324-Settle)/365)/Sv_tau1)-EXP(-((AB324-Settle)/365)/Sv_tau1))+Sv_beta3*((1-EXP(-((AB324-Settle)/365)/Sv_tau2))/(((AB324-Settle)/365)/Sv_tau2)-EXP(-((AB324-Settle)/365)/Sv_tau2)))</f>
        <v>4.8983317960358812E-2</v>
      </c>
      <c r="CL324" s="22">
        <f t="shared" ref="CL324:CL356" si="629">IF(AC324="","",Sv_beta0+Sv_beta1*(1-EXP(-((AC324-Settle)/365)/Sv_tau1))/(((AC324-Settle)/365)/Sv_tau1)+Sv_beta2*((1-EXP(-((AC324-Settle)/365)/Sv_tau1))/(((AC324-Settle)/365)/Sv_tau1)-EXP(-((AC324-Settle)/365)/Sv_tau1))+Sv_beta3*((1-EXP(-((AC324-Settle)/365)/Sv_tau2))/(((AC324-Settle)/365)/Sv_tau2)-EXP(-((AC324-Settle)/365)/Sv_tau2)))</f>
        <v>4.9339393167434041E-2</v>
      </c>
      <c r="CM324" s="22">
        <f t="shared" ref="CM324:CM356" si="630">IF(AD324="","",Sv_beta0+Sv_beta1*(1-EXP(-((AD324-Settle)/365)/Sv_tau1))/(((AD324-Settle)/365)/Sv_tau1)+Sv_beta2*((1-EXP(-((AD324-Settle)/365)/Sv_tau1))/(((AD324-Settle)/365)/Sv_tau1)-EXP(-((AD324-Settle)/365)/Sv_tau1))+Sv_beta3*((1-EXP(-((AD324-Settle)/365)/Sv_tau2))/(((AD324-Settle)/365)/Sv_tau2)-EXP(-((AD324-Settle)/365)/Sv_tau2)))</f>
        <v>4.9693029322884663E-2</v>
      </c>
      <c r="CN324" s="22">
        <f t="shared" ref="CN324:CN356" si="631">IF(AE324="","",Sv_beta0+Sv_beta1*(1-EXP(-((AE324-Settle)/365)/Sv_tau1))/(((AE324-Settle)/365)/Sv_tau1)+Sv_beta2*((1-EXP(-((AE324-Settle)/365)/Sv_tau1))/(((AE324-Settle)/365)/Sv_tau1)-EXP(-((AE324-Settle)/365)/Sv_tau1))+Sv_beta3*((1-EXP(-((AE324-Settle)/365)/Sv_tau2))/(((AE324-Settle)/365)/Sv_tau2)-EXP(-((AE324-Settle)/365)/Sv_tau2)))</f>
        <v>5.0030933085680324E-2</v>
      </c>
      <c r="CO324" s="22">
        <f t="shared" ref="CO324:CO356" si="632">IF(AF324="","",Sv_beta0+Sv_beta1*(1-EXP(-((AF324-Settle)/365)/Sv_tau1))/(((AF324-Settle)/365)/Sv_tau1)+Sv_beta2*((1-EXP(-((AF324-Settle)/365)/Sv_tau1))/(((AF324-Settle)/365)/Sv_tau1)-EXP(-((AF324-Settle)/365)/Sv_tau1))+Sv_beta3*((1-EXP(-((AF324-Settle)/365)/Sv_tau2))/(((AF324-Settle)/365)/Sv_tau2)-EXP(-((AF324-Settle)/365)/Sv_tau2)))</f>
        <v>5.0362800518050539E-2</v>
      </c>
      <c r="CP324" s="22">
        <f t="shared" ref="CP324:CP356" si="633">IF(AG324="","",Sv_beta0+Sv_beta1*(1-EXP(-((AG324-Settle)/365)/Sv_tau1))/(((AG324-Settle)/365)/Sv_tau1)+Sv_beta2*((1-EXP(-((AG324-Settle)/365)/Sv_tau1))/(((AG324-Settle)/365)/Sv_tau1)-EXP(-((AG324-Settle)/365)/Sv_tau1))+Sv_beta3*((1-EXP(-((AG324-Settle)/365)/Sv_tau2))/(((AG324-Settle)/365)/Sv_tau2)-EXP(-((AG324-Settle)/365)/Sv_tau2)))</f>
        <v>5.0678294681596112E-2</v>
      </c>
      <c r="CQ324" s="22">
        <f t="shared" ref="CQ324:CQ356" si="634">IF(AH324="","",Sv_beta0+Sv_beta1*(1-EXP(-((AH324-Settle)/365)/Sv_tau1))/(((AH324-Settle)/365)/Sv_tau1)+Sv_beta2*((1-EXP(-((AH324-Settle)/365)/Sv_tau1))/(((AH324-Settle)/365)/Sv_tau1)-EXP(-((AH324-Settle)/365)/Sv_tau1))+Sv_beta3*((1-EXP(-((AH324-Settle)/365)/Sv_tau2))/(((AH324-Settle)/365)/Sv_tau2)-EXP(-((AH324-Settle)/365)/Sv_tau2)))</f>
        <v>5.098334388969953E-2</v>
      </c>
      <c r="CR324" s="22">
        <f t="shared" ref="CR324:CR356" si="635">IF(AI324="","",Sv_beta0+Sv_beta1*(1-EXP(-((AI324-Settle)/365)/Sv_tau1))/(((AI324-Settle)/365)/Sv_tau1)+Sv_beta2*((1-EXP(-((AI324-Settle)/365)/Sv_tau1))/(((AI324-Settle)/365)/Sv_tau1)-EXP(-((AI324-Settle)/365)/Sv_tau1))+Sv_beta3*((1-EXP(-((AI324-Settle)/365)/Sv_tau2))/(((AI324-Settle)/365)/Sv_tau2)-EXP(-((AI324-Settle)/365)/Sv_tau2)))</f>
        <v>5.1268996476874704E-2</v>
      </c>
      <c r="CS324" s="22">
        <f t="shared" ref="CS324:CS356" si="636">IF(AJ324="","",Sv_beta0+Sv_beta1*(1-EXP(-((AJ324-Settle)/365)/Sv_tau1))/(((AJ324-Settle)/365)/Sv_tau1)+Sv_beta2*((1-EXP(-((AJ324-Settle)/365)/Sv_tau1))/(((AJ324-Settle)/365)/Sv_tau1)-EXP(-((AJ324-Settle)/365)/Sv_tau1))+Sv_beta3*((1-EXP(-((AJ324-Settle)/365)/Sv_tau2))/(((AJ324-Settle)/365)/Sv_tau2)-EXP(-((AJ324-Settle)/365)/Sv_tau2)))</f>
        <v>5.1544114925173128E-2</v>
      </c>
      <c r="CT324" s="22">
        <f t="shared" ref="CT324:CT356" si="637">IF(AK324="","",Sv_beta0+Sv_beta1*(1-EXP(-((AK324-Settle)/365)/Sv_tau1))/(((AK324-Settle)/365)/Sv_tau1)+Sv_beta2*((1-EXP(-((AK324-Settle)/365)/Sv_tau1))/(((AK324-Settle)/365)/Sv_tau1)-EXP(-((AK324-Settle)/365)/Sv_tau1))+Sv_beta3*((1-EXP(-((AK324-Settle)/365)/Sv_tau2))/(((AK324-Settle)/365)/Sv_tau2)-EXP(-((AK324-Settle)/365)/Sv_tau2)))</f>
        <v>5.1799291672985331E-2</v>
      </c>
      <c r="CU324" s="22">
        <f t="shared" ref="CU324:CU356" si="638">IF(AL324="","",Sv_beta0+Sv_beta1*(1-EXP(-((AL324-Settle)/365)/Sv_tau1))/(((AL324-Settle)/365)/Sv_tau1)+Sv_beta2*((1-EXP(-((AL324-Settle)/365)/Sv_tau1))/(((AL324-Settle)/365)/Sv_tau1)-EXP(-((AL324-Settle)/365)/Sv_tau1))+Sv_beta3*((1-EXP(-((AL324-Settle)/365)/Sv_tau2))/(((AL324-Settle)/365)/Sv_tau2)-EXP(-((AL324-Settle)/365)/Sv_tau2)))</f>
        <v>5.2042679103669207E-2</v>
      </c>
      <c r="CV324" s="22">
        <f t="shared" ref="CV324:CV356" si="639">IF(AM324="","",Sv_beta0+Sv_beta1*(1-EXP(-((AM324-Settle)/365)/Sv_tau1))/(((AM324-Settle)/365)/Sv_tau1)+Sv_beta2*((1-EXP(-((AM324-Settle)/365)/Sv_tau1))/(((AM324-Settle)/365)/Sv_tau1)-EXP(-((AM324-Settle)/365)/Sv_tau1))+Sv_beta3*((1-EXP(-((AM324-Settle)/365)/Sv_tau2))/(((AM324-Settle)/365)/Sv_tau2)-EXP(-((AM324-Settle)/365)/Sv_tau2)))</f>
        <v>5.2266158686805723E-2</v>
      </c>
      <c r="CW324" s="22">
        <f t="shared" ref="CW324:CW356" si="640">IF(AN324="","",Sv_beta0+Sv_beta1*(1-EXP(-((AN324-Settle)/365)/Sv_tau1))/(((AN324-Settle)/365)/Sv_tau1)+Sv_beta2*((1-EXP(-((AN324-Settle)/365)/Sv_tau1))/(((AN324-Settle)/365)/Sv_tau1)-EXP(-((AN324-Settle)/365)/Sv_tau1))+Sv_beta3*((1-EXP(-((AN324-Settle)/365)/Sv_tau2))/(((AN324-Settle)/365)/Sv_tau2)-EXP(-((AN324-Settle)/365)/Sv_tau2)))</f>
        <v>5.2477056134175359E-2</v>
      </c>
      <c r="CX324" s="22">
        <f t="shared" ref="CX324:CX356" si="641">IF(AO324="","",Sv_beta0+Sv_beta1*(1-EXP(-((AO324-Settle)/365)/Sv_tau1))/(((AO324-Settle)/365)/Sv_tau1)+Sv_beta2*((1-EXP(-((AO324-Settle)/365)/Sv_tau1))/(((AO324-Settle)/365)/Sv_tau1)-EXP(-((AO324-Settle)/365)/Sv_tau1))+Sv_beta3*((1-EXP(-((AO324-Settle)/365)/Sv_tau2))/(((AO324-Settle)/365)/Sv_tau2)-EXP(-((AO324-Settle)/365)/Sv_tau2)))</f>
        <v>5.2669514104062953E-2</v>
      </c>
      <c r="CY324" s="22">
        <f t="shared" ref="CY324:CY356" si="642">IF(AP324="","",Sv_beta0+Sv_beta1*(1-EXP(-((AP324-Settle)/365)/Sv_tau1))/(((AP324-Settle)/365)/Sv_tau1)+Sv_beta2*((1-EXP(-((AP324-Settle)/365)/Sv_tau1))/(((AP324-Settle)/365)/Sv_tau1)-EXP(-((AP324-Settle)/365)/Sv_tau1))+Sv_beta3*((1-EXP(-((AP324-Settle)/365)/Sv_tau2))/(((AP324-Settle)/365)/Sv_tau2)-EXP(-((AP324-Settle)/365)/Sv_tau2)))</f>
        <v>5.2847844618136262E-2</v>
      </c>
      <c r="CZ324" s="22">
        <f t="shared" ref="CZ324:CZ356" si="643">IF(AQ324="","",Sv_beta0+Sv_beta1*(1-EXP(-((AQ324-Settle)/365)/Sv_tau1))/(((AQ324-Settle)/365)/Sv_tau1)+Sv_beta2*((1-EXP(-((AQ324-Settle)/365)/Sv_tau1))/(((AQ324-Settle)/365)/Sv_tau1)-EXP(-((AQ324-Settle)/365)/Sv_tau1))+Sv_beta3*((1-EXP(-((AQ324-Settle)/365)/Sv_tau2))/(((AQ324-Settle)/365)/Sv_tau2)-EXP(-((AQ324-Settle)/365)/Sv_tau2)))</f>
        <v>5.3007476521395709E-2</v>
      </c>
      <c r="DA324" s="22">
        <f t="shared" ref="DA324:DA356" si="644">IF(AR324="","",Sv_beta0+Sv_beta1*(1-EXP(-((AR324-Settle)/365)/Sv_tau1))/(((AR324-Settle)/365)/Sv_tau1)+Sv_beta2*((1-EXP(-((AR324-Settle)/365)/Sv_tau1))/(((AR324-Settle)/365)/Sv_tau1)-EXP(-((AR324-Settle)/365)/Sv_tau1))+Sv_beta3*((1-EXP(-((AR324-Settle)/365)/Sv_tau2))/(((AR324-Settle)/365)/Sv_tau2)-EXP(-((AR324-Settle)/365)/Sv_tau2)))</f>
        <v>5.3153901035930796E-2</v>
      </c>
      <c r="DB324" s="22">
        <f t="shared" ref="DB324:DB356" si="645">IF(AS324="","",Sv_beta0+Sv_beta1*(1-EXP(-((AS324-Settle)/365)/Sv_tau1))/(((AS324-Settle)/365)/Sv_tau1)+Sv_beta2*((1-EXP(-((AS324-Settle)/365)/Sv_tau1))/(((AS324-Settle)/365)/Sv_tau1)-EXP(-((AS324-Settle)/365)/Sv_tau1))+Sv_beta3*((1-EXP(-((AS324-Settle)/365)/Sv_tau2))/(((AS324-Settle)/365)/Sv_tau2)-EXP(-((AS324-Settle)/365)/Sv_tau2)))</f>
        <v>5.3282582625279684E-2</v>
      </c>
      <c r="DC324" s="22">
        <f t="shared" ref="DC324:DC356" si="646">IF(AT324="","",Sv_beta0+Sv_beta1*(1-EXP(-((AT324-Settle)/365)/Sv_tau1))/(((AT324-Settle)/365)/Sv_tau1)+Sv_beta2*((1-EXP(-((AT324-Settle)/365)/Sv_tau1))/(((AT324-Settle)/365)/Sv_tau1)-EXP(-((AT324-Settle)/365)/Sv_tau1))+Sv_beta3*((1-EXP(-((AT324-Settle)/365)/Sv_tau2))/(((AT324-Settle)/365)/Sv_tau2)-EXP(-((AT324-Settle)/365)/Sv_tau2)))</f>
        <v>5.3398068687222244E-2</v>
      </c>
      <c r="DD324" s="22">
        <f t="shared" ref="DD324:DD356" si="647">IF(AU324="","",Sv_beta0+Sv_beta1*(1-EXP(-((AU324-Settle)/365)/Sv_tau1))/(((AU324-Settle)/365)/Sv_tau1)+Sv_beta2*((1-EXP(-((AU324-Settle)/365)/Sv_tau1))/(((AU324-Settle)/365)/Sv_tau1)-EXP(-((AU324-Settle)/365)/Sv_tau1))+Sv_beta3*((1-EXP(-((AU324-Settle)/365)/Sv_tau2))/(((AU324-Settle)/365)/Sv_tau2)-EXP(-((AU324-Settle)/365)/Sv_tau2)))</f>
        <v>5.34968988888972E-2</v>
      </c>
      <c r="DE324" s="22">
        <f t="shared" ref="DE324:DE356" si="648">IF(AV324="","",Sv_beta0+Sv_beta1*(1-EXP(-((AV324-Settle)/365)/Sv_tau1))/(((AV324-Settle)/365)/Sv_tau1)+Sv_beta2*((1-EXP(-((AV324-Settle)/365)/Sv_tau1))/(((AV324-Settle)/365)/Sv_tau1)-EXP(-((AV324-Settle)/365)/Sv_tau1))+Sv_beta3*((1-EXP(-((AV324-Settle)/365)/Sv_tau2))/(((AV324-Settle)/365)/Sv_tau2)-EXP(-((AV324-Settle)/365)/Sv_tau2)))</f>
        <v>5.3582686441866624E-2</v>
      </c>
      <c r="DF324" s="22">
        <f t="shared" ref="DF324:DF356" si="649">IF(AW324="","",Sv_beta0+Sv_beta1*(1-EXP(-((AW324-Settle)/365)/Sv_tau1))/(((AW324-Settle)/365)/Sv_tau1)+Sv_beta2*((1-EXP(-((AW324-Settle)/365)/Sv_tau1))/(((AW324-Settle)/365)/Sv_tau1)-EXP(-((AW324-Settle)/365)/Sv_tau1))+Sv_beta3*((1-EXP(-((AW324-Settle)/365)/Sv_tau2))/(((AW324-Settle)/365)/Sv_tau2)-EXP(-((AW324-Settle)/365)/Sv_tau2)))</f>
        <v>5.3653333270063788E-2</v>
      </c>
      <c r="DG324" s="22" t="str">
        <f t="shared" ref="DG324:DG356" si="650">IF(AX324="","",Sv_beta0+Sv_beta1*(1-EXP(-((AX324-Settle)/365)/Sv_tau1))/(((AX324-Settle)/365)/Sv_tau1)+Sv_beta2*((1-EXP(-((AX324-Settle)/365)/Sv_tau1))/(((AX324-Settle)/365)/Sv_tau1)-EXP(-((AX324-Settle)/365)/Sv_tau1))+Sv_beta3*((1-EXP(-((AX324-Settle)/365)/Sv_tau2))/(((AX324-Settle)/365)/Sv_tau2)-EXP(-((AX324-Settle)/365)/Sv_tau2)))</f>
        <v/>
      </c>
      <c r="DH324" s="22" t="str">
        <f t="shared" ref="DH324:DH356" si="651">IF(AY324="","",Sv_beta0+Sv_beta1*(1-EXP(-((AY324-Settle)/365)/Sv_tau1))/(((AY324-Settle)/365)/Sv_tau1)+Sv_beta2*((1-EXP(-((AY324-Settle)/365)/Sv_tau1))/(((AY324-Settle)/365)/Sv_tau1)-EXP(-((AY324-Settle)/365)/Sv_tau1))+Sv_beta3*((1-EXP(-((AY324-Settle)/365)/Sv_tau2))/(((AY324-Settle)/365)/Sv_tau2)-EXP(-((AY324-Settle)/365)/Sv_tau2)))</f>
        <v/>
      </c>
      <c r="DI324" s="22" t="str">
        <f t="shared" ref="DI324:DI356" si="652">IF(AZ324="","",Sv_beta0+Sv_beta1*(1-EXP(-((AZ324-Settle)/365)/Sv_tau1))/(((AZ324-Settle)/365)/Sv_tau1)+Sv_beta2*((1-EXP(-((AZ324-Settle)/365)/Sv_tau1))/(((AZ324-Settle)/365)/Sv_tau1)-EXP(-((AZ324-Settle)/365)/Sv_tau1))+Sv_beta3*((1-EXP(-((AZ324-Settle)/365)/Sv_tau2))/(((AZ324-Settle)/365)/Sv_tau2)-EXP(-((AZ324-Settle)/365)/Sv_tau2)))</f>
        <v/>
      </c>
      <c r="DJ324" s="22" t="str">
        <f t="shared" ref="DJ324:DJ356" si="653">IF(BA324="","",Sv_beta0+Sv_beta1*(1-EXP(-((BA324-Settle)/365)/Sv_tau1))/(((BA324-Settle)/365)/Sv_tau1)+Sv_beta2*((1-EXP(-((BA324-Settle)/365)/Sv_tau1))/(((BA324-Settle)/365)/Sv_tau1)-EXP(-((BA324-Settle)/365)/Sv_tau1))+Sv_beta3*((1-EXP(-((BA324-Settle)/365)/Sv_tau2))/(((BA324-Settle)/365)/Sv_tau2)-EXP(-((BA324-Settle)/365)/Sv_tau2)))</f>
        <v/>
      </c>
      <c r="DK324" s="22" t="str">
        <f t="shared" ref="DK324:DK356" si="654">IF(BB324="","",Sv_beta0+Sv_beta1*(1-EXP(-((BB324-Settle)/365)/Sv_tau1))/(((BB324-Settle)/365)/Sv_tau1)+Sv_beta2*((1-EXP(-((BB324-Settle)/365)/Sv_tau1))/(((BB324-Settle)/365)/Sv_tau1)-EXP(-((BB324-Settle)/365)/Sv_tau1))+Sv_beta3*((1-EXP(-((BB324-Settle)/365)/Sv_tau2))/(((BB324-Settle)/365)/Sv_tau2)-EXP(-((BB324-Settle)/365)/Sv_tau2)))</f>
        <v/>
      </c>
      <c r="DL324" s="22" t="str">
        <f t="shared" ref="DL324:DL356" si="655">IF(BC324="","",Sv_beta0+Sv_beta1*(1-EXP(-((BC324-Settle)/365)/Sv_tau1))/(((BC324-Settle)/365)/Sv_tau1)+Sv_beta2*((1-EXP(-((BC324-Settle)/365)/Sv_tau1))/(((BC324-Settle)/365)/Sv_tau1)-EXP(-((BC324-Settle)/365)/Sv_tau1))+Sv_beta3*((1-EXP(-((BC324-Settle)/365)/Sv_tau2))/(((BC324-Settle)/365)/Sv_tau2)-EXP(-((BC324-Settle)/365)/Sv_tau2)))</f>
        <v/>
      </c>
      <c r="DM324" s="22" t="str">
        <f t="shared" ref="DM324:DM356" si="656">IF(BD324="","",Sv_beta0+Sv_beta1*(1-EXP(-((BD324-Settle)/365)/Sv_tau1))/(((BD324-Settle)/365)/Sv_tau1)+Sv_beta2*((1-EXP(-((BD324-Settle)/365)/Sv_tau1))/(((BD324-Settle)/365)/Sv_tau1)-EXP(-((BD324-Settle)/365)/Sv_tau1))+Sv_beta3*((1-EXP(-((BD324-Settle)/365)/Sv_tau2))/(((BD324-Settle)/365)/Sv_tau2)-EXP(-((BD324-Settle)/365)/Sv_tau2)))</f>
        <v/>
      </c>
      <c r="DN324" s="22" t="str">
        <f t="shared" ref="DN324:DN356" si="657">IF(BE324="","",Sv_beta0+Sv_beta1*(1-EXP(-((BE324-Settle)/365)/Sv_tau1))/(((BE324-Settle)/365)/Sv_tau1)+Sv_beta2*((1-EXP(-((BE324-Settle)/365)/Sv_tau1))/(((BE324-Settle)/365)/Sv_tau1)-EXP(-((BE324-Settle)/365)/Sv_tau1))+Sv_beta3*((1-EXP(-((BE324-Settle)/365)/Sv_tau2))/(((BE324-Settle)/365)/Sv_tau2)-EXP(-((BE324-Settle)/365)/Sv_tau2)))</f>
        <v/>
      </c>
      <c r="DO324" s="22" t="str">
        <f t="shared" ref="DO324:DO356" si="658">IF(BF324="","",Sv_beta0+Sv_beta1*(1-EXP(-((BF324-Settle)/365)/Sv_tau1))/(((BF324-Settle)/365)/Sv_tau1)+Sv_beta2*((1-EXP(-((BF324-Settle)/365)/Sv_tau1))/(((BF324-Settle)/365)/Sv_tau1)-EXP(-((BF324-Settle)/365)/Sv_tau1))+Sv_beta3*((1-EXP(-((BF324-Settle)/365)/Sv_tau2))/(((BF324-Settle)/365)/Sv_tau2)-EXP(-((BF324-Settle)/365)/Sv_tau2)))</f>
        <v/>
      </c>
      <c r="DP324" s="22" t="str">
        <f t="shared" ref="DP324:DP356" si="659">IF(BG324="","",Sv_beta0+Sv_beta1*(1-EXP(-((BG324-Settle)/365)/Sv_tau1))/(((BG324-Settle)/365)/Sv_tau1)+Sv_beta2*((1-EXP(-((BG324-Settle)/365)/Sv_tau1))/(((BG324-Settle)/365)/Sv_tau1)-EXP(-((BG324-Settle)/365)/Sv_tau1))+Sv_beta3*((1-EXP(-((BG324-Settle)/365)/Sv_tau2))/(((BG324-Settle)/365)/Sv_tau2)-EXP(-((BG324-Settle)/365)/Sv_tau2)))</f>
        <v/>
      </c>
      <c r="DQ324" s="22" t="str">
        <f t="shared" ref="DQ324:DQ356" si="660">IF(BH324="","",Sv_beta0+Sv_beta1*(1-EXP(-((BH324-Settle)/365)/Sv_tau1))/(((BH324-Settle)/365)/Sv_tau1)+Sv_beta2*((1-EXP(-((BH324-Settle)/365)/Sv_tau1))/(((BH324-Settle)/365)/Sv_tau1)-EXP(-((BH324-Settle)/365)/Sv_tau1))+Sv_beta3*((1-EXP(-((BH324-Settle)/365)/Sv_tau2))/(((BH324-Settle)/365)/Sv_tau2)-EXP(-((BH324-Settle)/365)/Sv_tau2)))</f>
        <v/>
      </c>
      <c r="DR324" s="22" t="str">
        <f t="shared" ref="DR324:DR356" si="661">IF(BI324="","",Sv_beta0+Sv_beta1*(1-EXP(-((BI324-Settle)/365)/Sv_tau1))/(((BI324-Settle)/365)/Sv_tau1)+Sv_beta2*((1-EXP(-((BI324-Settle)/365)/Sv_tau1))/(((BI324-Settle)/365)/Sv_tau1)-EXP(-((BI324-Settle)/365)/Sv_tau1))+Sv_beta3*((1-EXP(-((BI324-Settle)/365)/Sv_tau2))/(((BI324-Settle)/365)/Sv_tau2)-EXP(-((BI324-Settle)/365)/Sv_tau2)))</f>
        <v/>
      </c>
      <c r="DS324" s="22" t="str">
        <f t="shared" ref="DS324:DS356" si="662">IF(BJ324="","",Sv_beta0+Sv_beta1*(1-EXP(-((BJ324-Settle)/365)/Sv_tau1))/(((BJ324-Settle)/365)/Sv_tau1)+Sv_beta2*((1-EXP(-((BJ324-Settle)/365)/Sv_tau1))/(((BJ324-Settle)/365)/Sv_tau1)-EXP(-((BJ324-Settle)/365)/Sv_tau1))+Sv_beta3*((1-EXP(-((BJ324-Settle)/365)/Sv_tau2))/(((BJ324-Settle)/365)/Sv_tau2)-EXP(-((BJ324-Settle)/365)/Sv_tau2)))</f>
        <v/>
      </c>
      <c r="DT324" s="22" t="str">
        <f t="shared" ref="DT324:DT356" si="663">IF(BK324="","",Sv_beta0+Sv_beta1*(1-EXP(-((BK324-Settle)/365)/Sv_tau1))/(((BK324-Settle)/365)/Sv_tau1)+Sv_beta2*((1-EXP(-((BK324-Settle)/365)/Sv_tau1))/(((BK324-Settle)/365)/Sv_tau1)-EXP(-((BK324-Settle)/365)/Sv_tau1))+Sv_beta3*((1-EXP(-((BK324-Settle)/365)/Sv_tau2))/(((BK324-Settle)/365)/Sv_tau2)-EXP(-((BK324-Settle)/365)/Sv_tau2)))</f>
        <v/>
      </c>
      <c r="DU324" s="22" t="str">
        <f t="shared" ref="DU324:DU356" si="664">IF(BL324="","",Sv_beta0+Sv_beta1*(1-EXP(-((BL324-Settle)/365)/Sv_tau1))/(((BL324-Settle)/365)/Sv_tau1)+Sv_beta2*((1-EXP(-((BL324-Settle)/365)/Sv_tau1))/(((BL324-Settle)/365)/Sv_tau1)-EXP(-((BL324-Settle)/365)/Sv_tau1))+Sv_beta3*((1-EXP(-((BL324-Settle)/365)/Sv_tau2))/(((BL324-Settle)/365)/Sv_tau2)-EXP(-((BL324-Settle)/365)/Sv_tau2)))</f>
        <v/>
      </c>
      <c r="DV324" s="22" t="str">
        <f t="shared" ref="DV324:DV356" si="665">IF(BM324="","",Sv_beta0+Sv_beta1*(1-EXP(-((BM324-Settle)/365)/Sv_tau1))/(((BM324-Settle)/365)/Sv_tau1)+Sv_beta2*((1-EXP(-((BM324-Settle)/365)/Sv_tau1))/(((BM324-Settle)/365)/Sv_tau1)-EXP(-((BM324-Settle)/365)/Sv_tau1))+Sv_beta3*((1-EXP(-((BM324-Settle)/365)/Sv_tau2))/(((BM324-Settle)/365)/Sv_tau2)-EXP(-((BM324-Settle)/365)/Sv_tau2)))</f>
        <v/>
      </c>
      <c r="DX324" s="18">
        <f t="shared" ref="DX324:DX356" si="666">IF(F324="",0,($C324/2+IF(1=$D324,100,0))*EXP(-BO324*((F324-Settle)/365)))</f>
        <v>1.4745607699733474</v>
      </c>
      <c r="DY324" s="18">
        <f t="shared" ref="DY324:DY356" si="667">IF(G324="",0,($C324/2+IF(2=$D324,100,0))*EXP(-BP324*((G324-Settle)/365)))</f>
        <v>1.443480745337429</v>
      </c>
      <c r="DZ324" s="18">
        <f t="shared" ref="DZ324:DZ356" si="668">IF(H324="",0,($C324/2+IF(3=$D324,100,0))*EXP(-BQ324*((H324-Settle)/365)))</f>
        <v>1.4111021543829021</v>
      </c>
      <c r="EA324" s="18">
        <f t="shared" ref="EA324:EA356" si="669">IF(I324="",0,($C324/2+IF(4=$D324,100,0))*EXP(-BR324*((I324-Settle)/365)))</f>
        <v>1.3792595155800063</v>
      </c>
      <c r="EB324" s="18">
        <f t="shared" ref="EB324:EB356" si="670">IF(J324="",0,($C324/2+IF(5=$D324,100,0))*EXP(-BS324*((J324-Settle)/365)))</f>
        <v>1.3476999934465057</v>
      </c>
      <c r="EC324" s="18">
        <f t="shared" ref="EC324:EC356" si="671">IF(K324="",0,($C324/2+IF(6=$D324,100,0))*EXP(-BT324*((K324-Settle)/365)))</f>
        <v>1.3174139452393905</v>
      </c>
      <c r="ED324" s="18">
        <f t="shared" ref="ED324:ED356" si="672">IF(L324="",0,($C324/2+IF(7=$D324,100,0))*EXP(-BU324*((L324-Settle)/365)))</f>
        <v>1.2873760297487731</v>
      </c>
      <c r="EE324" s="18">
        <f t="shared" ref="EE324:EE356" si="673">IF(M324="",0,($C324/2+IF(8=$D324,100,0))*EXP(-BV324*((M324-Settle)/365)))</f>
        <v>1.2584713665709548</v>
      </c>
      <c r="EF324" s="18">
        <f t="shared" ref="EF324:EF356" si="674">IF(N324="",0,($C324/2+IF(9=$D324,100,0))*EXP(-BW324*((N324-Settle)/365)))</f>
        <v>1.2296214543019988</v>
      </c>
      <c r="EG324" s="18">
        <f t="shared" ref="EG324:EG356" si="675">IF(O324="",0,($C324/2+IF(10=$D324,100,0))*EXP(-BX324*((O324-Settle)/365)))</f>
        <v>1.2016537187543541</v>
      </c>
      <c r="EH324" s="18">
        <f t="shared" ref="EH324:EH356" si="676">IF(P324="",0,($C324/2+IF(11=$D324,100,0))*EXP(-BY324*((P324-Settle)/365)))</f>
        <v>1.1735439693273328</v>
      </c>
      <c r="EI324" s="18">
        <f t="shared" ref="EI324:EI356" si="677">IF(Q324="",0,($C324/2+IF(12=$D324,100,0))*EXP(-BZ324*((Q324-Settle)/365)))</f>
        <v>1.1459868814263836</v>
      </c>
      <c r="EJ324" s="18">
        <f t="shared" ref="EJ324:EJ356" si="678">IF(R324="",0,($C324/2+IF(13=$D324,100,0))*EXP(-CA324*((R324-Settle)/365)))</f>
        <v>1.1183290004658566</v>
      </c>
      <c r="EK324" s="18">
        <f t="shared" ref="EK324:EK356" si="679">IF(S324="",0,($C324/2+IF(14=$D324,100,0))*EXP(-CB324*((S324-Settle)/365)))</f>
        <v>1.0912961107100732</v>
      </c>
      <c r="EL324" s="18">
        <f t="shared" ref="EL324:EL356" si="680">IF(T324="",0,($C324/2+IF(15=$D324,100,0))*EXP(-CC324*((T324-Settle)/365)))</f>
        <v>1.0639869621646865</v>
      </c>
      <c r="EM324" s="18">
        <f t="shared" ref="EM324:EM356" si="681">IF(U324="",0,($C324/2+IF(16=$D324,100,0))*EXP(-CD324*((U324-Settle)/365)))</f>
        <v>1.0373023109419179</v>
      </c>
      <c r="EN324" s="18">
        <f t="shared" ref="EN324:EN356" si="682">IF(V324="",0,($C324/2+IF(17=$D324,100,0))*EXP(-CE324*((V324-Settle)/365)))</f>
        <v>1.0103798188176296</v>
      </c>
      <c r="EO324" s="18">
        <f t="shared" ref="EO324:EO356" si="683">IF(W324="",0,($C324/2+IF(18=$D324,100,0))*EXP(-CF324*((W324-Settle)/365)))</f>
        <v>0.98412725074955087</v>
      </c>
      <c r="EP324" s="18">
        <f t="shared" ref="EP324:EP356" si="684">IF(X324="",0,($C324/2+IF(19=$D324,100,0))*EXP(-CG324*((X324-Settle)/365)))</f>
        <v>0.95771012818099477</v>
      </c>
      <c r="EQ324" s="18">
        <f t="shared" ref="EQ324:EQ356" si="685">IF(Y324="",0,($C324/2+IF(20=$D324,100,0))*EXP(-CH324*((Y324-Settle)/365)))</f>
        <v>0.93188657075006553</v>
      </c>
      <c r="ER324" s="18">
        <f t="shared" ref="ER324:ER356" si="686">IF(Z324="",0,($C324/2+IF(21=$D324,100,0))*EXP(-CI324*((Z324-Settle)/365)))</f>
        <v>0.90612842974015195</v>
      </c>
      <c r="ES324" s="18">
        <f t="shared" ref="ES324:ES356" si="687">IF(AA324="",0,($C324/2+IF(22=$D324,100,0))*EXP(-CJ324*((AA324-Settle)/365)))</f>
        <v>0.8811704198565079</v>
      </c>
      <c r="ET324" s="18">
        <f t="shared" ref="ET324:ET356" si="688">IF(AB324="",0,($C324/2+IF(23=$D324,100,0))*EXP(-CK324*((AB324-Settle)/365)))</f>
        <v>0.85622153697348025</v>
      </c>
      <c r="EU324" s="18">
        <f t="shared" ref="EU324:EU356" si="689">IF(AC324="",0,($C324/2+IF(24=$D324,100,0))*EXP(-CL324*((AC324-Settle)/365)))</f>
        <v>0.83212808217390632</v>
      </c>
      <c r="EV324" s="18">
        <f t="shared" ref="EV324:EV356" si="690">IF(AD324="",0,($C324/2+IF(25=$D324,100,0))*EXP(-CM324*((AD324-Settle)/365)))</f>
        <v>0.80812144757236148</v>
      </c>
      <c r="EW324" s="18">
        <f t="shared" ref="EW324:EW356" si="691">IF(AE324="",0,($C324/2+IF(26=$D324,100,0))*EXP(-CN324*((AE324-Settle)/365)))</f>
        <v>0.78501022958580879</v>
      </c>
      <c r="EX324" s="18">
        <f t="shared" ref="EX324:EX356" si="692">IF(AF324="",0,($C324/2+IF(27=$D324,100,0))*EXP(-CO324*((AF324-Settle)/365)))</f>
        <v>0.76205078120445324</v>
      </c>
      <c r="EY324" s="18">
        <f t="shared" ref="EY324:EY356" si="693">IF(AG324="",0,($C324/2+IF(28=$D324,100,0))*EXP(-CP324*((AG324-Settle)/365)))</f>
        <v>0.73988972469213188</v>
      </c>
      <c r="EZ324" s="18">
        <f t="shared" ref="EZ324:EZ356" si="694">IF(AH324="",0,($C324/2+IF(29=$D324,100,0))*EXP(-CQ324*((AH324-Settle)/365)))</f>
        <v>0.71805487089151288</v>
      </c>
      <c r="FA324" s="18">
        <f t="shared" ref="FA324:FA356" si="695">IF(AI324="",0,($C324/2+IF(30=$D324,100,0))*EXP(-CR324*((AI324-Settle)/365)))</f>
        <v>0.69714588987859405</v>
      </c>
      <c r="FB324" s="18">
        <f t="shared" ref="FB324:FB356" si="696">IF(AJ324="",0,($C324/2+IF(31=$D324,100,0))*EXP(-CS324*((AJ324-Settle)/365)))</f>
        <v>0.67647745132774939</v>
      </c>
      <c r="FC324" s="18">
        <f t="shared" ref="FC324:FC356" si="697">IF(AK324="",0,($C324/2+IF(32=$D324,100,0))*EXP(-CT324*((AK324-Settle)/365)))</f>
        <v>0.65672807089834306</v>
      </c>
      <c r="FD324" s="18">
        <f t="shared" ref="FD324:FD356" si="698">IF(AL324="",0,($C324/2+IF(33=$D324,100,0))*EXP(-CU324*((AL324-Settle)/365)))</f>
        <v>0.63724484992520103</v>
      </c>
      <c r="FE324" s="18">
        <f t="shared" ref="FE324:FE356" si="699">IF(AM324="",0,($C324/2+IF(34=$D324,100,0))*EXP(-CV324*((AM324-Settle)/365)))</f>
        <v>0.61866231364599444</v>
      </c>
      <c r="FF324" s="18">
        <f t="shared" ref="FF324:FF356" si="700">IF(AN324="",0,($C324/2+IF(35=$D324,100,0))*EXP(-CW324*((AN324-Settle)/365)))</f>
        <v>0.60036133607262498</v>
      </c>
      <c r="FG324" s="18">
        <f t="shared" ref="FG324:FG356" si="701">IF(AO324="",0,($C324/2+IF(36=$D324,100,0))*EXP(-CX324*((AO324-Settle)/365)))</f>
        <v>0.58283890881129485</v>
      </c>
      <c r="FH324" s="18">
        <f t="shared" ref="FH324:FH356" si="702">IF(AP324="",0,($C324/2+IF(37=$D324,100,0))*EXP(-CY324*((AP324-Settle)/365)))</f>
        <v>0.56570291906197756</v>
      </c>
      <c r="FI324" s="18">
        <f t="shared" ref="FI324:FI356" si="703">IF(AQ324="",0,($C324/2+IF(38=$D324,100,0))*EXP(-CZ324*((AQ324-Settle)/365)))</f>
        <v>0.54940596257220364</v>
      </c>
      <c r="FJ324" s="18">
        <f t="shared" ref="FJ324:FJ356" si="704">IF(AR324="",0,($C324/2+IF(39=$D324,100,0))*EXP(-DA324*((AR324-Settle)/365)))</f>
        <v>0.53339796233531611</v>
      </c>
      <c r="FK324" s="18">
        <f t="shared" ref="FK324:FK356" si="705">IF(AS324="",0,($C324/2+IF(40=$D324,100,0))*EXP(-DB324*((AS324-Settle)/365)))</f>
        <v>0.51819019592844706</v>
      </c>
      <c r="FL324" s="18">
        <f t="shared" ref="FL324:FL356" si="706">IF(AT324="",0,($C324/2+IF(41=$D324,100,0))*EXP(-DC324*((AT324-Settle)/365)))</f>
        <v>0.50326665576603424</v>
      </c>
      <c r="FM324" s="18">
        <f t="shared" ref="FM324:FM356" si="707">IF(AU324="",0,($C324/2+IF(42=$D324,100,0))*EXP(-DD324*((AU324-Settle)/365)))</f>
        <v>0.48910162037009797</v>
      </c>
      <c r="FN324" s="18">
        <f t="shared" ref="FN324:FN356" si="708">IF(AV324="",0,($C324/2+IF(43=$D324,100,0))*EXP(-DE324*((AV324-Settle)/365)))</f>
        <v>0.47521230472832771</v>
      </c>
      <c r="FO324" s="18">
        <f t="shared" ref="FO324:FO356" si="709">IF(AW324="",0,($C324/2+IF(44=$D324,100,0))*EXP(-DF324*((AW324-Settle)/365)))</f>
        <v>31.259751776335523</v>
      </c>
      <c r="FP324" s="18">
        <f t="shared" ref="FP324:FP356" si="710">IF(AX324="",0,($C324/2+IF(45=$D324,100,0))*EXP(-DG324*((AX324-Settle)/365)))</f>
        <v>0</v>
      </c>
      <c r="FQ324" s="18">
        <f t="shared" ref="FQ324:FQ356" si="711">IF(AY324="",0,($C324/2+IF(46=$D324,100,0))*EXP(-DH324*((AY324-Settle)/365)))</f>
        <v>0</v>
      </c>
      <c r="FR324" s="18">
        <f t="shared" ref="FR324:FR356" si="712">IF(AZ324="",0,($C324/2+IF(47=$D324,100,0))*EXP(-DI324*((AZ324-Settle)/365)))</f>
        <v>0</v>
      </c>
      <c r="FS324" s="18">
        <f t="shared" ref="FS324:FS356" si="713">IF(BA324="",0,($C324/2+IF(48=$D324,100,0))*EXP(-DJ324*((BA324-Settle)/365)))</f>
        <v>0</v>
      </c>
      <c r="FT324" s="18">
        <f t="shared" ref="FT324:FT356" si="714">IF(BB324="",0,($C324/2+IF(49=$D324,100,0))*EXP(-DK324*((BB324-Settle)/365)))</f>
        <v>0</v>
      </c>
      <c r="FU324" s="18">
        <f t="shared" ref="FU324:FU356" si="715">IF(BC324="",0,($C324/2+IF(50=$D324,100,0))*EXP(-DL324*((BC324-Settle)/365)))</f>
        <v>0</v>
      </c>
      <c r="FV324" s="18">
        <f t="shared" ref="FV324:FV356" si="716">IF(BD324="",0,($C324/2+IF(51=$D324,100,0))*EXP(-DM324*((BD324-Settle)/365)))</f>
        <v>0</v>
      </c>
      <c r="FW324" s="18">
        <f t="shared" ref="FW324:FW356" si="717">IF(BE324="",0,($C324/2+IF(52=$D324,100,0))*EXP(-DN324*((BE324-Settle)/365)))</f>
        <v>0</v>
      </c>
      <c r="FX324" s="18">
        <f t="shared" ref="FX324:FX356" si="718">IF(BF324="",0,($C324/2+IF(53=$D324,100,0))*EXP(-DO324*((BF324-Settle)/365)))</f>
        <v>0</v>
      </c>
      <c r="FY324" s="18">
        <f t="shared" ref="FY324:FY356" si="719">IF(BG324="",0,($C324/2+IF(54=$D324,100,0))*EXP(-DP324*((BG324-Settle)/365)))</f>
        <v>0</v>
      </c>
      <c r="FZ324" s="18">
        <f t="shared" ref="FZ324:FZ356" si="720">IF(BH324="",0,($C324/2+IF(55=$D324,100,0))*EXP(-DQ324*((BH324-Settle)/365)))</f>
        <v>0</v>
      </c>
      <c r="GA324" s="18">
        <f t="shared" ref="GA324:GA356" si="721">IF(BI324="",0,($C324/2+IF(56=$D324,100,0))*EXP(-DR324*((BI324-Settle)/365)))</f>
        <v>0</v>
      </c>
      <c r="GB324" s="18">
        <f t="shared" ref="GB324:GB356" si="722">IF(BJ324="",0,($C324/2+IF(57=$D324,100,0))*EXP(-DS324*((BJ324-Settle)/365)))</f>
        <v>0</v>
      </c>
      <c r="GC324" s="18">
        <f t="shared" ref="GC324:GC356" si="723">IF(BK324="",0,($C324/2+IF(58=$D324,100,0))*EXP(-DT324*((BK324-Settle)/365)))</f>
        <v>0</v>
      </c>
      <c r="GD324" s="18">
        <f t="shared" ref="GD324:GD356" si="724">IF(BL324="",0,($C324/2+IF(59=$D324,100,0))*EXP(-DU324*((BL324-Settle)/365)))</f>
        <v>0</v>
      </c>
      <c r="GE324" s="18">
        <f t="shared" ref="GE324:GE356" si="725">IF(BM324="",0,($C324/2+IF(60=$D324,100,0))*EXP(-DV324*((BM324-Settle)/365)))</f>
        <v>0</v>
      </c>
    </row>
    <row r="325" spans="1:187" x14ac:dyDescent="0.2">
      <c r="A325">
        <v>322</v>
      </c>
      <c r="B325" s="16">
        <f>Bonds!B325</f>
        <v>54377</v>
      </c>
      <c r="C325" s="17">
        <f>Bonds!C325</f>
        <v>3.375</v>
      </c>
      <c r="D325">
        <f>Bonds!Q325</f>
        <v>45</v>
      </c>
      <c r="E325">
        <f t="shared" si="605"/>
        <v>0</v>
      </c>
      <c r="F325" s="16">
        <f>IF(1&gt;$D325,"",IF($E325=1,EOMONTH(EDATE(Bonds!$I325,6*(1-1)),0),EDATE(Bonds!$I325,6*(1-1))))</f>
        <v>46341</v>
      </c>
      <c r="G325" s="16">
        <f>IF(2&gt;$D325,"",IF($E325=1,EOMONTH(EDATE(Bonds!$I325,6*(2-1)),0),EDATE(Bonds!$I325,6*(2-1))))</f>
        <v>46522</v>
      </c>
      <c r="H325" s="16">
        <f>IF(3&gt;$D325,"",IF($E325=1,EOMONTH(EDATE(Bonds!$I325,6*(3-1)),0),EDATE(Bonds!$I325,6*(3-1))))</f>
        <v>46706</v>
      </c>
      <c r="I325" s="16">
        <f>IF(4&gt;$D325,"",IF($E325=1,EOMONTH(EDATE(Bonds!$I325,6*(4-1)),0),EDATE(Bonds!$I325,6*(4-1))))</f>
        <v>46888</v>
      </c>
      <c r="J325" s="16">
        <f>IF(5&gt;$D325,"",IF($E325=1,EOMONTH(EDATE(Bonds!$I325,6*(5-1)),0),EDATE(Bonds!$I325,6*(5-1))))</f>
        <v>47072</v>
      </c>
      <c r="K325" s="16">
        <f>IF(6&gt;$D325,"",IF($E325=1,EOMONTH(EDATE(Bonds!$I325,6*(6-1)),0),EDATE(Bonds!$I325,6*(6-1))))</f>
        <v>47253</v>
      </c>
      <c r="L325" s="16">
        <f>IF(7&gt;$D325,"",IF($E325=1,EOMONTH(EDATE(Bonds!$I325,6*(7-1)),0),EDATE(Bonds!$I325,6*(7-1))))</f>
        <v>47437</v>
      </c>
      <c r="M325" s="16">
        <f>IF(8&gt;$D325,"",IF($E325=1,EOMONTH(EDATE(Bonds!$I325,6*(8-1)),0),EDATE(Bonds!$I325,6*(8-1))))</f>
        <v>47618</v>
      </c>
      <c r="N325" s="16">
        <f>IF(9&gt;$D325,"",IF($E325=1,EOMONTH(EDATE(Bonds!$I325,6*(9-1)),0),EDATE(Bonds!$I325,6*(9-1))))</f>
        <v>47802</v>
      </c>
      <c r="O325" s="16">
        <f>IF(10&gt;$D325,"",IF($E325=1,EOMONTH(EDATE(Bonds!$I325,6*(10-1)),0),EDATE(Bonds!$I325,6*(10-1))))</f>
        <v>47983</v>
      </c>
      <c r="P325" s="16">
        <f>IF(11&gt;$D325,"",IF($E325=1,EOMONTH(EDATE(Bonds!$I325,6*(11-1)),0),EDATE(Bonds!$I325,6*(11-1))))</f>
        <v>48167</v>
      </c>
      <c r="Q325" s="16">
        <f>IF(12&gt;$D325,"",IF($E325=1,EOMONTH(EDATE(Bonds!$I325,6*(12-1)),0),EDATE(Bonds!$I325,6*(12-1))))</f>
        <v>48349</v>
      </c>
      <c r="R325" s="16">
        <f>IF(13&gt;$D325,"",IF($E325=1,EOMONTH(EDATE(Bonds!$I325,6*(13-1)),0),EDATE(Bonds!$I325,6*(13-1))))</f>
        <v>48533</v>
      </c>
      <c r="S325" s="16">
        <f>IF(14&gt;$D325,"",IF($E325=1,EOMONTH(EDATE(Bonds!$I325,6*(14-1)),0),EDATE(Bonds!$I325,6*(14-1))))</f>
        <v>48714</v>
      </c>
      <c r="T325" s="16">
        <f>IF(15&gt;$D325,"",IF($E325=1,EOMONTH(EDATE(Bonds!$I325,6*(15-1)),0),EDATE(Bonds!$I325,6*(15-1))))</f>
        <v>48898</v>
      </c>
      <c r="U325" s="16">
        <f>IF(16&gt;$D325,"",IF($E325=1,EOMONTH(EDATE(Bonds!$I325,6*(16-1)),0),EDATE(Bonds!$I325,6*(16-1))))</f>
        <v>49079</v>
      </c>
      <c r="V325" s="16">
        <f>IF(17&gt;$D325,"",IF($E325=1,EOMONTH(EDATE(Bonds!$I325,6*(17-1)),0),EDATE(Bonds!$I325,6*(17-1))))</f>
        <v>49263</v>
      </c>
      <c r="W325" s="16">
        <f>IF(18&gt;$D325,"",IF($E325=1,EOMONTH(EDATE(Bonds!$I325,6*(18-1)),0),EDATE(Bonds!$I325,6*(18-1))))</f>
        <v>49444</v>
      </c>
      <c r="X325" s="16">
        <f>IF(19&gt;$D325,"",IF($E325=1,EOMONTH(EDATE(Bonds!$I325,6*(19-1)),0),EDATE(Bonds!$I325,6*(19-1))))</f>
        <v>49628</v>
      </c>
      <c r="Y325" s="16">
        <f>IF(20&gt;$D325,"",IF($E325=1,EOMONTH(EDATE(Bonds!$I325,6*(20-1)),0),EDATE(Bonds!$I325,6*(20-1))))</f>
        <v>49810</v>
      </c>
      <c r="Z325" s="16">
        <f>IF(21&gt;$D325,"",IF($E325=1,EOMONTH(EDATE(Bonds!$I325,6*(21-1)),0),EDATE(Bonds!$I325,6*(21-1))))</f>
        <v>49994</v>
      </c>
      <c r="AA325" s="16">
        <f>IF(22&gt;$D325,"",IF($E325=1,EOMONTH(EDATE(Bonds!$I325,6*(22-1)),0),EDATE(Bonds!$I325,6*(22-1))))</f>
        <v>50175</v>
      </c>
      <c r="AB325" s="16">
        <f>IF(23&gt;$D325,"",IF($E325=1,EOMONTH(EDATE(Bonds!$I325,6*(23-1)),0),EDATE(Bonds!$I325,6*(23-1))))</f>
        <v>50359</v>
      </c>
      <c r="AC325" s="16">
        <f>IF(24&gt;$D325,"",IF($E325=1,EOMONTH(EDATE(Bonds!$I325,6*(24-1)),0),EDATE(Bonds!$I325,6*(24-1))))</f>
        <v>50540</v>
      </c>
      <c r="AD325" s="16">
        <f>IF(25&gt;$D325,"",IF($E325=1,EOMONTH(EDATE(Bonds!$I325,6*(25-1)),0),EDATE(Bonds!$I325,6*(25-1))))</f>
        <v>50724</v>
      </c>
      <c r="AE325" s="16">
        <f>IF(26&gt;$D325,"",IF($E325=1,EOMONTH(EDATE(Bonds!$I325,6*(26-1)),0),EDATE(Bonds!$I325,6*(26-1))))</f>
        <v>50905</v>
      </c>
      <c r="AF325" s="16">
        <f>IF(27&gt;$D325,"",IF($E325=1,EOMONTH(EDATE(Bonds!$I325,6*(27-1)),0),EDATE(Bonds!$I325,6*(27-1))))</f>
        <v>51089</v>
      </c>
      <c r="AG325" s="16">
        <f>IF(28&gt;$D325,"",IF($E325=1,EOMONTH(EDATE(Bonds!$I325,6*(28-1)),0),EDATE(Bonds!$I325,6*(28-1))))</f>
        <v>51271</v>
      </c>
      <c r="AH325" s="16">
        <f>IF(29&gt;$D325,"",IF($E325=1,EOMONTH(EDATE(Bonds!$I325,6*(29-1)),0),EDATE(Bonds!$I325,6*(29-1))))</f>
        <v>51455</v>
      </c>
      <c r="AI325" s="16">
        <f>IF(30&gt;$D325,"",IF($E325=1,EOMONTH(EDATE(Bonds!$I325,6*(30-1)),0),EDATE(Bonds!$I325,6*(30-1))))</f>
        <v>51636</v>
      </c>
      <c r="AJ325" s="16">
        <f>IF(31&gt;$D325,"",IF($E325=1,EOMONTH(EDATE(Bonds!$I325,6*(31-1)),0),EDATE(Bonds!$I325,6*(31-1))))</f>
        <v>51820</v>
      </c>
      <c r="AK325" s="16">
        <f>IF(32&gt;$D325,"",IF($E325=1,EOMONTH(EDATE(Bonds!$I325,6*(32-1)),0),EDATE(Bonds!$I325,6*(32-1))))</f>
        <v>52001</v>
      </c>
      <c r="AL325" s="16">
        <f>IF(33&gt;$D325,"",IF($E325=1,EOMONTH(EDATE(Bonds!$I325,6*(33-1)),0),EDATE(Bonds!$I325,6*(33-1))))</f>
        <v>52185</v>
      </c>
      <c r="AM325" s="16">
        <f>IF(34&gt;$D325,"",IF($E325=1,EOMONTH(EDATE(Bonds!$I325,6*(34-1)),0),EDATE(Bonds!$I325,6*(34-1))))</f>
        <v>52366</v>
      </c>
      <c r="AN325" s="16">
        <f>IF(35&gt;$D325,"",IF($E325=1,EOMONTH(EDATE(Bonds!$I325,6*(35-1)),0),EDATE(Bonds!$I325,6*(35-1))))</f>
        <v>52550</v>
      </c>
      <c r="AO325" s="16">
        <f>IF(36&gt;$D325,"",IF($E325=1,EOMONTH(EDATE(Bonds!$I325,6*(36-1)),0),EDATE(Bonds!$I325,6*(36-1))))</f>
        <v>52732</v>
      </c>
      <c r="AP325" s="16">
        <f>IF(37&gt;$D325,"",IF($E325=1,EOMONTH(EDATE(Bonds!$I325,6*(37-1)),0),EDATE(Bonds!$I325,6*(37-1))))</f>
        <v>52916</v>
      </c>
      <c r="AQ325" s="16">
        <f>IF(38&gt;$D325,"",IF($E325=1,EOMONTH(EDATE(Bonds!$I325,6*(38-1)),0),EDATE(Bonds!$I325,6*(38-1))))</f>
        <v>53097</v>
      </c>
      <c r="AR325" s="16">
        <f>IF(39&gt;$D325,"",IF($E325=1,EOMONTH(EDATE(Bonds!$I325,6*(39-1)),0),EDATE(Bonds!$I325,6*(39-1))))</f>
        <v>53281</v>
      </c>
      <c r="AS325" s="16">
        <f>IF(40&gt;$D325,"",IF($E325=1,EOMONTH(EDATE(Bonds!$I325,6*(40-1)),0),EDATE(Bonds!$I325,6*(40-1))))</f>
        <v>53462</v>
      </c>
      <c r="AT325" s="16">
        <f>IF(41&gt;$D325,"",IF($E325=1,EOMONTH(EDATE(Bonds!$I325,6*(41-1)),0),EDATE(Bonds!$I325,6*(41-1))))</f>
        <v>53646</v>
      </c>
      <c r="AU325" s="16">
        <f>IF(42&gt;$D325,"",IF($E325=1,EOMONTH(EDATE(Bonds!$I325,6*(42-1)),0),EDATE(Bonds!$I325,6*(42-1))))</f>
        <v>53827</v>
      </c>
      <c r="AV325" s="16">
        <f>IF(43&gt;$D325,"",IF($E325=1,EOMONTH(EDATE(Bonds!$I325,6*(43-1)),0),EDATE(Bonds!$I325,6*(43-1))))</f>
        <v>54011</v>
      </c>
      <c r="AW325" s="16">
        <f>IF(44&gt;$D325,"",IF($E325=1,EOMONTH(EDATE(Bonds!$I325,6*(44-1)),0),EDATE(Bonds!$I325,6*(44-1))))</f>
        <v>54193</v>
      </c>
      <c r="AX325" s="16">
        <f>IF(45&gt;$D325,"",IF($E325=1,EOMONTH(EDATE(Bonds!$I325,6*(45-1)),0),EDATE(Bonds!$I325,6*(45-1))))</f>
        <v>54377</v>
      </c>
      <c r="AY325" s="16" t="str">
        <f>IF(46&gt;$D325,"",IF($E325=1,EOMONTH(EDATE(Bonds!$I325,6*(46-1)),0),EDATE(Bonds!$I325,6*(46-1))))</f>
        <v/>
      </c>
      <c r="AZ325" s="16" t="str">
        <f>IF(47&gt;$D325,"",IF($E325=1,EOMONTH(EDATE(Bonds!$I325,6*(47-1)),0),EDATE(Bonds!$I325,6*(47-1))))</f>
        <v/>
      </c>
      <c r="BA325" s="16" t="str">
        <f>IF(48&gt;$D325,"",IF($E325=1,EOMONTH(EDATE(Bonds!$I325,6*(48-1)),0),EDATE(Bonds!$I325,6*(48-1))))</f>
        <v/>
      </c>
      <c r="BB325" s="16" t="str">
        <f>IF(49&gt;$D325,"",IF($E325=1,EOMONTH(EDATE(Bonds!$I325,6*(49-1)),0),EDATE(Bonds!$I325,6*(49-1))))</f>
        <v/>
      </c>
      <c r="BC325" s="16" t="str">
        <f>IF(50&gt;$D325,"",IF($E325=1,EOMONTH(EDATE(Bonds!$I325,6*(50-1)),0),EDATE(Bonds!$I325,6*(50-1))))</f>
        <v/>
      </c>
      <c r="BD325" s="16" t="str">
        <f>IF(51&gt;$D325,"",IF($E325=1,EOMONTH(EDATE(Bonds!$I325,6*(51-1)),0),EDATE(Bonds!$I325,6*(51-1))))</f>
        <v/>
      </c>
      <c r="BE325" s="16" t="str">
        <f>IF(52&gt;$D325,"",IF($E325=1,EOMONTH(EDATE(Bonds!$I325,6*(52-1)),0),EDATE(Bonds!$I325,6*(52-1))))</f>
        <v/>
      </c>
      <c r="BF325" s="16" t="str">
        <f>IF(53&gt;$D325,"",IF($E325=1,EOMONTH(EDATE(Bonds!$I325,6*(53-1)),0),EDATE(Bonds!$I325,6*(53-1))))</f>
        <v/>
      </c>
      <c r="BG325" s="16" t="str">
        <f>IF(54&gt;$D325,"",IF($E325=1,EOMONTH(EDATE(Bonds!$I325,6*(54-1)),0),EDATE(Bonds!$I325,6*(54-1))))</f>
        <v/>
      </c>
      <c r="BH325" s="16" t="str">
        <f>IF(55&gt;$D325,"",IF($E325=1,EOMONTH(EDATE(Bonds!$I325,6*(55-1)),0),EDATE(Bonds!$I325,6*(55-1))))</f>
        <v/>
      </c>
      <c r="BI325" s="16" t="str">
        <f>IF(56&gt;$D325,"",IF($E325=1,EOMONTH(EDATE(Bonds!$I325,6*(56-1)),0),EDATE(Bonds!$I325,6*(56-1))))</f>
        <v/>
      </c>
      <c r="BJ325" s="16" t="str">
        <f>IF(57&gt;$D325,"",IF($E325=1,EOMONTH(EDATE(Bonds!$I325,6*(57-1)),0),EDATE(Bonds!$I325,6*(57-1))))</f>
        <v/>
      </c>
      <c r="BK325" s="16" t="str">
        <f>IF(58&gt;$D325,"",IF($E325=1,EOMONTH(EDATE(Bonds!$I325,6*(58-1)),0),EDATE(Bonds!$I325,6*(58-1))))</f>
        <v/>
      </c>
      <c r="BL325" s="16" t="str">
        <f>IF(59&gt;$D325,"",IF($E325=1,EOMONTH(EDATE(Bonds!$I325,6*(59-1)),0),EDATE(Bonds!$I325,6*(59-1))))</f>
        <v/>
      </c>
      <c r="BM325" s="16" t="str">
        <f>IF(60&gt;$D325,"",IF($E325=1,EOMONTH(EDATE(Bonds!$I325,6*(60-1)),0),EDATE(Bonds!$I325,6*(60-1))))</f>
        <v/>
      </c>
      <c r="BO325" s="22">
        <f t="shared" si="606"/>
        <v>3.7565785405683505E-2</v>
      </c>
      <c r="BP325" s="22">
        <f t="shared" si="607"/>
        <v>4.0160676278393273E-2</v>
      </c>
      <c r="BQ325" s="22">
        <f t="shared" si="608"/>
        <v>4.1870554774944578E-2</v>
      </c>
      <c r="BR325" s="22">
        <f t="shared" si="609"/>
        <v>4.2944346408813706E-2</v>
      </c>
      <c r="BS325" s="22">
        <f t="shared" si="610"/>
        <v>4.3623509349526628E-2</v>
      </c>
      <c r="BT325" s="22">
        <f t="shared" si="611"/>
        <v>4.4041581237153717E-2</v>
      </c>
      <c r="BU325" s="22">
        <f t="shared" si="612"/>
        <v>4.4317074211346924E-2</v>
      </c>
      <c r="BV325" s="22">
        <f t="shared" si="613"/>
        <v>4.4510349250378764E-2</v>
      </c>
      <c r="BW325" s="22">
        <f t="shared" si="614"/>
        <v>4.4674613164434704E-2</v>
      </c>
      <c r="BX325" s="22">
        <f t="shared" si="615"/>
        <v>4.4833625781918747E-2</v>
      </c>
      <c r="BY325" s="22">
        <f t="shared" si="616"/>
        <v>4.5010512910652625E-2</v>
      </c>
      <c r="BZ325" s="22">
        <f t="shared" si="617"/>
        <v>4.5210114329299472E-2</v>
      </c>
      <c r="CA325" s="22">
        <f t="shared" si="618"/>
        <v>4.5440922075908718E-2</v>
      </c>
      <c r="CB325" s="22">
        <f t="shared" si="619"/>
        <v>4.5696854602848114E-2</v>
      </c>
      <c r="CC325" s="22">
        <f t="shared" si="620"/>
        <v>4.5984524498779974E-2</v>
      </c>
      <c r="CD325" s="22">
        <f t="shared" si="621"/>
        <v>4.6291383442721178E-2</v>
      </c>
      <c r="CE325" s="22">
        <f t="shared" si="622"/>
        <v>4.6623645537634352E-2</v>
      </c>
      <c r="CF325" s="22">
        <f t="shared" si="623"/>
        <v>4.6966325803694697E-2</v>
      </c>
      <c r="CG325" s="22">
        <f t="shared" si="624"/>
        <v>4.7326545055286634E-2</v>
      </c>
      <c r="CH325" s="22">
        <f t="shared" si="625"/>
        <v>4.7690605889772114E-2</v>
      </c>
      <c r="CI325" s="22">
        <f t="shared" si="626"/>
        <v>4.8062733545475515E-2</v>
      </c>
      <c r="CJ325" s="22">
        <f t="shared" si="627"/>
        <v>4.8429443223478592E-2</v>
      </c>
      <c r="CK325" s="22">
        <f t="shared" si="628"/>
        <v>4.8799858255796857E-2</v>
      </c>
      <c r="CL325" s="22">
        <f t="shared" si="629"/>
        <v>4.9159299064806136E-2</v>
      </c>
      <c r="CM325" s="22">
        <f t="shared" si="630"/>
        <v>4.9517382545170303E-2</v>
      </c>
      <c r="CN325" s="22">
        <f t="shared" si="631"/>
        <v>4.986051383334713E-2</v>
      </c>
      <c r="CO325" s="22">
        <f t="shared" si="632"/>
        <v>5.0198416914347857E-2</v>
      </c>
      <c r="CP325" s="22">
        <f t="shared" si="633"/>
        <v>5.0520467743513063E-2</v>
      </c>
      <c r="CQ325" s="22">
        <f t="shared" si="634"/>
        <v>5.0832622154490456E-2</v>
      </c>
      <c r="CR325" s="22">
        <f t="shared" si="635"/>
        <v>5.1125631182393605E-2</v>
      </c>
      <c r="CS325" s="22">
        <f t="shared" si="636"/>
        <v>5.140851143245688E-2</v>
      </c>
      <c r="CT325" s="22">
        <f t="shared" si="637"/>
        <v>5.1671525730408396E-2</v>
      </c>
      <c r="CU325" s="22">
        <f t="shared" si="638"/>
        <v>5.1923018464972291E-2</v>
      </c>
      <c r="CV325" s="22">
        <f t="shared" si="639"/>
        <v>5.2154549575212379E-2</v>
      </c>
      <c r="CW325" s="22">
        <f t="shared" si="640"/>
        <v>5.2373661446977436E-2</v>
      </c>
      <c r="CX325" s="22">
        <f t="shared" si="641"/>
        <v>5.2574231354615371E-2</v>
      </c>
      <c r="CY325" s="22">
        <f t="shared" si="642"/>
        <v>5.2760712961394216E-2</v>
      </c>
      <c r="CZ325" s="22">
        <f t="shared" si="643"/>
        <v>5.29282837997146E-2</v>
      </c>
      <c r="DA325" s="22">
        <f t="shared" si="644"/>
        <v>5.3082672355175761E-2</v>
      </c>
      <c r="DB325" s="22">
        <f t="shared" si="645"/>
        <v>5.3219062249532649E-2</v>
      </c>
      <c r="DC325" s="22">
        <f t="shared" si="646"/>
        <v>5.3342238524867601E-2</v>
      </c>
      <c r="DD325" s="22">
        <f t="shared" si="647"/>
        <v>5.3448475761631316E-2</v>
      </c>
      <c r="DE325" s="22">
        <f t="shared" si="648"/>
        <v>5.3541620883853808E-2</v>
      </c>
      <c r="DF325" s="22">
        <f t="shared" si="649"/>
        <v>5.3619365202149487E-2</v>
      </c>
      <c r="DG325" s="22">
        <f t="shared" si="650"/>
        <v>5.3683784107770652E-2</v>
      </c>
      <c r="DH325" s="22" t="str">
        <f t="shared" si="651"/>
        <v/>
      </c>
      <c r="DI325" s="22" t="str">
        <f t="shared" si="652"/>
        <v/>
      </c>
      <c r="DJ325" s="22" t="str">
        <f t="shared" si="653"/>
        <v/>
      </c>
      <c r="DK325" s="22" t="str">
        <f t="shared" si="654"/>
        <v/>
      </c>
      <c r="DL325" s="22" t="str">
        <f t="shared" si="655"/>
        <v/>
      </c>
      <c r="DM325" s="22" t="str">
        <f t="shared" si="656"/>
        <v/>
      </c>
      <c r="DN325" s="22" t="str">
        <f t="shared" si="657"/>
        <v/>
      </c>
      <c r="DO325" s="22" t="str">
        <f t="shared" si="658"/>
        <v/>
      </c>
      <c r="DP325" s="22" t="str">
        <f t="shared" si="659"/>
        <v/>
      </c>
      <c r="DQ325" s="22" t="str">
        <f t="shared" si="660"/>
        <v/>
      </c>
      <c r="DR325" s="22" t="str">
        <f t="shared" si="661"/>
        <v/>
      </c>
      <c r="DS325" s="22" t="str">
        <f t="shared" si="662"/>
        <v/>
      </c>
      <c r="DT325" s="22" t="str">
        <f t="shared" si="663"/>
        <v/>
      </c>
      <c r="DU325" s="22" t="str">
        <f t="shared" si="664"/>
        <v/>
      </c>
      <c r="DV325" s="22" t="str">
        <f t="shared" si="665"/>
        <v/>
      </c>
      <c r="DX325" s="18">
        <f t="shared" si="666"/>
        <v>1.6757311650571824</v>
      </c>
      <c r="DY325" s="18">
        <f t="shared" si="667"/>
        <v>1.6418946682000162</v>
      </c>
      <c r="DZ325" s="18">
        <f t="shared" si="668"/>
        <v>1.6057276964838474</v>
      </c>
      <c r="EA325" s="18">
        <f t="shared" si="669"/>
        <v>1.5697083871810704</v>
      </c>
      <c r="EB325" s="18">
        <f t="shared" si="670"/>
        <v>1.5338094677208562</v>
      </c>
      <c r="EC325" s="18">
        <f t="shared" si="671"/>
        <v>1.4993017724296229</v>
      </c>
      <c r="ED325" s="18">
        <f t="shared" si="672"/>
        <v>1.4650936610092136</v>
      </c>
      <c r="EE325" s="18">
        <f t="shared" si="673"/>
        <v>1.4322269712155753</v>
      </c>
      <c r="EF325" s="18">
        <f t="shared" si="674"/>
        <v>1.3994850580414084</v>
      </c>
      <c r="EG325" s="18">
        <f t="shared" si="675"/>
        <v>1.3678028287373656</v>
      </c>
      <c r="EH325" s="18">
        <f t="shared" si="676"/>
        <v>1.3360089076889365</v>
      </c>
      <c r="EI325" s="18">
        <f t="shared" si="677"/>
        <v>1.3048758172596469</v>
      </c>
      <c r="EJ325" s="18">
        <f t="shared" si="678"/>
        <v>1.2736514262255729</v>
      </c>
      <c r="EK325" s="18">
        <f t="shared" si="679"/>
        <v>1.2431426937453589</v>
      </c>
      <c r="EL325" s="18">
        <f t="shared" si="680"/>
        <v>1.2123219920474133</v>
      </c>
      <c r="EM325" s="18">
        <f t="shared" si="681"/>
        <v>1.1821977509065302</v>
      </c>
      <c r="EN325" s="18">
        <f t="shared" si="682"/>
        <v>1.1517902354392302</v>
      </c>
      <c r="EO325" s="18">
        <f t="shared" si="683"/>
        <v>1.1221204408952357</v>
      </c>
      <c r="EP325" s="18">
        <f t="shared" si="684"/>
        <v>1.0922424915807276</v>
      </c>
      <c r="EQ325" s="18">
        <f t="shared" si="685"/>
        <v>1.0630121974142754</v>
      </c>
      <c r="ER325" s="18">
        <f t="shared" si="686"/>
        <v>1.033831309381041</v>
      </c>
      <c r="ES325" s="18">
        <f t="shared" si="687"/>
        <v>1.0055327425934757</v>
      </c>
      <c r="ET325" s="18">
        <f t="shared" si="688"/>
        <v>0.97722058726232286</v>
      </c>
      <c r="EU325" s="18">
        <f t="shared" si="689"/>
        <v>0.94985658897688174</v>
      </c>
      <c r="EV325" s="18">
        <f t="shared" si="690"/>
        <v>0.92256947415780821</v>
      </c>
      <c r="EW325" s="18">
        <f t="shared" si="691"/>
        <v>0.89628013213176827</v>
      </c>
      <c r="EX325" s="18">
        <f t="shared" si="692"/>
        <v>0.87014457786496324</v>
      </c>
      <c r="EY325" s="18">
        <f t="shared" si="693"/>
        <v>0.84490064897025396</v>
      </c>
      <c r="EZ325" s="18">
        <f t="shared" si="694"/>
        <v>0.82001239468278964</v>
      </c>
      <c r="FA325" s="18">
        <f t="shared" si="695"/>
        <v>0.7961652938851469</v>
      </c>
      <c r="FB325" s="18">
        <f t="shared" si="696"/>
        <v>0.7725794830897974</v>
      </c>
      <c r="FC325" s="18">
        <f t="shared" si="697"/>
        <v>0.750030883242368</v>
      </c>
      <c r="FD325" s="18">
        <f t="shared" si="698"/>
        <v>0.7277756142185916</v>
      </c>
      <c r="FE325" s="18">
        <f t="shared" si="699"/>
        <v>0.7065398941139388</v>
      </c>
      <c r="FF325" s="18">
        <f t="shared" si="700"/>
        <v>0.68561752968501988</v>
      </c>
      <c r="FG325" s="18">
        <f t="shared" si="701"/>
        <v>0.66557783372458401</v>
      </c>
      <c r="FH325" s="18">
        <f t="shared" si="702"/>
        <v>0.64597347776555814</v>
      </c>
      <c r="FI325" s="18">
        <f t="shared" si="703"/>
        <v>0.62732329464364889</v>
      </c>
      <c r="FJ325" s="18">
        <f t="shared" si="704"/>
        <v>0.60899868810421776</v>
      </c>
      <c r="FK325" s="18">
        <f t="shared" si="705"/>
        <v>0.59158572727153758</v>
      </c>
      <c r="FL325" s="18">
        <f t="shared" si="706"/>
        <v>0.57449431664642503</v>
      </c>
      <c r="FM325" s="18">
        <f t="shared" si="707"/>
        <v>0.55826827463011008</v>
      </c>
      <c r="FN325" s="18">
        <f t="shared" si="708"/>
        <v>0.54235515805654544</v>
      </c>
      <c r="FO325" s="18">
        <f t="shared" si="709"/>
        <v>0.52717715473477866</v>
      </c>
      <c r="FP325" s="18">
        <f t="shared" si="710"/>
        <v>30.875941824686535</v>
      </c>
      <c r="FQ325" s="18">
        <f t="shared" si="711"/>
        <v>0</v>
      </c>
      <c r="FR325" s="18">
        <f t="shared" si="712"/>
        <v>0</v>
      </c>
      <c r="FS325" s="18">
        <f t="shared" si="713"/>
        <v>0</v>
      </c>
      <c r="FT325" s="18">
        <f t="shared" si="714"/>
        <v>0</v>
      </c>
      <c r="FU325" s="18">
        <f t="shared" si="715"/>
        <v>0</v>
      </c>
      <c r="FV325" s="18">
        <f t="shared" si="716"/>
        <v>0</v>
      </c>
      <c r="FW325" s="18">
        <f t="shared" si="717"/>
        <v>0</v>
      </c>
      <c r="FX325" s="18">
        <f t="shared" si="718"/>
        <v>0</v>
      </c>
      <c r="FY325" s="18">
        <f t="shared" si="719"/>
        <v>0</v>
      </c>
      <c r="FZ325" s="18">
        <f t="shared" si="720"/>
        <v>0</v>
      </c>
      <c r="GA325" s="18">
        <f t="shared" si="721"/>
        <v>0</v>
      </c>
      <c r="GB325" s="18">
        <f t="shared" si="722"/>
        <v>0</v>
      </c>
      <c r="GC325" s="18">
        <f t="shared" si="723"/>
        <v>0</v>
      </c>
      <c r="GD325" s="18">
        <f t="shared" si="724"/>
        <v>0</v>
      </c>
      <c r="GE325" s="18">
        <f t="shared" si="725"/>
        <v>0</v>
      </c>
    </row>
    <row r="326" spans="1:187" x14ac:dyDescent="0.2">
      <c r="A326">
        <v>323</v>
      </c>
      <c r="B326" s="16">
        <f>Bonds!B326</f>
        <v>54469</v>
      </c>
      <c r="C326" s="17">
        <f>Bonds!C326</f>
        <v>3</v>
      </c>
      <c r="D326">
        <f>Bonds!Q326</f>
        <v>45</v>
      </c>
      <c r="E326">
        <f t="shared" si="605"/>
        <v>0</v>
      </c>
      <c r="F326" s="16">
        <f>IF(1&gt;$D326,"",IF($E326=1,EOMONTH(EDATE(Bonds!$I326,6*(1-1)),0),EDATE(Bonds!$I326,6*(1-1))))</f>
        <v>46433</v>
      </c>
      <c r="G326" s="16">
        <f>IF(2&gt;$D326,"",IF($E326=1,EOMONTH(EDATE(Bonds!$I326,6*(2-1)),0),EDATE(Bonds!$I326,6*(2-1))))</f>
        <v>46614</v>
      </c>
      <c r="H326" s="16">
        <f>IF(3&gt;$D326,"",IF($E326=1,EOMONTH(EDATE(Bonds!$I326,6*(3-1)),0),EDATE(Bonds!$I326,6*(3-1))))</f>
        <v>46798</v>
      </c>
      <c r="I326" s="16">
        <f>IF(4&gt;$D326,"",IF($E326=1,EOMONTH(EDATE(Bonds!$I326,6*(4-1)),0),EDATE(Bonds!$I326,6*(4-1))))</f>
        <v>46980</v>
      </c>
      <c r="J326" s="16">
        <f>IF(5&gt;$D326,"",IF($E326=1,EOMONTH(EDATE(Bonds!$I326,6*(5-1)),0),EDATE(Bonds!$I326,6*(5-1))))</f>
        <v>47164</v>
      </c>
      <c r="K326" s="16">
        <f>IF(6&gt;$D326,"",IF($E326=1,EOMONTH(EDATE(Bonds!$I326,6*(6-1)),0),EDATE(Bonds!$I326,6*(6-1))))</f>
        <v>47345</v>
      </c>
      <c r="L326" s="16">
        <f>IF(7&gt;$D326,"",IF($E326=1,EOMONTH(EDATE(Bonds!$I326,6*(7-1)),0),EDATE(Bonds!$I326,6*(7-1))))</f>
        <v>47529</v>
      </c>
      <c r="M326" s="16">
        <f>IF(8&gt;$D326,"",IF($E326=1,EOMONTH(EDATE(Bonds!$I326,6*(8-1)),0),EDATE(Bonds!$I326,6*(8-1))))</f>
        <v>47710</v>
      </c>
      <c r="N326" s="16">
        <f>IF(9&gt;$D326,"",IF($E326=1,EOMONTH(EDATE(Bonds!$I326,6*(9-1)),0),EDATE(Bonds!$I326,6*(9-1))))</f>
        <v>47894</v>
      </c>
      <c r="O326" s="16">
        <f>IF(10&gt;$D326,"",IF($E326=1,EOMONTH(EDATE(Bonds!$I326,6*(10-1)),0),EDATE(Bonds!$I326,6*(10-1))))</f>
        <v>48075</v>
      </c>
      <c r="P326" s="16">
        <f>IF(11&gt;$D326,"",IF($E326=1,EOMONTH(EDATE(Bonds!$I326,6*(11-1)),0),EDATE(Bonds!$I326,6*(11-1))))</f>
        <v>48259</v>
      </c>
      <c r="Q326" s="16">
        <f>IF(12&gt;$D326,"",IF($E326=1,EOMONTH(EDATE(Bonds!$I326,6*(12-1)),0),EDATE(Bonds!$I326,6*(12-1))))</f>
        <v>48441</v>
      </c>
      <c r="R326" s="16">
        <f>IF(13&gt;$D326,"",IF($E326=1,EOMONTH(EDATE(Bonds!$I326,6*(13-1)),0),EDATE(Bonds!$I326,6*(13-1))))</f>
        <v>48625</v>
      </c>
      <c r="S326" s="16">
        <f>IF(14&gt;$D326,"",IF($E326=1,EOMONTH(EDATE(Bonds!$I326,6*(14-1)),0),EDATE(Bonds!$I326,6*(14-1))))</f>
        <v>48806</v>
      </c>
      <c r="T326" s="16">
        <f>IF(15&gt;$D326,"",IF($E326=1,EOMONTH(EDATE(Bonds!$I326,6*(15-1)),0),EDATE(Bonds!$I326,6*(15-1))))</f>
        <v>48990</v>
      </c>
      <c r="U326" s="16">
        <f>IF(16&gt;$D326,"",IF($E326=1,EOMONTH(EDATE(Bonds!$I326,6*(16-1)),0),EDATE(Bonds!$I326,6*(16-1))))</f>
        <v>49171</v>
      </c>
      <c r="V326" s="16">
        <f>IF(17&gt;$D326,"",IF($E326=1,EOMONTH(EDATE(Bonds!$I326,6*(17-1)),0),EDATE(Bonds!$I326,6*(17-1))))</f>
        <v>49355</v>
      </c>
      <c r="W326" s="16">
        <f>IF(18&gt;$D326,"",IF($E326=1,EOMONTH(EDATE(Bonds!$I326,6*(18-1)),0),EDATE(Bonds!$I326,6*(18-1))))</f>
        <v>49536</v>
      </c>
      <c r="X326" s="16">
        <f>IF(19&gt;$D326,"",IF($E326=1,EOMONTH(EDATE(Bonds!$I326,6*(19-1)),0),EDATE(Bonds!$I326,6*(19-1))))</f>
        <v>49720</v>
      </c>
      <c r="Y326" s="16">
        <f>IF(20&gt;$D326,"",IF($E326=1,EOMONTH(EDATE(Bonds!$I326,6*(20-1)),0),EDATE(Bonds!$I326,6*(20-1))))</f>
        <v>49902</v>
      </c>
      <c r="Z326" s="16">
        <f>IF(21&gt;$D326,"",IF($E326=1,EOMONTH(EDATE(Bonds!$I326,6*(21-1)),0),EDATE(Bonds!$I326,6*(21-1))))</f>
        <v>50086</v>
      </c>
      <c r="AA326" s="16">
        <f>IF(22&gt;$D326,"",IF($E326=1,EOMONTH(EDATE(Bonds!$I326,6*(22-1)),0),EDATE(Bonds!$I326,6*(22-1))))</f>
        <v>50267</v>
      </c>
      <c r="AB326" s="16">
        <f>IF(23&gt;$D326,"",IF($E326=1,EOMONTH(EDATE(Bonds!$I326,6*(23-1)),0),EDATE(Bonds!$I326,6*(23-1))))</f>
        <v>50451</v>
      </c>
      <c r="AC326" s="16">
        <f>IF(24&gt;$D326,"",IF($E326=1,EOMONTH(EDATE(Bonds!$I326,6*(24-1)),0),EDATE(Bonds!$I326,6*(24-1))))</f>
        <v>50632</v>
      </c>
      <c r="AD326" s="16">
        <f>IF(25&gt;$D326,"",IF($E326=1,EOMONTH(EDATE(Bonds!$I326,6*(25-1)),0),EDATE(Bonds!$I326,6*(25-1))))</f>
        <v>50816</v>
      </c>
      <c r="AE326" s="16">
        <f>IF(26&gt;$D326,"",IF($E326=1,EOMONTH(EDATE(Bonds!$I326,6*(26-1)),0),EDATE(Bonds!$I326,6*(26-1))))</f>
        <v>50997</v>
      </c>
      <c r="AF326" s="16">
        <f>IF(27&gt;$D326,"",IF($E326=1,EOMONTH(EDATE(Bonds!$I326,6*(27-1)),0),EDATE(Bonds!$I326,6*(27-1))))</f>
        <v>51181</v>
      </c>
      <c r="AG326" s="16">
        <f>IF(28&gt;$D326,"",IF($E326=1,EOMONTH(EDATE(Bonds!$I326,6*(28-1)),0),EDATE(Bonds!$I326,6*(28-1))))</f>
        <v>51363</v>
      </c>
      <c r="AH326" s="16">
        <f>IF(29&gt;$D326,"",IF($E326=1,EOMONTH(EDATE(Bonds!$I326,6*(29-1)),0),EDATE(Bonds!$I326,6*(29-1))))</f>
        <v>51547</v>
      </c>
      <c r="AI326" s="16">
        <f>IF(30&gt;$D326,"",IF($E326=1,EOMONTH(EDATE(Bonds!$I326,6*(30-1)),0),EDATE(Bonds!$I326,6*(30-1))))</f>
        <v>51728</v>
      </c>
      <c r="AJ326" s="16">
        <f>IF(31&gt;$D326,"",IF($E326=1,EOMONTH(EDATE(Bonds!$I326,6*(31-1)),0),EDATE(Bonds!$I326,6*(31-1))))</f>
        <v>51912</v>
      </c>
      <c r="AK326" s="16">
        <f>IF(32&gt;$D326,"",IF($E326=1,EOMONTH(EDATE(Bonds!$I326,6*(32-1)),0),EDATE(Bonds!$I326,6*(32-1))))</f>
        <v>52093</v>
      </c>
      <c r="AL326" s="16">
        <f>IF(33&gt;$D326,"",IF($E326=1,EOMONTH(EDATE(Bonds!$I326,6*(33-1)),0),EDATE(Bonds!$I326,6*(33-1))))</f>
        <v>52277</v>
      </c>
      <c r="AM326" s="16">
        <f>IF(34&gt;$D326,"",IF($E326=1,EOMONTH(EDATE(Bonds!$I326,6*(34-1)),0),EDATE(Bonds!$I326,6*(34-1))))</f>
        <v>52458</v>
      </c>
      <c r="AN326" s="16">
        <f>IF(35&gt;$D326,"",IF($E326=1,EOMONTH(EDATE(Bonds!$I326,6*(35-1)),0),EDATE(Bonds!$I326,6*(35-1))))</f>
        <v>52642</v>
      </c>
      <c r="AO326" s="16">
        <f>IF(36&gt;$D326,"",IF($E326=1,EOMONTH(EDATE(Bonds!$I326,6*(36-1)),0),EDATE(Bonds!$I326,6*(36-1))))</f>
        <v>52824</v>
      </c>
      <c r="AP326" s="16">
        <f>IF(37&gt;$D326,"",IF($E326=1,EOMONTH(EDATE(Bonds!$I326,6*(37-1)),0),EDATE(Bonds!$I326,6*(37-1))))</f>
        <v>53008</v>
      </c>
      <c r="AQ326" s="16">
        <f>IF(38&gt;$D326,"",IF($E326=1,EOMONTH(EDATE(Bonds!$I326,6*(38-1)),0),EDATE(Bonds!$I326,6*(38-1))))</f>
        <v>53189</v>
      </c>
      <c r="AR326" s="16">
        <f>IF(39&gt;$D326,"",IF($E326=1,EOMONTH(EDATE(Bonds!$I326,6*(39-1)),0),EDATE(Bonds!$I326,6*(39-1))))</f>
        <v>53373</v>
      </c>
      <c r="AS326" s="16">
        <f>IF(40&gt;$D326,"",IF($E326=1,EOMONTH(EDATE(Bonds!$I326,6*(40-1)),0),EDATE(Bonds!$I326,6*(40-1))))</f>
        <v>53554</v>
      </c>
      <c r="AT326" s="16">
        <f>IF(41&gt;$D326,"",IF($E326=1,EOMONTH(EDATE(Bonds!$I326,6*(41-1)),0),EDATE(Bonds!$I326,6*(41-1))))</f>
        <v>53738</v>
      </c>
      <c r="AU326" s="16">
        <f>IF(42&gt;$D326,"",IF($E326=1,EOMONTH(EDATE(Bonds!$I326,6*(42-1)),0),EDATE(Bonds!$I326,6*(42-1))))</f>
        <v>53919</v>
      </c>
      <c r="AV326" s="16">
        <f>IF(43&gt;$D326,"",IF($E326=1,EOMONTH(EDATE(Bonds!$I326,6*(43-1)),0),EDATE(Bonds!$I326,6*(43-1))))</f>
        <v>54103</v>
      </c>
      <c r="AW326" s="16">
        <f>IF(44&gt;$D326,"",IF($E326=1,EOMONTH(EDATE(Bonds!$I326,6*(44-1)),0),EDATE(Bonds!$I326,6*(44-1))))</f>
        <v>54285</v>
      </c>
      <c r="AX326" s="16">
        <f>IF(45&gt;$D326,"",IF($E326=1,EOMONTH(EDATE(Bonds!$I326,6*(45-1)),0),EDATE(Bonds!$I326,6*(45-1))))</f>
        <v>54469</v>
      </c>
      <c r="AY326" s="16" t="str">
        <f>IF(46&gt;$D326,"",IF($E326=1,EOMONTH(EDATE(Bonds!$I326,6*(46-1)),0),EDATE(Bonds!$I326,6*(46-1))))</f>
        <v/>
      </c>
      <c r="AZ326" s="16" t="str">
        <f>IF(47&gt;$D326,"",IF($E326=1,EOMONTH(EDATE(Bonds!$I326,6*(47-1)),0),EDATE(Bonds!$I326,6*(47-1))))</f>
        <v/>
      </c>
      <c r="BA326" s="16" t="str">
        <f>IF(48&gt;$D326,"",IF($E326=1,EOMONTH(EDATE(Bonds!$I326,6*(48-1)),0),EDATE(Bonds!$I326,6*(48-1))))</f>
        <v/>
      </c>
      <c r="BB326" s="16" t="str">
        <f>IF(49&gt;$D326,"",IF($E326=1,EOMONTH(EDATE(Bonds!$I326,6*(49-1)),0),EDATE(Bonds!$I326,6*(49-1))))</f>
        <v/>
      </c>
      <c r="BC326" s="16" t="str">
        <f>IF(50&gt;$D326,"",IF($E326=1,EOMONTH(EDATE(Bonds!$I326,6*(50-1)),0),EDATE(Bonds!$I326,6*(50-1))))</f>
        <v/>
      </c>
      <c r="BD326" s="16" t="str">
        <f>IF(51&gt;$D326,"",IF($E326=1,EOMONTH(EDATE(Bonds!$I326,6*(51-1)),0),EDATE(Bonds!$I326,6*(51-1))))</f>
        <v/>
      </c>
      <c r="BE326" s="16" t="str">
        <f>IF(52&gt;$D326,"",IF($E326=1,EOMONTH(EDATE(Bonds!$I326,6*(52-1)),0),EDATE(Bonds!$I326,6*(52-1))))</f>
        <v/>
      </c>
      <c r="BF326" s="16" t="str">
        <f>IF(53&gt;$D326,"",IF($E326=1,EOMONTH(EDATE(Bonds!$I326,6*(53-1)),0),EDATE(Bonds!$I326,6*(53-1))))</f>
        <v/>
      </c>
      <c r="BG326" s="16" t="str">
        <f>IF(54&gt;$D326,"",IF($E326=1,EOMONTH(EDATE(Bonds!$I326,6*(54-1)),0),EDATE(Bonds!$I326,6*(54-1))))</f>
        <v/>
      </c>
      <c r="BH326" s="16" t="str">
        <f>IF(55&gt;$D326,"",IF($E326=1,EOMONTH(EDATE(Bonds!$I326,6*(55-1)),0),EDATE(Bonds!$I326,6*(55-1))))</f>
        <v/>
      </c>
      <c r="BI326" s="16" t="str">
        <f>IF(56&gt;$D326,"",IF($E326=1,EOMONTH(EDATE(Bonds!$I326,6*(56-1)),0),EDATE(Bonds!$I326,6*(56-1))))</f>
        <v/>
      </c>
      <c r="BJ326" s="16" t="str">
        <f>IF(57&gt;$D326,"",IF($E326=1,EOMONTH(EDATE(Bonds!$I326,6*(57-1)),0),EDATE(Bonds!$I326,6*(57-1))))</f>
        <v/>
      </c>
      <c r="BK326" s="16" t="str">
        <f>IF(58&gt;$D326,"",IF($E326=1,EOMONTH(EDATE(Bonds!$I326,6*(58-1)),0),EDATE(Bonds!$I326,6*(58-1))))</f>
        <v/>
      </c>
      <c r="BL326" s="16" t="str">
        <f>IF(59&gt;$D326,"",IF($E326=1,EOMONTH(EDATE(Bonds!$I326,6*(59-1)),0),EDATE(Bonds!$I326,6*(59-1))))</f>
        <v/>
      </c>
      <c r="BM326" s="16" t="str">
        <f>IF(60&gt;$D326,"",IF($E326=1,EOMONTH(EDATE(Bonds!$I326,6*(60-1)),0),EDATE(Bonds!$I326,6*(60-1))))</f>
        <v/>
      </c>
      <c r="BO326" s="22">
        <f t="shared" si="606"/>
        <v>3.9020657449939315E-2</v>
      </c>
      <c r="BP326" s="22">
        <f t="shared" si="607"/>
        <v>4.1110910077221674E-2</v>
      </c>
      <c r="BQ326" s="22">
        <f t="shared" si="608"/>
        <v>4.2474903504774571E-2</v>
      </c>
      <c r="BR326" s="22">
        <f t="shared" si="609"/>
        <v>4.3324176224102208E-2</v>
      </c>
      <c r="BS326" s="22">
        <f t="shared" si="610"/>
        <v>4.3859676958404203E-2</v>
      </c>
      <c r="BT326" s="22">
        <f t="shared" si="611"/>
        <v>4.4193064657407355E-2</v>
      </c>
      <c r="BU326" s="22">
        <f t="shared" si="612"/>
        <v>4.4421617888674783E-2</v>
      </c>
      <c r="BV326" s="22">
        <f t="shared" si="613"/>
        <v>4.4594344852586863E-2</v>
      </c>
      <c r="BW326" s="22">
        <f t="shared" si="614"/>
        <v>4.4754437131412791E-2</v>
      </c>
      <c r="BX326" s="22">
        <f t="shared" si="615"/>
        <v>4.4919387561918309E-2</v>
      </c>
      <c r="BY326" s="22">
        <f t="shared" si="616"/>
        <v>4.5107990909957416E-2</v>
      </c>
      <c r="BZ326" s="22">
        <f t="shared" si="617"/>
        <v>4.5321776780841601E-2</v>
      </c>
      <c r="CA326" s="22">
        <f t="shared" si="618"/>
        <v>4.5567503306295901E-2</v>
      </c>
      <c r="CB326" s="22">
        <f t="shared" si="619"/>
        <v>4.583740404551357E-2</v>
      </c>
      <c r="CC326" s="22">
        <f t="shared" si="620"/>
        <v>4.6137769365832942E-2</v>
      </c>
      <c r="CD326" s="22">
        <f t="shared" si="621"/>
        <v>4.645521716226661E-2</v>
      </c>
      <c r="CE326" s="22">
        <f t="shared" si="622"/>
        <v>4.6796125322790962E-2</v>
      </c>
      <c r="CF326" s="22">
        <f t="shared" si="623"/>
        <v>4.7145200785802852E-2</v>
      </c>
      <c r="CG326" s="22">
        <f t="shared" si="624"/>
        <v>4.7509852279928627E-2</v>
      </c>
      <c r="CH326" s="22">
        <f t="shared" si="625"/>
        <v>4.7876381656252784E-2</v>
      </c>
      <c r="CI326" s="22">
        <f t="shared" si="626"/>
        <v>4.8249241487260196E-2</v>
      </c>
      <c r="CJ326" s="22">
        <f t="shared" si="627"/>
        <v>4.8615125031018294E-2</v>
      </c>
      <c r="CK326" s="22">
        <f t="shared" si="628"/>
        <v>4.8983317960358812E-2</v>
      </c>
      <c r="CL326" s="22">
        <f t="shared" si="629"/>
        <v>4.9339393167434041E-2</v>
      </c>
      <c r="CM326" s="22">
        <f t="shared" si="630"/>
        <v>4.9693029322884663E-2</v>
      </c>
      <c r="CN326" s="22">
        <f t="shared" si="631"/>
        <v>5.0030933085680324E-2</v>
      </c>
      <c r="CO326" s="22">
        <f t="shared" si="632"/>
        <v>5.0362800518050539E-2</v>
      </c>
      <c r="CP326" s="22">
        <f t="shared" si="633"/>
        <v>5.0678294681596112E-2</v>
      </c>
      <c r="CQ326" s="22">
        <f t="shared" si="634"/>
        <v>5.098334388969953E-2</v>
      </c>
      <c r="CR326" s="22">
        <f t="shared" si="635"/>
        <v>5.1268996476874704E-2</v>
      </c>
      <c r="CS326" s="22">
        <f t="shared" si="636"/>
        <v>5.1544114925173128E-2</v>
      </c>
      <c r="CT326" s="22">
        <f t="shared" si="637"/>
        <v>5.1799291672985331E-2</v>
      </c>
      <c r="CU326" s="22">
        <f t="shared" si="638"/>
        <v>5.2042679103669207E-2</v>
      </c>
      <c r="CV326" s="22">
        <f t="shared" si="639"/>
        <v>5.2266158686805723E-2</v>
      </c>
      <c r="CW326" s="22">
        <f t="shared" si="640"/>
        <v>5.2477056134175359E-2</v>
      </c>
      <c r="CX326" s="22">
        <f t="shared" si="641"/>
        <v>5.2669514104062953E-2</v>
      </c>
      <c r="CY326" s="22">
        <f t="shared" si="642"/>
        <v>5.2847844618136262E-2</v>
      </c>
      <c r="CZ326" s="22">
        <f t="shared" si="643"/>
        <v>5.3007476521395709E-2</v>
      </c>
      <c r="DA326" s="22">
        <f t="shared" si="644"/>
        <v>5.3153901035930796E-2</v>
      </c>
      <c r="DB326" s="22">
        <f t="shared" si="645"/>
        <v>5.3282582625279684E-2</v>
      </c>
      <c r="DC326" s="22">
        <f t="shared" si="646"/>
        <v>5.3398068687222244E-2</v>
      </c>
      <c r="DD326" s="22">
        <f t="shared" si="647"/>
        <v>5.34968988888972E-2</v>
      </c>
      <c r="DE326" s="22">
        <f t="shared" si="648"/>
        <v>5.3582686441866624E-2</v>
      </c>
      <c r="DF326" s="22">
        <f t="shared" si="649"/>
        <v>5.3653333270063788E-2</v>
      </c>
      <c r="DG326" s="22">
        <f t="shared" si="650"/>
        <v>5.371076609011436E-2</v>
      </c>
      <c r="DH326" s="22" t="str">
        <f t="shared" si="651"/>
        <v/>
      </c>
      <c r="DI326" s="22" t="str">
        <f t="shared" si="652"/>
        <v/>
      </c>
      <c r="DJ326" s="22" t="str">
        <f t="shared" si="653"/>
        <v/>
      </c>
      <c r="DK326" s="22" t="str">
        <f t="shared" si="654"/>
        <v/>
      </c>
      <c r="DL326" s="22" t="str">
        <f t="shared" si="655"/>
        <v/>
      </c>
      <c r="DM326" s="22" t="str">
        <f t="shared" si="656"/>
        <v/>
      </c>
      <c r="DN326" s="22" t="str">
        <f t="shared" si="657"/>
        <v/>
      </c>
      <c r="DO326" s="22" t="str">
        <f t="shared" si="658"/>
        <v/>
      </c>
      <c r="DP326" s="22" t="str">
        <f t="shared" si="659"/>
        <v/>
      </c>
      <c r="DQ326" s="22" t="str">
        <f t="shared" si="660"/>
        <v/>
      </c>
      <c r="DR326" s="22" t="str">
        <f t="shared" si="661"/>
        <v/>
      </c>
      <c r="DS326" s="22" t="str">
        <f t="shared" si="662"/>
        <v/>
      </c>
      <c r="DT326" s="22" t="str">
        <f t="shared" si="663"/>
        <v/>
      </c>
      <c r="DU326" s="22" t="str">
        <f t="shared" si="664"/>
        <v/>
      </c>
      <c r="DV326" s="22" t="str">
        <f t="shared" si="665"/>
        <v/>
      </c>
      <c r="DX326" s="18">
        <f t="shared" si="666"/>
        <v>1.4745607699733474</v>
      </c>
      <c r="DY326" s="18">
        <f t="shared" si="667"/>
        <v>1.443480745337429</v>
      </c>
      <c r="DZ326" s="18">
        <f t="shared" si="668"/>
        <v>1.4111021543829021</v>
      </c>
      <c r="EA326" s="18">
        <f t="shared" si="669"/>
        <v>1.3792595155800063</v>
      </c>
      <c r="EB326" s="18">
        <f t="shared" si="670"/>
        <v>1.3476999934465057</v>
      </c>
      <c r="EC326" s="18">
        <f t="shared" si="671"/>
        <v>1.3174139452393905</v>
      </c>
      <c r="ED326" s="18">
        <f t="shared" si="672"/>
        <v>1.2873760297487731</v>
      </c>
      <c r="EE326" s="18">
        <f t="shared" si="673"/>
        <v>1.2584713665709548</v>
      </c>
      <c r="EF326" s="18">
        <f t="shared" si="674"/>
        <v>1.2296214543019988</v>
      </c>
      <c r="EG326" s="18">
        <f t="shared" si="675"/>
        <v>1.2016537187543541</v>
      </c>
      <c r="EH326" s="18">
        <f t="shared" si="676"/>
        <v>1.1735439693273328</v>
      </c>
      <c r="EI326" s="18">
        <f t="shared" si="677"/>
        <v>1.1459868814263836</v>
      </c>
      <c r="EJ326" s="18">
        <f t="shared" si="678"/>
        <v>1.1183290004658566</v>
      </c>
      <c r="EK326" s="18">
        <f t="shared" si="679"/>
        <v>1.0912961107100732</v>
      </c>
      <c r="EL326" s="18">
        <f t="shared" si="680"/>
        <v>1.0639869621646865</v>
      </c>
      <c r="EM326" s="18">
        <f t="shared" si="681"/>
        <v>1.0373023109419179</v>
      </c>
      <c r="EN326" s="18">
        <f t="shared" si="682"/>
        <v>1.0103798188176296</v>
      </c>
      <c r="EO326" s="18">
        <f t="shared" si="683"/>
        <v>0.98412725074955087</v>
      </c>
      <c r="EP326" s="18">
        <f t="shared" si="684"/>
        <v>0.95771012818099477</v>
      </c>
      <c r="EQ326" s="18">
        <f t="shared" si="685"/>
        <v>0.93188657075006553</v>
      </c>
      <c r="ER326" s="18">
        <f t="shared" si="686"/>
        <v>0.90612842974015195</v>
      </c>
      <c r="ES326" s="18">
        <f t="shared" si="687"/>
        <v>0.8811704198565079</v>
      </c>
      <c r="ET326" s="18">
        <f t="shared" si="688"/>
        <v>0.85622153697348025</v>
      </c>
      <c r="EU326" s="18">
        <f t="shared" si="689"/>
        <v>0.83212808217390632</v>
      </c>
      <c r="EV326" s="18">
        <f t="shared" si="690"/>
        <v>0.80812144757236148</v>
      </c>
      <c r="EW326" s="18">
        <f t="shared" si="691"/>
        <v>0.78501022958580879</v>
      </c>
      <c r="EX326" s="18">
        <f t="shared" si="692"/>
        <v>0.76205078120445324</v>
      </c>
      <c r="EY326" s="18">
        <f t="shared" si="693"/>
        <v>0.73988972469213188</v>
      </c>
      <c r="EZ326" s="18">
        <f t="shared" si="694"/>
        <v>0.71805487089151288</v>
      </c>
      <c r="FA326" s="18">
        <f t="shared" si="695"/>
        <v>0.69714588987859405</v>
      </c>
      <c r="FB326" s="18">
        <f t="shared" si="696"/>
        <v>0.67647745132774939</v>
      </c>
      <c r="FC326" s="18">
        <f t="shared" si="697"/>
        <v>0.65672807089834306</v>
      </c>
      <c r="FD326" s="18">
        <f t="shared" si="698"/>
        <v>0.63724484992520103</v>
      </c>
      <c r="FE326" s="18">
        <f t="shared" si="699"/>
        <v>0.61866231364599444</v>
      </c>
      <c r="FF326" s="18">
        <f t="shared" si="700"/>
        <v>0.60036133607262498</v>
      </c>
      <c r="FG326" s="18">
        <f t="shared" si="701"/>
        <v>0.58283890881129485</v>
      </c>
      <c r="FH326" s="18">
        <f t="shared" si="702"/>
        <v>0.56570291906197756</v>
      </c>
      <c r="FI326" s="18">
        <f t="shared" si="703"/>
        <v>0.54940596257220364</v>
      </c>
      <c r="FJ326" s="18">
        <f t="shared" si="704"/>
        <v>0.53339796233531611</v>
      </c>
      <c r="FK326" s="18">
        <f t="shared" si="705"/>
        <v>0.51819019592844706</v>
      </c>
      <c r="FL326" s="18">
        <f t="shared" si="706"/>
        <v>0.50326665576603424</v>
      </c>
      <c r="FM326" s="18">
        <f t="shared" si="707"/>
        <v>0.48910162037009797</v>
      </c>
      <c r="FN326" s="18">
        <f t="shared" si="708"/>
        <v>0.47521230472832771</v>
      </c>
      <c r="FO326" s="18">
        <f t="shared" si="709"/>
        <v>0.46196677501973682</v>
      </c>
      <c r="FP326" s="18">
        <f t="shared" si="710"/>
        <v>30.386383059437637</v>
      </c>
      <c r="FQ326" s="18">
        <f t="shared" si="711"/>
        <v>0</v>
      </c>
      <c r="FR326" s="18">
        <f t="shared" si="712"/>
        <v>0</v>
      </c>
      <c r="FS326" s="18">
        <f t="shared" si="713"/>
        <v>0</v>
      </c>
      <c r="FT326" s="18">
        <f t="shared" si="714"/>
        <v>0</v>
      </c>
      <c r="FU326" s="18">
        <f t="shared" si="715"/>
        <v>0</v>
      </c>
      <c r="FV326" s="18">
        <f t="shared" si="716"/>
        <v>0</v>
      </c>
      <c r="FW326" s="18">
        <f t="shared" si="717"/>
        <v>0</v>
      </c>
      <c r="FX326" s="18">
        <f t="shared" si="718"/>
        <v>0</v>
      </c>
      <c r="FY326" s="18">
        <f t="shared" si="719"/>
        <v>0</v>
      </c>
      <c r="FZ326" s="18">
        <f t="shared" si="720"/>
        <v>0</v>
      </c>
      <c r="GA326" s="18">
        <f t="shared" si="721"/>
        <v>0</v>
      </c>
      <c r="GB326" s="18">
        <f t="shared" si="722"/>
        <v>0</v>
      </c>
      <c r="GC326" s="18">
        <f t="shared" si="723"/>
        <v>0</v>
      </c>
      <c r="GD326" s="18">
        <f t="shared" si="724"/>
        <v>0</v>
      </c>
      <c r="GE326" s="18">
        <f t="shared" si="725"/>
        <v>0</v>
      </c>
    </row>
    <row r="327" spans="1:187" x14ac:dyDescent="0.2">
      <c r="A327">
        <v>324</v>
      </c>
      <c r="B327" s="16">
        <f>Bonds!B327</f>
        <v>54558</v>
      </c>
      <c r="C327" s="17">
        <f>Bonds!C327</f>
        <v>2.875</v>
      </c>
      <c r="D327">
        <f>Bonds!Q327</f>
        <v>46</v>
      </c>
      <c r="E327">
        <f t="shared" si="605"/>
        <v>0</v>
      </c>
      <c r="F327" s="16">
        <f>IF(1&gt;$D327,"",IF($E327=1,EOMONTH(EDATE(Bonds!$I327,6*(1-1)),0),EDATE(Bonds!$I327,6*(1-1))))</f>
        <v>46341</v>
      </c>
      <c r="G327" s="16">
        <f>IF(2&gt;$D327,"",IF($E327=1,EOMONTH(EDATE(Bonds!$I327,6*(2-1)),0),EDATE(Bonds!$I327,6*(2-1))))</f>
        <v>46522</v>
      </c>
      <c r="H327" s="16">
        <f>IF(3&gt;$D327,"",IF($E327=1,EOMONTH(EDATE(Bonds!$I327,6*(3-1)),0),EDATE(Bonds!$I327,6*(3-1))))</f>
        <v>46706</v>
      </c>
      <c r="I327" s="16">
        <f>IF(4&gt;$D327,"",IF($E327=1,EOMONTH(EDATE(Bonds!$I327,6*(4-1)),0),EDATE(Bonds!$I327,6*(4-1))))</f>
        <v>46888</v>
      </c>
      <c r="J327" s="16">
        <f>IF(5&gt;$D327,"",IF($E327=1,EOMONTH(EDATE(Bonds!$I327,6*(5-1)),0),EDATE(Bonds!$I327,6*(5-1))))</f>
        <v>47072</v>
      </c>
      <c r="K327" s="16">
        <f>IF(6&gt;$D327,"",IF($E327=1,EOMONTH(EDATE(Bonds!$I327,6*(6-1)),0),EDATE(Bonds!$I327,6*(6-1))))</f>
        <v>47253</v>
      </c>
      <c r="L327" s="16">
        <f>IF(7&gt;$D327,"",IF($E327=1,EOMONTH(EDATE(Bonds!$I327,6*(7-1)),0),EDATE(Bonds!$I327,6*(7-1))))</f>
        <v>47437</v>
      </c>
      <c r="M327" s="16">
        <f>IF(8&gt;$D327,"",IF($E327=1,EOMONTH(EDATE(Bonds!$I327,6*(8-1)),0),EDATE(Bonds!$I327,6*(8-1))))</f>
        <v>47618</v>
      </c>
      <c r="N327" s="16">
        <f>IF(9&gt;$D327,"",IF($E327=1,EOMONTH(EDATE(Bonds!$I327,6*(9-1)),0),EDATE(Bonds!$I327,6*(9-1))))</f>
        <v>47802</v>
      </c>
      <c r="O327" s="16">
        <f>IF(10&gt;$D327,"",IF($E327=1,EOMONTH(EDATE(Bonds!$I327,6*(10-1)),0),EDATE(Bonds!$I327,6*(10-1))))</f>
        <v>47983</v>
      </c>
      <c r="P327" s="16">
        <f>IF(11&gt;$D327,"",IF($E327=1,EOMONTH(EDATE(Bonds!$I327,6*(11-1)),0),EDATE(Bonds!$I327,6*(11-1))))</f>
        <v>48167</v>
      </c>
      <c r="Q327" s="16">
        <f>IF(12&gt;$D327,"",IF($E327=1,EOMONTH(EDATE(Bonds!$I327,6*(12-1)),0),EDATE(Bonds!$I327,6*(12-1))))</f>
        <v>48349</v>
      </c>
      <c r="R327" s="16">
        <f>IF(13&gt;$D327,"",IF($E327=1,EOMONTH(EDATE(Bonds!$I327,6*(13-1)),0),EDATE(Bonds!$I327,6*(13-1))))</f>
        <v>48533</v>
      </c>
      <c r="S327" s="16">
        <f>IF(14&gt;$D327,"",IF($E327=1,EOMONTH(EDATE(Bonds!$I327,6*(14-1)),0),EDATE(Bonds!$I327,6*(14-1))))</f>
        <v>48714</v>
      </c>
      <c r="T327" s="16">
        <f>IF(15&gt;$D327,"",IF($E327=1,EOMONTH(EDATE(Bonds!$I327,6*(15-1)),0),EDATE(Bonds!$I327,6*(15-1))))</f>
        <v>48898</v>
      </c>
      <c r="U327" s="16">
        <f>IF(16&gt;$D327,"",IF($E327=1,EOMONTH(EDATE(Bonds!$I327,6*(16-1)),0),EDATE(Bonds!$I327,6*(16-1))))</f>
        <v>49079</v>
      </c>
      <c r="V327" s="16">
        <f>IF(17&gt;$D327,"",IF($E327=1,EOMONTH(EDATE(Bonds!$I327,6*(17-1)),0),EDATE(Bonds!$I327,6*(17-1))))</f>
        <v>49263</v>
      </c>
      <c r="W327" s="16">
        <f>IF(18&gt;$D327,"",IF($E327=1,EOMONTH(EDATE(Bonds!$I327,6*(18-1)),0),EDATE(Bonds!$I327,6*(18-1))))</f>
        <v>49444</v>
      </c>
      <c r="X327" s="16">
        <f>IF(19&gt;$D327,"",IF($E327=1,EOMONTH(EDATE(Bonds!$I327,6*(19-1)),0),EDATE(Bonds!$I327,6*(19-1))))</f>
        <v>49628</v>
      </c>
      <c r="Y327" s="16">
        <f>IF(20&gt;$D327,"",IF($E327=1,EOMONTH(EDATE(Bonds!$I327,6*(20-1)),0),EDATE(Bonds!$I327,6*(20-1))))</f>
        <v>49810</v>
      </c>
      <c r="Z327" s="16">
        <f>IF(21&gt;$D327,"",IF($E327=1,EOMONTH(EDATE(Bonds!$I327,6*(21-1)),0),EDATE(Bonds!$I327,6*(21-1))))</f>
        <v>49994</v>
      </c>
      <c r="AA327" s="16">
        <f>IF(22&gt;$D327,"",IF($E327=1,EOMONTH(EDATE(Bonds!$I327,6*(22-1)),0),EDATE(Bonds!$I327,6*(22-1))))</f>
        <v>50175</v>
      </c>
      <c r="AB327" s="16">
        <f>IF(23&gt;$D327,"",IF($E327=1,EOMONTH(EDATE(Bonds!$I327,6*(23-1)),0),EDATE(Bonds!$I327,6*(23-1))))</f>
        <v>50359</v>
      </c>
      <c r="AC327" s="16">
        <f>IF(24&gt;$D327,"",IF($E327=1,EOMONTH(EDATE(Bonds!$I327,6*(24-1)),0),EDATE(Bonds!$I327,6*(24-1))))</f>
        <v>50540</v>
      </c>
      <c r="AD327" s="16">
        <f>IF(25&gt;$D327,"",IF($E327=1,EOMONTH(EDATE(Bonds!$I327,6*(25-1)),0),EDATE(Bonds!$I327,6*(25-1))))</f>
        <v>50724</v>
      </c>
      <c r="AE327" s="16">
        <f>IF(26&gt;$D327,"",IF($E327=1,EOMONTH(EDATE(Bonds!$I327,6*(26-1)),0),EDATE(Bonds!$I327,6*(26-1))))</f>
        <v>50905</v>
      </c>
      <c r="AF327" s="16">
        <f>IF(27&gt;$D327,"",IF($E327=1,EOMONTH(EDATE(Bonds!$I327,6*(27-1)),0),EDATE(Bonds!$I327,6*(27-1))))</f>
        <v>51089</v>
      </c>
      <c r="AG327" s="16">
        <f>IF(28&gt;$D327,"",IF($E327=1,EOMONTH(EDATE(Bonds!$I327,6*(28-1)),0),EDATE(Bonds!$I327,6*(28-1))))</f>
        <v>51271</v>
      </c>
      <c r="AH327" s="16">
        <f>IF(29&gt;$D327,"",IF($E327=1,EOMONTH(EDATE(Bonds!$I327,6*(29-1)),0),EDATE(Bonds!$I327,6*(29-1))))</f>
        <v>51455</v>
      </c>
      <c r="AI327" s="16">
        <f>IF(30&gt;$D327,"",IF($E327=1,EOMONTH(EDATE(Bonds!$I327,6*(30-1)),0),EDATE(Bonds!$I327,6*(30-1))))</f>
        <v>51636</v>
      </c>
      <c r="AJ327" s="16">
        <f>IF(31&gt;$D327,"",IF($E327=1,EOMONTH(EDATE(Bonds!$I327,6*(31-1)),0),EDATE(Bonds!$I327,6*(31-1))))</f>
        <v>51820</v>
      </c>
      <c r="AK327" s="16">
        <f>IF(32&gt;$D327,"",IF($E327=1,EOMONTH(EDATE(Bonds!$I327,6*(32-1)),0),EDATE(Bonds!$I327,6*(32-1))))</f>
        <v>52001</v>
      </c>
      <c r="AL327" s="16">
        <f>IF(33&gt;$D327,"",IF($E327=1,EOMONTH(EDATE(Bonds!$I327,6*(33-1)),0),EDATE(Bonds!$I327,6*(33-1))))</f>
        <v>52185</v>
      </c>
      <c r="AM327" s="16">
        <f>IF(34&gt;$D327,"",IF($E327=1,EOMONTH(EDATE(Bonds!$I327,6*(34-1)),0),EDATE(Bonds!$I327,6*(34-1))))</f>
        <v>52366</v>
      </c>
      <c r="AN327" s="16">
        <f>IF(35&gt;$D327,"",IF($E327=1,EOMONTH(EDATE(Bonds!$I327,6*(35-1)),0),EDATE(Bonds!$I327,6*(35-1))))</f>
        <v>52550</v>
      </c>
      <c r="AO327" s="16">
        <f>IF(36&gt;$D327,"",IF($E327=1,EOMONTH(EDATE(Bonds!$I327,6*(36-1)),0),EDATE(Bonds!$I327,6*(36-1))))</f>
        <v>52732</v>
      </c>
      <c r="AP327" s="16">
        <f>IF(37&gt;$D327,"",IF($E327=1,EOMONTH(EDATE(Bonds!$I327,6*(37-1)),0),EDATE(Bonds!$I327,6*(37-1))))</f>
        <v>52916</v>
      </c>
      <c r="AQ327" s="16">
        <f>IF(38&gt;$D327,"",IF($E327=1,EOMONTH(EDATE(Bonds!$I327,6*(38-1)),0),EDATE(Bonds!$I327,6*(38-1))))</f>
        <v>53097</v>
      </c>
      <c r="AR327" s="16">
        <f>IF(39&gt;$D327,"",IF($E327=1,EOMONTH(EDATE(Bonds!$I327,6*(39-1)),0),EDATE(Bonds!$I327,6*(39-1))))</f>
        <v>53281</v>
      </c>
      <c r="AS327" s="16">
        <f>IF(40&gt;$D327,"",IF($E327=1,EOMONTH(EDATE(Bonds!$I327,6*(40-1)),0),EDATE(Bonds!$I327,6*(40-1))))</f>
        <v>53462</v>
      </c>
      <c r="AT327" s="16">
        <f>IF(41&gt;$D327,"",IF($E327=1,EOMONTH(EDATE(Bonds!$I327,6*(41-1)),0),EDATE(Bonds!$I327,6*(41-1))))</f>
        <v>53646</v>
      </c>
      <c r="AU327" s="16">
        <f>IF(42&gt;$D327,"",IF($E327=1,EOMONTH(EDATE(Bonds!$I327,6*(42-1)),0),EDATE(Bonds!$I327,6*(42-1))))</f>
        <v>53827</v>
      </c>
      <c r="AV327" s="16">
        <f>IF(43&gt;$D327,"",IF($E327=1,EOMONTH(EDATE(Bonds!$I327,6*(43-1)),0),EDATE(Bonds!$I327,6*(43-1))))</f>
        <v>54011</v>
      </c>
      <c r="AW327" s="16">
        <f>IF(44&gt;$D327,"",IF($E327=1,EOMONTH(EDATE(Bonds!$I327,6*(44-1)),0),EDATE(Bonds!$I327,6*(44-1))))</f>
        <v>54193</v>
      </c>
      <c r="AX327" s="16">
        <f>IF(45&gt;$D327,"",IF($E327=1,EOMONTH(EDATE(Bonds!$I327,6*(45-1)),0),EDATE(Bonds!$I327,6*(45-1))))</f>
        <v>54377</v>
      </c>
      <c r="AY327" s="16">
        <f>IF(46&gt;$D327,"",IF($E327=1,EOMONTH(EDATE(Bonds!$I327,6*(46-1)),0),EDATE(Bonds!$I327,6*(46-1))))</f>
        <v>54558</v>
      </c>
      <c r="AZ327" s="16" t="str">
        <f>IF(47&gt;$D327,"",IF($E327=1,EOMONTH(EDATE(Bonds!$I327,6*(47-1)),0),EDATE(Bonds!$I327,6*(47-1))))</f>
        <v/>
      </c>
      <c r="BA327" s="16" t="str">
        <f>IF(48&gt;$D327,"",IF($E327=1,EOMONTH(EDATE(Bonds!$I327,6*(48-1)),0),EDATE(Bonds!$I327,6*(48-1))))</f>
        <v/>
      </c>
      <c r="BB327" s="16" t="str">
        <f>IF(49&gt;$D327,"",IF($E327=1,EOMONTH(EDATE(Bonds!$I327,6*(49-1)),0),EDATE(Bonds!$I327,6*(49-1))))</f>
        <v/>
      </c>
      <c r="BC327" s="16" t="str">
        <f>IF(50&gt;$D327,"",IF($E327=1,EOMONTH(EDATE(Bonds!$I327,6*(50-1)),0),EDATE(Bonds!$I327,6*(50-1))))</f>
        <v/>
      </c>
      <c r="BD327" s="16" t="str">
        <f>IF(51&gt;$D327,"",IF($E327=1,EOMONTH(EDATE(Bonds!$I327,6*(51-1)),0),EDATE(Bonds!$I327,6*(51-1))))</f>
        <v/>
      </c>
      <c r="BE327" s="16" t="str">
        <f>IF(52&gt;$D327,"",IF($E327=1,EOMONTH(EDATE(Bonds!$I327,6*(52-1)),0),EDATE(Bonds!$I327,6*(52-1))))</f>
        <v/>
      </c>
      <c r="BF327" s="16" t="str">
        <f>IF(53&gt;$D327,"",IF($E327=1,EOMONTH(EDATE(Bonds!$I327,6*(53-1)),0),EDATE(Bonds!$I327,6*(53-1))))</f>
        <v/>
      </c>
      <c r="BG327" s="16" t="str">
        <f>IF(54&gt;$D327,"",IF($E327=1,EOMONTH(EDATE(Bonds!$I327,6*(54-1)),0),EDATE(Bonds!$I327,6*(54-1))))</f>
        <v/>
      </c>
      <c r="BH327" s="16" t="str">
        <f>IF(55&gt;$D327,"",IF($E327=1,EOMONTH(EDATE(Bonds!$I327,6*(55-1)),0),EDATE(Bonds!$I327,6*(55-1))))</f>
        <v/>
      </c>
      <c r="BI327" s="16" t="str">
        <f>IF(56&gt;$D327,"",IF($E327=1,EOMONTH(EDATE(Bonds!$I327,6*(56-1)),0),EDATE(Bonds!$I327,6*(56-1))))</f>
        <v/>
      </c>
      <c r="BJ327" s="16" t="str">
        <f>IF(57&gt;$D327,"",IF($E327=1,EOMONTH(EDATE(Bonds!$I327,6*(57-1)),0),EDATE(Bonds!$I327,6*(57-1))))</f>
        <v/>
      </c>
      <c r="BK327" s="16" t="str">
        <f>IF(58&gt;$D327,"",IF($E327=1,EOMONTH(EDATE(Bonds!$I327,6*(58-1)),0),EDATE(Bonds!$I327,6*(58-1))))</f>
        <v/>
      </c>
      <c r="BL327" s="16" t="str">
        <f>IF(59&gt;$D327,"",IF($E327=1,EOMONTH(EDATE(Bonds!$I327,6*(59-1)),0),EDATE(Bonds!$I327,6*(59-1))))</f>
        <v/>
      </c>
      <c r="BM327" s="16" t="str">
        <f>IF(60&gt;$D327,"",IF($E327=1,EOMONTH(EDATE(Bonds!$I327,6*(60-1)),0),EDATE(Bonds!$I327,6*(60-1))))</f>
        <v/>
      </c>
      <c r="BO327" s="22">
        <f t="shared" si="606"/>
        <v>3.7565785405683505E-2</v>
      </c>
      <c r="BP327" s="22">
        <f t="shared" si="607"/>
        <v>4.0160676278393273E-2</v>
      </c>
      <c r="BQ327" s="22">
        <f t="shared" si="608"/>
        <v>4.1870554774944578E-2</v>
      </c>
      <c r="BR327" s="22">
        <f t="shared" si="609"/>
        <v>4.2944346408813706E-2</v>
      </c>
      <c r="BS327" s="22">
        <f t="shared" si="610"/>
        <v>4.3623509349526628E-2</v>
      </c>
      <c r="BT327" s="22">
        <f t="shared" si="611"/>
        <v>4.4041581237153717E-2</v>
      </c>
      <c r="BU327" s="22">
        <f t="shared" si="612"/>
        <v>4.4317074211346924E-2</v>
      </c>
      <c r="BV327" s="22">
        <f t="shared" si="613"/>
        <v>4.4510349250378764E-2</v>
      </c>
      <c r="BW327" s="22">
        <f t="shared" si="614"/>
        <v>4.4674613164434704E-2</v>
      </c>
      <c r="BX327" s="22">
        <f t="shared" si="615"/>
        <v>4.4833625781918747E-2</v>
      </c>
      <c r="BY327" s="22">
        <f t="shared" si="616"/>
        <v>4.5010512910652625E-2</v>
      </c>
      <c r="BZ327" s="22">
        <f t="shared" si="617"/>
        <v>4.5210114329299472E-2</v>
      </c>
      <c r="CA327" s="22">
        <f t="shared" si="618"/>
        <v>4.5440922075908718E-2</v>
      </c>
      <c r="CB327" s="22">
        <f t="shared" si="619"/>
        <v>4.5696854602848114E-2</v>
      </c>
      <c r="CC327" s="22">
        <f t="shared" si="620"/>
        <v>4.5984524498779974E-2</v>
      </c>
      <c r="CD327" s="22">
        <f t="shared" si="621"/>
        <v>4.6291383442721178E-2</v>
      </c>
      <c r="CE327" s="22">
        <f t="shared" si="622"/>
        <v>4.6623645537634352E-2</v>
      </c>
      <c r="CF327" s="22">
        <f t="shared" si="623"/>
        <v>4.6966325803694697E-2</v>
      </c>
      <c r="CG327" s="22">
        <f t="shared" si="624"/>
        <v>4.7326545055286634E-2</v>
      </c>
      <c r="CH327" s="22">
        <f t="shared" si="625"/>
        <v>4.7690605889772114E-2</v>
      </c>
      <c r="CI327" s="22">
        <f t="shared" si="626"/>
        <v>4.8062733545475515E-2</v>
      </c>
      <c r="CJ327" s="22">
        <f t="shared" si="627"/>
        <v>4.8429443223478592E-2</v>
      </c>
      <c r="CK327" s="22">
        <f t="shared" si="628"/>
        <v>4.8799858255796857E-2</v>
      </c>
      <c r="CL327" s="22">
        <f t="shared" si="629"/>
        <v>4.9159299064806136E-2</v>
      </c>
      <c r="CM327" s="22">
        <f t="shared" si="630"/>
        <v>4.9517382545170303E-2</v>
      </c>
      <c r="CN327" s="22">
        <f t="shared" si="631"/>
        <v>4.986051383334713E-2</v>
      </c>
      <c r="CO327" s="22">
        <f t="shared" si="632"/>
        <v>5.0198416914347857E-2</v>
      </c>
      <c r="CP327" s="22">
        <f t="shared" si="633"/>
        <v>5.0520467743513063E-2</v>
      </c>
      <c r="CQ327" s="22">
        <f t="shared" si="634"/>
        <v>5.0832622154490456E-2</v>
      </c>
      <c r="CR327" s="22">
        <f t="shared" si="635"/>
        <v>5.1125631182393605E-2</v>
      </c>
      <c r="CS327" s="22">
        <f t="shared" si="636"/>
        <v>5.140851143245688E-2</v>
      </c>
      <c r="CT327" s="22">
        <f t="shared" si="637"/>
        <v>5.1671525730408396E-2</v>
      </c>
      <c r="CU327" s="22">
        <f t="shared" si="638"/>
        <v>5.1923018464972291E-2</v>
      </c>
      <c r="CV327" s="22">
        <f t="shared" si="639"/>
        <v>5.2154549575212379E-2</v>
      </c>
      <c r="CW327" s="22">
        <f t="shared" si="640"/>
        <v>5.2373661446977436E-2</v>
      </c>
      <c r="CX327" s="22">
        <f t="shared" si="641"/>
        <v>5.2574231354615371E-2</v>
      </c>
      <c r="CY327" s="22">
        <f t="shared" si="642"/>
        <v>5.2760712961394216E-2</v>
      </c>
      <c r="CZ327" s="22">
        <f t="shared" si="643"/>
        <v>5.29282837997146E-2</v>
      </c>
      <c r="DA327" s="22">
        <f t="shared" si="644"/>
        <v>5.3082672355175761E-2</v>
      </c>
      <c r="DB327" s="22">
        <f t="shared" si="645"/>
        <v>5.3219062249532649E-2</v>
      </c>
      <c r="DC327" s="22">
        <f t="shared" si="646"/>
        <v>5.3342238524867601E-2</v>
      </c>
      <c r="DD327" s="22">
        <f t="shared" si="647"/>
        <v>5.3448475761631316E-2</v>
      </c>
      <c r="DE327" s="22">
        <f t="shared" si="648"/>
        <v>5.3541620883853808E-2</v>
      </c>
      <c r="DF327" s="22">
        <f t="shared" si="649"/>
        <v>5.3619365202149487E-2</v>
      </c>
      <c r="DG327" s="22">
        <f t="shared" si="650"/>
        <v>5.3683784107770652E-2</v>
      </c>
      <c r="DH327" s="22">
        <f t="shared" si="651"/>
        <v>5.3733613326575724E-2</v>
      </c>
      <c r="DI327" s="22" t="str">
        <f t="shared" si="652"/>
        <v/>
      </c>
      <c r="DJ327" s="22" t="str">
        <f t="shared" si="653"/>
        <v/>
      </c>
      <c r="DK327" s="22" t="str">
        <f t="shared" si="654"/>
        <v/>
      </c>
      <c r="DL327" s="22" t="str">
        <f t="shared" si="655"/>
        <v/>
      </c>
      <c r="DM327" s="22" t="str">
        <f t="shared" si="656"/>
        <v/>
      </c>
      <c r="DN327" s="22" t="str">
        <f t="shared" si="657"/>
        <v/>
      </c>
      <c r="DO327" s="22" t="str">
        <f t="shared" si="658"/>
        <v/>
      </c>
      <c r="DP327" s="22" t="str">
        <f t="shared" si="659"/>
        <v/>
      </c>
      <c r="DQ327" s="22" t="str">
        <f t="shared" si="660"/>
        <v/>
      </c>
      <c r="DR327" s="22" t="str">
        <f t="shared" si="661"/>
        <v/>
      </c>
      <c r="DS327" s="22" t="str">
        <f t="shared" si="662"/>
        <v/>
      </c>
      <c r="DT327" s="22" t="str">
        <f t="shared" si="663"/>
        <v/>
      </c>
      <c r="DU327" s="22" t="str">
        <f t="shared" si="664"/>
        <v/>
      </c>
      <c r="DV327" s="22" t="str">
        <f t="shared" si="665"/>
        <v/>
      </c>
      <c r="DX327" s="18">
        <f t="shared" si="666"/>
        <v>1.4274746961598221</v>
      </c>
      <c r="DY327" s="18">
        <f t="shared" si="667"/>
        <v>1.3986510136518655</v>
      </c>
      <c r="DZ327" s="18">
        <f t="shared" si="668"/>
        <v>1.3678421118195738</v>
      </c>
      <c r="EA327" s="18">
        <f t="shared" si="669"/>
        <v>1.3371589964875785</v>
      </c>
      <c r="EB327" s="18">
        <f t="shared" si="670"/>
        <v>1.3065784354659145</v>
      </c>
      <c r="EC327" s="18">
        <f t="shared" si="671"/>
        <v>1.2771829913289379</v>
      </c>
      <c r="ED327" s="18">
        <f t="shared" si="672"/>
        <v>1.2480427482671079</v>
      </c>
      <c r="EE327" s="18">
        <f t="shared" si="673"/>
        <v>1.2200451977021569</v>
      </c>
      <c r="EF327" s="18">
        <f t="shared" si="674"/>
        <v>1.19215393833157</v>
      </c>
      <c r="EG327" s="18">
        <f t="shared" si="675"/>
        <v>1.1651653726281264</v>
      </c>
      <c r="EH327" s="18">
        <f t="shared" si="676"/>
        <v>1.1380816621053904</v>
      </c>
      <c r="EI327" s="18">
        <f t="shared" si="677"/>
        <v>1.111560881369329</v>
      </c>
      <c r="EJ327" s="18">
        <f t="shared" si="678"/>
        <v>1.0849623260440064</v>
      </c>
      <c r="EK327" s="18">
        <f t="shared" si="679"/>
        <v>1.0589734057830835</v>
      </c>
      <c r="EL327" s="18">
        <f t="shared" si="680"/>
        <v>1.0327187339663151</v>
      </c>
      <c r="EM327" s="18">
        <f t="shared" si="681"/>
        <v>1.007057343364822</v>
      </c>
      <c r="EN327" s="18">
        <f t="shared" si="682"/>
        <v>0.98115464500378868</v>
      </c>
      <c r="EO327" s="18">
        <f t="shared" si="683"/>
        <v>0.95588037557742289</v>
      </c>
      <c r="EP327" s="18">
        <f t="shared" si="684"/>
        <v>0.93042878912432347</v>
      </c>
      <c r="EQ327" s="18">
        <f t="shared" si="685"/>
        <v>0.90552890890845683</v>
      </c>
      <c r="ER327" s="18">
        <f t="shared" si="686"/>
        <v>0.88067111539866449</v>
      </c>
      <c r="ES327" s="18">
        <f t="shared" si="687"/>
        <v>0.85656492887592361</v>
      </c>
      <c r="ET327" s="18">
        <f t="shared" si="688"/>
        <v>0.83244716692716392</v>
      </c>
      <c r="EU327" s="18">
        <f t="shared" si="689"/>
        <v>0.80913709431364</v>
      </c>
      <c r="EV327" s="18">
        <f t="shared" si="690"/>
        <v>0.78589251502331803</v>
      </c>
      <c r="EW327" s="18">
        <f t="shared" si="691"/>
        <v>0.76349789033446924</v>
      </c>
      <c r="EX327" s="18">
        <f t="shared" si="692"/>
        <v>0.74123427003311682</v>
      </c>
      <c r="EY327" s="18">
        <f t="shared" si="693"/>
        <v>0.71973018245614229</v>
      </c>
      <c r="EZ327" s="18">
        <f t="shared" si="694"/>
        <v>0.69852907695200595</v>
      </c>
      <c r="FA327" s="18">
        <f t="shared" si="695"/>
        <v>0.6782148799762362</v>
      </c>
      <c r="FB327" s="18">
        <f t="shared" si="696"/>
        <v>0.65812326337279037</v>
      </c>
      <c r="FC327" s="18">
        <f t="shared" si="697"/>
        <v>0.63891519683609121</v>
      </c>
      <c r="FD327" s="18">
        <f t="shared" si="698"/>
        <v>0.61995700470472614</v>
      </c>
      <c r="FE327" s="18">
        <f t="shared" si="699"/>
        <v>0.60186731720817011</v>
      </c>
      <c r="FF327" s="18">
        <f t="shared" si="700"/>
        <v>0.58404456232427615</v>
      </c>
      <c r="FG327" s="18">
        <f t="shared" si="701"/>
        <v>0.56697371020983078</v>
      </c>
      <c r="FH327" s="18">
        <f t="shared" si="702"/>
        <v>0.55027370328177172</v>
      </c>
      <c r="FI327" s="18">
        <f t="shared" si="703"/>
        <v>0.53438651025199724</v>
      </c>
      <c r="FJ327" s="18">
        <f t="shared" si="704"/>
        <v>0.51877666023692615</v>
      </c>
      <c r="FK327" s="18">
        <f t="shared" si="705"/>
        <v>0.50394339730538384</v>
      </c>
      <c r="FL327" s="18">
        <f t="shared" si="706"/>
        <v>0.4893840475136213</v>
      </c>
      <c r="FM327" s="18">
        <f t="shared" si="707"/>
        <v>0.47556186357379748</v>
      </c>
      <c r="FN327" s="18">
        <f t="shared" si="708"/>
        <v>0.4620062457518721</v>
      </c>
      <c r="FO327" s="18">
        <f t="shared" si="709"/>
        <v>0.44907683551481148</v>
      </c>
      <c r="FP327" s="18">
        <f t="shared" si="710"/>
        <v>0.43647612905211453</v>
      </c>
      <c r="FQ327" s="18">
        <f t="shared" si="711"/>
        <v>29.957012292170074</v>
      </c>
      <c r="FR327" s="18">
        <f t="shared" si="712"/>
        <v>0</v>
      </c>
      <c r="FS327" s="18">
        <f t="shared" si="713"/>
        <v>0</v>
      </c>
      <c r="FT327" s="18">
        <f t="shared" si="714"/>
        <v>0</v>
      </c>
      <c r="FU327" s="18">
        <f t="shared" si="715"/>
        <v>0</v>
      </c>
      <c r="FV327" s="18">
        <f t="shared" si="716"/>
        <v>0</v>
      </c>
      <c r="FW327" s="18">
        <f t="shared" si="717"/>
        <v>0</v>
      </c>
      <c r="FX327" s="18">
        <f t="shared" si="718"/>
        <v>0</v>
      </c>
      <c r="FY327" s="18">
        <f t="shared" si="719"/>
        <v>0</v>
      </c>
      <c r="FZ327" s="18">
        <f t="shared" si="720"/>
        <v>0</v>
      </c>
      <c r="GA327" s="18">
        <f t="shared" si="721"/>
        <v>0</v>
      </c>
      <c r="GB327" s="18">
        <f t="shared" si="722"/>
        <v>0</v>
      </c>
      <c r="GC327" s="18">
        <f t="shared" si="723"/>
        <v>0</v>
      </c>
      <c r="GD327" s="18">
        <f t="shared" si="724"/>
        <v>0</v>
      </c>
      <c r="GE327" s="18">
        <f t="shared" si="725"/>
        <v>0</v>
      </c>
    </row>
    <row r="328" spans="1:187" x14ac:dyDescent="0.2">
      <c r="A328">
        <v>325</v>
      </c>
      <c r="B328" s="16">
        <f>Bonds!B328</f>
        <v>54650</v>
      </c>
      <c r="C328" s="17">
        <f>Bonds!C328</f>
        <v>2.25</v>
      </c>
      <c r="D328">
        <f>Bonds!Q328</f>
        <v>46</v>
      </c>
      <c r="E328">
        <f t="shared" si="605"/>
        <v>0</v>
      </c>
      <c r="F328" s="16">
        <f>IF(1&gt;$D328,"",IF($E328=1,EOMONTH(EDATE(Bonds!$I328,6*(1-1)),0),EDATE(Bonds!$I328,6*(1-1))))</f>
        <v>46433</v>
      </c>
      <c r="G328" s="16">
        <f>IF(2&gt;$D328,"",IF($E328=1,EOMONTH(EDATE(Bonds!$I328,6*(2-1)),0),EDATE(Bonds!$I328,6*(2-1))))</f>
        <v>46614</v>
      </c>
      <c r="H328" s="16">
        <f>IF(3&gt;$D328,"",IF($E328=1,EOMONTH(EDATE(Bonds!$I328,6*(3-1)),0),EDATE(Bonds!$I328,6*(3-1))))</f>
        <v>46798</v>
      </c>
      <c r="I328" s="16">
        <f>IF(4&gt;$D328,"",IF($E328=1,EOMONTH(EDATE(Bonds!$I328,6*(4-1)),0),EDATE(Bonds!$I328,6*(4-1))))</f>
        <v>46980</v>
      </c>
      <c r="J328" s="16">
        <f>IF(5&gt;$D328,"",IF($E328=1,EOMONTH(EDATE(Bonds!$I328,6*(5-1)),0),EDATE(Bonds!$I328,6*(5-1))))</f>
        <v>47164</v>
      </c>
      <c r="K328" s="16">
        <f>IF(6&gt;$D328,"",IF($E328=1,EOMONTH(EDATE(Bonds!$I328,6*(6-1)),0),EDATE(Bonds!$I328,6*(6-1))))</f>
        <v>47345</v>
      </c>
      <c r="L328" s="16">
        <f>IF(7&gt;$D328,"",IF($E328=1,EOMONTH(EDATE(Bonds!$I328,6*(7-1)),0),EDATE(Bonds!$I328,6*(7-1))))</f>
        <v>47529</v>
      </c>
      <c r="M328" s="16">
        <f>IF(8&gt;$D328,"",IF($E328=1,EOMONTH(EDATE(Bonds!$I328,6*(8-1)),0),EDATE(Bonds!$I328,6*(8-1))))</f>
        <v>47710</v>
      </c>
      <c r="N328" s="16">
        <f>IF(9&gt;$D328,"",IF($E328=1,EOMONTH(EDATE(Bonds!$I328,6*(9-1)),0),EDATE(Bonds!$I328,6*(9-1))))</f>
        <v>47894</v>
      </c>
      <c r="O328" s="16">
        <f>IF(10&gt;$D328,"",IF($E328=1,EOMONTH(EDATE(Bonds!$I328,6*(10-1)),0),EDATE(Bonds!$I328,6*(10-1))))</f>
        <v>48075</v>
      </c>
      <c r="P328" s="16">
        <f>IF(11&gt;$D328,"",IF($E328=1,EOMONTH(EDATE(Bonds!$I328,6*(11-1)),0),EDATE(Bonds!$I328,6*(11-1))))</f>
        <v>48259</v>
      </c>
      <c r="Q328" s="16">
        <f>IF(12&gt;$D328,"",IF($E328=1,EOMONTH(EDATE(Bonds!$I328,6*(12-1)),0),EDATE(Bonds!$I328,6*(12-1))))</f>
        <v>48441</v>
      </c>
      <c r="R328" s="16">
        <f>IF(13&gt;$D328,"",IF($E328=1,EOMONTH(EDATE(Bonds!$I328,6*(13-1)),0),EDATE(Bonds!$I328,6*(13-1))))</f>
        <v>48625</v>
      </c>
      <c r="S328" s="16">
        <f>IF(14&gt;$D328,"",IF($E328=1,EOMONTH(EDATE(Bonds!$I328,6*(14-1)),0),EDATE(Bonds!$I328,6*(14-1))))</f>
        <v>48806</v>
      </c>
      <c r="T328" s="16">
        <f>IF(15&gt;$D328,"",IF($E328=1,EOMONTH(EDATE(Bonds!$I328,6*(15-1)),0),EDATE(Bonds!$I328,6*(15-1))))</f>
        <v>48990</v>
      </c>
      <c r="U328" s="16">
        <f>IF(16&gt;$D328,"",IF($E328=1,EOMONTH(EDATE(Bonds!$I328,6*(16-1)),0),EDATE(Bonds!$I328,6*(16-1))))</f>
        <v>49171</v>
      </c>
      <c r="V328" s="16">
        <f>IF(17&gt;$D328,"",IF($E328=1,EOMONTH(EDATE(Bonds!$I328,6*(17-1)),0),EDATE(Bonds!$I328,6*(17-1))))</f>
        <v>49355</v>
      </c>
      <c r="W328" s="16">
        <f>IF(18&gt;$D328,"",IF($E328=1,EOMONTH(EDATE(Bonds!$I328,6*(18-1)),0),EDATE(Bonds!$I328,6*(18-1))))</f>
        <v>49536</v>
      </c>
      <c r="X328" s="16">
        <f>IF(19&gt;$D328,"",IF($E328=1,EOMONTH(EDATE(Bonds!$I328,6*(19-1)),0),EDATE(Bonds!$I328,6*(19-1))))</f>
        <v>49720</v>
      </c>
      <c r="Y328" s="16">
        <f>IF(20&gt;$D328,"",IF($E328=1,EOMONTH(EDATE(Bonds!$I328,6*(20-1)),0),EDATE(Bonds!$I328,6*(20-1))))</f>
        <v>49902</v>
      </c>
      <c r="Z328" s="16">
        <f>IF(21&gt;$D328,"",IF($E328=1,EOMONTH(EDATE(Bonds!$I328,6*(21-1)),0),EDATE(Bonds!$I328,6*(21-1))))</f>
        <v>50086</v>
      </c>
      <c r="AA328" s="16">
        <f>IF(22&gt;$D328,"",IF($E328=1,EOMONTH(EDATE(Bonds!$I328,6*(22-1)),0),EDATE(Bonds!$I328,6*(22-1))))</f>
        <v>50267</v>
      </c>
      <c r="AB328" s="16">
        <f>IF(23&gt;$D328,"",IF($E328=1,EOMONTH(EDATE(Bonds!$I328,6*(23-1)),0),EDATE(Bonds!$I328,6*(23-1))))</f>
        <v>50451</v>
      </c>
      <c r="AC328" s="16">
        <f>IF(24&gt;$D328,"",IF($E328=1,EOMONTH(EDATE(Bonds!$I328,6*(24-1)),0),EDATE(Bonds!$I328,6*(24-1))))</f>
        <v>50632</v>
      </c>
      <c r="AD328" s="16">
        <f>IF(25&gt;$D328,"",IF($E328=1,EOMONTH(EDATE(Bonds!$I328,6*(25-1)),0),EDATE(Bonds!$I328,6*(25-1))))</f>
        <v>50816</v>
      </c>
      <c r="AE328" s="16">
        <f>IF(26&gt;$D328,"",IF($E328=1,EOMONTH(EDATE(Bonds!$I328,6*(26-1)),0),EDATE(Bonds!$I328,6*(26-1))))</f>
        <v>50997</v>
      </c>
      <c r="AF328" s="16">
        <f>IF(27&gt;$D328,"",IF($E328=1,EOMONTH(EDATE(Bonds!$I328,6*(27-1)),0),EDATE(Bonds!$I328,6*(27-1))))</f>
        <v>51181</v>
      </c>
      <c r="AG328" s="16">
        <f>IF(28&gt;$D328,"",IF($E328=1,EOMONTH(EDATE(Bonds!$I328,6*(28-1)),0),EDATE(Bonds!$I328,6*(28-1))))</f>
        <v>51363</v>
      </c>
      <c r="AH328" s="16">
        <f>IF(29&gt;$D328,"",IF($E328=1,EOMONTH(EDATE(Bonds!$I328,6*(29-1)),0),EDATE(Bonds!$I328,6*(29-1))))</f>
        <v>51547</v>
      </c>
      <c r="AI328" s="16">
        <f>IF(30&gt;$D328,"",IF($E328=1,EOMONTH(EDATE(Bonds!$I328,6*(30-1)),0),EDATE(Bonds!$I328,6*(30-1))))</f>
        <v>51728</v>
      </c>
      <c r="AJ328" s="16">
        <f>IF(31&gt;$D328,"",IF($E328=1,EOMONTH(EDATE(Bonds!$I328,6*(31-1)),0),EDATE(Bonds!$I328,6*(31-1))))</f>
        <v>51912</v>
      </c>
      <c r="AK328" s="16">
        <f>IF(32&gt;$D328,"",IF($E328=1,EOMONTH(EDATE(Bonds!$I328,6*(32-1)),0),EDATE(Bonds!$I328,6*(32-1))))</f>
        <v>52093</v>
      </c>
      <c r="AL328" s="16">
        <f>IF(33&gt;$D328,"",IF($E328=1,EOMONTH(EDATE(Bonds!$I328,6*(33-1)),0),EDATE(Bonds!$I328,6*(33-1))))</f>
        <v>52277</v>
      </c>
      <c r="AM328" s="16">
        <f>IF(34&gt;$D328,"",IF($E328=1,EOMONTH(EDATE(Bonds!$I328,6*(34-1)),0),EDATE(Bonds!$I328,6*(34-1))))</f>
        <v>52458</v>
      </c>
      <c r="AN328" s="16">
        <f>IF(35&gt;$D328,"",IF($E328=1,EOMONTH(EDATE(Bonds!$I328,6*(35-1)),0),EDATE(Bonds!$I328,6*(35-1))))</f>
        <v>52642</v>
      </c>
      <c r="AO328" s="16">
        <f>IF(36&gt;$D328,"",IF($E328=1,EOMONTH(EDATE(Bonds!$I328,6*(36-1)),0),EDATE(Bonds!$I328,6*(36-1))))</f>
        <v>52824</v>
      </c>
      <c r="AP328" s="16">
        <f>IF(37&gt;$D328,"",IF($E328=1,EOMONTH(EDATE(Bonds!$I328,6*(37-1)),0),EDATE(Bonds!$I328,6*(37-1))))</f>
        <v>53008</v>
      </c>
      <c r="AQ328" s="16">
        <f>IF(38&gt;$D328,"",IF($E328=1,EOMONTH(EDATE(Bonds!$I328,6*(38-1)),0),EDATE(Bonds!$I328,6*(38-1))))</f>
        <v>53189</v>
      </c>
      <c r="AR328" s="16">
        <f>IF(39&gt;$D328,"",IF($E328=1,EOMONTH(EDATE(Bonds!$I328,6*(39-1)),0),EDATE(Bonds!$I328,6*(39-1))))</f>
        <v>53373</v>
      </c>
      <c r="AS328" s="16">
        <f>IF(40&gt;$D328,"",IF($E328=1,EOMONTH(EDATE(Bonds!$I328,6*(40-1)),0),EDATE(Bonds!$I328,6*(40-1))))</f>
        <v>53554</v>
      </c>
      <c r="AT328" s="16">
        <f>IF(41&gt;$D328,"",IF($E328=1,EOMONTH(EDATE(Bonds!$I328,6*(41-1)),0),EDATE(Bonds!$I328,6*(41-1))))</f>
        <v>53738</v>
      </c>
      <c r="AU328" s="16">
        <f>IF(42&gt;$D328,"",IF($E328=1,EOMONTH(EDATE(Bonds!$I328,6*(42-1)),0),EDATE(Bonds!$I328,6*(42-1))))</f>
        <v>53919</v>
      </c>
      <c r="AV328" s="16">
        <f>IF(43&gt;$D328,"",IF($E328=1,EOMONTH(EDATE(Bonds!$I328,6*(43-1)),0),EDATE(Bonds!$I328,6*(43-1))))</f>
        <v>54103</v>
      </c>
      <c r="AW328" s="16">
        <f>IF(44&gt;$D328,"",IF($E328=1,EOMONTH(EDATE(Bonds!$I328,6*(44-1)),0),EDATE(Bonds!$I328,6*(44-1))))</f>
        <v>54285</v>
      </c>
      <c r="AX328" s="16">
        <f>IF(45&gt;$D328,"",IF($E328=1,EOMONTH(EDATE(Bonds!$I328,6*(45-1)),0),EDATE(Bonds!$I328,6*(45-1))))</f>
        <v>54469</v>
      </c>
      <c r="AY328" s="16">
        <f>IF(46&gt;$D328,"",IF($E328=1,EOMONTH(EDATE(Bonds!$I328,6*(46-1)),0),EDATE(Bonds!$I328,6*(46-1))))</f>
        <v>54650</v>
      </c>
      <c r="AZ328" s="16" t="str">
        <f>IF(47&gt;$D328,"",IF($E328=1,EOMONTH(EDATE(Bonds!$I328,6*(47-1)),0),EDATE(Bonds!$I328,6*(47-1))))</f>
        <v/>
      </c>
      <c r="BA328" s="16" t="str">
        <f>IF(48&gt;$D328,"",IF($E328=1,EOMONTH(EDATE(Bonds!$I328,6*(48-1)),0),EDATE(Bonds!$I328,6*(48-1))))</f>
        <v/>
      </c>
      <c r="BB328" s="16" t="str">
        <f>IF(49&gt;$D328,"",IF($E328=1,EOMONTH(EDATE(Bonds!$I328,6*(49-1)),0),EDATE(Bonds!$I328,6*(49-1))))</f>
        <v/>
      </c>
      <c r="BC328" s="16" t="str">
        <f>IF(50&gt;$D328,"",IF($E328=1,EOMONTH(EDATE(Bonds!$I328,6*(50-1)),0),EDATE(Bonds!$I328,6*(50-1))))</f>
        <v/>
      </c>
      <c r="BD328" s="16" t="str">
        <f>IF(51&gt;$D328,"",IF($E328=1,EOMONTH(EDATE(Bonds!$I328,6*(51-1)),0),EDATE(Bonds!$I328,6*(51-1))))</f>
        <v/>
      </c>
      <c r="BE328" s="16" t="str">
        <f>IF(52&gt;$D328,"",IF($E328=1,EOMONTH(EDATE(Bonds!$I328,6*(52-1)),0),EDATE(Bonds!$I328,6*(52-1))))</f>
        <v/>
      </c>
      <c r="BF328" s="16" t="str">
        <f>IF(53&gt;$D328,"",IF($E328=1,EOMONTH(EDATE(Bonds!$I328,6*(53-1)),0),EDATE(Bonds!$I328,6*(53-1))))</f>
        <v/>
      </c>
      <c r="BG328" s="16" t="str">
        <f>IF(54&gt;$D328,"",IF($E328=1,EOMONTH(EDATE(Bonds!$I328,6*(54-1)),0),EDATE(Bonds!$I328,6*(54-1))))</f>
        <v/>
      </c>
      <c r="BH328" s="16" t="str">
        <f>IF(55&gt;$D328,"",IF($E328=1,EOMONTH(EDATE(Bonds!$I328,6*(55-1)),0),EDATE(Bonds!$I328,6*(55-1))))</f>
        <v/>
      </c>
      <c r="BI328" s="16" t="str">
        <f>IF(56&gt;$D328,"",IF($E328=1,EOMONTH(EDATE(Bonds!$I328,6*(56-1)),0),EDATE(Bonds!$I328,6*(56-1))))</f>
        <v/>
      </c>
      <c r="BJ328" s="16" t="str">
        <f>IF(57&gt;$D328,"",IF($E328=1,EOMONTH(EDATE(Bonds!$I328,6*(57-1)),0),EDATE(Bonds!$I328,6*(57-1))))</f>
        <v/>
      </c>
      <c r="BK328" s="16" t="str">
        <f>IF(58&gt;$D328,"",IF($E328=1,EOMONTH(EDATE(Bonds!$I328,6*(58-1)),0),EDATE(Bonds!$I328,6*(58-1))))</f>
        <v/>
      </c>
      <c r="BL328" s="16" t="str">
        <f>IF(59&gt;$D328,"",IF($E328=1,EOMONTH(EDATE(Bonds!$I328,6*(59-1)),0),EDATE(Bonds!$I328,6*(59-1))))</f>
        <v/>
      </c>
      <c r="BM328" s="16" t="str">
        <f>IF(60&gt;$D328,"",IF($E328=1,EOMONTH(EDATE(Bonds!$I328,6*(60-1)),0),EDATE(Bonds!$I328,6*(60-1))))</f>
        <v/>
      </c>
      <c r="BO328" s="22">
        <f t="shared" si="606"/>
        <v>3.9020657449939315E-2</v>
      </c>
      <c r="BP328" s="22">
        <f t="shared" si="607"/>
        <v>4.1110910077221674E-2</v>
      </c>
      <c r="BQ328" s="22">
        <f t="shared" si="608"/>
        <v>4.2474903504774571E-2</v>
      </c>
      <c r="BR328" s="22">
        <f t="shared" si="609"/>
        <v>4.3324176224102208E-2</v>
      </c>
      <c r="BS328" s="22">
        <f t="shared" si="610"/>
        <v>4.3859676958404203E-2</v>
      </c>
      <c r="BT328" s="22">
        <f t="shared" si="611"/>
        <v>4.4193064657407355E-2</v>
      </c>
      <c r="BU328" s="22">
        <f t="shared" si="612"/>
        <v>4.4421617888674783E-2</v>
      </c>
      <c r="BV328" s="22">
        <f t="shared" si="613"/>
        <v>4.4594344852586863E-2</v>
      </c>
      <c r="BW328" s="22">
        <f t="shared" si="614"/>
        <v>4.4754437131412791E-2</v>
      </c>
      <c r="BX328" s="22">
        <f t="shared" si="615"/>
        <v>4.4919387561918309E-2</v>
      </c>
      <c r="BY328" s="22">
        <f t="shared" si="616"/>
        <v>4.5107990909957416E-2</v>
      </c>
      <c r="BZ328" s="22">
        <f t="shared" si="617"/>
        <v>4.5321776780841601E-2</v>
      </c>
      <c r="CA328" s="22">
        <f t="shared" si="618"/>
        <v>4.5567503306295901E-2</v>
      </c>
      <c r="CB328" s="22">
        <f t="shared" si="619"/>
        <v>4.583740404551357E-2</v>
      </c>
      <c r="CC328" s="22">
        <f t="shared" si="620"/>
        <v>4.6137769365832942E-2</v>
      </c>
      <c r="CD328" s="22">
        <f t="shared" si="621"/>
        <v>4.645521716226661E-2</v>
      </c>
      <c r="CE328" s="22">
        <f t="shared" si="622"/>
        <v>4.6796125322790962E-2</v>
      </c>
      <c r="CF328" s="22">
        <f t="shared" si="623"/>
        <v>4.7145200785802852E-2</v>
      </c>
      <c r="CG328" s="22">
        <f t="shared" si="624"/>
        <v>4.7509852279928627E-2</v>
      </c>
      <c r="CH328" s="22">
        <f t="shared" si="625"/>
        <v>4.7876381656252784E-2</v>
      </c>
      <c r="CI328" s="22">
        <f t="shared" si="626"/>
        <v>4.8249241487260196E-2</v>
      </c>
      <c r="CJ328" s="22">
        <f t="shared" si="627"/>
        <v>4.8615125031018294E-2</v>
      </c>
      <c r="CK328" s="22">
        <f t="shared" si="628"/>
        <v>4.8983317960358812E-2</v>
      </c>
      <c r="CL328" s="22">
        <f t="shared" si="629"/>
        <v>4.9339393167434041E-2</v>
      </c>
      <c r="CM328" s="22">
        <f t="shared" si="630"/>
        <v>4.9693029322884663E-2</v>
      </c>
      <c r="CN328" s="22">
        <f t="shared" si="631"/>
        <v>5.0030933085680324E-2</v>
      </c>
      <c r="CO328" s="22">
        <f t="shared" si="632"/>
        <v>5.0362800518050539E-2</v>
      </c>
      <c r="CP328" s="22">
        <f t="shared" si="633"/>
        <v>5.0678294681596112E-2</v>
      </c>
      <c r="CQ328" s="22">
        <f t="shared" si="634"/>
        <v>5.098334388969953E-2</v>
      </c>
      <c r="CR328" s="22">
        <f t="shared" si="635"/>
        <v>5.1268996476874704E-2</v>
      </c>
      <c r="CS328" s="22">
        <f t="shared" si="636"/>
        <v>5.1544114925173128E-2</v>
      </c>
      <c r="CT328" s="22">
        <f t="shared" si="637"/>
        <v>5.1799291672985331E-2</v>
      </c>
      <c r="CU328" s="22">
        <f t="shared" si="638"/>
        <v>5.2042679103669207E-2</v>
      </c>
      <c r="CV328" s="22">
        <f t="shared" si="639"/>
        <v>5.2266158686805723E-2</v>
      </c>
      <c r="CW328" s="22">
        <f t="shared" si="640"/>
        <v>5.2477056134175359E-2</v>
      </c>
      <c r="CX328" s="22">
        <f t="shared" si="641"/>
        <v>5.2669514104062953E-2</v>
      </c>
      <c r="CY328" s="22">
        <f t="shared" si="642"/>
        <v>5.2847844618136262E-2</v>
      </c>
      <c r="CZ328" s="22">
        <f t="shared" si="643"/>
        <v>5.3007476521395709E-2</v>
      </c>
      <c r="DA328" s="22">
        <f t="shared" si="644"/>
        <v>5.3153901035930796E-2</v>
      </c>
      <c r="DB328" s="22">
        <f t="shared" si="645"/>
        <v>5.3282582625279684E-2</v>
      </c>
      <c r="DC328" s="22">
        <f t="shared" si="646"/>
        <v>5.3398068687222244E-2</v>
      </c>
      <c r="DD328" s="22">
        <f t="shared" si="647"/>
        <v>5.34968988888972E-2</v>
      </c>
      <c r="DE328" s="22">
        <f t="shared" si="648"/>
        <v>5.3582686441866624E-2</v>
      </c>
      <c r="DF328" s="22">
        <f t="shared" si="649"/>
        <v>5.3653333270063788E-2</v>
      </c>
      <c r="DG328" s="22">
        <f t="shared" si="650"/>
        <v>5.371076609011436E-2</v>
      </c>
      <c r="DH328" s="22">
        <f t="shared" si="651"/>
        <v>5.3753914283111069E-2</v>
      </c>
      <c r="DI328" s="22" t="str">
        <f t="shared" si="652"/>
        <v/>
      </c>
      <c r="DJ328" s="22" t="str">
        <f t="shared" si="653"/>
        <v/>
      </c>
      <c r="DK328" s="22" t="str">
        <f t="shared" si="654"/>
        <v/>
      </c>
      <c r="DL328" s="22" t="str">
        <f t="shared" si="655"/>
        <v/>
      </c>
      <c r="DM328" s="22" t="str">
        <f t="shared" si="656"/>
        <v/>
      </c>
      <c r="DN328" s="22" t="str">
        <f t="shared" si="657"/>
        <v/>
      </c>
      <c r="DO328" s="22" t="str">
        <f t="shared" si="658"/>
        <v/>
      </c>
      <c r="DP328" s="22" t="str">
        <f t="shared" si="659"/>
        <v/>
      </c>
      <c r="DQ328" s="22" t="str">
        <f t="shared" si="660"/>
        <v/>
      </c>
      <c r="DR328" s="22" t="str">
        <f t="shared" si="661"/>
        <v/>
      </c>
      <c r="DS328" s="22" t="str">
        <f t="shared" si="662"/>
        <v/>
      </c>
      <c r="DT328" s="22" t="str">
        <f t="shared" si="663"/>
        <v/>
      </c>
      <c r="DU328" s="22" t="str">
        <f t="shared" si="664"/>
        <v/>
      </c>
      <c r="DV328" s="22" t="str">
        <f t="shared" si="665"/>
        <v/>
      </c>
      <c r="DX328" s="18">
        <f t="shared" si="666"/>
        <v>1.1059205774800105</v>
      </c>
      <c r="DY328" s="18">
        <f t="shared" si="667"/>
        <v>1.0826105590030717</v>
      </c>
      <c r="DZ328" s="18">
        <f t="shared" si="668"/>
        <v>1.0583266157871765</v>
      </c>
      <c r="EA328" s="18">
        <f t="shared" si="669"/>
        <v>1.0344446366850046</v>
      </c>
      <c r="EB328" s="18">
        <f t="shared" si="670"/>
        <v>1.0107749950848792</v>
      </c>
      <c r="EC328" s="18">
        <f t="shared" si="671"/>
        <v>0.98806045892954275</v>
      </c>
      <c r="ED328" s="18">
        <f t="shared" si="672"/>
        <v>0.96553202231157975</v>
      </c>
      <c r="EE328" s="18">
        <f t="shared" si="673"/>
        <v>0.94385352492821606</v>
      </c>
      <c r="EF328" s="18">
        <f t="shared" si="674"/>
        <v>0.92221609072649913</v>
      </c>
      <c r="EG328" s="18">
        <f t="shared" si="675"/>
        <v>0.90124028906576559</v>
      </c>
      <c r="EH328" s="18">
        <f t="shared" si="676"/>
        <v>0.88015797699549969</v>
      </c>
      <c r="EI328" s="18">
        <f t="shared" si="677"/>
        <v>0.85949016106978771</v>
      </c>
      <c r="EJ328" s="18">
        <f t="shared" si="678"/>
        <v>0.8387467503493925</v>
      </c>
      <c r="EK328" s="18">
        <f t="shared" si="679"/>
        <v>0.81847208303255481</v>
      </c>
      <c r="EL328" s="18">
        <f t="shared" si="680"/>
        <v>0.79799022162351474</v>
      </c>
      <c r="EM328" s="18">
        <f t="shared" si="681"/>
        <v>0.77797673320643845</v>
      </c>
      <c r="EN328" s="18">
        <f t="shared" si="682"/>
        <v>0.75778486411322232</v>
      </c>
      <c r="EO328" s="18">
        <f t="shared" si="683"/>
        <v>0.73809543806216316</v>
      </c>
      <c r="EP328" s="18">
        <f t="shared" si="684"/>
        <v>0.71828259613574608</v>
      </c>
      <c r="EQ328" s="18">
        <f t="shared" si="685"/>
        <v>0.69891492806254918</v>
      </c>
      <c r="ER328" s="18">
        <f t="shared" si="686"/>
        <v>0.67959632230511402</v>
      </c>
      <c r="ES328" s="18">
        <f t="shared" si="687"/>
        <v>0.66087781489238095</v>
      </c>
      <c r="ET328" s="18">
        <f t="shared" si="688"/>
        <v>0.64216615273011013</v>
      </c>
      <c r="EU328" s="18">
        <f t="shared" si="689"/>
        <v>0.62409606163042974</v>
      </c>
      <c r="EV328" s="18">
        <f t="shared" si="690"/>
        <v>0.60609108567927117</v>
      </c>
      <c r="EW328" s="18">
        <f t="shared" si="691"/>
        <v>0.5887576721893566</v>
      </c>
      <c r="EX328" s="18">
        <f t="shared" si="692"/>
        <v>0.57153808590333999</v>
      </c>
      <c r="EY328" s="18">
        <f t="shared" si="693"/>
        <v>0.55491729351909891</v>
      </c>
      <c r="EZ328" s="18">
        <f t="shared" si="694"/>
        <v>0.5385411531686346</v>
      </c>
      <c r="FA328" s="18">
        <f t="shared" si="695"/>
        <v>0.52285941740894559</v>
      </c>
      <c r="FB328" s="18">
        <f t="shared" si="696"/>
        <v>0.50735808849581199</v>
      </c>
      <c r="FC328" s="18">
        <f t="shared" si="697"/>
        <v>0.49254605317375733</v>
      </c>
      <c r="FD328" s="18">
        <f t="shared" si="698"/>
        <v>0.47793363744390072</v>
      </c>
      <c r="FE328" s="18">
        <f t="shared" si="699"/>
        <v>0.46399673523449581</v>
      </c>
      <c r="FF328" s="18">
        <f t="shared" si="700"/>
        <v>0.45027100205446868</v>
      </c>
      <c r="FG328" s="18">
        <f t="shared" si="701"/>
        <v>0.43712918160847108</v>
      </c>
      <c r="FH328" s="18">
        <f t="shared" si="702"/>
        <v>0.42427718929648317</v>
      </c>
      <c r="FI328" s="18">
        <f t="shared" si="703"/>
        <v>0.41205447192915268</v>
      </c>
      <c r="FJ328" s="18">
        <f t="shared" si="704"/>
        <v>0.40004847175148711</v>
      </c>
      <c r="FK328" s="18">
        <f t="shared" si="705"/>
        <v>0.38864264694633527</v>
      </c>
      <c r="FL328" s="18">
        <f t="shared" si="706"/>
        <v>0.37744999182452565</v>
      </c>
      <c r="FM328" s="18">
        <f t="shared" si="707"/>
        <v>0.36682621527757348</v>
      </c>
      <c r="FN328" s="18">
        <f t="shared" si="708"/>
        <v>0.35640922854624579</v>
      </c>
      <c r="FO328" s="18">
        <f t="shared" si="709"/>
        <v>0.34647508126480259</v>
      </c>
      <c r="FP328" s="18">
        <f t="shared" si="710"/>
        <v>0.33679488612677183</v>
      </c>
      <c r="FQ328" s="18">
        <f t="shared" si="711"/>
        <v>29.449243578635258</v>
      </c>
      <c r="FR328" s="18">
        <f t="shared" si="712"/>
        <v>0</v>
      </c>
      <c r="FS328" s="18">
        <f t="shared" si="713"/>
        <v>0</v>
      </c>
      <c r="FT328" s="18">
        <f t="shared" si="714"/>
        <v>0</v>
      </c>
      <c r="FU328" s="18">
        <f t="shared" si="715"/>
        <v>0</v>
      </c>
      <c r="FV328" s="18">
        <f t="shared" si="716"/>
        <v>0</v>
      </c>
      <c r="FW328" s="18">
        <f t="shared" si="717"/>
        <v>0</v>
      </c>
      <c r="FX328" s="18">
        <f t="shared" si="718"/>
        <v>0</v>
      </c>
      <c r="FY328" s="18">
        <f t="shared" si="719"/>
        <v>0</v>
      </c>
      <c r="FZ328" s="18">
        <f t="shared" si="720"/>
        <v>0</v>
      </c>
      <c r="GA328" s="18">
        <f t="shared" si="721"/>
        <v>0</v>
      </c>
      <c r="GB328" s="18">
        <f t="shared" si="722"/>
        <v>0</v>
      </c>
      <c r="GC328" s="18">
        <f t="shared" si="723"/>
        <v>0</v>
      </c>
      <c r="GD328" s="18">
        <f t="shared" si="724"/>
        <v>0</v>
      </c>
      <c r="GE328" s="18">
        <f t="shared" si="725"/>
        <v>0</v>
      </c>
    </row>
    <row r="329" spans="1:187" x14ac:dyDescent="0.2">
      <c r="A329">
        <v>326</v>
      </c>
      <c r="B329" s="16">
        <f>Bonds!B329</f>
        <v>54742</v>
      </c>
      <c r="C329" s="17">
        <f>Bonds!C329</f>
        <v>2.375</v>
      </c>
      <c r="D329">
        <f>Bonds!Q329</f>
        <v>47</v>
      </c>
      <c r="E329">
        <f t="shared" si="605"/>
        <v>0</v>
      </c>
      <c r="F329" s="16">
        <f>IF(1&gt;$D329,"",IF($E329=1,EOMONTH(EDATE(Bonds!$I329,6*(1-1)),0),EDATE(Bonds!$I329,6*(1-1))))</f>
        <v>46341</v>
      </c>
      <c r="G329" s="16">
        <f>IF(2&gt;$D329,"",IF($E329=1,EOMONTH(EDATE(Bonds!$I329,6*(2-1)),0),EDATE(Bonds!$I329,6*(2-1))))</f>
        <v>46522</v>
      </c>
      <c r="H329" s="16">
        <f>IF(3&gt;$D329,"",IF($E329=1,EOMONTH(EDATE(Bonds!$I329,6*(3-1)),0),EDATE(Bonds!$I329,6*(3-1))))</f>
        <v>46706</v>
      </c>
      <c r="I329" s="16">
        <f>IF(4&gt;$D329,"",IF($E329=1,EOMONTH(EDATE(Bonds!$I329,6*(4-1)),0),EDATE(Bonds!$I329,6*(4-1))))</f>
        <v>46888</v>
      </c>
      <c r="J329" s="16">
        <f>IF(5&gt;$D329,"",IF($E329=1,EOMONTH(EDATE(Bonds!$I329,6*(5-1)),0),EDATE(Bonds!$I329,6*(5-1))))</f>
        <v>47072</v>
      </c>
      <c r="K329" s="16">
        <f>IF(6&gt;$D329,"",IF($E329=1,EOMONTH(EDATE(Bonds!$I329,6*(6-1)),0),EDATE(Bonds!$I329,6*(6-1))))</f>
        <v>47253</v>
      </c>
      <c r="L329" s="16">
        <f>IF(7&gt;$D329,"",IF($E329=1,EOMONTH(EDATE(Bonds!$I329,6*(7-1)),0),EDATE(Bonds!$I329,6*(7-1))))</f>
        <v>47437</v>
      </c>
      <c r="M329" s="16">
        <f>IF(8&gt;$D329,"",IF($E329=1,EOMONTH(EDATE(Bonds!$I329,6*(8-1)),0),EDATE(Bonds!$I329,6*(8-1))))</f>
        <v>47618</v>
      </c>
      <c r="N329" s="16">
        <f>IF(9&gt;$D329,"",IF($E329=1,EOMONTH(EDATE(Bonds!$I329,6*(9-1)),0),EDATE(Bonds!$I329,6*(9-1))))</f>
        <v>47802</v>
      </c>
      <c r="O329" s="16">
        <f>IF(10&gt;$D329,"",IF($E329=1,EOMONTH(EDATE(Bonds!$I329,6*(10-1)),0),EDATE(Bonds!$I329,6*(10-1))))</f>
        <v>47983</v>
      </c>
      <c r="P329" s="16">
        <f>IF(11&gt;$D329,"",IF($E329=1,EOMONTH(EDATE(Bonds!$I329,6*(11-1)),0),EDATE(Bonds!$I329,6*(11-1))))</f>
        <v>48167</v>
      </c>
      <c r="Q329" s="16">
        <f>IF(12&gt;$D329,"",IF($E329=1,EOMONTH(EDATE(Bonds!$I329,6*(12-1)),0),EDATE(Bonds!$I329,6*(12-1))))</f>
        <v>48349</v>
      </c>
      <c r="R329" s="16">
        <f>IF(13&gt;$D329,"",IF($E329=1,EOMONTH(EDATE(Bonds!$I329,6*(13-1)),0),EDATE(Bonds!$I329,6*(13-1))))</f>
        <v>48533</v>
      </c>
      <c r="S329" s="16">
        <f>IF(14&gt;$D329,"",IF($E329=1,EOMONTH(EDATE(Bonds!$I329,6*(14-1)),0),EDATE(Bonds!$I329,6*(14-1))))</f>
        <v>48714</v>
      </c>
      <c r="T329" s="16">
        <f>IF(15&gt;$D329,"",IF($E329=1,EOMONTH(EDATE(Bonds!$I329,6*(15-1)),0),EDATE(Bonds!$I329,6*(15-1))))</f>
        <v>48898</v>
      </c>
      <c r="U329" s="16">
        <f>IF(16&gt;$D329,"",IF($E329=1,EOMONTH(EDATE(Bonds!$I329,6*(16-1)),0),EDATE(Bonds!$I329,6*(16-1))))</f>
        <v>49079</v>
      </c>
      <c r="V329" s="16">
        <f>IF(17&gt;$D329,"",IF($E329=1,EOMONTH(EDATE(Bonds!$I329,6*(17-1)),0),EDATE(Bonds!$I329,6*(17-1))))</f>
        <v>49263</v>
      </c>
      <c r="W329" s="16">
        <f>IF(18&gt;$D329,"",IF($E329=1,EOMONTH(EDATE(Bonds!$I329,6*(18-1)),0),EDATE(Bonds!$I329,6*(18-1))))</f>
        <v>49444</v>
      </c>
      <c r="X329" s="16">
        <f>IF(19&gt;$D329,"",IF($E329=1,EOMONTH(EDATE(Bonds!$I329,6*(19-1)),0),EDATE(Bonds!$I329,6*(19-1))))</f>
        <v>49628</v>
      </c>
      <c r="Y329" s="16">
        <f>IF(20&gt;$D329,"",IF($E329=1,EOMONTH(EDATE(Bonds!$I329,6*(20-1)),0),EDATE(Bonds!$I329,6*(20-1))))</f>
        <v>49810</v>
      </c>
      <c r="Z329" s="16">
        <f>IF(21&gt;$D329,"",IF($E329=1,EOMONTH(EDATE(Bonds!$I329,6*(21-1)),0),EDATE(Bonds!$I329,6*(21-1))))</f>
        <v>49994</v>
      </c>
      <c r="AA329" s="16">
        <f>IF(22&gt;$D329,"",IF($E329=1,EOMONTH(EDATE(Bonds!$I329,6*(22-1)),0),EDATE(Bonds!$I329,6*(22-1))))</f>
        <v>50175</v>
      </c>
      <c r="AB329" s="16">
        <f>IF(23&gt;$D329,"",IF($E329=1,EOMONTH(EDATE(Bonds!$I329,6*(23-1)),0),EDATE(Bonds!$I329,6*(23-1))))</f>
        <v>50359</v>
      </c>
      <c r="AC329" s="16">
        <f>IF(24&gt;$D329,"",IF($E329=1,EOMONTH(EDATE(Bonds!$I329,6*(24-1)),0),EDATE(Bonds!$I329,6*(24-1))))</f>
        <v>50540</v>
      </c>
      <c r="AD329" s="16">
        <f>IF(25&gt;$D329,"",IF($E329=1,EOMONTH(EDATE(Bonds!$I329,6*(25-1)),0),EDATE(Bonds!$I329,6*(25-1))))</f>
        <v>50724</v>
      </c>
      <c r="AE329" s="16">
        <f>IF(26&gt;$D329,"",IF($E329=1,EOMONTH(EDATE(Bonds!$I329,6*(26-1)),0),EDATE(Bonds!$I329,6*(26-1))))</f>
        <v>50905</v>
      </c>
      <c r="AF329" s="16">
        <f>IF(27&gt;$D329,"",IF($E329=1,EOMONTH(EDATE(Bonds!$I329,6*(27-1)),0),EDATE(Bonds!$I329,6*(27-1))))</f>
        <v>51089</v>
      </c>
      <c r="AG329" s="16">
        <f>IF(28&gt;$D329,"",IF($E329=1,EOMONTH(EDATE(Bonds!$I329,6*(28-1)),0),EDATE(Bonds!$I329,6*(28-1))))</f>
        <v>51271</v>
      </c>
      <c r="AH329" s="16">
        <f>IF(29&gt;$D329,"",IF($E329=1,EOMONTH(EDATE(Bonds!$I329,6*(29-1)),0),EDATE(Bonds!$I329,6*(29-1))))</f>
        <v>51455</v>
      </c>
      <c r="AI329" s="16">
        <f>IF(30&gt;$D329,"",IF($E329=1,EOMONTH(EDATE(Bonds!$I329,6*(30-1)),0),EDATE(Bonds!$I329,6*(30-1))))</f>
        <v>51636</v>
      </c>
      <c r="AJ329" s="16">
        <f>IF(31&gt;$D329,"",IF($E329=1,EOMONTH(EDATE(Bonds!$I329,6*(31-1)),0),EDATE(Bonds!$I329,6*(31-1))))</f>
        <v>51820</v>
      </c>
      <c r="AK329" s="16">
        <f>IF(32&gt;$D329,"",IF($E329=1,EOMONTH(EDATE(Bonds!$I329,6*(32-1)),0),EDATE(Bonds!$I329,6*(32-1))))</f>
        <v>52001</v>
      </c>
      <c r="AL329" s="16">
        <f>IF(33&gt;$D329,"",IF($E329=1,EOMONTH(EDATE(Bonds!$I329,6*(33-1)),0),EDATE(Bonds!$I329,6*(33-1))))</f>
        <v>52185</v>
      </c>
      <c r="AM329" s="16">
        <f>IF(34&gt;$D329,"",IF($E329=1,EOMONTH(EDATE(Bonds!$I329,6*(34-1)),0),EDATE(Bonds!$I329,6*(34-1))))</f>
        <v>52366</v>
      </c>
      <c r="AN329" s="16">
        <f>IF(35&gt;$D329,"",IF($E329=1,EOMONTH(EDATE(Bonds!$I329,6*(35-1)),0),EDATE(Bonds!$I329,6*(35-1))))</f>
        <v>52550</v>
      </c>
      <c r="AO329" s="16">
        <f>IF(36&gt;$D329,"",IF($E329=1,EOMONTH(EDATE(Bonds!$I329,6*(36-1)),0),EDATE(Bonds!$I329,6*(36-1))))</f>
        <v>52732</v>
      </c>
      <c r="AP329" s="16">
        <f>IF(37&gt;$D329,"",IF($E329=1,EOMONTH(EDATE(Bonds!$I329,6*(37-1)),0),EDATE(Bonds!$I329,6*(37-1))))</f>
        <v>52916</v>
      </c>
      <c r="AQ329" s="16">
        <f>IF(38&gt;$D329,"",IF($E329=1,EOMONTH(EDATE(Bonds!$I329,6*(38-1)),0),EDATE(Bonds!$I329,6*(38-1))))</f>
        <v>53097</v>
      </c>
      <c r="AR329" s="16">
        <f>IF(39&gt;$D329,"",IF($E329=1,EOMONTH(EDATE(Bonds!$I329,6*(39-1)),0),EDATE(Bonds!$I329,6*(39-1))))</f>
        <v>53281</v>
      </c>
      <c r="AS329" s="16">
        <f>IF(40&gt;$D329,"",IF($E329=1,EOMONTH(EDATE(Bonds!$I329,6*(40-1)),0),EDATE(Bonds!$I329,6*(40-1))))</f>
        <v>53462</v>
      </c>
      <c r="AT329" s="16">
        <f>IF(41&gt;$D329,"",IF($E329=1,EOMONTH(EDATE(Bonds!$I329,6*(41-1)),0),EDATE(Bonds!$I329,6*(41-1))))</f>
        <v>53646</v>
      </c>
      <c r="AU329" s="16">
        <f>IF(42&gt;$D329,"",IF($E329=1,EOMONTH(EDATE(Bonds!$I329,6*(42-1)),0),EDATE(Bonds!$I329,6*(42-1))))</f>
        <v>53827</v>
      </c>
      <c r="AV329" s="16">
        <f>IF(43&gt;$D329,"",IF($E329=1,EOMONTH(EDATE(Bonds!$I329,6*(43-1)),0),EDATE(Bonds!$I329,6*(43-1))))</f>
        <v>54011</v>
      </c>
      <c r="AW329" s="16">
        <f>IF(44&gt;$D329,"",IF($E329=1,EOMONTH(EDATE(Bonds!$I329,6*(44-1)),0),EDATE(Bonds!$I329,6*(44-1))))</f>
        <v>54193</v>
      </c>
      <c r="AX329" s="16">
        <f>IF(45&gt;$D329,"",IF($E329=1,EOMONTH(EDATE(Bonds!$I329,6*(45-1)),0),EDATE(Bonds!$I329,6*(45-1))))</f>
        <v>54377</v>
      </c>
      <c r="AY329" s="16">
        <f>IF(46&gt;$D329,"",IF($E329=1,EOMONTH(EDATE(Bonds!$I329,6*(46-1)),0),EDATE(Bonds!$I329,6*(46-1))))</f>
        <v>54558</v>
      </c>
      <c r="AZ329" s="16">
        <f>IF(47&gt;$D329,"",IF($E329=1,EOMONTH(EDATE(Bonds!$I329,6*(47-1)),0),EDATE(Bonds!$I329,6*(47-1))))</f>
        <v>54742</v>
      </c>
      <c r="BA329" s="16" t="str">
        <f>IF(48&gt;$D329,"",IF($E329=1,EOMONTH(EDATE(Bonds!$I329,6*(48-1)),0),EDATE(Bonds!$I329,6*(48-1))))</f>
        <v/>
      </c>
      <c r="BB329" s="16" t="str">
        <f>IF(49&gt;$D329,"",IF($E329=1,EOMONTH(EDATE(Bonds!$I329,6*(49-1)),0),EDATE(Bonds!$I329,6*(49-1))))</f>
        <v/>
      </c>
      <c r="BC329" s="16" t="str">
        <f>IF(50&gt;$D329,"",IF($E329=1,EOMONTH(EDATE(Bonds!$I329,6*(50-1)),0),EDATE(Bonds!$I329,6*(50-1))))</f>
        <v/>
      </c>
      <c r="BD329" s="16" t="str">
        <f>IF(51&gt;$D329,"",IF($E329=1,EOMONTH(EDATE(Bonds!$I329,6*(51-1)),0),EDATE(Bonds!$I329,6*(51-1))))</f>
        <v/>
      </c>
      <c r="BE329" s="16" t="str">
        <f>IF(52&gt;$D329,"",IF($E329=1,EOMONTH(EDATE(Bonds!$I329,6*(52-1)),0),EDATE(Bonds!$I329,6*(52-1))))</f>
        <v/>
      </c>
      <c r="BF329" s="16" t="str">
        <f>IF(53&gt;$D329,"",IF($E329=1,EOMONTH(EDATE(Bonds!$I329,6*(53-1)),0),EDATE(Bonds!$I329,6*(53-1))))</f>
        <v/>
      </c>
      <c r="BG329" s="16" t="str">
        <f>IF(54&gt;$D329,"",IF($E329=1,EOMONTH(EDATE(Bonds!$I329,6*(54-1)),0),EDATE(Bonds!$I329,6*(54-1))))</f>
        <v/>
      </c>
      <c r="BH329" s="16" t="str">
        <f>IF(55&gt;$D329,"",IF($E329=1,EOMONTH(EDATE(Bonds!$I329,6*(55-1)),0),EDATE(Bonds!$I329,6*(55-1))))</f>
        <v/>
      </c>
      <c r="BI329" s="16" t="str">
        <f>IF(56&gt;$D329,"",IF($E329=1,EOMONTH(EDATE(Bonds!$I329,6*(56-1)),0),EDATE(Bonds!$I329,6*(56-1))))</f>
        <v/>
      </c>
      <c r="BJ329" s="16" t="str">
        <f>IF(57&gt;$D329,"",IF($E329=1,EOMONTH(EDATE(Bonds!$I329,6*(57-1)),0),EDATE(Bonds!$I329,6*(57-1))))</f>
        <v/>
      </c>
      <c r="BK329" s="16" t="str">
        <f>IF(58&gt;$D329,"",IF($E329=1,EOMONTH(EDATE(Bonds!$I329,6*(58-1)),0),EDATE(Bonds!$I329,6*(58-1))))</f>
        <v/>
      </c>
      <c r="BL329" s="16" t="str">
        <f>IF(59&gt;$D329,"",IF($E329=1,EOMONTH(EDATE(Bonds!$I329,6*(59-1)),0),EDATE(Bonds!$I329,6*(59-1))))</f>
        <v/>
      </c>
      <c r="BM329" s="16" t="str">
        <f>IF(60&gt;$D329,"",IF($E329=1,EOMONTH(EDATE(Bonds!$I329,6*(60-1)),0),EDATE(Bonds!$I329,6*(60-1))))</f>
        <v/>
      </c>
      <c r="BO329" s="22">
        <f t="shared" si="606"/>
        <v>3.7565785405683505E-2</v>
      </c>
      <c r="BP329" s="22">
        <f t="shared" si="607"/>
        <v>4.0160676278393273E-2</v>
      </c>
      <c r="BQ329" s="22">
        <f t="shared" si="608"/>
        <v>4.1870554774944578E-2</v>
      </c>
      <c r="BR329" s="22">
        <f t="shared" si="609"/>
        <v>4.2944346408813706E-2</v>
      </c>
      <c r="BS329" s="22">
        <f t="shared" si="610"/>
        <v>4.3623509349526628E-2</v>
      </c>
      <c r="BT329" s="22">
        <f t="shared" si="611"/>
        <v>4.4041581237153717E-2</v>
      </c>
      <c r="BU329" s="22">
        <f t="shared" si="612"/>
        <v>4.4317074211346924E-2</v>
      </c>
      <c r="BV329" s="22">
        <f t="shared" si="613"/>
        <v>4.4510349250378764E-2</v>
      </c>
      <c r="BW329" s="22">
        <f t="shared" si="614"/>
        <v>4.4674613164434704E-2</v>
      </c>
      <c r="BX329" s="22">
        <f t="shared" si="615"/>
        <v>4.4833625781918747E-2</v>
      </c>
      <c r="BY329" s="22">
        <f t="shared" si="616"/>
        <v>4.5010512910652625E-2</v>
      </c>
      <c r="BZ329" s="22">
        <f t="shared" si="617"/>
        <v>4.5210114329299472E-2</v>
      </c>
      <c r="CA329" s="22">
        <f t="shared" si="618"/>
        <v>4.5440922075908718E-2</v>
      </c>
      <c r="CB329" s="22">
        <f t="shared" si="619"/>
        <v>4.5696854602848114E-2</v>
      </c>
      <c r="CC329" s="22">
        <f t="shared" si="620"/>
        <v>4.5984524498779974E-2</v>
      </c>
      <c r="CD329" s="22">
        <f t="shared" si="621"/>
        <v>4.6291383442721178E-2</v>
      </c>
      <c r="CE329" s="22">
        <f t="shared" si="622"/>
        <v>4.6623645537634352E-2</v>
      </c>
      <c r="CF329" s="22">
        <f t="shared" si="623"/>
        <v>4.6966325803694697E-2</v>
      </c>
      <c r="CG329" s="22">
        <f t="shared" si="624"/>
        <v>4.7326545055286634E-2</v>
      </c>
      <c r="CH329" s="22">
        <f t="shared" si="625"/>
        <v>4.7690605889772114E-2</v>
      </c>
      <c r="CI329" s="22">
        <f t="shared" si="626"/>
        <v>4.8062733545475515E-2</v>
      </c>
      <c r="CJ329" s="22">
        <f t="shared" si="627"/>
        <v>4.8429443223478592E-2</v>
      </c>
      <c r="CK329" s="22">
        <f t="shared" si="628"/>
        <v>4.8799858255796857E-2</v>
      </c>
      <c r="CL329" s="22">
        <f t="shared" si="629"/>
        <v>4.9159299064806136E-2</v>
      </c>
      <c r="CM329" s="22">
        <f t="shared" si="630"/>
        <v>4.9517382545170303E-2</v>
      </c>
      <c r="CN329" s="22">
        <f t="shared" si="631"/>
        <v>4.986051383334713E-2</v>
      </c>
      <c r="CO329" s="22">
        <f t="shared" si="632"/>
        <v>5.0198416914347857E-2</v>
      </c>
      <c r="CP329" s="22">
        <f t="shared" si="633"/>
        <v>5.0520467743513063E-2</v>
      </c>
      <c r="CQ329" s="22">
        <f t="shared" si="634"/>
        <v>5.0832622154490456E-2</v>
      </c>
      <c r="CR329" s="22">
        <f t="shared" si="635"/>
        <v>5.1125631182393605E-2</v>
      </c>
      <c r="CS329" s="22">
        <f t="shared" si="636"/>
        <v>5.140851143245688E-2</v>
      </c>
      <c r="CT329" s="22">
        <f t="shared" si="637"/>
        <v>5.1671525730408396E-2</v>
      </c>
      <c r="CU329" s="22">
        <f t="shared" si="638"/>
        <v>5.1923018464972291E-2</v>
      </c>
      <c r="CV329" s="22">
        <f t="shared" si="639"/>
        <v>5.2154549575212379E-2</v>
      </c>
      <c r="CW329" s="22">
        <f t="shared" si="640"/>
        <v>5.2373661446977436E-2</v>
      </c>
      <c r="CX329" s="22">
        <f t="shared" si="641"/>
        <v>5.2574231354615371E-2</v>
      </c>
      <c r="CY329" s="22">
        <f t="shared" si="642"/>
        <v>5.2760712961394216E-2</v>
      </c>
      <c r="CZ329" s="22">
        <f t="shared" si="643"/>
        <v>5.29282837997146E-2</v>
      </c>
      <c r="DA329" s="22">
        <f t="shared" si="644"/>
        <v>5.3082672355175761E-2</v>
      </c>
      <c r="DB329" s="22">
        <f t="shared" si="645"/>
        <v>5.3219062249532649E-2</v>
      </c>
      <c r="DC329" s="22">
        <f t="shared" si="646"/>
        <v>5.3342238524867601E-2</v>
      </c>
      <c r="DD329" s="22">
        <f t="shared" si="647"/>
        <v>5.3448475761631316E-2</v>
      </c>
      <c r="DE329" s="22">
        <f t="shared" si="648"/>
        <v>5.3541620883853808E-2</v>
      </c>
      <c r="DF329" s="22">
        <f t="shared" si="649"/>
        <v>5.3619365202149487E-2</v>
      </c>
      <c r="DG329" s="22">
        <f t="shared" si="650"/>
        <v>5.3683784107770652E-2</v>
      </c>
      <c r="DH329" s="22">
        <f t="shared" si="651"/>
        <v>5.3733613326575724E-2</v>
      </c>
      <c r="DI329" s="22">
        <f t="shared" si="652"/>
        <v>5.377089329950533E-2</v>
      </c>
      <c r="DJ329" s="22" t="str">
        <f t="shared" si="653"/>
        <v/>
      </c>
      <c r="DK329" s="22" t="str">
        <f t="shared" si="654"/>
        <v/>
      </c>
      <c r="DL329" s="22" t="str">
        <f t="shared" si="655"/>
        <v/>
      </c>
      <c r="DM329" s="22" t="str">
        <f t="shared" si="656"/>
        <v/>
      </c>
      <c r="DN329" s="22" t="str">
        <f t="shared" si="657"/>
        <v/>
      </c>
      <c r="DO329" s="22" t="str">
        <f t="shared" si="658"/>
        <v/>
      </c>
      <c r="DP329" s="22" t="str">
        <f t="shared" si="659"/>
        <v/>
      </c>
      <c r="DQ329" s="22" t="str">
        <f t="shared" si="660"/>
        <v/>
      </c>
      <c r="DR329" s="22" t="str">
        <f t="shared" si="661"/>
        <v/>
      </c>
      <c r="DS329" s="22" t="str">
        <f t="shared" si="662"/>
        <v/>
      </c>
      <c r="DT329" s="22" t="str">
        <f t="shared" si="663"/>
        <v/>
      </c>
      <c r="DU329" s="22" t="str">
        <f t="shared" si="664"/>
        <v/>
      </c>
      <c r="DV329" s="22" t="str">
        <f t="shared" si="665"/>
        <v/>
      </c>
      <c r="DX329" s="18">
        <f t="shared" si="666"/>
        <v>1.1792182272624616</v>
      </c>
      <c r="DY329" s="18">
        <f t="shared" si="667"/>
        <v>1.1554073591037151</v>
      </c>
      <c r="DZ329" s="18">
        <f t="shared" si="668"/>
        <v>1.1299565271553</v>
      </c>
      <c r="EA329" s="18">
        <f t="shared" si="669"/>
        <v>1.1046096057940866</v>
      </c>
      <c r="EB329" s="18">
        <f t="shared" si="670"/>
        <v>1.0793474032109729</v>
      </c>
      <c r="EC329" s="18">
        <f t="shared" si="671"/>
        <v>1.055064210228253</v>
      </c>
      <c r="ED329" s="18">
        <f t="shared" si="672"/>
        <v>1.0309918355250023</v>
      </c>
      <c r="EE329" s="18">
        <f t="shared" si="673"/>
        <v>1.0078634241887383</v>
      </c>
      <c r="EF329" s="18">
        <f t="shared" si="674"/>
        <v>0.98482281862173182</v>
      </c>
      <c r="EG329" s="18">
        <f t="shared" si="675"/>
        <v>0.96252791651888692</v>
      </c>
      <c r="EH329" s="18">
        <f t="shared" si="676"/>
        <v>0.94015441652184428</v>
      </c>
      <c r="EI329" s="18">
        <f t="shared" si="677"/>
        <v>0.91824594547901084</v>
      </c>
      <c r="EJ329" s="18">
        <f t="shared" si="678"/>
        <v>0.89627322586244018</v>
      </c>
      <c r="EK329" s="18">
        <f t="shared" si="679"/>
        <v>0.87480411782080814</v>
      </c>
      <c r="EL329" s="18">
        <f t="shared" si="680"/>
        <v>0.85311547588521686</v>
      </c>
      <c r="EM329" s="18">
        <f t="shared" si="681"/>
        <v>0.83191693582311388</v>
      </c>
      <c r="EN329" s="18">
        <f t="shared" si="682"/>
        <v>0.81051905456834716</v>
      </c>
      <c r="EO329" s="18">
        <f t="shared" si="683"/>
        <v>0.78964031025961023</v>
      </c>
      <c r="EP329" s="18">
        <f t="shared" si="684"/>
        <v>0.76861508666791944</v>
      </c>
      <c r="EQ329" s="18">
        <f t="shared" si="685"/>
        <v>0.74804562040263822</v>
      </c>
      <c r="ER329" s="18">
        <f t="shared" si="686"/>
        <v>0.72751092141628804</v>
      </c>
      <c r="ES329" s="18">
        <f t="shared" si="687"/>
        <v>0.70759711515837176</v>
      </c>
      <c r="ET329" s="18">
        <f t="shared" si="688"/>
        <v>0.68767374659200498</v>
      </c>
      <c r="EU329" s="18">
        <f t="shared" si="689"/>
        <v>0.66841759965039826</v>
      </c>
      <c r="EV329" s="18">
        <f t="shared" si="690"/>
        <v>0.64921555588882796</v>
      </c>
      <c r="EW329" s="18">
        <f t="shared" si="691"/>
        <v>0.63071564853717021</v>
      </c>
      <c r="EX329" s="18">
        <f t="shared" si="692"/>
        <v>0.61232396220127039</v>
      </c>
      <c r="EY329" s="18">
        <f t="shared" si="693"/>
        <v>0.59455971594203061</v>
      </c>
      <c r="EZ329" s="18">
        <f t="shared" si="694"/>
        <v>0.57704575922122237</v>
      </c>
      <c r="FA329" s="18">
        <f t="shared" si="695"/>
        <v>0.56026446606732561</v>
      </c>
      <c r="FB329" s="18">
        <f t="shared" si="696"/>
        <v>0.54366704365578333</v>
      </c>
      <c r="FC329" s="18">
        <f t="shared" si="697"/>
        <v>0.52779951042981454</v>
      </c>
      <c r="FD329" s="18">
        <f t="shared" si="698"/>
        <v>0.51213839519086068</v>
      </c>
      <c r="FE329" s="18">
        <f t="shared" si="699"/>
        <v>0.49719474030240141</v>
      </c>
      <c r="FF329" s="18">
        <f t="shared" si="700"/>
        <v>0.48247159496353248</v>
      </c>
      <c r="FG329" s="18">
        <f t="shared" si="701"/>
        <v>0.46836958669507761</v>
      </c>
      <c r="FH329" s="18">
        <f t="shared" si="702"/>
        <v>0.45457392879798536</v>
      </c>
      <c r="FI329" s="18">
        <f t="shared" si="703"/>
        <v>0.44144972586034553</v>
      </c>
      <c r="FJ329" s="18">
        <f t="shared" si="704"/>
        <v>0.4285546323696347</v>
      </c>
      <c r="FK329" s="18">
        <f t="shared" si="705"/>
        <v>0.41630106733923017</v>
      </c>
      <c r="FL329" s="18">
        <f t="shared" si="706"/>
        <v>0.40427377838081757</v>
      </c>
      <c r="FM329" s="18">
        <f t="shared" si="707"/>
        <v>0.39285545251748488</v>
      </c>
      <c r="FN329" s="18">
        <f t="shared" si="708"/>
        <v>0.38165733344719865</v>
      </c>
      <c r="FO329" s="18">
        <f t="shared" si="709"/>
        <v>0.37097651629484424</v>
      </c>
      <c r="FP329" s="18">
        <f t="shared" si="710"/>
        <v>0.3605672370430511</v>
      </c>
      <c r="FQ329" s="18">
        <f t="shared" si="711"/>
        <v>0.35069823385781357</v>
      </c>
      <c r="FR329" s="18">
        <f t="shared" si="712"/>
        <v>29.059434243089019</v>
      </c>
      <c r="FS329" s="18">
        <f t="shared" si="713"/>
        <v>0</v>
      </c>
      <c r="FT329" s="18">
        <f t="shared" si="714"/>
        <v>0</v>
      </c>
      <c r="FU329" s="18">
        <f t="shared" si="715"/>
        <v>0</v>
      </c>
      <c r="FV329" s="18">
        <f t="shared" si="716"/>
        <v>0</v>
      </c>
      <c r="FW329" s="18">
        <f t="shared" si="717"/>
        <v>0</v>
      </c>
      <c r="FX329" s="18">
        <f t="shared" si="718"/>
        <v>0</v>
      </c>
      <c r="FY329" s="18">
        <f t="shared" si="719"/>
        <v>0</v>
      </c>
      <c r="FZ329" s="18">
        <f t="shared" si="720"/>
        <v>0</v>
      </c>
      <c r="GA329" s="18">
        <f t="shared" si="721"/>
        <v>0</v>
      </c>
      <c r="GB329" s="18">
        <f t="shared" si="722"/>
        <v>0</v>
      </c>
      <c r="GC329" s="18">
        <f t="shared" si="723"/>
        <v>0</v>
      </c>
      <c r="GD329" s="18">
        <f t="shared" si="724"/>
        <v>0</v>
      </c>
      <c r="GE329" s="18">
        <f t="shared" si="725"/>
        <v>0</v>
      </c>
    </row>
    <row r="330" spans="1:187" x14ac:dyDescent="0.2">
      <c r="A330">
        <v>327</v>
      </c>
      <c r="B330" s="16">
        <f>Bonds!B330</f>
        <v>54834</v>
      </c>
      <c r="C330" s="17">
        <f>Bonds!C330</f>
        <v>2</v>
      </c>
      <c r="D330">
        <f>Bonds!Q330</f>
        <v>47</v>
      </c>
      <c r="E330">
        <f t="shared" si="605"/>
        <v>0</v>
      </c>
      <c r="F330" s="16">
        <f>IF(1&gt;$D330,"",IF($E330=1,EOMONTH(EDATE(Bonds!$I330,6*(1-1)),0),EDATE(Bonds!$I330,6*(1-1))))</f>
        <v>46433</v>
      </c>
      <c r="G330" s="16">
        <f>IF(2&gt;$D330,"",IF($E330=1,EOMONTH(EDATE(Bonds!$I330,6*(2-1)),0),EDATE(Bonds!$I330,6*(2-1))))</f>
        <v>46614</v>
      </c>
      <c r="H330" s="16">
        <f>IF(3&gt;$D330,"",IF($E330=1,EOMONTH(EDATE(Bonds!$I330,6*(3-1)),0),EDATE(Bonds!$I330,6*(3-1))))</f>
        <v>46798</v>
      </c>
      <c r="I330" s="16">
        <f>IF(4&gt;$D330,"",IF($E330=1,EOMONTH(EDATE(Bonds!$I330,6*(4-1)),0),EDATE(Bonds!$I330,6*(4-1))))</f>
        <v>46980</v>
      </c>
      <c r="J330" s="16">
        <f>IF(5&gt;$D330,"",IF($E330=1,EOMONTH(EDATE(Bonds!$I330,6*(5-1)),0),EDATE(Bonds!$I330,6*(5-1))))</f>
        <v>47164</v>
      </c>
      <c r="K330" s="16">
        <f>IF(6&gt;$D330,"",IF($E330=1,EOMONTH(EDATE(Bonds!$I330,6*(6-1)),0),EDATE(Bonds!$I330,6*(6-1))))</f>
        <v>47345</v>
      </c>
      <c r="L330" s="16">
        <f>IF(7&gt;$D330,"",IF($E330=1,EOMONTH(EDATE(Bonds!$I330,6*(7-1)),0),EDATE(Bonds!$I330,6*(7-1))))</f>
        <v>47529</v>
      </c>
      <c r="M330" s="16">
        <f>IF(8&gt;$D330,"",IF($E330=1,EOMONTH(EDATE(Bonds!$I330,6*(8-1)),0),EDATE(Bonds!$I330,6*(8-1))))</f>
        <v>47710</v>
      </c>
      <c r="N330" s="16">
        <f>IF(9&gt;$D330,"",IF($E330=1,EOMONTH(EDATE(Bonds!$I330,6*(9-1)),0),EDATE(Bonds!$I330,6*(9-1))))</f>
        <v>47894</v>
      </c>
      <c r="O330" s="16">
        <f>IF(10&gt;$D330,"",IF($E330=1,EOMONTH(EDATE(Bonds!$I330,6*(10-1)),0),EDATE(Bonds!$I330,6*(10-1))))</f>
        <v>48075</v>
      </c>
      <c r="P330" s="16">
        <f>IF(11&gt;$D330,"",IF($E330=1,EOMONTH(EDATE(Bonds!$I330,6*(11-1)),0),EDATE(Bonds!$I330,6*(11-1))))</f>
        <v>48259</v>
      </c>
      <c r="Q330" s="16">
        <f>IF(12&gt;$D330,"",IF($E330=1,EOMONTH(EDATE(Bonds!$I330,6*(12-1)),0),EDATE(Bonds!$I330,6*(12-1))))</f>
        <v>48441</v>
      </c>
      <c r="R330" s="16">
        <f>IF(13&gt;$D330,"",IF($E330=1,EOMONTH(EDATE(Bonds!$I330,6*(13-1)),0),EDATE(Bonds!$I330,6*(13-1))))</f>
        <v>48625</v>
      </c>
      <c r="S330" s="16">
        <f>IF(14&gt;$D330,"",IF($E330=1,EOMONTH(EDATE(Bonds!$I330,6*(14-1)),0),EDATE(Bonds!$I330,6*(14-1))))</f>
        <v>48806</v>
      </c>
      <c r="T330" s="16">
        <f>IF(15&gt;$D330,"",IF($E330=1,EOMONTH(EDATE(Bonds!$I330,6*(15-1)),0),EDATE(Bonds!$I330,6*(15-1))))</f>
        <v>48990</v>
      </c>
      <c r="U330" s="16">
        <f>IF(16&gt;$D330,"",IF($E330=1,EOMONTH(EDATE(Bonds!$I330,6*(16-1)),0),EDATE(Bonds!$I330,6*(16-1))))</f>
        <v>49171</v>
      </c>
      <c r="V330" s="16">
        <f>IF(17&gt;$D330,"",IF($E330=1,EOMONTH(EDATE(Bonds!$I330,6*(17-1)),0),EDATE(Bonds!$I330,6*(17-1))))</f>
        <v>49355</v>
      </c>
      <c r="W330" s="16">
        <f>IF(18&gt;$D330,"",IF($E330=1,EOMONTH(EDATE(Bonds!$I330,6*(18-1)),0),EDATE(Bonds!$I330,6*(18-1))))</f>
        <v>49536</v>
      </c>
      <c r="X330" s="16">
        <f>IF(19&gt;$D330,"",IF($E330=1,EOMONTH(EDATE(Bonds!$I330,6*(19-1)),0),EDATE(Bonds!$I330,6*(19-1))))</f>
        <v>49720</v>
      </c>
      <c r="Y330" s="16">
        <f>IF(20&gt;$D330,"",IF($E330=1,EOMONTH(EDATE(Bonds!$I330,6*(20-1)),0),EDATE(Bonds!$I330,6*(20-1))))</f>
        <v>49902</v>
      </c>
      <c r="Z330" s="16">
        <f>IF(21&gt;$D330,"",IF($E330=1,EOMONTH(EDATE(Bonds!$I330,6*(21-1)),0),EDATE(Bonds!$I330,6*(21-1))))</f>
        <v>50086</v>
      </c>
      <c r="AA330" s="16">
        <f>IF(22&gt;$D330,"",IF($E330=1,EOMONTH(EDATE(Bonds!$I330,6*(22-1)),0),EDATE(Bonds!$I330,6*(22-1))))</f>
        <v>50267</v>
      </c>
      <c r="AB330" s="16">
        <f>IF(23&gt;$D330,"",IF($E330=1,EOMONTH(EDATE(Bonds!$I330,6*(23-1)),0),EDATE(Bonds!$I330,6*(23-1))))</f>
        <v>50451</v>
      </c>
      <c r="AC330" s="16">
        <f>IF(24&gt;$D330,"",IF($E330=1,EOMONTH(EDATE(Bonds!$I330,6*(24-1)),0),EDATE(Bonds!$I330,6*(24-1))))</f>
        <v>50632</v>
      </c>
      <c r="AD330" s="16">
        <f>IF(25&gt;$D330,"",IF($E330=1,EOMONTH(EDATE(Bonds!$I330,6*(25-1)),0),EDATE(Bonds!$I330,6*(25-1))))</f>
        <v>50816</v>
      </c>
      <c r="AE330" s="16">
        <f>IF(26&gt;$D330,"",IF($E330=1,EOMONTH(EDATE(Bonds!$I330,6*(26-1)),0),EDATE(Bonds!$I330,6*(26-1))))</f>
        <v>50997</v>
      </c>
      <c r="AF330" s="16">
        <f>IF(27&gt;$D330,"",IF($E330=1,EOMONTH(EDATE(Bonds!$I330,6*(27-1)),0),EDATE(Bonds!$I330,6*(27-1))))</f>
        <v>51181</v>
      </c>
      <c r="AG330" s="16">
        <f>IF(28&gt;$D330,"",IF($E330=1,EOMONTH(EDATE(Bonds!$I330,6*(28-1)),0),EDATE(Bonds!$I330,6*(28-1))))</f>
        <v>51363</v>
      </c>
      <c r="AH330" s="16">
        <f>IF(29&gt;$D330,"",IF($E330=1,EOMONTH(EDATE(Bonds!$I330,6*(29-1)),0),EDATE(Bonds!$I330,6*(29-1))))</f>
        <v>51547</v>
      </c>
      <c r="AI330" s="16">
        <f>IF(30&gt;$D330,"",IF($E330=1,EOMONTH(EDATE(Bonds!$I330,6*(30-1)),0),EDATE(Bonds!$I330,6*(30-1))))</f>
        <v>51728</v>
      </c>
      <c r="AJ330" s="16">
        <f>IF(31&gt;$D330,"",IF($E330=1,EOMONTH(EDATE(Bonds!$I330,6*(31-1)),0),EDATE(Bonds!$I330,6*(31-1))))</f>
        <v>51912</v>
      </c>
      <c r="AK330" s="16">
        <f>IF(32&gt;$D330,"",IF($E330=1,EOMONTH(EDATE(Bonds!$I330,6*(32-1)),0),EDATE(Bonds!$I330,6*(32-1))))</f>
        <v>52093</v>
      </c>
      <c r="AL330" s="16">
        <f>IF(33&gt;$D330,"",IF($E330=1,EOMONTH(EDATE(Bonds!$I330,6*(33-1)),0),EDATE(Bonds!$I330,6*(33-1))))</f>
        <v>52277</v>
      </c>
      <c r="AM330" s="16">
        <f>IF(34&gt;$D330,"",IF($E330=1,EOMONTH(EDATE(Bonds!$I330,6*(34-1)),0),EDATE(Bonds!$I330,6*(34-1))))</f>
        <v>52458</v>
      </c>
      <c r="AN330" s="16">
        <f>IF(35&gt;$D330,"",IF($E330=1,EOMONTH(EDATE(Bonds!$I330,6*(35-1)),0),EDATE(Bonds!$I330,6*(35-1))))</f>
        <v>52642</v>
      </c>
      <c r="AO330" s="16">
        <f>IF(36&gt;$D330,"",IF($E330=1,EOMONTH(EDATE(Bonds!$I330,6*(36-1)),0),EDATE(Bonds!$I330,6*(36-1))))</f>
        <v>52824</v>
      </c>
      <c r="AP330" s="16">
        <f>IF(37&gt;$D330,"",IF($E330=1,EOMONTH(EDATE(Bonds!$I330,6*(37-1)),0),EDATE(Bonds!$I330,6*(37-1))))</f>
        <v>53008</v>
      </c>
      <c r="AQ330" s="16">
        <f>IF(38&gt;$D330,"",IF($E330=1,EOMONTH(EDATE(Bonds!$I330,6*(38-1)),0),EDATE(Bonds!$I330,6*(38-1))))</f>
        <v>53189</v>
      </c>
      <c r="AR330" s="16">
        <f>IF(39&gt;$D330,"",IF($E330=1,EOMONTH(EDATE(Bonds!$I330,6*(39-1)),0),EDATE(Bonds!$I330,6*(39-1))))</f>
        <v>53373</v>
      </c>
      <c r="AS330" s="16">
        <f>IF(40&gt;$D330,"",IF($E330=1,EOMONTH(EDATE(Bonds!$I330,6*(40-1)),0),EDATE(Bonds!$I330,6*(40-1))))</f>
        <v>53554</v>
      </c>
      <c r="AT330" s="16">
        <f>IF(41&gt;$D330,"",IF($E330=1,EOMONTH(EDATE(Bonds!$I330,6*(41-1)),0),EDATE(Bonds!$I330,6*(41-1))))</f>
        <v>53738</v>
      </c>
      <c r="AU330" s="16">
        <f>IF(42&gt;$D330,"",IF($E330=1,EOMONTH(EDATE(Bonds!$I330,6*(42-1)),0),EDATE(Bonds!$I330,6*(42-1))))</f>
        <v>53919</v>
      </c>
      <c r="AV330" s="16">
        <f>IF(43&gt;$D330,"",IF($E330=1,EOMONTH(EDATE(Bonds!$I330,6*(43-1)),0),EDATE(Bonds!$I330,6*(43-1))))</f>
        <v>54103</v>
      </c>
      <c r="AW330" s="16">
        <f>IF(44&gt;$D330,"",IF($E330=1,EOMONTH(EDATE(Bonds!$I330,6*(44-1)),0),EDATE(Bonds!$I330,6*(44-1))))</f>
        <v>54285</v>
      </c>
      <c r="AX330" s="16">
        <f>IF(45&gt;$D330,"",IF($E330=1,EOMONTH(EDATE(Bonds!$I330,6*(45-1)),0),EDATE(Bonds!$I330,6*(45-1))))</f>
        <v>54469</v>
      </c>
      <c r="AY330" s="16">
        <f>IF(46&gt;$D330,"",IF($E330=1,EOMONTH(EDATE(Bonds!$I330,6*(46-1)),0),EDATE(Bonds!$I330,6*(46-1))))</f>
        <v>54650</v>
      </c>
      <c r="AZ330" s="16">
        <f>IF(47&gt;$D330,"",IF($E330=1,EOMONTH(EDATE(Bonds!$I330,6*(47-1)),0),EDATE(Bonds!$I330,6*(47-1))))</f>
        <v>54834</v>
      </c>
      <c r="BA330" s="16" t="str">
        <f>IF(48&gt;$D330,"",IF($E330=1,EOMONTH(EDATE(Bonds!$I330,6*(48-1)),0),EDATE(Bonds!$I330,6*(48-1))))</f>
        <v/>
      </c>
      <c r="BB330" s="16" t="str">
        <f>IF(49&gt;$D330,"",IF($E330=1,EOMONTH(EDATE(Bonds!$I330,6*(49-1)),0),EDATE(Bonds!$I330,6*(49-1))))</f>
        <v/>
      </c>
      <c r="BC330" s="16" t="str">
        <f>IF(50&gt;$D330,"",IF($E330=1,EOMONTH(EDATE(Bonds!$I330,6*(50-1)),0),EDATE(Bonds!$I330,6*(50-1))))</f>
        <v/>
      </c>
      <c r="BD330" s="16" t="str">
        <f>IF(51&gt;$D330,"",IF($E330=1,EOMONTH(EDATE(Bonds!$I330,6*(51-1)),0),EDATE(Bonds!$I330,6*(51-1))))</f>
        <v/>
      </c>
      <c r="BE330" s="16" t="str">
        <f>IF(52&gt;$D330,"",IF($E330=1,EOMONTH(EDATE(Bonds!$I330,6*(52-1)),0),EDATE(Bonds!$I330,6*(52-1))))</f>
        <v/>
      </c>
      <c r="BF330" s="16" t="str">
        <f>IF(53&gt;$D330,"",IF($E330=1,EOMONTH(EDATE(Bonds!$I330,6*(53-1)),0),EDATE(Bonds!$I330,6*(53-1))))</f>
        <v/>
      </c>
      <c r="BG330" s="16" t="str">
        <f>IF(54&gt;$D330,"",IF($E330=1,EOMONTH(EDATE(Bonds!$I330,6*(54-1)),0),EDATE(Bonds!$I330,6*(54-1))))</f>
        <v/>
      </c>
      <c r="BH330" s="16" t="str">
        <f>IF(55&gt;$D330,"",IF($E330=1,EOMONTH(EDATE(Bonds!$I330,6*(55-1)),0),EDATE(Bonds!$I330,6*(55-1))))</f>
        <v/>
      </c>
      <c r="BI330" s="16" t="str">
        <f>IF(56&gt;$D330,"",IF($E330=1,EOMONTH(EDATE(Bonds!$I330,6*(56-1)),0),EDATE(Bonds!$I330,6*(56-1))))</f>
        <v/>
      </c>
      <c r="BJ330" s="16" t="str">
        <f>IF(57&gt;$D330,"",IF($E330=1,EOMONTH(EDATE(Bonds!$I330,6*(57-1)),0),EDATE(Bonds!$I330,6*(57-1))))</f>
        <v/>
      </c>
      <c r="BK330" s="16" t="str">
        <f>IF(58&gt;$D330,"",IF($E330=1,EOMONTH(EDATE(Bonds!$I330,6*(58-1)),0),EDATE(Bonds!$I330,6*(58-1))))</f>
        <v/>
      </c>
      <c r="BL330" s="16" t="str">
        <f>IF(59&gt;$D330,"",IF($E330=1,EOMONTH(EDATE(Bonds!$I330,6*(59-1)),0),EDATE(Bonds!$I330,6*(59-1))))</f>
        <v/>
      </c>
      <c r="BM330" s="16" t="str">
        <f>IF(60&gt;$D330,"",IF($E330=1,EOMONTH(EDATE(Bonds!$I330,6*(60-1)),0),EDATE(Bonds!$I330,6*(60-1))))</f>
        <v/>
      </c>
      <c r="BO330" s="22">
        <f t="shared" si="606"/>
        <v>3.9020657449939315E-2</v>
      </c>
      <c r="BP330" s="22">
        <f t="shared" si="607"/>
        <v>4.1110910077221674E-2</v>
      </c>
      <c r="BQ330" s="22">
        <f t="shared" si="608"/>
        <v>4.2474903504774571E-2</v>
      </c>
      <c r="BR330" s="22">
        <f t="shared" si="609"/>
        <v>4.3324176224102208E-2</v>
      </c>
      <c r="BS330" s="22">
        <f t="shared" si="610"/>
        <v>4.3859676958404203E-2</v>
      </c>
      <c r="BT330" s="22">
        <f t="shared" si="611"/>
        <v>4.4193064657407355E-2</v>
      </c>
      <c r="BU330" s="22">
        <f t="shared" si="612"/>
        <v>4.4421617888674783E-2</v>
      </c>
      <c r="BV330" s="22">
        <f t="shared" si="613"/>
        <v>4.4594344852586863E-2</v>
      </c>
      <c r="BW330" s="22">
        <f t="shared" si="614"/>
        <v>4.4754437131412791E-2</v>
      </c>
      <c r="BX330" s="22">
        <f t="shared" si="615"/>
        <v>4.4919387561918309E-2</v>
      </c>
      <c r="BY330" s="22">
        <f t="shared" si="616"/>
        <v>4.5107990909957416E-2</v>
      </c>
      <c r="BZ330" s="22">
        <f t="shared" si="617"/>
        <v>4.5321776780841601E-2</v>
      </c>
      <c r="CA330" s="22">
        <f t="shared" si="618"/>
        <v>4.5567503306295901E-2</v>
      </c>
      <c r="CB330" s="22">
        <f t="shared" si="619"/>
        <v>4.583740404551357E-2</v>
      </c>
      <c r="CC330" s="22">
        <f t="shared" si="620"/>
        <v>4.6137769365832942E-2</v>
      </c>
      <c r="CD330" s="22">
        <f t="shared" si="621"/>
        <v>4.645521716226661E-2</v>
      </c>
      <c r="CE330" s="22">
        <f t="shared" si="622"/>
        <v>4.6796125322790962E-2</v>
      </c>
      <c r="CF330" s="22">
        <f t="shared" si="623"/>
        <v>4.7145200785802852E-2</v>
      </c>
      <c r="CG330" s="22">
        <f t="shared" si="624"/>
        <v>4.7509852279928627E-2</v>
      </c>
      <c r="CH330" s="22">
        <f t="shared" si="625"/>
        <v>4.7876381656252784E-2</v>
      </c>
      <c r="CI330" s="22">
        <f t="shared" si="626"/>
        <v>4.8249241487260196E-2</v>
      </c>
      <c r="CJ330" s="22">
        <f t="shared" si="627"/>
        <v>4.8615125031018294E-2</v>
      </c>
      <c r="CK330" s="22">
        <f t="shared" si="628"/>
        <v>4.8983317960358812E-2</v>
      </c>
      <c r="CL330" s="22">
        <f t="shared" si="629"/>
        <v>4.9339393167434041E-2</v>
      </c>
      <c r="CM330" s="22">
        <f t="shared" si="630"/>
        <v>4.9693029322884663E-2</v>
      </c>
      <c r="CN330" s="22">
        <f t="shared" si="631"/>
        <v>5.0030933085680324E-2</v>
      </c>
      <c r="CO330" s="22">
        <f t="shared" si="632"/>
        <v>5.0362800518050539E-2</v>
      </c>
      <c r="CP330" s="22">
        <f t="shared" si="633"/>
        <v>5.0678294681596112E-2</v>
      </c>
      <c r="CQ330" s="22">
        <f t="shared" si="634"/>
        <v>5.098334388969953E-2</v>
      </c>
      <c r="CR330" s="22">
        <f t="shared" si="635"/>
        <v>5.1268996476874704E-2</v>
      </c>
      <c r="CS330" s="22">
        <f t="shared" si="636"/>
        <v>5.1544114925173128E-2</v>
      </c>
      <c r="CT330" s="22">
        <f t="shared" si="637"/>
        <v>5.1799291672985331E-2</v>
      </c>
      <c r="CU330" s="22">
        <f t="shared" si="638"/>
        <v>5.2042679103669207E-2</v>
      </c>
      <c r="CV330" s="22">
        <f t="shared" si="639"/>
        <v>5.2266158686805723E-2</v>
      </c>
      <c r="CW330" s="22">
        <f t="shared" si="640"/>
        <v>5.2477056134175359E-2</v>
      </c>
      <c r="CX330" s="22">
        <f t="shared" si="641"/>
        <v>5.2669514104062953E-2</v>
      </c>
      <c r="CY330" s="22">
        <f t="shared" si="642"/>
        <v>5.2847844618136262E-2</v>
      </c>
      <c r="CZ330" s="22">
        <f t="shared" si="643"/>
        <v>5.3007476521395709E-2</v>
      </c>
      <c r="DA330" s="22">
        <f t="shared" si="644"/>
        <v>5.3153901035930796E-2</v>
      </c>
      <c r="DB330" s="22">
        <f t="shared" si="645"/>
        <v>5.3282582625279684E-2</v>
      </c>
      <c r="DC330" s="22">
        <f t="shared" si="646"/>
        <v>5.3398068687222244E-2</v>
      </c>
      <c r="DD330" s="22">
        <f t="shared" si="647"/>
        <v>5.34968988888972E-2</v>
      </c>
      <c r="DE330" s="22">
        <f t="shared" si="648"/>
        <v>5.3582686441866624E-2</v>
      </c>
      <c r="DF330" s="22">
        <f t="shared" si="649"/>
        <v>5.3653333270063788E-2</v>
      </c>
      <c r="DG330" s="22">
        <f t="shared" si="650"/>
        <v>5.371076609011436E-2</v>
      </c>
      <c r="DH330" s="22">
        <f t="shared" si="651"/>
        <v>5.3753914283111069E-2</v>
      </c>
      <c r="DI330" s="22">
        <f t="shared" si="652"/>
        <v>5.3784600716668671E-2</v>
      </c>
      <c r="DJ330" s="22" t="str">
        <f t="shared" si="653"/>
        <v/>
      </c>
      <c r="DK330" s="22" t="str">
        <f t="shared" si="654"/>
        <v/>
      </c>
      <c r="DL330" s="22" t="str">
        <f t="shared" si="655"/>
        <v/>
      </c>
      <c r="DM330" s="22" t="str">
        <f t="shared" si="656"/>
        <v/>
      </c>
      <c r="DN330" s="22" t="str">
        <f t="shared" si="657"/>
        <v/>
      </c>
      <c r="DO330" s="22" t="str">
        <f t="shared" si="658"/>
        <v/>
      </c>
      <c r="DP330" s="22" t="str">
        <f t="shared" si="659"/>
        <v/>
      </c>
      <c r="DQ330" s="22" t="str">
        <f t="shared" si="660"/>
        <v/>
      </c>
      <c r="DR330" s="22" t="str">
        <f t="shared" si="661"/>
        <v/>
      </c>
      <c r="DS330" s="22" t="str">
        <f t="shared" si="662"/>
        <v/>
      </c>
      <c r="DT330" s="22" t="str">
        <f t="shared" si="663"/>
        <v/>
      </c>
      <c r="DU330" s="22" t="str">
        <f t="shared" si="664"/>
        <v/>
      </c>
      <c r="DV330" s="22" t="str">
        <f t="shared" si="665"/>
        <v/>
      </c>
      <c r="DX330" s="18">
        <f t="shared" si="666"/>
        <v>0.98304051331556497</v>
      </c>
      <c r="DY330" s="18">
        <f t="shared" si="667"/>
        <v>0.96232049689161936</v>
      </c>
      <c r="DZ330" s="18">
        <f t="shared" si="668"/>
        <v>0.94073476958860136</v>
      </c>
      <c r="EA330" s="18">
        <f t="shared" si="669"/>
        <v>0.91950634372000417</v>
      </c>
      <c r="EB330" s="18">
        <f t="shared" si="670"/>
        <v>0.89846666229767047</v>
      </c>
      <c r="EC330" s="18">
        <f t="shared" si="671"/>
        <v>0.87827596349292691</v>
      </c>
      <c r="ED330" s="18">
        <f t="shared" si="672"/>
        <v>0.85825068649918201</v>
      </c>
      <c r="EE330" s="18">
        <f t="shared" si="673"/>
        <v>0.83898091104730321</v>
      </c>
      <c r="EF330" s="18">
        <f t="shared" si="674"/>
        <v>0.81974763620133251</v>
      </c>
      <c r="EG330" s="18">
        <f t="shared" si="675"/>
        <v>0.80110247916956945</v>
      </c>
      <c r="EH330" s="18">
        <f t="shared" si="676"/>
        <v>0.78236264621822194</v>
      </c>
      <c r="EI330" s="18">
        <f t="shared" si="677"/>
        <v>0.76399125428425574</v>
      </c>
      <c r="EJ330" s="18">
        <f t="shared" si="678"/>
        <v>0.74555266697723777</v>
      </c>
      <c r="EK330" s="18">
        <f t="shared" si="679"/>
        <v>0.72753074047338206</v>
      </c>
      <c r="EL330" s="18">
        <f t="shared" si="680"/>
        <v>0.70932464144312424</v>
      </c>
      <c r="EM330" s="18">
        <f t="shared" si="681"/>
        <v>0.69153487396127866</v>
      </c>
      <c r="EN330" s="18">
        <f t="shared" si="682"/>
        <v>0.67358654587841982</v>
      </c>
      <c r="EO330" s="18">
        <f t="shared" si="683"/>
        <v>0.65608483383303395</v>
      </c>
      <c r="EP330" s="18">
        <f t="shared" si="684"/>
        <v>0.63847341878732988</v>
      </c>
      <c r="EQ330" s="18">
        <f t="shared" si="685"/>
        <v>0.62125771383337702</v>
      </c>
      <c r="ER330" s="18">
        <f t="shared" si="686"/>
        <v>0.60408561982676801</v>
      </c>
      <c r="ES330" s="18">
        <f t="shared" si="687"/>
        <v>0.58744694657100527</v>
      </c>
      <c r="ET330" s="18">
        <f t="shared" si="688"/>
        <v>0.57081435798232016</v>
      </c>
      <c r="EU330" s="18">
        <f t="shared" si="689"/>
        <v>0.55475205478260425</v>
      </c>
      <c r="EV330" s="18">
        <f t="shared" si="690"/>
        <v>0.53874763171490769</v>
      </c>
      <c r="EW330" s="18">
        <f t="shared" si="691"/>
        <v>0.52334015305720583</v>
      </c>
      <c r="EX330" s="18">
        <f t="shared" si="692"/>
        <v>0.5080338541363022</v>
      </c>
      <c r="EY330" s="18">
        <f t="shared" si="693"/>
        <v>0.49325981646142125</v>
      </c>
      <c r="EZ330" s="18">
        <f t="shared" si="694"/>
        <v>0.47870324726100855</v>
      </c>
      <c r="FA330" s="18">
        <f t="shared" si="695"/>
        <v>0.4647639265857294</v>
      </c>
      <c r="FB330" s="18">
        <f t="shared" si="696"/>
        <v>0.45098496755183293</v>
      </c>
      <c r="FC330" s="18">
        <f t="shared" si="697"/>
        <v>0.43781871393222871</v>
      </c>
      <c r="FD330" s="18">
        <f t="shared" si="698"/>
        <v>0.42482989995013398</v>
      </c>
      <c r="FE330" s="18">
        <f t="shared" si="699"/>
        <v>0.41244154243066294</v>
      </c>
      <c r="FF330" s="18">
        <f t="shared" si="700"/>
        <v>0.40024089071508329</v>
      </c>
      <c r="FG330" s="18">
        <f t="shared" si="701"/>
        <v>0.3885592725408632</v>
      </c>
      <c r="FH330" s="18">
        <f t="shared" si="702"/>
        <v>0.37713527937465169</v>
      </c>
      <c r="FI330" s="18">
        <f t="shared" si="703"/>
        <v>0.36627064171480239</v>
      </c>
      <c r="FJ330" s="18">
        <f t="shared" si="704"/>
        <v>0.35559864155687743</v>
      </c>
      <c r="FK330" s="18">
        <f t="shared" si="705"/>
        <v>0.34546013061896469</v>
      </c>
      <c r="FL330" s="18">
        <f t="shared" si="706"/>
        <v>0.33551110384402283</v>
      </c>
      <c r="FM330" s="18">
        <f t="shared" si="707"/>
        <v>0.32606774691339863</v>
      </c>
      <c r="FN330" s="18">
        <f t="shared" si="708"/>
        <v>0.31680820315221847</v>
      </c>
      <c r="FO330" s="18">
        <f t="shared" si="709"/>
        <v>0.30797785001315786</v>
      </c>
      <c r="FP330" s="18">
        <f t="shared" si="710"/>
        <v>0.29937323211268607</v>
      </c>
      <c r="FQ330" s="18">
        <f t="shared" si="711"/>
        <v>0.29121625294076892</v>
      </c>
      <c r="FR330" s="18">
        <f t="shared" si="712"/>
        <v>28.605921980942199</v>
      </c>
      <c r="FS330" s="18">
        <f t="shared" si="713"/>
        <v>0</v>
      </c>
      <c r="FT330" s="18">
        <f t="shared" si="714"/>
        <v>0</v>
      </c>
      <c r="FU330" s="18">
        <f t="shared" si="715"/>
        <v>0</v>
      </c>
      <c r="FV330" s="18">
        <f t="shared" si="716"/>
        <v>0</v>
      </c>
      <c r="FW330" s="18">
        <f t="shared" si="717"/>
        <v>0</v>
      </c>
      <c r="FX330" s="18">
        <f t="shared" si="718"/>
        <v>0</v>
      </c>
      <c r="FY330" s="18">
        <f t="shared" si="719"/>
        <v>0</v>
      </c>
      <c r="FZ330" s="18">
        <f t="shared" si="720"/>
        <v>0</v>
      </c>
      <c r="GA330" s="18">
        <f t="shared" si="721"/>
        <v>0</v>
      </c>
      <c r="GB330" s="18">
        <f t="shared" si="722"/>
        <v>0</v>
      </c>
      <c r="GC330" s="18">
        <f t="shared" si="723"/>
        <v>0</v>
      </c>
      <c r="GD330" s="18">
        <f t="shared" si="724"/>
        <v>0</v>
      </c>
      <c r="GE330" s="18">
        <f t="shared" si="725"/>
        <v>0</v>
      </c>
    </row>
    <row r="331" spans="1:187" x14ac:dyDescent="0.2">
      <c r="A331">
        <v>328</v>
      </c>
      <c r="B331" s="16">
        <f>Bonds!B331</f>
        <v>54923</v>
      </c>
      <c r="C331" s="17">
        <f>Bonds!C331</f>
        <v>1.25</v>
      </c>
      <c r="D331">
        <f>Bonds!Q331</f>
        <v>48</v>
      </c>
      <c r="E331">
        <f t="shared" si="605"/>
        <v>0</v>
      </c>
      <c r="F331" s="16">
        <f>IF(1&gt;$D331,"",IF($E331=1,EOMONTH(EDATE(Bonds!$I331,6*(1-1)),0),EDATE(Bonds!$I331,6*(1-1))))</f>
        <v>46341</v>
      </c>
      <c r="G331" s="16">
        <f>IF(2&gt;$D331,"",IF($E331=1,EOMONTH(EDATE(Bonds!$I331,6*(2-1)),0),EDATE(Bonds!$I331,6*(2-1))))</f>
        <v>46522</v>
      </c>
      <c r="H331" s="16">
        <f>IF(3&gt;$D331,"",IF($E331=1,EOMONTH(EDATE(Bonds!$I331,6*(3-1)),0),EDATE(Bonds!$I331,6*(3-1))))</f>
        <v>46706</v>
      </c>
      <c r="I331" s="16">
        <f>IF(4&gt;$D331,"",IF($E331=1,EOMONTH(EDATE(Bonds!$I331,6*(4-1)),0),EDATE(Bonds!$I331,6*(4-1))))</f>
        <v>46888</v>
      </c>
      <c r="J331" s="16">
        <f>IF(5&gt;$D331,"",IF($E331=1,EOMONTH(EDATE(Bonds!$I331,6*(5-1)),0),EDATE(Bonds!$I331,6*(5-1))))</f>
        <v>47072</v>
      </c>
      <c r="K331" s="16">
        <f>IF(6&gt;$D331,"",IF($E331=1,EOMONTH(EDATE(Bonds!$I331,6*(6-1)),0),EDATE(Bonds!$I331,6*(6-1))))</f>
        <v>47253</v>
      </c>
      <c r="L331" s="16">
        <f>IF(7&gt;$D331,"",IF($E331=1,EOMONTH(EDATE(Bonds!$I331,6*(7-1)),0),EDATE(Bonds!$I331,6*(7-1))))</f>
        <v>47437</v>
      </c>
      <c r="M331" s="16">
        <f>IF(8&gt;$D331,"",IF($E331=1,EOMONTH(EDATE(Bonds!$I331,6*(8-1)),0),EDATE(Bonds!$I331,6*(8-1))))</f>
        <v>47618</v>
      </c>
      <c r="N331" s="16">
        <f>IF(9&gt;$D331,"",IF($E331=1,EOMONTH(EDATE(Bonds!$I331,6*(9-1)),0),EDATE(Bonds!$I331,6*(9-1))))</f>
        <v>47802</v>
      </c>
      <c r="O331" s="16">
        <f>IF(10&gt;$D331,"",IF($E331=1,EOMONTH(EDATE(Bonds!$I331,6*(10-1)),0),EDATE(Bonds!$I331,6*(10-1))))</f>
        <v>47983</v>
      </c>
      <c r="P331" s="16">
        <f>IF(11&gt;$D331,"",IF($E331=1,EOMONTH(EDATE(Bonds!$I331,6*(11-1)),0),EDATE(Bonds!$I331,6*(11-1))))</f>
        <v>48167</v>
      </c>
      <c r="Q331" s="16">
        <f>IF(12&gt;$D331,"",IF($E331=1,EOMONTH(EDATE(Bonds!$I331,6*(12-1)),0),EDATE(Bonds!$I331,6*(12-1))))</f>
        <v>48349</v>
      </c>
      <c r="R331" s="16">
        <f>IF(13&gt;$D331,"",IF($E331=1,EOMONTH(EDATE(Bonds!$I331,6*(13-1)),0),EDATE(Bonds!$I331,6*(13-1))))</f>
        <v>48533</v>
      </c>
      <c r="S331" s="16">
        <f>IF(14&gt;$D331,"",IF($E331=1,EOMONTH(EDATE(Bonds!$I331,6*(14-1)),0),EDATE(Bonds!$I331,6*(14-1))))</f>
        <v>48714</v>
      </c>
      <c r="T331" s="16">
        <f>IF(15&gt;$D331,"",IF($E331=1,EOMONTH(EDATE(Bonds!$I331,6*(15-1)),0),EDATE(Bonds!$I331,6*(15-1))))</f>
        <v>48898</v>
      </c>
      <c r="U331" s="16">
        <f>IF(16&gt;$D331,"",IF($E331=1,EOMONTH(EDATE(Bonds!$I331,6*(16-1)),0),EDATE(Bonds!$I331,6*(16-1))))</f>
        <v>49079</v>
      </c>
      <c r="V331" s="16">
        <f>IF(17&gt;$D331,"",IF($E331=1,EOMONTH(EDATE(Bonds!$I331,6*(17-1)),0),EDATE(Bonds!$I331,6*(17-1))))</f>
        <v>49263</v>
      </c>
      <c r="W331" s="16">
        <f>IF(18&gt;$D331,"",IF($E331=1,EOMONTH(EDATE(Bonds!$I331,6*(18-1)),0),EDATE(Bonds!$I331,6*(18-1))))</f>
        <v>49444</v>
      </c>
      <c r="X331" s="16">
        <f>IF(19&gt;$D331,"",IF($E331=1,EOMONTH(EDATE(Bonds!$I331,6*(19-1)),0),EDATE(Bonds!$I331,6*(19-1))))</f>
        <v>49628</v>
      </c>
      <c r="Y331" s="16">
        <f>IF(20&gt;$D331,"",IF($E331=1,EOMONTH(EDATE(Bonds!$I331,6*(20-1)),0),EDATE(Bonds!$I331,6*(20-1))))</f>
        <v>49810</v>
      </c>
      <c r="Z331" s="16">
        <f>IF(21&gt;$D331,"",IF($E331=1,EOMONTH(EDATE(Bonds!$I331,6*(21-1)),0),EDATE(Bonds!$I331,6*(21-1))))</f>
        <v>49994</v>
      </c>
      <c r="AA331" s="16">
        <f>IF(22&gt;$D331,"",IF($E331=1,EOMONTH(EDATE(Bonds!$I331,6*(22-1)),0),EDATE(Bonds!$I331,6*(22-1))))</f>
        <v>50175</v>
      </c>
      <c r="AB331" s="16">
        <f>IF(23&gt;$D331,"",IF($E331=1,EOMONTH(EDATE(Bonds!$I331,6*(23-1)),0),EDATE(Bonds!$I331,6*(23-1))))</f>
        <v>50359</v>
      </c>
      <c r="AC331" s="16">
        <f>IF(24&gt;$D331,"",IF($E331=1,EOMONTH(EDATE(Bonds!$I331,6*(24-1)),0),EDATE(Bonds!$I331,6*(24-1))))</f>
        <v>50540</v>
      </c>
      <c r="AD331" s="16">
        <f>IF(25&gt;$D331,"",IF($E331=1,EOMONTH(EDATE(Bonds!$I331,6*(25-1)),0),EDATE(Bonds!$I331,6*(25-1))))</f>
        <v>50724</v>
      </c>
      <c r="AE331" s="16">
        <f>IF(26&gt;$D331,"",IF($E331=1,EOMONTH(EDATE(Bonds!$I331,6*(26-1)),0),EDATE(Bonds!$I331,6*(26-1))))</f>
        <v>50905</v>
      </c>
      <c r="AF331" s="16">
        <f>IF(27&gt;$D331,"",IF($E331=1,EOMONTH(EDATE(Bonds!$I331,6*(27-1)),0),EDATE(Bonds!$I331,6*(27-1))))</f>
        <v>51089</v>
      </c>
      <c r="AG331" s="16">
        <f>IF(28&gt;$D331,"",IF($E331=1,EOMONTH(EDATE(Bonds!$I331,6*(28-1)),0),EDATE(Bonds!$I331,6*(28-1))))</f>
        <v>51271</v>
      </c>
      <c r="AH331" s="16">
        <f>IF(29&gt;$D331,"",IF($E331=1,EOMONTH(EDATE(Bonds!$I331,6*(29-1)),0),EDATE(Bonds!$I331,6*(29-1))))</f>
        <v>51455</v>
      </c>
      <c r="AI331" s="16">
        <f>IF(30&gt;$D331,"",IF($E331=1,EOMONTH(EDATE(Bonds!$I331,6*(30-1)),0),EDATE(Bonds!$I331,6*(30-1))))</f>
        <v>51636</v>
      </c>
      <c r="AJ331" s="16">
        <f>IF(31&gt;$D331,"",IF($E331=1,EOMONTH(EDATE(Bonds!$I331,6*(31-1)),0),EDATE(Bonds!$I331,6*(31-1))))</f>
        <v>51820</v>
      </c>
      <c r="AK331" s="16">
        <f>IF(32&gt;$D331,"",IF($E331=1,EOMONTH(EDATE(Bonds!$I331,6*(32-1)),0),EDATE(Bonds!$I331,6*(32-1))))</f>
        <v>52001</v>
      </c>
      <c r="AL331" s="16">
        <f>IF(33&gt;$D331,"",IF($E331=1,EOMONTH(EDATE(Bonds!$I331,6*(33-1)),0),EDATE(Bonds!$I331,6*(33-1))))</f>
        <v>52185</v>
      </c>
      <c r="AM331" s="16">
        <f>IF(34&gt;$D331,"",IF($E331=1,EOMONTH(EDATE(Bonds!$I331,6*(34-1)),0),EDATE(Bonds!$I331,6*(34-1))))</f>
        <v>52366</v>
      </c>
      <c r="AN331" s="16">
        <f>IF(35&gt;$D331,"",IF($E331=1,EOMONTH(EDATE(Bonds!$I331,6*(35-1)),0),EDATE(Bonds!$I331,6*(35-1))))</f>
        <v>52550</v>
      </c>
      <c r="AO331" s="16">
        <f>IF(36&gt;$D331,"",IF($E331=1,EOMONTH(EDATE(Bonds!$I331,6*(36-1)),0),EDATE(Bonds!$I331,6*(36-1))))</f>
        <v>52732</v>
      </c>
      <c r="AP331" s="16">
        <f>IF(37&gt;$D331,"",IF($E331=1,EOMONTH(EDATE(Bonds!$I331,6*(37-1)),0),EDATE(Bonds!$I331,6*(37-1))))</f>
        <v>52916</v>
      </c>
      <c r="AQ331" s="16">
        <f>IF(38&gt;$D331,"",IF($E331=1,EOMONTH(EDATE(Bonds!$I331,6*(38-1)),0),EDATE(Bonds!$I331,6*(38-1))))</f>
        <v>53097</v>
      </c>
      <c r="AR331" s="16">
        <f>IF(39&gt;$D331,"",IF($E331=1,EOMONTH(EDATE(Bonds!$I331,6*(39-1)),0),EDATE(Bonds!$I331,6*(39-1))))</f>
        <v>53281</v>
      </c>
      <c r="AS331" s="16">
        <f>IF(40&gt;$D331,"",IF($E331=1,EOMONTH(EDATE(Bonds!$I331,6*(40-1)),0),EDATE(Bonds!$I331,6*(40-1))))</f>
        <v>53462</v>
      </c>
      <c r="AT331" s="16">
        <f>IF(41&gt;$D331,"",IF($E331=1,EOMONTH(EDATE(Bonds!$I331,6*(41-1)),0),EDATE(Bonds!$I331,6*(41-1))))</f>
        <v>53646</v>
      </c>
      <c r="AU331" s="16">
        <f>IF(42&gt;$D331,"",IF($E331=1,EOMONTH(EDATE(Bonds!$I331,6*(42-1)),0),EDATE(Bonds!$I331,6*(42-1))))</f>
        <v>53827</v>
      </c>
      <c r="AV331" s="16">
        <f>IF(43&gt;$D331,"",IF($E331=1,EOMONTH(EDATE(Bonds!$I331,6*(43-1)),0),EDATE(Bonds!$I331,6*(43-1))))</f>
        <v>54011</v>
      </c>
      <c r="AW331" s="16">
        <f>IF(44&gt;$D331,"",IF($E331=1,EOMONTH(EDATE(Bonds!$I331,6*(44-1)),0),EDATE(Bonds!$I331,6*(44-1))))</f>
        <v>54193</v>
      </c>
      <c r="AX331" s="16">
        <f>IF(45&gt;$D331,"",IF($E331=1,EOMONTH(EDATE(Bonds!$I331,6*(45-1)),0),EDATE(Bonds!$I331,6*(45-1))))</f>
        <v>54377</v>
      </c>
      <c r="AY331" s="16">
        <f>IF(46&gt;$D331,"",IF($E331=1,EOMONTH(EDATE(Bonds!$I331,6*(46-1)),0),EDATE(Bonds!$I331,6*(46-1))))</f>
        <v>54558</v>
      </c>
      <c r="AZ331" s="16">
        <f>IF(47&gt;$D331,"",IF($E331=1,EOMONTH(EDATE(Bonds!$I331,6*(47-1)),0),EDATE(Bonds!$I331,6*(47-1))))</f>
        <v>54742</v>
      </c>
      <c r="BA331" s="16">
        <f>IF(48&gt;$D331,"",IF($E331=1,EOMONTH(EDATE(Bonds!$I331,6*(48-1)),0),EDATE(Bonds!$I331,6*(48-1))))</f>
        <v>54923</v>
      </c>
      <c r="BB331" s="16" t="str">
        <f>IF(49&gt;$D331,"",IF($E331=1,EOMONTH(EDATE(Bonds!$I331,6*(49-1)),0),EDATE(Bonds!$I331,6*(49-1))))</f>
        <v/>
      </c>
      <c r="BC331" s="16" t="str">
        <f>IF(50&gt;$D331,"",IF($E331=1,EOMONTH(EDATE(Bonds!$I331,6*(50-1)),0),EDATE(Bonds!$I331,6*(50-1))))</f>
        <v/>
      </c>
      <c r="BD331" s="16" t="str">
        <f>IF(51&gt;$D331,"",IF($E331=1,EOMONTH(EDATE(Bonds!$I331,6*(51-1)),0),EDATE(Bonds!$I331,6*(51-1))))</f>
        <v/>
      </c>
      <c r="BE331" s="16" t="str">
        <f>IF(52&gt;$D331,"",IF($E331=1,EOMONTH(EDATE(Bonds!$I331,6*(52-1)),0),EDATE(Bonds!$I331,6*(52-1))))</f>
        <v/>
      </c>
      <c r="BF331" s="16" t="str">
        <f>IF(53&gt;$D331,"",IF($E331=1,EOMONTH(EDATE(Bonds!$I331,6*(53-1)),0),EDATE(Bonds!$I331,6*(53-1))))</f>
        <v/>
      </c>
      <c r="BG331" s="16" t="str">
        <f>IF(54&gt;$D331,"",IF($E331=1,EOMONTH(EDATE(Bonds!$I331,6*(54-1)),0),EDATE(Bonds!$I331,6*(54-1))))</f>
        <v/>
      </c>
      <c r="BH331" s="16" t="str">
        <f>IF(55&gt;$D331,"",IF($E331=1,EOMONTH(EDATE(Bonds!$I331,6*(55-1)),0),EDATE(Bonds!$I331,6*(55-1))))</f>
        <v/>
      </c>
      <c r="BI331" s="16" t="str">
        <f>IF(56&gt;$D331,"",IF($E331=1,EOMONTH(EDATE(Bonds!$I331,6*(56-1)),0),EDATE(Bonds!$I331,6*(56-1))))</f>
        <v/>
      </c>
      <c r="BJ331" s="16" t="str">
        <f>IF(57&gt;$D331,"",IF($E331=1,EOMONTH(EDATE(Bonds!$I331,6*(57-1)),0),EDATE(Bonds!$I331,6*(57-1))))</f>
        <v/>
      </c>
      <c r="BK331" s="16" t="str">
        <f>IF(58&gt;$D331,"",IF($E331=1,EOMONTH(EDATE(Bonds!$I331,6*(58-1)),0),EDATE(Bonds!$I331,6*(58-1))))</f>
        <v/>
      </c>
      <c r="BL331" s="16" t="str">
        <f>IF(59&gt;$D331,"",IF($E331=1,EOMONTH(EDATE(Bonds!$I331,6*(59-1)),0),EDATE(Bonds!$I331,6*(59-1))))</f>
        <v/>
      </c>
      <c r="BM331" s="16" t="str">
        <f>IF(60&gt;$D331,"",IF($E331=1,EOMONTH(EDATE(Bonds!$I331,6*(60-1)),0),EDATE(Bonds!$I331,6*(60-1))))</f>
        <v/>
      </c>
      <c r="BO331" s="22">
        <f t="shared" si="606"/>
        <v>3.7565785405683505E-2</v>
      </c>
      <c r="BP331" s="22">
        <f t="shared" si="607"/>
        <v>4.0160676278393273E-2</v>
      </c>
      <c r="BQ331" s="22">
        <f t="shared" si="608"/>
        <v>4.1870554774944578E-2</v>
      </c>
      <c r="BR331" s="22">
        <f t="shared" si="609"/>
        <v>4.2944346408813706E-2</v>
      </c>
      <c r="BS331" s="22">
        <f t="shared" si="610"/>
        <v>4.3623509349526628E-2</v>
      </c>
      <c r="BT331" s="22">
        <f t="shared" si="611"/>
        <v>4.4041581237153717E-2</v>
      </c>
      <c r="BU331" s="22">
        <f t="shared" si="612"/>
        <v>4.4317074211346924E-2</v>
      </c>
      <c r="BV331" s="22">
        <f t="shared" si="613"/>
        <v>4.4510349250378764E-2</v>
      </c>
      <c r="BW331" s="22">
        <f t="shared" si="614"/>
        <v>4.4674613164434704E-2</v>
      </c>
      <c r="BX331" s="22">
        <f t="shared" si="615"/>
        <v>4.4833625781918747E-2</v>
      </c>
      <c r="BY331" s="22">
        <f t="shared" si="616"/>
        <v>4.5010512910652625E-2</v>
      </c>
      <c r="BZ331" s="22">
        <f t="shared" si="617"/>
        <v>4.5210114329299472E-2</v>
      </c>
      <c r="CA331" s="22">
        <f t="shared" si="618"/>
        <v>4.5440922075908718E-2</v>
      </c>
      <c r="CB331" s="22">
        <f t="shared" si="619"/>
        <v>4.5696854602848114E-2</v>
      </c>
      <c r="CC331" s="22">
        <f t="shared" si="620"/>
        <v>4.5984524498779974E-2</v>
      </c>
      <c r="CD331" s="22">
        <f t="shared" si="621"/>
        <v>4.6291383442721178E-2</v>
      </c>
      <c r="CE331" s="22">
        <f t="shared" si="622"/>
        <v>4.6623645537634352E-2</v>
      </c>
      <c r="CF331" s="22">
        <f t="shared" si="623"/>
        <v>4.6966325803694697E-2</v>
      </c>
      <c r="CG331" s="22">
        <f t="shared" si="624"/>
        <v>4.7326545055286634E-2</v>
      </c>
      <c r="CH331" s="22">
        <f t="shared" si="625"/>
        <v>4.7690605889772114E-2</v>
      </c>
      <c r="CI331" s="22">
        <f t="shared" si="626"/>
        <v>4.8062733545475515E-2</v>
      </c>
      <c r="CJ331" s="22">
        <f t="shared" si="627"/>
        <v>4.8429443223478592E-2</v>
      </c>
      <c r="CK331" s="22">
        <f t="shared" si="628"/>
        <v>4.8799858255796857E-2</v>
      </c>
      <c r="CL331" s="22">
        <f t="shared" si="629"/>
        <v>4.9159299064806136E-2</v>
      </c>
      <c r="CM331" s="22">
        <f t="shared" si="630"/>
        <v>4.9517382545170303E-2</v>
      </c>
      <c r="CN331" s="22">
        <f t="shared" si="631"/>
        <v>4.986051383334713E-2</v>
      </c>
      <c r="CO331" s="22">
        <f t="shared" si="632"/>
        <v>5.0198416914347857E-2</v>
      </c>
      <c r="CP331" s="22">
        <f t="shared" si="633"/>
        <v>5.0520467743513063E-2</v>
      </c>
      <c r="CQ331" s="22">
        <f t="shared" si="634"/>
        <v>5.0832622154490456E-2</v>
      </c>
      <c r="CR331" s="22">
        <f t="shared" si="635"/>
        <v>5.1125631182393605E-2</v>
      </c>
      <c r="CS331" s="22">
        <f t="shared" si="636"/>
        <v>5.140851143245688E-2</v>
      </c>
      <c r="CT331" s="22">
        <f t="shared" si="637"/>
        <v>5.1671525730408396E-2</v>
      </c>
      <c r="CU331" s="22">
        <f t="shared" si="638"/>
        <v>5.1923018464972291E-2</v>
      </c>
      <c r="CV331" s="22">
        <f t="shared" si="639"/>
        <v>5.2154549575212379E-2</v>
      </c>
      <c r="CW331" s="22">
        <f t="shared" si="640"/>
        <v>5.2373661446977436E-2</v>
      </c>
      <c r="CX331" s="22">
        <f t="shared" si="641"/>
        <v>5.2574231354615371E-2</v>
      </c>
      <c r="CY331" s="22">
        <f t="shared" si="642"/>
        <v>5.2760712961394216E-2</v>
      </c>
      <c r="CZ331" s="22">
        <f t="shared" si="643"/>
        <v>5.29282837997146E-2</v>
      </c>
      <c r="DA331" s="22">
        <f t="shared" si="644"/>
        <v>5.3082672355175761E-2</v>
      </c>
      <c r="DB331" s="22">
        <f t="shared" si="645"/>
        <v>5.3219062249532649E-2</v>
      </c>
      <c r="DC331" s="22">
        <f t="shared" si="646"/>
        <v>5.3342238524867601E-2</v>
      </c>
      <c r="DD331" s="22">
        <f t="shared" si="647"/>
        <v>5.3448475761631316E-2</v>
      </c>
      <c r="DE331" s="22">
        <f t="shared" si="648"/>
        <v>5.3541620883853808E-2</v>
      </c>
      <c r="DF331" s="22">
        <f t="shared" si="649"/>
        <v>5.3619365202149487E-2</v>
      </c>
      <c r="DG331" s="22">
        <f t="shared" si="650"/>
        <v>5.3683784107770652E-2</v>
      </c>
      <c r="DH331" s="22">
        <f t="shared" si="651"/>
        <v>5.3733613326575724E-2</v>
      </c>
      <c r="DI331" s="22">
        <f t="shared" si="652"/>
        <v>5.377089329950533E-2</v>
      </c>
      <c r="DJ331" s="22">
        <f t="shared" si="653"/>
        <v>5.3794795486645806E-2</v>
      </c>
      <c r="DK331" s="22" t="str">
        <f t="shared" si="654"/>
        <v/>
      </c>
      <c r="DL331" s="22" t="str">
        <f t="shared" si="655"/>
        <v/>
      </c>
      <c r="DM331" s="22" t="str">
        <f t="shared" si="656"/>
        <v/>
      </c>
      <c r="DN331" s="22" t="str">
        <f t="shared" si="657"/>
        <v/>
      </c>
      <c r="DO331" s="22" t="str">
        <f t="shared" si="658"/>
        <v/>
      </c>
      <c r="DP331" s="22" t="str">
        <f t="shared" si="659"/>
        <v/>
      </c>
      <c r="DQ331" s="22" t="str">
        <f t="shared" si="660"/>
        <v/>
      </c>
      <c r="DR331" s="22" t="str">
        <f t="shared" si="661"/>
        <v/>
      </c>
      <c r="DS331" s="22" t="str">
        <f t="shared" si="662"/>
        <v/>
      </c>
      <c r="DT331" s="22" t="str">
        <f t="shared" si="663"/>
        <v/>
      </c>
      <c r="DU331" s="22" t="str">
        <f t="shared" si="664"/>
        <v/>
      </c>
      <c r="DV331" s="22" t="str">
        <f t="shared" si="665"/>
        <v/>
      </c>
      <c r="DX331" s="18">
        <f t="shared" si="666"/>
        <v>0.62064117224340087</v>
      </c>
      <c r="DY331" s="18">
        <f t="shared" si="667"/>
        <v>0.60810913637037634</v>
      </c>
      <c r="DZ331" s="18">
        <f t="shared" si="668"/>
        <v>0.59471396166068424</v>
      </c>
      <c r="EA331" s="18">
        <f t="shared" si="669"/>
        <v>0.58137347673372985</v>
      </c>
      <c r="EB331" s="18">
        <f t="shared" si="670"/>
        <v>0.56807758063735414</v>
      </c>
      <c r="EC331" s="18">
        <f t="shared" si="671"/>
        <v>0.5552969527517122</v>
      </c>
      <c r="ED331" s="18">
        <f t="shared" si="672"/>
        <v>0.54262728185526432</v>
      </c>
      <c r="EE331" s="18">
        <f t="shared" si="673"/>
        <v>0.5304544337835464</v>
      </c>
      <c r="EF331" s="18">
        <f t="shared" si="674"/>
        <v>0.51832779927459571</v>
      </c>
      <c r="EG331" s="18">
        <f t="shared" si="675"/>
        <v>0.50659364027309839</v>
      </c>
      <c r="EH331" s="18">
        <f t="shared" si="676"/>
        <v>0.49481811395886538</v>
      </c>
      <c r="EI331" s="18">
        <f t="shared" si="677"/>
        <v>0.48328733972579518</v>
      </c>
      <c r="EJ331" s="18">
        <f t="shared" si="678"/>
        <v>0.47172275045391587</v>
      </c>
      <c r="EK331" s="18">
        <f t="shared" si="679"/>
        <v>0.46042321990568846</v>
      </c>
      <c r="EL331" s="18">
        <f t="shared" si="680"/>
        <v>0.44900814520274568</v>
      </c>
      <c r="EM331" s="18">
        <f t="shared" si="681"/>
        <v>0.43785101885427047</v>
      </c>
      <c r="EN331" s="18">
        <f t="shared" si="682"/>
        <v>0.4265889760886038</v>
      </c>
      <c r="EO331" s="18">
        <f t="shared" si="683"/>
        <v>0.4156001632945317</v>
      </c>
      <c r="EP331" s="18">
        <f t="shared" si="684"/>
        <v>0.40453425614101024</v>
      </c>
      <c r="EQ331" s="18">
        <f t="shared" si="685"/>
        <v>0.39370822126454647</v>
      </c>
      <c r="ER331" s="18">
        <f t="shared" si="686"/>
        <v>0.38290048495594109</v>
      </c>
      <c r="ES331" s="18">
        <f t="shared" si="687"/>
        <v>0.37241953429387986</v>
      </c>
      <c r="ET331" s="18">
        <f t="shared" si="688"/>
        <v>0.36193355083789736</v>
      </c>
      <c r="EU331" s="18">
        <f t="shared" si="689"/>
        <v>0.35179873665810435</v>
      </c>
      <c r="EV331" s="18">
        <f t="shared" si="690"/>
        <v>0.34169239783622524</v>
      </c>
      <c r="EW331" s="18">
        <f t="shared" si="691"/>
        <v>0.33195560449324751</v>
      </c>
      <c r="EX331" s="18">
        <f t="shared" si="692"/>
        <v>0.32227576957961601</v>
      </c>
      <c r="EY331" s="18">
        <f t="shared" si="693"/>
        <v>0.31292616628527925</v>
      </c>
      <c r="EZ331" s="18">
        <f t="shared" si="694"/>
        <v>0.30370829432695912</v>
      </c>
      <c r="FA331" s="18">
        <f t="shared" si="695"/>
        <v>0.29487603477227664</v>
      </c>
      <c r="FB331" s="18">
        <f t="shared" si="696"/>
        <v>0.28614054929251753</v>
      </c>
      <c r="FC331" s="18">
        <f t="shared" si="697"/>
        <v>0.27778921601569184</v>
      </c>
      <c r="FD331" s="18">
        <f t="shared" si="698"/>
        <v>0.26954652378466354</v>
      </c>
      <c r="FE331" s="18">
        <f t="shared" si="699"/>
        <v>0.2616814422644218</v>
      </c>
      <c r="FF331" s="18">
        <f t="shared" si="700"/>
        <v>0.25393241840185921</v>
      </c>
      <c r="FG331" s="18">
        <f t="shared" si="701"/>
        <v>0.24651030878688296</v>
      </c>
      <c r="FH331" s="18">
        <f t="shared" si="702"/>
        <v>0.23924943620946598</v>
      </c>
      <c r="FI331" s="18">
        <f t="shared" si="703"/>
        <v>0.23234196097912924</v>
      </c>
      <c r="FJ331" s="18">
        <f t="shared" si="704"/>
        <v>0.22555506966822877</v>
      </c>
      <c r="FK331" s="18">
        <f t="shared" si="705"/>
        <v>0.2191058249153843</v>
      </c>
      <c r="FL331" s="18">
        <f t="shared" si="706"/>
        <v>0.21277567283200927</v>
      </c>
      <c r="FM331" s="18">
        <f t="shared" si="707"/>
        <v>0.2067660276407815</v>
      </c>
      <c r="FN331" s="18">
        <f t="shared" si="708"/>
        <v>0.20087228076168351</v>
      </c>
      <c r="FO331" s="18">
        <f t="shared" si="709"/>
        <v>0.19525079804991802</v>
      </c>
      <c r="FP331" s="18">
        <f t="shared" si="710"/>
        <v>0.18977223002265847</v>
      </c>
      <c r="FQ331" s="18">
        <f t="shared" si="711"/>
        <v>0.18457801781990188</v>
      </c>
      <c r="FR331" s="18">
        <f t="shared" si="712"/>
        <v>0.17949002003143311</v>
      </c>
      <c r="FS331" s="18">
        <f t="shared" si="713"/>
        <v>28.12159465346128</v>
      </c>
      <c r="FT331" s="18">
        <f t="shared" si="714"/>
        <v>0</v>
      </c>
      <c r="FU331" s="18">
        <f t="shared" si="715"/>
        <v>0</v>
      </c>
      <c r="FV331" s="18">
        <f t="shared" si="716"/>
        <v>0</v>
      </c>
      <c r="FW331" s="18">
        <f t="shared" si="717"/>
        <v>0</v>
      </c>
      <c r="FX331" s="18">
        <f t="shared" si="718"/>
        <v>0</v>
      </c>
      <c r="FY331" s="18">
        <f t="shared" si="719"/>
        <v>0</v>
      </c>
      <c r="FZ331" s="18">
        <f t="shared" si="720"/>
        <v>0</v>
      </c>
      <c r="GA331" s="18">
        <f t="shared" si="721"/>
        <v>0</v>
      </c>
      <c r="GB331" s="18">
        <f t="shared" si="722"/>
        <v>0</v>
      </c>
      <c r="GC331" s="18">
        <f t="shared" si="723"/>
        <v>0</v>
      </c>
      <c r="GD331" s="18">
        <f t="shared" si="724"/>
        <v>0</v>
      </c>
      <c r="GE331" s="18">
        <f t="shared" si="725"/>
        <v>0</v>
      </c>
    </row>
    <row r="332" spans="1:187" x14ac:dyDescent="0.2">
      <c r="A332">
        <v>329</v>
      </c>
      <c r="B332" s="16">
        <f>Bonds!B332</f>
        <v>55015</v>
      </c>
      <c r="C332" s="17">
        <f>Bonds!C332</f>
        <v>1.375</v>
      </c>
      <c r="D332">
        <f>Bonds!Q332</f>
        <v>48</v>
      </c>
      <c r="E332">
        <f t="shared" si="605"/>
        <v>0</v>
      </c>
      <c r="F332" s="16">
        <f>IF(1&gt;$D332,"",IF($E332=1,EOMONTH(EDATE(Bonds!$I332,6*(1-1)),0),EDATE(Bonds!$I332,6*(1-1))))</f>
        <v>46433</v>
      </c>
      <c r="G332" s="16">
        <f>IF(2&gt;$D332,"",IF($E332=1,EOMONTH(EDATE(Bonds!$I332,6*(2-1)),0),EDATE(Bonds!$I332,6*(2-1))))</f>
        <v>46614</v>
      </c>
      <c r="H332" s="16">
        <f>IF(3&gt;$D332,"",IF($E332=1,EOMONTH(EDATE(Bonds!$I332,6*(3-1)),0),EDATE(Bonds!$I332,6*(3-1))))</f>
        <v>46798</v>
      </c>
      <c r="I332" s="16">
        <f>IF(4&gt;$D332,"",IF($E332=1,EOMONTH(EDATE(Bonds!$I332,6*(4-1)),0),EDATE(Bonds!$I332,6*(4-1))))</f>
        <v>46980</v>
      </c>
      <c r="J332" s="16">
        <f>IF(5&gt;$D332,"",IF($E332=1,EOMONTH(EDATE(Bonds!$I332,6*(5-1)),0),EDATE(Bonds!$I332,6*(5-1))))</f>
        <v>47164</v>
      </c>
      <c r="K332" s="16">
        <f>IF(6&gt;$D332,"",IF($E332=1,EOMONTH(EDATE(Bonds!$I332,6*(6-1)),0),EDATE(Bonds!$I332,6*(6-1))))</f>
        <v>47345</v>
      </c>
      <c r="L332" s="16">
        <f>IF(7&gt;$D332,"",IF($E332=1,EOMONTH(EDATE(Bonds!$I332,6*(7-1)),0),EDATE(Bonds!$I332,6*(7-1))))</f>
        <v>47529</v>
      </c>
      <c r="M332" s="16">
        <f>IF(8&gt;$D332,"",IF($E332=1,EOMONTH(EDATE(Bonds!$I332,6*(8-1)),0),EDATE(Bonds!$I332,6*(8-1))))</f>
        <v>47710</v>
      </c>
      <c r="N332" s="16">
        <f>IF(9&gt;$D332,"",IF($E332=1,EOMONTH(EDATE(Bonds!$I332,6*(9-1)),0),EDATE(Bonds!$I332,6*(9-1))))</f>
        <v>47894</v>
      </c>
      <c r="O332" s="16">
        <f>IF(10&gt;$D332,"",IF($E332=1,EOMONTH(EDATE(Bonds!$I332,6*(10-1)),0),EDATE(Bonds!$I332,6*(10-1))))</f>
        <v>48075</v>
      </c>
      <c r="P332" s="16">
        <f>IF(11&gt;$D332,"",IF($E332=1,EOMONTH(EDATE(Bonds!$I332,6*(11-1)),0),EDATE(Bonds!$I332,6*(11-1))))</f>
        <v>48259</v>
      </c>
      <c r="Q332" s="16">
        <f>IF(12&gt;$D332,"",IF($E332=1,EOMONTH(EDATE(Bonds!$I332,6*(12-1)),0),EDATE(Bonds!$I332,6*(12-1))))</f>
        <v>48441</v>
      </c>
      <c r="R332" s="16">
        <f>IF(13&gt;$D332,"",IF($E332=1,EOMONTH(EDATE(Bonds!$I332,6*(13-1)),0),EDATE(Bonds!$I332,6*(13-1))))</f>
        <v>48625</v>
      </c>
      <c r="S332" s="16">
        <f>IF(14&gt;$D332,"",IF($E332=1,EOMONTH(EDATE(Bonds!$I332,6*(14-1)),0),EDATE(Bonds!$I332,6*(14-1))))</f>
        <v>48806</v>
      </c>
      <c r="T332" s="16">
        <f>IF(15&gt;$D332,"",IF($E332=1,EOMONTH(EDATE(Bonds!$I332,6*(15-1)),0),EDATE(Bonds!$I332,6*(15-1))))</f>
        <v>48990</v>
      </c>
      <c r="U332" s="16">
        <f>IF(16&gt;$D332,"",IF($E332=1,EOMONTH(EDATE(Bonds!$I332,6*(16-1)),0),EDATE(Bonds!$I332,6*(16-1))))</f>
        <v>49171</v>
      </c>
      <c r="V332" s="16">
        <f>IF(17&gt;$D332,"",IF($E332=1,EOMONTH(EDATE(Bonds!$I332,6*(17-1)),0),EDATE(Bonds!$I332,6*(17-1))))</f>
        <v>49355</v>
      </c>
      <c r="W332" s="16">
        <f>IF(18&gt;$D332,"",IF($E332=1,EOMONTH(EDATE(Bonds!$I332,6*(18-1)),0),EDATE(Bonds!$I332,6*(18-1))))</f>
        <v>49536</v>
      </c>
      <c r="X332" s="16">
        <f>IF(19&gt;$D332,"",IF($E332=1,EOMONTH(EDATE(Bonds!$I332,6*(19-1)),0),EDATE(Bonds!$I332,6*(19-1))))</f>
        <v>49720</v>
      </c>
      <c r="Y332" s="16">
        <f>IF(20&gt;$D332,"",IF($E332=1,EOMONTH(EDATE(Bonds!$I332,6*(20-1)),0),EDATE(Bonds!$I332,6*(20-1))))</f>
        <v>49902</v>
      </c>
      <c r="Z332" s="16">
        <f>IF(21&gt;$D332,"",IF($E332=1,EOMONTH(EDATE(Bonds!$I332,6*(21-1)),0),EDATE(Bonds!$I332,6*(21-1))))</f>
        <v>50086</v>
      </c>
      <c r="AA332" s="16">
        <f>IF(22&gt;$D332,"",IF($E332=1,EOMONTH(EDATE(Bonds!$I332,6*(22-1)),0),EDATE(Bonds!$I332,6*(22-1))))</f>
        <v>50267</v>
      </c>
      <c r="AB332" s="16">
        <f>IF(23&gt;$D332,"",IF($E332=1,EOMONTH(EDATE(Bonds!$I332,6*(23-1)),0),EDATE(Bonds!$I332,6*(23-1))))</f>
        <v>50451</v>
      </c>
      <c r="AC332" s="16">
        <f>IF(24&gt;$D332,"",IF($E332=1,EOMONTH(EDATE(Bonds!$I332,6*(24-1)),0),EDATE(Bonds!$I332,6*(24-1))))</f>
        <v>50632</v>
      </c>
      <c r="AD332" s="16">
        <f>IF(25&gt;$D332,"",IF($E332=1,EOMONTH(EDATE(Bonds!$I332,6*(25-1)),0),EDATE(Bonds!$I332,6*(25-1))))</f>
        <v>50816</v>
      </c>
      <c r="AE332" s="16">
        <f>IF(26&gt;$D332,"",IF($E332=1,EOMONTH(EDATE(Bonds!$I332,6*(26-1)),0),EDATE(Bonds!$I332,6*(26-1))))</f>
        <v>50997</v>
      </c>
      <c r="AF332" s="16">
        <f>IF(27&gt;$D332,"",IF($E332=1,EOMONTH(EDATE(Bonds!$I332,6*(27-1)),0),EDATE(Bonds!$I332,6*(27-1))))</f>
        <v>51181</v>
      </c>
      <c r="AG332" s="16">
        <f>IF(28&gt;$D332,"",IF($E332=1,EOMONTH(EDATE(Bonds!$I332,6*(28-1)),0),EDATE(Bonds!$I332,6*(28-1))))</f>
        <v>51363</v>
      </c>
      <c r="AH332" s="16">
        <f>IF(29&gt;$D332,"",IF($E332=1,EOMONTH(EDATE(Bonds!$I332,6*(29-1)),0),EDATE(Bonds!$I332,6*(29-1))))</f>
        <v>51547</v>
      </c>
      <c r="AI332" s="16">
        <f>IF(30&gt;$D332,"",IF($E332=1,EOMONTH(EDATE(Bonds!$I332,6*(30-1)),0),EDATE(Bonds!$I332,6*(30-1))))</f>
        <v>51728</v>
      </c>
      <c r="AJ332" s="16">
        <f>IF(31&gt;$D332,"",IF($E332=1,EOMONTH(EDATE(Bonds!$I332,6*(31-1)),0),EDATE(Bonds!$I332,6*(31-1))))</f>
        <v>51912</v>
      </c>
      <c r="AK332" s="16">
        <f>IF(32&gt;$D332,"",IF($E332=1,EOMONTH(EDATE(Bonds!$I332,6*(32-1)),0),EDATE(Bonds!$I332,6*(32-1))))</f>
        <v>52093</v>
      </c>
      <c r="AL332" s="16">
        <f>IF(33&gt;$D332,"",IF($E332=1,EOMONTH(EDATE(Bonds!$I332,6*(33-1)),0),EDATE(Bonds!$I332,6*(33-1))))</f>
        <v>52277</v>
      </c>
      <c r="AM332" s="16">
        <f>IF(34&gt;$D332,"",IF($E332=1,EOMONTH(EDATE(Bonds!$I332,6*(34-1)),0),EDATE(Bonds!$I332,6*(34-1))))</f>
        <v>52458</v>
      </c>
      <c r="AN332" s="16">
        <f>IF(35&gt;$D332,"",IF($E332=1,EOMONTH(EDATE(Bonds!$I332,6*(35-1)),0),EDATE(Bonds!$I332,6*(35-1))))</f>
        <v>52642</v>
      </c>
      <c r="AO332" s="16">
        <f>IF(36&gt;$D332,"",IF($E332=1,EOMONTH(EDATE(Bonds!$I332,6*(36-1)),0),EDATE(Bonds!$I332,6*(36-1))))</f>
        <v>52824</v>
      </c>
      <c r="AP332" s="16">
        <f>IF(37&gt;$D332,"",IF($E332=1,EOMONTH(EDATE(Bonds!$I332,6*(37-1)),0),EDATE(Bonds!$I332,6*(37-1))))</f>
        <v>53008</v>
      </c>
      <c r="AQ332" s="16">
        <f>IF(38&gt;$D332,"",IF($E332=1,EOMONTH(EDATE(Bonds!$I332,6*(38-1)),0),EDATE(Bonds!$I332,6*(38-1))))</f>
        <v>53189</v>
      </c>
      <c r="AR332" s="16">
        <f>IF(39&gt;$D332,"",IF($E332=1,EOMONTH(EDATE(Bonds!$I332,6*(39-1)),0),EDATE(Bonds!$I332,6*(39-1))))</f>
        <v>53373</v>
      </c>
      <c r="AS332" s="16">
        <f>IF(40&gt;$D332,"",IF($E332=1,EOMONTH(EDATE(Bonds!$I332,6*(40-1)),0),EDATE(Bonds!$I332,6*(40-1))))</f>
        <v>53554</v>
      </c>
      <c r="AT332" s="16">
        <f>IF(41&gt;$D332,"",IF($E332=1,EOMONTH(EDATE(Bonds!$I332,6*(41-1)),0),EDATE(Bonds!$I332,6*(41-1))))</f>
        <v>53738</v>
      </c>
      <c r="AU332" s="16">
        <f>IF(42&gt;$D332,"",IF($E332=1,EOMONTH(EDATE(Bonds!$I332,6*(42-1)),0),EDATE(Bonds!$I332,6*(42-1))))</f>
        <v>53919</v>
      </c>
      <c r="AV332" s="16">
        <f>IF(43&gt;$D332,"",IF($E332=1,EOMONTH(EDATE(Bonds!$I332,6*(43-1)),0),EDATE(Bonds!$I332,6*(43-1))))</f>
        <v>54103</v>
      </c>
      <c r="AW332" s="16">
        <f>IF(44&gt;$D332,"",IF($E332=1,EOMONTH(EDATE(Bonds!$I332,6*(44-1)),0),EDATE(Bonds!$I332,6*(44-1))))</f>
        <v>54285</v>
      </c>
      <c r="AX332" s="16">
        <f>IF(45&gt;$D332,"",IF($E332=1,EOMONTH(EDATE(Bonds!$I332,6*(45-1)),0),EDATE(Bonds!$I332,6*(45-1))))</f>
        <v>54469</v>
      </c>
      <c r="AY332" s="16">
        <f>IF(46&gt;$D332,"",IF($E332=1,EOMONTH(EDATE(Bonds!$I332,6*(46-1)),0),EDATE(Bonds!$I332,6*(46-1))))</f>
        <v>54650</v>
      </c>
      <c r="AZ332" s="16">
        <f>IF(47&gt;$D332,"",IF($E332=1,EOMONTH(EDATE(Bonds!$I332,6*(47-1)),0),EDATE(Bonds!$I332,6*(47-1))))</f>
        <v>54834</v>
      </c>
      <c r="BA332" s="16">
        <f>IF(48&gt;$D332,"",IF($E332=1,EOMONTH(EDATE(Bonds!$I332,6*(48-1)),0),EDATE(Bonds!$I332,6*(48-1))))</f>
        <v>55015</v>
      </c>
      <c r="BB332" s="16" t="str">
        <f>IF(49&gt;$D332,"",IF($E332=1,EOMONTH(EDATE(Bonds!$I332,6*(49-1)),0),EDATE(Bonds!$I332,6*(49-1))))</f>
        <v/>
      </c>
      <c r="BC332" s="16" t="str">
        <f>IF(50&gt;$D332,"",IF($E332=1,EOMONTH(EDATE(Bonds!$I332,6*(50-1)),0),EDATE(Bonds!$I332,6*(50-1))))</f>
        <v/>
      </c>
      <c r="BD332" s="16" t="str">
        <f>IF(51&gt;$D332,"",IF($E332=1,EOMONTH(EDATE(Bonds!$I332,6*(51-1)),0),EDATE(Bonds!$I332,6*(51-1))))</f>
        <v/>
      </c>
      <c r="BE332" s="16" t="str">
        <f>IF(52&gt;$D332,"",IF($E332=1,EOMONTH(EDATE(Bonds!$I332,6*(52-1)),0),EDATE(Bonds!$I332,6*(52-1))))</f>
        <v/>
      </c>
      <c r="BF332" s="16" t="str">
        <f>IF(53&gt;$D332,"",IF($E332=1,EOMONTH(EDATE(Bonds!$I332,6*(53-1)),0),EDATE(Bonds!$I332,6*(53-1))))</f>
        <v/>
      </c>
      <c r="BG332" s="16" t="str">
        <f>IF(54&gt;$D332,"",IF($E332=1,EOMONTH(EDATE(Bonds!$I332,6*(54-1)),0),EDATE(Bonds!$I332,6*(54-1))))</f>
        <v/>
      </c>
      <c r="BH332" s="16" t="str">
        <f>IF(55&gt;$D332,"",IF($E332=1,EOMONTH(EDATE(Bonds!$I332,6*(55-1)),0),EDATE(Bonds!$I332,6*(55-1))))</f>
        <v/>
      </c>
      <c r="BI332" s="16" t="str">
        <f>IF(56&gt;$D332,"",IF($E332=1,EOMONTH(EDATE(Bonds!$I332,6*(56-1)),0),EDATE(Bonds!$I332,6*(56-1))))</f>
        <v/>
      </c>
      <c r="BJ332" s="16" t="str">
        <f>IF(57&gt;$D332,"",IF($E332=1,EOMONTH(EDATE(Bonds!$I332,6*(57-1)),0),EDATE(Bonds!$I332,6*(57-1))))</f>
        <v/>
      </c>
      <c r="BK332" s="16" t="str">
        <f>IF(58&gt;$D332,"",IF($E332=1,EOMONTH(EDATE(Bonds!$I332,6*(58-1)),0),EDATE(Bonds!$I332,6*(58-1))))</f>
        <v/>
      </c>
      <c r="BL332" s="16" t="str">
        <f>IF(59&gt;$D332,"",IF($E332=1,EOMONTH(EDATE(Bonds!$I332,6*(59-1)),0),EDATE(Bonds!$I332,6*(59-1))))</f>
        <v/>
      </c>
      <c r="BM332" s="16" t="str">
        <f>IF(60&gt;$D332,"",IF($E332=1,EOMONTH(EDATE(Bonds!$I332,6*(60-1)),0),EDATE(Bonds!$I332,6*(60-1))))</f>
        <v/>
      </c>
      <c r="BO332" s="22">
        <f t="shared" si="606"/>
        <v>3.9020657449939315E-2</v>
      </c>
      <c r="BP332" s="22">
        <f t="shared" si="607"/>
        <v>4.1110910077221674E-2</v>
      </c>
      <c r="BQ332" s="22">
        <f t="shared" si="608"/>
        <v>4.2474903504774571E-2</v>
      </c>
      <c r="BR332" s="22">
        <f t="shared" si="609"/>
        <v>4.3324176224102208E-2</v>
      </c>
      <c r="BS332" s="22">
        <f t="shared" si="610"/>
        <v>4.3859676958404203E-2</v>
      </c>
      <c r="BT332" s="22">
        <f t="shared" si="611"/>
        <v>4.4193064657407355E-2</v>
      </c>
      <c r="BU332" s="22">
        <f t="shared" si="612"/>
        <v>4.4421617888674783E-2</v>
      </c>
      <c r="BV332" s="22">
        <f t="shared" si="613"/>
        <v>4.4594344852586863E-2</v>
      </c>
      <c r="BW332" s="22">
        <f t="shared" si="614"/>
        <v>4.4754437131412791E-2</v>
      </c>
      <c r="BX332" s="22">
        <f t="shared" si="615"/>
        <v>4.4919387561918309E-2</v>
      </c>
      <c r="BY332" s="22">
        <f t="shared" si="616"/>
        <v>4.5107990909957416E-2</v>
      </c>
      <c r="BZ332" s="22">
        <f t="shared" si="617"/>
        <v>4.5321776780841601E-2</v>
      </c>
      <c r="CA332" s="22">
        <f t="shared" si="618"/>
        <v>4.5567503306295901E-2</v>
      </c>
      <c r="CB332" s="22">
        <f t="shared" si="619"/>
        <v>4.583740404551357E-2</v>
      </c>
      <c r="CC332" s="22">
        <f t="shared" si="620"/>
        <v>4.6137769365832942E-2</v>
      </c>
      <c r="CD332" s="22">
        <f t="shared" si="621"/>
        <v>4.645521716226661E-2</v>
      </c>
      <c r="CE332" s="22">
        <f t="shared" si="622"/>
        <v>4.6796125322790962E-2</v>
      </c>
      <c r="CF332" s="22">
        <f t="shared" si="623"/>
        <v>4.7145200785802852E-2</v>
      </c>
      <c r="CG332" s="22">
        <f t="shared" si="624"/>
        <v>4.7509852279928627E-2</v>
      </c>
      <c r="CH332" s="22">
        <f t="shared" si="625"/>
        <v>4.7876381656252784E-2</v>
      </c>
      <c r="CI332" s="22">
        <f t="shared" si="626"/>
        <v>4.8249241487260196E-2</v>
      </c>
      <c r="CJ332" s="22">
        <f t="shared" si="627"/>
        <v>4.8615125031018294E-2</v>
      </c>
      <c r="CK332" s="22">
        <f t="shared" si="628"/>
        <v>4.8983317960358812E-2</v>
      </c>
      <c r="CL332" s="22">
        <f t="shared" si="629"/>
        <v>4.9339393167434041E-2</v>
      </c>
      <c r="CM332" s="22">
        <f t="shared" si="630"/>
        <v>4.9693029322884663E-2</v>
      </c>
      <c r="CN332" s="22">
        <f t="shared" si="631"/>
        <v>5.0030933085680324E-2</v>
      </c>
      <c r="CO332" s="22">
        <f t="shared" si="632"/>
        <v>5.0362800518050539E-2</v>
      </c>
      <c r="CP332" s="22">
        <f t="shared" si="633"/>
        <v>5.0678294681596112E-2</v>
      </c>
      <c r="CQ332" s="22">
        <f t="shared" si="634"/>
        <v>5.098334388969953E-2</v>
      </c>
      <c r="CR332" s="22">
        <f t="shared" si="635"/>
        <v>5.1268996476874704E-2</v>
      </c>
      <c r="CS332" s="22">
        <f t="shared" si="636"/>
        <v>5.1544114925173128E-2</v>
      </c>
      <c r="CT332" s="22">
        <f t="shared" si="637"/>
        <v>5.1799291672985331E-2</v>
      </c>
      <c r="CU332" s="22">
        <f t="shared" si="638"/>
        <v>5.2042679103669207E-2</v>
      </c>
      <c r="CV332" s="22">
        <f t="shared" si="639"/>
        <v>5.2266158686805723E-2</v>
      </c>
      <c r="CW332" s="22">
        <f t="shared" si="640"/>
        <v>5.2477056134175359E-2</v>
      </c>
      <c r="CX332" s="22">
        <f t="shared" si="641"/>
        <v>5.2669514104062953E-2</v>
      </c>
      <c r="CY332" s="22">
        <f t="shared" si="642"/>
        <v>5.2847844618136262E-2</v>
      </c>
      <c r="CZ332" s="22">
        <f t="shared" si="643"/>
        <v>5.3007476521395709E-2</v>
      </c>
      <c r="DA332" s="22">
        <f t="shared" si="644"/>
        <v>5.3153901035930796E-2</v>
      </c>
      <c r="DB332" s="22">
        <f t="shared" si="645"/>
        <v>5.3282582625279684E-2</v>
      </c>
      <c r="DC332" s="22">
        <f t="shared" si="646"/>
        <v>5.3398068687222244E-2</v>
      </c>
      <c r="DD332" s="22">
        <f t="shared" si="647"/>
        <v>5.34968988888972E-2</v>
      </c>
      <c r="DE332" s="22">
        <f t="shared" si="648"/>
        <v>5.3582686441866624E-2</v>
      </c>
      <c r="DF332" s="22">
        <f t="shared" si="649"/>
        <v>5.3653333270063788E-2</v>
      </c>
      <c r="DG332" s="22">
        <f t="shared" si="650"/>
        <v>5.371076609011436E-2</v>
      </c>
      <c r="DH332" s="22">
        <f t="shared" si="651"/>
        <v>5.3753914283111069E-2</v>
      </c>
      <c r="DI332" s="22">
        <f t="shared" si="652"/>
        <v>5.3784600716668671E-2</v>
      </c>
      <c r="DJ332" s="22">
        <f t="shared" si="653"/>
        <v>5.3802214354255647E-2</v>
      </c>
      <c r="DK332" s="22" t="str">
        <f t="shared" si="654"/>
        <v/>
      </c>
      <c r="DL332" s="22" t="str">
        <f t="shared" si="655"/>
        <v/>
      </c>
      <c r="DM332" s="22" t="str">
        <f t="shared" si="656"/>
        <v/>
      </c>
      <c r="DN332" s="22" t="str">
        <f t="shared" si="657"/>
        <v/>
      </c>
      <c r="DO332" s="22" t="str">
        <f t="shared" si="658"/>
        <v/>
      </c>
      <c r="DP332" s="22" t="str">
        <f t="shared" si="659"/>
        <v/>
      </c>
      <c r="DQ332" s="22" t="str">
        <f t="shared" si="660"/>
        <v/>
      </c>
      <c r="DR332" s="22" t="str">
        <f t="shared" si="661"/>
        <v/>
      </c>
      <c r="DS332" s="22" t="str">
        <f t="shared" si="662"/>
        <v/>
      </c>
      <c r="DT332" s="22" t="str">
        <f t="shared" si="663"/>
        <v/>
      </c>
      <c r="DU332" s="22" t="str">
        <f t="shared" si="664"/>
        <v/>
      </c>
      <c r="DV332" s="22" t="str">
        <f t="shared" si="665"/>
        <v/>
      </c>
      <c r="DX332" s="18">
        <f t="shared" si="666"/>
        <v>0.67584035290445088</v>
      </c>
      <c r="DY332" s="18">
        <f t="shared" si="667"/>
        <v>0.66159534161298827</v>
      </c>
      <c r="DZ332" s="18">
        <f t="shared" si="668"/>
        <v>0.64675515409216344</v>
      </c>
      <c r="EA332" s="18">
        <f t="shared" si="669"/>
        <v>0.6321606113075029</v>
      </c>
      <c r="EB332" s="18">
        <f t="shared" si="670"/>
        <v>0.61769583032964848</v>
      </c>
      <c r="EC332" s="18">
        <f t="shared" si="671"/>
        <v>0.60381472490138721</v>
      </c>
      <c r="ED332" s="18">
        <f t="shared" si="672"/>
        <v>0.59004734696818761</v>
      </c>
      <c r="EE332" s="18">
        <f t="shared" si="673"/>
        <v>0.57679937634502099</v>
      </c>
      <c r="EF332" s="18">
        <f t="shared" si="674"/>
        <v>0.56357649988841607</v>
      </c>
      <c r="EG332" s="18">
        <f t="shared" si="675"/>
        <v>0.55075795442907904</v>
      </c>
      <c r="EH332" s="18">
        <f t="shared" si="676"/>
        <v>0.5378743192750276</v>
      </c>
      <c r="EI332" s="18">
        <f t="shared" si="677"/>
        <v>0.52524398732042576</v>
      </c>
      <c r="EJ332" s="18">
        <f t="shared" si="678"/>
        <v>0.51256745854685093</v>
      </c>
      <c r="EK332" s="18">
        <f t="shared" si="679"/>
        <v>0.5001773840754502</v>
      </c>
      <c r="EL332" s="18">
        <f t="shared" si="680"/>
        <v>0.48766069099214793</v>
      </c>
      <c r="EM332" s="18">
        <f t="shared" si="681"/>
        <v>0.47543022584837907</v>
      </c>
      <c r="EN332" s="18">
        <f t="shared" si="682"/>
        <v>0.46309075029141361</v>
      </c>
      <c r="EO332" s="18">
        <f t="shared" si="683"/>
        <v>0.45105832326021084</v>
      </c>
      <c r="EP332" s="18">
        <f t="shared" si="684"/>
        <v>0.43895047541628929</v>
      </c>
      <c r="EQ332" s="18">
        <f t="shared" si="685"/>
        <v>0.42711467826044669</v>
      </c>
      <c r="ER332" s="18">
        <f t="shared" si="686"/>
        <v>0.41530886363090302</v>
      </c>
      <c r="ES332" s="18">
        <f t="shared" si="687"/>
        <v>0.40386977576756611</v>
      </c>
      <c r="ET332" s="18">
        <f t="shared" si="688"/>
        <v>0.39243487111284514</v>
      </c>
      <c r="EU332" s="18">
        <f t="shared" si="689"/>
        <v>0.38139203766304042</v>
      </c>
      <c r="EV332" s="18">
        <f t="shared" si="690"/>
        <v>0.37038899680399906</v>
      </c>
      <c r="EW332" s="18">
        <f t="shared" si="691"/>
        <v>0.35979635522682901</v>
      </c>
      <c r="EX332" s="18">
        <f t="shared" si="692"/>
        <v>0.34927327471870778</v>
      </c>
      <c r="EY332" s="18">
        <f t="shared" si="693"/>
        <v>0.33911612381722711</v>
      </c>
      <c r="EZ332" s="18">
        <f t="shared" si="694"/>
        <v>0.32910848249194335</v>
      </c>
      <c r="FA332" s="18">
        <f t="shared" si="695"/>
        <v>0.31952519952768899</v>
      </c>
      <c r="FB332" s="18">
        <f t="shared" si="696"/>
        <v>0.31005216519188517</v>
      </c>
      <c r="FC332" s="18">
        <f t="shared" si="697"/>
        <v>0.30100036582840722</v>
      </c>
      <c r="FD332" s="18">
        <f t="shared" si="698"/>
        <v>0.29207055621571709</v>
      </c>
      <c r="FE332" s="18">
        <f t="shared" si="699"/>
        <v>0.28355356042108076</v>
      </c>
      <c r="FF332" s="18">
        <f t="shared" si="700"/>
        <v>0.27516561236661974</v>
      </c>
      <c r="FG332" s="18">
        <f t="shared" si="701"/>
        <v>0.26713449987184346</v>
      </c>
      <c r="FH332" s="18">
        <f t="shared" si="702"/>
        <v>0.25928050457007301</v>
      </c>
      <c r="FI332" s="18">
        <f t="shared" si="703"/>
        <v>0.25181106617892662</v>
      </c>
      <c r="FJ332" s="18">
        <f t="shared" si="704"/>
        <v>0.24447406607035324</v>
      </c>
      <c r="FK332" s="18">
        <f t="shared" si="705"/>
        <v>0.23750383980053821</v>
      </c>
      <c r="FL332" s="18">
        <f t="shared" si="706"/>
        <v>0.23066388389276571</v>
      </c>
      <c r="FM332" s="18">
        <f t="shared" si="707"/>
        <v>0.22417157600296156</v>
      </c>
      <c r="FN332" s="18">
        <f t="shared" si="708"/>
        <v>0.21780563966715019</v>
      </c>
      <c r="FO332" s="18">
        <f t="shared" si="709"/>
        <v>0.21173477188404602</v>
      </c>
      <c r="FP332" s="18">
        <f t="shared" si="710"/>
        <v>0.20581909707747167</v>
      </c>
      <c r="FQ332" s="18">
        <f t="shared" si="711"/>
        <v>0.20021117389677862</v>
      </c>
      <c r="FR332" s="18">
        <f t="shared" si="712"/>
        <v>0.19471852833562142</v>
      </c>
      <c r="FS332" s="18">
        <f t="shared" si="713"/>
        <v>27.755160207287641</v>
      </c>
      <c r="FT332" s="18">
        <f t="shared" si="714"/>
        <v>0</v>
      </c>
      <c r="FU332" s="18">
        <f t="shared" si="715"/>
        <v>0</v>
      </c>
      <c r="FV332" s="18">
        <f t="shared" si="716"/>
        <v>0</v>
      </c>
      <c r="FW332" s="18">
        <f t="shared" si="717"/>
        <v>0</v>
      </c>
      <c r="FX332" s="18">
        <f t="shared" si="718"/>
        <v>0</v>
      </c>
      <c r="FY332" s="18">
        <f t="shared" si="719"/>
        <v>0</v>
      </c>
      <c r="FZ332" s="18">
        <f t="shared" si="720"/>
        <v>0</v>
      </c>
      <c r="GA332" s="18">
        <f t="shared" si="721"/>
        <v>0</v>
      </c>
      <c r="GB332" s="18">
        <f t="shared" si="722"/>
        <v>0</v>
      </c>
      <c r="GC332" s="18">
        <f t="shared" si="723"/>
        <v>0</v>
      </c>
      <c r="GD332" s="18">
        <f t="shared" si="724"/>
        <v>0</v>
      </c>
      <c r="GE332" s="18">
        <f t="shared" si="725"/>
        <v>0</v>
      </c>
    </row>
    <row r="333" spans="1:187" x14ac:dyDescent="0.2">
      <c r="A333">
        <v>330</v>
      </c>
      <c r="B333" s="16">
        <f>Bonds!B333</f>
        <v>55107</v>
      </c>
      <c r="C333" s="17">
        <f>Bonds!C333</f>
        <v>1.625</v>
      </c>
      <c r="D333">
        <f>Bonds!Q333</f>
        <v>49</v>
      </c>
      <c r="E333">
        <f t="shared" si="605"/>
        <v>0</v>
      </c>
      <c r="F333" s="16">
        <f>IF(1&gt;$D333,"",IF($E333=1,EOMONTH(EDATE(Bonds!$I333,6*(1-1)),0),EDATE(Bonds!$I333,6*(1-1))))</f>
        <v>46341</v>
      </c>
      <c r="G333" s="16">
        <f>IF(2&gt;$D333,"",IF($E333=1,EOMONTH(EDATE(Bonds!$I333,6*(2-1)),0),EDATE(Bonds!$I333,6*(2-1))))</f>
        <v>46522</v>
      </c>
      <c r="H333" s="16">
        <f>IF(3&gt;$D333,"",IF($E333=1,EOMONTH(EDATE(Bonds!$I333,6*(3-1)),0),EDATE(Bonds!$I333,6*(3-1))))</f>
        <v>46706</v>
      </c>
      <c r="I333" s="16">
        <f>IF(4&gt;$D333,"",IF($E333=1,EOMONTH(EDATE(Bonds!$I333,6*(4-1)),0),EDATE(Bonds!$I333,6*(4-1))))</f>
        <v>46888</v>
      </c>
      <c r="J333" s="16">
        <f>IF(5&gt;$D333,"",IF($E333=1,EOMONTH(EDATE(Bonds!$I333,6*(5-1)),0),EDATE(Bonds!$I333,6*(5-1))))</f>
        <v>47072</v>
      </c>
      <c r="K333" s="16">
        <f>IF(6&gt;$D333,"",IF($E333=1,EOMONTH(EDATE(Bonds!$I333,6*(6-1)),0),EDATE(Bonds!$I333,6*(6-1))))</f>
        <v>47253</v>
      </c>
      <c r="L333" s="16">
        <f>IF(7&gt;$D333,"",IF($E333=1,EOMONTH(EDATE(Bonds!$I333,6*(7-1)),0),EDATE(Bonds!$I333,6*(7-1))))</f>
        <v>47437</v>
      </c>
      <c r="M333" s="16">
        <f>IF(8&gt;$D333,"",IF($E333=1,EOMONTH(EDATE(Bonds!$I333,6*(8-1)),0),EDATE(Bonds!$I333,6*(8-1))))</f>
        <v>47618</v>
      </c>
      <c r="N333" s="16">
        <f>IF(9&gt;$D333,"",IF($E333=1,EOMONTH(EDATE(Bonds!$I333,6*(9-1)),0),EDATE(Bonds!$I333,6*(9-1))))</f>
        <v>47802</v>
      </c>
      <c r="O333" s="16">
        <f>IF(10&gt;$D333,"",IF($E333=1,EOMONTH(EDATE(Bonds!$I333,6*(10-1)),0),EDATE(Bonds!$I333,6*(10-1))))</f>
        <v>47983</v>
      </c>
      <c r="P333" s="16">
        <f>IF(11&gt;$D333,"",IF($E333=1,EOMONTH(EDATE(Bonds!$I333,6*(11-1)),0),EDATE(Bonds!$I333,6*(11-1))))</f>
        <v>48167</v>
      </c>
      <c r="Q333" s="16">
        <f>IF(12&gt;$D333,"",IF($E333=1,EOMONTH(EDATE(Bonds!$I333,6*(12-1)),0),EDATE(Bonds!$I333,6*(12-1))))</f>
        <v>48349</v>
      </c>
      <c r="R333" s="16">
        <f>IF(13&gt;$D333,"",IF($E333=1,EOMONTH(EDATE(Bonds!$I333,6*(13-1)),0),EDATE(Bonds!$I333,6*(13-1))))</f>
        <v>48533</v>
      </c>
      <c r="S333" s="16">
        <f>IF(14&gt;$D333,"",IF($E333=1,EOMONTH(EDATE(Bonds!$I333,6*(14-1)),0),EDATE(Bonds!$I333,6*(14-1))))</f>
        <v>48714</v>
      </c>
      <c r="T333" s="16">
        <f>IF(15&gt;$D333,"",IF($E333=1,EOMONTH(EDATE(Bonds!$I333,6*(15-1)),0),EDATE(Bonds!$I333,6*(15-1))))</f>
        <v>48898</v>
      </c>
      <c r="U333" s="16">
        <f>IF(16&gt;$D333,"",IF($E333=1,EOMONTH(EDATE(Bonds!$I333,6*(16-1)),0),EDATE(Bonds!$I333,6*(16-1))))</f>
        <v>49079</v>
      </c>
      <c r="V333" s="16">
        <f>IF(17&gt;$D333,"",IF($E333=1,EOMONTH(EDATE(Bonds!$I333,6*(17-1)),0),EDATE(Bonds!$I333,6*(17-1))))</f>
        <v>49263</v>
      </c>
      <c r="W333" s="16">
        <f>IF(18&gt;$D333,"",IF($E333=1,EOMONTH(EDATE(Bonds!$I333,6*(18-1)),0),EDATE(Bonds!$I333,6*(18-1))))</f>
        <v>49444</v>
      </c>
      <c r="X333" s="16">
        <f>IF(19&gt;$D333,"",IF($E333=1,EOMONTH(EDATE(Bonds!$I333,6*(19-1)),0),EDATE(Bonds!$I333,6*(19-1))))</f>
        <v>49628</v>
      </c>
      <c r="Y333" s="16">
        <f>IF(20&gt;$D333,"",IF($E333=1,EOMONTH(EDATE(Bonds!$I333,6*(20-1)),0),EDATE(Bonds!$I333,6*(20-1))))</f>
        <v>49810</v>
      </c>
      <c r="Z333" s="16">
        <f>IF(21&gt;$D333,"",IF($E333=1,EOMONTH(EDATE(Bonds!$I333,6*(21-1)),0),EDATE(Bonds!$I333,6*(21-1))))</f>
        <v>49994</v>
      </c>
      <c r="AA333" s="16">
        <f>IF(22&gt;$D333,"",IF($E333=1,EOMONTH(EDATE(Bonds!$I333,6*(22-1)),0),EDATE(Bonds!$I333,6*(22-1))))</f>
        <v>50175</v>
      </c>
      <c r="AB333" s="16">
        <f>IF(23&gt;$D333,"",IF($E333=1,EOMONTH(EDATE(Bonds!$I333,6*(23-1)),0),EDATE(Bonds!$I333,6*(23-1))))</f>
        <v>50359</v>
      </c>
      <c r="AC333" s="16">
        <f>IF(24&gt;$D333,"",IF($E333=1,EOMONTH(EDATE(Bonds!$I333,6*(24-1)),0),EDATE(Bonds!$I333,6*(24-1))))</f>
        <v>50540</v>
      </c>
      <c r="AD333" s="16">
        <f>IF(25&gt;$D333,"",IF($E333=1,EOMONTH(EDATE(Bonds!$I333,6*(25-1)),0),EDATE(Bonds!$I333,6*(25-1))))</f>
        <v>50724</v>
      </c>
      <c r="AE333" s="16">
        <f>IF(26&gt;$D333,"",IF($E333=1,EOMONTH(EDATE(Bonds!$I333,6*(26-1)),0),EDATE(Bonds!$I333,6*(26-1))))</f>
        <v>50905</v>
      </c>
      <c r="AF333" s="16">
        <f>IF(27&gt;$D333,"",IF($E333=1,EOMONTH(EDATE(Bonds!$I333,6*(27-1)),0),EDATE(Bonds!$I333,6*(27-1))))</f>
        <v>51089</v>
      </c>
      <c r="AG333" s="16">
        <f>IF(28&gt;$D333,"",IF($E333=1,EOMONTH(EDATE(Bonds!$I333,6*(28-1)),0),EDATE(Bonds!$I333,6*(28-1))))</f>
        <v>51271</v>
      </c>
      <c r="AH333" s="16">
        <f>IF(29&gt;$D333,"",IF($E333=1,EOMONTH(EDATE(Bonds!$I333,6*(29-1)),0),EDATE(Bonds!$I333,6*(29-1))))</f>
        <v>51455</v>
      </c>
      <c r="AI333" s="16">
        <f>IF(30&gt;$D333,"",IF($E333=1,EOMONTH(EDATE(Bonds!$I333,6*(30-1)),0),EDATE(Bonds!$I333,6*(30-1))))</f>
        <v>51636</v>
      </c>
      <c r="AJ333" s="16">
        <f>IF(31&gt;$D333,"",IF($E333=1,EOMONTH(EDATE(Bonds!$I333,6*(31-1)),0),EDATE(Bonds!$I333,6*(31-1))))</f>
        <v>51820</v>
      </c>
      <c r="AK333" s="16">
        <f>IF(32&gt;$D333,"",IF($E333=1,EOMONTH(EDATE(Bonds!$I333,6*(32-1)),0),EDATE(Bonds!$I333,6*(32-1))))</f>
        <v>52001</v>
      </c>
      <c r="AL333" s="16">
        <f>IF(33&gt;$D333,"",IF($E333=1,EOMONTH(EDATE(Bonds!$I333,6*(33-1)),0),EDATE(Bonds!$I333,6*(33-1))))</f>
        <v>52185</v>
      </c>
      <c r="AM333" s="16">
        <f>IF(34&gt;$D333,"",IF($E333=1,EOMONTH(EDATE(Bonds!$I333,6*(34-1)),0),EDATE(Bonds!$I333,6*(34-1))))</f>
        <v>52366</v>
      </c>
      <c r="AN333" s="16">
        <f>IF(35&gt;$D333,"",IF($E333=1,EOMONTH(EDATE(Bonds!$I333,6*(35-1)),0),EDATE(Bonds!$I333,6*(35-1))))</f>
        <v>52550</v>
      </c>
      <c r="AO333" s="16">
        <f>IF(36&gt;$D333,"",IF($E333=1,EOMONTH(EDATE(Bonds!$I333,6*(36-1)),0),EDATE(Bonds!$I333,6*(36-1))))</f>
        <v>52732</v>
      </c>
      <c r="AP333" s="16">
        <f>IF(37&gt;$D333,"",IF($E333=1,EOMONTH(EDATE(Bonds!$I333,6*(37-1)),0),EDATE(Bonds!$I333,6*(37-1))))</f>
        <v>52916</v>
      </c>
      <c r="AQ333" s="16">
        <f>IF(38&gt;$D333,"",IF($E333=1,EOMONTH(EDATE(Bonds!$I333,6*(38-1)),0),EDATE(Bonds!$I333,6*(38-1))))</f>
        <v>53097</v>
      </c>
      <c r="AR333" s="16">
        <f>IF(39&gt;$D333,"",IF($E333=1,EOMONTH(EDATE(Bonds!$I333,6*(39-1)),0),EDATE(Bonds!$I333,6*(39-1))))</f>
        <v>53281</v>
      </c>
      <c r="AS333" s="16">
        <f>IF(40&gt;$D333,"",IF($E333=1,EOMONTH(EDATE(Bonds!$I333,6*(40-1)),0),EDATE(Bonds!$I333,6*(40-1))))</f>
        <v>53462</v>
      </c>
      <c r="AT333" s="16">
        <f>IF(41&gt;$D333,"",IF($E333=1,EOMONTH(EDATE(Bonds!$I333,6*(41-1)),0),EDATE(Bonds!$I333,6*(41-1))))</f>
        <v>53646</v>
      </c>
      <c r="AU333" s="16">
        <f>IF(42&gt;$D333,"",IF($E333=1,EOMONTH(EDATE(Bonds!$I333,6*(42-1)),0),EDATE(Bonds!$I333,6*(42-1))))</f>
        <v>53827</v>
      </c>
      <c r="AV333" s="16">
        <f>IF(43&gt;$D333,"",IF($E333=1,EOMONTH(EDATE(Bonds!$I333,6*(43-1)),0),EDATE(Bonds!$I333,6*(43-1))))</f>
        <v>54011</v>
      </c>
      <c r="AW333" s="16">
        <f>IF(44&gt;$D333,"",IF($E333=1,EOMONTH(EDATE(Bonds!$I333,6*(44-1)),0),EDATE(Bonds!$I333,6*(44-1))))</f>
        <v>54193</v>
      </c>
      <c r="AX333" s="16">
        <f>IF(45&gt;$D333,"",IF($E333=1,EOMONTH(EDATE(Bonds!$I333,6*(45-1)),0),EDATE(Bonds!$I333,6*(45-1))))</f>
        <v>54377</v>
      </c>
      <c r="AY333" s="16">
        <f>IF(46&gt;$D333,"",IF($E333=1,EOMONTH(EDATE(Bonds!$I333,6*(46-1)),0),EDATE(Bonds!$I333,6*(46-1))))</f>
        <v>54558</v>
      </c>
      <c r="AZ333" s="16">
        <f>IF(47&gt;$D333,"",IF($E333=1,EOMONTH(EDATE(Bonds!$I333,6*(47-1)),0),EDATE(Bonds!$I333,6*(47-1))))</f>
        <v>54742</v>
      </c>
      <c r="BA333" s="16">
        <f>IF(48&gt;$D333,"",IF($E333=1,EOMONTH(EDATE(Bonds!$I333,6*(48-1)),0),EDATE(Bonds!$I333,6*(48-1))))</f>
        <v>54923</v>
      </c>
      <c r="BB333" s="16">
        <f>IF(49&gt;$D333,"",IF($E333=1,EOMONTH(EDATE(Bonds!$I333,6*(49-1)),0),EDATE(Bonds!$I333,6*(49-1))))</f>
        <v>55107</v>
      </c>
      <c r="BC333" s="16" t="str">
        <f>IF(50&gt;$D333,"",IF($E333=1,EOMONTH(EDATE(Bonds!$I333,6*(50-1)),0),EDATE(Bonds!$I333,6*(50-1))))</f>
        <v/>
      </c>
      <c r="BD333" s="16" t="str">
        <f>IF(51&gt;$D333,"",IF($E333=1,EOMONTH(EDATE(Bonds!$I333,6*(51-1)),0),EDATE(Bonds!$I333,6*(51-1))))</f>
        <v/>
      </c>
      <c r="BE333" s="16" t="str">
        <f>IF(52&gt;$D333,"",IF($E333=1,EOMONTH(EDATE(Bonds!$I333,6*(52-1)),0),EDATE(Bonds!$I333,6*(52-1))))</f>
        <v/>
      </c>
      <c r="BF333" s="16" t="str">
        <f>IF(53&gt;$D333,"",IF($E333=1,EOMONTH(EDATE(Bonds!$I333,6*(53-1)),0),EDATE(Bonds!$I333,6*(53-1))))</f>
        <v/>
      </c>
      <c r="BG333" s="16" t="str">
        <f>IF(54&gt;$D333,"",IF($E333=1,EOMONTH(EDATE(Bonds!$I333,6*(54-1)),0),EDATE(Bonds!$I333,6*(54-1))))</f>
        <v/>
      </c>
      <c r="BH333" s="16" t="str">
        <f>IF(55&gt;$D333,"",IF($E333=1,EOMONTH(EDATE(Bonds!$I333,6*(55-1)),0),EDATE(Bonds!$I333,6*(55-1))))</f>
        <v/>
      </c>
      <c r="BI333" s="16" t="str">
        <f>IF(56&gt;$D333,"",IF($E333=1,EOMONTH(EDATE(Bonds!$I333,6*(56-1)),0),EDATE(Bonds!$I333,6*(56-1))))</f>
        <v/>
      </c>
      <c r="BJ333" s="16" t="str">
        <f>IF(57&gt;$D333,"",IF($E333=1,EOMONTH(EDATE(Bonds!$I333,6*(57-1)),0),EDATE(Bonds!$I333,6*(57-1))))</f>
        <v/>
      </c>
      <c r="BK333" s="16" t="str">
        <f>IF(58&gt;$D333,"",IF($E333=1,EOMONTH(EDATE(Bonds!$I333,6*(58-1)),0),EDATE(Bonds!$I333,6*(58-1))))</f>
        <v/>
      </c>
      <c r="BL333" s="16" t="str">
        <f>IF(59&gt;$D333,"",IF($E333=1,EOMONTH(EDATE(Bonds!$I333,6*(59-1)),0),EDATE(Bonds!$I333,6*(59-1))))</f>
        <v/>
      </c>
      <c r="BM333" s="16" t="str">
        <f>IF(60&gt;$D333,"",IF($E333=1,EOMONTH(EDATE(Bonds!$I333,6*(60-1)),0),EDATE(Bonds!$I333,6*(60-1))))</f>
        <v/>
      </c>
      <c r="BO333" s="22">
        <f t="shared" si="606"/>
        <v>3.7565785405683505E-2</v>
      </c>
      <c r="BP333" s="22">
        <f t="shared" si="607"/>
        <v>4.0160676278393273E-2</v>
      </c>
      <c r="BQ333" s="22">
        <f t="shared" si="608"/>
        <v>4.1870554774944578E-2</v>
      </c>
      <c r="BR333" s="22">
        <f t="shared" si="609"/>
        <v>4.2944346408813706E-2</v>
      </c>
      <c r="BS333" s="22">
        <f t="shared" si="610"/>
        <v>4.3623509349526628E-2</v>
      </c>
      <c r="BT333" s="22">
        <f t="shared" si="611"/>
        <v>4.4041581237153717E-2</v>
      </c>
      <c r="BU333" s="22">
        <f t="shared" si="612"/>
        <v>4.4317074211346924E-2</v>
      </c>
      <c r="BV333" s="22">
        <f t="shared" si="613"/>
        <v>4.4510349250378764E-2</v>
      </c>
      <c r="BW333" s="22">
        <f t="shared" si="614"/>
        <v>4.4674613164434704E-2</v>
      </c>
      <c r="BX333" s="22">
        <f t="shared" si="615"/>
        <v>4.4833625781918747E-2</v>
      </c>
      <c r="BY333" s="22">
        <f t="shared" si="616"/>
        <v>4.5010512910652625E-2</v>
      </c>
      <c r="BZ333" s="22">
        <f t="shared" si="617"/>
        <v>4.5210114329299472E-2</v>
      </c>
      <c r="CA333" s="22">
        <f t="shared" si="618"/>
        <v>4.5440922075908718E-2</v>
      </c>
      <c r="CB333" s="22">
        <f t="shared" si="619"/>
        <v>4.5696854602848114E-2</v>
      </c>
      <c r="CC333" s="22">
        <f t="shared" si="620"/>
        <v>4.5984524498779974E-2</v>
      </c>
      <c r="CD333" s="22">
        <f t="shared" si="621"/>
        <v>4.6291383442721178E-2</v>
      </c>
      <c r="CE333" s="22">
        <f t="shared" si="622"/>
        <v>4.6623645537634352E-2</v>
      </c>
      <c r="CF333" s="22">
        <f t="shared" si="623"/>
        <v>4.6966325803694697E-2</v>
      </c>
      <c r="CG333" s="22">
        <f t="shared" si="624"/>
        <v>4.7326545055286634E-2</v>
      </c>
      <c r="CH333" s="22">
        <f t="shared" si="625"/>
        <v>4.7690605889772114E-2</v>
      </c>
      <c r="CI333" s="22">
        <f t="shared" si="626"/>
        <v>4.8062733545475515E-2</v>
      </c>
      <c r="CJ333" s="22">
        <f t="shared" si="627"/>
        <v>4.8429443223478592E-2</v>
      </c>
      <c r="CK333" s="22">
        <f t="shared" si="628"/>
        <v>4.8799858255796857E-2</v>
      </c>
      <c r="CL333" s="22">
        <f t="shared" si="629"/>
        <v>4.9159299064806136E-2</v>
      </c>
      <c r="CM333" s="22">
        <f t="shared" si="630"/>
        <v>4.9517382545170303E-2</v>
      </c>
      <c r="CN333" s="22">
        <f t="shared" si="631"/>
        <v>4.986051383334713E-2</v>
      </c>
      <c r="CO333" s="22">
        <f t="shared" si="632"/>
        <v>5.0198416914347857E-2</v>
      </c>
      <c r="CP333" s="22">
        <f t="shared" si="633"/>
        <v>5.0520467743513063E-2</v>
      </c>
      <c r="CQ333" s="22">
        <f t="shared" si="634"/>
        <v>5.0832622154490456E-2</v>
      </c>
      <c r="CR333" s="22">
        <f t="shared" si="635"/>
        <v>5.1125631182393605E-2</v>
      </c>
      <c r="CS333" s="22">
        <f t="shared" si="636"/>
        <v>5.140851143245688E-2</v>
      </c>
      <c r="CT333" s="22">
        <f t="shared" si="637"/>
        <v>5.1671525730408396E-2</v>
      </c>
      <c r="CU333" s="22">
        <f t="shared" si="638"/>
        <v>5.1923018464972291E-2</v>
      </c>
      <c r="CV333" s="22">
        <f t="shared" si="639"/>
        <v>5.2154549575212379E-2</v>
      </c>
      <c r="CW333" s="22">
        <f t="shared" si="640"/>
        <v>5.2373661446977436E-2</v>
      </c>
      <c r="CX333" s="22">
        <f t="shared" si="641"/>
        <v>5.2574231354615371E-2</v>
      </c>
      <c r="CY333" s="22">
        <f t="shared" si="642"/>
        <v>5.2760712961394216E-2</v>
      </c>
      <c r="CZ333" s="22">
        <f t="shared" si="643"/>
        <v>5.29282837997146E-2</v>
      </c>
      <c r="DA333" s="22">
        <f t="shared" si="644"/>
        <v>5.3082672355175761E-2</v>
      </c>
      <c r="DB333" s="22">
        <f t="shared" si="645"/>
        <v>5.3219062249532649E-2</v>
      </c>
      <c r="DC333" s="22">
        <f t="shared" si="646"/>
        <v>5.3342238524867601E-2</v>
      </c>
      <c r="DD333" s="22">
        <f t="shared" si="647"/>
        <v>5.3448475761631316E-2</v>
      </c>
      <c r="DE333" s="22">
        <f t="shared" si="648"/>
        <v>5.3541620883853808E-2</v>
      </c>
      <c r="DF333" s="22">
        <f t="shared" si="649"/>
        <v>5.3619365202149487E-2</v>
      </c>
      <c r="DG333" s="22">
        <f t="shared" si="650"/>
        <v>5.3683784107770652E-2</v>
      </c>
      <c r="DH333" s="22">
        <f t="shared" si="651"/>
        <v>5.3733613326575724E-2</v>
      </c>
      <c r="DI333" s="22">
        <f t="shared" si="652"/>
        <v>5.377089329950533E-2</v>
      </c>
      <c r="DJ333" s="22">
        <f t="shared" si="653"/>
        <v>5.3794795486645806E-2</v>
      </c>
      <c r="DK333" s="22">
        <f t="shared" si="654"/>
        <v>5.3806512386313586E-2</v>
      </c>
      <c r="DL333" s="22" t="str">
        <f t="shared" si="655"/>
        <v/>
      </c>
      <c r="DM333" s="22" t="str">
        <f t="shared" si="656"/>
        <v/>
      </c>
      <c r="DN333" s="22" t="str">
        <f t="shared" si="657"/>
        <v/>
      </c>
      <c r="DO333" s="22" t="str">
        <f t="shared" si="658"/>
        <v/>
      </c>
      <c r="DP333" s="22" t="str">
        <f t="shared" si="659"/>
        <v/>
      </c>
      <c r="DQ333" s="22" t="str">
        <f t="shared" si="660"/>
        <v/>
      </c>
      <c r="DR333" s="22" t="str">
        <f t="shared" si="661"/>
        <v/>
      </c>
      <c r="DS333" s="22" t="str">
        <f t="shared" si="662"/>
        <v/>
      </c>
      <c r="DT333" s="22" t="str">
        <f t="shared" si="663"/>
        <v/>
      </c>
      <c r="DU333" s="22" t="str">
        <f t="shared" si="664"/>
        <v/>
      </c>
      <c r="DV333" s="22" t="str">
        <f t="shared" si="665"/>
        <v/>
      </c>
      <c r="DX333" s="18">
        <f t="shared" si="666"/>
        <v>0.80683352391642116</v>
      </c>
      <c r="DY333" s="18">
        <f t="shared" si="667"/>
        <v>0.79054187728148917</v>
      </c>
      <c r="DZ333" s="18">
        <f t="shared" si="668"/>
        <v>0.77312815015888958</v>
      </c>
      <c r="EA333" s="18">
        <f t="shared" si="669"/>
        <v>0.75578551975384878</v>
      </c>
      <c r="EB333" s="18">
        <f t="shared" si="670"/>
        <v>0.73850085482856032</v>
      </c>
      <c r="EC333" s="18">
        <f t="shared" si="671"/>
        <v>0.72188603857722577</v>
      </c>
      <c r="ED333" s="18">
        <f t="shared" si="672"/>
        <v>0.70541546641184361</v>
      </c>
      <c r="EE333" s="18">
        <f t="shared" si="673"/>
        <v>0.68959076391861041</v>
      </c>
      <c r="EF333" s="18">
        <f t="shared" si="674"/>
        <v>0.67382613905697442</v>
      </c>
      <c r="EG333" s="18">
        <f t="shared" si="675"/>
        <v>0.65857173235502797</v>
      </c>
      <c r="EH333" s="18">
        <f t="shared" si="676"/>
        <v>0.64326354814652498</v>
      </c>
      <c r="EI333" s="18">
        <f t="shared" si="677"/>
        <v>0.62827354164353366</v>
      </c>
      <c r="EJ333" s="18">
        <f t="shared" si="678"/>
        <v>0.61323957559009057</v>
      </c>
      <c r="EK333" s="18">
        <f t="shared" si="679"/>
        <v>0.59855018587739495</v>
      </c>
      <c r="EL333" s="18">
        <f t="shared" si="680"/>
        <v>0.5837105887635694</v>
      </c>
      <c r="EM333" s="18">
        <f t="shared" si="681"/>
        <v>0.56920632451055153</v>
      </c>
      <c r="EN333" s="18">
        <f t="shared" si="682"/>
        <v>0.55456566891518499</v>
      </c>
      <c r="EO333" s="18">
        <f t="shared" si="683"/>
        <v>0.54028021228289125</v>
      </c>
      <c r="EP333" s="18">
        <f t="shared" si="684"/>
        <v>0.52589453298331323</v>
      </c>
      <c r="EQ333" s="18">
        <f t="shared" si="685"/>
        <v>0.51182068764391042</v>
      </c>
      <c r="ER333" s="18">
        <f t="shared" si="686"/>
        <v>0.49777063044272341</v>
      </c>
      <c r="ES333" s="18">
        <f t="shared" si="687"/>
        <v>0.48414539458204381</v>
      </c>
      <c r="ET333" s="18">
        <f t="shared" si="688"/>
        <v>0.47051361608926656</v>
      </c>
      <c r="EU333" s="18">
        <f t="shared" si="689"/>
        <v>0.45733835765553565</v>
      </c>
      <c r="EV333" s="18">
        <f t="shared" si="690"/>
        <v>0.44420011718709285</v>
      </c>
      <c r="EW333" s="18">
        <f t="shared" si="691"/>
        <v>0.43154228584122173</v>
      </c>
      <c r="EX333" s="18">
        <f t="shared" si="692"/>
        <v>0.4189585004535008</v>
      </c>
      <c r="EY333" s="18">
        <f t="shared" si="693"/>
        <v>0.40680401617086304</v>
      </c>
      <c r="EZ333" s="18">
        <f t="shared" si="694"/>
        <v>0.39482078262504688</v>
      </c>
      <c r="FA333" s="18">
        <f t="shared" si="695"/>
        <v>0.38333884520395961</v>
      </c>
      <c r="FB333" s="18">
        <f t="shared" si="696"/>
        <v>0.37198271408027284</v>
      </c>
      <c r="FC333" s="18">
        <f t="shared" si="697"/>
        <v>0.36112598082039943</v>
      </c>
      <c r="FD333" s="18">
        <f t="shared" si="698"/>
        <v>0.35041048092006261</v>
      </c>
      <c r="FE333" s="18">
        <f t="shared" si="699"/>
        <v>0.3401858749437483</v>
      </c>
      <c r="FF333" s="18">
        <f t="shared" si="700"/>
        <v>0.330112143922417</v>
      </c>
      <c r="FG333" s="18">
        <f t="shared" si="701"/>
        <v>0.32046340142294788</v>
      </c>
      <c r="FH333" s="18">
        <f t="shared" si="702"/>
        <v>0.31102426707230574</v>
      </c>
      <c r="FI333" s="18">
        <f t="shared" si="703"/>
        <v>0.302044549272868</v>
      </c>
      <c r="FJ333" s="18">
        <f t="shared" si="704"/>
        <v>0.2932215905686974</v>
      </c>
      <c r="FK333" s="18">
        <f t="shared" si="705"/>
        <v>0.28483757238999957</v>
      </c>
      <c r="FL333" s="18">
        <f t="shared" si="706"/>
        <v>0.27660837468161203</v>
      </c>
      <c r="FM333" s="18">
        <f t="shared" si="707"/>
        <v>0.26879583593301593</v>
      </c>
      <c r="FN333" s="18">
        <f t="shared" si="708"/>
        <v>0.26113396499018859</v>
      </c>
      <c r="FO333" s="18">
        <f t="shared" si="709"/>
        <v>0.25382603746489346</v>
      </c>
      <c r="FP333" s="18">
        <f t="shared" si="710"/>
        <v>0.24670389902945603</v>
      </c>
      <c r="FQ333" s="18">
        <f t="shared" si="711"/>
        <v>0.23995142316587242</v>
      </c>
      <c r="FR333" s="18">
        <f t="shared" si="712"/>
        <v>0.23333702604086304</v>
      </c>
      <c r="FS333" s="18">
        <f t="shared" si="713"/>
        <v>0.22706877670496686</v>
      </c>
      <c r="FT333" s="18">
        <f t="shared" si="714"/>
        <v>27.412451405635792</v>
      </c>
      <c r="FU333" s="18">
        <f t="shared" si="715"/>
        <v>0</v>
      </c>
      <c r="FV333" s="18">
        <f t="shared" si="716"/>
        <v>0</v>
      </c>
      <c r="FW333" s="18">
        <f t="shared" si="717"/>
        <v>0</v>
      </c>
      <c r="FX333" s="18">
        <f t="shared" si="718"/>
        <v>0</v>
      </c>
      <c r="FY333" s="18">
        <f t="shared" si="719"/>
        <v>0</v>
      </c>
      <c r="FZ333" s="18">
        <f t="shared" si="720"/>
        <v>0</v>
      </c>
      <c r="GA333" s="18">
        <f t="shared" si="721"/>
        <v>0</v>
      </c>
      <c r="GB333" s="18">
        <f t="shared" si="722"/>
        <v>0</v>
      </c>
      <c r="GC333" s="18">
        <f t="shared" si="723"/>
        <v>0</v>
      </c>
      <c r="GD333" s="18">
        <f t="shared" si="724"/>
        <v>0</v>
      </c>
      <c r="GE333" s="18">
        <f t="shared" si="725"/>
        <v>0</v>
      </c>
    </row>
    <row r="334" spans="1:187" x14ac:dyDescent="0.2">
      <c r="A334">
        <v>331</v>
      </c>
      <c r="B334" s="16">
        <f>Bonds!B334</f>
        <v>55199</v>
      </c>
      <c r="C334" s="17">
        <f>Bonds!C334</f>
        <v>1.875</v>
      </c>
      <c r="D334">
        <f>Bonds!Q334</f>
        <v>49</v>
      </c>
      <c r="E334">
        <f t="shared" si="605"/>
        <v>0</v>
      </c>
      <c r="F334" s="16">
        <f>IF(1&gt;$D334,"",IF($E334=1,EOMONTH(EDATE(Bonds!$I334,6*(1-1)),0),EDATE(Bonds!$I334,6*(1-1))))</f>
        <v>46433</v>
      </c>
      <c r="G334" s="16">
        <f>IF(2&gt;$D334,"",IF($E334=1,EOMONTH(EDATE(Bonds!$I334,6*(2-1)),0),EDATE(Bonds!$I334,6*(2-1))))</f>
        <v>46614</v>
      </c>
      <c r="H334" s="16">
        <f>IF(3&gt;$D334,"",IF($E334=1,EOMONTH(EDATE(Bonds!$I334,6*(3-1)),0),EDATE(Bonds!$I334,6*(3-1))))</f>
        <v>46798</v>
      </c>
      <c r="I334" s="16">
        <f>IF(4&gt;$D334,"",IF($E334=1,EOMONTH(EDATE(Bonds!$I334,6*(4-1)),0),EDATE(Bonds!$I334,6*(4-1))))</f>
        <v>46980</v>
      </c>
      <c r="J334" s="16">
        <f>IF(5&gt;$D334,"",IF($E334=1,EOMONTH(EDATE(Bonds!$I334,6*(5-1)),0),EDATE(Bonds!$I334,6*(5-1))))</f>
        <v>47164</v>
      </c>
      <c r="K334" s="16">
        <f>IF(6&gt;$D334,"",IF($E334=1,EOMONTH(EDATE(Bonds!$I334,6*(6-1)),0),EDATE(Bonds!$I334,6*(6-1))))</f>
        <v>47345</v>
      </c>
      <c r="L334" s="16">
        <f>IF(7&gt;$D334,"",IF($E334=1,EOMONTH(EDATE(Bonds!$I334,6*(7-1)),0),EDATE(Bonds!$I334,6*(7-1))))</f>
        <v>47529</v>
      </c>
      <c r="M334" s="16">
        <f>IF(8&gt;$D334,"",IF($E334=1,EOMONTH(EDATE(Bonds!$I334,6*(8-1)),0),EDATE(Bonds!$I334,6*(8-1))))</f>
        <v>47710</v>
      </c>
      <c r="N334" s="16">
        <f>IF(9&gt;$D334,"",IF($E334=1,EOMONTH(EDATE(Bonds!$I334,6*(9-1)),0),EDATE(Bonds!$I334,6*(9-1))))</f>
        <v>47894</v>
      </c>
      <c r="O334" s="16">
        <f>IF(10&gt;$D334,"",IF($E334=1,EOMONTH(EDATE(Bonds!$I334,6*(10-1)),0),EDATE(Bonds!$I334,6*(10-1))))</f>
        <v>48075</v>
      </c>
      <c r="P334" s="16">
        <f>IF(11&gt;$D334,"",IF($E334=1,EOMONTH(EDATE(Bonds!$I334,6*(11-1)),0),EDATE(Bonds!$I334,6*(11-1))))</f>
        <v>48259</v>
      </c>
      <c r="Q334" s="16">
        <f>IF(12&gt;$D334,"",IF($E334=1,EOMONTH(EDATE(Bonds!$I334,6*(12-1)),0),EDATE(Bonds!$I334,6*(12-1))))</f>
        <v>48441</v>
      </c>
      <c r="R334" s="16">
        <f>IF(13&gt;$D334,"",IF($E334=1,EOMONTH(EDATE(Bonds!$I334,6*(13-1)),0),EDATE(Bonds!$I334,6*(13-1))))</f>
        <v>48625</v>
      </c>
      <c r="S334" s="16">
        <f>IF(14&gt;$D334,"",IF($E334=1,EOMONTH(EDATE(Bonds!$I334,6*(14-1)),0),EDATE(Bonds!$I334,6*(14-1))))</f>
        <v>48806</v>
      </c>
      <c r="T334" s="16">
        <f>IF(15&gt;$D334,"",IF($E334=1,EOMONTH(EDATE(Bonds!$I334,6*(15-1)),0),EDATE(Bonds!$I334,6*(15-1))))</f>
        <v>48990</v>
      </c>
      <c r="U334" s="16">
        <f>IF(16&gt;$D334,"",IF($E334=1,EOMONTH(EDATE(Bonds!$I334,6*(16-1)),0),EDATE(Bonds!$I334,6*(16-1))))</f>
        <v>49171</v>
      </c>
      <c r="V334" s="16">
        <f>IF(17&gt;$D334,"",IF($E334=1,EOMONTH(EDATE(Bonds!$I334,6*(17-1)),0),EDATE(Bonds!$I334,6*(17-1))))</f>
        <v>49355</v>
      </c>
      <c r="W334" s="16">
        <f>IF(18&gt;$D334,"",IF($E334=1,EOMONTH(EDATE(Bonds!$I334,6*(18-1)),0),EDATE(Bonds!$I334,6*(18-1))))</f>
        <v>49536</v>
      </c>
      <c r="X334" s="16">
        <f>IF(19&gt;$D334,"",IF($E334=1,EOMONTH(EDATE(Bonds!$I334,6*(19-1)),0),EDATE(Bonds!$I334,6*(19-1))))</f>
        <v>49720</v>
      </c>
      <c r="Y334" s="16">
        <f>IF(20&gt;$D334,"",IF($E334=1,EOMONTH(EDATE(Bonds!$I334,6*(20-1)),0),EDATE(Bonds!$I334,6*(20-1))))</f>
        <v>49902</v>
      </c>
      <c r="Z334" s="16">
        <f>IF(21&gt;$D334,"",IF($E334=1,EOMONTH(EDATE(Bonds!$I334,6*(21-1)),0),EDATE(Bonds!$I334,6*(21-1))))</f>
        <v>50086</v>
      </c>
      <c r="AA334" s="16">
        <f>IF(22&gt;$D334,"",IF($E334=1,EOMONTH(EDATE(Bonds!$I334,6*(22-1)),0),EDATE(Bonds!$I334,6*(22-1))))</f>
        <v>50267</v>
      </c>
      <c r="AB334" s="16">
        <f>IF(23&gt;$D334,"",IF($E334=1,EOMONTH(EDATE(Bonds!$I334,6*(23-1)),0),EDATE(Bonds!$I334,6*(23-1))))</f>
        <v>50451</v>
      </c>
      <c r="AC334" s="16">
        <f>IF(24&gt;$D334,"",IF($E334=1,EOMONTH(EDATE(Bonds!$I334,6*(24-1)),0),EDATE(Bonds!$I334,6*(24-1))))</f>
        <v>50632</v>
      </c>
      <c r="AD334" s="16">
        <f>IF(25&gt;$D334,"",IF($E334=1,EOMONTH(EDATE(Bonds!$I334,6*(25-1)),0),EDATE(Bonds!$I334,6*(25-1))))</f>
        <v>50816</v>
      </c>
      <c r="AE334" s="16">
        <f>IF(26&gt;$D334,"",IF($E334=1,EOMONTH(EDATE(Bonds!$I334,6*(26-1)),0),EDATE(Bonds!$I334,6*(26-1))))</f>
        <v>50997</v>
      </c>
      <c r="AF334" s="16">
        <f>IF(27&gt;$D334,"",IF($E334=1,EOMONTH(EDATE(Bonds!$I334,6*(27-1)),0),EDATE(Bonds!$I334,6*(27-1))))</f>
        <v>51181</v>
      </c>
      <c r="AG334" s="16">
        <f>IF(28&gt;$D334,"",IF($E334=1,EOMONTH(EDATE(Bonds!$I334,6*(28-1)),0),EDATE(Bonds!$I334,6*(28-1))))</f>
        <v>51363</v>
      </c>
      <c r="AH334" s="16">
        <f>IF(29&gt;$D334,"",IF($E334=1,EOMONTH(EDATE(Bonds!$I334,6*(29-1)),0),EDATE(Bonds!$I334,6*(29-1))))</f>
        <v>51547</v>
      </c>
      <c r="AI334" s="16">
        <f>IF(30&gt;$D334,"",IF($E334=1,EOMONTH(EDATE(Bonds!$I334,6*(30-1)),0),EDATE(Bonds!$I334,6*(30-1))))</f>
        <v>51728</v>
      </c>
      <c r="AJ334" s="16">
        <f>IF(31&gt;$D334,"",IF($E334=1,EOMONTH(EDATE(Bonds!$I334,6*(31-1)),0),EDATE(Bonds!$I334,6*(31-1))))</f>
        <v>51912</v>
      </c>
      <c r="AK334" s="16">
        <f>IF(32&gt;$D334,"",IF($E334=1,EOMONTH(EDATE(Bonds!$I334,6*(32-1)),0),EDATE(Bonds!$I334,6*(32-1))))</f>
        <v>52093</v>
      </c>
      <c r="AL334" s="16">
        <f>IF(33&gt;$D334,"",IF($E334=1,EOMONTH(EDATE(Bonds!$I334,6*(33-1)),0),EDATE(Bonds!$I334,6*(33-1))))</f>
        <v>52277</v>
      </c>
      <c r="AM334" s="16">
        <f>IF(34&gt;$D334,"",IF($E334=1,EOMONTH(EDATE(Bonds!$I334,6*(34-1)),0),EDATE(Bonds!$I334,6*(34-1))))</f>
        <v>52458</v>
      </c>
      <c r="AN334" s="16">
        <f>IF(35&gt;$D334,"",IF($E334=1,EOMONTH(EDATE(Bonds!$I334,6*(35-1)),0),EDATE(Bonds!$I334,6*(35-1))))</f>
        <v>52642</v>
      </c>
      <c r="AO334" s="16">
        <f>IF(36&gt;$D334,"",IF($E334=1,EOMONTH(EDATE(Bonds!$I334,6*(36-1)),0),EDATE(Bonds!$I334,6*(36-1))))</f>
        <v>52824</v>
      </c>
      <c r="AP334" s="16">
        <f>IF(37&gt;$D334,"",IF($E334=1,EOMONTH(EDATE(Bonds!$I334,6*(37-1)),0),EDATE(Bonds!$I334,6*(37-1))))</f>
        <v>53008</v>
      </c>
      <c r="AQ334" s="16">
        <f>IF(38&gt;$D334,"",IF($E334=1,EOMONTH(EDATE(Bonds!$I334,6*(38-1)),0),EDATE(Bonds!$I334,6*(38-1))))</f>
        <v>53189</v>
      </c>
      <c r="AR334" s="16">
        <f>IF(39&gt;$D334,"",IF($E334=1,EOMONTH(EDATE(Bonds!$I334,6*(39-1)),0),EDATE(Bonds!$I334,6*(39-1))))</f>
        <v>53373</v>
      </c>
      <c r="AS334" s="16">
        <f>IF(40&gt;$D334,"",IF($E334=1,EOMONTH(EDATE(Bonds!$I334,6*(40-1)),0),EDATE(Bonds!$I334,6*(40-1))))</f>
        <v>53554</v>
      </c>
      <c r="AT334" s="16">
        <f>IF(41&gt;$D334,"",IF($E334=1,EOMONTH(EDATE(Bonds!$I334,6*(41-1)),0),EDATE(Bonds!$I334,6*(41-1))))</f>
        <v>53738</v>
      </c>
      <c r="AU334" s="16">
        <f>IF(42&gt;$D334,"",IF($E334=1,EOMONTH(EDATE(Bonds!$I334,6*(42-1)),0),EDATE(Bonds!$I334,6*(42-1))))</f>
        <v>53919</v>
      </c>
      <c r="AV334" s="16">
        <f>IF(43&gt;$D334,"",IF($E334=1,EOMONTH(EDATE(Bonds!$I334,6*(43-1)),0),EDATE(Bonds!$I334,6*(43-1))))</f>
        <v>54103</v>
      </c>
      <c r="AW334" s="16">
        <f>IF(44&gt;$D334,"",IF($E334=1,EOMONTH(EDATE(Bonds!$I334,6*(44-1)),0),EDATE(Bonds!$I334,6*(44-1))))</f>
        <v>54285</v>
      </c>
      <c r="AX334" s="16">
        <f>IF(45&gt;$D334,"",IF($E334=1,EOMONTH(EDATE(Bonds!$I334,6*(45-1)),0),EDATE(Bonds!$I334,6*(45-1))))</f>
        <v>54469</v>
      </c>
      <c r="AY334" s="16">
        <f>IF(46&gt;$D334,"",IF($E334=1,EOMONTH(EDATE(Bonds!$I334,6*(46-1)),0),EDATE(Bonds!$I334,6*(46-1))))</f>
        <v>54650</v>
      </c>
      <c r="AZ334" s="16">
        <f>IF(47&gt;$D334,"",IF($E334=1,EOMONTH(EDATE(Bonds!$I334,6*(47-1)),0),EDATE(Bonds!$I334,6*(47-1))))</f>
        <v>54834</v>
      </c>
      <c r="BA334" s="16">
        <f>IF(48&gt;$D334,"",IF($E334=1,EOMONTH(EDATE(Bonds!$I334,6*(48-1)),0),EDATE(Bonds!$I334,6*(48-1))))</f>
        <v>55015</v>
      </c>
      <c r="BB334" s="16">
        <f>IF(49&gt;$D334,"",IF($E334=1,EOMONTH(EDATE(Bonds!$I334,6*(49-1)),0),EDATE(Bonds!$I334,6*(49-1))))</f>
        <v>55199</v>
      </c>
      <c r="BC334" s="16" t="str">
        <f>IF(50&gt;$D334,"",IF($E334=1,EOMONTH(EDATE(Bonds!$I334,6*(50-1)),0),EDATE(Bonds!$I334,6*(50-1))))</f>
        <v/>
      </c>
      <c r="BD334" s="16" t="str">
        <f>IF(51&gt;$D334,"",IF($E334=1,EOMONTH(EDATE(Bonds!$I334,6*(51-1)),0),EDATE(Bonds!$I334,6*(51-1))))</f>
        <v/>
      </c>
      <c r="BE334" s="16" t="str">
        <f>IF(52&gt;$D334,"",IF($E334=1,EOMONTH(EDATE(Bonds!$I334,6*(52-1)),0),EDATE(Bonds!$I334,6*(52-1))))</f>
        <v/>
      </c>
      <c r="BF334" s="16" t="str">
        <f>IF(53&gt;$D334,"",IF($E334=1,EOMONTH(EDATE(Bonds!$I334,6*(53-1)),0),EDATE(Bonds!$I334,6*(53-1))))</f>
        <v/>
      </c>
      <c r="BG334" s="16" t="str">
        <f>IF(54&gt;$D334,"",IF($E334=1,EOMONTH(EDATE(Bonds!$I334,6*(54-1)),0),EDATE(Bonds!$I334,6*(54-1))))</f>
        <v/>
      </c>
      <c r="BH334" s="16" t="str">
        <f>IF(55&gt;$D334,"",IF($E334=1,EOMONTH(EDATE(Bonds!$I334,6*(55-1)),0),EDATE(Bonds!$I334,6*(55-1))))</f>
        <v/>
      </c>
      <c r="BI334" s="16" t="str">
        <f>IF(56&gt;$D334,"",IF($E334=1,EOMONTH(EDATE(Bonds!$I334,6*(56-1)),0),EDATE(Bonds!$I334,6*(56-1))))</f>
        <v/>
      </c>
      <c r="BJ334" s="16" t="str">
        <f>IF(57&gt;$D334,"",IF($E334=1,EOMONTH(EDATE(Bonds!$I334,6*(57-1)),0),EDATE(Bonds!$I334,6*(57-1))))</f>
        <v/>
      </c>
      <c r="BK334" s="16" t="str">
        <f>IF(58&gt;$D334,"",IF($E334=1,EOMONTH(EDATE(Bonds!$I334,6*(58-1)),0),EDATE(Bonds!$I334,6*(58-1))))</f>
        <v/>
      </c>
      <c r="BL334" s="16" t="str">
        <f>IF(59&gt;$D334,"",IF($E334=1,EOMONTH(EDATE(Bonds!$I334,6*(59-1)),0),EDATE(Bonds!$I334,6*(59-1))))</f>
        <v/>
      </c>
      <c r="BM334" s="16" t="str">
        <f>IF(60&gt;$D334,"",IF($E334=1,EOMONTH(EDATE(Bonds!$I334,6*(60-1)),0),EDATE(Bonds!$I334,6*(60-1))))</f>
        <v/>
      </c>
      <c r="BO334" s="22">
        <f t="shared" si="606"/>
        <v>3.9020657449939315E-2</v>
      </c>
      <c r="BP334" s="22">
        <f t="shared" si="607"/>
        <v>4.1110910077221674E-2</v>
      </c>
      <c r="BQ334" s="22">
        <f t="shared" si="608"/>
        <v>4.2474903504774571E-2</v>
      </c>
      <c r="BR334" s="22">
        <f t="shared" si="609"/>
        <v>4.3324176224102208E-2</v>
      </c>
      <c r="BS334" s="22">
        <f t="shared" si="610"/>
        <v>4.3859676958404203E-2</v>
      </c>
      <c r="BT334" s="22">
        <f t="shared" si="611"/>
        <v>4.4193064657407355E-2</v>
      </c>
      <c r="BU334" s="22">
        <f t="shared" si="612"/>
        <v>4.4421617888674783E-2</v>
      </c>
      <c r="BV334" s="22">
        <f t="shared" si="613"/>
        <v>4.4594344852586863E-2</v>
      </c>
      <c r="BW334" s="22">
        <f t="shared" si="614"/>
        <v>4.4754437131412791E-2</v>
      </c>
      <c r="BX334" s="22">
        <f t="shared" si="615"/>
        <v>4.4919387561918309E-2</v>
      </c>
      <c r="BY334" s="22">
        <f t="shared" si="616"/>
        <v>4.5107990909957416E-2</v>
      </c>
      <c r="BZ334" s="22">
        <f t="shared" si="617"/>
        <v>4.5321776780841601E-2</v>
      </c>
      <c r="CA334" s="22">
        <f t="shared" si="618"/>
        <v>4.5567503306295901E-2</v>
      </c>
      <c r="CB334" s="22">
        <f t="shared" si="619"/>
        <v>4.583740404551357E-2</v>
      </c>
      <c r="CC334" s="22">
        <f t="shared" si="620"/>
        <v>4.6137769365832942E-2</v>
      </c>
      <c r="CD334" s="22">
        <f t="shared" si="621"/>
        <v>4.645521716226661E-2</v>
      </c>
      <c r="CE334" s="22">
        <f t="shared" si="622"/>
        <v>4.6796125322790962E-2</v>
      </c>
      <c r="CF334" s="22">
        <f t="shared" si="623"/>
        <v>4.7145200785802852E-2</v>
      </c>
      <c r="CG334" s="22">
        <f t="shared" si="624"/>
        <v>4.7509852279928627E-2</v>
      </c>
      <c r="CH334" s="22">
        <f t="shared" si="625"/>
        <v>4.7876381656252784E-2</v>
      </c>
      <c r="CI334" s="22">
        <f t="shared" si="626"/>
        <v>4.8249241487260196E-2</v>
      </c>
      <c r="CJ334" s="22">
        <f t="shared" si="627"/>
        <v>4.8615125031018294E-2</v>
      </c>
      <c r="CK334" s="22">
        <f t="shared" si="628"/>
        <v>4.8983317960358812E-2</v>
      </c>
      <c r="CL334" s="22">
        <f t="shared" si="629"/>
        <v>4.9339393167434041E-2</v>
      </c>
      <c r="CM334" s="22">
        <f t="shared" si="630"/>
        <v>4.9693029322884663E-2</v>
      </c>
      <c r="CN334" s="22">
        <f t="shared" si="631"/>
        <v>5.0030933085680324E-2</v>
      </c>
      <c r="CO334" s="22">
        <f t="shared" si="632"/>
        <v>5.0362800518050539E-2</v>
      </c>
      <c r="CP334" s="22">
        <f t="shared" si="633"/>
        <v>5.0678294681596112E-2</v>
      </c>
      <c r="CQ334" s="22">
        <f t="shared" si="634"/>
        <v>5.098334388969953E-2</v>
      </c>
      <c r="CR334" s="22">
        <f t="shared" si="635"/>
        <v>5.1268996476874704E-2</v>
      </c>
      <c r="CS334" s="22">
        <f t="shared" si="636"/>
        <v>5.1544114925173128E-2</v>
      </c>
      <c r="CT334" s="22">
        <f t="shared" si="637"/>
        <v>5.1799291672985331E-2</v>
      </c>
      <c r="CU334" s="22">
        <f t="shared" si="638"/>
        <v>5.2042679103669207E-2</v>
      </c>
      <c r="CV334" s="22">
        <f t="shared" si="639"/>
        <v>5.2266158686805723E-2</v>
      </c>
      <c r="CW334" s="22">
        <f t="shared" si="640"/>
        <v>5.2477056134175359E-2</v>
      </c>
      <c r="CX334" s="22">
        <f t="shared" si="641"/>
        <v>5.2669514104062953E-2</v>
      </c>
      <c r="CY334" s="22">
        <f t="shared" si="642"/>
        <v>5.2847844618136262E-2</v>
      </c>
      <c r="CZ334" s="22">
        <f t="shared" si="643"/>
        <v>5.3007476521395709E-2</v>
      </c>
      <c r="DA334" s="22">
        <f t="shared" si="644"/>
        <v>5.3153901035930796E-2</v>
      </c>
      <c r="DB334" s="22">
        <f t="shared" si="645"/>
        <v>5.3282582625279684E-2</v>
      </c>
      <c r="DC334" s="22">
        <f t="shared" si="646"/>
        <v>5.3398068687222244E-2</v>
      </c>
      <c r="DD334" s="22">
        <f t="shared" si="647"/>
        <v>5.34968988888972E-2</v>
      </c>
      <c r="DE334" s="22">
        <f t="shared" si="648"/>
        <v>5.3582686441866624E-2</v>
      </c>
      <c r="DF334" s="22">
        <f t="shared" si="649"/>
        <v>5.3653333270063788E-2</v>
      </c>
      <c r="DG334" s="22">
        <f t="shared" si="650"/>
        <v>5.371076609011436E-2</v>
      </c>
      <c r="DH334" s="22">
        <f t="shared" si="651"/>
        <v>5.3753914283111069E-2</v>
      </c>
      <c r="DI334" s="22">
        <f t="shared" si="652"/>
        <v>5.3784600716668671E-2</v>
      </c>
      <c r="DJ334" s="22">
        <f t="shared" si="653"/>
        <v>5.3802214354255647E-2</v>
      </c>
      <c r="DK334" s="22">
        <f t="shared" si="654"/>
        <v>5.3807740631488084E-2</v>
      </c>
      <c r="DL334" s="22" t="str">
        <f t="shared" si="655"/>
        <v/>
      </c>
      <c r="DM334" s="22" t="str">
        <f t="shared" si="656"/>
        <v/>
      </c>
      <c r="DN334" s="22" t="str">
        <f t="shared" si="657"/>
        <v/>
      </c>
      <c r="DO334" s="22" t="str">
        <f t="shared" si="658"/>
        <v/>
      </c>
      <c r="DP334" s="22" t="str">
        <f t="shared" si="659"/>
        <v/>
      </c>
      <c r="DQ334" s="22" t="str">
        <f t="shared" si="660"/>
        <v/>
      </c>
      <c r="DR334" s="22" t="str">
        <f t="shared" si="661"/>
        <v/>
      </c>
      <c r="DS334" s="22" t="str">
        <f t="shared" si="662"/>
        <v/>
      </c>
      <c r="DT334" s="22" t="str">
        <f t="shared" si="663"/>
        <v/>
      </c>
      <c r="DU334" s="22" t="str">
        <f t="shared" si="664"/>
        <v/>
      </c>
      <c r="DV334" s="22" t="str">
        <f t="shared" si="665"/>
        <v/>
      </c>
      <c r="DX334" s="18">
        <f t="shared" si="666"/>
        <v>0.92160048123334215</v>
      </c>
      <c r="DY334" s="18">
        <f t="shared" si="667"/>
        <v>0.90217546583589314</v>
      </c>
      <c r="DZ334" s="18">
        <f t="shared" si="668"/>
        <v>0.88193884648931375</v>
      </c>
      <c r="EA334" s="18">
        <f t="shared" si="669"/>
        <v>0.86203719723750394</v>
      </c>
      <c r="EB334" s="18">
        <f t="shared" si="670"/>
        <v>0.84231249590406609</v>
      </c>
      <c r="EC334" s="18">
        <f t="shared" si="671"/>
        <v>0.823383715774619</v>
      </c>
      <c r="ED334" s="18">
        <f t="shared" si="672"/>
        <v>0.80461001859298309</v>
      </c>
      <c r="EE334" s="18">
        <f t="shared" si="673"/>
        <v>0.78654460410684679</v>
      </c>
      <c r="EF334" s="18">
        <f t="shared" si="674"/>
        <v>0.7685134089387492</v>
      </c>
      <c r="EG334" s="18">
        <f t="shared" si="675"/>
        <v>0.75103357422147132</v>
      </c>
      <c r="EH334" s="18">
        <f t="shared" si="676"/>
        <v>0.73346498082958311</v>
      </c>
      <c r="EI334" s="18">
        <f t="shared" si="677"/>
        <v>0.7162418008914897</v>
      </c>
      <c r="EJ334" s="18">
        <f t="shared" si="678"/>
        <v>0.6989556252911604</v>
      </c>
      <c r="EK334" s="18">
        <f t="shared" si="679"/>
        <v>0.68206006919379569</v>
      </c>
      <c r="EL334" s="18">
        <f t="shared" si="680"/>
        <v>0.66499185135292893</v>
      </c>
      <c r="EM334" s="18">
        <f t="shared" si="681"/>
        <v>0.64831394433869871</v>
      </c>
      <c r="EN334" s="18">
        <f t="shared" si="682"/>
        <v>0.63148738676101857</v>
      </c>
      <c r="EO334" s="18">
        <f t="shared" si="683"/>
        <v>0.6150795317184693</v>
      </c>
      <c r="EP334" s="18">
        <f t="shared" si="684"/>
        <v>0.59856883011312179</v>
      </c>
      <c r="EQ334" s="18">
        <f t="shared" si="685"/>
        <v>0.582429106718791</v>
      </c>
      <c r="ER334" s="18">
        <f t="shared" si="686"/>
        <v>0.56633026858759505</v>
      </c>
      <c r="ES334" s="18">
        <f t="shared" si="687"/>
        <v>0.55073151241031748</v>
      </c>
      <c r="ET334" s="18">
        <f t="shared" si="688"/>
        <v>0.53513846060842518</v>
      </c>
      <c r="EU334" s="18">
        <f t="shared" si="689"/>
        <v>0.52008005135869151</v>
      </c>
      <c r="EV334" s="18">
        <f t="shared" si="690"/>
        <v>0.50507590473272601</v>
      </c>
      <c r="EW334" s="18">
        <f t="shared" si="691"/>
        <v>0.49063139349113044</v>
      </c>
      <c r="EX334" s="18">
        <f t="shared" si="692"/>
        <v>0.4762817382527833</v>
      </c>
      <c r="EY334" s="18">
        <f t="shared" si="693"/>
        <v>0.46243107793258242</v>
      </c>
      <c r="EZ334" s="18">
        <f t="shared" si="694"/>
        <v>0.44878429430719552</v>
      </c>
      <c r="FA334" s="18">
        <f t="shared" si="695"/>
        <v>0.43571618117412131</v>
      </c>
      <c r="FB334" s="18">
        <f t="shared" si="696"/>
        <v>0.4227984070798434</v>
      </c>
      <c r="FC334" s="18">
        <f t="shared" si="697"/>
        <v>0.4104550443114644</v>
      </c>
      <c r="FD334" s="18">
        <f t="shared" si="698"/>
        <v>0.39827803120325062</v>
      </c>
      <c r="FE334" s="18">
        <f t="shared" si="699"/>
        <v>0.38666394602874649</v>
      </c>
      <c r="FF334" s="18">
        <f t="shared" si="700"/>
        <v>0.37522583504539059</v>
      </c>
      <c r="FG334" s="18">
        <f t="shared" si="701"/>
        <v>0.36427431800705923</v>
      </c>
      <c r="FH334" s="18">
        <f t="shared" si="702"/>
        <v>0.35356432441373598</v>
      </c>
      <c r="FI334" s="18">
        <f t="shared" si="703"/>
        <v>0.34337872660762725</v>
      </c>
      <c r="FJ334" s="18">
        <f t="shared" si="704"/>
        <v>0.33337372645957258</v>
      </c>
      <c r="FK334" s="18">
        <f t="shared" si="705"/>
        <v>0.3238688724552794</v>
      </c>
      <c r="FL334" s="18">
        <f t="shared" si="706"/>
        <v>0.31454165985377142</v>
      </c>
      <c r="FM334" s="18">
        <f t="shared" si="707"/>
        <v>0.3056885127313112</v>
      </c>
      <c r="FN334" s="18">
        <f t="shared" si="708"/>
        <v>0.29700769045520481</v>
      </c>
      <c r="FO334" s="18">
        <f t="shared" si="709"/>
        <v>0.2887292343873355</v>
      </c>
      <c r="FP334" s="18">
        <f t="shared" si="710"/>
        <v>0.28066240510564322</v>
      </c>
      <c r="FQ334" s="18">
        <f t="shared" si="711"/>
        <v>0.27301523713197084</v>
      </c>
      <c r="FR334" s="18">
        <f t="shared" si="712"/>
        <v>0.26552526591221104</v>
      </c>
      <c r="FS334" s="18">
        <f t="shared" si="713"/>
        <v>0.2584279348909464</v>
      </c>
      <c r="FT334" s="18">
        <f t="shared" si="714"/>
        <v>27.075906479999603</v>
      </c>
      <c r="FU334" s="18">
        <f t="shared" si="715"/>
        <v>0</v>
      </c>
      <c r="FV334" s="18">
        <f t="shared" si="716"/>
        <v>0</v>
      </c>
      <c r="FW334" s="18">
        <f t="shared" si="717"/>
        <v>0</v>
      </c>
      <c r="FX334" s="18">
        <f t="shared" si="718"/>
        <v>0</v>
      </c>
      <c r="FY334" s="18">
        <f t="shared" si="719"/>
        <v>0</v>
      </c>
      <c r="FZ334" s="18">
        <f t="shared" si="720"/>
        <v>0</v>
      </c>
      <c r="GA334" s="18">
        <f t="shared" si="721"/>
        <v>0</v>
      </c>
      <c r="GB334" s="18">
        <f t="shared" si="722"/>
        <v>0</v>
      </c>
      <c r="GC334" s="18">
        <f t="shared" si="723"/>
        <v>0</v>
      </c>
      <c r="GD334" s="18">
        <f t="shared" si="724"/>
        <v>0</v>
      </c>
      <c r="GE334" s="18">
        <f t="shared" si="725"/>
        <v>0</v>
      </c>
    </row>
    <row r="335" spans="1:187" x14ac:dyDescent="0.2">
      <c r="A335">
        <v>332</v>
      </c>
      <c r="B335" s="16">
        <f>Bonds!B335</f>
        <v>55288</v>
      </c>
      <c r="C335" s="17">
        <f>Bonds!C335</f>
        <v>2.375</v>
      </c>
      <c r="D335">
        <f>Bonds!Q335</f>
        <v>50</v>
      </c>
      <c r="E335">
        <f t="shared" si="605"/>
        <v>0</v>
      </c>
      <c r="F335" s="16">
        <f>IF(1&gt;$D335,"",IF($E335=1,EOMONTH(EDATE(Bonds!$I335,6*(1-1)),0),EDATE(Bonds!$I335,6*(1-1))))</f>
        <v>46341</v>
      </c>
      <c r="G335" s="16">
        <f>IF(2&gt;$D335,"",IF($E335=1,EOMONTH(EDATE(Bonds!$I335,6*(2-1)),0),EDATE(Bonds!$I335,6*(2-1))))</f>
        <v>46522</v>
      </c>
      <c r="H335" s="16">
        <f>IF(3&gt;$D335,"",IF($E335=1,EOMONTH(EDATE(Bonds!$I335,6*(3-1)),0),EDATE(Bonds!$I335,6*(3-1))))</f>
        <v>46706</v>
      </c>
      <c r="I335" s="16">
        <f>IF(4&gt;$D335,"",IF($E335=1,EOMONTH(EDATE(Bonds!$I335,6*(4-1)),0),EDATE(Bonds!$I335,6*(4-1))))</f>
        <v>46888</v>
      </c>
      <c r="J335" s="16">
        <f>IF(5&gt;$D335,"",IF($E335=1,EOMONTH(EDATE(Bonds!$I335,6*(5-1)),0),EDATE(Bonds!$I335,6*(5-1))))</f>
        <v>47072</v>
      </c>
      <c r="K335" s="16">
        <f>IF(6&gt;$D335,"",IF($E335=1,EOMONTH(EDATE(Bonds!$I335,6*(6-1)),0),EDATE(Bonds!$I335,6*(6-1))))</f>
        <v>47253</v>
      </c>
      <c r="L335" s="16">
        <f>IF(7&gt;$D335,"",IF($E335=1,EOMONTH(EDATE(Bonds!$I335,6*(7-1)),0),EDATE(Bonds!$I335,6*(7-1))))</f>
        <v>47437</v>
      </c>
      <c r="M335" s="16">
        <f>IF(8&gt;$D335,"",IF($E335=1,EOMONTH(EDATE(Bonds!$I335,6*(8-1)),0),EDATE(Bonds!$I335,6*(8-1))))</f>
        <v>47618</v>
      </c>
      <c r="N335" s="16">
        <f>IF(9&gt;$D335,"",IF($E335=1,EOMONTH(EDATE(Bonds!$I335,6*(9-1)),0),EDATE(Bonds!$I335,6*(9-1))))</f>
        <v>47802</v>
      </c>
      <c r="O335" s="16">
        <f>IF(10&gt;$D335,"",IF($E335=1,EOMONTH(EDATE(Bonds!$I335,6*(10-1)),0),EDATE(Bonds!$I335,6*(10-1))))</f>
        <v>47983</v>
      </c>
      <c r="P335" s="16">
        <f>IF(11&gt;$D335,"",IF($E335=1,EOMONTH(EDATE(Bonds!$I335,6*(11-1)),0),EDATE(Bonds!$I335,6*(11-1))))</f>
        <v>48167</v>
      </c>
      <c r="Q335" s="16">
        <f>IF(12&gt;$D335,"",IF($E335=1,EOMONTH(EDATE(Bonds!$I335,6*(12-1)),0),EDATE(Bonds!$I335,6*(12-1))))</f>
        <v>48349</v>
      </c>
      <c r="R335" s="16">
        <f>IF(13&gt;$D335,"",IF($E335=1,EOMONTH(EDATE(Bonds!$I335,6*(13-1)),0),EDATE(Bonds!$I335,6*(13-1))))</f>
        <v>48533</v>
      </c>
      <c r="S335" s="16">
        <f>IF(14&gt;$D335,"",IF($E335=1,EOMONTH(EDATE(Bonds!$I335,6*(14-1)),0),EDATE(Bonds!$I335,6*(14-1))))</f>
        <v>48714</v>
      </c>
      <c r="T335" s="16">
        <f>IF(15&gt;$D335,"",IF($E335=1,EOMONTH(EDATE(Bonds!$I335,6*(15-1)),0),EDATE(Bonds!$I335,6*(15-1))))</f>
        <v>48898</v>
      </c>
      <c r="U335" s="16">
        <f>IF(16&gt;$D335,"",IF($E335=1,EOMONTH(EDATE(Bonds!$I335,6*(16-1)),0),EDATE(Bonds!$I335,6*(16-1))))</f>
        <v>49079</v>
      </c>
      <c r="V335" s="16">
        <f>IF(17&gt;$D335,"",IF($E335=1,EOMONTH(EDATE(Bonds!$I335,6*(17-1)),0),EDATE(Bonds!$I335,6*(17-1))))</f>
        <v>49263</v>
      </c>
      <c r="W335" s="16">
        <f>IF(18&gt;$D335,"",IF($E335=1,EOMONTH(EDATE(Bonds!$I335,6*(18-1)),0),EDATE(Bonds!$I335,6*(18-1))))</f>
        <v>49444</v>
      </c>
      <c r="X335" s="16">
        <f>IF(19&gt;$D335,"",IF($E335=1,EOMONTH(EDATE(Bonds!$I335,6*(19-1)),0),EDATE(Bonds!$I335,6*(19-1))))</f>
        <v>49628</v>
      </c>
      <c r="Y335" s="16">
        <f>IF(20&gt;$D335,"",IF($E335=1,EOMONTH(EDATE(Bonds!$I335,6*(20-1)),0),EDATE(Bonds!$I335,6*(20-1))))</f>
        <v>49810</v>
      </c>
      <c r="Z335" s="16">
        <f>IF(21&gt;$D335,"",IF($E335=1,EOMONTH(EDATE(Bonds!$I335,6*(21-1)),0),EDATE(Bonds!$I335,6*(21-1))))</f>
        <v>49994</v>
      </c>
      <c r="AA335" s="16">
        <f>IF(22&gt;$D335,"",IF($E335=1,EOMONTH(EDATE(Bonds!$I335,6*(22-1)),0),EDATE(Bonds!$I335,6*(22-1))))</f>
        <v>50175</v>
      </c>
      <c r="AB335" s="16">
        <f>IF(23&gt;$D335,"",IF($E335=1,EOMONTH(EDATE(Bonds!$I335,6*(23-1)),0),EDATE(Bonds!$I335,6*(23-1))))</f>
        <v>50359</v>
      </c>
      <c r="AC335" s="16">
        <f>IF(24&gt;$D335,"",IF($E335=1,EOMONTH(EDATE(Bonds!$I335,6*(24-1)),0),EDATE(Bonds!$I335,6*(24-1))))</f>
        <v>50540</v>
      </c>
      <c r="AD335" s="16">
        <f>IF(25&gt;$D335,"",IF($E335=1,EOMONTH(EDATE(Bonds!$I335,6*(25-1)),0),EDATE(Bonds!$I335,6*(25-1))))</f>
        <v>50724</v>
      </c>
      <c r="AE335" s="16">
        <f>IF(26&gt;$D335,"",IF($E335=1,EOMONTH(EDATE(Bonds!$I335,6*(26-1)),0),EDATE(Bonds!$I335,6*(26-1))))</f>
        <v>50905</v>
      </c>
      <c r="AF335" s="16">
        <f>IF(27&gt;$D335,"",IF($E335=1,EOMONTH(EDATE(Bonds!$I335,6*(27-1)),0),EDATE(Bonds!$I335,6*(27-1))))</f>
        <v>51089</v>
      </c>
      <c r="AG335" s="16">
        <f>IF(28&gt;$D335,"",IF($E335=1,EOMONTH(EDATE(Bonds!$I335,6*(28-1)),0),EDATE(Bonds!$I335,6*(28-1))))</f>
        <v>51271</v>
      </c>
      <c r="AH335" s="16">
        <f>IF(29&gt;$D335,"",IF($E335=1,EOMONTH(EDATE(Bonds!$I335,6*(29-1)),0),EDATE(Bonds!$I335,6*(29-1))))</f>
        <v>51455</v>
      </c>
      <c r="AI335" s="16">
        <f>IF(30&gt;$D335,"",IF($E335=1,EOMONTH(EDATE(Bonds!$I335,6*(30-1)),0),EDATE(Bonds!$I335,6*(30-1))))</f>
        <v>51636</v>
      </c>
      <c r="AJ335" s="16">
        <f>IF(31&gt;$D335,"",IF($E335=1,EOMONTH(EDATE(Bonds!$I335,6*(31-1)),0),EDATE(Bonds!$I335,6*(31-1))))</f>
        <v>51820</v>
      </c>
      <c r="AK335" s="16">
        <f>IF(32&gt;$D335,"",IF($E335=1,EOMONTH(EDATE(Bonds!$I335,6*(32-1)),0),EDATE(Bonds!$I335,6*(32-1))))</f>
        <v>52001</v>
      </c>
      <c r="AL335" s="16">
        <f>IF(33&gt;$D335,"",IF($E335=1,EOMONTH(EDATE(Bonds!$I335,6*(33-1)),0),EDATE(Bonds!$I335,6*(33-1))))</f>
        <v>52185</v>
      </c>
      <c r="AM335" s="16">
        <f>IF(34&gt;$D335,"",IF($E335=1,EOMONTH(EDATE(Bonds!$I335,6*(34-1)),0),EDATE(Bonds!$I335,6*(34-1))))</f>
        <v>52366</v>
      </c>
      <c r="AN335" s="16">
        <f>IF(35&gt;$D335,"",IF($E335=1,EOMONTH(EDATE(Bonds!$I335,6*(35-1)),0),EDATE(Bonds!$I335,6*(35-1))))</f>
        <v>52550</v>
      </c>
      <c r="AO335" s="16">
        <f>IF(36&gt;$D335,"",IF($E335=1,EOMONTH(EDATE(Bonds!$I335,6*(36-1)),0),EDATE(Bonds!$I335,6*(36-1))))</f>
        <v>52732</v>
      </c>
      <c r="AP335" s="16">
        <f>IF(37&gt;$D335,"",IF($E335=1,EOMONTH(EDATE(Bonds!$I335,6*(37-1)),0),EDATE(Bonds!$I335,6*(37-1))))</f>
        <v>52916</v>
      </c>
      <c r="AQ335" s="16">
        <f>IF(38&gt;$D335,"",IF($E335=1,EOMONTH(EDATE(Bonds!$I335,6*(38-1)),0),EDATE(Bonds!$I335,6*(38-1))))</f>
        <v>53097</v>
      </c>
      <c r="AR335" s="16">
        <f>IF(39&gt;$D335,"",IF($E335=1,EOMONTH(EDATE(Bonds!$I335,6*(39-1)),0),EDATE(Bonds!$I335,6*(39-1))))</f>
        <v>53281</v>
      </c>
      <c r="AS335" s="16">
        <f>IF(40&gt;$D335,"",IF($E335=1,EOMONTH(EDATE(Bonds!$I335,6*(40-1)),0),EDATE(Bonds!$I335,6*(40-1))))</f>
        <v>53462</v>
      </c>
      <c r="AT335" s="16">
        <f>IF(41&gt;$D335,"",IF($E335=1,EOMONTH(EDATE(Bonds!$I335,6*(41-1)),0),EDATE(Bonds!$I335,6*(41-1))))</f>
        <v>53646</v>
      </c>
      <c r="AU335" s="16">
        <f>IF(42&gt;$D335,"",IF($E335=1,EOMONTH(EDATE(Bonds!$I335,6*(42-1)),0),EDATE(Bonds!$I335,6*(42-1))))</f>
        <v>53827</v>
      </c>
      <c r="AV335" s="16">
        <f>IF(43&gt;$D335,"",IF($E335=1,EOMONTH(EDATE(Bonds!$I335,6*(43-1)),0),EDATE(Bonds!$I335,6*(43-1))))</f>
        <v>54011</v>
      </c>
      <c r="AW335" s="16">
        <f>IF(44&gt;$D335,"",IF($E335=1,EOMONTH(EDATE(Bonds!$I335,6*(44-1)),0),EDATE(Bonds!$I335,6*(44-1))))</f>
        <v>54193</v>
      </c>
      <c r="AX335" s="16">
        <f>IF(45&gt;$D335,"",IF($E335=1,EOMONTH(EDATE(Bonds!$I335,6*(45-1)),0),EDATE(Bonds!$I335,6*(45-1))))</f>
        <v>54377</v>
      </c>
      <c r="AY335" s="16">
        <f>IF(46&gt;$D335,"",IF($E335=1,EOMONTH(EDATE(Bonds!$I335,6*(46-1)),0),EDATE(Bonds!$I335,6*(46-1))))</f>
        <v>54558</v>
      </c>
      <c r="AZ335" s="16">
        <f>IF(47&gt;$D335,"",IF($E335=1,EOMONTH(EDATE(Bonds!$I335,6*(47-1)),0),EDATE(Bonds!$I335,6*(47-1))))</f>
        <v>54742</v>
      </c>
      <c r="BA335" s="16">
        <f>IF(48&gt;$D335,"",IF($E335=1,EOMONTH(EDATE(Bonds!$I335,6*(48-1)),0),EDATE(Bonds!$I335,6*(48-1))))</f>
        <v>54923</v>
      </c>
      <c r="BB335" s="16">
        <f>IF(49&gt;$D335,"",IF($E335=1,EOMONTH(EDATE(Bonds!$I335,6*(49-1)),0),EDATE(Bonds!$I335,6*(49-1))))</f>
        <v>55107</v>
      </c>
      <c r="BC335" s="16">
        <f>IF(50&gt;$D335,"",IF($E335=1,EOMONTH(EDATE(Bonds!$I335,6*(50-1)),0),EDATE(Bonds!$I335,6*(50-1))))</f>
        <v>55288</v>
      </c>
      <c r="BD335" s="16" t="str">
        <f>IF(51&gt;$D335,"",IF($E335=1,EOMONTH(EDATE(Bonds!$I335,6*(51-1)),0),EDATE(Bonds!$I335,6*(51-1))))</f>
        <v/>
      </c>
      <c r="BE335" s="16" t="str">
        <f>IF(52&gt;$D335,"",IF($E335=1,EOMONTH(EDATE(Bonds!$I335,6*(52-1)),0),EDATE(Bonds!$I335,6*(52-1))))</f>
        <v/>
      </c>
      <c r="BF335" s="16" t="str">
        <f>IF(53&gt;$D335,"",IF($E335=1,EOMONTH(EDATE(Bonds!$I335,6*(53-1)),0),EDATE(Bonds!$I335,6*(53-1))))</f>
        <v/>
      </c>
      <c r="BG335" s="16" t="str">
        <f>IF(54&gt;$D335,"",IF($E335=1,EOMONTH(EDATE(Bonds!$I335,6*(54-1)),0),EDATE(Bonds!$I335,6*(54-1))))</f>
        <v/>
      </c>
      <c r="BH335" s="16" t="str">
        <f>IF(55&gt;$D335,"",IF($E335=1,EOMONTH(EDATE(Bonds!$I335,6*(55-1)),0),EDATE(Bonds!$I335,6*(55-1))))</f>
        <v/>
      </c>
      <c r="BI335" s="16" t="str">
        <f>IF(56&gt;$D335,"",IF($E335=1,EOMONTH(EDATE(Bonds!$I335,6*(56-1)),0),EDATE(Bonds!$I335,6*(56-1))))</f>
        <v/>
      </c>
      <c r="BJ335" s="16" t="str">
        <f>IF(57&gt;$D335,"",IF($E335=1,EOMONTH(EDATE(Bonds!$I335,6*(57-1)),0),EDATE(Bonds!$I335,6*(57-1))))</f>
        <v/>
      </c>
      <c r="BK335" s="16" t="str">
        <f>IF(58&gt;$D335,"",IF($E335=1,EOMONTH(EDATE(Bonds!$I335,6*(58-1)),0),EDATE(Bonds!$I335,6*(58-1))))</f>
        <v/>
      </c>
      <c r="BL335" s="16" t="str">
        <f>IF(59&gt;$D335,"",IF($E335=1,EOMONTH(EDATE(Bonds!$I335,6*(59-1)),0),EDATE(Bonds!$I335,6*(59-1))))</f>
        <v/>
      </c>
      <c r="BM335" s="16" t="str">
        <f>IF(60&gt;$D335,"",IF($E335=1,EOMONTH(EDATE(Bonds!$I335,6*(60-1)),0),EDATE(Bonds!$I335,6*(60-1))))</f>
        <v/>
      </c>
      <c r="BO335" s="22">
        <f t="shared" si="606"/>
        <v>3.7565785405683505E-2</v>
      </c>
      <c r="BP335" s="22">
        <f t="shared" si="607"/>
        <v>4.0160676278393273E-2</v>
      </c>
      <c r="BQ335" s="22">
        <f t="shared" si="608"/>
        <v>4.1870554774944578E-2</v>
      </c>
      <c r="BR335" s="22">
        <f t="shared" si="609"/>
        <v>4.2944346408813706E-2</v>
      </c>
      <c r="BS335" s="22">
        <f t="shared" si="610"/>
        <v>4.3623509349526628E-2</v>
      </c>
      <c r="BT335" s="22">
        <f t="shared" si="611"/>
        <v>4.4041581237153717E-2</v>
      </c>
      <c r="BU335" s="22">
        <f t="shared" si="612"/>
        <v>4.4317074211346924E-2</v>
      </c>
      <c r="BV335" s="22">
        <f t="shared" si="613"/>
        <v>4.4510349250378764E-2</v>
      </c>
      <c r="BW335" s="22">
        <f t="shared" si="614"/>
        <v>4.4674613164434704E-2</v>
      </c>
      <c r="BX335" s="22">
        <f t="shared" si="615"/>
        <v>4.4833625781918747E-2</v>
      </c>
      <c r="BY335" s="22">
        <f t="shared" si="616"/>
        <v>4.5010512910652625E-2</v>
      </c>
      <c r="BZ335" s="22">
        <f t="shared" si="617"/>
        <v>4.5210114329299472E-2</v>
      </c>
      <c r="CA335" s="22">
        <f t="shared" si="618"/>
        <v>4.5440922075908718E-2</v>
      </c>
      <c r="CB335" s="22">
        <f t="shared" si="619"/>
        <v>4.5696854602848114E-2</v>
      </c>
      <c r="CC335" s="22">
        <f t="shared" si="620"/>
        <v>4.5984524498779974E-2</v>
      </c>
      <c r="CD335" s="22">
        <f t="shared" si="621"/>
        <v>4.6291383442721178E-2</v>
      </c>
      <c r="CE335" s="22">
        <f t="shared" si="622"/>
        <v>4.6623645537634352E-2</v>
      </c>
      <c r="CF335" s="22">
        <f t="shared" si="623"/>
        <v>4.6966325803694697E-2</v>
      </c>
      <c r="CG335" s="22">
        <f t="shared" si="624"/>
        <v>4.7326545055286634E-2</v>
      </c>
      <c r="CH335" s="22">
        <f t="shared" si="625"/>
        <v>4.7690605889772114E-2</v>
      </c>
      <c r="CI335" s="22">
        <f t="shared" si="626"/>
        <v>4.8062733545475515E-2</v>
      </c>
      <c r="CJ335" s="22">
        <f t="shared" si="627"/>
        <v>4.8429443223478592E-2</v>
      </c>
      <c r="CK335" s="22">
        <f t="shared" si="628"/>
        <v>4.8799858255796857E-2</v>
      </c>
      <c r="CL335" s="22">
        <f t="shared" si="629"/>
        <v>4.9159299064806136E-2</v>
      </c>
      <c r="CM335" s="22">
        <f t="shared" si="630"/>
        <v>4.9517382545170303E-2</v>
      </c>
      <c r="CN335" s="22">
        <f t="shared" si="631"/>
        <v>4.986051383334713E-2</v>
      </c>
      <c r="CO335" s="22">
        <f t="shared" si="632"/>
        <v>5.0198416914347857E-2</v>
      </c>
      <c r="CP335" s="22">
        <f t="shared" si="633"/>
        <v>5.0520467743513063E-2</v>
      </c>
      <c r="CQ335" s="22">
        <f t="shared" si="634"/>
        <v>5.0832622154490456E-2</v>
      </c>
      <c r="CR335" s="22">
        <f t="shared" si="635"/>
        <v>5.1125631182393605E-2</v>
      </c>
      <c r="CS335" s="22">
        <f t="shared" si="636"/>
        <v>5.140851143245688E-2</v>
      </c>
      <c r="CT335" s="22">
        <f t="shared" si="637"/>
        <v>5.1671525730408396E-2</v>
      </c>
      <c r="CU335" s="22">
        <f t="shared" si="638"/>
        <v>5.1923018464972291E-2</v>
      </c>
      <c r="CV335" s="22">
        <f t="shared" si="639"/>
        <v>5.2154549575212379E-2</v>
      </c>
      <c r="CW335" s="22">
        <f t="shared" si="640"/>
        <v>5.2373661446977436E-2</v>
      </c>
      <c r="CX335" s="22">
        <f t="shared" si="641"/>
        <v>5.2574231354615371E-2</v>
      </c>
      <c r="CY335" s="22">
        <f t="shared" si="642"/>
        <v>5.2760712961394216E-2</v>
      </c>
      <c r="CZ335" s="22">
        <f t="shared" si="643"/>
        <v>5.29282837997146E-2</v>
      </c>
      <c r="DA335" s="22">
        <f t="shared" si="644"/>
        <v>5.3082672355175761E-2</v>
      </c>
      <c r="DB335" s="22">
        <f t="shared" si="645"/>
        <v>5.3219062249532649E-2</v>
      </c>
      <c r="DC335" s="22">
        <f t="shared" si="646"/>
        <v>5.3342238524867601E-2</v>
      </c>
      <c r="DD335" s="22">
        <f t="shared" si="647"/>
        <v>5.3448475761631316E-2</v>
      </c>
      <c r="DE335" s="22">
        <f t="shared" si="648"/>
        <v>5.3541620883853808E-2</v>
      </c>
      <c r="DF335" s="22">
        <f t="shared" si="649"/>
        <v>5.3619365202149487E-2</v>
      </c>
      <c r="DG335" s="22">
        <f t="shared" si="650"/>
        <v>5.3683784107770652E-2</v>
      </c>
      <c r="DH335" s="22">
        <f t="shared" si="651"/>
        <v>5.3733613326575724E-2</v>
      </c>
      <c r="DI335" s="22">
        <f t="shared" si="652"/>
        <v>5.377089329950533E-2</v>
      </c>
      <c r="DJ335" s="22">
        <f t="shared" si="653"/>
        <v>5.3794795486645806E-2</v>
      </c>
      <c r="DK335" s="22">
        <f t="shared" si="654"/>
        <v>5.3806512386313586E-2</v>
      </c>
      <c r="DL335" s="22">
        <f t="shared" si="655"/>
        <v>5.3806055630081624E-2</v>
      </c>
      <c r="DM335" s="22" t="str">
        <f t="shared" si="656"/>
        <v/>
      </c>
      <c r="DN335" s="22" t="str">
        <f t="shared" si="657"/>
        <v/>
      </c>
      <c r="DO335" s="22" t="str">
        <f t="shared" si="658"/>
        <v/>
      </c>
      <c r="DP335" s="22" t="str">
        <f t="shared" si="659"/>
        <v/>
      </c>
      <c r="DQ335" s="22" t="str">
        <f t="shared" si="660"/>
        <v/>
      </c>
      <c r="DR335" s="22" t="str">
        <f t="shared" si="661"/>
        <v/>
      </c>
      <c r="DS335" s="22" t="str">
        <f t="shared" si="662"/>
        <v/>
      </c>
      <c r="DT335" s="22" t="str">
        <f t="shared" si="663"/>
        <v/>
      </c>
      <c r="DU335" s="22" t="str">
        <f t="shared" si="664"/>
        <v/>
      </c>
      <c r="DV335" s="22" t="str">
        <f t="shared" si="665"/>
        <v/>
      </c>
      <c r="DX335" s="18">
        <f t="shared" si="666"/>
        <v>1.1792182272624616</v>
      </c>
      <c r="DY335" s="18">
        <f t="shared" si="667"/>
        <v>1.1554073591037151</v>
      </c>
      <c r="DZ335" s="18">
        <f t="shared" si="668"/>
        <v>1.1299565271553</v>
      </c>
      <c r="EA335" s="18">
        <f t="shared" si="669"/>
        <v>1.1046096057940866</v>
      </c>
      <c r="EB335" s="18">
        <f t="shared" si="670"/>
        <v>1.0793474032109729</v>
      </c>
      <c r="EC335" s="18">
        <f t="shared" si="671"/>
        <v>1.055064210228253</v>
      </c>
      <c r="ED335" s="18">
        <f t="shared" si="672"/>
        <v>1.0309918355250023</v>
      </c>
      <c r="EE335" s="18">
        <f t="shared" si="673"/>
        <v>1.0078634241887383</v>
      </c>
      <c r="EF335" s="18">
        <f t="shared" si="674"/>
        <v>0.98482281862173182</v>
      </c>
      <c r="EG335" s="18">
        <f t="shared" si="675"/>
        <v>0.96252791651888692</v>
      </c>
      <c r="EH335" s="18">
        <f t="shared" si="676"/>
        <v>0.94015441652184428</v>
      </c>
      <c r="EI335" s="18">
        <f t="shared" si="677"/>
        <v>0.91824594547901084</v>
      </c>
      <c r="EJ335" s="18">
        <f t="shared" si="678"/>
        <v>0.89627322586244018</v>
      </c>
      <c r="EK335" s="18">
        <f t="shared" si="679"/>
        <v>0.87480411782080814</v>
      </c>
      <c r="EL335" s="18">
        <f t="shared" si="680"/>
        <v>0.85311547588521686</v>
      </c>
      <c r="EM335" s="18">
        <f t="shared" si="681"/>
        <v>0.83191693582311388</v>
      </c>
      <c r="EN335" s="18">
        <f t="shared" si="682"/>
        <v>0.81051905456834716</v>
      </c>
      <c r="EO335" s="18">
        <f t="shared" si="683"/>
        <v>0.78964031025961023</v>
      </c>
      <c r="EP335" s="18">
        <f t="shared" si="684"/>
        <v>0.76861508666791944</v>
      </c>
      <c r="EQ335" s="18">
        <f t="shared" si="685"/>
        <v>0.74804562040263822</v>
      </c>
      <c r="ER335" s="18">
        <f t="shared" si="686"/>
        <v>0.72751092141628804</v>
      </c>
      <c r="ES335" s="18">
        <f t="shared" si="687"/>
        <v>0.70759711515837176</v>
      </c>
      <c r="ET335" s="18">
        <f t="shared" si="688"/>
        <v>0.68767374659200498</v>
      </c>
      <c r="EU335" s="18">
        <f t="shared" si="689"/>
        <v>0.66841759965039826</v>
      </c>
      <c r="EV335" s="18">
        <f t="shared" si="690"/>
        <v>0.64921555588882796</v>
      </c>
      <c r="EW335" s="18">
        <f t="shared" si="691"/>
        <v>0.63071564853717021</v>
      </c>
      <c r="EX335" s="18">
        <f t="shared" si="692"/>
        <v>0.61232396220127039</v>
      </c>
      <c r="EY335" s="18">
        <f t="shared" si="693"/>
        <v>0.59455971594203061</v>
      </c>
      <c r="EZ335" s="18">
        <f t="shared" si="694"/>
        <v>0.57704575922122237</v>
      </c>
      <c r="FA335" s="18">
        <f t="shared" si="695"/>
        <v>0.56026446606732561</v>
      </c>
      <c r="FB335" s="18">
        <f t="shared" si="696"/>
        <v>0.54366704365578333</v>
      </c>
      <c r="FC335" s="18">
        <f t="shared" si="697"/>
        <v>0.52779951042981454</v>
      </c>
      <c r="FD335" s="18">
        <f t="shared" si="698"/>
        <v>0.51213839519086068</v>
      </c>
      <c r="FE335" s="18">
        <f t="shared" si="699"/>
        <v>0.49719474030240141</v>
      </c>
      <c r="FF335" s="18">
        <f t="shared" si="700"/>
        <v>0.48247159496353248</v>
      </c>
      <c r="FG335" s="18">
        <f t="shared" si="701"/>
        <v>0.46836958669507761</v>
      </c>
      <c r="FH335" s="18">
        <f t="shared" si="702"/>
        <v>0.45457392879798536</v>
      </c>
      <c r="FI335" s="18">
        <f t="shared" si="703"/>
        <v>0.44144972586034553</v>
      </c>
      <c r="FJ335" s="18">
        <f t="shared" si="704"/>
        <v>0.4285546323696347</v>
      </c>
      <c r="FK335" s="18">
        <f t="shared" si="705"/>
        <v>0.41630106733923017</v>
      </c>
      <c r="FL335" s="18">
        <f t="shared" si="706"/>
        <v>0.40427377838081757</v>
      </c>
      <c r="FM335" s="18">
        <f t="shared" si="707"/>
        <v>0.39285545251748488</v>
      </c>
      <c r="FN335" s="18">
        <f t="shared" si="708"/>
        <v>0.38165733344719865</v>
      </c>
      <c r="FO335" s="18">
        <f t="shared" si="709"/>
        <v>0.37097651629484424</v>
      </c>
      <c r="FP335" s="18">
        <f t="shared" si="710"/>
        <v>0.3605672370430511</v>
      </c>
      <c r="FQ335" s="18">
        <f t="shared" si="711"/>
        <v>0.35069823385781357</v>
      </c>
      <c r="FR335" s="18">
        <f t="shared" si="712"/>
        <v>0.3410310380597229</v>
      </c>
      <c r="FS335" s="18">
        <f t="shared" si="713"/>
        <v>0.33186975056879775</v>
      </c>
      <c r="FT335" s="18">
        <f t="shared" si="714"/>
        <v>0.32289930360017366</v>
      </c>
      <c r="FU335" s="18">
        <f t="shared" si="715"/>
        <v>26.790286138655585</v>
      </c>
      <c r="FV335" s="18">
        <f t="shared" si="716"/>
        <v>0</v>
      </c>
      <c r="FW335" s="18">
        <f t="shared" si="717"/>
        <v>0</v>
      </c>
      <c r="FX335" s="18">
        <f t="shared" si="718"/>
        <v>0</v>
      </c>
      <c r="FY335" s="18">
        <f t="shared" si="719"/>
        <v>0</v>
      </c>
      <c r="FZ335" s="18">
        <f t="shared" si="720"/>
        <v>0</v>
      </c>
      <c r="GA335" s="18">
        <f t="shared" si="721"/>
        <v>0</v>
      </c>
      <c r="GB335" s="18">
        <f t="shared" si="722"/>
        <v>0</v>
      </c>
      <c r="GC335" s="18">
        <f t="shared" si="723"/>
        <v>0</v>
      </c>
      <c r="GD335" s="18">
        <f t="shared" si="724"/>
        <v>0</v>
      </c>
      <c r="GE335" s="18">
        <f t="shared" si="725"/>
        <v>0</v>
      </c>
    </row>
    <row r="336" spans="1:187" x14ac:dyDescent="0.2">
      <c r="A336">
        <v>333</v>
      </c>
      <c r="B336" s="16">
        <f>Bonds!B336</f>
        <v>55380</v>
      </c>
      <c r="C336" s="17">
        <f>Bonds!C336</f>
        <v>2</v>
      </c>
      <c r="D336">
        <f>Bonds!Q336</f>
        <v>50</v>
      </c>
      <c r="E336">
        <f t="shared" si="605"/>
        <v>0</v>
      </c>
      <c r="F336" s="16">
        <f>IF(1&gt;$D336,"",IF($E336=1,EOMONTH(EDATE(Bonds!$I336,6*(1-1)),0),EDATE(Bonds!$I336,6*(1-1))))</f>
        <v>46433</v>
      </c>
      <c r="G336" s="16">
        <f>IF(2&gt;$D336,"",IF($E336=1,EOMONTH(EDATE(Bonds!$I336,6*(2-1)),0),EDATE(Bonds!$I336,6*(2-1))))</f>
        <v>46614</v>
      </c>
      <c r="H336" s="16">
        <f>IF(3&gt;$D336,"",IF($E336=1,EOMONTH(EDATE(Bonds!$I336,6*(3-1)),0),EDATE(Bonds!$I336,6*(3-1))))</f>
        <v>46798</v>
      </c>
      <c r="I336" s="16">
        <f>IF(4&gt;$D336,"",IF($E336=1,EOMONTH(EDATE(Bonds!$I336,6*(4-1)),0),EDATE(Bonds!$I336,6*(4-1))))</f>
        <v>46980</v>
      </c>
      <c r="J336" s="16">
        <f>IF(5&gt;$D336,"",IF($E336=1,EOMONTH(EDATE(Bonds!$I336,6*(5-1)),0),EDATE(Bonds!$I336,6*(5-1))))</f>
        <v>47164</v>
      </c>
      <c r="K336" s="16">
        <f>IF(6&gt;$D336,"",IF($E336=1,EOMONTH(EDATE(Bonds!$I336,6*(6-1)),0),EDATE(Bonds!$I336,6*(6-1))))</f>
        <v>47345</v>
      </c>
      <c r="L336" s="16">
        <f>IF(7&gt;$D336,"",IF($E336=1,EOMONTH(EDATE(Bonds!$I336,6*(7-1)),0),EDATE(Bonds!$I336,6*(7-1))))</f>
        <v>47529</v>
      </c>
      <c r="M336" s="16">
        <f>IF(8&gt;$D336,"",IF($E336=1,EOMONTH(EDATE(Bonds!$I336,6*(8-1)),0),EDATE(Bonds!$I336,6*(8-1))))</f>
        <v>47710</v>
      </c>
      <c r="N336" s="16">
        <f>IF(9&gt;$D336,"",IF($E336=1,EOMONTH(EDATE(Bonds!$I336,6*(9-1)),0),EDATE(Bonds!$I336,6*(9-1))))</f>
        <v>47894</v>
      </c>
      <c r="O336" s="16">
        <f>IF(10&gt;$D336,"",IF($E336=1,EOMONTH(EDATE(Bonds!$I336,6*(10-1)),0),EDATE(Bonds!$I336,6*(10-1))))</f>
        <v>48075</v>
      </c>
      <c r="P336" s="16">
        <f>IF(11&gt;$D336,"",IF($E336=1,EOMONTH(EDATE(Bonds!$I336,6*(11-1)),0),EDATE(Bonds!$I336,6*(11-1))))</f>
        <v>48259</v>
      </c>
      <c r="Q336" s="16">
        <f>IF(12&gt;$D336,"",IF($E336=1,EOMONTH(EDATE(Bonds!$I336,6*(12-1)),0),EDATE(Bonds!$I336,6*(12-1))))</f>
        <v>48441</v>
      </c>
      <c r="R336" s="16">
        <f>IF(13&gt;$D336,"",IF($E336=1,EOMONTH(EDATE(Bonds!$I336,6*(13-1)),0),EDATE(Bonds!$I336,6*(13-1))))</f>
        <v>48625</v>
      </c>
      <c r="S336" s="16">
        <f>IF(14&gt;$D336,"",IF($E336=1,EOMONTH(EDATE(Bonds!$I336,6*(14-1)),0),EDATE(Bonds!$I336,6*(14-1))))</f>
        <v>48806</v>
      </c>
      <c r="T336" s="16">
        <f>IF(15&gt;$D336,"",IF($E336=1,EOMONTH(EDATE(Bonds!$I336,6*(15-1)),0),EDATE(Bonds!$I336,6*(15-1))))</f>
        <v>48990</v>
      </c>
      <c r="U336" s="16">
        <f>IF(16&gt;$D336,"",IF($E336=1,EOMONTH(EDATE(Bonds!$I336,6*(16-1)),0),EDATE(Bonds!$I336,6*(16-1))))</f>
        <v>49171</v>
      </c>
      <c r="V336" s="16">
        <f>IF(17&gt;$D336,"",IF($E336=1,EOMONTH(EDATE(Bonds!$I336,6*(17-1)),0),EDATE(Bonds!$I336,6*(17-1))))</f>
        <v>49355</v>
      </c>
      <c r="W336" s="16">
        <f>IF(18&gt;$D336,"",IF($E336=1,EOMONTH(EDATE(Bonds!$I336,6*(18-1)),0),EDATE(Bonds!$I336,6*(18-1))))</f>
        <v>49536</v>
      </c>
      <c r="X336" s="16">
        <f>IF(19&gt;$D336,"",IF($E336=1,EOMONTH(EDATE(Bonds!$I336,6*(19-1)),0),EDATE(Bonds!$I336,6*(19-1))))</f>
        <v>49720</v>
      </c>
      <c r="Y336" s="16">
        <f>IF(20&gt;$D336,"",IF($E336=1,EOMONTH(EDATE(Bonds!$I336,6*(20-1)),0),EDATE(Bonds!$I336,6*(20-1))))</f>
        <v>49902</v>
      </c>
      <c r="Z336" s="16">
        <f>IF(21&gt;$D336,"",IF($E336=1,EOMONTH(EDATE(Bonds!$I336,6*(21-1)),0),EDATE(Bonds!$I336,6*(21-1))))</f>
        <v>50086</v>
      </c>
      <c r="AA336" s="16">
        <f>IF(22&gt;$D336,"",IF($E336=1,EOMONTH(EDATE(Bonds!$I336,6*(22-1)),0),EDATE(Bonds!$I336,6*(22-1))))</f>
        <v>50267</v>
      </c>
      <c r="AB336" s="16">
        <f>IF(23&gt;$D336,"",IF($E336=1,EOMONTH(EDATE(Bonds!$I336,6*(23-1)),0),EDATE(Bonds!$I336,6*(23-1))))</f>
        <v>50451</v>
      </c>
      <c r="AC336" s="16">
        <f>IF(24&gt;$D336,"",IF($E336=1,EOMONTH(EDATE(Bonds!$I336,6*(24-1)),0),EDATE(Bonds!$I336,6*(24-1))))</f>
        <v>50632</v>
      </c>
      <c r="AD336" s="16">
        <f>IF(25&gt;$D336,"",IF($E336=1,EOMONTH(EDATE(Bonds!$I336,6*(25-1)),0),EDATE(Bonds!$I336,6*(25-1))))</f>
        <v>50816</v>
      </c>
      <c r="AE336" s="16">
        <f>IF(26&gt;$D336,"",IF($E336=1,EOMONTH(EDATE(Bonds!$I336,6*(26-1)),0),EDATE(Bonds!$I336,6*(26-1))))</f>
        <v>50997</v>
      </c>
      <c r="AF336" s="16">
        <f>IF(27&gt;$D336,"",IF($E336=1,EOMONTH(EDATE(Bonds!$I336,6*(27-1)),0),EDATE(Bonds!$I336,6*(27-1))))</f>
        <v>51181</v>
      </c>
      <c r="AG336" s="16">
        <f>IF(28&gt;$D336,"",IF($E336=1,EOMONTH(EDATE(Bonds!$I336,6*(28-1)),0),EDATE(Bonds!$I336,6*(28-1))))</f>
        <v>51363</v>
      </c>
      <c r="AH336" s="16">
        <f>IF(29&gt;$D336,"",IF($E336=1,EOMONTH(EDATE(Bonds!$I336,6*(29-1)),0),EDATE(Bonds!$I336,6*(29-1))))</f>
        <v>51547</v>
      </c>
      <c r="AI336" s="16">
        <f>IF(30&gt;$D336,"",IF($E336=1,EOMONTH(EDATE(Bonds!$I336,6*(30-1)),0),EDATE(Bonds!$I336,6*(30-1))))</f>
        <v>51728</v>
      </c>
      <c r="AJ336" s="16">
        <f>IF(31&gt;$D336,"",IF($E336=1,EOMONTH(EDATE(Bonds!$I336,6*(31-1)),0),EDATE(Bonds!$I336,6*(31-1))))</f>
        <v>51912</v>
      </c>
      <c r="AK336" s="16">
        <f>IF(32&gt;$D336,"",IF($E336=1,EOMONTH(EDATE(Bonds!$I336,6*(32-1)),0),EDATE(Bonds!$I336,6*(32-1))))</f>
        <v>52093</v>
      </c>
      <c r="AL336" s="16">
        <f>IF(33&gt;$D336,"",IF($E336=1,EOMONTH(EDATE(Bonds!$I336,6*(33-1)),0),EDATE(Bonds!$I336,6*(33-1))))</f>
        <v>52277</v>
      </c>
      <c r="AM336" s="16">
        <f>IF(34&gt;$D336,"",IF($E336=1,EOMONTH(EDATE(Bonds!$I336,6*(34-1)),0),EDATE(Bonds!$I336,6*(34-1))))</f>
        <v>52458</v>
      </c>
      <c r="AN336" s="16">
        <f>IF(35&gt;$D336,"",IF($E336=1,EOMONTH(EDATE(Bonds!$I336,6*(35-1)),0),EDATE(Bonds!$I336,6*(35-1))))</f>
        <v>52642</v>
      </c>
      <c r="AO336" s="16">
        <f>IF(36&gt;$D336,"",IF($E336=1,EOMONTH(EDATE(Bonds!$I336,6*(36-1)),0),EDATE(Bonds!$I336,6*(36-1))))</f>
        <v>52824</v>
      </c>
      <c r="AP336" s="16">
        <f>IF(37&gt;$D336,"",IF($E336=1,EOMONTH(EDATE(Bonds!$I336,6*(37-1)),0),EDATE(Bonds!$I336,6*(37-1))))</f>
        <v>53008</v>
      </c>
      <c r="AQ336" s="16">
        <f>IF(38&gt;$D336,"",IF($E336=1,EOMONTH(EDATE(Bonds!$I336,6*(38-1)),0),EDATE(Bonds!$I336,6*(38-1))))</f>
        <v>53189</v>
      </c>
      <c r="AR336" s="16">
        <f>IF(39&gt;$D336,"",IF($E336=1,EOMONTH(EDATE(Bonds!$I336,6*(39-1)),0),EDATE(Bonds!$I336,6*(39-1))))</f>
        <v>53373</v>
      </c>
      <c r="AS336" s="16">
        <f>IF(40&gt;$D336,"",IF($E336=1,EOMONTH(EDATE(Bonds!$I336,6*(40-1)),0),EDATE(Bonds!$I336,6*(40-1))))</f>
        <v>53554</v>
      </c>
      <c r="AT336" s="16">
        <f>IF(41&gt;$D336,"",IF($E336=1,EOMONTH(EDATE(Bonds!$I336,6*(41-1)),0),EDATE(Bonds!$I336,6*(41-1))))</f>
        <v>53738</v>
      </c>
      <c r="AU336" s="16">
        <f>IF(42&gt;$D336,"",IF($E336=1,EOMONTH(EDATE(Bonds!$I336,6*(42-1)),0),EDATE(Bonds!$I336,6*(42-1))))</f>
        <v>53919</v>
      </c>
      <c r="AV336" s="16">
        <f>IF(43&gt;$D336,"",IF($E336=1,EOMONTH(EDATE(Bonds!$I336,6*(43-1)),0),EDATE(Bonds!$I336,6*(43-1))))</f>
        <v>54103</v>
      </c>
      <c r="AW336" s="16">
        <f>IF(44&gt;$D336,"",IF($E336=1,EOMONTH(EDATE(Bonds!$I336,6*(44-1)),0),EDATE(Bonds!$I336,6*(44-1))))</f>
        <v>54285</v>
      </c>
      <c r="AX336" s="16">
        <f>IF(45&gt;$D336,"",IF($E336=1,EOMONTH(EDATE(Bonds!$I336,6*(45-1)),0),EDATE(Bonds!$I336,6*(45-1))))</f>
        <v>54469</v>
      </c>
      <c r="AY336" s="16">
        <f>IF(46&gt;$D336,"",IF($E336=1,EOMONTH(EDATE(Bonds!$I336,6*(46-1)),0),EDATE(Bonds!$I336,6*(46-1))))</f>
        <v>54650</v>
      </c>
      <c r="AZ336" s="16">
        <f>IF(47&gt;$D336,"",IF($E336=1,EOMONTH(EDATE(Bonds!$I336,6*(47-1)),0),EDATE(Bonds!$I336,6*(47-1))))</f>
        <v>54834</v>
      </c>
      <c r="BA336" s="16">
        <f>IF(48&gt;$D336,"",IF($E336=1,EOMONTH(EDATE(Bonds!$I336,6*(48-1)),0),EDATE(Bonds!$I336,6*(48-1))))</f>
        <v>55015</v>
      </c>
      <c r="BB336" s="16">
        <f>IF(49&gt;$D336,"",IF($E336=1,EOMONTH(EDATE(Bonds!$I336,6*(49-1)),0),EDATE(Bonds!$I336,6*(49-1))))</f>
        <v>55199</v>
      </c>
      <c r="BC336" s="16">
        <f>IF(50&gt;$D336,"",IF($E336=1,EOMONTH(EDATE(Bonds!$I336,6*(50-1)),0),EDATE(Bonds!$I336,6*(50-1))))</f>
        <v>55380</v>
      </c>
      <c r="BD336" s="16" t="str">
        <f>IF(51&gt;$D336,"",IF($E336=1,EOMONTH(EDATE(Bonds!$I336,6*(51-1)),0),EDATE(Bonds!$I336,6*(51-1))))</f>
        <v/>
      </c>
      <c r="BE336" s="16" t="str">
        <f>IF(52&gt;$D336,"",IF($E336=1,EOMONTH(EDATE(Bonds!$I336,6*(52-1)),0),EDATE(Bonds!$I336,6*(52-1))))</f>
        <v/>
      </c>
      <c r="BF336" s="16" t="str">
        <f>IF(53&gt;$D336,"",IF($E336=1,EOMONTH(EDATE(Bonds!$I336,6*(53-1)),0),EDATE(Bonds!$I336,6*(53-1))))</f>
        <v/>
      </c>
      <c r="BG336" s="16" t="str">
        <f>IF(54&gt;$D336,"",IF($E336=1,EOMONTH(EDATE(Bonds!$I336,6*(54-1)),0),EDATE(Bonds!$I336,6*(54-1))))</f>
        <v/>
      </c>
      <c r="BH336" s="16" t="str">
        <f>IF(55&gt;$D336,"",IF($E336=1,EOMONTH(EDATE(Bonds!$I336,6*(55-1)),0),EDATE(Bonds!$I336,6*(55-1))))</f>
        <v/>
      </c>
      <c r="BI336" s="16" t="str">
        <f>IF(56&gt;$D336,"",IF($E336=1,EOMONTH(EDATE(Bonds!$I336,6*(56-1)),0),EDATE(Bonds!$I336,6*(56-1))))</f>
        <v/>
      </c>
      <c r="BJ336" s="16" t="str">
        <f>IF(57&gt;$D336,"",IF($E336=1,EOMONTH(EDATE(Bonds!$I336,6*(57-1)),0),EDATE(Bonds!$I336,6*(57-1))))</f>
        <v/>
      </c>
      <c r="BK336" s="16" t="str">
        <f>IF(58&gt;$D336,"",IF($E336=1,EOMONTH(EDATE(Bonds!$I336,6*(58-1)),0),EDATE(Bonds!$I336,6*(58-1))))</f>
        <v/>
      </c>
      <c r="BL336" s="16" t="str">
        <f>IF(59&gt;$D336,"",IF($E336=1,EOMONTH(EDATE(Bonds!$I336,6*(59-1)),0),EDATE(Bonds!$I336,6*(59-1))))</f>
        <v/>
      </c>
      <c r="BM336" s="16" t="str">
        <f>IF(60&gt;$D336,"",IF($E336=1,EOMONTH(EDATE(Bonds!$I336,6*(60-1)),0),EDATE(Bonds!$I336,6*(60-1))))</f>
        <v/>
      </c>
      <c r="BO336" s="22">
        <f t="shared" si="606"/>
        <v>3.9020657449939315E-2</v>
      </c>
      <c r="BP336" s="22">
        <f t="shared" si="607"/>
        <v>4.1110910077221674E-2</v>
      </c>
      <c r="BQ336" s="22">
        <f t="shared" si="608"/>
        <v>4.2474903504774571E-2</v>
      </c>
      <c r="BR336" s="22">
        <f t="shared" si="609"/>
        <v>4.3324176224102208E-2</v>
      </c>
      <c r="BS336" s="22">
        <f t="shared" si="610"/>
        <v>4.3859676958404203E-2</v>
      </c>
      <c r="BT336" s="22">
        <f t="shared" si="611"/>
        <v>4.4193064657407355E-2</v>
      </c>
      <c r="BU336" s="22">
        <f t="shared" si="612"/>
        <v>4.4421617888674783E-2</v>
      </c>
      <c r="BV336" s="22">
        <f t="shared" si="613"/>
        <v>4.4594344852586863E-2</v>
      </c>
      <c r="BW336" s="22">
        <f t="shared" si="614"/>
        <v>4.4754437131412791E-2</v>
      </c>
      <c r="BX336" s="22">
        <f t="shared" si="615"/>
        <v>4.4919387561918309E-2</v>
      </c>
      <c r="BY336" s="22">
        <f t="shared" si="616"/>
        <v>4.5107990909957416E-2</v>
      </c>
      <c r="BZ336" s="22">
        <f t="shared" si="617"/>
        <v>4.5321776780841601E-2</v>
      </c>
      <c r="CA336" s="22">
        <f t="shared" si="618"/>
        <v>4.5567503306295901E-2</v>
      </c>
      <c r="CB336" s="22">
        <f t="shared" si="619"/>
        <v>4.583740404551357E-2</v>
      </c>
      <c r="CC336" s="22">
        <f t="shared" si="620"/>
        <v>4.6137769365832942E-2</v>
      </c>
      <c r="CD336" s="22">
        <f t="shared" si="621"/>
        <v>4.645521716226661E-2</v>
      </c>
      <c r="CE336" s="22">
        <f t="shared" si="622"/>
        <v>4.6796125322790962E-2</v>
      </c>
      <c r="CF336" s="22">
        <f t="shared" si="623"/>
        <v>4.7145200785802852E-2</v>
      </c>
      <c r="CG336" s="22">
        <f t="shared" si="624"/>
        <v>4.7509852279928627E-2</v>
      </c>
      <c r="CH336" s="22">
        <f t="shared" si="625"/>
        <v>4.7876381656252784E-2</v>
      </c>
      <c r="CI336" s="22">
        <f t="shared" si="626"/>
        <v>4.8249241487260196E-2</v>
      </c>
      <c r="CJ336" s="22">
        <f t="shared" si="627"/>
        <v>4.8615125031018294E-2</v>
      </c>
      <c r="CK336" s="22">
        <f t="shared" si="628"/>
        <v>4.8983317960358812E-2</v>
      </c>
      <c r="CL336" s="22">
        <f t="shared" si="629"/>
        <v>4.9339393167434041E-2</v>
      </c>
      <c r="CM336" s="22">
        <f t="shared" si="630"/>
        <v>4.9693029322884663E-2</v>
      </c>
      <c r="CN336" s="22">
        <f t="shared" si="631"/>
        <v>5.0030933085680324E-2</v>
      </c>
      <c r="CO336" s="22">
        <f t="shared" si="632"/>
        <v>5.0362800518050539E-2</v>
      </c>
      <c r="CP336" s="22">
        <f t="shared" si="633"/>
        <v>5.0678294681596112E-2</v>
      </c>
      <c r="CQ336" s="22">
        <f t="shared" si="634"/>
        <v>5.098334388969953E-2</v>
      </c>
      <c r="CR336" s="22">
        <f t="shared" si="635"/>
        <v>5.1268996476874704E-2</v>
      </c>
      <c r="CS336" s="22">
        <f t="shared" si="636"/>
        <v>5.1544114925173128E-2</v>
      </c>
      <c r="CT336" s="22">
        <f t="shared" si="637"/>
        <v>5.1799291672985331E-2</v>
      </c>
      <c r="CU336" s="22">
        <f t="shared" si="638"/>
        <v>5.2042679103669207E-2</v>
      </c>
      <c r="CV336" s="22">
        <f t="shared" si="639"/>
        <v>5.2266158686805723E-2</v>
      </c>
      <c r="CW336" s="22">
        <f t="shared" si="640"/>
        <v>5.2477056134175359E-2</v>
      </c>
      <c r="CX336" s="22">
        <f t="shared" si="641"/>
        <v>5.2669514104062953E-2</v>
      </c>
      <c r="CY336" s="22">
        <f t="shared" si="642"/>
        <v>5.2847844618136262E-2</v>
      </c>
      <c r="CZ336" s="22">
        <f t="shared" si="643"/>
        <v>5.3007476521395709E-2</v>
      </c>
      <c r="DA336" s="22">
        <f t="shared" si="644"/>
        <v>5.3153901035930796E-2</v>
      </c>
      <c r="DB336" s="22">
        <f t="shared" si="645"/>
        <v>5.3282582625279684E-2</v>
      </c>
      <c r="DC336" s="22">
        <f t="shared" si="646"/>
        <v>5.3398068687222244E-2</v>
      </c>
      <c r="DD336" s="22">
        <f t="shared" si="647"/>
        <v>5.34968988888972E-2</v>
      </c>
      <c r="DE336" s="22">
        <f t="shared" si="648"/>
        <v>5.3582686441866624E-2</v>
      </c>
      <c r="DF336" s="22">
        <f t="shared" si="649"/>
        <v>5.3653333270063788E-2</v>
      </c>
      <c r="DG336" s="22">
        <f t="shared" si="650"/>
        <v>5.371076609011436E-2</v>
      </c>
      <c r="DH336" s="22">
        <f t="shared" si="651"/>
        <v>5.3753914283111069E-2</v>
      </c>
      <c r="DI336" s="22">
        <f t="shared" si="652"/>
        <v>5.3784600716668671E-2</v>
      </c>
      <c r="DJ336" s="22">
        <f t="shared" si="653"/>
        <v>5.3802214354255647E-2</v>
      </c>
      <c r="DK336" s="22">
        <f t="shared" si="654"/>
        <v>5.3807740631488084E-2</v>
      </c>
      <c r="DL336" s="22">
        <f t="shared" si="655"/>
        <v>5.3801393447618494E-2</v>
      </c>
      <c r="DM336" s="22" t="str">
        <f t="shared" si="656"/>
        <v/>
      </c>
      <c r="DN336" s="22" t="str">
        <f t="shared" si="657"/>
        <v/>
      </c>
      <c r="DO336" s="22" t="str">
        <f t="shared" si="658"/>
        <v/>
      </c>
      <c r="DP336" s="22" t="str">
        <f t="shared" si="659"/>
        <v/>
      </c>
      <c r="DQ336" s="22" t="str">
        <f t="shared" si="660"/>
        <v/>
      </c>
      <c r="DR336" s="22" t="str">
        <f t="shared" si="661"/>
        <v/>
      </c>
      <c r="DS336" s="22" t="str">
        <f t="shared" si="662"/>
        <v/>
      </c>
      <c r="DT336" s="22" t="str">
        <f t="shared" si="663"/>
        <v/>
      </c>
      <c r="DU336" s="22" t="str">
        <f t="shared" si="664"/>
        <v/>
      </c>
      <c r="DV336" s="22" t="str">
        <f t="shared" si="665"/>
        <v/>
      </c>
      <c r="DX336" s="18">
        <f t="shared" si="666"/>
        <v>0.98304051331556497</v>
      </c>
      <c r="DY336" s="18">
        <f t="shared" si="667"/>
        <v>0.96232049689161936</v>
      </c>
      <c r="DZ336" s="18">
        <f t="shared" si="668"/>
        <v>0.94073476958860136</v>
      </c>
      <c r="EA336" s="18">
        <f t="shared" si="669"/>
        <v>0.91950634372000417</v>
      </c>
      <c r="EB336" s="18">
        <f t="shared" si="670"/>
        <v>0.89846666229767047</v>
      </c>
      <c r="EC336" s="18">
        <f t="shared" si="671"/>
        <v>0.87827596349292691</v>
      </c>
      <c r="ED336" s="18">
        <f t="shared" si="672"/>
        <v>0.85825068649918201</v>
      </c>
      <c r="EE336" s="18">
        <f t="shared" si="673"/>
        <v>0.83898091104730321</v>
      </c>
      <c r="EF336" s="18">
        <f t="shared" si="674"/>
        <v>0.81974763620133251</v>
      </c>
      <c r="EG336" s="18">
        <f t="shared" si="675"/>
        <v>0.80110247916956945</v>
      </c>
      <c r="EH336" s="18">
        <f t="shared" si="676"/>
        <v>0.78236264621822194</v>
      </c>
      <c r="EI336" s="18">
        <f t="shared" si="677"/>
        <v>0.76399125428425574</v>
      </c>
      <c r="EJ336" s="18">
        <f t="shared" si="678"/>
        <v>0.74555266697723777</v>
      </c>
      <c r="EK336" s="18">
        <f t="shared" si="679"/>
        <v>0.72753074047338206</v>
      </c>
      <c r="EL336" s="18">
        <f t="shared" si="680"/>
        <v>0.70932464144312424</v>
      </c>
      <c r="EM336" s="18">
        <f t="shared" si="681"/>
        <v>0.69153487396127866</v>
      </c>
      <c r="EN336" s="18">
        <f t="shared" si="682"/>
        <v>0.67358654587841982</v>
      </c>
      <c r="EO336" s="18">
        <f t="shared" si="683"/>
        <v>0.65608483383303395</v>
      </c>
      <c r="EP336" s="18">
        <f t="shared" si="684"/>
        <v>0.63847341878732988</v>
      </c>
      <c r="EQ336" s="18">
        <f t="shared" si="685"/>
        <v>0.62125771383337702</v>
      </c>
      <c r="ER336" s="18">
        <f t="shared" si="686"/>
        <v>0.60408561982676801</v>
      </c>
      <c r="ES336" s="18">
        <f t="shared" si="687"/>
        <v>0.58744694657100527</v>
      </c>
      <c r="ET336" s="18">
        <f t="shared" si="688"/>
        <v>0.57081435798232016</v>
      </c>
      <c r="EU336" s="18">
        <f t="shared" si="689"/>
        <v>0.55475205478260425</v>
      </c>
      <c r="EV336" s="18">
        <f t="shared" si="690"/>
        <v>0.53874763171490769</v>
      </c>
      <c r="EW336" s="18">
        <f t="shared" si="691"/>
        <v>0.52334015305720583</v>
      </c>
      <c r="EX336" s="18">
        <f t="shared" si="692"/>
        <v>0.5080338541363022</v>
      </c>
      <c r="EY336" s="18">
        <f t="shared" si="693"/>
        <v>0.49325981646142125</v>
      </c>
      <c r="EZ336" s="18">
        <f t="shared" si="694"/>
        <v>0.47870324726100855</v>
      </c>
      <c r="FA336" s="18">
        <f t="shared" si="695"/>
        <v>0.4647639265857294</v>
      </c>
      <c r="FB336" s="18">
        <f t="shared" si="696"/>
        <v>0.45098496755183293</v>
      </c>
      <c r="FC336" s="18">
        <f t="shared" si="697"/>
        <v>0.43781871393222871</v>
      </c>
      <c r="FD336" s="18">
        <f t="shared" si="698"/>
        <v>0.42482989995013398</v>
      </c>
      <c r="FE336" s="18">
        <f t="shared" si="699"/>
        <v>0.41244154243066294</v>
      </c>
      <c r="FF336" s="18">
        <f t="shared" si="700"/>
        <v>0.40024089071508329</v>
      </c>
      <c r="FG336" s="18">
        <f t="shared" si="701"/>
        <v>0.3885592725408632</v>
      </c>
      <c r="FH336" s="18">
        <f t="shared" si="702"/>
        <v>0.37713527937465169</v>
      </c>
      <c r="FI336" s="18">
        <f t="shared" si="703"/>
        <v>0.36627064171480239</v>
      </c>
      <c r="FJ336" s="18">
        <f t="shared" si="704"/>
        <v>0.35559864155687743</v>
      </c>
      <c r="FK336" s="18">
        <f t="shared" si="705"/>
        <v>0.34546013061896469</v>
      </c>
      <c r="FL336" s="18">
        <f t="shared" si="706"/>
        <v>0.33551110384402283</v>
      </c>
      <c r="FM336" s="18">
        <f t="shared" si="707"/>
        <v>0.32606774691339863</v>
      </c>
      <c r="FN336" s="18">
        <f t="shared" si="708"/>
        <v>0.31680820315221847</v>
      </c>
      <c r="FO336" s="18">
        <f t="shared" si="709"/>
        <v>0.30797785001315786</v>
      </c>
      <c r="FP336" s="18">
        <f t="shared" si="710"/>
        <v>0.29937323211268607</v>
      </c>
      <c r="FQ336" s="18">
        <f t="shared" si="711"/>
        <v>0.29121625294076892</v>
      </c>
      <c r="FR336" s="18">
        <f t="shared" si="712"/>
        <v>0.28322695030635842</v>
      </c>
      <c r="FS336" s="18">
        <f t="shared" si="713"/>
        <v>0.27565646388367615</v>
      </c>
      <c r="FT336" s="18">
        <f t="shared" si="714"/>
        <v>0.26824427472445428</v>
      </c>
      <c r="FU336" s="18">
        <f t="shared" si="715"/>
        <v>26.383502250389729</v>
      </c>
      <c r="FV336" s="18">
        <f t="shared" si="716"/>
        <v>0</v>
      </c>
      <c r="FW336" s="18">
        <f t="shared" si="717"/>
        <v>0</v>
      </c>
      <c r="FX336" s="18">
        <f t="shared" si="718"/>
        <v>0</v>
      </c>
      <c r="FY336" s="18">
        <f t="shared" si="719"/>
        <v>0</v>
      </c>
      <c r="FZ336" s="18">
        <f t="shared" si="720"/>
        <v>0</v>
      </c>
      <c r="GA336" s="18">
        <f t="shared" si="721"/>
        <v>0</v>
      </c>
      <c r="GB336" s="18">
        <f t="shared" si="722"/>
        <v>0</v>
      </c>
      <c r="GC336" s="18">
        <f t="shared" si="723"/>
        <v>0</v>
      </c>
      <c r="GD336" s="18">
        <f t="shared" si="724"/>
        <v>0</v>
      </c>
      <c r="GE336" s="18">
        <f t="shared" si="725"/>
        <v>0</v>
      </c>
    </row>
    <row r="337" spans="1:187" x14ac:dyDescent="0.2">
      <c r="A337">
        <v>334</v>
      </c>
      <c r="B337" s="16">
        <f>Bonds!B337</f>
        <v>55472</v>
      </c>
      <c r="C337" s="17">
        <f>Bonds!C337</f>
        <v>1.875</v>
      </c>
      <c r="D337">
        <f>Bonds!Q337</f>
        <v>51</v>
      </c>
      <c r="E337">
        <f t="shared" si="605"/>
        <v>0</v>
      </c>
      <c r="F337" s="16">
        <f>IF(1&gt;$D337,"",IF($E337=1,EOMONTH(EDATE(Bonds!$I337,6*(1-1)),0),EDATE(Bonds!$I337,6*(1-1))))</f>
        <v>46341</v>
      </c>
      <c r="G337" s="16">
        <f>IF(2&gt;$D337,"",IF($E337=1,EOMONTH(EDATE(Bonds!$I337,6*(2-1)),0),EDATE(Bonds!$I337,6*(2-1))))</f>
        <v>46522</v>
      </c>
      <c r="H337" s="16">
        <f>IF(3&gt;$D337,"",IF($E337=1,EOMONTH(EDATE(Bonds!$I337,6*(3-1)),0),EDATE(Bonds!$I337,6*(3-1))))</f>
        <v>46706</v>
      </c>
      <c r="I337" s="16">
        <f>IF(4&gt;$D337,"",IF($E337=1,EOMONTH(EDATE(Bonds!$I337,6*(4-1)),0),EDATE(Bonds!$I337,6*(4-1))))</f>
        <v>46888</v>
      </c>
      <c r="J337" s="16">
        <f>IF(5&gt;$D337,"",IF($E337=1,EOMONTH(EDATE(Bonds!$I337,6*(5-1)),0),EDATE(Bonds!$I337,6*(5-1))))</f>
        <v>47072</v>
      </c>
      <c r="K337" s="16">
        <f>IF(6&gt;$D337,"",IF($E337=1,EOMONTH(EDATE(Bonds!$I337,6*(6-1)),0),EDATE(Bonds!$I337,6*(6-1))))</f>
        <v>47253</v>
      </c>
      <c r="L337" s="16">
        <f>IF(7&gt;$D337,"",IF($E337=1,EOMONTH(EDATE(Bonds!$I337,6*(7-1)),0),EDATE(Bonds!$I337,6*(7-1))))</f>
        <v>47437</v>
      </c>
      <c r="M337" s="16">
        <f>IF(8&gt;$D337,"",IF($E337=1,EOMONTH(EDATE(Bonds!$I337,6*(8-1)),0),EDATE(Bonds!$I337,6*(8-1))))</f>
        <v>47618</v>
      </c>
      <c r="N337" s="16">
        <f>IF(9&gt;$D337,"",IF($E337=1,EOMONTH(EDATE(Bonds!$I337,6*(9-1)),0),EDATE(Bonds!$I337,6*(9-1))))</f>
        <v>47802</v>
      </c>
      <c r="O337" s="16">
        <f>IF(10&gt;$D337,"",IF($E337=1,EOMONTH(EDATE(Bonds!$I337,6*(10-1)),0),EDATE(Bonds!$I337,6*(10-1))))</f>
        <v>47983</v>
      </c>
      <c r="P337" s="16">
        <f>IF(11&gt;$D337,"",IF($E337=1,EOMONTH(EDATE(Bonds!$I337,6*(11-1)),0),EDATE(Bonds!$I337,6*(11-1))))</f>
        <v>48167</v>
      </c>
      <c r="Q337" s="16">
        <f>IF(12&gt;$D337,"",IF($E337=1,EOMONTH(EDATE(Bonds!$I337,6*(12-1)),0),EDATE(Bonds!$I337,6*(12-1))))</f>
        <v>48349</v>
      </c>
      <c r="R337" s="16">
        <f>IF(13&gt;$D337,"",IF($E337=1,EOMONTH(EDATE(Bonds!$I337,6*(13-1)),0),EDATE(Bonds!$I337,6*(13-1))))</f>
        <v>48533</v>
      </c>
      <c r="S337" s="16">
        <f>IF(14&gt;$D337,"",IF($E337=1,EOMONTH(EDATE(Bonds!$I337,6*(14-1)),0),EDATE(Bonds!$I337,6*(14-1))))</f>
        <v>48714</v>
      </c>
      <c r="T337" s="16">
        <f>IF(15&gt;$D337,"",IF($E337=1,EOMONTH(EDATE(Bonds!$I337,6*(15-1)),0),EDATE(Bonds!$I337,6*(15-1))))</f>
        <v>48898</v>
      </c>
      <c r="U337" s="16">
        <f>IF(16&gt;$D337,"",IF($E337=1,EOMONTH(EDATE(Bonds!$I337,6*(16-1)),0),EDATE(Bonds!$I337,6*(16-1))))</f>
        <v>49079</v>
      </c>
      <c r="V337" s="16">
        <f>IF(17&gt;$D337,"",IF($E337=1,EOMONTH(EDATE(Bonds!$I337,6*(17-1)),0),EDATE(Bonds!$I337,6*(17-1))))</f>
        <v>49263</v>
      </c>
      <c r="W337" s="16">
        <f>IF(18&gt;$D337,"",IF($E337=1,EOMONTH(EDATE(Bonds!$I337,6*(18-1)),0),EDATE(Bonds!$I337,6*(18-1))))</f>
        <v>49444</v>
      </c>
      <c r="X337" s="16">
        <f>IF(19&gt;$D337,"",IF($E337=1,EOMONTH(EDATE(Bonds!$I337,6*(19-1)),0),EDATE(Bonds!$I337,6*(19-1))))</f>
        <v>49628</v>
      </c>
      <c r="Y337" s="16">
        <f>IF(20&gt;$D337,"",IF($E337=1,EOMONTH(EDATE(Bonds!$I337,6*(20-1)),0),EDATE(Bonds!$I337,6*(20-1))))</f>
        <v>49810</v>
      </c>
      <c r="Z337" s="16">
        <f>IF(21&gt;$D337,"",IF($E337=1,EOMONTH(EDATE(Bonds!$I337,6*(21-1)),0),EDATE(Bonds!$I337,6*(21-1))))</f>
        <v>49994</v>
      </c>
      <c r="AA337" s="16">
        <f>IF(22&gt;$D337,"",IF($E337=1,EOMONTH(EDATE(Bonds!$I337,6*(22-1)),0),EDATE(Bonds!$I337,6*(22-1))))</f>
        <v>50175</v>
      </c>
      <c r="AB337" s="16">
        <f>IF(23&gt;$D337,"",IF($E337=1,EOMONTH(EDATE(Bonds!$I337,6*(23-1)),0),EDATE(Bonds!$I337,6*(23-1))))</f>
        <v>50359</v>
      </c>
      <c r="AC337" s="16">
        <f>IF(24&gt;$D337,"",IF($E337=1,EOMONTH(EDATE(Bonds!$I337,6*(24-1)),0),EDATE(Bonds!$I337,6*(24-1))))</f>
        <v>50540</v>
      </c>
      <c r="AD337" s="16">
        <f>IF(25&gt;$D337,"",IF($E337=1,EOMONTH(EDATE(Bonds!$I337,6*(25-1)),0),EDATE(Bonds!$I337,6*(25-1))))</f>
        <v>50724</v>
      </c>
      <c r="AE337" s="16">
        <f>IF(26&gt;$D337,"",IF($E337=1,EOMONTH(EDATE(Bonds!$I337,6*(26-1)),0),EDATE(Bonds!$I337,6*(26-1))))</f>
        <v>50905</v>
      </c>
      <c r="AF337" s="16">
        <f>IF(27&gt;$D337,"",IF($E337=1,EOMONTH(EDATE(Bonds!$I337,6*(27-1)),0),EDATE(Bonds!$I337,6*(27-1))))</f>
        <v>51089</v>
      </c>
      <c r="AG337" s="16">
        <f>IF(28&gt;$D337,"",IF($E337=1,EOMONTH(EDATE(Bonds!$I337,6*(28-1)),0),EDATE(Bonds!$I337,6*(28-1))))</f>
        <v>51271</v>
      </c>
      <c r="AH337" s="16">
        <f>IF(29&gt;$D337,"",IF($E337=1,EOMONTH(EDATE(Bonds!$I337,6*(29-1)),0),EDATE(Bonds!$I337,6*(29-1))))</f>
        <v>51455</v>
      </c>
      <c r="AI337" s="16">
        <f>IF(30&gt;$D337,"",IF($E337=1,EOMONTH(EDATE(Bonds!$I337,6*(30-1)),0),EDATE(Bonds!$I337,6*(30-1))))</f>
        <v>51636</v>
      </c>
      <c r="AJ337" s="16">
        <f>IF(31&gt;$D337,"",IF($E337=1,EOMONTH(EDATE(Bonds!$I337,6*(31-1)),0),EDATE(Bonds!$I337,6*(31-1))))</f>
        <v>51820</v>
      </c>
      <c r="AK337" s="16">
        <f>IF(32&gt;$D337,"",IF($E337=1,EOMONTH(EDATE(Bonds!$I337,6*(32-1)),0),EDATE(Bonds!$I337,6*(32-1))))</f>
        <v>52001</v>
      </c>
      <c r="AL337" s="16">
        <f>IF(33&gt;$D337,"",IF($E337=1,EOMONTH(EDATE(Bonds!$I337,6*(33-1)),0),EDATE(Bonds!$I337,6*(33-1))))</f>
        <v>52185</v>
      </c>
      <c r="AM337" s="16">
        <f>IF(34&gt;$D337,"",IF($E337=1,EOMONTH(EDATE(Bonds!$I337,6*(34-1)),0),EDATE(Bonds!$I337,6*(34-1))))</f>
        <v>52366</v>
      </c>
      <c r="AN337" s="16">
        <f>IF(35&gt;$D337,"",IF($E337=1,EOMONTH(EDATE(Bonds!$I337,6*(35-1)),0),EDATE(Bonds!$I337,6*(35-1))))</f>
        <v>52550</v>
      </c>
      <c r="AO337" s="16">
        <f>IF(36&gt;$D337,"",IF($E337=1,EOMONTH(EDATE(Bonds!$I337,6*(36-1)),0),EDATE(Bonds!$I337,6*(36-1))))</f>
        <v>52732</v>
      </c>
      <c r="AP337" s="16">
        <f>IF(37&gt;$D337,"",IF($E337=1,EOMONTH(EDATE(Bonds!$I337,6*(37-1)),0),EDATE(Bonds!$I337,6*(37-1))))</f>
        <v>52916</v>
      </c>
      <c r="AQ337" s="16">
        <f>IF(38&gt;$D337,"",IF($E337=1,EOMONTH(EDATE(Bonds!$I337,6*(38-1)),0),EDATE(Bonds!$I337,6*(38-1))))</f>
        <v>53097</v>
      </c>
      <c r="AR337" s="16">
        <f>IF(39&gt;$D337,"",IF($E337=1,EOMONTH(EDATE(Bonds!$I337,6*(39-1)),0),EDATE(Bonds!$I337,6*(39-1))))</f>
        <v>53281</v>
      </c>
      <c r="AS337" s="16">
        <f>IF(40&gt;$D337,"",IF($E337=1,EOMONTH(EDATE(Bonds!$I337,6*(40-1)),0),EDATE(Bonds!$I337,6*(40-1))))</f>
        <v>53462</v>
      </c>
      <c r="AT337" s="16">
        <f>IF(41&gt;$D337,"",IF($E337=1,EOMONTH(EDATE(Bonds!$I337,6*(41-1)),0),EDATE(Bonds!$I337,6*(41-1))))</f>
        <v>53646</v>
      </c>
      <c r="AU337" s="16">
        <f>IF(42&gt;$D337,"",IF($E337=1,EOMONTH(EDATE(Bonds!$I337,6*(42-1)),0),EDATE(Bonds!$I337,6*(42-1))))</f>
        <v>53827</v>
      </c>
      <c r="AV337" s="16">
        <f>IF(43&gt;$D337,"",IF($E337=1,EOMONTH(EDATE(Bonds!$I337,6*(43-1)),0),EDATE(Bonds!$I337,6*(43-1))))</f>
        <v>54011</v>
      </c>
      <c r="AW337" s="16">
        <f>IF(44&gt;$D337,"",IF($E337=1,EOMONTH(EDATE(Bonds!$I337,6*(44-1)),0),EDATE(Bonds!$I337,6*(44-1))))</f>
        <v>54193</v>
      </c>
      <c r="AX337" s="16">
        <f>IF(45&gt;$D337,"",IF($E337=1,EOMONTH(EDATE(Bonds!$I337,6*(45-1)),0),EDATE(Bonds!$I337,6*(45-1))))</f>
        <v>54377</v>
      </c>
      <c r="AY337" s="16">
        <f>IF(46&gt;$D337,"",IF($E337=1,EOMONTH(EDATE(Bonds!$I337,6*(46-1)),0),EDATE(Bonds!$I337,6*(46-1))))</f>
        <v>54558</v>
      </c>
      <c r="AZ337" s="16">
        <f>IF(47&gt;$D337,"",IF($E337=1,EOMONTH(EDATE(Bonds!$I337,6*(47-1)),0),EDATE(Bonds!$I337,6*(47-1))))</f>
        <v>54742</v>
      </c>
      <c r="BA337" s="16">
        <f>IF(48&gt;$D337,"",IF($E337=1,EOMONTH(EDATE(Bonds!$I337,6*(48-1)),0),EDATE(Bonds!$I337,6*(48-1))))</f>
        <v>54923</v>
      </c>
      <c r="BB337" s="16">
        <f>IF(49&gt;$D337,"",IF($E337=1,EOMONTH(EDATE(Bonds!$I337,6*(49-1)),0),EDATE(Bonds!$I337,6*(49-1))))</f>
        <v>55107</v>
      </c>
      <c r="BC337" s="16">
        <f>IF(50&gt;$D337,"",IF($E337=1,EOMONTH(EDATE(Bonds!$I337,6*(50-1)),0),EDATE(Bonds!$I337,6*(50-1))))</f>
        <v>55288</v>
      </c>
      <c r="BD337" s="16">
        <f>IF(51&gt;$D337,"",IF($E337=1,EOMONTH(EDATE(Bonds!$I337,6*(51-1)),0),EDATE(Bonds!$I337,6*(51-1))))</f>
        <v>55472</v>
      </c>
      <c r="BE337" s="16" t="str">
        <f>IF(52&gt;$D337,"",IF($E337=1,EOMONTH(EDATE(Bonds!$I337,6*(52-1)),0),EDATE(Bonds!$I337,6*(52-1))))</f>
        <v/>
      </c>
      <c r="BF337" s="16" t="str">
        <f>IF(53&gt;$D337,"",IF($E337=1,EOMONTH(EDATE(Bonds!$I337,6*(53-1)),0),EDATE(Bonds!$I337,6*(53-1))))</f>
        <v/>
      </c>
      <c r="BG337" s="16" t="str">
        <f>IF(54&gt;$D337,"",IF($E337=1,EOMONTH(EDATE(Bonds!$I337,6*(54-1)),0),EDATE(Bonds!$I337,6*(54-1))))</f>
        <v/>
      </c>
      <c r="BH337" s="16" t="str">
        <f>IF(55&gt;$D337,"",IF($E337=1,EOMONTH(EDATE(Bonds!$I337,6*(55-1)),0),EDATE(Bonds!$I337,6*(55-1))))</f>
        <v/>
      </c>
      <c r="BI337" s="16" t="str">
        <f>IF(56&gt;$D337,"",IF($E337=1,EOMONTH(EDATE(Bonds!$I337,6*(56-1)),0),EDATE(Bonds!$I337,6*(56-1))))</f>
        <v/>
      </c>
      <c r="BJ337" s="16" t="str">
        <f>IF(57&gt;$D337,"",IF($E337=1,EOMONTH(EDATE(Bonds!$I337,6*(57-1)),0),EDATE(Bonds!$I337,6*(57-1))))</f>
        <v/>
      </c>
      <c r="BK337" s="16" t="str">
        <f>IF(58&gt;$D337,"",IF($E337=1,EOMONTH(EDATE(Bonds!$I337,6*(58-1)),0),EDATE(Bonds!$I337,6*(58-1))))</f>
        <v/>
      </c>
      <c r="BL337" s="16" t="str">
        <f>IF(59&gt;$D337,"",IF($E337=1,EOMONTH(EDATE(Bonds!$I337,6*(59-1)),0),EDATE(Bonds!$I337,6*(59-1))))</f>
        <v/>
      </c>
      <c r="BM337" s="16" t="str">
        <f>IF(60&gt;$D337,"",IF($E337=1,EOMONTH(EDATE(Bonds!$I337,6*(60-1)),0),EDATE(Bonds!$I337,6*(60-1))))</f>
        <v/>
      </c>
      <c r="BO337" s="22">
        <f t="shared" si="606"/>
        <v>3.7565785405683505E-2</v>
      </c>
      <c r="BP337" s="22">
        <f t="shared" si="607"/>
        <v>4.0160676278393273E-2</v>
      </c>
      <c r="BQ337" s="22">
        <f t="shared" si="608"/>
        <v>4.1870554774944578E-2</v>
      </c>
      <c r="BR337" s="22">
        <f t="shared" si="609"/>
        <v>4.2944346408813706E-2</v>
      </c>
      <c r="BS337" s="22">
        <f t="shared" si="610"/>
        <v>4.3623509349526628E-2</v>
      </c>
      <c r="BT337" s="22">
        <f t="shared" si="611"/>
        <v>4.4041581237153717E-2</v>
      </c>
      <c r="BU337" s="22">
        <f t="shared" si="612"/>
        <v>4.4317074211346924E-2</v>
      </c>
      <c r="BV337" s="22">
        <f t="shared" si="613"/>
        <v>4.4510349250378764E-2</v>
      </c>
      <c r="BW337" s="22">
        <f t="shared" si="614"/>
        <v>4.4674613164434704E-2</v>
      </c>
      <c r="BX337" s="22">
        <f t="shared" si="615"/>
        <v>4.4833625781918747E-2</v>
      </c>
      <c r="BY337" s="22">
        <f t="shared" si="616"/>
        <v>4.5010512910652625E-2</v>
      </c>
      <c r="BZ337" s="22">
        <f t="shared" si="617"/>
        <v>4.5210114329299472E-2</v>
      </c>
      <c r="CA337" s="22">
        <f t="shared" si="618"/>
        <v>4.5440922075908718E-2</v>
      </c>
      <c r="CB337" s="22">
        <f t="shared" si="619"/>
        <v>4.5696854602848114E-2</v>
      </c>
      <c r="CC337" s="22">
        <f t="shared" si="620"/>
        <v>4.5984524498779974E-2</v>
      </c>
      <c r="CD337" s="22">
        <f t="shared" si="621"/>
        <v>4.6291383442721178E-2</v>
      </c>
      <c r="CE337" s="22">
        <f t="shared" si="622"/>
        <v>4.6623645537634352E-2</v>
      </c>
      <c r="CF337" s="22">
        <f t="shared" si="623"/>
        <v>4.6966325803694697E-2</v>
      </c>
      <c r="CG337" s="22">
        <f t="shared" si="624"/>
        <v>4.7326545055286634E-2</v>
      </c>
      <c r="CH337" s="22">
        <f t="shared" si="625"/>
        <v>4.7690605889772114E-2</v>
      </c>
      <c r="CI337" s="22">
        <f t="shared" si="626"/>
        <v>4.8062733545475515E-2</v>
      </c>
      <c r="CJ337" s="22">
        <f t="shared" si="627"/>
        <v>4.8429443223478592E-2</v>
      </c>
      <c r="CK337" s="22">
        <f t="shared" si="628"/>
        <v>4.8799858255796857E-2</v>
      </c>
      <c r="CL337" s="22">
        <f t="shared" si="629"/>
        <v>4.9159299064806136E-2</v>
      </c>
      <c r="CM337" s="22">
        <f t="shared" si="630"/>
        <v>4.9517382545170303E-2</v>
      </c>
      <c r="CN337" s="22">
        <f t="shared" si="631"/>
        <v>4.986051383334713E-2</v>
      </c>
      <c r="CO337" s="22">
        <f t="shared" si="632"/>
        <v>5.0198416914347857E-2</v>
      </c>
      <c r="CP337" s="22">
        <f t="shared" si="633"/>
        <v>5.0520467743513063E-2</v>
      </c>
      <c r="CQ337" s="22">
        <f t="shared" si="634"/>
        <v>5.0832622154490456E-2</v>
      </c>
      <c r="CR337" s="22">
        <f t="shared" si="635"/>
        <v>5.1125631182393605E-2</v>
      </c>
      <c r="CS337" s="22">
        <f t="shared" si="636"/>
        <v>5.140851143245688E-2</v>
      </c>
      <c r="CT337" s="22">
        <f t="shared" si="637"/>
        <v>5.1671525730408396E-2</v>
      </c>
      <c r="CU337" s="22">
        <f t="shared" si="638"/>
        <v>5.1923018464972291E-2</v>
      </c>
      <c r="CV337" s="22">
        <f t="shared" si="639"/>
        <v>5.2154549575212379E-2</v>
      </c>
      <c r="CW337" s="22">
        <f t="shared" si="640"/>
        <v>5.2373661446977436E-2</v>
      </c>
      <c r="CX337" s="22">
        <f t="shared" si="641"/>
        <v>5.2574231354615371E-2</v>
      </c>
      <c r="CY337" s="22">
        <f t="shared" si="642"/>
        <v>5.2760712961394216E-2</v>
      </c>
      <c r="CZ337" s="22">
        <f t="shared" si="643"/>
        <v>5.29282837997146E-2</v>
      </c>
      <c r="DA337" s="22">
        <f t="shared" si="644"/>
        <v>5.3082672355175761E-2</v>
      </c>
      <c r="DB337" s="22">
        <f t="shared" si="645"/>
        <v>5.3219062249532649E-2</v>
      </c>
      <c r="DC337" s="22">
        <f t="shared" si="646"/>
        <v>5.3342238524867601E-2</v>
      </c>
      <c r="DD337" s="22">
        <f t="shared" si="647"/>
        <v>5.3448475761631316E-2</v>
      </c>
      <c r="DE337" s="22">
        <f t="shared" si="648"/>
        <v>5.3541620883853808E-2</v>
      </c>
      <c r="DF337" s="22">
        <f t="shared" si="649"/>
        <v>5.3619365202149487E-2</v>
      </c>
      <c r="DG337" s="22">
        <f t="shared" si="650"/>
        <v>5.3683784107770652E-2</v>
      </c>
      <c r="DH337" s="22">
        <f t="shared" si="651"/>
        <v>5.3733613326575724E-2</v>
      </c>
      <c r="DI337" s="22">
        <f t="shared" si="652"/>
        <v>5.377089329950533E-2</v>
      </c>
      <c r="DJ337" s="22">
        <f t="shared" si="653"/>
        <v>5.3794795486645806E-2</v>
      </c>
      <c r="DK337" s="22">
        <f t="shared" si="654"/>
        <v>5.3806512386313586E-2</v>
      </c>
      <c r="DL337" s="22">
        <f t="shared" si="655"/>
        <v>5.3806055630081624E-2</v>
      </c>
      <c r="DM337" s="22">
        <f t="shared" si="656"/>
        <v>5.3793812882559404E-2</v>
      </c>
      <c r="DN337" s="22" t="str">
        <f t="shared" si="657"/>
        <v/>
      </c>
      <c r="DO337" s="22" t="str">
        <f t="shared" si="658"/>
        <v/>
      </c>
      <c r="DP337" s="22" t="str">
        <f t="shared" si="659"/>
        <v/>
      </c>
      <c r="DQ337" s="22" t="str">
        <f t="shared" si="660"/>
        <v/>
      </c>
      <c r="DR337" s="22" t="str">
        <f t="shared" si="661"/>
        <v/>
      </c>
      <c r="DS337" s="22" t="str">
        <f t="shared" si="662"/>
        <v/>
      </c>
      <c r="DT337" s="22" t="str">
        <f t="shared" si="663"/>
        <v/>
      </c>
      <c r="DU337" s="22" t="str">
        <f t="shared" si="664"/>
        <v/>
      </c>
      <c r="DV337" s="22" t="str">
        <f t="shared" si="665"/>
        <v/>
      </c>
      <c r="DX337" s="18">
        <f t="shared" si="666"/>
        <v>0.93096175836510131</v>
      </c>
      <c r="DY337" s="18">
        <f t="shared" si="667"/>
        <v>0.9121637045555645</v>
      </c>
      <c r="DZ337" s="18">
        <f t="shared" si="668"/>
        <v>0.89207094249102636</v>
      </c>
      <c r="EA337" s="18">
        <f t="shared" si="669"/>
        <v>0.87206021510059473</v>
      </c>
      <c r="EB337" s="18">
        <f t="shared" si="670"/>
        <v>0.85211637095603121</v>
      </c>
      <c r="EC337" s="18">
        <f t="shared" si="671"/>
        <v>0.83294542912756819</v>
      </c>
      <c r="ED337" s="18">
        <f t="shared" si="672"/>
        <v>0.81394092278289643</v>
      </c>
      <c r="EE337" s="18">
        <f t="shared" si="673"/>
        <v>0.79568165067531971</v>
      </c>
      <c r="EF337" s="18">
        <f t="shared" si="674"/>
        <v>0.77749169891189351</v>
      </c>
      <c r="EG337" s="18">
        <f t="shared" si="675"/>
        <v>0.75989046040964758</v>
      </c>
      <c r="EH337" s="18">
        <f t="shared" si="676"/>
        <v>0.74222717093829804</v>
      </c>
      <c r="EI337" s="18">
        <f t="shared" si="677"/>
        <v>0.72493100958869272</v>
      </c>
      <c r="EJ337" s="18">
        <f t="shared" si="678"/>
        <v>0.70758412568087381</v>
      </c>
      <c r="EK337" s="18">
        <f t="shared" si="679"/>
        <v>0.69063482985853275</v>
      </c>
      <c r="EL337" s="18">
        <f t="shared" si="680"/>
        <v>0.67351221780411852</v>
      </c>
      <c r="EM337" s="18">
        <f t="shared" si="681"/>
        <v>0.65677652828140565</v>
      </c>
      <c r="EN337" s="18">
        <f t="shared" si="682"/>
        <v>0.63988346413290564</v>
      </c>
      <c r="EO337" s="18">
        <f t="shared" si="683"/>
        <v>0.62340024494179758</v>
      </c>
      <c r="EP337" s="18">
        <f t="shared" si="684"/>
        <v>0.6068013842115153</v>
      </c>
      <c r="EQ337" s="18">
        <f t="shared" si="685"/>
        <v>0.59056233189681973</v>
      </c>
      <c r="ER337" s="18">
        <f t="shared" si="686"/>
        <v>0.57435072743391158</v>
      </c>
      <c r="ES337" s="18">
        <f t="shared" si="687"/>
        <v>0.55862930144081979</v>
      </c>
      <c r="ET337" s="18">
        <f t="shared" si="688"/>
        <v>0.54290032625684603</v>
      </c>
      <c r="EU337" s="18">
        <f t="shared" si="689"/>
        <v>0.52769810498715652</v>
      </c>
      <c r="EV337" s="18">
        <f t="shared" si="690"/>
        <v>0.51253859675433788</v>
      </c>
      <c r="EW337" s="18">
        <f t="shared" si="691"/>
        <v>0.49793340673987124</v>
      </c>
      <c r="EX337" s="18">
        <f t="shared" si="692"/>
        <v>0.48341365436942402</v>
      </c>
      <c r="EY337" s="18">
        <f t="shared" si="693"/>
        <v>0.46938924942791888</v>
      </c>
      <c r="EZ337" s="18">
        <f t="shared" si="694"/>
        <v>0.45556244149043867</v>
      </c>
      <c r="FA337" s="18">
        <f t="shared" si="695"/>
        <v>0.44231405215841491</v>
      </c>
      <c r="FB337" s="18">
        <f t="shared" si="696"/>
        <v>0.42921082393877635</v>
      </c>
      <c r="FC337" s="18">
        <f t="shared" si="697"/>
        <v>0.41668382402353776</v>
      </c>
      <c r="FD337" s="18">
        <f t="shared" si="698"/>
        <v>0.40431978567699534</v>
      </c>
      <c r="FE337" s="18">
        <f t="shared" si="699"/>
        <v>0.39252216339663265</v>
      </c>
      <c r="FF337" s="18">
        <f t="shared" si="700"/>
        <v>0.38089862760278881</v>
      </c>
      <c r="FG337" s="18">
        <f t="shared" si="701"/>
        <v>0.36976546318032444</v>
      </c>
      <c r="FH337" s="18">
        <f t="shared" si="702"/>
        <v>0.35887415431419895</v>
      </c>
      <c r="FI337" s="18">
        <f t="shared" si="703"/>
        <v>0.34851294146869383</v>
      </c>
      <c r="FJ337" s="18">
        <f t="shared" si="704"/>
        <v>0.33833260450234315</v>
      </c>
      <c r="FK337" s="18">
        <f t="shared" si="705"/>
        <v>0.32865873737307644</v>
      </c>
      <c r="FL337" s="18">
        <f t="shared" si="706"/>
        <v>0.3191635092480139</v>
      </c>
      <c r="FM337" s="18">
        <f t="shared" si="707"/>
        <v>0.31014904146117228</v>
      </c>
      <c r="FN337" s="18">
        <f t="shared" si="708"/>
        <v>0.30130842114252526</v>
      </c>
      <c r="FO337" s="18">
        <f t="shared" si="709"/>
        <v>0.29287619707487705</v>
      </c>
      <c r="FP337" s="18">
        <f t="shared" si="710"/>
        <v>0.28465834503398774</v>
      </c>
      <c r="FQ337" s="18">
        <f t="shared" si="711"/>
        <v>0.27686702672985281</v>
      </c>
      <c r="FR337" s="18">
        <f t="shared" si="712"/>
        <v>0.26923503004714966</v>
      </c>
      <c r="FS337" s="18">
        <f t="shared" si="713"/>
        <v>0.26200243465957718</v>
      </c>
      <c r="FT337" s="18">
        <f t="shared" si="714"/>
        <v>0.25492050284224232</v>
      </c>
      <c r="FU337" s="18">
        <f t="shared" si="715"/>
        <v>0.2482114219146595</v>
      </c>
      <c r="FV337" s="18">
        <f t="shared" si="716"/>
        <v>26.016996824785327</v>
      </c>
      <c r="FW337" s="18">
        <f t="shared" si="717"/>
        <v>0</v>
      </c>
      <c r="FX337" s="18">
        <f t="shared" si="718"/>
        <v>0</v>
      </c>
      <c r="FY337" s="18">
        <f t="shared" si="719"/>
        <v>0</v>
      </c>
      <c r="FZ337" s="18">
        <f t="shared" si="720"/>
        <v>0</v>
      </c>
      <c r="GA337" s="18">
        <f t="shared" si="721"/>
        <v>0</v>
      </c>
      <c r="GB337" s="18">
        <f t="shared" si="722"/>
        <v>0</v>
      </c>
      <c r="GC337" s="18">
        <f t="shared" si="723"/>
        <v>0</v>
      </c>
      <c r="GD337" s="18">
        <f t="shared" si="724"/>
        <v>0</v>
      </c>
      <c r="GE337" s="18">
        <f t="shared" si="725"/>
        <v>0</v>
      </c>
    </row>
    <row r="338" spans="1:187" x14ac:dyDescent="0.2">
      <c r="A338">
        <v>335</v>
      </c>
      <c r="B338" s="16">
        <f>Bonds!B338</f>
        <v>55564</v>
      </c>
      <c r="C338" s="17">
        <f>Bonds!C338</f>
        <v>2.25</v>
      </c>
      <c r="D338">
        <f>Bonds!Q338</f>
        <v>51</v>
      </c>
      <c r="E338">
        <f t="shared" si="605"/>
        <v>0</v>
      </c>
      <c r="F338" s="16">
        <f>IF(1&gt;$D338,"",IF($E338=1,EOMONTH(EDATE(Bonds!$I338,6*(1-1)),0),EDATE(Bonds!$I338,6*(1-1))))</f>
        <v>46433</v>
      </c>
      <c r="G338" s="16">
        <f>IF(2&gt;$D338,"",IF($E338=1,EOMONTH(EDATE(Bonds!$I338,6*(2-1)),0),EDATE(Bonds!$I338,6*(2-1))))</f>
        <v>46614</v>
      </c>
      <c r="H338" s="16">
        <f>IF(3&gt;$D338,"",IF($E338=1,EOMONTH(EDATE(Bonds!$I338,6*(3-1)),0),EDATE(Bonds!$I338,6*(3-1))))</f>
        <v>46798</v>
      </c>
      <c r="I338" s="16">
        <f>IF(4&gt;$D338,"",IF($E338=1,EOMONTH(EDATE(Bonds!$I338,6*(4-1)),0),EDATE(Bonds!$I338,6*(4-1))))</f>
        <v>46980</v>
      </c>
      <c r="J338" s="16">
        <f>IF(5&gt;$D338,"",IF($E338=1,EOMONTH(EDATE(Bonds!$I338,6*(5-1)),0),EDATE(Bonds!$I338,6*(5-1))))</f>
        <v>47164</v>
      </c>
      <c r="K338" s="16">
        <f>IF(6&gt;$D338,"",IF($E338=1,EOMONTH(EDATE(Bonds!$I338,6*(6-1)),0),EDATE(Bonds!$I338,6*(6-1))))</f>
        <v>47345</v>
      </c>
      <c r="L338" s="16">
        <f>IF(7&gt;$D338,"",IF($E338=1,EOMONTH(EDATE(Bonds!$I338,6*(7-1)),0),EDATE(Bonds!$I338,6*(7-1))))</f>
        <v>47529</v>
      </c>
      <c r="M338" s="16">
        <f>IF(8&gt;$D338,"",IF($E338=1,EOMONTH(EDATE(Bonds!$I338,6*(8-1)),0),EDATE(Bonds!$I338,6*(8-1))))</f>
        <v>47710</v>
      </c>
      <c r="N338" s="16">
        <f>IF(9&gt;$D338,"",IF($E338=1,EOMONTH(EDATE(Bonds!$I338,6*(9-1)),0),EDATE(Bonds!$I338,6*(9-1))))</f>
        <v>47894</v>
      </c>
      <c r="O338" s="16">
        <f>IF(10&gt;$D338,"",IF($E338=1,EOMONTH(EDATE(Bonds!$I338,6*(10-1)),0),EDATE(Bonds!$I338,6*(10-1))))</f>
        <v>48075</v>
      </c>
      <c r="P338" s="16">
        <f>IF(11&gt;$D338,"",IF($E338=1,EOMONTH(EDATE(Bonds!$I338,6*(11-1)),0),EDATE(Bonds!$I338,6*(11-1))))</f>
        <v>48259</v>
      </c>
      <c r="Q338" s="16">
        <f>IF(12&gt;$D338,"",IF($E338=1,EOMONTH(EDATE(Bonds!$I338,6*(12-1)),0),EDATE(Bonds!$I338,6*(12-1))))</f>
        <v>48441</v>
      </c>
      <c r="R338" s="16">
        <f>IF(13&gt;$D338,"",IF($E338=1,EOMONTH(EDATE(Bonds!$I338,6*(13-1)),0),EDATE(Bonds!$I338,6*(13-1))))</f>
        <v>48625</v>
      </c>
      <c r="S338" s="16">
        <f>IF(14&gt;$D338,"",IF($E338=1,EOMONTH(EDATE(Bonds!$I338,6*(14-1)),0),EDATE(Bonds!$I338,6*(14-1))))</f>
        <v>48806</v>
      </c>
      <c r="T338" s="16">
        <f>IF(15&gt;$D338,"",IF($E338=1,EOMONTH(EDATE(Bonds!$I338,6*(15-1)),0),EDATE(Bonds!$I338,6*(15-1))))</f>
        <v>48990</v>
      </c>
      <c r="U338" s="16">
        <f>IF(16&gt;$D338,"",IF($E338=1,EOMONTH(EDATE(Bonds!$I338,6*(16-1)),0),EDATE(Bonds!$I338,6*(16-1))))</f>
        <v>49171</v>
      </c>
      <c r="V338" s="16">
        <f>IF(17&gt;$D338,"",IF($E338=1,EOMONTH(EDATE(Bonds!$I338,6*(17-1)),0),EDATE(Bonds!$I338,6*(17-1))))</f>
        <v>49355</v>
      </c>
      <c r="W338" s="16">
        <f>IF(18&gt;$D338,"",IF($E338=1,EOMONTH(EDATE(Bonds!$I338,6*(18-1)),0),EDATE(Bonds!$I338,6*(18-1))))</f>
        <v>49536</v>
      </c>
      <c r="X338" s="16">
        <f>IF(19&gt;$D338,"",IF($E338=1,EOMONTH(EDATE(Bonds!$I338,6*(19-1)),0),EDATE(Bonds!$I338,6*(19-1))))</f>
        <v>49720</v>
      </c>
      <c r="Y338" s="16">
        <f>IF(20&gt;$D338,"",IF($E338=1,EOMONTH(EDATE(Bonds!$I338,6*(20-1)),0),EDATE(Bonds!$I338,6*(20-1))))</f>
        <v>49902</v>
      </c>
      <c r="Z338" s="16">
        <f>IF(21&gt;$D338,"",IF($E338=1,EOMONTH(EDATE(Bonds!$I338,6*(21-1)),0),EDATE(Bonds!$I338,6*(21-1))))</f>
        <v>50086</v>
      </c>
      <c r="AA338" s="16">
        <f>IF(22&gt;$D338,"",IF($E338=1,EOMONTH(EDATE(Bonds!$I338,6*(22-1)),0),EDATE(Bonds!$I338,6*(22-1))))</f>
        <v>50267</v>
      </c>
      <c r="AB338" s="16">
        <f>IF(23&gt;$D338,"",IF($E338=1,EOMONTH(EDATE(Bonds!$I338,6*(23-1)),0),EDATE(Bonds!$I338,6*(23-1))))</f>
        <v>50451</v>
      </c>
      <c r="AC338" s="16">
        <f>IF(24&gt;$D338,"",IF($E338=1,EOMONTH(EDATE(Bonds!$I338,6*(24-1)),0),EDATE(Bonds!$I338,6*(24-1))))</f>
        <v>50632</v>
      </c>
      <c r="AD338" s="16">
        <f>IF(25&gt;$D338,"",IF($E338=1,EOMONTH(EDATE(Bonds!$I338,6*(25-1)),0),EDATE(Bonds!$I338,6*(25-1))))</f>
        <v>50816</v>
      </c>
      <c r="AE338" s="16">
        <f>IF(26&gt;$D338,"",IF($E338=1,EOMONTH(EDATE(Bonds!$I338,6*(26-1)),0),EDATE(Bonds!$I338,6*(26-1))))</f>
        <v>50997</v>
      </c>
      <c r="AF338" s="16">
        <f>IF(27&gt;$D338,"",IF($E338=1,EOMONTH(EDATE(Bonds!$I338,6*(27-1)),0),EDATE(Bonds!$I338,6*(27-1))))</f>
        <v>51181</v>
      </c>
      <c r="AG338" s="16">
        <f>IF(28&gt;$D338,"",IF($E338=1,EOMONTH(EDATE(Bonds!$I338,6*(28-1)),0),EDATE(Bonds!$I338,6*(28-1))))</f>
        <v>51363</v>
      </c>
      <c r="AH338" s="16">
        <f>IF(29&gt;$D338,"",IF($E338=1,EOMONTH(EDATE(Bonds!$I338,6*(29-1)),0),EDATE(Bonds!$I338,6*(29-1))))</f>
        <v>51547</v>
      </c>
      <c r="AI338" s="16">
        <f>IF(30&gt;$D338,"",IF($E338=1,EOMONTH(EDATE(Bonds!$I338,6*(30-1)),0),EDATE(Bonds!$I338,6*(30-1))))</f>
        <v>51728</v>
      </c>
      <c r="AJ338" s="16">
        <f>IF(31&gt;$D338,"",IF($E338=1,EOMONTH(EDATE(Bonds!$I338,6*(31-1)),0),EDATE(Bonds!$I338,6*(31-1))))</f>
        <v>51912</v>
      </c>
      <c r="AK338" s="16">
        <f>IF(32&gt;$D338,"",IF($E338=1,EOMONTH(EDATE(Bonds!$I338,6*(32-1)),0),EDATE(Bonds!$I338,6*(32-1))))</f>
        <v>52093</v>
      </c>
      <c r="AL338" s="16">
        <f>IF(33&gt;$D338,"",IF($E338=1,EOMONTH(EDATE(Bonds!$I338,6*(33-1)),0),EDATE(Bonds!$I338,6*(33-1))))</f>
        <v>52277</v>
      </c>
      <c r="AM338" s="16">
        <f>IF(34&gt;$D338,"",IF($E338=1,EOMONTH(EDATE(Bonds!$I338,6*(34-1)),0),EDATE(Bonds!$I338,6*(34-1))))</f>
        <v>52458</v>
      </c>
      <c r="AN338" s="16">
        <f>IF(35&gt;$D338,"",IF($E338=1,EOMONTH(EDATE(Bonds!$I338,6*(35-1)),0),EDATE(Bonds!$I338,6*(35-1))))</f>
        <v>52642</v>
      </c>
      <c r="AO338" s="16">
        <f>IF(36&gt;$D338,"",IF($E338=1,EOMONTH(EDATE(Bonds!$I338,6*(36-1)),0),EDATE(Bonds!$I338,6*(36-1))))</f>
        <v>52824</v>
      </c>
      <c r="AP338" s="16">
        <f>IF(37&gt;$D338,"",IF($E338=1,EOMONTH(EDATE(Bonds!$I338,6*(37-1)),0),EDATE(Bonds!$I338,6*(37-1))))</f>
        <v>53008</v>
      </c>
      <c r="AQ338" s="16">
        <f>IF(38&gt;$D338,"",IF($E338=1,EOMONTH(EDATE(Bonds!$I338,6*(38-1)),0),EDATE(Bonds!$I338,6*(38-1))))</f>
        <v>53189</v>
      </c>
      <c r="AR338" s="16">
        <f>IF(39&gt;$D338,"",IF($E338=1,EOMONTH(EDATE(Bonds!$I338,6*(39-1)),0),EDATE(Bonds!$I338,6*(39-1))))</f>
        <v>53373</v>
      </c>
      <c r="AS338" s="16">
        <f>IF(40&gt;$D338,"",IF($E338=1,EOMONTH(EDATE(Bonds!$I338,6*(40-1)),0),EDATE(Bonds!$I338,6*(40-1))))</f>
        <v>53554</v>
      </c>
      <c r="AT338" s="16">
        <f>IF(41&gt;$D338,"",IF($E338=1,EOMONTH(EDATE(Bonds!$I338,6*(41-1)),0),EDATE(Bonds!$I338,6*(41-1))))</f>
        <v>53738</v>
      </c>
      <c r="AU338" s="16">
        <f>IF(42&gt;$D338,"",IF($E338=1,EOMONTH(EDATE(Bonds!$I338,6*(42-1)),0),EDATE(Bonds!$I338,6*(42-1))))</f>
        <v>53919</v>
      </c>
      <c r="AV338" s="16">
        <f>IF(43&gt;$D338,"",IF($E338=1,EOMONTH(EDATE(Bonds!$I338,6*(43-1)),0),EDATE(Bonds!$I338,6*(43-1))))</f>
        <v>54103</v>
      </c>
      <c r="AW338" s="16">
        <f>IF(44&gt;$D338,"",IF($E338=1,EOMONTH(EDATE(Bonds!$I338,6*(44-1)),0),EDATE(Bonds!$I338,6*(44-1))))</f>
        <v>54285</v>
      </c>
      <c r="AX338" s="16">
        <f>IF(45&gt;$D338,"",IF($E338=1,EOMONTH(EDATE(Bonds!$I338,6*(45-1)),0),EDATE(Bonds!$I338,6*(45-1))))</f>
        <v>54469</v>
      </c>
      <c r="AY338" s="16">
        <f>IF(46&gt;$D338,"",IF($E338=1,EOMONTH(EDATE(Bonds!$I338,6*(46-1)),0),EDATE(Bonds!$I338,6*(46-1))))</f>
        <v>54650</v>
      </c>
      <c r="AZ338" s="16">
        <f>IF(47&gt;$D338,"",IF($E338=1,EOMONTH(EDATE(Bonds!$I338,6*(47-1)),0),EDATE(Bonds!$I338,6*(47-1))))</f>
        <v>54834</v>
      </c>
      <c r="BA338" s="16">
        <f>IF(48&gt;$D338,"",IF($E338=1,EOMONTH(EDATE(Bonds!$I338,6*(48-1)),0),EDATE(Bonds!$I338,6*(48-1))))</f>
        <v>55015</v>
      </c>
      <c r="BB338" s="16">
        <f>IF(49&gt;$D338,"",IF($E338=1,EOMONTH(EDATE(Bonds!$I338,6*(49-1)),0),EDATE(Bonds!$I338,6*(49-1))))</f>
        <v>55199</v>
      </c>
      <c r="BC338" s="16">
        <f>IF(50&gt;$D338,"",IF($E338=1,EOMONTH(EDATE(Bonds!$I338,6*(50-1)),0),EDATE(Bonds!$I338,6*(50-1))))</f>
        <v>55380</v>
      </c>
      <c r="BD338" s="16">
        <f>IF(51&gt;$D338,"",IF($E338=1,EOMONTH(EDATE(Bonds!$I338,6*(51-1)),0),EDATE(Bonds!$I338,6*(51-1))))</f>
        <v>55564</v>
      </c>
      <c r="BE338" s="16" t="str">
        <f>IF(52&gt;$D338,"",IF($E338=1,EOMONTH(EDATE(Bonds!$I338,6*(52-1)),0),EDATE(Bonds!$I338,6*(52-1))))</f>
        <v/>
      </c>
      <c r="BF338" s="16" t="str">
        <f>IF(53&gt;$D338,"",IF($E338=1,EOMONTH(EDATE(Bonds!$I338,6*(53-1)),0),EDATE(Bonds!$I338,6*(53-1))))</f>
        <v/>
      </c>
      <c r="BG338" s="16" t="str">
        <f>IF(54&gt;$D338,"",IF($E338=1,EOMONTH(EDATE(Bonds!$I338,6*(54-1)),0),EDATE(Bonds!$I338,6*(54-1))))</f>
        <v/>
      </c>
      <c r="BH338" s="16" t="str">
        <f>IF(55&gt;$D338,"",IF($E338=1,EOMONTH(EDATE(Bonds!$I338,6*(55-1)),0),EDATE(Bonds!$I338,6*(55-1))))</f>
        <v/>
      </c>
      <c r="BI338" s="16" t="str">
        <f>IF(56&gt;$D338,"",IF($E338=1,EOMONTH(EDATE(Bonds!$I338,6*(56-1)),0),EDATE(Bonds!$I338,6*(56-1))))</f>
        <v/>
      </c>
      <c r="BJ338" s="16" t="str">
        <f>IF(57&gt;$D338,"",IF($E338=1,EOMONTH(EDATE(Bonds!$I338,6*(57-1)),0),EDATE(Bonds!$I338,6*(57-1))))</f>
        <v/>
      </c>
      <c r="BK338" s="16" t="str">
        <f>IF(58&gt;$D338,"",IF($E338=1,EOMONTH(EDATE(Bonds!$I338,6*(58-1)),0),EDATE(Bonds!$I338,6*(58-1))))</f>
        <v/>
      </c>
      <c r="BL338" s="16" t="str">
        <f>IF(59&gt;$D338,"",IF($E338=1,EOMONTH(EDATE(Bonds!$I338,6*(59-1)),0),EDATE(Bonds!$I338,6*(59-1))))</f>
        <v/>
      </c>
      <c r="BM338" s="16" t="str">
        <f>IF(60&gt;$D338,"",IF($E338=1,EOMONTH(EDATE(Bonds!$I338,6*(60-1)),0),EDATE(Bonds!$I338,6*(60-1))))</f>
        <v/>
      </c>
      <c r="BO338" s="22">
        <f t="shared" si="606"/>
        <v>3.9020657449939315E-2</v>
      </c>
      <c r="BP338" s="22">
        <f t="shared" si="607"/>
        <v>4.1110910077221674E-2</v>
      </c>
      <c r="BQ338" s="22">
        <f t="shared" si="608"/>
        <v>4.2474903504774571E-2</v>
      </c>
      <c r="BR338" s="22">
        <f t="shared" si="609"/>
        <v>4.3324176224102208E-2</v>
      </c>
      <c r="BS338" s="22">
        <f t="shared" si="610"/>
        <v>4.3859676958404203E-2</v>
      </c>
      <c r="BT338" s="22">
        <f t="shared" si="611"/>
        <v>4.4193064657407355E-2</v>
      </c>
      <c r="BU338" s="22">
        <f t="shared" si="612"/>
        <v>4.4421617888674783E-2</v>
      </c>
      <c r="BV338" s="22">
        <f t="shared" si="613"/>
        <v>4.4594344852586863E-2</v>
      </c>
      <c r="BW338" s="22">
        <f t="shared" si="614"/>
        <v>4.4754437131412791E-2</v>
      </c>
      <c r="BX338" s="22">
        <f t="shared" si="615"/>
        <v>4.4919387561918309E-2</v>
      </c>
      <c r="BY338" s="22">
        <f t="shared" si="616"/>
        <v>4.5107990909957416E-2</v>
      </c>
      <c r="BZ338" s="22">
        <f t="shared" si="617"/>
        <v>4.5321776780841601E-2</v>
      </c>
      <c r="CA338" s="22">
        <f t="shared" si="618"/>
        <v>4.5567503306295901E-2</v>
      </c>
      <c r="CB338" s="22">
        <f t="shared" si="619"/>
        <v>4.583740404551357E-2</v>
      </c>
      <c r="CC338" s="22">
        <f t="shared" si="620"/>
        <v>4.6137769365832942E-2</v>
      </c>
      <c r="CD338" s="22">
        <f t="shared" si="621"/>
        <v>4.645521716226661E-2</v>
      </c>
      <c r="CE338" s="22">
        <f t="shared" si="622"/>
        <v>4.6796125322790962E-2</v>
      </c>
      <c r="CF338" s="22">
        <f t="shared" si="623"/>
        <v>4.7145200785802852E-2</v>
      </c>
      <c r="CG338" s="22">
        <f t="shared" si="624"/>
        <v>4.7509852279928627E-2</v>
      </c>
      <c r="CH338" s="22">
        <f t="shared" si="625"/>
        <v>4.7876381656252784E-2</v>
      </c>
      <c r="CI338" s="22">
        <f t="shared" si="626"/>
        <v>4.8249241487260196E-2</v>
      </c>
      <c r="CJ338" s="22">
        <f t="shared" si="627"/>
        <v>4.8615125031018294E-2</v>
      </c>
      <c r="CK338" s="22">
        <f t="shared" si="628"/>
        <v>4.8983317960358812E-2</v>
      </c>
      <c r="CL338" s="22">
        <f t="shared" si="629"/>
        <v>4.9339393167434041E-2</v>
      </c>
      <c r="CM338" s="22">
        <f t="shared" si="630"/>
        <v>4.9693029322884663E-2</v>
      </c>
      <c r="CN338" s="22">
        <f t="shared" si="631"/>
        <v>5.0030933085680324E-2</v>
      </c>
      <c r="CO338" s="22">
        <f t="shared" si="632"/>
        <v>5.0362800518050539E-2</v>
      </c>
      <c r="CP338" s="22">
        <f t="shared" si="633"/>
        <v>5.0678294681596112E-2</v>
      </c>
      <c r="CQ338" s="22">
        <f t="shared" si="634"/>
        <v>5.098334388969953E-2</v>
      </c>
      <c r="CR338" s="22">
        <f t="shared" si="635"/>
        <v>5.1268996476874704E-2</v>
      </c>
      <c r="CS338" s="22">
        <f t="shared" si="636"/>
        <v>5.1544114925173128E-2</v>
      </c>
      <c r="CT338" s="22">
        <f t="shared" si="637"/>
        <v>5.1799291672985331E-2</v>
      </c>
      <c r="CU338" s="22">
        <f t="shared" si="638"/>
        <v>5.2042679103669207E-2</v>
      </c>
      <c r="CV338" s="22">
        <f t="shared" si="639"/>
        <v>5.2266158686805723E-2</v>
      </c>
      <c r="CW338" s="22">
        <f t="shared" si="640"/>
        <v>5.2477056134175359E-2</v>
      </c>
      <c r="CX338" s="22">
        <f t="shared" si="641"/>
        <v>5.2669514104062953E-2</v>
      </c>
      <c r="CY338" s="22">
        <f t="shared" si="642"/>
        <v>5.2847844618136262E-2</v>
      </c>
      <c r="CZ338" s="22">
        <f t="shared" si="643"/>
        <v>5.3007476521395709E-2</v>
      </c>
      <c r="DA338" s="22">
        <f t="shared" si="644"/>
        <v>5.3153901035930796E-2</v>
      </c>
      <c r="DB338" s="22">
        <f t="shared" si="645"/>
        <v>5.3282582625279684E-2</v>
      </c>
      <c r="DC338" s="22">
        <f t="shared" si="646"/>
        <v>5.3398068687222244E-2</v>
      </c>
      <c r="DD338" s="22">
        <f t="shared" si="647"/>
        <v>5.34968988888972E-2</v>
      </c>
      <c r="DE338" s="22">
        <f t="shared" si="648"/>
        <v>5.3582686441866624E-2</v>
      </c>
      <c r="DF338" s="22">
        <f t="shared" si="649"/>
        <v>5.3653333270063788E-2</v>
      </c>
      <c r="DG338" s="22">
        <f t="shared" si="650"/>
        <v>5.371076609011436E-2</v>
      </c>
      <c r="DH338" s="22">
        <f t="shared" si="651"/>
        <v>5.3753914283111069E-2</v>
      </c>
      <c r="DI338" s="22">
        <f t="shared" si="652"/>
        <v>5.3784600716668671E-2</v>
      </c>
      <c r="DJ338" s="22">
        <f t="shared" si="653"/>
        <v>5.3802214354255647E-2</v>
      </c>
      <c r="DK338" s="22">
        <f t="shared" si="654"/>
        <v>5.3807740631488084E-2</v>
      </c>
      <c r="DL338" s="22">
        <f t="shared" si="655"/>
        <v>5.3801393447618494E-2</v>
      </c>
      <c r="DM338" s="22">
        <f t="shared" si="656"/>
        <v>5.3783364768151744E-2</v>
      </c>
      <c r="DN338" s="22" t="str">
        <f t="shared" si="657"/>
        <v/>
      </c>
      <c r="DO338" s="22" t="str">
        <f t="shared" si="658"/>
        <v/>
      </c>
      <c r="DP338" s="22" t="str">
        <f t="shared" si="659"/>
        <v/>
      </c>
      <c r="DQ338" s="22" t="str">
        <f t="shared" si="660"/>
        <v/>
      </c>
      <c r="DR338" s="22" t="str">
        <f t="shared" si="661"/>
        <v/>
      </c>
      <c r="DS338" s="22" t="str">
        <f t="shared" si="662"/>
        <v/>
      </c>
      <c r="DT338" s="22" t="str">
        <f t="shared" si="663"/>
        <v/>
      </c>
      <c r="DU338" s="22" t="str">
        <f t="shared" si="664"/>
        <v/>
      </c>
      <c r="DV338" s="22" t="str">
        <f t="shared" si="665"/>
        <v/>
      </c>
      <c r="DX338" s="18">
        <f t="shared" si="666"/>
        <v>1.1059205774800105</v>
      </c>
      <c r="DY338" s="18">
        <f t="shared" si="667"/>
        <v>1.0826105590030717</v>
      </c>
      <c r="DZ338" s="18">
        <f t="shared" si="668"/>
        <v>1.0583266157871765</v>
      </c>
      <c r="EA338" s="18">
        <f t="shared" si="669"/>
        <v>1.0344446366850046</v>
      </c>
      <c r="EB338" s="18">
        <f t="shared" si="670"/>
        <v>1.0107749950848792</v>
      </c>
      <c r="EC338" s="18">
        <f t="shared" si="671"/>
        <v>0.98806045892954275</v>
      </c>
      <c r="ED338" s="18">
        <f t="shared" si="672"/>
        <v>0.96553202231157975</v>
      </c>
      <c r="EE338" s="18">
        <f t="shared" si="673"/>
        <v>0.94385352492821606</v>
      </c>
      <c r="EF338" s="18">
        <f t="shared" si="674"/>
        <v>0.92221609072649913</v>
      </c>
      <c r="EG338" s="18">
        <f t="shared" si="675"/>
        <v>0.90124028906576559</v>
      </c>
      <c r="EH338" s="18">
        <f t="shared" si="676"/>
        <v>0.88015797699549969</v>
      </c>
      <c r="EI338" s="18">
        <f t="shared" si="677"/>
        <v>0.85949016106978771</v>
      </c>
      <c r="EJ338" s="18">
        <f t="shared" si="678"/>
        <v>0.8387467503493925</v>
      </c>
      <c r="EK338" s="18">
        <f t="shared" si="679"/>
        <v>0.81847208303255481</v>
      </c>
      <c r="EL338" s="18">
        <f t="shared" si="680"/>
        <v>0.79799022162351474</v>
      </c>
      <c r="EM338" s="18">
        <f t="shared" si="681"/>
        <v>0.77797673320643845</v>
      </c>
      <c r="EN338" s="18">
        <f t="shared" si="682"/>
        <v>0.75778486411322232</v>
      </c>
      <c r="EO338" s="18">
        <f t="shared" si="683"/>
        <v>0.73809543806216316</v>
      </c>
      <c r="EP338" s="18">
        <f t="shared" si="684"/>
        <v>0.71828259613574608</v>
      </c>
      <c r="EQ338" s="18">
        <f t="shared" si="685"/>
        <v>0.69891492806254918</v>
      </c>
      <c r="ER338" s="18">
        <f t="shared" si="686"/>
        <v>0.67959632230511402</v>
      </c>
      <c r="ES338" s="18">
        <f t="shared" si="687"/>
        <v>0.66087781489238095</v>
      </c>
      <c r="ET338" s="18">
        <f t="shared" si="688"/>
        <v>0.64216615273011013</v>
      </c>
      <c r="EU338" s="18">
        <f t="shared" si="689"/>
        <v>0.62409606163042974</v>
      </c>
      <c r="EV338" s="18">
        <f t="shared" si="690"/>
        <v>0.60609108567927117</v>
      </c>
      <c r="EW338" s="18">
        <f t="shared" si="691"/>
        <v>0.5887576721893566</v>
      </c>
      <c r="EX338" s="18">
        <f t="shared" si="692"/>
        <v>0.57153808590333999</v>
      </c>
      <c r="EY338" s="18">
        <f t="shared" si="693"/>
        <v>0.55491729351909891</v>
      </c>
      <c r="EZ338" s="18">
        <f t="shared" si="694"/>
        <v>0.5385411531686346</v>
      </c>
      <c r="FA338" s="18">
        <f t="shared" si="695"/>
        <v>0.52285941740894559</v>
      </c>
      <c r="FB338" s="18">
        <f t="shared" si="696"/>
        <v>0.50735808849581199</v>
      </c>
      <c r="FC338" s="18">
        <f t="shared" si="697"/>
        <v>0.49254605317375733</v>
      </c>
      <c r="FD338" s="18">
        <f t="shared" si="698"/>
        <v>0.47793363744390072</v>
      </c>
      <c r="FE338" s="18">
        <f t="shared" si="699"/>
        <v>0.46399673523449581</v>
      </c>
      <c r="FF338" s="18">
        <f t="shared" si="700"/>
        <v>0.45027100205446868</v>
      </c>
      <c r="FG338" s="18">
        <f t="shared" si="701"/>
        <v>0.43712918160847108</v>
      </c>
      <c r="FH338" s="18">
        <f t="shared" si="702"/>
        <v>0.42427718929648317</v>
      </c>
      <c r="FI338" s="18">
        <f t="shared" si="703"/>
        <v>0.41205447192915268</v>
      </c>
      <c r="FJ338" s="18">
        <f t="shared" si="704"/>
        <v>0.40004847175148711</v>
      </c>
      <c r="FK338" s="18">
        <f t="shared" si="705"/>
        <v>0.38864264694633527</v>
      </c>
      <c r="FL338" s="18">
        <f t="shared" si="706"/>
        <v>0.37744999182452565</v>
      </c>
      <c r="FM338" s="18">
        <f t="shared" si="707"/>
        <v>0.36682621527757348</v>
      </c>
      <c r="FN338" s="18">
        <f t="shared" si="708"/>
        <v>0.35640922854624579</v>
      </c>
      <c r="FO338" s="18">
        <f t="shared" si="709"/>
        <v>0.34647508126480259</v>
      </c>
      <c r="FP338" s="18">
        <f t="shared" si="710"/>
        <v>0.33679488612677183</v>
      </c>
      <c r="FQ338" s="18">
        <f t="shared" si="711"/>
        <v>0.32761828455836506</v>
      </c>
      <c r="FR338" s="18">
        <f t="shared" si="712"/>
        <v>0.31863031909465322</v>
      </c>
      <c r="FS338" s="18">
        <f t="shared" si="713"/>
        <v>0.31011352186913566</v>
      </c>
      <c r="FT338" s="18">
        <f t="shared" si="714"/>
        <v>0.30177480906501108</v>
      </c>
      <c r="FU338" s="18">
        <f t="shared" si="715"/>
        <v>0.29387564387810344</v>
      </c>
      <c r="FV338" s="18">
        <f t="shared" si="716"/>
        <v>25.721131118770785</v>
      </c>
      <c r="FW338" s="18">
        <f t="shared" si="717"/>
        <v>0</v>
      </c>
      <c r="FX338" s="18">
        <f t="shared" si="718"/>
        <v>0</v>
      </c>
      <c r="FY338" s="18">
        <f t="shared" si="719"/>
        <v>0</v>
      </c>
      <c r="FZ338" s="18">
        <f t="shared" si="720"/>
        <v>0</v>
      </c>
      <c r="GA338" s="18">
        <f t="shared" si="721"/>
        <v>0</v>
      </c>
      <c r="GB338" s="18">
        <f t="shared" si="722"/>
        <v>0</v>
      </c>
      <c r="GC338" s="18">
        <f t="shared" si="723"/>
        <v>0</v>
      </c>
      <c r="GD338" s="18">
        <f t="shared" si="724"/>
        <v>0</v>
      </c>
      <c r="GE338" s="18">
        <f t="shared" si="725"/>
        <v>0</v>
      </c>
    </row>
    <row r="339" spans="1:187" x14ac:dyDescent="0.2">
      <c r="A339">
        <v>336</v>
      </c>
      <c r="B339" s="16">
        <f>Bonds!B339</f>
        <v>55654</v>
      </c>
      <c r="C339" s="17">
        <f>Bonds!C339</f>
        <v>2.875</v>
      </c>
      <c r="D339">
        <f>Bonds!Q339</f>
        <v>52</v>
      </c>
      <c r="E339">
        <f t="shared" si="605"/>
        <v>0</v>
      </c>
      <c r="F339" s="16">
        <f>IF(1&gt;$D339,"",IF($E339=1,EOMONTH(EDATE(Bonds!$I339,6*(1-1)),0),EDATE(Bonds!$I339,6*(1-1))))</f>
        <v>46341</v>
      </c>
      <c r="G339" s="16">
        <f>IF(2&gt;$D339,"",IF($E339=1,EOMONTH(EDATE(Bonds!$I339,6*(2-1)),0),EDATE(Bonds!$I339,6*(2-1))))</f>
        <v>46522</v>
      </c>
      <c r="H339" s="16">
        <f>IF(3&gt;$D339,"",IF($E339=1,EOMONTH(EDATE(Bonds!$I339,6*(3-1)),0),EDATE(Bonds!$I339,6*(3-1))))</f>
        <v>46706</v>
      </c>
      <c r="I339" s="16">
        <f>IF(4&gt;$D339,"",IF($E339=1,EOMONTH(EDATE(Bonds!$I339,6*(4-1)),0),EDATE(Bonds!$I339,6*(4-1))))</f>
        <v>46888</v>
      </c>
      <c r="J339" s="16">
        <f>IF(5&gt;$D339,"",IF($E339=1,EOMONTH(EDATE(Bonds!$I339,6*(5-1)),0),EDATE(Bonds!$I339,6*(5-1))))</f>
        <v>47072</v>
      </c>
      <c r="K339" s="16">
        <f>IF(6&gt;$D339,"",IF($E339=1,EOMONTH(EDATE(Bonds!$I339,6*(6-1)),0),EDATE(Bonds!$I339,6*(6-1))))</f>
        <v>47253</v>
      </c>
      <c r="L339" s="16">
        <f>IF(7&gt;$D339,"",IF($E339=1,EOMONTH(EDATE(Bonds!$I339,6*(7-1)),0),EDATE(Bonds!$I339,6*(7-1))))</f>
        <v>47437</v>
      </c>
      <c r="M339" s="16">
        <f>IF(8&gt;$D339,"",IF($E339=1,EOMONTH(EDATE(Bonds!$I339,6*(8-1)),0),EDATE(Bonds!$I339,6*(8-1))))</f>
        <v>47618</v>
      </c>
      <c r="N339" s="16">
        <f>IF(9&gt;$D339,"",IF($E339=1,EOMONTH(EDATE(Bonds!$I339,6*(9-1)),0),EDATE(Bonds!$I339,6*(9-1))))</f>
        <v>47802</v>
      </c>
      <c r="O339" s="16">
        <f>IF(10&gt;$D339,"",IF($E339=1,EOMONTH(EDATE(Bonds!$I339,6*(10-1)),0),EDATE(Bonds!$I339,6*(10-1))))</f>
        <v>47983</v>
      </c>
      <c r="P339" s="16">
        <f>IF(11&gt;$D339,"",IF($E339=1,EOMONTH(EDATE(Bonds!$I339,6*(11-1)),0),EDATE(Bonds!$I339,6*(11-1))))</f>
        <v>48167</v>
      </c>
      <c r="Q339" s="16">
        <f>IF(12&gt;$D339,"",IF($E339=1,EOMONTH(EDATE(Bonds!$I339,6*(12-1)),0),EDATE(Bonds!$I339,6*(12-1))))</f>
        <v>48349</v>
      </c>
      <c r="R339" s="16">
        <f>IF(13&gt;$D339,"",IF($E339=1,EOMONTH(EDATE(Bonds!$I339,6*(13-1)),0),EDATE(Bonds!$I339,6*(13-1))))</f>
        <v>48533</v>
      </c>
      <c r="S339" s="16">
        <f>IF(14&gt;$D339,"",IF($E339=1,EOMONTH(EDATE(Bonds!$I339,6*(14-1)),0),EDATE(Bonds!$I339,6*(14-1))))</f>
        <v>48714</v>
      </c>
      <c r="T339" s="16">
        <f>IF(15&gt;$D339,"",IF($E339=1,EOMONTH(EDATE(Bonds!$I339,6*(15-1)),0),EDATE(Bonds!$I339,6*(15-1))))</f>
        <v>48898</v>
      </c>
      <c r="U339" s="16">
        <f>IF(16&gt;$D339,"",IF($E339=1,EOMONTH(EDATE(Bonds!$I339,6*(16-1)),0),EDATE(Bonds!$I339,6*(16-1))))</f>
        <v>49079</v>
      </c>
      <c r="V339" s="16">
        <f>IF(17&gt;$D339,"",IF($E339=1,EOMONTH(EDATE(Bonds!$I339,6*(17-1)),0),EDATE(Bonds!$I339,6*(17-1))))</f>
        <v>49263</v>
      </c>
      <c r="W339" s="16">
        <f>IF(18&gt;$D339,"",IF($E339=1,EOMONTH(EDATE(Bonds!$I339,6*(18-1)),0),EDATE(Bonds!$I339,6*(18-1))))</f>
        <v>49444</v>
      </c>
      <c r="X339" s="16">
        <f>IF(19&gt;$D339,"",IF($E339=1,EOMONTH(EDATE(Bonds!$I339,6*(19-1)),0),EDATE(Bonds!$I339,6*(19-1))))</f>
        <v>49628</v>
      </c>
      <c r="Y339" s="16">
        <f>IF(20&gt;$D339,"",IF($E339=1,EOMONTH(EDATE(Bonds!$I339,6*(20-1)),0),EDATE(Bonds!$I339,6*(20-1))))</f>
        <v>49810</v>
      </c>
      <c r="Z339" s="16">
        <f>IF(21&gt;$D339,"",IF($E339=1,EOMONTH(EDATE(Bonds!$I339,6*(21-1)),0),EDATE(Bonds!$I339,6*(21-1))))</f>
        <v>49994</v>
      </c>
      <c r="AA339" s="16">
        <f>IF(22&gt;$D339,"",IF($E339=1,EOMONTH(EDATE(Bonds!$I339,6*(22-1)),0),EDATE(Bonds!$I339,6*(22-1))))</f>
        <v>50175</v>
      </c>
      <c r="AB339" s="16">
        <f>IF(23&gt;$D339,"",IF($E339=1,EOMONTH(EDATE(Bonds!$I339,6*(23-1)),0),EDATE(Bonds!$I339,6*(23-1))))</f>
        <v>50359</v>
      </c>
      <c r="AC339" s="16">
        <f>IF(24&gt;$D339,"",IF($E339=1,EOMONTH(EDATE(Bonds!$I339,6*(24-1)),0),EDATE(Bonds!$I339,6*(24-1))))</f>
        <v>50540</v>
      </c>
      <c r="AD339" s="16">
        <f>IF(25&gt;$D339,"",IF($E339=1,EOMONTH(EDATE(Bonds!$I339,6*(25-1)),0),EDATE(Bonds!$I339,6*(25-1))))</f>
        <v>50724</v>
      </c>
      <c r="AE339" s="16">
        <f>IF(26&gt;$D339,"",IF($E339=1,EOMONTH(EDATE(Bonds!$I339,6*(26-1)),0),EDATE(Bonds!$I339,6*(26-1))))</f>
        <v>50905</v>
      </c>
      <c r="AF339" s="16">
        <f>IF(27&gt;$D339,"",IF($E339=1,EOMONTH(EDATE(Bonds!$I339,6*(27-1)),0),EDATE(Bonds!$I339,6*(27-1))))</f>
        <v>51089</v>
      </c>
      <c r="AG339" s="16">
        <f>IF(28&gt;$D339,"",IF($E339=1,EOMONTH(EDATE(Bonds!$I339,6*(28-1)),0),EDATE(Bonds!$I339,6*(28-1))))</f>
        <v>51271</v>
      </c>
      <c r="AH339" s="16">
        <f>IF(29&gt;$D339,"",IF($E339=1,EOMONTH(EDATE(Bonds!$I339,6*(29-1)),0),EDATE(Bonds!$I339,6*(29-1))))</f>
        <v>51455</v>
      </c>
      <c r="AI339" s="16">
        <f>IF(30&gt;$D339,"",IF($E339=1,EOMONTH(EDATE(Bonds!$I339,6*(30-1)),0),EDATE(Bonds!$I339,6*(30-1))))</f>
        <v>51636</v>
      </c>
      <c r="AJ339" s="16">
        <f>IF(31&gt;$D339,"",IF($E339=1,EOMONTH(EDATE(Bonds!$I339,6*(31-1)),0),EDATE(Bonds!$I339,6*(31-1))))</f>
        <v>51820</v>
      </c>
      <c r="AK339" s="16">
        <f>IF(32&gt;$D339,"",IF($E339=1,EOMONTH(EDATE(Bonds!$I339,6*(32-1)),0),EDATE(Bonds!$I339,6*(32-1))))</f>
        <v>52001</v>
      </c>
      <c r="AL339" s="16">
        <f>IF(33&gt;$D339,"",IF($E339=1,EOMONTH(EDATE(Bonds!$I339,6*(33-1)),0),EDATE(Bonds!$I339,6*(33-1))))</f>
        <v>52185</v>
      </c>
      <c r="AM339" s="16">
        <f>IF(34&gt;$D339,"",IF($E339=1,EOMONTH(EDATE(Bonds!$I339,6*(34-1)),0),EDATE(Bonds!$I339,6*(34-1))))</f>
        <v>52366</v>
      </c>
      <c r="AN339" s="16">
        <f>IF(35&gt;$D339,"",IF($E339=1,EOMONTH(EDATE(Bonds!$I339,6*(35-1)),0),EDATE(Bonds!$I339,6*(35-1))))</f>
        <v>52550</v>
      </c>
      <c r="AO339" s="16">
        <f>IF(36&gt;$D339,"",IF($E339=1,EOMONTH(EDATE(Bonds!$I339,6*(36-1)),0),EDATE(Bonds!$I339,6*(36-1))))</f>
        <v>52732</v>
      </c>
      <c r="AP339" s="16">
        <f>IF(37&gt;$D339,"",IF($E339=1,EOMONTH(EDATE(Bonds!$I339,6*(37-1)),0),EDATE(Bonds!$I339,6*(37-1))))</f>
        <v>52916</v>
      </c>
      <c r="AQ339" s="16">
        <f>IF(38&gt;$D339,"",IF($E339=1,EOMONTH(EDATE(Bonds!$I339,6*(38-1)),0),EDATE(Bonds!$I339,6*(38-1))))</f>
        <v>53097</v>
      </c>
      <c r="AR339" s="16">
        <f>IF(39&gt;$D339,"",IF($E339=1,EOMONTH(EDATE(Bonds!$I339,6*(39-1)),0),EDATE(Bonds!$I339,6*(39-1))))</f>
        <v>53281</v>
      </c>
      <c r="AS339" s="16">
        <f>IF(40&gt;$D339,"",IF($E339=1,EOMONTH(EDATE(Bonds!$I339,6*(40-1)),0),EDATE(Bonds!$I339,6*(40-1))))</f>
        <v>53462</v>
      </c>
      <c r="AT339" s="16">
        <f>IF(41&gt;$D339,"",IF($E339=1,EOMONTH(EDATE(Bonds!$I339,6*(41-1)),0),EDATE(Bonds!$I339,6*(41-1))))</f>
        <v>53646</v>
      </c>
      <c r="AU339" s="16">
        <f>IF(42&gt;$D339,"",IF($E339=1,EOMONTH(EDATE(Bonds!$I339,6*(42-1)),0),EDATE(Bonds!$I339,6*(42-1))))</f>
        <v>53827</v>
      </c>
      <c r="AV339" s="16">
        <f>IF(43&gt;$D339,"",IF($E339=1,EOMONTH(EDATE(Bonds!$I339,6*(43-1)),0),EDATE(Bonds!$I339,6*(43-1))))</f>
        <v>54011</v>
      </c>
      <c r="AW339" s="16">
        <f>IF(44&gt;$D339,"",IF($E339=1,EOMONTH(EDATE(Bonds!$I339,6*(44-1)),0),EDATE(Bonds!$I339,6*(44-1))))</f>
        <v>54193</v>
      </c>
      <c r="AX339" s="16">
        <f>IF(45&gt;$D339,"",IF($E339=1,EOMONTH(EDATE(Bonds!$I339,6*(45-1)),0),EDATE(Bonds!$I339,6*(45-1))))</f>
        <v>54377</v>
      </c>
      <c r="AY339" s="16">
        <f>IF(46&gt;$D339,"",IF($E339=1,EOMONTH(EDATE(Bonds!$I339,6*(46-1)),0),EDATE(Bonds!$I339,6*(46-1))))</f>
        <v>54558</v>
      </c>
      <c r="AZ339" s="16">
        <f>IF(47&gt;$D339,"",IF($E339=1,EOMONTH(EDATE(Bonds!$I339,6*(47-1)),0),EDATE(Bonds!$I339,6*(47-1))))</f>
        <v>54742</v>
      </c>
      <c r="BA339" s="16">
        <f>IF(48&gt;$D339,"",IF($E339=1,EOMONTH(EDATE(Bonds!$I339,6*(48-1)),0),EDATE(Bonds!$I339,6*(48-1))))</f>
        <v>54923</v>
      </c>
      <c r="BB339" s="16">
        <f>IF(49&gt;$D339,"",IF($E339=1,EOMONTH(EDATE(Bonds!$I339,6*(49-1)),0),EDATE(Bonds!$I339,6*(49-1))))</f>
        <v>55107</v>
      </c>
      <c r="BC339" s="16">
        <f>IF(50&gt;$D339,"",IF($E339=1,EOMONTH(EDATE(Bonds!$I339,6*(50-1)),0),EDATE(Bonds!$I339,6*(50-1))))</f>
        <v>55288</v>
      </c>
      <c r="BD339" s="16">
        <f>IF(51&gt;$D339,"",IF($E339=1,EOMONTH(EDATE(Bonds!$I339,6*(51-1)),0),EDATE(Bonds!$I339,6*(51-1))))</f>
        <v>55472</v>
      </c>
      <c r="BE339" s="16">
        <f>IF(52&gt;$D339,"",IF($E339=1,EOMONTH(EDATE(Bonds!$I339,6*(52-1)),0),EDATE(Bonds!$I339,6*(52-1))))</f>
        <v>55654</v>
      </c>
      <c r="BF339" s="16" t="str">
        <f>IF(53&gt;$D339,"",IF($E339=1,EOMONTH(EDATE(Bonds!$I339,6*(53-1)),0),EDATE(Bonds!$I339,6*(53-1))))</f>
        <v/>
      </c>
      <c r="BG339" s="16" t="str">
        <f>IF(54&gt;$D339,"",IF($E339=1,EOMONTH(EDATE(Bonds!$I339,6*(54-1)),0),EDATE(Bonds!$I339,6*(54-1))))</f>
        <v/>
      </c>
      <c r="BH339" s="16" t="str">
        <f>IF(55&gt;$D339,"",IF($E339=1,EOMONTH(EDATE(Bonds!$I339,6*(55-1)),0),EDATE(Bonds!$I339,6*(55-1))))</f>
        <v/>
      </c>
      <c r="BI339" s="16" t="str">
        <f>IF(56&gt;$D339,"",IF($E339=1,EOMONTH(EDATE(Bonds!$I339,6*(56-1)),0),EDATE(Bonds!$I339,6*(56-1))))</f>
        <v/>
      </c>
      <c r="BJ339" s="16" t="str">
        <f>IF(57&gt;$D339,"",IF($E339=1,EOMONTH(EDATE(Bonds!$I339,6*(57-1)),0),EDATE(Bonds!$I339,6*(57-1))))</f>
        <v/>
      </c>
      <c r="BK339" s="16" t="str">
        <f>IF(58&gt;$D339,"",IF($E339=1,EOMONTH(EDATE(Bonds!$I339,6*(58-1)),0),EDATE(Bonds!$I339,6*(58-1))))</f>
        <v/>
      </c>
      <c r="BL339" s="16" t="str">
        <f>IF(59&gt;$D339,"",IF($E339=1,EOMONTH(EDATE(Bonds!$I339,6*(59-1)),0),EDATE(Bonds!$I339,6*(59-1))))</f>
        <v/>
      </c>
      <c r="BM339" s="16" t="str">
        <f>IF(60&gt;$D339,"",IF($E339=1,EOMONTH(EDATE(Bonds!$I339,6*(60-1)),0),EDATE(Bonds!$I339,6*(60-1))))</f>
        <v/>
      </c>
      <c r="BO339" s="22">
        <f t="shared" si="606"/>
        <v>3.7565785405683505E-2</v>
      </c>
      <c r="BP339" s="22">
        <f t="shared" si="607"/>
        <v>4.0160676278393273E-2</v>
      </c>
      <c r="BQ339" s="22">
        <f t="shared" si="608"/>
        <v>4.1870554774944578E-2</v>
      </c>
      <c r="BR339" s="22">
        <f t="shared" si="609"/>
        <v>4.2944346408813706E-2</v>
      </c>
      <c r="BS339" s="22">
        <f t="shared" si="610"/>
        <v>4.3623509349526628E-2</v>
      </c>
      <c r="BT339" s="22">
        <f t="shared" si="611"/>
        <v>4.4041581237153717E-2</v>
      </c>
      <c r="BU339" s="22">
        <f t="shared" si="612"/>
        <v>4.4317074211346924E-2</v>
      </c>
      <c r="BV339" s="22">
        <f t="shared" si="613"/>
        <v>4.4510349250378764E-2</v>
      </c>
      <c r="BW339" s="22">
        <f t="shared" si="614"/>
        <v>4.4674613164434704E-2</v>
      </c>
      <c r="BX339" s="22">
        <f t="shared" si="615"/>
        <v>4.4833625781918747E-2</v>
      </c>
      <c r="BY339" s="22">
        <f t="shared" si="616"/>
        <v>4.5010512910652625E-2</v>
      </c>
      <c r="BZ339" s="22">
        <f t="shared" si="617"/>
        <v>4.5210114329299472E-2</v>
      </c>
      <c r="CA339" s="22">
        <f t="shared" si="618"/>
        <v>4.5440922075908718E-2</v>
      </c>
      <c r="CB339" s="22">
        <f t="shared" si="619"/>
        <v>4.5696854602848114E-2</v>
      </c>
      <c r="CC339" s="22">
        <f t="shared" si="620"/>
        <v>4.5984524498779974E-2</v>
      </c>
      <c r="CD339" s="22">
        <f t="shared" si="621"/>
        <v>4.6291383442721178E-2</v>
      </c>
      <c r="CE339" s="22">
        <f t="shared" si="622"/>
        <v>4.6623645537634352E-2</v>
      </c>
      <c r="CF339" s="22">
        <f t="shared" si="623"/>
        <v>4.6966325803694697E-2</v>
      </c>
      <c r="CG339" s="22">
        <f t="shared" si="624"/>
        <v>4.7326545055286634E-2</v>
      </c>
      <c r="CH339" s="22">
        <f t="shared" si="625"/>
        <v>4.7690605889772114E-2</v>
      </c>
      <c r="CI339" s="22">
        <f t="shared" si="626"/>
        <v>4.8062733545475515E-2</v>
      </c>
      <c r="CJ339" s="22">
        <f t="shared" si="627"/>
        <v>4.8429443223478592E-2</v>
      </c>
      <c r="CK339" s="22">
        <f t="shared" si="628"/>
        <v>4.8799858255796857E-2</v>
      </c>
      <c r="CL339" s="22">
        <f t="shared" si="629"/>
        <v>4.9159299064806136E-2</v>
      </c>
      <c r="CM339" s="22">
        <f t="shared" si="630"/>
        <v>4.9517382545170303E-2</v>
      </c>
      <c r="CN339" s="22">
        <f t="shared" si="631"/>
        <v>4.986051383334713E-2</v>
      </c>
      <c r="CO339" s="22">
        <f t="shared" si="632"/>
        <v>5.0198416914347857E-2</v>
      </c>
      <c r="CP339" s="22">
        <f t="shared" si="633"/>
        <v>5.0520467743513063E-2</v>
      </c>
      <c r="CQ339" s="22">
        <f t="shared" si="634"/>
        <v>5.0832622154490456E-2</v>
      </c>
      <c r="CR339" s="22">
        <f t="shared" si="635"/>
        <v>5.1125631182393605E-2</v>
      </c>
      <c r="CS339" s="22">
        <f t="shared" si="636"/>
        <v>5.140851143245688E-2</v>
      </c>
      <c r="CT339" s="22">
        <f t="shared" si="637"/>
        <v>5.1671525730408396E-2</v>
      </c>
      <c r="CU339" s="22">
        <f t="shared" si="638"/>
        <v>5.1923018464972291E-2</v>
      </c>
      <c r="CV339" s="22">
        <f t="shared" si="639"/>
        <v>5.2154549575212379E-2</v>
      </c>
      <c r="CW339" s="22">
        <f t="shared" si="640"/>
        <v>5.2373661446977436E-2</v>
      </c>
      <c r="CX339" s="22">
        <f t="shared" si="641"/>
        <v>5.2574231354615371E-2</v>
      </c>
      <c r="CY339" s="22">
        <f t="shared" si="642"/>
        <v>5.2760712961394216E-2</v>
      </c>
      <c r="CZ339" s="22">
        <f t="shared" si="643"/>
        <v>5.29282837997146E-2</v>
      </c>
      <c r="DA339" s="22">
        <f t="shared" si="644"/>
        <v>5.3082672355175761E-2</v>
      </c>
      <c r="DB339" s="22">
        <f t="shared" si="645"/>
        <v>5.3219062249532649E-2</v>
      </c>
      <c r="DC339" s="22">
        <f t="shared" si="646"/>
        <v>5.3342238524867601E-2</v>
      </c>
      <c r="DD339" s="22">
        <f t="shared" si="647"/>
        <v>5.3448475761631316E-2</v>
      </c>
      <c r="DE339" s="22">
        <f t="shared" si="648"/>
        <v>5.3541620883853808E-2</v>
      </c>
      <c r="DF339" s="22">
        <f t="shared" si="649"/>
        <v>5.3619365202149487E-2</v>
      </c>
      <c r="DG339" s="22">
        <f t="shared" si="650"/>
        <v>5.3683784107770652E-2</v>
      </c>
      <c r="DH339" s="22">
        <f t="shared" si="651"/>
        <v>5.3733613326575724E-2</v>
      </c>
      <c r="DI339" s="22">
        <f t="shared" si="652"/>
        <v>5.377089329950533E-2</v>
      </c>
      <c r="DJ339" s="22">
        <f t="shared" si="653"/>
        <v>5.3794795486645806E-2</v>
      </c>
      <c r="DK339" s="22">
        <f t="shared" si="654"/>
        <v>5.3806512386313586E-2</v>
      </c>
      <c r="DL339" s="22">
        <f t="shared" si="655"/>
        <v>5.3806055630081624E-2</v>
      </c>
      <c r="DM339" s="22">
        <f t="shared" si="656"/>
        <v>5.3793812882559404E-2</v>
      </c>
      <c r="DN339" s="22">
        <f t="shared" si="657"/>
        <v>5.3770417737249027E-2</v>
      </c>
      <c r="DO339" s="22" t="str">
        <f t="shared" si="658"/>
        <v/>
      </c>
      <c r="DP339" s="22" t="str">
        <f t="shared" si="659"/>
        <v/>
      </c>
      <c r="DQ339" s="22" t="str">
        <f t="shared" si="660"/>
        <v/>
      </c>
      <c r="DR339" s="22" t="str">
        <f t="shared" si="661"/>
        <v/>
      </c>
      <c r="DS339" s="22" t="str">
        <f t="shared" si="662"/>
        <v/>
      </c>
      <c r="DT339" s="22" t="str">
        <f t="shared" si="663"/>
        <v/>
      </c>
      <c r="DU339" s="22" t="str">
        <f t="shared" si="664"/>
        <v/>
      </c>
      <c r="DV339" s="22" t="str">
        <f t="shared" si="665"/>
        <v/>
      </c>
      <c r="DX339" s="18">
        <f t="shared" si="666"/>
        <v>1.4274746961598221</v>
      </c>
      <c r="DY339" s="18">
        <f t="shared" si="667"/>
        <v>1.3986510136518655</v>
      </c>
      <c r="DZ339" s="18">
        <f t="shared" si="668"/>
        <v>1.3678421118195738</v>
      </c>
      <c r="EA339" s="18">
        <f t="shared" si="669"/>
        <v>1.3371589964875785</v>
      </c>
      <c r="EB339" s="18">
        <f t="shared" si="670"/>
        <v>1.3065784354659145</v>
      </c>
      <c r="EC339" s="18">
        <f t="shared" si="671"/>
        <v>1.2771829913289379</v>
      </c>
      <c r="ED339" s="18">
        <f t="shared" si="672"/>
        <v>1.2480427482671079</v>
      </c>
      <c r="EE339" s="18">
        <f t="shared" si="673"/>
        <v>1.2200451977021569</v>
      </c>
      <c r="EF339" s="18">
        <f t="shared" si="674"/>
        <v>1.19215393833157</v>
      </c>
      <c r="EG339" s="18">
        <f t="shared" si="675"/>
        <v>1.1651653726281264</v>
      </c>
      <c r="EH339" s="18">
        <f t="shared" si="676"/>
        <v>1.1380816621053904</v>
      </c>
      <c r="EI339" s="18">
        <f t="shared" si="677"/>
        <v>1.111560881369329</v>
      </c>
      <c r="EJ339" s="18">
        <f t="shared" si="678"/>
        <v>1.0849623260440064</v>
      </c>
      <c r="EK339" s="18">
        <f t="shared" si="679"/>
        <v>1.0589734057830835</v>
      </c>
      <c r="EL339" s="18">
        <f t="shared" si="680"/>
        <v>1.0327187339663151</v>
      </c>
      <c r="EM339" s="18">
        <f t="shared" si="681"/>
        <v>1.007057343364822</v>
      </c>
      <c r="EN339" s="18">
        <f t="shared" si="682"/>
        <v>0.98115464500378868</v>
      </c>
      <c r="EO339" s="18">
        <f t="shared" si="683"/>
        <v>0.95588037557742289</v>
      </c>
      <c r="EP339" s="18">
        <f t="shared" si="684"/>
        <v>0.93042878912432347</v>
      </c>
      <c r="EQ339" s="18">
        <f t="shared" si="685"/>
        <v>0.90552890890845683</v>
      </c>
      <c r="ER339" s="18">
        <f t="shared" si="686"/>
        <v>0.88067111539866449</v>
      </c>
      <c r="ES339" s="18">
        <f t="shared" si="687"/>
        <v>0.85656492887592361</v>
      </c>
      <c r="ET339" s="18">
        <f t="shared" si="688"/>
        <v>0.83244716692716392</v>
      </c>
      <c r="EU339" s="18">
        <f t="shared" si="689"/>
        <v>0.80913709431364</v>
      </c>
      <c r="EV339" s="18">
        <f t="shared" si="690"/>
        <v>0.78589251502331803</v>
      </c>
      <c r="EW339" s="18">
        <f t="shared" si="691"/>
        <v>0.76349789033446924</v>
      </c>
      <c r="EX339" s="18">
        <f t="shared" si="692"/>
        <v>0.74123427003311682</v>
      </c>
      <c r="EY339" s="18">
        <f t="shared" si="693"/>
        <v>0.71973018245614229</v>
      </c>
      <c r="EZ339" s="18">
        <f t="shared" si="694"/>
        <v>0.69852907695200595</v>
      </c>
      <c r="FA339" s="18">
        <f t="shared" si="695"/>
        <v>0.6782148799762362</v>
      </c>
      <c r="FB339" s="18">
        <f t="shared" si="696"/>
        <v>0.65812326337279037</v>
      </c>
      <c r="FC339" s="18">
        <f t="shared" si="697"/>
        <v>0.63891519683609121</v>
      </c>
      <c r="FD339" s="18">
        <f t="shared" si="698"/>
        <v>0.61995700470472614</v>
      </c>
      <c r="FE339" s="18">
        <f t="shared" si="699"/>
        <v>0.60186731720817011</v>
      </c>
      <c r="FF339" s="18">
        <f t="shared" si="700"/>
        <v>0.58404456232427615</v>
      </c>
      <c r="FG339" s="18">
        <f t="shared" si="701"/>
        <v>0.56697371020983078</v>
      </c>
      <c r="FH339" s="18">
        <f t="shared" si="702"/>
        <v>0.55027370328177172</v>
      </c>
      <c r="FI339" s="18">
        <f t="shared" si="703"/>
        <v>0.53438651025199724</v>
      </c>
      <c r="FJ339" s="18">
        <f t="shared" si="704"/>
        <v>0.51877666023692615</v>
      </c>
      <c r="FK339" s="18">
        <f t="shared" si="705"/>
        <v>0.50394339730538384</v>
      </c>
      <c r="FL339" s="18">
        <f t="shared" si="706"/>
        <v>0.4893840475136213</v>
      </c>
      <c r="FM339" s="18">
        <f t="shared" si="707"/>
        <v>0.47556186357379748</v>
      </c>
      <c r="FN339" s="18">
        <f t="shared" si="708"/>
        <v>0.4620062457518721</v>
      </c>
      <c r="FO339" s="18">
        <f t="shared" si="709"/>
        <v>0.44907683551481148</v>
      </c>
      <c r="FP339" s="18">
        <f t="shared" si="710"/>
        <v>0.43647612905211453</v>
      </c>
      <c r="FQ339" s="18">
        <f t="shared" si="711"/>
        <v>0.42452944098577433</v>
      </c>
      <c r="FR339" s="18">
        <f t="shared" si="712"/>
        <v>0.41282704607229614</v>
      </c>
      <c r="FS339" s="18">
        <f t="shared" si="713"/>
        <v>0.40173706647801832</v>
      </c>
      <c r="FT339" s="18">
        <f t="shared" si="714"/>
        <v>0.39087810435810494</v>
      </c>
      <c r="FU339" s="18">
        <f t="shared" si="715"/>
        <v>0.38059084693581124</v>
      </c>
      <c r="FV339" s="18">
        <f t="shared" si="716"/>
        <v>0.37052069781428021</v>
      </c>
      <c r="FW339" s="18">
        <f t="shared" si="717"/>
        <v>25.469189107444841</v>
      </c>
      <c r="FX339" s="18">
        <f t="shared" si="718"/>
        <v>0</v>
      </c>
      <c r="FY339" s="18">
        <f t="shared" si="719"/>
        <v>0</v>
      </c>
      <c r="FZ339" s="18">
        <f t="shared" si="720"/>
        <v>0</v>
      </c>
      <c r="GA339" s="18">
        <f t="shared" si="721"/>
        <v>0</v>
      </c>
      <c r="GB339" s="18">
        <f t="shared" si="722"/>
        <v>0</v>
      </c>
      <c r="GC339" s="18">
        <f t="shared" si="723"/>
        <v>0</v>
      </c>
      <c r="GD339" s="18">
        <f t="shared" si="724"/>
        <v>0</v>
      </c>
      <c r="GE339" s="18">
        <f t="shared" si="725"/>
        <v>0</v>
      </c>
    </row>
    <row r="340" spans="1:187" x14ac:dyDescent="0.2">
      <c r="A340">
        <v>337</v>
      </c>
      <c r="B340" s="16">
        <f>Bonds!B340</f>
        <v>55746</v>
      </c>
      <c r="C340" s="17">
        <f>Bonds!C340</f>
        <v>3</v>
      </c>
      <c r="D340">
        <f>Bonds!Q340</f>
        <v>52</v>
      </c>
      <c r="E340">
        <f t="shared" si="605"/>
        <v>0</v>
      </c>
      <c r="F340" s="16">
        <f>IF(1&gt;$D340,"",IF($E340=1,EOMONTH(EDATE(Bonds!$I340,6*(1-1)),0),EDATE(Bonds!$I340,6*(1-1))))</f>
        <v>46433</v>
      </c>
      <c r="G340" s="16">
        <f>IF(2&gt;$D340,"",IF($E340=1,EOMONTH(EDATE(Bonds!$I340,6*(2-1)),0),EDATE(Bonds!$I340,6*(2-1))))</f>
        <v>46614</v>
      </c>
      <c r="H340" s="16">
        <f>IF(3&gt;$D340,"",IF($E340=1,EOMONTH(EDATE(Bonds!$I340,6*(3-1)),0),EDATE(Bonds!$I340,6*(3-1))))</f>
        <v>46798</v>
      </c>
      <c r="I340" s="16">
        <f>IF(4&gt;$D340,"",IF($E340=1,EOMONTH(EDATE(Bonds!$I340,6*(4-1)),0),EDATE(Bonds!$I340,6*(4-1))))</f>
        <v>46980</v>
      </c>
      <c r="J340" s="16">
        <f>IF(5&gt;$D340,"",IF($E340=1,EOMONTH(EDATE(Bonds!$I340,6*(5-1)),0),EDATE(Bonds!$I340,6*(5-1))))</f>
        <v>47164</v>
      </c>
      <c r="K340" s="16">
        <f>IF(6&gt;$D340,"",IF($E340=1,EOMONTH(EDATE(Bonds!$I340,6*(6-1)),0),EDATE(Bonds!$I340,6*(6-1))))</f>
        <v>47345</v>
      </c>
      <c r="L340" s="16">
        <f>IF(7&gt;$D340,"",IF($E340=1,EOMONTH(EDATE(Bonds!$I340,6*(7-1)),0),EDATE(Bonds!$I340,6*(7-1))))</f>
        <v>47529</v>
      </c>
      <c r="M340" s="16">
        <f>IF(8&gt;$D340,"",IF($E340=1,EOMONTH(EDATE(Bonds!$I340,6*(8-1)),0),EDATE(Bonds!$I340,6*(8-1))))</f>
        <v>47710</v>
      </c>
      <c r="N340" s="16">
        <f>IF(9&gt;$D340,"",IF($E340=1,EOMONTH(EDATE(Bonds!$I340,6*(9-1)),0),EDATE(Bonds!$I340,6*(9-1))))</f>
        <v>47894</v>
      </c>
      <c r="O340" s="16">
        <f>IF(10&gt;$D340,"",IF($E340=1,EOMONTH(EDATE(Bonds!$I340,6*(10-1)),0),EDATE(Bonds!$I340,6*(10-1))))</f>
        <v>48075</v>
      </c>
      <c r="P340" s="16">
        <f>IF(11&gt;$D340,"",IF($E340=1,EOMONTH(EDATE(Bonds!$I340,6*(11-1)),0),EDATE(Bonds!$I340,6*(11-1))))</f>
        <v>48259</v>
      </c>
      <c r="Q340" s="16">
        <f>IF(12&gt;$D340,"",IF($E340=1,EOMONTH(EDATE(Bonds!$I340,6*(12-1)),0),EDATE(Bonds!$I340,6*(12-1))))</f>
        <v>48441</v>
      </c>
      <c r="R340" s="16">
        <f>IF(13&gt;$D340,"",IF($E340=1,EOMONTH(EDATE(Bonds!$I340,6*(13-1)),0),EDATE(Bonds!$I340,6*(13-1))))</f>
        <v>48625</v>
      </c>
      <c r="S340" s="16">
        <f>IF(14&gt;$D340,"",IF($E340=1,EOMONTH(EDATE(Bonds!$I340,6*(14-1)),0),EDATE(Bonds!$I340,6*(14-1))))</f>
        <v>48806</v>
      </c>
      <c r="T340" s="16">
        <f>IF(15&gt;$D340,"",IF($E340=1,EOMONTH(EDATE(Bonds!$I340,6*(15-1)),0),EDATE(Bonds!$I340,6*(15-1))))</f>
        <v>48990</v>
      </c>
      <c r="U340" s="16">
        <f>IF(16&gt;$D340,"",IF($E340=1,EOMONTH(EDATE(Bonds!$I340,6*(16-1)),0),EDATE(Bonds!$I340,6*(16-1))))</f>
        <v>49171</v>
      </c>
      <c r="V340" s="16">
        <f>IF(17&gt;$D340,"",IF($E340=1,EOMONTH(EDATE(Bonds!$I340,6*(17-1)),0),EDATE(Bonds!$I340,6*(17-1))))</f>
        <v>49355</v>
      </c>
      <c r="W340" s="16">
        <f>IF(18&gt;$D340,"",IF($E340=1,EOMONTH(EDATE(Bonds!$I340,6*(18-1)),0),EDATE(Bonds!$I340,6*(18-1))))</f>
        <v>49536</v>
      </c>
      <c r="X340" s="16">
        <f>IF(19&gt;$D340,"",IF($E340=1,EOMONTH(EDATE(Bonds!$I340,6*(19-1)),0),EDATE(Bonds!$I340,6*(19-1))))</f>
        <v>49720</v>
      </c>
      <c r="Y340" s="16">
        <f>IF(20&gt;$D340,"",IF($E340=1,EOMONTH(EDATE(Bonds!$I340,6*(20-1)),0),EDATE(Bonds!$I340,6*(20-1))))</f>
        <v>49902</v>
      </c>
      <c r="Z340" s="16">
        <f>IF(21&gt;$D340,"",IF($E340=1,EOMONTH(EDATE(Bonds!$I340,6*(21-1)),0),EDATE(Bonds!$I340,6*(21-1))))</f>
        <v>50086</v>
      </c>
      <c r="AA340" s="16">
        <f>IF(22&gt;$D340,"",IF($E340=1,EOMONTH(EDATE(Bonds!$I340,6*(22-1)),0),EDATE(Bonds!$I340,6*(22-1))))</f>
        <v>50267</v>
      </c>
      <c r="AB340" s="16">
        <f>IF(23&gt;$D340,"",IF($E340=1,EOMONTH(EDATE(Bonds!$I340,6*(23-1)),0),EDATE(Bonds!$I340,6*(23-1))))</f>
        <v>50451</v>
      </c>
      <c r="AC340" s="16">
        <f>IF(24&gt;$D340,"",IF($E340=1,EOMONTH(EDATE(Bonds!$I340,6*(24-1)),0),EDATE(Bonds!$I340,6*(24-1))))</f>
        <v>50632</v>
      </c>
      <c r="AD340" s="16">
        <f>IF(25&gt;$D340,"",IF($E340=1,EOMONTH(EDATE(Bonds!$I340,6*(25-1)),0),EDATE(Bonds!$I340,6*(25-1))))</f>
        <v>50816</v>
      </c>
      <c r="AE340" s="16">
        <f>IF(26&gt;$D340,"",IF($E340=1,EOMONTH(EDATE(Bonds!$I340,6*(26-1)),0),EDATE(Bonds!$I340,6*(26-1))))</f>
        <v>50997</v>
      </c>
      <c r="AF340" s="16">
        <f>IF(27&gt;$D340,"",IF($E340=1,EOMONTH(EDATE(Bonds!$I340,6*(27-1)),0),EDATE(Bonds!$I340,6*(27-1))))</f>
        <v>51181</v>
      </c>
      <c r="AG340" s="16">
        <f>IF(28&gt;$D340,"",IF($E340=1,EOMONTH(EDATE(Bonds!$I340,6*(28-1)),0),EDATE(Bonds!$I340,6*(28-1))))</f>
        <v>51363</v>
      </c>
      <c r="AH340" s="16">
        <f>IF(29&gt;$D340,"",IF($E340=1,EOMONTH(EDATE(Bonds!$I340,6*(29-1)),0),EDATE(Bonds!$I340,6*(29-1))))</f>
        <v>51547</v>
      </c>
      <c r="AI340" s="16">
        <f>IF(30&gt;$D340,"",IF($E340=1,EOMONTH(EDATE(Bonds!$I340,6*(30-1)),0),EDATE(Bonds!$I340,6*(30-1))))</f>
        <v>51728</v>
      </c>
      <c r="AJ340" s="16">
        <f>IF(31&gt;$D340,"",IF($E340=1,EOMONTH(EDATE(Bonds!$I340,6*(31-1)),0),EDATE(Bonds!$I340,6*(31-1))))</f>
        <v>51912</v>
      </c>
      <c r="AK340" s="16">
        <f>IF(32&gt;$D340,"",IF($E340=1,EOMONTH(EDATE(Bonds!$I340,6*(32-1)),0),EDATE(Bonds!$I340,6*(32-1))))</f>
        <v>52093</v>
      </c>
      <c r="AL340" s="16">
        <f>IF(33&gt;$D340,"",IF($E340=1,EOMONTH(EDATE(Bonds!$I340,6*(33-1)),0),EDATE(Bonds!$I340,6*(33-1))))</f>
        <v>52277</v>
      </c>
      <c r="AM340" s="16">
        <f>IF(34&gt;$D340,"",IF($E340=1,EOMONTH(EDATE(Bonds!$I340,6*(34-1)),0),EDATE(Bonds!$I340,6*(34-1))))</f>
        <v>52458</v>
      </c>
      <c r="AN340" s="16">
        <f>IF(35&gt;$D340,"",IF($E340=1,EOMONTH(EDATE(Bonds!$I340,6*(35-1)),0),EDATE(Bonds!$I340,6*(35-1))))</f>
        <v>52642</v>
      </c>
      <c r="AO340" s="16">
        <f>IF(36&gt;$D340,"",IF($E340=1,EOMONTH(EDATE(Bonds!$I340,6*(36-1)),0),EDATE(Bonds!$I340,6*(36-1))))</f>
        <v>52824</v>
      </c>
      <c r="AP340" s="16">
        <f>IF(37&gt;$D340,"",IF($E340=1,EOMONTH(EDATE(Bonds!$I340,6*(37-1)),0),EDATE(Bonds!$I340,6*(37-1))))</f>
        <v>53008</v>
      </c>
      <c r="AQ340" s="16">
        <f>IF(38&gt;$D340,"",IF($E340=1,EOMONTH(EDATE(Bonds!$I340,6*(38-1)),0),EDATE(Bonds!$I340,6*(38-1))))</f>
        <v>53189</v>
      </c>
      <c r="AR340" s="16">
        <f>IF(39&gt;$D340,"",IF($E340=1,EOMONTH(EDATE(Bonds!$I340,6*(39-1)),0),EDATE(Bonds!$I340,6*(39-1))))</f>
        <v>53373</v>
      </c>
      <c r="AS340" s="16">
        <f>IF(40&gt;$D340,"",IF($E340=1,EOMONTH(EDATE(Bonds!$I340,6*(40-1)),0),EDATE(Bonds!$I340,6*(40-1))))</f>
        <v>53554</v>
      </c>
      <c r="AT340" s="16">
        <f>IF(41&gt;$D340,"",IF($E340=1,EOMONTH(EDATE(Bonds!$I340,6*(41-1)),0),EDATE(Bonds!$I340,6*(41-1))))</f>
        <v>53738</v>
      </c>
      <c r="AU340" s="16">
        <f>IF(42&gt;$D340,"",IF($E340=1,EOMONTH(EDATE(Bonds!$I340,6*(42-1)),0),EDATE(Bonds!$I340,6*(42-1))))</f>
        <v>53919</v>
      </c>
      <c r="AV340" s="16">
        <f>IF(43&gt;$D340,"",IF($E340=1,EOMONTH(EDATE(Bonds!$I340,6*(43-1)),0),EDATE(Bonds!$I340,6*(43-1))))</f>
        <v>54103</v>
      </c>
      <c r="AW340" s="16">
        <f>IF(44&gt;$D340,"",IF($E340=1,EOMONTH(EDATE(Bonds!$I340,6*(44-1)),0),EDATE(Bonds!$I340,6*(44-1))))</f>
        <v>54285</v>
      </c>
      <c r="AX340" s="16">
        <f>IF(45&gt;$D340,"",IF($E340=1,EOMONTH(EDATE(Bonds!$I340,6*(45-1)),0),EDATE(Bonds!$I340,6*(45-1))))</f>
        <v>54469</v>
      </c>
      <c r="AY340" s="16">
        <f>IF(46&gt;$D340,"",IF($E340=1,EOMONTH(EDATE(Bonds!$I340,6*(46-1)),0),EDATE(Bonds!$I340,6*(46-1))))</f>
        <v>54650</v>
      </c>
      <c r="AZ340" s="16">
        <f>IF(47&gt;$D340,"",IF($E340=1,EOMONTH(EDATE(Bonds!$I340,6*(47-1)),0),EDATE(Bonds!$I340,6*(47-1))))</f>
        <v>54834</v>
      </c>
      <c r="BA340" s="16">
        <f>IF(48&gt;$D340,"",IF($E340=1,EOMONTH(EDATE(Bonds!$I340,6*(48-1)),0),EDATE(Bonds!$I340,6*(48-1))))</f>
        <v>55015</v>
      </c>
      <c r="BB340" s="16">
        <f>IF(49&gt;$D340,"",IF($E340=1,EOMONTH(EDATE(Bonds!$I340,6*(49-1)),0),EDATE(Bonds!$I340,6*(49-1))))</f>
        <v>55199</v>
      </c>
      <c r="BC340" s="16">
        <f>IF(50&gt;$D340,"",IF($E340=1,EOMONTH(EDATE(Bonds!$I340,6*(50-1)),0),EDATE(Bonds!$I340,6*(50-1))))</f>
        <v>55380</v>
      </c>
      <c r="BD340" s="16">
        <f>IF(51&gt;$D340,"",IF($E340=1,EOMONTH(EDATE(Bonds!$I340,6*(51-1)),0),EDATE(Bonds!$I340,6*(51-1))))</f>
        <v>55564</v>
      </c>
      <c r="BE340" s="16">
        <f>IF(52&gt;$D340,"",IF($E340=1,EOMONTH(EDATE(Bonds!$I340,6*(52-1)),0),EDATE(Bonds!$I340,6*(52-1))))</f>
        <v>55746</v>
      </c>
      <c r="BF340" s="16" t="str">
        <f>IF(53&gt;$D340,"",IF($E340=1,EOMONTH(EDATE(Bonds!$I340,6*(53-1)),0),EDATE(Bonds!$I340,6*(53-1))))</f>
        <v/>
      </c>
      <c r="BG340" s="16" t="str">
        <f>IF(54&gt;$D340,"",IF($E340=1,EOMONTH(EDATE(Bonds!$I340,6*(54-1)),0),EDATE(Bonds!$I340,6*(54-1))))</f>
        <v/>
      </c>
      <c r="BH340" s="16" t="str">
        <f>IF(55&gt;$D340,"",IF($E340=1,EOMONTH(EDATE(Bonds!$I340,6*(55-1)),0),EDATE(Bonds!$I340,6*(55-1))))</f>
        <v/>
      </c>
      <c r="BI340" s="16" t="str">
        <f>IF(56&gt;$D340,"",IF($E340=1,EOMONTH(EDATE(Bonds!$I340,6*(56-1)),0),EDATE(Bonds!$I340,6*(56-1))))</f>
        <v/>
      </c>
      <c r="BJ340" s="16" t="str">
        <f>IF(57&gt;$D340,"",IF($E340=1,EOMONTH(EDATE(Bonds!$I340,6*(57-1)),0),EDATE(Bonds!$I340,6*(57-1))))</f>
        <v/>
      </c>
      <c r="BK340" s="16" t="str">
        <f>IF(58&gt;$D340,"",IF($E340=1,EOMONTH(EDATE(Bonds!$I340,6*(58-1)),0),EDATE(Bonds!$I340,6*(58-1))))</f>
        <v/>
      </c>
      <c r="BL340" s="16" t="str">
        <f>IF(59&gt;$D340,"",IF($E340=1,EOMONTH(EDATE(Bonds!$I340,6*(59-1)),0),EDATE(Bonds!$I340,6*(59-1))))</f>
        <v/>
      </c>
      <c r="BM340" s="16" t="str">
        <f>IF(60&gt;$D340,"",IF($E340=1,EOMONTH(EDATE(Bonds!$I340,6*(60-1)),0),EDATE(Bonds!$I340,6*(60-1))))</f>
        <v/>
      </c>
      <c r="BO340" s="22">
        <f t="shared" si="606"/>
        <v>3.9020657449939315E-2</v>
      </c>
      <c r="BP340" s="22">
        <f t="shared" si="607"/>
        <v>4.1110910077221674E-2</v>
      </c>
      <c r="BQ340" s="22">
        <f t="shared" si="608"/>
        <v>4.2474903504774571E-2</v>
      </c>
      <c r="BR340" s="22">
        <f t="shared" si="609"/>
        <v>4.3324176224102208E-2</v>
      </c>
      <c r="BS340" s="22">
        <f t="shared" si="610"/>
        <v>4.3859676958404203E-2</v>
      </c>
      <c r="BT340" s="22">
        <f t="shared" si="611"/>
        <v>4.4193064657407355E-2</v>
      </c>
      <c r="BU340" s="22">
        <f t="shared" si="612"/>
        <v>4.4421617888674783E-2</v>
      </c>
      <c r="BV340" s="22">
        <f t="shared" si="613"/>
        <v>4.4594344852586863E-2</v>
      </c>
      <c r="BW340" s="22">
        <f t="shared" si="614"/>
        <v>4.4754437131412791E-2</v>
      </c>
      <c r="BX340" s="22">
        <f t="shared" si="615"/>
        <v>4.4919387561918309E-2</v>
      </c>
      <c r="BY340" s="22">
        <f t="shared" si="616"/>
        <v>4.5107990909957416E-2</v>
      </c>
      <c r="BZ340" s="22">
        <f t="shared" si="617"/>
        <v>4.5321776780841601E-2</v>
      </c>
      <c r="CA340" s="22">
        <f t="shared" si="618"/>
        <v>4.5567503306295901E-2</v>
      </c>
      <c r="CB340" s="22">
        <f t="shared" si="619"/>
        <v>4.583740404551357E-2</v>
      </c>
      <c r="CC340" s="22">
        <f t="shared" si="620"/>
        <v>4.6137769365832942E-2</v>
      </c>
      <c r="CD340" s="22">
        <f t="shared" si="621"/>
        <v>4.645521716226661E-2</v>
      </c>
      <c r="CE340" s="22">
        <f t="shared" si="622"/>
        <v>4.6796125322790962E-2</v>
      </c>
      <c r="CF340" s="22">
        <f t="shared" si="623"/>
        <v>4.7145200785802852E-2</v>
      </c>
      <c r="CG340" s="22">
        <f t="shared" si="624"/>
        <v>4.7509852279928627E-2</v>
      </c>
      <c r="CH340" s="22">
        <f t="shared" si="625"/>
        <v>4.7876381656252784E-2</v>
      </c>
      <c r="CI340" s="22">
        <f t="shared" si="626"/>
        <v>4.8249241487260196E-2</v>
      </c>
      <c r="CJ340" s="22">
        <f t="shared" si="627"/>
        <v>4.8615125031018294E-2</v>
      </c>
      <c r="CK340" s="22">
        <f t="shared" si="628"/>
        <v>4.8983317960358812E-2</v>
      </c>
      <c r="CL340" s="22">
        <f t="shared" si="629"/>
        <v>4.9339393167434041E-2</v>
      </c>
      <c r="CM340" s="22">
        <f t="shared" si="630"/>
        <v>4.9693029322884663E-2</v>
      </c>
      <c r="CN340" s="22">
        <f t="shared" si="631"/>
        <v>5.0030933085680324E-2</v>
      </c>
      <c r="CO340" s="22">
        <f t="shared" si="632"/>
        <v>5.0362800518050539E-2</v>
      </c>
      <c r="CP340" s="22">
        <f t="shared" si="633"/>
        <v>5.0678294681596112E-2</v>
      </c>
      <c r="CQ340" s="22">
        <f t="shared" si="634"/>
        <v>5.098334388969953E-2</v>
      </c>
      <c r="CR340" s="22">
        <f t="shared" si="635"/>
        <v>5.1268996476874704E-2</v>
      </c>
      <c r="CS340" s="22">
        <f t="shared" si="636"/>
        <v>5.1544114925173128E-2</v>
      </c>
      <c r="CT340" s="22">
        <f t="shared" si="637"/>
        <v>5.1799291672985331E-2</v>
      </c>
      <c r="CU340" s="22">
        <f t="shared" si="638"/>
        <v>5.2042679103669207E-2</v>
      </c>
      <c r="CV340" s="22">
        <f t="shared" si="639"/>
        <v>5.2266158686805723E-2</v>
      </c>
      <c r="CW340" s="22">
        <f t="shared" si="640"/>
        <v>5.2477056134175359E-2</v>
      </c>
      <c r="CX340" s="22">
        <f t="shared" si="641"/>
        <v>5.2669514104062953E-2</v>
      </c>
      <c r="CY340" s="22">
        <f t="shared" si="642"/>
        <v>5.2847844618136262E-2</v>
      </c>
      <c r="CZ340" s="22">
        <f t="shared" si="643"/>
        <v>5.3007476521395709E-2</v>
      </c>
      <c r="DA340" s="22">
        <f t="shared" si="644"/>
        <v>5.3153901035930796E-2</v>
      </c>
      <c r="DB340" s="22">
        <f t="shared" si="645"/>
        <v>5.3282582625279684E-2</v>
      </c>
      <c r="DC340" s="22">
        <f t="shared" si="646"/>
        <v>5.3398068687222244E-2</v>
      </c>
      <c r="DD340" s="22">
        <f t="shared" si="647"/>
        <v>5.34968988888972E-2</v>
      </c>
      <c r="DE340" s="22">
        <f t="shared" si="648"/>
        <v>5.3582686441866624E-2</v>
      </c>
      <c r="DF340" s="22">
        <f t="shared" si="649"/>
        <v>5.3653333270063788E-2</v>
      </c>
      <c r="DG340" s="22">
        <f t="shared" si="650"/>
        <v>5.371076609011436E-2</v>
      </c>
      <c r="DH340" s="22">
        <f t="shared" si="651"/>
        <v>5.3753914283111069E-2</v>
      </c>
      <c r="DI340" s="22">
        <f t="shared" si="652"/>
        <v>5.3784600716668671E-2</v>
      </c>
      <c r="DJ340" s="22">
        <f t="shared" si="653"/>
        <v>5.3802214354255647E-2</v>
      </c>
      <c r="DK340" s="22">
        <f t="shared" si="654"/>
        <v>5.3807740631488084E-2</v>
      </c>
      <c r="DL340" s="22">
        <f t="shared" si="655"/>
        <v>5.3801393447618494E-2</v>
      </c>
      <c r="DM340" s="22">
        <f t="shared" si="656"/>
        <v>5.3783364768151744E-2</v>
      </c>
      <c r="DN340" s="22">
        <f t="shared" si="657"/>
        <v>5.3754445916178097E-2</v>
      </c>
      <c r="DO340" s="22" t="str">
        <f t="shared" si="658"/>
        <v/>
      </c>
      <c r="DP340" s="22" t="str">
        <f t="shared" si="659"/>
        <v/>
      </c>
      <c r="DQ340" s="22" t="str">
        <f t="shared" si="660"/>
        <v/>
      </c>
      <c r="DR340" s="22" t="str">
        <f t="shared" si="661"/>
        <v/>
      </c>
      <c r="DS340" s="22" t="str">
        <f t="shared" si="662"/>
        <v/>
      </c>
      <c r="DT340" s="22" t="str">
        <f t="shared" si="663"/>
        <v/>
      </c>
      <c r="DU340" s="22" t="str">
        <f t="shared" si="664"/>
        <v/>
      </c>
      <c r="DV340" s="22" t="str">
        <f t="shared" si="665"/>
        <v/>
      </c>
      <c r="DX340" s="18">
        <f t="shared" si="666"/>
        <v>1.4745607699733474</v>
      </c>
      <c r="DY340" s="18">
        <f t="shared" si="667"/>
        <v>1.443480745337429</v>
      </c>
      <c r="DZ340" s="18">
        <f t="shared" si="668"/>
        <v>1.4111021543829021</v>
      </c>
      <c r="EA340" s="18">
        <f t="shared" si="669"/>
        <v>1.3792595155800063</v>
      </c>
      <c r="EB340" s="18">
        <f t="shared" si="670"/>
        <v>1.3476999934465057</v>
      </c>
      <c r="EC340" s="18">
        <f t="shared" si="671"/>
        <v>1.3174139452393905</v>
      </c>
      <c r="ED340" s="18">
        <f t="shared" si="672"/>
        <v>1.2873760297487731</v>
      </c>
      <c r="EE340" s="18">
        <f t="shared" si="673"/>
        <v>1.2584713665709548</v>
      </c>
      <c r="EF340" s="18">
        <f t="shared" si="674"/>
        <v>1.2296214543019988</v>
      </c>
      <c r="EG340" s="18">
        <f t="shared" si="675"/>
        <v>1.2016537187543541</v>
      </c>
      <c r="EH340" s="18">
        <f t="shared" si="676"/>
        <v>1.1735439693273328</v>
      </c>
      <c r="EI340" s="18">
        <f t="shared" si="677"/>
        <v>1.1459868814263836</v>
      </c>
      <c r="EJ340" s="18">
        <f t="shared" si="678"/>
        <v>1.1183290004658566</v>
      </c>
      <c r="EK340" s="18">
        <f t="shared" si="679"/>
        <v>1.0912961107100732</v>
      </c>
      <c r="EL340" s="18">
        <f t="shared" si="680"/>
        <v>1.0639869621646865</v>
      </c>
      <c r="EM340" s="18">
        <f t="shared" si="681"/>
        <v>1.0373023109419179</v>
      </c>
      <c r="EN340" s="18">
        <f t="shared" si="682"/>
        <v>1.0103798188176296</v>
      </c>
      <c r="EO340" s="18">
        <f t="shared" si="683"/>
        <v>0.98412725074955087</v>
      </c>
      <c r="EP340" s="18">
        <f t="shared" si="684"/>
        <v>0.95771012818099477</v>
      </c>
      <c r="EQ340" s="18">
        <f t="shared" si="685"/>
        <v>0.93188657075006553</v>
      </c>
      <c r="ER340" s="18">
        <f t="shared" si="686"/>
        <v>0.90612842974015195</v>
      </c>
      <c r="ES340" s="18">
        <f t="shared" si="687"/>
        <v>0.8811704198565079</v>
      </c>
      <c r="ET340" s="18">
        <f t="shared" si="688"/>
        <v>0.85622153697348025</v>
      </c>
      <c r="EU340" s="18">
        <f t="shared" si="689"/>
        <v>0.83212808217390632</v>
      </c>
      <c r="EV340" s="18">
        <f t="shared" si="690"/>
        <v>0.80812144757236148</v>
      </c>
      <c r="EW340" s="18">
        <f t="shared" si="691"/>
        <v>0.78501022958580879</v>
      </c>
      <c r="EX340" s="18">
        <f t="shared" si="692"/>
        <v>0.76205078120445324</v>
      </c>
      <c r="EY340" s="18">
        <f t="shared" si="693"/>
        <v>0.73988972469213188</v>
      </c>
      <c r="EZ340" s="18">
        <f t="shared" si="694"/>
        <v>0.71805487089151288</v>
      </c>
      <c r="FA340" s="18">
        <f t="shared" si="695"/>
        <v>0.69714588987859405</v>
      </c>
      <c r="FB340" s="18">
        <f t="shared" si="696"/>
        <v>0.67647745132774939</v>
      </c>
      <c r="FC340" s="18">
        <f t="shared" si="697"/>
        <v>0.65672807089834306</v>
      </c>
      <c r="FD340" s="18">
        <f t="shared" si="698"/>
        <v>0.63724484992520103</v>
      </c>
      <c r="FE340" s="18">
        <f t="shared" si="699"/>
        <v>0.61866231364599444</v>
      </c>
      <c r="FF340" s="18">
        <f t="shared" si="700"/>
        <v>0.60036133607262498</v>
      </c>
      <c r="FG340" s="18">
        <f t="shared" si="701"/>
        <v>0.58283890881129485</v>
      </c>
      <c r="FH340" s="18">
        <f t="shared" si="702"/>
        <v>0.56570291906197756</v>
      </c>
      <c r="FI340" s="18">
        <f t="shared" si="703"/>
        <v>0.54940596257220364</v>
      </c>
      <c r="FJ340" s="18">
        <f t="shared" si="704"/>
        <v>0.53339796233531611</v>
      </c>
      <c r="FK340" s="18">
        <f t="shared" si="705"/>
        <v>0.51819019592844706</v>
      </c>
      <c r="FL340" s="18">
        <f t="shared" si="706"/>
        <v>0.50326665576603424</v>
      </c>
      <c r="FM340" s="18">
        <f t="shared" si="707"/>
        <v>0.48910162037009797</v>
      </c>
      <c r="FN340" s="18">
        <f t="shared" si="708"/>
        <v>0.47521230472832771</v>
      </c>
      <c r="FO340" s="18">
        <f t="shared" si="709"/>
        <v>0.46196677501973682</v>
      </c>
      <c r="FP340" s="18">
        <f t="shared" si="710"/>
        <v>0.44905984816902911</v>
      </c>
      <c r="FQ340" s="18">
        <f t="shared" si="711"/>
        <v>0.43682437941115337</v>
      </c>
      <c r="FR340" s="18">
        <f t="shared" si="712"/>
        <v>0.4248404254595376</v>
      </c>
      <c r="FS340" s="18">
        <f t="shared" si="713"/>
        <v>0.41348469582551423</v>
      </c>
      <c r="FT340" s="18">
        <f t="shared" si="714"/>
        <v>0.40236641208668145</v>
      </c>
      <c r="FU340" s="18">
        <f t="shared" si="715"/>
        <v>0.39183419183747126</v>
      </c>
      <c r="FV340" s="18">
        <f t="shared" si="716"/>
        <v>0.38152481263936888</v>
      </c>
      <c r="FW340" s="18">
        <f t="shared" si="717"/>
        <v>25.15223693652803</v>
      </c>
      <c r="FX340" s="18">
        <f t="shared" si="718"/>
        <v>0</v>
      </c>
      <c r="FY340" s="18">
        <f t="shared" si="719"/>
        <v>0</v>
      </c>
      <c r="FZ340" s="18">
        <f t="shared" si="720"/>
        <v>0</v>
      </c>
      <c r="GA340" s="18">
        <f t="shared" si="721"/>
        <v>0</v>
      </c>
      <c r="GB340" s="18">
        <f t="shared" si="722"/>
        <v>0</v>
      </c>
      <c r="GC340" s="18">
        <f t="shared" si="723"/>
        <v>0</v>
      </c>
      <c r="GD340" s="18">
        <f t="shared" si="724"/>
        <v>0</v>
      </c>
      <c r="GE340" s="18">
        <f t="shared" si="725"/>
        <v>0</v>
      </c>
    </row>
    <row r="341" spans="1:187" x14ac:dyDescent="0.2">
      <c r="A341">
        <v>338</v>
      </c>
      <c r="B341" s="16">
        <f>Bonds!B341</f>
        <v>55838</v>
      </c>
      <c r="C341" s="17">
        <f>Bonds!C341</f>
        <v>4</v>
      </c>
      <c r="D341">
        <f>Bonds!Q341</f>
        <v>53</v>
      </c>
      <c r="E341">
        <f t="shared" si="605"/>
        <v>0</v>
      </c>
      <c r="F341" s="16">
        <f>IF(1&gt;$D341,"",IF($E341=1,EOMONTH(EDATE(Bonds!$I341,6*(1-1)),0),EDATE(Bonds!$I341,6*(1-1))))</f>
        <v>46341</v>
      </c>
      <c r="G341" s="16">
        <f>IF(2&gt;$D341,"",IF($E341=1,EOMONTH(EDATE(Bonds!$I341,6*(2-1)),0),EDATE(Bonds!$I341,6*(2-1))))</f>
        <v>46522</v>
      </c>
      <c r="H341" s="16">
        <f>IF(3&gt;$D341,"",IF($E341=1,EOMONTH(EDATE(Bonds!$I341,6*(3-1)),0),EDATE(Bonds!$I341,6*(3-1))))</f>
        <v>46706</v>
      </c>
      <c r="I341" s="16">
        <f>IF(4&gt;$D341,"",IF($E341=1,EOMONTH(EDATE(Bonds!$I341,6*(4-1)),0),EDATE(Bonds!$I341,6*(4-1))))</f>
        <v>46888</v>
      </c>
      <c r="J341" s="16">
        <f>IF(5&gt;$D341,"",IF($E341=1,EOMONTH(EDATE(Bonds!$I341,6*(5-1)),0),EDATE(Bonds!$I341,6*(5-1))))</f>
        <v>47072</v>
      </c>
      <c r="K341" s="16">
        <f>IF(6&gt;$D341,"",IF($E341=1,EOMONTH(EDATE(Bonds!$I341,6*(6-1)),0),EDATE(Bonds!$I341,6*(6-1))))</f>
        <v>47253</v>
      </c>
      <c r="L341" s="16">
        <f>IF(7&gt;$D341,"",IF($E341=1,EOMONTH(EDATE(Bonds!$I341,6*(7-1)),0),EDATE(Bonds!$I341,6*(7-1))))</f>
        <v>47437</v>
      </c>
      <c r="M341" s="16">
        <f>IF(8&gt;$D341,"",IF($E341=1,EOMONTH(EDATE(Bonds!$I341,6*(8-1)),0),EDATE(Bonds!$I341,6*(8-1))))</f>
        <v>47618</v>
      </c>
      <c r="N341" s="16">
        <f>IF(9&gt;$D341,"",IF($E341=1,EOMONTH(EDATE(Bonds!$I341,6*(9-1)),0),EDATE(Bonds!$I341,6*(9-1))))</f>
        <v>47802</v>
      </c>
      <c r="O341" s="16">
        <f>IF(10&gt;$D341,"",IF($E341=1,EOMONTH(EDATE(Bonds!$I341,6*(10-1)),0),EDATE(Bonds!$I341,6*(10-1))))</f>
        <v>47983</v>
      </c>
      <c r="P341" s="16">
        <f>IF(11&gt;$D341,"",IF($E341=1,EOMONTH(EDATE(Bonds!$I341,6*(11-1)),0),EDATE(Bonds!$I341,6*(11-1))))</f>
        <v>48167</v>
      </c>
      <c r="Q341" s="16">
        <f>IF(12&gt;$D341,"",IF($E341=1,EOMONTH(EDATE(Bonds!$I341,6*(12-1)),0),EDATE(Bonds!$I341,6*(12-1))))</f>
        <v>48349</v>
      </c>
      <c r="R341" s="16">
        <f>IF(13&gt;$D341,"",IF($E341=1,EOMONTH(EDATE(Bonds!$I341,6*(13-1)),0),EDATE(Bonds!$I341,6*(13-1))))</f>
        <v>48533</v>
      </c>
      <c r="S341" s="16">
        <f>IF(14&gt;$D341,"",IF($E341=1,EOMONTH(EDATE(Bonds!$I341,6*(14-1)),0),EDATE(Bonds!$I341,6*(14-1))))</f>
        <v>48714</v>
      </c>
      <c r="T341" s="16">
        <f>IF(15&gt;$D341,"",IF($E341=1,EOMONTH(EDATE(Bonds!$I341,6*(15-1)),0),EDATE(Bonds!$I341,6*(15-1))))</f>
        <v>48898</v>
      </c>
      <c r="U341" s="16">
        <f>IF(16&gt;$D341,"",IF($E341=1,EOMONTH(EDATE(Bonds!$I341,6*(16-1)),0),EDATE(Bonds!$I341,6*(16-1))))</f>
        <v>49079</v>
      </c>
      <c r="V341" s="16">
        <f>IF(17&gt;$D341,"",IF($E341=1,EOMONTH(EDATE(Bonds!$I341,6*(17-1)),0),EDATE(Bonds!$I341,6*(17-1))))</f>
        <v>49263</v>
      </c>
      <c r="W341" s="16">
        <f>IF(18&gt;$D341,"",IF($E341=1,EOMONTH(EDATE(Bonds!$I341,6*(18-1)),0),EDATE(Bonds!$I341,6*(18-1))))</f>
        <v>49444</v>
      </c>
      <c r="X341" s="16">
        <f>IF(19&gt;$D341,"",IF($E341=1,EOMONTH(EDATE(Bonds!$I341,6*(19-1)),0),EDATE(Bonds!$I341,6*(19-1))))</f>
        <v>49628</v>
      </c>
      <c r="Y341" s="16">
        <f>IF(20&gt;$D341,"",IF($E341=1,EOMONTH(EDATE(Bonds!$I341,6*(20-1)),0),EDATE(Bonds!$I341,6*(20-1))))</f>
        <v>49810</v>
      </c>
      <c r="Z341" s="16">
        <f>IF(21&gt;$D341,"",IF($E341=1,EOMONTH(EDATE(Bonds!$I341,6*(21-1)),0),EDATE(Bonds!$I341,6*(21-1))))</f>
        <v>49994</v>
      </c>
      <c r="AA341" s="16">
        <f>IF(22&gt;$D341,"",IF($E341=1,EOMONTH(EDATE(Bonds!$I341,6*(22-1)),0),EDATE(Bonds!$I341,6*(22-1))))</f>
        <v>50175</v>
      </c>
      <c r="AB341" s="16">
        <f>IF(23&gt;$D341,"",IF($E341=1,EOMONTH(EDATE(Bonds!$I341,6*(23-1)),0),EDATE(Bonds!$I341,6*(23-1))))</f>
        <v>50359</v>
      </c>
      <c r="AC341" s="16">
        <f>IF(24&gt;$D341,"",IF($E341=1,EOMONTH(EDATE(Bonds!$I341,6*(24-1)),0),EDATE(Bonds!$I341,6*(24-1))))</f>
        <v>50540</v>
      </c>
      <c r="AD341" s="16">
        <f>IF(25&gt;$D341,"",IF($E341=1,EOMONTH(EDATE(Bonds!$I341,6*(25-1)),0),EDATE(Bonds!$I341,6*(25-1))))</f>
        <v>50724</v>
      </c>
      <c r="AE341" s="16">
        <f>IF(26&gt;$D341,"",IF($E341=1,EOMONTH(EDATE(Bonds!$I341,6*(26-1)),0),EDATE(Bonds!$I341,6*(26-1))))</f>
        <v>50905</v>
      </c>
      <c r="AF341" s="16">
        <f>IF(27&gt;$D341,"",IF($E341=1,EOMONTH(EDATE(Bonds!$I341,6*(27-1)),0),EDATE(Bonds!$I341,6*(27-1))))</f>
        <v>51089</v>
      </c>
      <c r="AG341" s="16">
        <f>IF(28&gt;$D341,"",IF($E341=1,EOMONTH(EDATE(Bonds!$I341,6*(28-1)),0),EDATE(Bonds!$I341,6*(28-1))))</f>
        <v>51271</v>
      </c>
      <c r="AH341" s="16">
        <f>IF(29&gt;$D341,"",IF($E341=1,EOMONTH(EDATE(Bonds!$I341,6*(29-1)),0),EDATE(Bonds!$I341,6*(29-1))))</f>
        <v>51455</v>
      </c>
      <c r="AI341" s="16">
        <f>IF(30&gt;$D341,"",IF($E341=1,EOMONTH(EDATE(Bonds!$I341,6*(30-1)),0),EDATE(Bonds!$I341,6*(30-1))))</f>
        <v>51636</v>
      </c>
      <c r="AJ341" s="16">
        <f>IF(31&gt;$D341,"",IF($E341=1,EOMONTH(EDATE(Bonds!$I341,6*(31-1)),0),EDATE(Bonds!$I341,6*(31-1))))</f>
        <v>51820</v>
      </c>
      <c r="AK341" s="16">
        <f>IF(32&gt;$D341,"",IF($E341=1,EOMONTH(EDATE(Bonds!$I341,6*(32-1)),0),EDATE(Bonds!$I341,6*(32-1))))</f>
        <v>52001</v>
      </c>
      <c r="AL341" s="16">
        <f>IF(33&gt;$D341,"",IF($E341=1,EOMONTH(EDATE(Bonds!$I341,6*(33-1)),0),EDATE(Bonds!$I341,6*(33-1))))</f>
        <v>52185</v>
      </c>
      <c r="AM341" s="16">
        <f>IF(34&gt;$D341,"",IF($E341=1,EOMONTH(EDATE(Bonds!$I341,6*(34-1)),0),EDATE(Bonds!$I341,6*(34-1))))</f>
        <v>52366</v>
      </c>
      <c r="AN341" s="16">
        <f>IF(35&gt;$D341,"",IF($E341=1,EOMONTH(EDATE(Bonds!$I341,6*(35-1)),0),EDATE(Bonds!$I341,6*(35-1))))</f>
        <v>52550</v>
      </c>
      <c r="AO341" s="16">
        <f>IF(36&gt;$D341,"",IF($E341=1,EOMONTH(EDATE(Bonds!$I341,6*(36-1)),0),EDATE(Bonds!$I341,6*(36-1))))</f>
        <v>52732</v>
      </c>
      <c r="AP341" s="16">
        <f>IF(37&gt;$D341,"",IF($E341=1,EOMONTH(EDATE(Bonds!$I341,6*(37-1)),0),EDATE(Bonds!$I341,6*(37-1))))</f>
        <v>52916</v>
      </c>
      <c r="AQ341" s="16">
        <f>IF(38&gt;$D341,"",IF($E341=1,EOMONTH(EDATE(Bonds!$I341,6*(38-1)),0),EDATE(Bonds!$I341,6*(38-1))))</f>
        <v>53097</v>
      </c>
      <c r="AR341" s="16">
        <f>IF(39&gt;$D341,"",IF($E341=1,EOMONTH(EDATE(Bonds!$I341,6*(39-1)),0),EDATE(Bonds!$I341,6*(39-1))))</f>
        <v>53281</v>
      </c>
      <c r="AS341" s="16">
        <f>IF(40&gt;$D341,"",IF($E341=1,EOMONTH(EDATE(Bonds!$I341,6*(40-1)),0),EDATE(Bonds!$I341,6*(40-1))))</f>
        <v>53462</v>
      </c>
      <c r="AT341" s="16">
        <f>IF(41&gt;$D341,"",IF($E341=1,EOMONTH(EDATE(Bonds!$I341,6*(41-1)),0),EDATE(Bonds!$I341,6*(41-1))))</f>
        <v>53646</v>
      </c>
      <c r="AU341" s="16">
        <f>IF(42&gt;$D341,"",IF($E341=1,EOMONTH(EDATE(Bonds!$I341,6*(42-1)),0),EDATE(Bonds!$I341,6*(42-1))))</f>
        <v>53827</v>
      </c>
      <c r="AV341" s="16">
        <f>IF(43&gt;$D341,"",IF($E341=1,EOMONTH(EDATE(Bonds!$I341,6*(43-1)),0),EDATE(Bonds!$I341,6*(43-1))))</f>
        <v>54011</v>
      </c>
      <c r="AW341" s="16">
        <f>IF(44&gt;$D341,"",IF($E341=1,EOMONTH(EDATE(Bonds!$I341,6*(44-1)),0),EDATE(Bonds!$I341,6*(44-1))))</f>
        <v>54193</v>
      </c>
      <c r="AX341" s="16">
        <f>IF(45&gt;$D341,"",IF($E341=1,EOMONTH(EDATE(Bonds!$I341,6*(45-1)),0),EDATE(Bonds!$I341,6*(45-1))))</f>
        <v>54377</v>
      </c>
      <c r="AY341" s="16">
        <f>IF(46&gt;$D341,"",IF($E341=1,EOMONTH(EDATE(Bonds!$I341,6*(46-1)),0),EDATE(Bonds!$I341,6*(46-1))))</f>
        <v>54558</v>
      </c>
      <c r="AZ341" s="16">
        <f>IF(47&gt;$D341,"",IF($E341=1,EOMONTH(EDATE(Bonds!$I341,6*(47-1)),0),EDATE(Bonds!$I341,6*(47-1))))</f>
        <v>54742</v>
      </c>
      <c r="BA341" s="16">
        <f>IF(48&gt;$D341,"",IF($E341=1,EOMONTH(EDATE(Bonds!$I341,6*(48-1)),0),EDATE(Bonds!$I341,6*(48-1))))</f>
        <v>54923</v>
      </c>
      <c r="BB341" s="16">
        <f>IF(49&gt;$D341,"",IF($E341=1,EOMONTH(EDATE(Bonds!$I341,6*(49-1)),0),EDATE(Bonds!$I341,6*(49-1))))</f>
        <v>55107</v>
      </c>
      <c r="BC341" s="16">
        <f>IF(50&gt;$D341,"",IF($E341=1,EOMONTH(EDATE(Bonds!$I341,6*(50-1)),0),EDATE(Bonds!$I341,6*(50-1))))</f>
        <v>55288</v>
      </c>
      <c r="BD341" s="16">
        <f>IF(51&gt;$D341,"",IF($E341=1,EOMONTH(EDATE(Bonds!$I341,6*(51-1)),0),EDATE(Bonds!$I341,6*(51-1))))</f>
        <v>55472</v>
      </c>
      <c r="BE341" s="16">
        <f>IF(52&gt;$D341,"",IF($E341=1,EOMONTH(EDATE(Bonds!$I341,6*(52-1)),0),EDATE(Bonds!$I341,6*(52-1))))</f>
        <v>55654</v>
      </c>
      <c r="BF341" s="16">
        <f>IF(53&gt;$D341,"",IF($E341=1,EOMONTH(EDATE(Bonds!$I341,6*(53-1)),0),EDATE(Bonds!$I341,6*(53-1))))</f>
        <v>55838</v>
      </c>
      <c r="BG341" s="16" t="str">
        <f>IF(54&gt;$D341,"",IF($E341=1,EOMONTH(EDATE(Bonds!$I341,6*(54-1)),0),EDATE(Bonds!$I341,6*(54-1))))</f>
        <v/>
      </c>
      <c r="BH341" s="16" t="str">
        <f>IF(55&gt;$D341,"",IF($E341=1,EOMONTH(EDATE(Bonds!$I341,6*(55-1)),0),EDATE(Bonds!$I341,6*(55-1))))</f>
        <v/>
      </c>
      <c r="BI341" s="16" t="str">
        <f>IF(56&gt;$D341,"",IF($E341=1,EOMONTH(EDATE(Bonds!$I341,6*(56-1)),0),EDATE(Bonds!$I341,6*(56-1))))</f>
        <v/>
      </c>
      <c r="BJ341" s="16" t="str">
        <f>IF(57&gt;$D341,"",IF($E341=1,EOMONTH(EDATE(Bonds!$I341,6*(57-1)),0),EDATE(Bonds!$I341,6*(57-1))))</f>
        <v/>
      </c>
      <c r="BK341" s="16" t="str">
        <f>IF(58&gt;$D341,"",IF($E341=1,EOMONTH(EDATE(Bonds!$I341,6*(58-1)),0),EDATE(Bonds!$I341,6*(58-1))))</f>
        <v/>
      </c>
      <c r="BL341" s="16" t="str">
        <f>IF(59&gt;$D341,"",IF($E341=1,EOMONTH(EDATE(Bonds!$I341,6*(59-1)),0),EDATE(Bonds!$I341,6*(59-1))))</f>
        <v/>
      </c>
      <c r="BM341" s="16" t="str">
        <f>IF(60&gt;$D341,"",IF($E341=1,EOMONTH(EDATE(Bonds!$I341,6*(60-1)),0),EDATE(Bonds!$I341,6*(60-1))))</f>
        <v/>
      </c>
      <c r="BO341" s="22">
        <f t="shared" si="606"/>
        <v>3.7565785405683505E-2</v>
      </c>
      <c r="BP341" s="22">
        <f t="shared" si="607"/>
        <v>4.0160676278393273E-2</v>
      </c>
      <c r="BQ341" s="22">
        <f t="shared" si="608"/>
        <v>4.1870554774944578E-2</v>
      </c>
      <c r="BR341" s="22">
        <f t="shared" si="609"/>
        <v>4.2944346408813706E-2</v>
      </c>
      <c r="BS341" s="22">
        <f t="shared" si="610"/>
        <v>4.3623509349526628E-2</v>
      </c>
      <c r="BT341" s="22">
        <f t="shared" si="611"/>
        <v>4.4041581237153717E-2</v>
      </c>
      <c r="BU341" s="22">
        <f t="shared" si="612"/>
        <v>4.4317074211346924E-2</v>
      </c>
      <c r="BV341" s="22">
        <f t="shared" si="613"/>
        <v>4.4510349250378764E-2</v>
      </c>
      <c r="BW341" s="22">
        <f t="shared" si="614"/>
        <v>4.4674613164434704E-2</v>
      </c>
      <c r="BX341" s="22">
        <f t="shared" si="615"/>
        <v>4.4833625781918747E-2</v>
      </c>
      <c r="BY341" s="22">
        <f t="shared" si="616"/>
        <v>4.5010512910652625E-2</v>
      </c>
      <c r="BZ341" s="22">
        <f t="shared" si="617"/>
        <v>4.5210114329299472E-2</v>
      </c>
      <c r="CA341" s="22">
        <f t="shared" si="618"/>
        <v>4.5440922075908718E-2</v>
      </c>
      <c r="CB341" s="22">
        <f t="shared" si="619"/>
        <v>4.5696854602848114E-2</v>
      </c>
      <c r="CC341" s="22">
        <f t="shared" si="620"/>
        <v>4.5984524498779974E-2</v>
      </c>
      <c r="CD341" s="22">
        <f t="shared" si="621"/>
        <v>4.6291383442721178E-2</v>
      </c>
      <c r="CE341" s="22">
        <f t="shared" si="622"/>
        <v>4.6623645537634352E-2</v>
      </c>
      <c r="CF341" s="22">
        <f t="shared" si="623"/>
        <v>4.6966325803694697E-2</v>
      </c>
      <c r="CG341" s="22">
        <f t="shared" si="624"/>
        <v>4.7326545055286634E-2</v>
      </c>
      <c r="CH341" s="22">
        <f t="shared" si="625"/>
        <v>4.7690605889772114E-2</v>
      </c>
      <c r="CI341" s="22">
        <f t="shared" si="626"/>
        <v>4.8062733545475515E-2</v>
      </c>
      <c r="CJ341" s="22">
        <f t="shared" si="627"/>
        <v>4.8429443223478592E-2</v>
      </c>
      <c r="CK341" s="22">
        <f t="shared" si="628"/>
        <v>4.8799858255796857E-2</v>
      </c>
      <c r="CL341" s="22">
        <f t="shared" si="629"/>
        <v>4.9159299064806136E-2</v>
      </c>
      <c r="CM341" s="22">
        <f t="shared" si="630"/>
        <v>4.9517382545170303E-2</v>
      </c>
      <c r="CN341" s="22">
        <f t="shared" si="631"/>
        <v>4.986051383334713E-2</v>
      </c>
      <c r="CO341" s="22">
        <f t="shared" si="632"/>
        <v>5.0198416914347857E-2</v>
      </c>
      <c r="CP341" s="22">
        <f t="shared" si="633"/>
        <v>5.0520467743513063E-2</v>
      </c>
      <c r="CQ341" s="22">
        <f t="shared" si="634"/>
        <v>5.0832622154490456E-2</v>
      </c>
      <c r="CR341" s="22">
        <f t="shared" si="635"/>
        <v>5.1125631182393605E-2</v>
      </c>
      <c r="CS341" s="22">
        <f t="shared" si="636"/>
        <v>5.140851143245688E-2</v>
      </c>
      <c r="CT341" s="22">
        <f t="shared" si="637"/>
        <v>5.1671525730408396E-2</v>
      </c>
      <c r="CU341" s="22">
        <f t="shared" si="638"/>
        <v>5.1923018464972291E-2</v>
      </c>
      <c r="CV341" s="22">
        <f t="shared" si="639"/>
        <v>5.2154549575212379E-2</v>
      </c>
      <c r="CW341" s="22">
        <f t="shared" si="640"/>
        <v>5.2373661446977436E-2</v>
      </c>
      <c r="CX341" s="22">
        <f t="shared" si="641"/>
        <v>5.2574231354615371E-2</v>
      </c>
      <c r="CY341" s="22">
        <f t="shared" si="642"/>
        <v>5.2760712961394216E-2</v>
      </c>
      <c r="CZ341" s="22">
        <f t="shared" si="643"/>
        <v>5.29282837997146E-2</v>
      </c>
      <c r="DA341" s="22">
        <f t="shared" si="644"/>
        <v>5.3082672355175761E-2</v>
      </c>
      <c r="DB341" s="22">
        <f t="shared" si="645"/>
        <v>5.3219062249532649E-2</v>
      </c>
      <c r="DC341" s="22">
        <f t="shared" si="646"/>
        <v>5.3342238524867601E-2</v>
      </c>
      <c r="DD341" s="22">
        <f t="shared" si="647"/>
        <v>5.3448475761631316E-2</v>
      </c>
      <c r="DE341" s="22">
        <f t="shared" si="648"/>
        <v>5.3541620883853808E-2</v>
      </c>
      <c r="DF341" s="22">
        <f t="shared" si="649"/>
        <v>5.3619365202149487E-2</v>
      </c>
      <c r="DG341" s="22">
        <f t="shared" si="650"/>
        <v>5.3683784107770652E-2</v>
      </c>
      <c r="DH341" s="22">
        <f t="shared" si="651"/>
        <v>5.3733613326575724E-2</v>
      </c>
      <c r="DI341" s="22">
        <f t="shared" si="652"/>
        <v>5.377089329950533E-2</v>
      </c>
      <c r="DJ341" s="22">
        <f t="shared" si="653"/>
        <v>5.3794795486645806E-2</v>
      </c>
      <c r="DK341" s="22">
        <f t="shared" si="654"/>
        <v>5.3806512386313586E-2</v>
      </c>
      <c r="DL341" s="22">
        <f t="shared" si="655"/>
        <v>5.3806055630081624E-2</v>
      </c>
      <c r="DM341" s="22">
        <f t="shared" si="656"/>
        <v>5.3793812882559404E-2</v>
      </c>
      <c r="DN341" s="22">
        <f t="shared" si="657"/>
        <v>5.3770417737249027E-2</v>
      </c>
      <c r="DO341" s="22">
        <f t="shared" si="658"/>
        <v>5.3735756793913347E-2</v>
      </c>
      <c r="DP341" s="22" t="str">
        <f t="shared" si="659"/>
        <v/>
      </c>
      <c r="DQ341" s="22" t="str">
        <f t="shared" si="660"/>
        <v/>
      </c>
      <c r="DR341" s="22" t="str">
        <f t="shared" si="661"/>
        <v/>
      </c>
      <c r="DS341" s="22" t="str">
        <f t="shared" si="662"/>
        <v/>
      </c>
      <c r="DT341" s="22" t="str">
        <f t="shared" si="663"/>
        <v/>
      </c>
      <c r="DU341" s="22" t="str">
        <f t="shared" si="664"/>
        <v/>
      </c>
      <c r="DV341" s="22" t="str">
        <f t="shared" si="665"/>
        <v/>
      </c>
      <c r="DX341" s="18">
        <f t="shared" si="666"/>
        <v>1.9860517511788829</v>
      </c>
      <c r="DY341" s="18">
        <f t="shared" si="667"/>
        <v>1.9459492363852042</v>
      </c>
      <c r="DZ341" s="18">
        <f t="shared" si="668"/>
        <v>1.9030846773141896</v>
      </c>
      <c r="EA341" s="18">
        <f t="shared" si="669"/>
        <v>1.8603951255479354</v>
      </c>
      <c r="EB341" s="18">
        <f t="shared" si="670"/>
        <v>1.8178482580395332</v>
      </c>
      <c r="EC341" s="18">
        <f t="shared" si="671"/>
        <v>1.7769502488054789</v>
      </c>
      <c r="ED341" s="18">
        <f t="shared" si="672"/>
        <v>1.7364073019368458</v>
      </c>
      <c r="EE341" s="18">
        <f t="shared" si="673"/>
        <v>1.6974541881073486</v>
      </c>
      <c r="EF341" s="18">
        <f t="shared" si="674"/>
        <v>1.6586489576787062</v>
      </c>
      <c r="EG341" s="18">
        <f t="shared" si="675"/>
        <v>1.6210996488739149</v>
      </c>
      <c r="EH341" s="18">
        <f t="shared" si="676"/>
        <v>1.5834179646683693</v>
      </c>
      <c r="EI341" s="18">
        <f t="shared" si="677"/>
        <v>1.5465194871225445</v>
      </c>
      <c r="EJ341" s="18">
        <f t="shared" si="678"/>
        <v>1.5095128014525308</v>
      </c>
      <c r="EK341" s="18">
        <f t="shared" si="679"/>
        <v>1.4733543036982031</v>
      </c>
      <c r="EL341" s="18">
        <f t="shared" si="680"/>
        <v>1.4368260646487863</v>
      </c>
      <c r="EM341" s="18">
        <f t="shared" si="681"/>
        <v>1.4011232603336654</v>
      </c>
      <c r="EN341" s="18">
        <f t="shared" si="682"/>
        <v>1.3650847234835322</v>
      </c>
      <c r="EO341" s="18">
        <f t="shared" si="683"/>
        <v>1.3299205225425015</v>
      </c>
      <c r="EP341" s="18">
        <f t="shared" si="684"/>
        <v>1.2945096196512327</v>
      </c>
      <c r="EQ341" s="18">
        <f t="shared" si="685"/>
        <v>1.2598663080465486</v>
      </c>
      <c r="ER341" s="18">
        <f t="shared" si="686"/>
        <v>1.2252815518590114</v>
      </c>
      <c r="ES341" s="18">
        <f t="shared" si="687"/>
        <v>1.1917425097404155</v>
      </c>
      <c r="ET341" s="18">
        <f t="shared" si="688"/>
        <v>1.1581873626812715</v>
      </c>
      <c r="EU341" s="18">
        <f t="shared" si="689"/>
        <v>1.1257559573059339</v>
      </c>
      <c r="EV341" s="18">
        <f t="shared" si="690"/>
        <v>1.0934156730759208</v>
      </c>
      <c r="EW341" s="18">
        <f t="shared" si="691"/>
        <v>1.062257934378392</v>
      </c>
      <c r="EX341" s="18">
        <f t="shared" si="692"/>
        <v>1.0312824626547712</v>
      </c>
      <c r="EY341" s="18">
        <f t="shared" si="693"/>
        <v>1.0013637321128936</v>
      </c>
      <c r="EZ341" s="18">
        <f t="shared" si="694"/>
        <v>0.97186654184626919</v>
      </c>
      <c r="FA341" s="18">
        <f t="shared" si="695"/>
        <v>0.94360331127128516</v>
      </c>
      <c r="FB341" s="18">
        <f t="shared" si="696"/>
        <v>0.91564975773605617</v>
      </c>
      <c r="FC341" s="18">
        <f t="shared" si="697"/>
        <v>0.88892549125021392</v>
      </c>
      <c r="FD341" s="18">
        <f t="shared" si="698"/>
        <v>0.86254887611092335</v>
      </c>
      <c r="FE341" s="18">
        <f t="shared" si="699"/>
        <v>0.83738061524614971</v>
      </c>
      <c r="FF341" s="18">
        <f t="shared" si="700"/>
        <v>0.81258373888594948</v>
      </c>
      <c r="FG341" s="18">
        <f t="shared" si="701"/>
        <v>0.78883298811802549</v>
      </c>
      <c r="FH341" s="18">
        <f t="shared" si="702"/>
        <v>0.7655981958702911</v>
      </c>
      <c r="FI341" s="18">
        <f t="shared" si="703"/>
        <v>0.74349427513321353</v>
      </c>
      <c r="FJ341" s="18">
        <f t="shared" si="704"/>
        <v>0.7217762229383321</v>
      </c>
      <c r="FK341" s="18">
        <f t="shared" si="705"/>
        <v>0.70113863972922974</v>
      </c>
      <c r="FL341" s="18">
        <f t="shared" si="706"/>
        <v>0.68088215306242961</v>
      </c>
      <c r="FM341" s="18">
        <f t="shared" si="707"/>
        <v>0.66165128845050081</v>
      </c>
      <c r="FN341" s="18">
        <f t="shared" si="708"/>
        <v>0.64279129843738725</v>
      </c>
      <c r="FO341" s="18">
        <f t="shared" si="709"/>
        <v>0.6248025537597377</v>
      </c>
      <c r="FP341" s="18">
        <f t="shared" si="710"/>
        <v>0.60727113607250716</v>
      </c>
      <c r="FQ341" s="18">
        <f t="shared" si="711"/>
        <v>0.59064965702368599</v>
      </c>
      <c r="FR341" s="18">
        <f t="shared" si="712"/>
        <v>0.57436806410058594</v>
      </c>
      <c r="FS341" s="18">
        <f t="shared" si="713"/>
        <v>0.55893852727376458</v>
      </c>
      <c r="FT341" s="18">
        <f t="shared" si="714"/>
        <v>0.54383040606345034</v>
      </c>
      <c r="FU341" s="18">
        <f t="shared" si="715"/>
        <v>0.52951770008460697</v>
      </c>
      <c r="FV341" s="18">
        <f t="shared" si="716"/>
        <v>0.51550705782856376</v>
      </c>
      <c r="FW341" s="18">
        <f t="shared" si="717"/>
        <v>0.5021651580026093</v>
      </c>
      <c r="FX341" s="18">
        <f t="shared" si="718"/>
        <v>24.948196693723418</v>
      </c>
      <c r="FY341" s="18">
        <f t="shared" si="719"/>
        <v>0</v>
      </c>
      <c r="FZ341" s="18">
        <f t="shared" si="720"/>
        <v>0</v>
      </c>
      <c r="GA341" s="18">
        <f t="shared" si="721"/>
        <v>0</v>
      </c>
      <c r="GB341" s="18">
        <f t="shared" si="722"/>
        <v>0</v>
      </c>
      <c r="GC341" s="18">
        <f t="shared" si="723"/>
        <v>0</v>
      </c>
      <c r="GD341" s="18">
        <f t="shared" si="724"/>
        <v>0</v>
      </c>
      <c r="GE341" s="18">
        <f t="shared" si="725"/>
        <v>0</v>
      </c>
    </row>
    <row r="342" spans="1:187" x14ac:dyDescent="0.2">
      <c r="A342">
        <v>339</v>
      </c>
      <c r="B342" s="16">
        <f>Bonds!B342</f>
        <v>55930</v>
      </c>
      <c r="C342" s="17">
        <f>Bonds!C342</f>
        <v>3.625</v>
      </c>
      <c r="D342">
        <f>Bonds!Q342</f>
        <v>53</v>
      </c>
      <c r="E342">
        <f t="shared" si="605"/>
        <v>0</v>
      </c>
      <c r="F342" s="16">
        <f>IF(1&gt;$D342,"",IF($E342=1,EOMONTH(EDATE(Bonds!$I342,6*(1-1)),0),EDATE(Bonds!$I342,6*(1-1))))</f>
        <v>46433</v>
      </c>
      <c r="G342" s="16">
        <f>IF(2&gt;$D342,"",IF($E342=1,EOMONTH(EDATE(Bonds!$I342,6*(2-1)),0),EDATE(Bonds!$I342,6*(2-1))))</f>
        <v>46614</v>
      </c>
      <c r="H342" s="16">
        <f>IF(3&gt;$D342,"",IF($E342=1,EOMONTH(EDATE(Bonds!$I342,6*(3-1)),0),EDATE(Bonds!$I342,6*(3-1))))</f>
        <v>46798</v>
      </c>
      <c r="I342" s="16">
        <f>IF(4&gt;$D342,"",IF($E342=1,EOMONTH(EDATE(Bonds!$I342,6*(4-1)),0),EDATE(Bonds!$I342,6*(4-1))))</f>
        <v>46980</v>
      </c>
      <c r="J342" s="16">
        <f>IF(5&gt;$D342,"",IF($E342=1,EOMONTH(EDATE(Bonds!$I342,6*(5-1)),0),EDATE(Bonds!$I342,6*(5-1))))</f>
        <v>47164</v>
      </c>
      <c r="K342" s="16">
        <f>IF(6&gt;$D342,"",IF($E342=1,EOMONTH(EDATE(Bonds!$I342,6*(6-1)),0),EDATE(Bonds!$I342,6*(6-1))))</f>
        <v>47345</v>
      </c>
      <c r="L342" s="16">
        <f>IF(7&gt;$D342,"",IF($E342=1,EOMONTH(EDATE(Bonds!$I342,6*(7-1)),0),EDATE(Bonds!$I342,6*(7-1))))</f>
        <v>47529</v>
      </c>
      <c r="M342" s="16">
        <f>IF(8&gt;$D342,"",IF($E342=1,EOMONTH(EDATE(Bonds!$I342,6*(8-1)),0),EDATE(Bonds!$I342,6*(8-1))))</f>
        <v>47710</v>
      </c>
      <c r="N342" s="16">
        <f>IF(9&gt;$D342,"",IF($E342=1,EOMONTH(EDATE(Bonds!$I342,6*(9-1)),0),EDATE(Bonds!$I342,6*(9-1))))</f>
        <v>47894</v>
      </c>
      <c r="O342" s="16">
        <f>IF(10&gt;$D342,"",IF($E342=1,EOMONTH(EDATE(Bonds!$I342,6*(10-1)),0),EDATE(Bonds!$I342,6*(10-1))))</f>
        <v>48075</v>
      </c>
      <c r="P342" s="16">
        <f>IF(11&gt;$D342,"",IF($E342=1,EOMONTH(EDATE(Bonds!$I342,6*(11-1)),0),EDATE(Bonds!$I342,6*(11-1))))</f>
        <v>48259</v>
      </c>
      <c r="Q342" s="16">
        <f>IF(12&gt;$D342,"",IF($E342=1,EOMONTH(EDATE(Bonds!$I342,6*(12-1)),0),EDATE(Bonds!$I342,6*(12-1))))</f>
        <v>48441</v>
      </c>
      <c r="R342" s="16">
        <f>IF(13&gt;$D342,"",IF($E342=1,EOMONTH(EDATE(Bonds!$I342,6*(13-1)),0),EDATE(Bonds!$I342,6*(13-1))))</f>
        <v>48625</v>
      </c>
      <c r="S342" s="16">
        <f>IF(14&gt;$D342,"",IF($E342=1,EOMONTH(EDATE(Bonds!$I342,6*(14-1)),0),EDATE(Bonds!$I342,6*(14-1))))</f>
        <v>48806</v>
      </c>
      <c r="T342" s="16">
        <f>IF(15&gt;$D342,"",IF($E342=1,EOMONTH(EDATE(Bonds!$I342,6*(15-1)),0),EDATE(Bonds!$I342,6*(15-1))))</f>
        <v>48990</v>
      </c>
      <c r="U342" s="16">
        <f>IF(16&gt;$D342,"",IF($E342=1,EOMONTH(EDATE(Bonds!$I342,6*(16-1)),0),EDATE(Bonds!$I342,6*(16-1))))</f>
        <v>49171</v>
      </c>
      <c r="V342" s="16">
        <f>IF(17&gt;$D342,"",IF($E342=1,EOMONTH(EDATE(Bonds!$I342,6*(17-1)),0),EDATE(Bonds!$I342,6*(17-1))))</f>
        <v>49355</v>
      </c>
      <c r="W342" s="16">
        <f>IF(18&gt;$D342,"",IF($E342=1,EOMONTH(EDATE(Bonds!$I342,6*(18-1)),0),EDATE(Bonds!$I342,6*(18-1))))</f>
        <v>49536</v>
      </c>
      <c r="X342" s="16">
        <f>IF(19&gt;$D342,"",IF($E342=1,EOMONTH(EDATE(Bonds!$I342,6*(19-1)),0),EDATE(Bonds!$I342,6*(19-1))))</f>
        <v>49720</v>
      </c>
      <c r="Y342" s="16">
        <f>IF(20&gt;$D342,"",IF($E342=1,EOMONTH(EDATE(Bonds!$I342,6*(20-1)),0),EDATE(Bonds!$I342,6*(20-1))))</f>
        <v>49902</v>
      </c>
      <c r="Z342" s="16">
        <f>IF(21&gt;$D342,"",IF($E342=1,EOMONTH(EDATE(Bonds!$I342,6*(21-1)),0),EDATE(Bonds!$I342,6*(21-1))))</f>
        <v>50086</v>
      </c>
      <c r="AA342" s="16">
        <f>IF(22&gt;$D342,"",IF($E342=1,EOMONTH(EDATE(Bonds!$I342,6*(22-1)),0),EDATE(Bonds!$I342,6*(22-1))))</f>
        <v>50267</v>
      </c>
      <c r="AB342" s="16">
        <f>IF(23&gt;$D342,"",IF($E342=1,EOMONTH(EDATE(Bonds!$I342,6*(23-1)),0),EDATE(Bonds!$I342,6*(23-1))))</f>
        <v>50451</v>
      </c>
      <c r="AC342" s="16">
        <f>IF(24&gt;$D342,"",IF($E342=1,EOMONTH(EDATE(Bonds!$I342,6*(24-1)),0),EDATE(Bonds!$I342,6*(24-1))))</f>
        <v>50632</v>
      </c>
      <c r="AD342" s="16">
        <f>IF(25&gt;$D342,"",IF($E342=1,EOMONTH(EDATE(Bonds!$I342,6*(25-1)),0),EDATE(Bonds!$I342,6*(25-1))))</f>
        <v>50816</v>
      </c>
      <c r="AE342" s="16">
        <f>IF(26&gt;$D342,"",IF($E342=1,EOMONTH(EDATE(Bonds!$I342,6*(26-1)),0),EDATE(Bonds!$I342,6*(26-1))))</f>
        <v>50997</v>
      </c>
      <c r="AF342" s="16">
        <f>IF(27&gt;$D342,"",IF($E342=1,EOMONTH(EDATE(Bonds!$I342,6*(27-1)),0),EDATE(Bonds!$I342,6*(27-1))))</f>
        <v>51181</v>
      </c>
      <c r="AG342" s="16">
        <f>IF(28&gt;$D342,"",IF($E342=1,EOMONTH(EDATE(Bonds!$I342,6*(28-1)),0),EDATE(Bonds!$I342,6*(28-1))))</f>
        <v>51363</v>
      </c>
      <c r="AH342" s="16">
        <f>IF(29&gt;$D342,"",IF($E342=1,EOMONTH(EDATE(Bonds!$I342,6*(29-1)),0),EDATE(Bonds!$I342,6*(29-1))))</f>
        <v>51547</v>
      </c>
      <c r="AI342" s="16">
        <f>IF(30&gt;$D342,"",IF($E342=1,EOMONTH(EDATE(Bonds!$I342,6*(30-1)),0),EDATE(Bonds!$I342,6*(30-1))))</f>
        <v>51728</v>
      </c>
      <c r="AJ342" s="16">
        <f>IF(31&gt;$D342,"",IF($E342=1,EOMONTH(EDATE(Bonds!$I342,6*(31-1)),0),EDATE(Bonds!$I342,6*(31-1))))</f>
        <v>51912</v>
      </c>
      <c r="AK342" s="16">
        <f>IF(32&gt;$D342,"",IF($E342=1,EOMONTH(EDATE(Bonds!$I342,6*(32-1)),0),EDATE(Bonds!$I342,6*(32-1))))</f>
        <v>52093</v>
      </c>
      <c r="AL342" s="16">
        <f>IF(33&gt;$D342,"",IF($E342=1,EOMONTH(EDATE(Bonds!$I342,6*(33-1)),0),EDATE(Bonds!$I342,6*(33-1))))</f>
        <v>52277</v>
      </c>
      <c r="AM342" s="16">
        <f>IF(34&gt;$D342,"",IF($E342=1,EOMONTH(EDATE(Bonds!$I342,6*(34-1)),0),EDATE(Bonds!$I342,6*(34-1))))</f>
        <v>52458</v>
      </c>
      <c r="AN342" s="16">
        <f>IF(35&gt;$D342,"",IF($E342=1,EOMONTH(EDATE(Bonds!$I342,6*(35-1)),0),EDATE(Bonds!$I342,6*(35-1))))</f>
        <v>52642</v>
      </c>
      <c r="AO342" s="16">
        <f>IF(36&gt;$D342,"",IF($E342=1,EOMONTH(EDATE(Bonds!$I342,6*(36-1)),0),EDATE(Bonds!$I342,6*(36-1))))</f>
        <v>52824</v>
      </c>
      <c r="AP342" s="16">
        <f>IF(37&gt;$D342,"",IF($E342=1,EOMONTH(EDATE(Bonds!$I342,6*(37-1)),0),EDATE(Bonds!$I342,6*(37-1))))</f>
        <v>53008</v>
      </c>
      <c r="AQ342" s="16">
        <f>IF(38&gt;$D342,"",IF($E342=1,EOMONTH(EDATE(Bonds!$I342,6*(38-1)),0),EDATE(Bonds!$I342,6*(38-1))))</f>
        <v>53189</v>
      </c>
      <c r="AR342" s="16">
        <f>IF(39&gt;$D342,"",IF($E342=1,EOMONTH(EDATE(Bonds!$I342,6*(39-1)),0),EDATE(Bonds!$I342,6*(39-1))))</f>
        <v>53373</v>
      </c>
      <c r="AS342" s="16">
        <f>IF(40&gt;$D342,"",IF($E342=1,EOMONTH(EDATE(Bonds!$I342,6*(40-1)),0),EDATE(Bonds!$I342,6*(40-1))))</f>
        <v>53554</v>
      </c>
      <c r="AT342" s="16">
        <f>IF(41&gt;$D342,"",IF($E342=1,EOMONTH(EDATE(Bonds!$I342,6*(41-1)),0),EDATE(Bonds!$I342,6*(41-1))))</f>
        <v>53738</v>
      </c>
      <c r="AU342" s="16">
        <f>IF(42&gt;$D342,"",IF($E342=1,EOMONTH(EDATE(Bonds!$I342,6*(42-1)),0),EDATE(Bonds!$I342,6*(42-1))))</f>
        <v>53919</v>
      </c>
      <c r="AV342" s="16">
        <f>IF(43&gt;$D342,"",IF($E342=1,EOMONTH(EDATE(Bonds!$I342,6*(43-1)),0),EDATE(Bonds!$I342,6*(43-1))))</f>
        <v>54103</v>
      </c>
      <c r="AW342" s="16">
        <f>IF(44&gt;$D342,"",IF($E342=1,EOMONTH(EDATE(Bonds!$I342,6*(44-1)),0),EDATE(Bonds!$I342,6*(44-1))))</f>
        <v>54285</v>
      </c>
      <c r="AX342" s="16">
        <f>IF(45&gt;$D342,"",IF($E342=1,EOMONTH(EDATE(Bonds!$I342,6*(45-1)),0),EDATE(Bonds!$I342,6*(45-1))))</f>
        <v>54469</v>
      </c>
      <c r="AY342" s="16">
        <f>IF(46&gt;$D342,"",IF($E342=1,EOMONTH(EDATE(Bonds!$I342,6*(46-1)),0),EDATE(Bonds!$I342,6*(46-1))))</f>
        <v>54650</v>
      </c>
      <c r="AZ342" s="16">
        <f>IF(47&gt;$D342,"",IF($E342=1,EOMONTH(EDATE(Bonds!$I342,6*(47-1)),0),EDATE(Bonds!$I342,6*(47-1))))</f>
        <v>54834</v>
      </c>
      <c r="BA342" s="16">
        <f>IF(48&gt;$D342,"",IF($E342=1,EOMONTH(EDATE(Bonds!$I342,6*(48-1)),0),EDATE(Bonds!$I342,6*(48-1))))</f>
        <v>55015</v>
      </c>
      <c r="BB342" s="16">
        <f>IF(49&gt;$D342,"",IF($E342=1,EOMONTH(EDATE(Bonds!$I342,6*(49-1)),0),EDATE(Bonds!$I342,6*(49-1))))</f>
        <v>55199</v>
      </c>
      <c r="BC342" s="16">
        <f>IF(50&gt;$D342,"",IF($E342=1,EOMONTH(EDATE(Bonds!$I342,6*(50-1)),0),EDATE(Bonds!$I342,6*(50-1))))</f>
        <v>55380</v>
      </c>
      <c r="BD342" s="16">
        <f>IF(51&gt;$D342,"",IF($E342=1,EOMONTH(EDATE(Bonds!$I342,6*(51-1)),0),EDATE(Bonds!$I342,6*(51-1))))</f>
        <v>55564</v>
      </c>
      <c r="BE342" s="16">
        <f>IF(52&gt;$D342,"",IF($E342=1,EOMONTH(EDATE(Bonds!$I342,6*(52-1)),0),EDATE(Bonds!$I342,6*(52-1))))</f>
        <v>55746</v>
      </c>
      <c r="BF342" s="16">
        <f>IF(53&gt;$D342,"",IF($E342=1,EOMONTH(EDATE(Bonds!$I342,6*(53-1)),0),EDATE(Bonds!$I342,6*(53-1))))</f>
        <v>55930</v>
      </c>
      <c r="BG342" s="16" t="str">
        <f>IF(54&gt;$D342,"",IF($E342=1,EOMONTH(EDATE(Bonds!$I342,6*(54-1)),0),EDATE(Bonds!$I342,6*(54-1))))</f>
        <v/>
      </c>
      <c r="BH342" s="16" t="str">
        <f>IF(55&gt;$D342,"",IF($E342=1,EOMONTH(EDATE(Bonds!$I342,6*(55-1)),0),EDATE(Bonds!$I342,6*(55-1))))</f>
        <v/>
      </c>
      <c r="BI342" s="16" t="str">
        <f>IF(56&gt;$D342,"",IF($E342=1,EOMONTH(EDATE(Bonds!$I342,6*(56-1)),0),EDATE(Bonds!$I342,6*(56-1))))</f>
        <v/>
      </c>
      <c r="BJ342" s="16" t="str">
        <f>IF(57&gt;$D342,"",IF($E342=1,EOMONTH(EDATE(Bonds!$I342,6*(57-1)),0),EDATE(Bonds!$I342,6*(57-1))))</f>
        <v/>
      </c>
      <c r="BK342" s="16" t="str">
        <f>IF(58&gt;$D342,"",IF($E342=1,EOMONTH(EDATE(Bonds!$I342,6*(58-1)),0),EDATE(Bonds!$I342,6*(58-1))))</f>
        <v/>
      </c>
      <c r="BL342" s="16" t="str">
        <f>IF(59&gt;$D342,"",IF($E342=1,EOMONTH(EDATE(Bonds!$I342,6*(59-1)),0),EDATE(Bonds!$I342,6*(59-1))))</f>
        <v/>
      </c>
      <c r="BM342" s="16" t="str">
        <f>IF(60&gt;$D342,"",IF($E342=1,EOMONTH(EDATE(Bonds!$I342,6*(60-1)),0),EDATE(Bonds!$I342,6*(60-1))))</f>
        <v/>
      </c>
      <c r="BO342" s="22">
        <f t="shared" si="606"/>
        <v>3.9020657449939315E-2</v>
      </c>
      <c r="BP342" s="22">
        <f t="shared" si="607"/>
        <v>4.1110910077221674E-2</v>
      </c>
      <c r="BQ342" s="22">
        <f t="shared" si="608"/>
        <v>4.2474903504774571E-2</v>
      </c>
      <c r="BR342" s="22">
        <f t="shared" si="609"/>
        <v>4.3324176224102208E-2</v>
      </c>
      <c r="BS342" s="22">
        <f t="shared" si="610"/>
        <v>4.3859676958404203E-2</v>
      </c>
      <c r="BT342" s="22">
        <f t="shared" si="611"/>
        <v>4.4193064657407355E-2</v>
      </c>
      <c r="BU342" s="22">
        <f t="shared" si="612"/>
        <v>4.4421617888674783E-2</v>
      </c>
      <c r="BV342" s="22">
        <f t="shared" si="613"/>
        <v>4.4594344852586863E-2</v>
      </c>
      <c r="BW342" s="22">
        <f t="shared" si="614"/>
        <v>4.4754437131412791E-2</v>
      </c>
      <c r="BX342" s="22">
        <f t="shared" si="615"/>
        <v>4.4919387561918309E-2</v>
      </c>
      <c r="BY342" s="22">
        <f t="shared" si="616"/>
        <v>4.5107990909957416E-2</v>
      </c>
      <c r="BZ342" s="22">
        <f t="shared" si="617"/>
        <v>4.5321776780841601E-2</v>
      </c>
      <c r="CA342" s="22">
        <f t="shared" si="618"/>
        <v>4.5567503306295901E-2</v>
      </c>
      <c r="CB342" s="22">
        <f t="shared" si="619"/>
        <v>4.583740404551357E-2</v>
      </c>
      <c r="CC342" s="22">
        <f t="shared" si="620"/>
        <v>4.6137769365832942E-2</v>
      </c>
      <c r="CD342" s="22">
        <f t="shared" si="621"/>
        <v>4.645521716226661E-2</v>
      </c>
      <c r="CE342" s="22">
        <f t="shared" si="622"/>
        <v>4.6796125322790962E-2</v>
      </c>
      <c r="CF342" s="22">
        <f t="shared" si="623"/>
        <v>4.7145200785802852E-2</v>
      </c>
      <c r="CG342" s="22">
        <f t="shared" si="624"/>
        <v>4.7509852279928627E-2</v>
      </c>
      <c r="CH342" s="22">
        <f t="shared" si="625"/>
        <v>4.7876381656252784E-2</v>
      </c>
      <c r="CI342" s="22">
        <f t="shared" si="626"/>
        <v>4.8249241487260196E-2</v>
      </c>
      <c r="CJ342" s="22">
        <f t="shared" si="627"/>
        <v>4.8615125031018294E-2</v>
      </c>
      <c r="CK342" s="22">
        <f t="shared" si="628"/>
        <v>4.8983317960358812E-2</v>
      </c>
      <c r="CL342" s="22">
        <f t="shared" si="629"/>
        <v>4.9339393167434041E-2</v>
      </c>
      <c r="CM342" s="22">
        <f t="shared" si="630"/>
        <v>4.9693029322884663E-2</v>
      </c>
      <c r="CN342" s="22">
        <f t="shared" si="631"/>
        <v>5.0030933085680324E-2</v>
      </c>
      <c r="CO342" s="22">
        <f t="shared" si="632"/>
        <v>5.0362800518050539E-2</v>
      </c>
      <c r="CP342" s="22">
        <f t="shared" si="633"/>
        <v>5.0678294681596112E-2</v>
      </c>
      <c r="CQ342" s="22">
        <f t="shared" si="634"/>
        <v>5.098334388969953E-2</v>
      </c>
      <c r="CR342" s="22">
        <f t="shared" si="635"/>
        <v>5.1268996476874704E-2</v>
      </c>
      <c r="CS342" s="22">
        <f t="shared" si="636"/>
        <v>5.1544114925173128E-2</v>
      </c>
      <c r="CT342" s="22">
        <f t="shared" si="637"/>
        <v>5.1799291672985331E-2</v>
      </c>
      <c r="CU342" s="22">
        <f t="shared" si="638"/>
        <v>5.2042679103669207E-2</v>
      </c>
      <c r="CV342" s="22">
        <f t="shared" si="639"/>
        <v>5.2266158686805723E-2</v>
      </c>
      <c r="CW342" s="22">
        <f t="shared" si="640"/>
        <v>5.2477056134175359E-2</v>
      </c>
      <c r="CX342" s="22">
        <f t="shared" si="641"/>
        <v>5.2669514104062953E-2</v>
      </c>
      <c r="CY342" s="22">
        <f t="shared" si="642"/>
        <v>5.2847844618136262E-2</v>
      </c>
      <c r="CZ342" s="22">
        <f t="shared" si="643"/>
        <v>5.3007476521395709E-2</v>
      </c>
      <c r="DA342" s="22">
        <f t="shared" si="644"/>
        <v>5.3153901035930796E-2</v>
      </c>
      <c r="DB342" s="22">
        <f t="shared" si="645"/>
        <v>5.3282582625279684E-2</v>
      </c>
      <c r="DC342" s="22">
        <f t="shared" si="646"/>
        <v>5.3398068687222244E-2</v>
      </c>
      <c r="DD342" s="22">
        <f t="shared" si="647"/>
        <v>5.34968988888972E-2</v>
      </c>
      <c r="DE342" s="22">
        <f t="shared" si="648"/>
        <v>5.3582686441866624E-2</v>
      </c>
      <c r="DF342" s="22">
        <f t="shared" si="649"/>
        <v>5.3653333270063788E-2</v>
      </c>
      <c r="DG342" s="22">
        <f t="shared" si="650"/>
        <v>5.371076609011436E-2</v>
      </c>
      <c r="DH342" s="22">
        <f t="shared" si="651"/>
        <v>5.3753914283111069E-2</v>
      </c>
      <c r="DI342" s="22">
        <f t="shared" si="652"/>
        <v>5.3784600716668671E-2</v>
      </c>
      <c r="DJ342" s="22">
        <f t="shared" si="653"/>
        <v>5.3802214354255647E-2</v>
      </c>
      <c r="DK342" s="22">
        <f t="shared" si="654"/>
        <v>5.3807740631488084E-2</v>
      </c>
      <c r="DL342" s="22">
        <f t="shared" si="655"/>
        <v>5.3801393447618494E-2</v>
      </c>
      <c r="DM342" s="22">
        <f t="shared" si="656"/>
        <v>5.3783364768151744E-2</v>
      </c>
      <c r="DN342" s="22">
        <f t="shared" si="657"/>
        <v>5.3754445916178097E-2</v>
      </c>
      <c r="DO342" s="22">
        <f t="shared" si="658"/>
        <v>5.3714400315623398E-2</v>
      </c>
      <c r="DP342" s="22" t="str">
        <f t="shared" si="659"/>
        <v/>
      </c>
      <c r="DQ342" s="22" t="str">
        <f t="shared" si="660"/>
        <v/>
      </c>
      <c r="DR342" s="22" t="str">
        <f t="shared" si="661"/>
        <v/>
      </c>
      <c r="DS342" s="22" t="str">
        <f t="shared" si="662"/>
        <v/>
      </c>
      <c r="DT342" s="22" t="str">
        <f t="shared" si="663"/>
        <v/>
      </c>
      <c r="DU342" s="22" t="str">
        <f t="shared" si="664"/>
        <v/>
      </c>
      <c r="DV342" s="22" t="str">
        <f t="shared" si="665"/>
        <v/>
      </c>
      <c r="DX342" s="18">
        <f t="shared" si="666"/>
        <v>1.7817609303844615</v>
      </c>
      <c r="DY342" s="18">
        <f t="shared" si="667"/>
        <v>1.7442059006160602</v>
      </c>
      <c r="DZ342" s="18">
        <f t="shared" si="668"/>
        <v>1.7050817698793399</v>
      </c>
      <c r="EA342" s="18">
        <f t="shared" si="669"/>
        <v>1.6666052479925075</v>
      </c>
      <c r="EB342" s="18">
        <f t="shared" si="670"/>
        <v>1.6284708254145277</v>
      </c>
      <c r="EC342" s="18">
        <f t="shared" si="671"/>
        <v>1.59187518383093</v>
      </c>
      <c r="ED342" s="18">
        <f t="shared" si="672"/>
        <v>1.5555793692797675</v>
      </c>
      <c r="EE342" s="18">
        <f t="shared" si="673"/>
        <v>1.520652901273237</v>
      </c>
      <c r="EF342" s="18">
        <f t="shared" si="674"/>
        <v>1.4857925906149152</v>
      </c>
      <c r="EG342" s="18">
        <f t="shared" si="675"/>
        <v>1.4519982434948446</v>
      </c>
      <c r="EH342" s="18">
        <f t="shared" si="676"/>
        <v>1.4180322962705272</v>
      </c>
      <c r="EI342" s="18">
        <f t="shared" si="677"/>
        <v>1.3847341483902136</v>
      </c>
      <c r="EJ342" s="18">
        <f t="shared" si="678"/>
        <v>1.3513142088962435</v>
      </c>
      <c r="EK342" s="18">
        <f t="shared" si="679"/>
        <v>1.3186494671080049</v>
      </c>
      <c r="EL342" s="18">
        <f t="shared" si="680"/>
        <v>1.2856509126156628</v>
      </c>
      <c r="EM342" s="18">
        <f t="shared" si="681"/>
        <v>1.2534069590548176</v>
      </c>
      <c r="EN342" s="18">
        <f t="shared" si="682"/>
        <v>1.220875614404636</v>
      </c>
      <c r="EO342" s="18">
        <f t="shared" si="683"/>
        <v>1.1891537613223739</v>
      </c>
      <c r="EP342" s="18">
        <f t="shared" si="684"/>
        <v>1.1572330715520354</v>
      </c>
      <c r="EQ342" s="18">
        <f t="shared" si="685"/>
        <v>1.1260296063229958</v>
      </c>
      <c r="ER342" s="18">
        <f t="shared" si="686"/>
        <v>1.094905185936017</v>
      </c>
      <c r="ES342" s="18">
        <f t="shared" si="687"/>
        <v>1.0647475906599471</v>
      </c>
      <c r="ET342" s="18">
        <f t="shared" si="688"/>
        <v>1.0346010238429553</v>
      </c>
      <c r="EU342" s="18">
        <f t="shared" si="689"/>
        <v>1.0054880992934703</v>
      </c>
      <c r="EV342" s="18">
        <f t="shared" si="690"/>
        <v>0.97648008248327023</v>
      </c>
      <c r="EW342" s="18">
        <f t="shared" si="691"/>
        <v>0.94855402741618555</v>
      </c>
      <c r="EX342" s="18">
        <f t="shared" si="692"/>
        <v>0.92081136062204771</v>
      </c>
      <c r="EY342" s="18">
        <f t="shared" si="693"/>
        <v>0.89403341733632602</v>
      </c>
      <c r="EZ342" s="18">
        <f t="shared" si="694"/>
        <v>0.86764963566057796</v>
      </c>
      <c r="FA342" s="18">
        <f t="shared" si="695"/>
        <v>0.84238461693663458</v>
      </c>
      <c r="FB342" s="18">
        <f t="shared" si="696"/>
        <v>0.81741025368769715</v>
      </c>
      <c r="FC342" s="18">
        <f t="shared" si="697"/>
        <v>0.79354641900216449</v>
      </c>
      <c r="FD342" s="18">
        <f t="shared" si="698"/>
        <v>0.77000419365961781</v>
      </c>
      <c r="FE342" s="18">
        <f t="shared" si="699"/>
        <v>0.74755029565557662</v>
      </c>
      <c r="FF342" s="18">
        <f t="shared" si="700"/>
        <v>0.72543661442108842</v>
      </c>
      <c r="FG342" s="18">
        <f t="shared" si="701"/>
        <v>0.7042636814803146</v>
      </c>
      <c r="FH342" s="18">
        <f t="shared" si="702"/>
        <v>0.68355769386655618</v>
      </c>
      <c r="FI342" s="18">
        <f t="shared" si="703"/>
        <v>0.66386553810807936</v>
      </c>
      <c r="FJ342" s="18">
        <f t="shared" si="704"/>
        <v>0.64452253782184032</v>
      </c>
      <c r="FK342" s="18">
        <f t="shared" si="705"/>
        <v>0.62614648674687345</v>
      </c>
      <c r="FL342" s="18">
        <f t="shared" si="706"/>
        <v>0.60811387571729136</v>
      </c>
      <c r="FM342" s="18">
        <f t="shared" si="707"/>
        <v>0.59099779128053498</v>
      </c>
      <c r="FN342" s="18">
        <f t="shared" si="708"/>
        <v>0.57421486821339596</v>
      </c>
      <c r="FO342" s="18">
        <f t="shared" si="709"/>
        <v>0.55820985314884863</v>
      </c>
      <c r="FP342" s="18">
        <f t="shared" si="710"/>
        <v>0.54261398320424348</v>
      </c>
      <c r="FQ342" s="18">
        <f t="shared" si="711"/>
        <v>0.52782945845514362</v>
      </c>
      <c r="FR342" s="18">
        <f t="shared" si="712"/>
        <v>0.51334884743027465</v>
      </c>
      <c r="FS342" s="18">
        <f t="shared" si="713"/>
        <v>0.49962734078916304</v>
      </c>
      <c r="FT342" s="18">
        <f t="shared" si="714"/>
        <v>0.48619274793807338</v>
      </c>
      <c r="FU342" s="18">
        <f t="shared" si="715"/>
        <v>0.47346631513694443</v>
      </c>
      <c r="FV342" s="18">
        <f t="shared" si="716"/>
        <v>0.46100914860590403</v>
      </c>
      <c r="FW342" s="18">
        <f t="shared" si="717"/>
        <v>0.44914708815228627</v>
      </c>
      <c r="FX342" s="18">
        <f t="shared" si="718"/>
        <v>24.581209275770924</v>
      </c>
      <c r="FY342" s="18">
        <f t="shared" si="719"/>
        <v>0</v>
      </c>
      <c r="FZ342" s="18">
        <f t="shared" si="720"/>
        <v>0</v>
      </c>
      <c r="GA342" s="18">
        <f t="shared" si="721"/>
        <v>0</v>
      </c>
      <c r="GB342" s="18">
        <f t="shared" si="722"/>
        <v>0</v>
      </c>
      <c r="GC342" s="18">
        <f t="shared" si="723"/>
        <v>0</v>
      </c>
      <c r="GD342" s="18">
        <f t="shared" si="724"/>
        <v>0</v>
      </c>
      <c r="GE342" s="18">
        <f t="shared" si="725"/>
        <v>0</v>
      </c>
    </row>
    <row r="343" spans="1:187" x14ac:dyDescent="0.2">
      <c r="A343">
        <v>340</v>
      </c>
      <c r="B343" s="16">
        <f>Bonds!B343</f>
        <v>56019</v>
      </c>
      <c r="C343" s="17">
        <f>Bonds!C343</f>
        <v>3.625</v>
      </c>
      <c r="D343">
        <f>Bonds!Q343</f>
        <v>54</v>
      </c>
      <c r="E343">
        <f t="shared" si="605"/>
        <v>0</v>
      </c>
      <c r="F343" s="16">
        <f>IF(1&gt;$D343,"",IF($E343=1,EOMONTH(EDATE(Bonds!$I343,6*(1-1)),0),EDATE(Bonds!$I343,6*(1-1))))</f>
        <v>46341</v>
      </c>
      <c r="G343" s="16">
        <f>IF(2&gt;$D343,"",IF($E343=1,EOMONTH(EDATE(Bonds!$I343,6*(2-1)),0),EDATE(Bonds!$I343,6*(2-1))))</f>
        <v>46522</v>
      </c>
      <c r="H343" s="16">
        <f>IF(3&gt;$D343,"",IF($E343=1,EOMONTH(EDATE(Bonds!$I343,6*(3-1)),0),EDATE(Bonds!$I343,6*(3-1))))</f>
        <v>46706</v>
      </c>
      <c r="I343" s="16">
        <f>IF(4&gt;$D343,"",IF($E343=1,EOMONTH(EDATE(Bonds!$I343,6*(4-1)),0),EDATE(Bonds!$I343,6*(4-1))))</f>
        <v>46888</v>
      </c>
      <c r="J343" s="16">
        <f>IF(5&gt;$D343,"",IF($E343=1,EOMONTH(EDATE(Bonds!$I343,6*(5-1)),0),EDATE(Bonds!$I343,6*(5-1))))</f>
        <v>47072</v>
      </c>
      <c r="K343" s="16">
        <f>IF(6&gt;$D343,"",IF($E343=1,EOMONTH(EDATE(Bonds!$I343,6*(6-1)),0),EDATE(Bonds!$I343,6*(6-1))))</f>
        <v>47253</v>
      </c>
      <c r="L343" s="16">
        <f>IF(7&gt;$D343,"",IF($E343=1,EOMONTH(EDATE(Bonds!$I343,6*(7-1)),0),EDATE(Bonds!$I343,6*(7-1))))</f>
        <v>47437</v>
      </c>
      <c r="M343" s="16">
        <f>IF(8&gt;$D343,"",IF($E343=1,EOMONTH(EDATE(Bonds!$I343,6*(8-1)),0),EDATE(Bonds!$I343,6*(8-1))))</f>
        <v>47618</v>
      </c>
      <c r="N343" s="16">
        <f>IF(9&gt;$D343,"",IF($E343=1,EOMONTH(EDATE(Bonds!$I343,6*(9-1)),0),EDATE(Bonds!$I343,6*(9-1))))</f>
        <v>47802</v>
      </c>
      <c r="O343" s="16">
        <f>IF(10&gt;$D343,"",IF($E343=1,EOMONTH(EDATE(Bonds!$I343,6*(10-1)),0),EDATE(Bonds!$I343,6*(10-1))))</f>
        <v>47983</v>
      </c>
      <c r="P343" s="16">
        <f>IF(11&gt;$D343,"",IF($E343=1,EOMONTH(EDATE(Bonds!$I343,6*(11-1)),0),EDATE(Bonds!$I343,6*(11-1))))</f>
        <v>48167</v>
      </c>
      <c r="Q343" s="16">
        <f>IF(12&gt;$D343,"",IF($E343=1,EOMONTH(EDATE(Bonds!$I343,6*(12-1)),0),EDATE(Bonds!$I343,6*(12-1))))</f>
        <v>48349</v>
      </c>
      <c r="R343" s="16">
        <f>IF(13&gt;$D343,"",IF($E343=1,EOMONTH(EDATE(Bonds!$I343,6*(13-1)),0),EDATE(Bonds!$I343,6*(13-1))))</f>
        <v>48533</v>
      </c>
      <c r="S343" s="16">
        <f>IF(14&gt;$D343,"",IF($E343=1,EOMONTH(EDATE(Bonds!$I343,6*(14-1)),0),EDATE(Bonds!$I343,6*(14-1))))</f>
        <v>48714</v>
      </c>
      <c r="T343" s="16">
        <f>IF(15&gt;$D343,"",IF($E343=1,EOMONTH(EDATE(Bonds!$I343,6*(15-1)),0),EDATE(Bonds!$I343,6*(15-1))))</f>
        <v>48898</v>
      </c>
      <c r="U343" s="16">
        <f>IF(16&gt;$D343,"",IF($E343=1,EOMONTH(EDATE(Bonds!$I343,6*(16-1)),0),EDATE(Bonds!$I343,6*(16-1))))</f>
        <v>49079</v>
      </c>
      <c r="V343" s="16">
        <f>IF(17&gt;$D343,"",IF($E343=1,EOMONTH(EDATE(Bonds!$I343,6*(17-1)),0),EDATE(Bonds!$I343,6*(17-1))))</f>
        <v>49263</v>
      </c>
      <c r="W343" s="16">
        <f>IF(18&gt;$D343,"",IF($E343=1,EOMONTH(EDATE(Bonds!$I343,6*(18-1)),0),EDATE(Bonds!$I343,6*(18-1))))</f>
        <v>49444</v>
      </c>
      <c r="X343" s="16">
        <f>IF(19&gt;$D343,"",IF($E343=1,EOMONTH(EDATE(Bonds!$I343,6*(19-1)),0),EDATE(Bonds!$I343,6*(19-1))))</f>
        <v>49628</v>
      </c>
      <c r="Y343" s="16">
        <f>IF(20&gt;$D343,"",IF($E343=1,EOMONTH(EDATE(Bonds!$I343,6*(20-1)),0),EDATE(Bonds!$I343,6*(20-1))))</f>
        <v>49810</v>
      </c>
      <c r="Z343" s="16">
        <f>IF(21&gt;$D343,"",IF($E343=1,EOMONTH(EDATE(Bonds!$I343,6*(21-1)),0),EDATE(Bonds!$I343,6*(21-1))))</f>
        <v>49994</v>
      </c>
      <c r="AA343" s="16">
        <f>IF(22&gt;$D343,"",IF($E343=1,EOMONTH(EDATE(Bonds!$I343,6*(22-1)),0),EDATE(Bonds!$I343,6*(22-1))))</f>
        <v>50175</v>
      </c>
      <c r="AB343" s="16">
        <f>IF(23&gt;$D343,"",IF($E343=1,EOMONTH(EDATE(Bonds!$I343,6*(23-1)),0),EDATE(Bonds!$I343,6*(23-1))))</f>
        <v>50359</v>
      </c>
      <c r="AC343" s="16">
        <f>IF(24&gt;$D343,"",IF($E343=1,EOMONTH(EDATE(Bonds!$I343,6*(24-1)),0),EDATE(Bonds!$I343,6*(24-1))))</f>
        <v>50540</v>
      </c>
      <c r="AD343" s="16">
        <f>IF(25&gt;$D343,"",IF($E343=1,EOMONTH(EDATE(Bonds!$I343,6*(25-1)),0),EDATE(Bonds!$I343,6*(25-1))))</f>
        <v>50724</v>
      </c>
      <c r="AE343" s="16">
        <f>IF(26&gt;$D343,"",IF($E343=1,EOMONTH(EDATE(Bonds!$I343,6*(26-1)),0),EDATE(Bonds!$I343,6*(26-1))))</f>
        <v>50905</v>
      </c>
      <c r="AF343" s="16">
        <f>IF(27&gt;$D343,"",IF($E343=1,EOMONTH(EDATE(Bonds!$I343,6*(27-1)),0),EDATE(Bonds!$I343,6*(27-1))))</f>
        <v>51089</v>
      </c>
      <c r="AG343" s="16">
        <f>IF(28&gt;$D343,"",IF($E343=1,EOMONTH(EDATE(Bonds!$I343,6*(28-1)),0),EDATE(Bonds!$I343,6*(28-1))))</f>
        <v>51271</v>
      </c>
      <c r="AH343" s="16">
        <f>IF(29&gt;$D343,"",IF($E343=1,EOMONTH(EDATE(Bonds!$I343,6*(29-1)),0),EDATE(Bonds!$I343,6*(29-1))))</f>
        <v>51455</v>
      </c>
      <c r="AI343" s="16">
        <f>IF(30&gt;$D343,"",IF($E343=1,EOMONTH(EDATE(Bonds!$I343,6*(30-1)),0),EDATE(Bonds!$I343,6*(30-1))))</f>
        <v>51636</v>
      </c>
      <c r="AJ343" s="16">
        <f>IF(31&gt;$D343,"",IF($E343=1,EOMONTH(EDATE(Bonds!$I343,6*(31-1)),0),EDATE(Bonds!$I343,6*(31-1))))</f>
        <v>51820</v>
      </c>
      <c r="AK343" s="16">
        <f>IF(32&gt;$D343,"",IF($E343=1,EOMONTH(EDATE(Bonds!$I343,6*(32-1)),0),EDATE(Bonds!$I343,6*(32-1))))</f>
        <v>52001</v>
      </c>
      <c r="AL343" s="16">
        <f>IF(33&gt;$D343,"",IF($E343=1,EOMONTH(EDATE(Bonds!$I343,6*(33-1)),0),EDATE(Bonds!$I343,6*(33-1))))</f>
        <v>52185</v>
      </c>
      <c r="AM343" s="16">
        <f>IF(34&gt;$D343,"",IF($E343=1,EOMONTH(EDATE(Bonds!$I343,6*(34-1)),0),EDATE(Bonds!$I343,6*(34-1))))</f>
        <v>52366</v>
      </c>
      <c r="AN343" s="16">
        <f>IF(35&gt;$D343,"",IF($E343=1,EOMONTH(EDATE(Bonds!$I343,6*(35-1)),0),EDATE(Bonds!$I343,6*(35-1))))</f>
        <v>52550</v>
      </c>
      <c r="AO343" s="16">
        <f>IF(36&gt;$D343,"",IF($E343=1,EOMONTH(EDATE(Bonds!$I343,6*(36-1)),0),EDATE(Bonds!$I343,6*(36-1))))</f>
        <v>52732</v>
      </c>
      <c r="AP343" s="16">
        <f>IF(37&gt;$D343,"",IF($E343=1,EOMONTH(EDATE(Bonds!$I343,6*(37-1)),0),EDATE(Bonds!$I343,6*(37-1))))</f>
        <v>52916</v>
      </c>
      <c r="AQ343" s="16">
        <f>IF(38&gt;$D343,"",IF($E343=1,EOMONTH(EDATE(Bonds!$I343,6*(38-1)),0),EDATE(Bonds!$I343,6*(38-1))))</f>
        <v>53097</v>
      </c>
      <c r="AR343" s="16">
        <f>IF(39&gt;$D343,"",IF($E343=1,EOMONTH(EDATE(Bonds!$I343,6*(39-1)),0),EDATE(Bonds!$I343,6*(39-1))))</f>
        <v>53281</v>
      </c>
      <c r="AS343" s="16">
        <f>IF(40&gt;$D343,"",IF($E343=1,EOMONTH(EDATE(Bonds!$I343,6*(40-1)),0),EDATE(Bonds!$I343,6*(40-1))))</f>
        <v>53462</v>
      </c>
      <c r="AT343" s="16">
        <f>IF(41&gt;$D343,"",IF($E343=1,EOMONTH(EDATE(Bonds!$I343,6*(41-1)),0),EDATE(Bonds!$I343,6*(41-1))))</f>
        <v>53646</v>
      </c>
      <c r="AU343" s="16">
        <f>IF(42&gt;$D343,"",IF($E343=1,EOMONTH(EDATE(Bonds!$I343,6*(42-1)),0),EDATE(Bonds!$I343,6*(42-1))))</f>
        <v>53827</v>
      </c>
      <c r="AV343" s="16">
        <f>IF(43&gt;$D343,"",IF($E343=1,EOMONTH(EDATE(Bonds!$I343,6*(43-1)),0),EDATE(Bonds!$I343,6*(43-1))))</f>
        <v>54011</v>
      </c>
      <c r="AW343" s="16">
        <f>IF(44&gt;$D343,"",IF($E343=1,EOMONTH(EDATE(Bonds!$I343,6*(44-1)),0),EDATE(Bonds!$I343,6*(44-1))))</f>
        <v>54193</v>
      </c>
      <c r="AX343" s="16">
        <f>IF(45&gt;$D343,"",IF($E343=1,EOMONTH(EDATE(Bonds!$I343,6*(45-1)),0),EDATE(Bonds!$I343,6*(45-1))))</f>
        <v>54377</v>
      </c>
      <c r="AY343" s="16">
        <f>IF(46&gt;$D343,"",IF($E343=1,EOMONTH(EDATE(Bonds!$I343,6*(46-1)),0),EDATE(Bonds!$I343,6*(46-1))))</f>
        <v>54558</v>
      </c>
      <c r="AZ343" s="16">
        <f>IF(47&gt;$D343,"",IF($E343=1,EOMONTH(EDATE(Bonds!$I343,6*(47-1)),0),EDATE(Bonds!$I343,6*(47-1))))</f>
        <v>54742</v>
      </c>
      <c r="BA343" s="16">
        <f>IF(48&gt;$D343,"",IF($E343=1,EOMONTH(EDATE(Bonds!$I343,6*(48-1)),0),EDATE(Bonds!$I343,6*(48-1))))</f>
        <v>54923</v>
      </c>
      <c r="BB343" s="16">
        <f>IF(49&gt;$D343,"",IF($E343=1,EOMONTH(EDATE(Bonds!$I343,6*(49-1)),0),EDATE(Bonds!$I343,6*(49-1))))</f>
        <v>55107</v>
      </c>
      <c r="BC343" s="16">
        <f>IF(50&gt;$D343,"",IF($E343=1,EOMONTH(EDATE(Bonds!$I343,6*(50-1)),0),EDATE(Bonds!$I343,6*(50-1))))</f>
        <v>55288</v>
      </c>
      <c r="BD343" s="16">
        <f>IF(51&gt;$D343,"",IF($E343=1,EOMONTH(EDATE(Bonds!$I343,6*(51-1)),0),EDATE(Bonds!$I343,6*(51-1))))</f>
        <v>55472</v>
      </c>
      <c r="BE343" s="16">
        <f>IF(52&gt;$D343,"",IF($E343=1,EOMONTH(EDATE(Bonds!$I343,6*(52-1)),0),EDATE(Bonds!$I343,6*(52-1))))</f>
        <v>55654</v>
      </c>
      <c r="BF343" s="16">
        <f>IF(53&gt;$D343,"",IF($E343=1,EOMONTH(EDATE(Bonds!$I343,6*(53-1)),0),EDATE(Bonds!$I343,6*(53-1))))</f>
        <v>55838</v>
      </c>
      <c r="BG343" s="16">
        <f>IF(54&gt;$D343,"",IF($E343=1,EOMONTH(EDATE(Bonds!$I343,6*(54-1)),0),EDATE(Bonds!$I343,6*(54-1))))</f>
        <v>56019</v>
      </c>
      <c r="BH343" s="16" t="str">
        <f>IF(55&gt;$D343,"",IF($E343=1,EOMONTH(EDATE(Bonds!$I343,6*(55-1)),0),EDATE(Bonds!$I343,6*(55-1))))</f>
        <v/>
      </c>
      <c r="BI343" s="16" t="str">
        <f>IF(56&gt;$D343,"",IF($E343=1,EOMONTH(EDATE(Bonds!$I343,6*(56-1)),0),EDATE(Bonds!$I343,6*(56-1))))</f>
        <v/>
      </c>
      <c r="BJ343" s="16" t="str">
        <f>IF(57&gt;$D343,"",IF($E343=1,EOMONTH(EDATE(Bonds!$I343,6*(57-1)),0),EDATE(Bonds!$I343,6*(57-1))))</f>
        <v/>
      </c>
      <c r="BK343" s="16" t="str">
        <f>IF(58&gt;$D343,"",IF($E343=1,EOMONTH(EDATE(Bonds!$I343,6*(58-1)),0),EDATE(Bonds!$I343,6*(58-1))))</f>
        <v/>
      </c>
      <c r="BL343" s="16" t="str">
        <f>IF(59&gt;$D343,"",IF($E343=1,EOMONTH(EDATE(Bonds!$I343,6*(59-1)),0),EDATE(Bonds!$I343,6*(59-1))))</f>
        <v/>
      </c>
      <c r="BM343" s="16" t="str">
        <f>IF(60&gt;$D343,"",IF($E343=1,EOMONTH(EDATE(Bonds!$I343,6*(60-1)),0),EDATE(Bonds!$I343,6*(60-1))))</f>
        <v/>
      </c>
      <c r="BO343" s="22">
        <f t="shared" si="606"/>
        <v>3.7565785405683505E-2</v>
      </c>
      <c r="BP343" s="22">
        <f t="shared" si="607"/>
        <v>4.0160676278393273E-2</v>
      </c>
      <c r="BQ343" s="22">
        <f t="shared" si="608"/>
        <v>4.1870554774944578E-2</v>
      </c>
      <c r="BR343" s="22">
        <f t="shared" si="609"/>
        <v>4.2944346408813706E-2</v>
      </c>
      <c r="BS343" s="22">
        <f t="shared" si="610"/>
        <v>4.3623509349526628E-2</v>
      </c>
      <c r="BT343" s="22">
        <f t="shared" si="611"/>
        <v>4.4041581237153717E-2</v>
      </c>
      <c r="BU343" s="22">
        <f t="shared" si="612"/>
        <v>4.4317074211346924E-2</v>
      </c>
      <c r="BV343" s="22">
        <f t="shared" si="613"/>
        <v>4.4510349250378764E-2</v>
      </c>
      <c r="BW343" s="22">
        <f t="shared" si="614"/>
        <v>4.4674613164434704E-2</v>
      </c>
      <c r="BX343" s="22">
        <f t="shared" si="615"/>
        <v>4.4833625781918747E-2</v>
      </c>
      <c r="BY343" s="22">
        <f t="shared" si="616"/>
        <v>4.5010512910652625E-2</v>
      </c>
      <c r="BZ343" s="22">
        <f t="shared" si="617"/>
        <v>4.5210114329299472E-2</v>
      </c>
      <c r="CA343" s="22">
        <f t="shared" si="618"/>
        <v>4.5440922075908718E-2</v>
      </c>
      <c r="CB343" s="22">
        <f t="shared" si="619"/>
        <v>4.5696854602848114E-2</v>
      </c>
      <c r="CC343" s="22">
        <f t="shared" si="620"/>
        <v>4.5984524498779974E-2</v>
      </c>
      <c r="CD343" s="22">
        <f t="shared" si="621"/>
        <v>4.6291383442721178E-2</v>
      </c>
      <c r="CE343" s="22">
        <f t="shared" si="622"/>
        <v>4.6623645537634352E-2</v>
      </c>
      <c r="CF343" s="22">
        <f t="shared" si="623"/>
        <v>4.6966325803694697E-2</v>
      </c>
      <c r="CG343" s="22">
        <f t="shared" si="624"/>
        <v>4.7326545055286634E-2</v>
      </c>
      <c r="CH343" s="22">
        <f t="shared" si="625"/>
        <v>4.7690605889772114E-2</v>
      </c>
      <c r="CI343" s="22">
        <f t="shared" si="626"/>
        <v>4.8062733545475515E-2</v>
      </c>
      <c r="CJ343" s="22">
        <f t="shared" si="627"/>
        <v>4.8429443223478592E-2</v>
      </c>
      <c r="CK343" s="22">
        <f t="shared" si="628"/>
        <v>4.8799858255796857E-2</v>
      </c>
      <c r="CL343" s="22">
        <f t="shared" si="629"/>
        <v>4.9159299064806136E-2</v>
      </c>
      <c r="CM343" s="22">
        <f t="shared" si="630"/>
        <v>4.9517382545170303E-2</v>
      </c>
      <c r="CN343" s="22">
        <f t="shared" si="631"/>
        <v>4.986051383334713E-2</v>
      </c>
      <c r="CO343" s="22">
        <f t="shared" si="632"/>
        <v>5.0198416914347857E-2</v>
      </c>
      <c r="CP343" s="22">
        <f t="shared" si="633"/>
        <v>5.0520467743513063E-2</v>
      </c>
      <c r="CQ343" s="22">
        <f t="shared" si="634"/>
        <v>5.0832622154490456E-2</v>
      </c>
      <c r="CR343" s="22">
        <f t="shared" si="635"/>
        <v>5.1125631182393605E-2</v>
      </c>
      <c r="CS343" s="22">
        <f t="shared" si="636"/>
        <v>5.140851143245688E-2</v>
      </c>
      <c r="CT343" s="22">
        <f t="shared" si="637"/>
        <v>5.1671525730408396E-2</v>
      </c>
      <c r="CU343" s="22">
        <f t="shared" si="638"/>
        <v>5.1923018464972291E-2</v>
      </c>
      <c r="CV343" s="22">
        <f t="shared" si="639"/>
        <v>5.2154549575212379E-2</v>
      </c>
      <c r="CW343" s="22">
        <f t="shared" si="640"/>
        <v>5.2373661446977436E-2</v>
      </c>
      <c r="CX343" s="22">
        <f t="shared" si="641"/>
        <v>5.2574231354615371E-2</v>
      </c>
      <c r="CY343" s="22">
        <f t="shared" si="642"/>
        <v>5.2760712961394216E-2</v>
      </c>
      <c r="CZ343" s="22">
        <f t="shared" si="643"/>
        <v>5.29282837997146E-2</v>
      </c>
      <c r="DA343" s="22">
        <f t="shared" si="644"/>
        <v>5.3082672355175761E-2</v>
      </c>
      <c r="DB343" s="22">
        <f t="shared" si="645"/>
        <v>5.3219062249532649E-2</v>
      </c>
      <c r="DC343" s="22">
        <f t="shared" si="646"/>
        <v>5.3342238524867601E-2</v>
      </c>
      <c r="DD343" s="22">
        <f t="shared" si="647"/>
        <v>5.3448475761631316E-2</v>
      </c>
      <c r="DE343" s="22">
        <f t="shared" si="648"/>
        <v>5.3541620883853808E-2</v>
      </c>
      <c r="DF343" s="22">
        <f t="shared" si="649"/>
        <v>5.3619365202149487E-2</v>
      </c>
      <c r="DG343" s="22">
        <f t="shared" si="650"/>
        <v>5.3683784107770652E-2</v>
      </c>
      <c r="DH343" s="22">
        <f t="shared" si="651"/>
        <v>5.3733613326575724E-2</v>
      </c>
      <c r="DI343" s="22">
        <f t="shared" si="652"/>
        <v>5.377089329950533E-2</v>
      </c>
      <c r="DJ343" s="22">
        <f t="shared" si="653"/>
        <v>5.3794795486645806E-2</v>
      </c>
      <c r="DK343" s="22">
        <f t="shared" si="654"/>
        <v>5.3806512386313586E-2</v>
      </c>
      <c r="DL343" s="22">
        <f t="shared" si="655"/>
        <v>5.3806055630081624E-2</v>
      </c>
      <c r="DM343" s="22">
        <f t="shared" si="656"/>
        <v>5.3793812882559404E-2</v>
      </c>
      <c r="DN343" s="22">
        <f t="shared" si="657"/>
        <v>5.3770417737249027E-2</v>
      </c>
      <c r="DO343" s="22">
        <f t="shared" si="658"/>
        <v>5.3735756793913347E-2</v>
      </c>
      <c r="DP343" s="22">
        <f t="shared" si="659"/>
        <v>5.3691248666006781E-2</v>
      </c>
      <c r="DQ343" s="22" t="str">
        <f t="shared" si="660"/>
        <v/>
      </c>
      <c r="DR343" s="22" t="str">
        <f t="shared" si="661"/>
        <v/>
      </c>
      <c r="DS343" s="22" t="str">
        <f t="shared" si="662"/>
        <v/>
      </c>
      <c r="DT343" s="22" t="str">
        <f t="shared" si="663"/>
        <v/>
      </c>
      <c r="DU343" s="22" t="str">
        <f t="shared" si="664"/>
        <v/>
      </c>
      <c r="DV343" s="22" t="str">
        <f t="shared" si="665"/>
        <v/>
      </c>
      <c r="DX343" s="18">
        <f t="shared" si="666"/>
        <v>1.7998593995058627</v>
      </c>
      <c r="DY343" s="18">
        <f t="shared" si="667"/>
        <v>1.7635164954740914</v>
      </c>
      <c r="DZ343" s="18">
        <f t="shared" si="668"/>
        <v>1.7246704888159843</v>
      </c>
      <c r="EA343" s="18">
        <f t="shared" si="669"/>
        <v>1.6859830825278164</v>
      </c>
      <c r="EB343" s="18">
        <f t="shared" si="670"/>
        <v>1.647424983848327</v>
      </c>
      <c r="EC343" s="18">
        <f t="shared" si="671"/>
        <v>1.6103611629799652</v>
      </c>
      <c r="ED343" s="18">
        <f t="shared" si="672"/>
        <v>1.5736191173802665</v>
      </c>
      <c r="EE343" s="18">
        <f t="shared" si="673"/>
        <v>1.5383178579722847</v>
      </c>
      <c r="EF343" s="18">
        <f t="shared" si="674"/>
        <v>1.5031506178963274</v>
      </c>
      <c r="EG343" s="18">
        <f t="shared" si="675"/>
        <v>1.4691215567919853</v>
      </c>
      <c r="EH343" s="18">
        <f t="shared" si="676"/>
        <v>1.4349725304807097</v>
      </c>
      <c r="EI343" s="18">
        <f t="shared" si="677"/>
        <v>1.4015332852048059</v>
      </c>
      <c r="EJ343" s="18">
        <f t="shared" si="678"/>
        <v>1.3679959763163561</v>
      </c>
      <c r="EK343" s="18">
        <f t="shared" si="679"/>
        <v>1.3352273377264965</v>
      </c>
      <c r="EL343" s="18">
        <f t="shared" si="680"/>
        <v>1.3021236210879625</v>
      </c>
      <c r="EM343" s="18">
        <f t="shared" si="681"/>
        <v>1.2697679546773843</v>
      </c>
      <c r="EN343" s="18">
        <f t="shared" si="682"/>
        <v>1.2371080306569511</v>
      </c>
      <c r="EO343" s="18">
        <f t="shared" si="683"/>
        <v>1.205240473554142</v>
      </c>
      <c r="EP343" s="18">
        <f t="shared" si="684"/>
        <v>1.1731493428089297</v>
      </c>
      <c r="EQ343" s="18">
        <f t="shared" si="685"/>
        <v>1.1417538416671846</v>
      </c>
      <c r="ER343" s="18">
        <f t="shared" si="686"/>
        <v>1.110411406372229</v>
      </c>
      <c r="ES343" s="18">
        <f t="shared" si="687"/>
        <v>1.0800166494522516</v>
      </c>
      <c r="ET343" s="18">
        <f t="shared" si="688"/>
        <v>1.0496072974299024</v>
      </c>
      <c r="EU343" s="18">
        <f t="shared" si="689"/>
        <v>1.0202163363085026</v>
      </c>
      <c r="EV343" s="18">
        <f t="shared" si="690"/>
        <v>0.99090795372505325</v>
      </c>
      <c r="EW343" s="18">
        <f t="shared" si="691"/>
        <v>0.96267125303041778</v>
      </c>
      <c r="EX343" s="18">
        <f t="shared" si="692"/>
        <v>0.9345997317808864</v>
      </c>
      <c r="EY343" s="18">
        <f t="shared" si="693"/>
        <v>0.90748588222730986</v>
      </c>
      <c r="EZ343" s="18">
        <f t="shared" si="694"/>
        <v>0.88075405354818148</v>
      </c>
      <c r="FA343" s="18">
        <f t="shared" si="695"/>
        <v>0.85514050083960214</v>
      </c>
      <c r="FB343" s="18">
        <f t="shared" si="696"/>
        <v>0.82980759294830087</v>
      </c>
      <c r="FC343" s="18">
        <f t="shared" si="697"/>
        <v>0.80558872644550639</v>
      </c>
      <c r="FD343" s="18">
        <f t="shared" si="698"/>
        <v>0.78168491897552428</v>
      </c>
      <c r="FE343" s="18">
        <f t="shared" si="699"/>
        <v>0.75887618256682321</v>
      </c>
      <c r="FF343" s="18">
        <f t="shared" si="700"/>
        <v>0.73640401336539174</v>
      </c>
      <c r="FG343" s="18">
        <f t="shared" si="701"/>
        <v>0.71487989548196063</v>
      </c>
      <c r="FH343" s="18">
        <f t="shared" si="702"/>
        <v>0.69382336500745134</v>
      </c>
      <c r="FI343" s="18">
        <f t="shared" si="703"/>
        <v>0.67379168683947477</v>
      </c>
      <c r="FJ343" s="18">
        <f t="shared" si="704"/>
        <v>0.65410970203786345</v>
      </c>
      <c r="FK343" s="18">
        <f t="shared" si="705"/>
        <v>0.63540689225461444</v>
      </c>
      <c r="FL343" s="18">
        <f t="shared" si="706"/>
        <v>0.61704945121282684</v>
      </c>
      <c r="FM343" s="18">
        <f t="shared" si="707"/>
        <v>0.59962148015826633</v>
      </c>
      <c r="FN343" s="18">
        <f t="shared" si="708"/>
        <v>0.58252961420888216</v>
      </c>
      <c r="FO343" s="18">
        <f t="shared" si="709"/>
        <v>0.56622731434476226</v>
      </c>
      <c r="FP343" s="18">
        <f t="shared" si="710"/>
        <v>0.55033946706570958</v>
      </c>
      <c r="FQ343" s="18">
        <f t="shared" si="711"/>
        <v>0.53527625167771542</v>
      </c>
      <c r="FR343" s="18">
        <f t="shared" si="712"/>
        <v>0.52052105809115601</v>
      </c>
      <c r="FS343" s="18">
        <f t="shared" si="713"/>
        <v>0.50653804034184913</v>
      </c>
      <c r="FT343" s="18">
        <f t="shared" si="714"/>
        <v>0.49284630549500186</v>
      </c>
      <c r="FU343" s="18">
        <f t="shared" si="715"/>
        <v>0.47987541570167508</v>
      </c>
      <c r="FV343" s="18">
        <f t="shared" si="716"/>
        <v>0.46717827115713589</v>
      </c>
      <c r="FW343" s="18">
        <f t="shared" si="717"/>
        <v>0.45508717443986468</v>
      </c>
      <c r="FX343" s="18">
        <f t="shared" si="718"/>
        <v>0.44331967164091857</v>
      </c>
      <c r="FY343" s="18">
        <f t="shared" si="719"/>
        <v>24.276359028929267</v>
      </c>
      <c r="FZ343" s="18">
        <f t="shared" si="720"/>
        <v>0</v>
      </c>
      <c r="GA343" s="18">
        <f t="shared" si="721"/>
        <v>0</v>
      </c>
      <c r="GB343" s="18">
        <f t="shared" si="722"/>
        <v>0</v>
      </c>
      <c r="GC343" s="18">
        <f t="shared" si="723"/>
        <v>0</v>
      </c>
      <c r="GD343" s="18">
        <f t="shared" si="724"/>
        <v>0</v>
      </c>
      <c r="GE343" s="18">
        <f t="shared" si="725"/>
        <v>0</v>
      </c>
    </row>
    <row r="344" spans="1:187" x14ac:dyDescent="0.2">
      <c r="A344">
        <v>341</v>
      </c>
      <c r="B344" s="16">
        <f>Bonds!B344</f>
        <v>56111</v>
      </c>
      <c r="C344" s="17">
        <f>Bonds!C344</f>
        <v>4.125</v>
      </c>
      <c r="D344">
        <f>Bonds!Q344</f>
        <v>54</v>
      </c>
      <c r="E344">
        <f t="shared" si="605"/>
        <v>0</v>
      </c>
      <c r="F344" s="16">
        <f>IF(1&gt;$D344,"",IF($E344=1,EOMONTH(EDATE(Bonds!$I344,6*(1-1)),0),EDATE(Bonds!$I344,6*(1-1))))</f>
        <v>46433</v>
      </c>
      <c r="G344" s="16">
        <f>IF(2&gt;$D344,"",IF($E344=1,EOMONTH(EDATE(Bonds!$I344,6*(2-1)),0),EDATE(Bonds!$I344,6*(2-1))))</f>
        <v>46614</v>
      </c>
      <c r="H344" s="16">
        <f>IF(3&gt;$D344,"",IF($E344=1,EOMONTH(EDATE(Bonds!$I344,6*(3-1)),0),EDATE(Bonds!$I344,6*(3-1))))</f>
        <v>46798</v>
      </c>
      <c r="I344" s="16">
        <f>IF(4&gt;$D344,"",IF($E344=1,EOMONTH(EDATE(Bonds!$I344,6*(4-1)),0),EDATE(Bonds!$I344,6*(4-1))))</f>
        <v>46980</v>
      </c>
      <c r="J344" s="16">
        <f>IF(5&gt;$D344,"",IF($E344=1,EOMONTH(EDATE(Bonds!$I344,6*(5-1)),0),EDATE(Bonds!$I344,6*(5-1))))</f>
        <v>47164</v>
      </c>
      <c r="K344" s="16">
        <f>IF(6&gt;$D344,"",IF($E344=1,EOMONTH(EDATE(Bonds!$I344,6*(6-1)),0),EDATE(Bonds!$I344,6*(6-1))))</f>
        <v>47345</v>
      </c>
      <c r="L344" s="16">
        <f>IF(7&gt;$D344,"",IF($E344=1,EOMONTH(EDATE(Bonds!$I344,6*(7-1)),0),EDATE(Bonds!$I344,6*(7-1))))</f>
        <v>47529</v>
      </c>
      <c r="M344" s="16">
        <f>IF(8&gt;$D344,"",IF($E344=1,EOMONTH(EDATE(Bonds!$I344,6*(8-1)),0),EDATE(Bonds!$I344,6*(8-1))))</f>
        <v>47710</v>
      </c>
      <c r="N344" s="16">
        <f>IF(9&gt;$D344,"",IF($E344=1,EOMONTH(EDATE(Bonds!$I344,6*(9-1)),0),EDATE(Bonds!$I344,6*(9-1))))</f>
        <v>47894</v>
      </c>
      <c r="O344" s="16">
        <f>IF(10&gt;$D344,"",IF($E344=1,EOMONTH(EDATE(Bonds!$I344,6*(10-1)),0),EDATE(Bonds!$I344,6*(10-1))))</f>
        <v>48075</v>
      </c>
      <c r="P344" s="16">
        <f>IF(11&gt;$D344,"",IF($E344=1,EOMONTH(EDATE(Bonds!$I344,6*(11-1)),0),EDATE(Bonds!$I344,6*(11-1))))</f>
        <v>48259</v>
      </c>
      <c r="Q344" s="16">
        <f>IF(12&gt;$D344,"",IF($E344=1,EOMONTH(EDATE(Bonds!$I344,6*(12-1)),0),EDATE(Bonds!$I344,6*(12-1))))</f>
        <v>48441</v>
      </c>
      <c r="R344" s="16">
        <f>IF(13&gt;$D344,"",IF($E344=1,EOMONTH(EDATE(Bonds!$I344,6*(13-1)),0),EDATE(Bonds!$I344,6*(13-1))))</f>
        <v>48625</v>
      </c>
      <c r="S344" s="16">
        <f>IF(14&gt;$D344,"",IF($E344=1,EOMONTH(EDATE(Bonds!$I344,6*(14-1)),0),EDATE(Bonds!$I344,6*(14-1))))</f>
        <v>48806</v>
      </c>
      <c r="T344" s="16">
        <f>IF(15&gt;$D344,"",IF($E344=1,EOMONTH(EDATE(Bonds!$I344,6*(15-1)),0),EDATE(Bonds!$I344,6*(15-1))))</f>
        <v>48990</v>
      </c>
      <c r="U344" s="16">
        <f>IF(16&gt;$D344,"",IF($E344=1,EOMONTH(EDATE(Bonds!$I344,6*(16-1)),0),EDATE(Bonds!$I344,6*(16-1))))</f>
        <v>49171</v>
      </c>
      <c r="V344" s="16">
        <f>IF(17&gt;$D344,"",IF($E344=1,EOMONTH(EDATE(Bonds!$I344,6*(17-1)),0),EDATE(Bonds!$I344,6*(17-1))))</f>
        <v>49355</v>
      </c>
      <c r="W344" s="16">
        <f>IF(18&gt;$D344,"",IF($E344=1,EOMONTH(EDATE(Bonds!$I344,6*(18-1)),0),EDATE(Bonds!$I344,6*(18-1))))</f>
        <v>49536</v>
      </c>
      <c r="X344" s="16">
        <f>IF(19&gt;$D344,"",IF($E344=1,EOMONTH(EDATE(Bonds!$I344,6*(19-1)),0),EDATE(Bonds!$I344,6*(19-1))))</f>
        <v>49720</v>
      </c>
      <c r="Y344" s="16">
        <f>IF(20&gt;$D344,"",IF($E344=1,EOMONTH(EDATE(Bonds!$I344,6*(20-1)),0),EDATE(Bonds!$I344,6*(20-1))))</f>
        <v>49902</v>
      </c>
      <c r="Z344" s="16">
        <f>IF(21&gt;$D344,"",IF($E344=1,EOMONTH(EDATE(Bonds!$I344,6*(21-1)),0),EDATE(Bonds!$I344,6*(21-1))))</f>
        <v>50086</v>
      </c>
      <c r="AA344" s="16">
        <f>IF(22&gt;$D344,"",IF($E344=1,EOMONTH(EDATE(Bonds!$I344,6*(22-1)),0),EDATE(Bonds!$I344,6*(22-1))))</f>
        <v>50267</v>
      </c>
      <c r="AB344" s="16">
        <f>IF(23&gt;$D344,"",IF($E344=1,EOMONTH(EDATE(Bonds!$I344,6*(23-1)),0),EDATE(Bonds!$I344,6*(23-1))))</f>
        <v>50451</v>
      </c>
      <c r="AC344" s="16">
        <f>IF(24&gt;$D344,"",IF($E344=1,EOMONTH(EDATE(Bonds!$I344,6*(24-1)),0),EDATE(Bonds!$I344,6*(24-1))))</f>
        <v>50632</v>
      </c>
      <c r="AD344" s="16">
        <f>IF(25&gt;$D344,"",IF($E344=1,EOMONTH(EDATE(Bonds!$I344,6*(25-1)),0),EDATE(Bonds!$I344,6*(25-1))))</f>
        <v>50816</v>
      </c>
      <c r="AE344" s="16">
        <f>IF(26&gt;$D344,"",IF($E344=1,EOMONTH(EDATE(Bonds!$I344,6*(26-1)),0),EDATE(Bonds!$I344,6*(26-1))))</f>
        <v>50997</v>
      </c>
      <c r="AF344" s="16">
        <f>IF(27&gt;$D344,"",IF($E344=1,EOMONTH(EDATE(Bonds!$I344,6*(27-1)),0),EDATE(Bonds!$I344,6*(27-1))))</f>
        <v>51181</v>
      </c>
      <c r="AG344" s="16">
        <f>IF(28&gt;$D344,"",IF($E344=1,EOMONTH(EDATE(Bonds!$I344,6*(28-1)),0),EDATE(Bonds!$I344,6*(28-1))))</f>
        <v>51363</v>
      </c>
      <c r="AH344" s="16">
        <f>IF(29&gt;$D344,"",IF($E344=1,EOMONTH(EDATE(Bonds!$I344,6*(29-1)),0),EDATE(Bonds!$I344,6*(29-1))))</f>
        <v>51547</v>
      </c>
      <c r="AI344" s="16">
        <f>IF(30&gt;$D344,"",IF($E344=1,EOMONTH(EDATE(Bonds!$I344,6*(30-1)),0),EDATE(Bonds!$I344,6*(30-1))))</f>
        <v>51728</v>
      </c>
      <c r="AJ344" s="16">
        <f>IF(31&gt;$D344,"",IF($E344=1,EOMONTH(EDATE(Bonds!$I344,6*(31-1)),0),EDATE(Bonds!$I344,6*(31-1))))</f>
        <v>51912</v>
      </c>
      <c r="AK344" s="16">
        <f>IF(32&gt;$D344,"",IF($E344=1,EOMONTH(EDATE(Bonds!$I344,6*(32-1)),0),EDATE(Bonds!$I344,6*(32-1))))</f>
        <v>52093</v>
      </c>
      <c r="AL344" s="16">
        <f>IF(33&gt;$D344,"",IF($E344=1,EOMONTH(EDATE(Bonds!$I344,6*(33-1)),0),EDATE(Bonds!$I344,6*(33-1))))</f>
        <v>52277</v>
      </c>
      <c r="AM344" s="16">
        <f>IF(34&gt;$D344,"",IF($E344=1,EOMONTH(EDATE(Bonds!$I344,6*(34-1)),0),EDATE(Bonds!$I344,6*(34-1))))</f>
        <v>52458</v>
      </c>
      <c r="AN344" s="16">
        <f>IF(35&gt;$D344,"",IF($E344=1,EOMONTH(EDATE(Bonds!$I344,6*(35-1)),0),EDATE(Bonds!$I344,6*(35-1))))</f>
        <v>52642</v>
      </c>
      <c r="AO344" s="16">
        <f>IF(36&gt;$D344,"",IF($E344=1,EOMONTH(EDATE(Bonds!$I344,6*(36-1)),0),EDATE(Bonds!$I344,6*(36-1))))</f>
        <v>52824</v>
      </c>
      <c r="AP344" s="16">
        <f>IF(37&gt;$D344,"",IF($E344=1,EOMONTH(EDATE(Bonds!$I344,6*(37-1)),0),EDATE(Bonds!$I344,6*(37-1))))</f>
        <v>53008</v>
      </c>
      <c r="AQ344" s="16">
        <f>IF(38&gt;$D344,"",IF($E344=1,EOMONTH(EDATE(Bonds!$I344,6*(38-1)),0),EDATE(Bonds!$I344,6*(38-1))))</f>
        <v>53189</v>
      </c>
      <c r="AR344" s="16">
        <f>IF(39&gt;$D344,"",IF($E344=1,EOMONTH(EDATE(Bonds!$I344,6*(39-1)),0),EDATE(Bonds!$I344,6*(39-1))))</f>
        <v>53373</v>
      </c>
      <c r="AS344" s="16">
        <f>IF(40&gt;$D344,"",IF($E344=1,EOMONTH(EDATE(Bonds!$I344,6*(40-1)),0),EDATE(Bonds!$I344,6*(40-1))))</f>
        <v>53554</v>
      </c>
      <c r="AT344" s="16">
        <f>IF(41&gt;$D344,"",IF($E344=1,EOMONTH(EDATE(Bonds!$I344,6*(41-1)),0),EDATE(Bonds!$I344,6*(41-1))))</f>
        <v>53738</v>
      </c>
      <c r="AU344" s="16">
        <f>IF(42&gt;$D344,"",IF($E344=1,EOMONTH(EDATE(Bonds!$I344,6*(42-1)),0),EDATE(Bonds!$I344,6*(42-1))))</f>
        <v>53919</v>
      </c>
      <c r="AV344" s="16">
        <f>IF(43&gt;$D344,"",IF($E344=1,EOMONTH(EDATE(Bonds!$I344,6*(43-1)),0),EDATE(Bonds!$I344,6*(43-1))))</f>
        <v>54103</v>
      </c>
      <c r="AW344" s="16">
        <f>IF(44&gt;$D344,"",IF($E344=1,EOMONTH(EDATE(Bonds!$I344,6*(44-1)),0),EDATE(Bonds!$I344,6*(44-1))))</f>
        <v>54285</v>
      </c>
      <c r="AX344" s="16">
        <f>IF(45&gt;$D344,"",IF($E344=1,EOMONTH(EDATE(Bonds!$I344,6*(45-1)),0),EDATE(Bonds!$I344,6*(45-1))))</f>
        <v>54469</v>
      </c>
      <c r="AY344" s="16">
        <f>IF(46&gt;$D344,"",IF($E344=1,EOMONTH(EDATE(Bonds!$I344,6*(46-1)),0),EDATE(Bonds!$I344,6*(46-1))))</f>
        <v>54650</v>
      </c>
      <c r="AZ344" s="16">
        <f>IF(47&gt;$D344,"",IF($E344=1,EOMONTH(EDATE(Bonds!$I344,6*(47-1)),0),EDATE(Bonds!$I344,6*(47-1))))</f>
        <v>54834</v>
      </c>
      <c r="BA344" s="16">
        <f>IF(48&gt;$D344,"",IF($E344=1,EOMONTH(EDATE(Bonds!$I344,6*(48-1)),0),EDATE(Bonds!$I344,6*(48-1))))</f>
        <v>55015</v>
      </c>
      <c r="BB344" s="16">
        <f>IF(49&gt;$D344,"",IF($E344=1,EOMONTH(EDATE(Bonds!$I344,6*(49-1)),0),EDATE(Bonds!$I344,6*(49-1))))</f>
        <v>55199</v>
      </c>
      <c r="BC344" s="16">
        <f>IF(50&gt;$D344,"",IF($E344=1,EOMONTH(EDATE(Bonds!$I344,6*(50-1)),0),EDATE(Bonds!$I344,6*(50-1))))</f>
        <v>55380</v>
      </c>
      <c r="BD344" s="16">
        <f>IF(51&gt;$D344,"",IF($E344=1,EOMONTH(EDATE(Bonds!$I344,6*(51-1)),0),EDATE(Bonds!$I344,6*(51-1))))</f>
        <v>55564</v>
      </c>
      <c r="BE344" s="16">
        <f>IF(52&gt;$D344,"",IF($E344=1,EOMONTH(EDATE(Bonds!$I344,6*(52-1)),0),EDATE(Bonds!$I344,6*(52-1))))</f>
        <v>55746</v>
      </c>
      <c r="BF344" s="16">
        <f>IF(53&gt;$D344,"",IF($E344=1,EOMONTH(EDATE(Bonds!$I344,6*(53-1)),0),EDATE(Bonds!$I344,6*(53-1))))</f>
        <v>55930</v>
      </c>
      <c r="BG344" s="16">
        <f>IF(54&gt;$D344,"",IF($E344=1,EOMONTH(EDATE(Bonds!$I344,6*(54-1)),0),EDATE(Bonds!$I344,6*(54-1))))</f>
        <v>56111</v>
      </c>
      <c r="BH344" s="16" t="str">
        <f>IF(55&gt;$D344,"",IF($E344=1,EOMONTH(EDATE(Bonds!$I344,6*(55-1)),0),EDATE(Bonds!$I344,6*(55-1))))</f>
        <v/>
      </c>
      <c r="BI344" s="16" t="str">
        <f>IF(56&gt;$D344,"",IF($E344=1,EOMONTH(EDATE(Bonds!$I344,6*(56-1)),0),EDATE(Bonds!$I344,6*(56-1))))</f>
        <v/>
      </c>
      <c r="BJ344" s="16" t="str">
        <f>IF(57&gt;$D344,"",IF($E344=1,EOMONTH(EDATE(Bonds!$I344,6*(57-1)),0),EDATE(Bonds!$I344,6*(57-1))))</f>
        <v/>
      </c>
      <c r="BK344" s="16" t="str">
        <f>IF(58&gt;$D344,"",IF($E344=1,EOMONTH(EDATE(Bonds!$I344,6*(58-1)),0),EDATE(Bonds!$I344,6*(58-1))))</f>
        <v/>
      </c>
      <c r="BL344" s="16" t="str">
        <f>IF(59&gt;$D344,"",IF($E344=1,EOMONTH(EDATE(Bonds!$I344,6*(59-1)),0),EDATE(Bonds!$I344,6*(59-1))))</f>
        <v/>
      </c>
      <c r="BM344" s="16" t="str">
        <f>IF(60&gt;$D344,"",IF($E344=1,EOMONTH(EDATE(Bonds!$I344,6*(60-1)),0),EDATE(Bonds!$I344,6*(60-1))))</f>
        <v/>
      </c>
      <c r="BO344" s="22">
        <f t="shared" si="606"/>
        <v>3.9020657449939315E-2</v>
      </c>
      <c r="BP344" s="22">
        <f t="shared" si="607"/>
        <v>4.1110910077221674E-2</v>
      </c>
      <c r="BQ344" s="22">
        <f t="shared" si="608"/>
        <v>4.2474903504774571E-2</v>
      </c>
      <c r="BR344" s="22">
        <f t="shared" si="609"/>
        <v>4.3324176224102208E-2</v>
      </c>
      <c r="BS344" s="22">
        <f t="shared" si="610"/>
        <v>4.3859676958404203E-2</v>
      </c>
      <c r="BT344" s="22">
        <f t="shared" si="611"/>
        <v>4.4193064657407355E-2</v>
      </c>
      <c r="BU344" s="22">
        <f t="shared" si="612"/>
        <v>4.4421617888674783E-2</v>
      </c>
      <c r="BV344" s="22">
        <f t="shared" si="613"/>
        <v>4.4594344852586863E-2</v>
      </c>
      <c r="BW344" s="22">
        <f t="shared" si="614"/>
        <v>4.4754437131412791E-2</v>
      </c>
      <c r="BX344" s="22">
        <f t="shared" si="615"/>
        <v>4.4919387561918309E-2</v>
      </c>
      <c r="BY344" s="22">
        <f t="shared" si="616"/>
        <v>4.5107990909957416E-2</v>
      </c>
      <c r="BZ344" s="22">
        <f t="shared" si="617"/>
        <v>4.5321776780841601E-2</v>
      </c>
      <c r="CA344" s="22">
        <f t="shared" si="618"/>
        <v>4.5567503306295901E-2</v>
      </c>
      <c r="CB344" s="22">
        <f t="shared" si="619"/>
        <v>4.583740404551357E-2</v>
      </c>
      <c r="CC344" s="22">
        <f t="shared" si="620"/>
        <v>4.6137769365832942E-2</v>
      </c>
      <c r="CD344" s="22">
        <f t="shared" si="621"/>
        <v>4.645521716226661E-2</v>
      </c>
      <c r="CE344" s="22">
        <f t="shared" si="622"/>
        <v>4.6796125322790962E-2</v>
      </c>
      <c r="CF344" s="22">
        <f t="shared" si="623"/>
        <v>4.7145200785802852E-2</v>
      </c>
      <c r="CG344" s="22">
        <f t="shared" si="624"/>
        <v>4.7509852279928627E-2</v>
      </c>
      <c r="CH344" s="22">
        <f t="shared" si="625"/>
        <v>4.7876381656252784E-2</v>
      </c>
      <c r="CI344" s="22">
        <f t="shared" si="626"/>
        <v>4.8249241487260196E-2</v>
      </c>
      <c r="CJ344" s="22">
        <f t="shared" si="627"/>
        <v>4.8615125031018294E-2</v>
      </c>
      <c r="CK344" s="22">
        <f t="shared" si="628"/>
        <v>4.8983317960358812E-2</v>
      </c>
      <c r="CL344" s="22">
        <f t="shared" si="629"/>
        <v>4.9339393167434041E-2</v>
      </c>
      <c r="CM344" s="22">
        <f t="shared" si="630"/>
        <v>4.9693029322884663E-2</v>
      </c>
      <c r="CN344" s="22">
        <f t="shared" si="631"/>
        <v>5.0030933085680324E-2</v>
      </c>
      <c r="CO344" s="22">
        <f t="shared" si="632"/>
        <v>5.0362800518050539E-2</v>
      </c>
      <c r="CP344" s="22">
        <f t="shared" si="633"/>
        <v>5.0678294681596112E-2</v>
      </c>
      <c r="CQ344" s="22">
        <f t="shared" si="634"/>
        <v>5.098334388969953E-2</v>
      </c>
      <c r="CR344" s="22">
        <f t="shared" si="635"/>
        <v>5.1268996476874704E-2</v>
      </c>
      <c r="CS344" s="22">
        <f t="shared" si="636"/>
        <v>5.1544114925173128E-2</v>
      </c>
      <c r="CT344" s="22">
        <f t="shared" si="637"/>
        <v>5.1799291672985331E-2</v>
      </c>
      <c r="CU344" s="22">
        <f t="shared" si="638"/>
        <v>5.2042679103669207E-2</v>
      </c>
      <c r="CV344" s="22">
        <f t="shared" si="639"/>
        <v>5.2266158686805723E-2</v>
      </c>
      <c r="CW344" s="22">
        <f t="shared" si="640"/>
        <v>5.2477056134175359E-2</v>
      </c>
      <c r="CX344" s="22">
        <f t="shared" si="641"/>
        <v>5.2669514104062953E-2</v>
      </c>
      <c r="CY344" s="22">
        <f t="shared" si="642"/>
        <v>5.2847844618136262E-2</v>
      </c>
      <c r="CZ344" s="22">
        <f t="shared" si="643"/>
        <v>5.3007476521395709E-2</v>
      </c>
      <c r="DA344" s="22">
        <f t="shared" si="644"/>
        <v>5.3153901035930796E-2</v>
      </c>
      <c r="DB344" s="22">
        <f t="shared" si="645"/>
        <v>5.3282582625279684E-2</v>
      </c>
      <c r="DC344" s="22">
        <f t="shared" si="646"/>
        <v>5.3398068687222244E-2</v>
      </c>
      <c r="DD344" s="22">
        <f t="shared" si="647"/>
        <v>5.34968988888972E-2</v>
      </c>
      <c r="DE344" s="22">
        <f t="shared" si="648"/>
        <v>5.3582686441866624E-2</v>
      </c>
      <c r="DF344" s="22">
        <f t="shared" si="649"/>
        <v>5.3653333270063788E-2</v>
      </c>
      <c r="DG344" s="22">
        <f t="shared" si="650"/>
        <v>5.371076609011436E-2</v>
      </c>
      <c r="DH344" s="22">
        <f t="shared" si="651"/>
        <v>5.3753914283111069E-2</v>
      </c>
      <c r="DI344" s="22">
        <f t="shared" si="652"/>
        <v>5.3784600716668671E-2</v>
      </c>
      <c r="DJ344" s="22">
        <f t="shared" si="653"/>
        <v>5.3802214354255647E-2</v>
      </c>
      <c r="DK344" s="22">
        <f t="shared" si="654"/>
        <v>5.3807740631488084E-2</v>
      </c>
      <c r="DL344" s="22">
        <f t="shared" si="655"/>
        <v>5.3801393447618494E-2</v>
      </c>
      <c r="DM344" s="22">
        <f t="shared" si="656"/>
        <v>5.3783364768151744E-2</v>
      </c>
      <c r="DN344" s="22">
        <f t="shared" si="657"/>
        <v>5.3754445916178097E-2</v>
      </c>
      <c r="DO344" s="22">
        <f t="shared" si="658"/>
        <v>5.3714400315623398E-2</v>
      </c>
      <c r="DP344" s="22">
        <f t="shared" si="659"/>
        <v>5.3664789041494118E-2</v>
      </c>
      <c r="DQ344" s="22" t="str">
        <f t="shared" si="660"/>
        <v/>
      </c>
      <c r="DR344" s="22" t="str">
        <f t="shared" si="661"/>
        <v/>
      </c>
      <c r="DS344" s="22" t="str">
        <f t="shared" si="662"/>
        <v/>
      </c>
      <c r="DT344" s="22" t="str">
        <f t="shared" si="663"/>
        <v/>
      </c>
      <c r="DU344" s="22" t="str">
        <f t="shared" si="664"/>
        <v/>
      </c>
      <c r="DV344" s="22" t="str">
        <f t="shared" si="665"/>
        <v/>
      </c>
      <c r="DX344" s="18">
        <f t="shared" si="666"/>
        <v>2.0275210587133525</v>
      </c>
      <c r="DY344" s="18">
        <f t="shared" si="667"/>
        <v>1.9847860248389648</v>
      </c>
      <c r="DZ344" s="18">
        <f t="shared" si="668"/>
        <v>1.9402654622764903</v>
      </c>
      <c r="EA344" s="18">
        <f t="shared" si="669"/>
        <v>1.8964818339225087</v>
      </c>
      <c r="EB344" s="18">
        <f t="shared" si="670"/>
        <v>1.8530874909889454</v>
      </c>
      <c r="EC344" s="18">
        <f t="shared" si="671"/>
        <v>1.8114441747041619</v>
      </c>
      <c r="ED344" s="18">
        <f t="shared" si="672"/>
        <v>1.770142040904563</v>
      </c>
      <c r="EE344" s="18">
        <f t="shared" si="673"/>
        <v>1.730398129035063</v>
      </c>
      <c r="EF344" s="18">
        <f t="shared" si="674"/>
        <v>1.6907294996652482</v>
      </c>
      <c r="EG344" s="18">
        <f t="shared" si="675"/>
        <v>1.6522738632872369</v>
      </c>
      <c r="EH344" s="18">
        <f t="shared" si="676"/>
        <v>1.6136229578250827</v>
      </c>
      <c r="EI344" s="18">
        <f t="shared" si="677"/>
        <v>1.5757319619612775</v>
      </c>
      <c r="EJ344" s="18">
        <f t="shared" si="678"/>
        <v>1.5377023756405528</v>
      </c>
      <c r="EK344" s="18">
        <f t="shared" si="679"/>
        <v>1.5005321522263506</v>
      </c>
      <c r="EL344" s="18">
        <f t="shared" si="680"/>
        <v>1.4629820729764438</v>
      </c>
      <c r="EM344" s="18">
        <f t="shared" si="681"/>
        <v>1.4262906775451372</v>
      </c>
      <c r="EN344" s="18">
        <f t="shared" si="682"/>
        <v>1.3892722508742408</v>
      </c>
      <c r="EO344" s="18">
        <f t="shared" si="683"/>
        <v>1.3531749697806326</v>
      </c>
      <c r="EP344" s="18">
        <f t="shared" si="684"/>
        <v>1.316851426248868</v>
      </c>
      <c r="EQ344" s="18">
        <f t="shared" si="685"/>
        <v>1.2813440347813401</v>
      </c>
      <c r="ER344" s="18">
        <f t="shared" si="686"/>
        <v>1.2459265908927091</v>
      </c>
      <c r="ES344" s="18">
        <f t="shared" si="687"/>
        <v>1.2116093273026984</v>
      </c>
      <c r="ET344" s="18">
        <f t="shared" si="688"/>
        <v>1.1773046133385354</v>
      </c>
      <c r="EU344" s="18">
        <f t="shared" si="689"/>
        <v>1.1441761129891213</v>
      </c>
      <c r="EV344" s="18">
        <f t="shared" si="690"/>
        <v>1.1111669904119972</v>
      </c>
      <c r="EW344" s="18">
        <f t="shared" si="691"/>
        <v>1.079389065680487</v>
      </c>
      <c r="EX344" s="18">
        <f t="shared" si="692"/>
        <v>1.0478198241561232</v>
      </c>
      <c r="EY344" s="18">
        <f t="shared" si="693"/>
        <v>1.0173483714516813</v>
      </c>
      <c r="EZ344" s="18">
        <f t="shared" si="694"/>
        <v>0.98732544747583018</v>
      </c>
      <c r="FA344" s="18">
        <f t="shared" si="695"/>
        <v>0.95857559858306685</v>
      </c>
      <c r="FB344" s="18">
        <f t="shared" si="696"/>
        <v>0.93015649557565538</v>
      </c>
      <c r="FC344" s="18">
        <f t="shared" si="697"/>
        <v>0.90300109748522173</v>
      </c>
      <c r="FD344" s="18">
        <f t="shared" si="698"/>
        <v>0.87621166864715139</v>
      </c>
      <c r="FE344" s="18">
        <f t="shared" si="699"/>
        <v>0.85066068126324235</v>
      </c>
      <c r="FF344" s="18">
        <f t="shared" si="700"/>
        <v>0.82549683709985933</v>
      </c>
      <c r="FG344" s="18">
        <f t="shared" si="701"/>
        <v>0.80140349961553037</v>
      </c>
      <c r="FH344" s="18">
        <f t="shared" si="702"/>
        <v>0.77784151371021915</v>
      </c>
      <c r="FI344" s="18">
        <f t="shared" si="703"/>
        <v>0.75543319853677993</v>
      </c>
      <c r="FJ344" s="18">
        <f t="shared" si="704"/>
        <v>0.73342219821105969</v>
      </c>
      <c r="FK344" s="18">
        <f t="shared" si="705"/>
        <v>0.71251151940161472</v>
      </c>
      <c r="FL344" s="18">
        <f t="shared" si="706"/>
        <v>0.69199165167829713</v>
      </c>
      <c r="FM344" s="18">
        <f t="shared" si="707"/>
        <v>0.67251472800888468</v>
      </c>
      <c r="FN344" s="18">
        <f t="shared" si="708"/>
        <v>0.6534169190014506</v>
      </c>
      <c r="FO344" s="18">
        <f t="shared" si="709"/>
        <v>0.63520431565213809</v>
      </c>
      <c r="FP344" s="18">
        <f t="shared" si="710"/>
        <v>0.617457291232415</v>
      </c>
      <c r="FQ344" s="18">
        <f t="shared" si="711"/>
        <v>0.6006335216903359</v>
      </c>
      <c r="FR344" s="18">
        <f t="shared" si="712"/>
        <v>0.58415558500686426</v>
      </c>
      <c r="FS344" s="18">
        <f t="shared" si="713"/>
        <v>0.56854145676008205</v>
      </c>
      <c r="FT344" s="18">
        <f t="shared" si="714"/>
        <v>0.55325381661918693</v>
      </c>
      <c r="FU344" s="18">
        <f t="shared" si="715"/>
        <v>0.53877201377652295</v>
      </c>
      <c r="FV344" s="18">
        <f t="shared" si="716"/>
        <v>0.52459661737913221</v>
      </c>
      <c r="FW344" s="18">
        <f t="shared" si="717"/>
        <v>0.51109841065604988</v>
      </c>
      <c r="FX344" s="18">
        <f t="shared" si="718"/>
        <v>0.49796188219793769</v>
      </c>
      <c r="FY344" s="18">
        <f t="shared" si="719"/>
        <v>24.025974658328447</v>
      </c>
      <c r="FZ344" s="18">
        <f t="shared" si="720"/>
        <v>0</v>
      </c>
      <c r="GA344" s="18">
        <f t="shared" si="721"/>
        <v>0</v>
      </c>
      <c r="GB344" s="18">
        <f t="shared" si="722"/>
        <v>0</v>
      </c>
      <c r="GC344" s="18">
        <f t="shared" si="723"/>
        <v>0</v>
      </c>
      <c r="GD344" s="18">
        <f t="shared" si="724"/>
        <v>0</v>
      </c>
      <c r="GE344" s="18">
        <f t="shared" si="725"/>
        <v>0</v>
      </c>
    </row>
    <row r="345" spans="1:187" x14ac:dyDescent="0.2">
      <c r="A345">
        <v>342</v>
      </c>
      <c r="B345" s="16">
        <f>Bonds!B345</f>
        <v>56203</v>
      </c>
      <c r="C345" s="17">
        <f>Bonds!C345</f>
        <v>4.75</v>
      </c>
      <c r="D345">
        <f>Bonds!Q345</f>
        <v>55</v>
      </c>
      <c r="E345">
        <f t="shared" si="605"/>
        <v>0</v>
      </c>
      <c r="F345" s="16">
        <f>IF(1&gt;$D345,"",IF($E345=1,EOMONTH(EDATE(Bonds!$I345,6*(1-1)),0),EDATE(Bonds!$I345,6*(1-1))))</f>
        <v>46341</v>
      </c>
      <c r="G345" s="16">
        <f>IF(2&gt;$D345,"",IF($E345=1,EOMONTH(EDATE(Bonds!$I345,6*(2-1)),0),EDATE(Bonds!$I345,6*(2-1))))</f>
        <v>46522</v>
      </c>
      <c r="H345" s="16">
        <f>IF(3&gt;$D345,"",IF($E345=1,EOMONTH(EDATE(Bonds!$I345,6*(3-1)),0),EDATE(Bonds!$I345,6*(3-1))))</f>
        <v>46706</v>
      </c>
      <c r="I345" s="16">
        <f>IF(4&gt;$D345,"",IF($E345=1,EOMONTH(EDATE(Bonds!$I345,6*(4-1)),0),EDATE(Bonds!$I345,6*(4-1))))</f>
        <v>46888</v>
      </c>
      <c r="J345" s="16">
        <f>IF(5&gt;$D345,"",IF($E345=1,EOMONTH(EDATE(Bonds!$I345,6*(5-1)),0),EDATE(Bonds!$I345,6*(5-1))))</f>
        <v>47072</v>
      </c>
      <c r="K345" s="16">
        <f>IF(6&gt;$D345,"",IF($E345=1,EOMONTH(EDATE(Bonds!$I345,6*(6-1)),0),EDATE(Bonds!$I345,6*(6-1))))</f>
        <v>47253</v>
      </c>
      <c r="L345" s="16">
        <f>IF(7&gt;$D345,"",IF($E345=1,EOMONTH(EDATE(Bonds!$I345,6*(7-1)),0),EDATE(Bonds!$I345,6*(7-1))))</f>
        <v>47437</v>
      </c>
      <c r="M345" s="16">
        <f>IF(8&gt;$D345,"",IF($E345=1,EOMONTH(EDATE(Bonds!$I345,6*(8-1)),0),EDATE(Bonds!$I345,6*(8-1))))</f>
        <v>47618</v>
      </c>
      <c r="N345" s="16">
        <f>IF(9&gt;$D345,"",IF($E345=1,EOMONTH(EDATE(Bonds!$I345,6*(9-1)),0),EDATE(Bonds!$I345,6*(9-1))))</f>
        <v>47802</v>
      </c>
      <c r="O345" s="16">
        <f>IF(10&gt;$D345,"",IF($E345=1,EOMONTH(EDATE(Bonds!$I345,6*(10-1)),0),EDATE(Bonds!$I345,6*(10-1))))</f>
        <v>47983</v>
      </c>
      <c r="P345" s="16">
        <f>IF(11&gt;$D345,"",IF($E345=1,EOMONTH(EDATE(Bonds!$I345,6*(11-1)),0),EDATE(Bonds!$I345,6*(11-1))))</f>
        <v>48167</v>
      </c>
      <c r="Q345" s="16">
        <f>IF(12&gt;$D345,"",IF($E345=1,EOMONTH(EDATE(Bonds!$I345,6*(12-1)),0),EDATE(Bonds!$I345,6*(12-1))))</f>
        <v>48349</v>
      </c>
      <c r="R345" s="16">
        <f>IF(13&gt;$D345,"",IF($E345=1,EOMONTH(EDATE(Bonds!$I345,6*(13-1)),0),EDATE(Bonds!$I345,6*(13-1))))</f>
        <v>48533</v>
      </c>
      <c r="S345" s="16">
        <f>IF(14&gt;$D345,"",IF($E345=1,EOMONTH(EDATE(Bonds!$I345,6*(14-1)),0),EDATE(Bonds!$I345,6*(14-1))))</f>
        <v>48714</v>
      </c>
      <c r="T345" s="16">
        <f>IF(15&gt;$D345,"",IF($E345=1,EOMONTH(EDATE(Bonds!$I345,6*(15-1)),0),EDATE(Bonds!$I345,6*(15-1))))</f>
        <v>48898</v>
      </c>
      <c r="U345" s="16">
        <f>IF(16&gt;$D345,"",IF($E345=1,EOMONTH(EDATE(Bonds!$I345,6*(16-1)),0),EDATE(Bonds!$I345,6*(16-1))))</f>
        <v>49079</v>
      </c>
      <c r="V345" s="16">
        <f>IF(17&gt;$D345,"",IF($E345=1,EOMONTH(EDATE(Bonds!$I345,6*(17-1)),0),EDATE(Bonds!$I345,6*(17-1))))</f>
        <v>49263</v>
      </c>
      <c r="W345" s="16">
        <f>IF(18&gt;$D345,"",IF($E345=1,EOMONTH(EDATE(Bonds!$I345,6*(18-1)),0),EDATE(Bonds!$I345,6*(18-1))))</f>
        <v>49444</v>
      </c>
      <c r="X345" s="16">
        <f>IF(19&gt;$D345,"",IF($E345=1,EOMONTH(EDATE(Bonds!$I345,6*(19-1)),0),EDATE(Bonds!$I345,6*(19-1))))</f>
        <v>49628</v>
      </c>
      <c r="Y345" s="16">
        <f>IF(20&gt;$D345,"",IF($E345=1,EOMONTH(EDATE(Bonds!$I345,6*(20-1)),0),EDATE(Bonds!$I345,6*(20-1))))</f>
        <v>49810</v>
      </c>
      <c r="Z345" s="16">
        <f>IF(21&gt;$D345,"",IF($E345=1,EOMONTH(EDATE(Bonds!$I345,6*(21-1)),0),EDATE(Bonds!$I345,6*(21-1))))</f>
        <v>49994</v>
      </c>
      <c r="AA345" s="16">
        <f>IF(22&gt;$D345,"",IF($E345=1,EOMONTH(EDATE(Bonds!$I345,6*(22-1)),0),EDATE(Bonds!$I345,6*(22-1))))</f>
        <v>50175</v>
      </c>
      <c r="AB345" s="16">
        <f>IF(23&gt;$D345,"",IF($E345=1,EOMONTH(EDATE(Bonds!$I345,6*(23-1)),0),EDATE(Bonds!$I345,6*(23-1))))</f>
        <v>50359</v>
      </c>
      <c r="AC345" s="16">
        <f>IF(24&gt;$D345,"",IF($E345=1,EOMONTH(EDATE(Bonds!$I345,6*(24-1)),0),EDATE(Bonds!$I345,6*(24-1))))</f>
        <v>50540</v>
      </c>
      <c r="AD345" s="16">
        <f>IF(25&gt;$D345,"",IF($E345=1,EOMONTH(EDATE(Bonds!$I345,6*(25-1)),0),EDATE(Bonds!$I345,6*(25-1))))</f>
        <v>50724</v>
      </c>
      <c r="AE345" s="16">
        <f>IF(26&gt;$D345,"",IF($E345=1,EOMONTH(EDATE(Bonds!$I345,6*(26-1)),0),EDATE(Bonds!$I345,6*(26-1))))</f>
        <v>50905</v>
      </c>
      <c r="AF345" s="16">
        <f>IF(27&gt;$D345,"",IF($E345=1,EOMONTH(EDATE(Bonds!$I345,6*(27-1)),0),EDATE(Bonds!$I345,6*(27-1))))</f>
        <v>51089</v>
      </c>
      <c r="AG345" s="16">
        <f>IF(28&gt;$D345,"",IF($E345=1,EOMONTH(EDATE(Bonds!$I345,6*(28-1)),0),EDATE(Bonds!$I345,6*(28-1))))</f>
        <v>51271</v>
      </c>
      <c r="AH345" s="16">
        <f>IF(29&gt;$D345,"",IF($E345=1,EOMONTH(EDATE(Bonds!$I345,6*(29-1)),0),EDATE(Bonds!$I345,6*(29-1))))</f>
        <v>51455</v>
      </c>
      <c r="AI345" s="16">
        <f>IF(30&gt;$D345,"",IF($E345=1,EOMONTH(EDATE(Bonds!$I345,6*(30-1)),0),EDATE(Bonds!$I345,6*(30-1))))</f>
        <v>51636</v>
      </c>
      <c r="AJ345" s="16">
        <f>IF(31&gt;$D345,"",IF($E345=1,EOMONTH(EDATE(Bonds!$I345,6*(31-1)),0),EDATE(Bonds!$I345,6*(31-1))))</f>
        <v>51820</v>
      </c>
      <c r="AK345" s="16">
        <f>IF(32&gt;$D345,"",IF($E345=1,EOMONTH(EDATE(Bonds!$I345,6*(32-1)),0),EDATE(Bonds!$I345,6*(32-1))))</f>
        <v>52001</v>
      </c>
      <c r="AL345" s="16">
        <f>IF(33&gt;$D345,"",IF($E345=1,EOMONTH(EDATE(Bonds!$I345,6*(33-1)),0),EDATE(Bonds!$I345,6*(33-1))))</f>
        <v>52185</v>
      </c>
      <c r="AM345" s="16">
        <f>IF(34&gt;$D345,"",IF($E345=1,EOMONTH(EDATE(Bonds!$I345,6*(34-1)),0),EDATE(Bonds!$I345,6*(34-1))))</f>
        <v>52366</v>
      </c>
      <c r="AN345" s="16">
        <f>IF(35&gt;$D345,"",IF($E345=1,EOMONTH(EDATE(Bonds!$I345,6*(35-1)),0),EDATE(Bonds!$I345,6*(35-1))))</f>
        <v>52550</v>
      </c>
      <c r="AO345" s="16">
        <f>IF(36&gt;$D345,"",IF($E345=1,EOMONTH(EDATE(Bonds!$I345,6*(36-1)),0),EDATE(Bonds!$I345,6*(36-1))))</f>
        <v>52732</v>
      </c>
      <c r="AP345" s="16">
        <f>IF(37&gt;$D345,"",IF($E345=1,EOMONTH(EDATE(Bonds!$I345,6*(37-1)),0),EDATE(Bonds!$I345,6*(37-1))))</f>
        <v>52916</v>
      </c>
      <c r="AQ345" s="16">
        <f>IF(38&gt;$D345,"",IF($E345=1,EOMONTH(EDATE(Bonds!$I345,6*(38-1)),0),EDATE(Bonds!$I345,6*(38-1))))</f>
        <v>53097</v>
      </c>
      <c r="AR345" s="16">
        <f>IF(39&gt;$D345,"",IF($E345=1,EOMONTH(EDATE(Bonds!$I345,6*(39-1)),0),EDATE(Bonds!$I345,6*(39-1))))</f>
        <v>53281</v>
      </c>
      <c r="AS345" s="16">
        <f>IF(40&gt;$D345,"",IF($E345=1,EOMONTH(EDATE(Bonds!$I345,6*(40-1)),0),EDATE(Bonds!$I345,6*(40-1))))</f>
        <v>53462</v>
      </c>
      <c r="AT345" s="16">
        <f>IF(41&gt;$D345,"",IF($E345=1,EOMONTH(EDATE(Bonds!$I345,6*(41-1)),0),EDATE(Bonds!$I345,6*(41-1))))</f>
        <v>53646</v>
      </c>
      <c r="AU345" s="16">
        <f>IF(42&gt;$D345,"",IF($E345=1,EOMONTH(EDATE(Bonds!$I345,6*(42-1)),0),EDATE(Bonds!$I345,6*(42-1))))</f>
        <v>53827</v>
      </c>
      <c r="AV345" s="16">
        <f>IF(43&gt;$D345,"",IF($E345=1,EOMONTH(EDATE(Bonds!$I345,6*(43-1)),0),EDATE(Bonds!$I345,6*(43-1))))</f>
        <v>54011</v>
      </c>
      <c r="AW345" s="16">
        <f>IF(44&gt;$D345,"",IF($E345=1,EOMONTH(EDATE(Bonds!$I345,6*(44-1)),0),EDATE(Bonds!$I345,6*(44-1))))</f>
        <v>54193</v>
      </c>
      <c r="AX345" s="16">
        <f>IF(45&gt;$D345,"",IF($E345=1,EOMONTH(EDATE(Bonds!$I345,6*(45-1)),0),EDATE(Bonds!$I345,6*(45-1))))</f>
        <v>54377</v>
      </c>
      <c r="AY345" s="16">
        <f>IF(46&gt;$D345,"",IF($E345=1,EOMONTH(EDATE(Bonds!$I345,6*(46-1)),0),EDATE(Bonds!$I345,6*(46-1))))</f>
        <v>54558</v>
      </c>
      <c r="AZ345" s="16">
        <f>IF(47&gt;$D345,"",IF($E345=1,EOMONTH(EDATE(Bonds!$I345,6*(47-1)),0),EDATE(Bonds!$I345,6*(47-1))))</f>
        <v>54742</v>
      </c>
      <c r="BA345" s="16">
        <f>IF(48&gt;$D345,"",IF($E345=1,EOMONTH(EDATE(Bonds!$I345,6*(48-1)),0),EDATE(Bonds!$I345,6*(48-1))))</f>
        <v>54923</v>
      </c>
      <c r="BB345" s="16">
        <f>IF(49&gt;$D345,"",IF($E345=1,EOMONTH(EDATE(Bonds!$I345,6*(49-1)),0),EDATE(Bonds!$I345,6*(49-1))))</f>
        <v>55107</v>
      </c>
      <c r="BC345" s="16">
        <f>IF(50&gt;$D345,"",IF($E345=1,EOMONTH(EDATE(Bonds!$I345,6*(50-1)),0),EDATE(Bonds!$I345,6*(50-1))))</f>
        <v>55288</v>
      </c>
      <c r="BD345" s="16">
        <f>IF(51&gt;$D345,"",IF($E345=1,EOMONTH(EDATE(Bonds!$I345,6*(51-1)),0),EDATE(Bonds!$I345,6*(51-1))))</f>
        <v>55472</v>
      </c>
      <c r="BE345" s="16">
        <f>IF(52&gt;$D345,"",IF($E345=1,EOMONTH(EDATE(Bonds!$I345,6*(52-1)),0),EDATE(Bonds!$I345,6*(52-1))))</f>
        <v>55654</v>
      </c>
      <c r="BF345" s="16">
        <f>IF(53&gt;$D345,"",IF($E345=1,EOMONTH(EDATE(Bonds!$I345,6*(53-1)),0),EDATE(Bonds!$I345,6*(53-1))))</f>
        <v>55838</v>
      </c>
      <c r="BG345" s="16">
        <f>IF(54&gt;$D345,"",IF($E345=1,EOMONTH(EDATE(Bonds!$I345,6*(54-1)),0),EDATE(Bonds!$I345,6*(54-1))))</f>
        <v>56019</v>
      </c>
      <c r="BH345" s="16">
        <f>IF(55&gt;$D345,"",IF($E345=1,EOMONTH(EDATE(Bonds!$I345,6*(55-1)),0),EDATE(Bonds!$I345,6*(55-1))))</f>
        <v>56203</v>
      </c>
      <c r="BI345" s="16" t="str">
        <f>IF(56&gt;$D345,"",IF($E345=1,EOMONTH(EDATE(Bonds!$I345,6*(56-1)),0),EDATE(Bonds!$I345,6*(56-1))))</f>
        <v/>
      </c>
      <c r="BJ345" s="16" t="str">
        <f>IF(57&gt;$D345,"",IF($E345=1,EOMONTH(EDATE(Bonds!$I345,6*(57-1)),0),EDATE(Bonds!$I345,6*(57-1))))</f>
        <v/>
      </c>
      <c r="BK345" s="16" t="str">
        <f>IF(58&gt;$D345,"",IF($E345=1,EOMONTH(EDATE(Bonds!$I345,6*(58-1)),0),EDATE(Bonds!$I345,6*(58-1))))</f>
        <v/>
      </c>
      <c r="BL345" s="16" t="str">
        <f>IF(59&gt;$D345,"",IF($E345=1,EOMONTH(EDATE(Bonds!$I345,6*(59-1)),0),EDATE(Bonds!$I345,6*(59-1))))</f>
        <v/>
      </c>
      <c r="BM345" s="16" t="str">
        <f>IF(60&gt;$D345,"",IF($E345=1,EOMONTH(EDATE(Bonds!$I345,6*(60-1)),0),EDATE(Bonds!$I345,6*(60-1))))</f>
        <v/>
      </c>
      <c r="BO345" s="22">
        <f t="shared" si="606"/>
        <v>3.7565785405683505E-2</v>
      </c>
      <c r="BP345" s="22">
        <f t="shared" si="607"/>
        <v>4.0160676278393273E-2</v>
      </c>
      <c r="BQ345" s="22">
        <f t="shared" si="608"/>
        <v>4.1870554774944578E-2</v>
      </c>
      <c r="BR345" s="22">
        <f t="shared" si="609"/>
        <v>4.2944346408813706E-2</v>
      </c>
      <c r="BS345" s="22">
        <f t="shared" si="610"/>
        <v>4.3623509349526628E-2</v>
      </c>
      <c r="BT345" s="22">
        <f t="shared" si="611"/>
        <v>4.4041581237153717E-2</v>
      </c>
      <c r="BU345" s="22">
        <f t="shared" si="612"/>
        <v>4.4317074211346924E-2</v>
      </c>
      <c r="BV345" s="22">
        <f t="shared" si="613"/>
        <v>4.4510349250378764E-2</v>
      </c>
      <c r="BW345" s="22">
        <f t="shared" si="614"/>
        <v>4.4674613164434704E-2</v>
      </c>
      <c r="BX345" s="22">
        <f t="shared" si="615"/>
        <v>4.4833625781918747E-2</v>
      </c>
      <c r="BY345" s="22">
        <f t="shared" si="616"/>
        <v>4.5010512910652625E-2</v>
      </c>
      <c r="BZ345" s="22">
        <f t="shared" si="617"/>
        <v>4.5210114329299472E-2</v>
      </c>
      <c r="CA345" s="22">
        <f t="shared" si="618"/>
        <v>4.5440922075908718E-2</v>
      </c>
      <c r="CB345" s="22">
        <f t="shared" si="619"/>
        <v>4.5696854602848114E-2</v>
      </c>
      <c r="CC345" s="22">
        <f t="shared" si="620"/>
        <v>4.5984524498779974E-2</v>
      </c>
      <c r="CD345" s="22">
        <f t="shared" si="621"/>
        <v>4.6291383442721178E-2</v>
      </c>
      <c r="CE345" s="22">
        <f t="shared" si="622"/>
        <v>4.6623645537634352E-2</v>
      </c>
      <c r="CF345" s="22">
        <f t="shared" si="623"/>
        <v>4.6966325803694697E-2</v>
      </c>
      <c r="CG345" s="22">
        <f t="shared" si="624"/>
        <v>4.7326545055286634E-2</v>
      </c>
      <c r="CH345" s="22">
        <f t="shared" si="625"/>
        <v>4.7690605889772114E-2</v>
      </c>
      <c r="CI345" s="22">
        <f t="shared" si="626"/>
        <v>4.8062733545475515E-2</v>
      </c>
      <c r="CJ345" s="22">
        <f t="shared" si="627"/>
        <v>4.8429443223478592E-2</v>
      </c>
      <c r="CK345" s="22">
        <f t="shared" si="628"/>
        <v>4.8799858255796857E-2</v>
      </c>
      <c r="CL345" s="22">
        <f t="shared" si="629"/>
        <v>4.9159299064806136E-2</v>
      </c>
      <c r="CM345" s="22">
        <f t="shared" si="630"/>
        <v>4.9517382545170303E-2</v>
      </c>
      <c r="CN345" s="22">
        <f t="shared" si="631"/>
        <v>4.986051383334713E-2</v>
      </c>
      <c r="CO345" s="22">
        <f t="shared" si="632"/>
        <v>5.0198416914347857E-2</v>
      </c>
      <c r="CP345" s="22">
        <f t="shared" si="633"/>
        <v>5.0520467743513063E-2</v>
      </c>
      <c r="CQ345" s="22">
        <f t="shared" si="634"/>
        <v>5.0832622154490456E-2</v>
      </c>
      <c r="CR345" s="22">
        <f t="shared" si="635"/>
        <v>5.1125631182393605E-2</v>
      </c>
      <c r="CS345" s="22">
        <f t="shared" si="636"/>
        <v>5.140851143245688E-2</v>
      </c>
      <c r="CT345" s="22">
        <f t="shared" si="637"/>
        <v>5.1671525730408396E-2</v>
      </c>
      <c r="CU345" s="22">
        <f t="shared" si="638"/>
        <v>5.1923018464972291E-2</v>
      </c>
      <c r="CV345" s="22">
        <f t="shared" si="639"/>
        <v>5.2154549575212379E-2</v>
      </c>
      <c r="CW345" s="22">
        <f t="shared" si="640"/>
        <v>5.2373661446977436E-2</v>
      </c>
      <c r="CX345" s="22">
        <f t="shared" si="641"/>
        <v>5.2574231354615371E-2</v>
      </c>
      <c r="CY345" s="22">
        <f t="shared" si="642"/>
        <v>5.2760712961394216E-2</v>
      </c>
      <c r="CZ345" s="22">
        <f t="shared" si="643"/>
        <v>5.29282837997146E-2</v>
      </c>
      <c r="DA345" s="22">
        <f t="shared" si="644"/>
        <v>5.3082672355175761E-2</v>
      </c>
      <c r="DB345" s="22">
        <f t="shared" si="645"/>
        <v>5.3219062249532649E-2</v>
      </c>
      <c r="DC345" s="22">
        <f t="shared" si="646"/>
        <v>5.3342238524867601E-2</v>
      </c>
      <c r="DD345" s="22">
        <f t="shared" si="647"/>
        <v>5.3448475761631316E-2</v>
      </c>
      <c r="DE345" s="22">
        <f t="shared" si="648"/>
        <v>5.3541620883853808E-2</v>
      </c>
      <c r="DF345" s="22">
        <f t="shared" si="649"/>
        <v>5.3619365202149487E-2</v>
      </c>
      <c r="DG345" s="22">
        <f t="shared" si="650"/>
        <v>5.3683784107770652E-2</v>
      </c>
      <c r="DH345" s="22">
        <f t="shared" si="651"/>
        <v>5.3733613326575724E-2</v>
      </c>
      <c r="DI345" s="22">
        <f t="shared" si="652"/>
        <v>5.377089329950533E-2</v>
      </c>
      <c r="DJ345" s="22">
        <f t="shared" si="653"/>
        <v>5.3794795486645806E-2</v>
      </c>
      <c r="DK345" s="22">
        <f t="shared" si="654"/>
        <v>5.3806512386313586E-2</v>
      </c>
      <c r="DL345" s="22">
        <f t="shared" si="655"/>
        <v>5.3806055630081624E-2</v>
      </c>
      <c r="DM345" s="22">
        <f t="shared" si="656"/>
        <v>5.3793812882559404E-2</v>
      </c>
      <c r="DN345" s="22">
        <f t="shared" si="657"/>
        <v>5.3770417737249027E-2</v>
      </c>
      <c r="DO345" s="22">
        <f t="shared" si="658"/>
        <v>5.3735756793913347E-2</v>
      </c>
      <c r="DP345" s="22">
        <f t="shared" si="659"/>
        <v>5.3691248666006781E-2</v>
      </c>
      <c r="DQ345" s="22">
        <f t="shared" si="660"/>
        <v>5.3635808367643062E-2</v>
      </c>
      <c r="DR345" s="22" t="str">
        <f t="shared" si="661"/>
        <v/>
      </c>
      <c r="DS345" s="22" t="str">
        <f t="shared" si="662"/>
        <v/>
      </c>
      <c r="DT345" s="22" t="str">
        <f t="shared" si="663"/>
        <v/>
      </c>
      <c r="DU345" s="22" t="str">
        <f t="shared" si="664"/>
        <v/>
      </c>
      <c r="DV345" s="22" t="str">
        <f t="shared" si="665"/>
        <v/>
      </c>
      <c r="DX345" s="18">
        <f t="shared" si="666"/>
        <v>2.3584364545249232</v>
      </c>
      <c r="DY345" s="18">
        <f t="shared" si="667"/>
        <v>2.3108147182074301</v>
      </c>
      <c r="DZ345" s="18">
        <f t="shared" si="668"/>
        <v>2.2599130543106001</v>
      </c>
      <c r="EA345" s="18">
        <f t="shared" si="669"/>
        <v>2.2092192115881732</v>
      </c>
      <c r="EB345" s="18">
        <f t="shared" si="670"/>
        <v>2.1586948064219458</v>
      </c>
      <c r="EC345" s="18">
        <f t="shared" si="671"/>
        <v>2.1101284204565061</v>
      </c>
      <c r="ED345" s="18">
        <f t="shared" si="672"/>
        <v>2.0619836710500046</v>
      </c>
      <c r="EE345" s="18">
        <f t="shared" si="673"/>
        <v>2.0157268483774766</v>
      </c>
      <c r="EF345" s="18">
        <f t="shared" si="674"/>
        <v>1.9696456372434636</v>
      </c>
      <c r="EG345" s="18">
        <f t="shared" si="675"/>
        <v>1.9250558330377738</v>
      </c>
      <c r="EH345" s="18">
        <f t="shared" si="676"/>
        <v>1.8803088330436886</v>
      </c>
      <c r="EI345" s="18">
        <f t="shared" si="677"/>
        <v>1.8364918909580217</v>
      </c>
      <c r="EJ345" s="18">
        <f t="shared" si="678"/>
        <v>1.7925464517248804</v>
      </c>
      <c r="EK345" s="18">
        <f t="shared" si="679"/>
        <v>1.7496082356416163</v>
      </c>
      <c r="EL345" s="18">
        <f t="shared" si="680"/>
        <v>1.7062309517704337</v>
      </c>
      <c r="EM345" s="18">
        <f t="shared" si="681"/>
        <v>1.6638338716462278</v>
      </c>
      <c r="EN345" s="18">
        <f t="shared" si="682"/>
        <v>1.6210381091366943</v>
      </c>
      <c r="EO345" s="18">
        <f t="shared" si="683"/>
        <v>1.5792806205192205</v>
      </c>
      <c r="EP345" s="18">
        <f t="shared" si="684"/>
        <v>1.5372301733358389</v>
      </c>
      <c r="EQ345" s="18">
        <f t="shared" si="685"/>
        <v>1.4960912408052764</v>
      </c>
      <c r="ER345" s="18">
        <f t="shared" si="686"/>
        <v>1.4550218428325761</v>
      </c>
      <c r="ES345" s="18">
        <f t="shared" si="687"/>
        <v>1.4151942303167435</v>
      </c>
      <c r="ET345" s="18">
        <f t="shared" si="688"/>
        <v>1.37534749318401</v>
      </c>
      <c r="EU345" s="18">
        <f t="shared" si="689"/>
        <v>1.3368351993007965</v>
      </c>
      <c r="EV345" s="18">
        <f t="shared" si="690"/>
        <v>1.2984311117776559</v>
      </c>
      <c r="EW345" s="18">
        <f t="shared" si="691"/>
        <v>1.2614312970743404</v>
      </c>
      <c r="EX345" s="18">
        <f t="shared" si="692"/>
        <v>1.2246479244025408</v>
      </c>
      <c r="EY345" s="18">
        <f t="shared" si="693"/>
        <v>1.1891194318840612</v>
      </c>
      <c r="EZ345" s="18">
        <f t="shared" si="694"/>
        <v>1.1540915184424447</v>
      </c>
      <c r="FA345" s="18">
        <f t="shared" si="695"/>
        <v>1.1205289321346512</v>
      </c>
      <c r="FB345" s="18">
        <f t="shared" si="696"/>
        <v>1.0873340873115667</v>
      </c>
      <c r="FC345" s="18">
        <f t="shared" si="697"/>
        <v>1.0555990208596291</v>
      </c>
      <c r="FD345" s="18">
        <f t="shared" si="698"/>
        <v>1.0242767903817214</v>
      </c>
      <c r="FE345" s="18">
        <f t="shared" si="699"/>
        <v>0.99438948060480281</v>
      </c>
      <c r="FF345" s="18">
        <f t="shared" si="700"/>
        <v>0.96494318992706496</v>
      </c>
      <c r="FG345" s="18">
        <f t="shared" si="701"/>
        <v>0.93673917339015522</v>
      </c>
      <c r="FH345" s="18">
        <f t="shared" si="702"/>
        <v>0.90914785759597072</v>
      </c>
      <c r="FI345" s="18">
        <f t="shared" si="703"/>
        <v>0.88289945172069106</v>
      </c>
      <c r="FJ345" s="18">
        <f t="shared" si="704"/>
        <v>0.85710926473926941</v>
      </c>
      <c r="FK345" s="18">
        <f t="shared" si="705"/>
        <v>0.83260213467846034</v>
      </c>
      <c r="FL345" s="18">
        <f t="shared" si="706"/>
        <v>0.80854755676163514</v>
      </c>
      <c r="FM345" s="18">
        <f t="shared" si="707"/>
        <v>0.78571090503496976</v>
      </c>
      <c r="FN345" s="18">
        <f t="shared" si="708"/>
        <v>0.76331466689439731</v>
      </c>
      <c r="FO345" s="18">
        <f t="shared" si="709"/>
        <v>0.74195303258968848</v>
      </c>
      <c r="FP345" s="18">
        <f t="shared" si="710"/>
        <v>0.72113447408610221</v>
      </c>
      <c r="FQ345" s="18">
        <f t="shared" si="711"/>
        <v>0.70139646771562714</v>
      </c>
      <c r="FR345" s="18">
        <f t="shared" si="712"/>
        <v>0.6820620761194458</v>
      </c>
      <c r="FS345" s="18">
        <f t="shared" si="713"/>
        <v>0.6637395011375955</v>
      </c>
      <c r="FT345" s="18">
        <f t="shared" si="714"/>
        <v>0.64579860720034732</v>
      </c>
      <c r="FU345" s="18">
        <f t="shared" si="715"/>
        <v>0.62880226885047075</v>
      </c>
      <c r="FV345" s="18">
        <f t="shared" si="716"/>
        <v>0.6121646311714195</v>
      </c>
      <c r="FW345" s="18">
        <f t="shared" si="717"/>
        <v>0.59632112512809854</v>
      </c>
      <c r="FX345" s="18">
        <f t="shared" si="718"/>
        <v>0.58090163870189337</v>
      </c>
      <c r="FY345" s="18">
        <f t="shared" si="719"/>
        <v>0.56629935119663122</v>
      </c>
      <c r="FZ345" s="18">
        <f t="shared" si="720"/>
        <v>23.794504716034414</v>
      </c>
      <c r="GA345" s="18">
        <f t="shared" si="721"/>
        <v>0</v>
      </c>
      <c r="GB345" s="18">
        <f t="shared" si="722"/>
        <v>0</v>
      </c>
      <c r="GC345" s="18">
        <f t="shared" si="723"/>
        <v>0</v>
      </c>
      <c r="GD345" s="18">
        <f t="shared" si="724"/>
        <v>0</v>
      </c>
      <c r="GE345" s="18">
        <f t="shared" si="725"/>
        <v>0</v>
      </c>
    </row>
    <row r="346" spans="1:187" x14ac:dyDescent="0.2">
      <c r="A346">
        <v>343</v>
      </c>
      <c r="B346" s="16">
        <f>Bonds!B346</f>
        <v>56295</v>
      </c>
      <c r="C346" s="17">
        <f>Bonds!C346</f>
        <v>4.25</v>
      </c>
      <c r="D346">
        <f>Bonds!Q346</f>
        <v>55</v>
      </c>
      <c r="E346">
        <f t="shared" si="605"/>
        <v>0</v>
      </c>
      <c r="F346" s="16">
        <f>IF(1&gt;$D346,"",IF($E346=1,EOMONTH(EDATE(Bonds!$I346,6*(1-1)),0),EDATE(Bonds!$I346,6*(1-1))))</f>
        <v>46433</v>
      </c>
      <c r="G346" s="16">
        <f>IF(2&gt;$D346,"",IF($E346=1,EOMONTH(EDATE(Bonds!$I346,6*(2-1)),0),EDATE(Bonds!$I346,6*(2-1))))</f>
        <v>46614</v>
      </c>
      <c r="H346" s="16">
        <f>IF(3&gt;$D346,"",IF($E346=1,EOMONTH(EDATE(Bonds!$I346,6*(3-1)),0),EDATE(Bonds!$I346,6*(3-1))))</f>
        <v>46798</v>
      </c>
      <c r="I346" s="16">
        <f>IF(4&gt;$D346,"",IF($E346=1,EOMONTH(EDATE(Bonds!$I346,6*(4-1)),0),EDATE(Bonds!$I346,6*(4-1))))</f>
        <v>46980</v>
      </c>
      <c r="J346" s="16">
        <f>IF(5&gt;$D346,"",IF($E346=1,EOMONTH(EDATE(Bonds!$I346,6*(5-1)),0),EDATE(Bonds!$I346,6*(5-1))))</f>
        <v>47164</v>
      </c>
      <c r="K346" s="16">
        <f>IF(6&gt;$D346,"",IF($E346=1,EOMONTH(EDATE(Bonds!$I346,6*(6-1)),0),EDATE(Bonds!$I346,6*(6-1))))</f>
        <v>47345</v>
      </c>
      <c r="L346" s="16">
        <f>IF(7&gt;$D346,"",IF($E346=1,EOMONTH(EDATE(Bonds!$I346,6*(7-1)),0),EDATE(Bonds!$I346,6*(7-1))))</f>
        <v>47529</v>
      </c>
      <c r="M346" s="16">
        <f>IF(8&gt;$D346,"",IF($E346=1,EOMONTH(EDATE(Bonds!$I346,6*(8-1)),0),EDATE(Bonds!$I346,6*(8-1))))</f>
        <v>47710</v>
      </c>
      <c r="N346" s="16">
        <f>IF(9&gt;$D346,"",IF($E346=1,EOMONTH(EDATE(Bonds!$I346,6*(9-1)),0),EDATE(Bonds!$I346,6*(9-1))))</f>
        <v>47894</v>
      </c>
      <c r="O346" s="16">
        <f>IF(10&gt;$D346,"",IF($E346=1,EOMONTH(EDATE(Bonds!$I346,6*(10-1)),0),EDATE(Bonds!$I346,6*(10-1))))</f>
        <v>48075</v>
      </c>
      <c r="P346" s="16">
        <f>IF(11&gt;$D346,"",IF($E346=1,EOMONTH(EDATE(Bonds!$I346,6*(11-1)),0),EDATE(Bonds!$I346,6*(11-1))))</f>
        <v>48259</v>
      </c>
      <c r="Q346" s="16">
        <f>IF(12&gt;$D346,"",IF($E346=1,EOMONTH(EDATE(Bonds!$I346,6*(12-1)),0),EDATE(Bonds!$I346,6*(12-1))))</f>
        <v>48441</v>
      </c>
      <c r="R346" s="16">
        <f>IF(13&gt;$D346,"",IF($E346=1,EOMONTH(EDATE(Bonds!$I346,6*(13-1)),0),EDATE(Bonds!$I346,6*(13-1))))</f>
        <v>48625</v>
      </c>
      <c r="S346" s="16">
        <f>IF(14&gt;$D346,"",IF($E346=1,EOMONTH(EDATE(Bonds!$I346,6*(14-1)),0),EDATE(Bonds!$I346,6*(14-1))))</f>
        <v>48806</v>
      </c>
      <c r="T346" s="16">
        <f>IF(15&gt;$D346,"",IF($E346=1,EOMONTH(EDATE(Bonds!$I346,6*(15-1)),0),EDATE(Bonds!$I346,6*(15-1))))</f>
        <v>48990</v>
      </c>
      <c r="U346" s="16">
        <f>IF(16&gt;$D346,"",IF($E346=1,EOMONTH(EDATE(Bonds!$I346,6*(16-1)),0),EDATE(Bonds!$I346,6*(16-1))))</f>
        <v>49171</v>
      </c>
      <c r="V346" s="16">
        <f>IF(17&gt;$D346,"",IF($E346=1,EOMONTH(EDATE(Bonds!$I346,6*(17-1)),0),EDATE(Bonds!$I346,6*(17-1))))</f>
        <v>49355</v>
      </c>
      <c r="W346" s="16">
        <f>IF(18&gt;$D346,"",IF($E346=1,EOMONTH(EDATE(Bonds!$I346,6*(18-1)),0),EDATE(Bonds!$I346,6*(18-1))))</f>
        <v>49536</v>
      </c>
      <c r="X346" s="16">
        <f>IF(19&gt;$D346,"",IF($E346=1,EOMONTH(EDATE(Bonds!$I346,6*(19-1)),0),EDATE(Bonds!$I346,6*(19-1))))</f>
        <v>49720</v>
      </c>
      <c r="Y346" s="16">
        <f>IF(20&gt;$D346,"",IF($E346=1,EOMONTH(EDATE(Bonds!$I346,6*(20-1)),0),EDATE(Bonds!$I346,6*(20-1))))</f>
        <v>49902</v>
      </c>
      <c r="Z346" s="16">
        <f>IF(21&gt;$D346,"",IF($E346=1,EOMONTH(EDATE(Bonds!$I346,6*(21-1)),0),EDATE(Bonds!$I346,6*(21-1))))</f>
        <v>50086</v>
      </c>
      <c r="AA346" s="16">
        <f>IF(22&gt;$D346,"",IF($E346=1,EOMONTH(EDATE(Bonds!$I346,6*(22-1)),0),EDATE(Bonds!$I346,6*(22-1))))</f>
        <v>50267</v>
      </c>
      <c r="AB346" s="16">
        <f>IF(23&gt;$D346,"",IF($E346=1,EOMONTH(EDATE(Bonds!$I346,6*(23-1)),0),EDATE(Bonds!$I346,6*(23-1))))</f>
        <v>50451</v>
      </c>
      <c r="AC346" s="16">
        <f>IF(24&gt;$D346,"",IF($E346=1,EOMONTH(EDATE(Bonds!$I346,6*(24-1)),0),EDATE(Bonds!$I346,6*(24-1))))</f>
        <v>50632</v>
      </c>
      <c r="AD346" s="16">
        <f>IF(25&gt;$D346,"",IF($E346=1,EOMONTH(EDATE(Bonds!$I346,6*(25-1)),0),EDATE(Bonds!$I346,6*(25-1))))</f>
        <v>50816</v>
      </c>
      <c r="AE346" s="16">
        <f>IF(26&gt;$D346,"",IF($E346=1,EOMONTH(EDATE(Bonds!$I346,6*(26-1)),0),EDATE(Bonds!$I346,6*(26-1))))</f>
        <v>50997</v>
      </c>
      <c r="AF346" s="16">
        <f>IF(27&gt;$D346,"",IF($E346=1,EOMONTH(EDATE(Bonds!$I346,6*(27-1)),0),EDATE(Bonds!$I346,6*(27-1))))</f>
        <v>51181</v>
      </c>
      <c r="AG346" s="16">
        <f>IF(28&gt;$D346,"",IF($E346=1,EOMONTH(EDATE(Bonds!$I346,6*(28-1)),0),EDATE(Bonds!$I346,6*(28-1))))</f>
        <v>51363</v>
      </c>
      <c r="AH346" s="16">
        <f>IF(29&gt;$D346,"",IF($E346=1,EOMONTH(EDATE(Bonds!$I346,6*(29-1)),0),EDATE(Bonds!$I346,6*(29-1))))</f>
        <v>51547</v>
      </c>
      <c r="AI346" s="16">
        <f>IF(30&gt;$D346,"",IF($E346=1,EOMONTH(EDATE(Bonds!$I346,6*(30-1)),0),EDATE(Bonds!$I346,6*(30-1))))</f>
        <v>51728</v>
      </c>
      <c r="AJ346" s="16">
        <f>IF(31&gt;$D346,"",IF($E346=1,EOMONTH(EDATE(Bonds!$I346,6*(31-1)),0),EDATE(Bonds!$I346,6*(31-1))))</f>
        <v>51912</v>
      </c>
      <c r="AK346" s="16">
        <f>IF(32&gt;$D346,"",IF($E346=1,EOMONTH(EDATE(Bonds!$I346,6*(32-1)),0),EDATE(Bonds!$I346,6*(32-1))))</f>
        <v>52093</v>
      </c>
      <c r="AL346" s="16">
        <f>IF(33&gt;$D346,"",IF($E346=1,EOMONTH(EDATE(Bonds!$I346,6*(33-1)),0),EDATE(Bonds!$I346,6*(33-1))))</f>
        <v>52277</v>
      </c>
      <c r="AM346" s="16">
        <f>IF(34&gt;$D346,"",IF($E346=1,EOMONTH(EDATE(Bonds!$I346,6*(34-1)),0),EDATE(Bonds!$I346,6*(34-1))))</f>
        <v>52458</v>
      </c>
      <c r="AN346" s="16">
        <f>IF(35&gt;$D346,"",IF($E346=1,EOMONTH(EDATE(Bonds!$I346,6*(35-1)),0),EDATE(Bonds!$I346,6*(35-1))))</f>
        <v>52642</v>
      </c>
      <c r="AO346" s="16">
        <f>IF(36&gt;$D346,"",IF($E346=1,EOMONTH(EDATE(Bonds!$I346,6*(36-1)),0),EDATE(Bonds!$I346,6*(36-1))))</f>
        <v>52824</v>
      </c>
      <c r="AP346" s="16">
        <f>IF(37&gt;$D346,"",IF($E346=1,EOMONTH(EDATE(Bonds!$I346,6*(37-1)),0),EDATE(Bonds!$I346,6*(37-1))))</f>
        <v>53008</v>
      </c>
      <c r="AQ346" s="16">
        <f>IF(38&gt;$D346,"",IF($E346=1,EOMONTH(EDATE(Bonds!$I346,6*(38-1)),0),EDATE(Bonds!$I346,6*(38-1))))</f>
        <v>53189</v>
      </c>
      <c r="AR346" s="16">
        <f>IF(39&gt;$D346,"",IF($E346=1,EOMONTH(EDATE(Bonds!$I346,6*(39-1)),0),EDATE(Bonds!$I346,6*(39-1))))</f>
        <v>53373</v>
      </c>
      <c r="AS346" s="16">
        <f>IF(40&gt;$D346,"",IF($E346=1,EOMONTH(EDATE(Bonds!$I346,6*(40-1)),0),EDATE(Bonds!$I346,6*(40-1))))</f>
        <v>53554</v>
      </c>
      <c r="AT346" s="16">
        <f>IF(41&gt;$D346,"",IF($E346=1,EOMONTH(EDATE(Bonds!$I346,6*(41-1)),0),EDATE(Bonds!$I346,6*(41-1))))</f>
        <v>53738</v>
      </c>
      <c r="AU346" s="16">
        <f>IF(42&gt;$D346,"",IF($E346=1,EOMONTH(EDATE(Bonds!$I346,6*(42-1)),0),EDATE(Bonds!$I346,6*(42-1))))</f>
        <v>53919</v>
      </c>
      <c r="AV346" s="16">
        <f>IF(43&gt;$D346,"",IF($E346=1,EOMONTH(EDATE(Bonds!$I346,6*(43-1)),0),EDATE(Bonds!$I346,6*(43-1))))</f>
        <v>54103</v>
      </c>
      <c r="AW346" s="16">
        <f>IF(44&gt;$D346,"",IF($E346=1,EOMONTH(EDATE(Bonds!$I346,6*(44-1)),0),EDATE(Bonds!$I346,6*(44-1))))</f>
        <v>54285</v>
      </c>
      <c r="AX346" s="16">
        <f>IF(45&gt;$D346,"",IF($E346=1,EOMONTH(EDATE(Bonds!$I346,6*(45-1)),0),EDATE(Bonds!$I346,6*(45-1))))</f>
        <v>54469</v>
      </c>
      <c r="AY346" s="16">
        <f>IF(46&gt;$D346,"",IF($E346=1,EOMONTH(EDATE(Bonds!$I346,6*(46-1)),0),EDATE(Bonds!$I346,6*(46-1))))</f>
        <v>54650</v>
      </c>
      <c r="AZ346" s="16">
        <f>IF(47&gt;$D346,"",IF($E346=1,EOMONTH(EDATE(Bonds!$I346,6*(47-1)),0),EDATE(Bonds!$I346,6*(47-1))))</f>
        <v>54834</v>
      </c>
      <c r="BA346" s="16">
        <f>IF(48&gt;$D346,"",IF($E346=1,EOMONTH(EDATE(Bonds!$I346,6*(48-1)),0),EDATE(Bonds!$I346,6*(48-1))))</f>
        <v>55015</v>
      </c>
      <c r="BB346" s="16">
        <f>IF(49&gt;$D346,"",IF($E346=1,EOMONTH(EDATE(Bonds!$I346,6*(49-1)),0),EDATE(Bonds!$I346,6*(49-1))))</f>
        <v>55199</v>
      </c>
      <c r="BC346" s="16">
        <f>IF(50&gt;$D346,"",IF($E346=1,EOMONTH(EDATE(Bonds!$I346,6*(50-1)),0),EDATE(Bonds!$I346,6*(50-1))))</f>
        <v>55380</v>
      </c>
      <c r="BD346" s="16">
        <f>IF(51&gt;$D346,"",IF($E346=1,EOMONTH(EDATE(Bonds!$I346,6*(51-1)),0),EDATE(Bonds!$I346,6*(51-1))))</f>
        <v>55564</v>
      </c>
      <c r="BE346" s="16">
        <f>IF(52&gt;$D346,"",IF($E346=1,EOMONTH(EDATE(Bonds!$I346,6*(52-1)),0),EDATE(Bonds!$I346,6*(52-1))))</f>
        <v>55746</v>
      </c>
      <c r="BF346" s="16">
        <f>IF(53&gt;$D346,"",IF($E346=1,EOMONTH(EDATE(Bonds!$I346,6*(53-1)),0),EDATE(Bonds!$I346,6*(53-1))))</f>
        <v>55930</v>
      </c>
      <c r="BG346" s="16">
        <f>IF(54&gt;$D346,"",IF($E346=1,EOMONTH(EDATE(Bonds!$I346,6*(54-1)),0),EDATE(Bonds!$I346,6*(54-1))))</f>
        <v>56111</v>
      </c>
      <c r="BH346" s="16">
        <f>IF(55&gt;$D346,"",IF($E346=1,EOMONTH(EDATE(Bonds!$I346,6*(55-1)),0),EDATE(Bonds!$I346,6*(55-1))))</f>
        <v>56295</v>
      </c>
      <c r="BI346" s="16" t="str">
        <f>IF(56&gt;$D346,"",IF($E346=1,EOMONTH(EDATE(Bonds!$I346,6*(56-1)),0),EDATE(Bonds!$I346,6*(56-1))))</f>
        <v/>
      </c>
      <c r="BJ346" s="16" t="str">
        <f>IF(57&gt;$D346,"",IF($E346=1,EOMONTH(EDATE(Bonds!$I346,6*(57-1)),0),EDATE(Bonds!$I346,6*(57-1))))</f>
        <v/>
      </c>
      <c r="BK346" s="16" t="str">
        <f>IF(58&gt;$D346,"",IF($E346=1,EOMONTH(EDATE(Bonds!$I346,6*(58-1)),0),EDATE(Bonds!$I346,6*(58-1))))</f>
        <v/>
      </c>
      <c r="BL346" s="16" t="str">
        <f>IF(59&gt;$D346,"",IF($E346=1,EOMONTH(EDATE(Bonds!$I346,6*(59-1)),0),EDATE(Bonds!$I346,6*(59-1))))</f>
        <v/>
      </c>
      <c r="BM346" s="16" t="str">
        <f>IF(60&gt;$D346,"",IF($E346=1,EOMONTH(EDATE(Bonds!$I346,6*(60-1)),0),EDATE(Bonds!$I346,6*(60-1))))</f>
        <v/>
      </c>
      <c r="BO346" s="22">
        <f t="shared" si="606"/>
        <v>3.9020657449939315E-2</v>
      </c>
      <c r="BP346" s="22">
        <f t="shared" si="607"/>
        <v>4.1110910077221674E-2</v>
      </c>
      <c r="BQ346" s="22">
        <f t="shared" si="608"/>
        <v>4.2474903504774571E-2</v>
      </c>
      <c r="BR346" s="22">
        <f t="shared" si="609"/>
        <v>4.3324176224102208E-2</v>
      </c>
      <c r="BS346" s="22">
        <f t="shared" si="610"/>
        <v>4.3859676958404203E-2</v>
      </c>
      <c r="BT346" s="22">
        <f t="shared" si="611"/>
        <v>4.4193064657407355E-2</v>
      </c>
      <c r="BU346" s="22">
        <f t="shared" si="612"/>
        <v>4.4421617888674783E-2</v>
      </c>
      <c r="BV346" s="22">
        <f t="shared" si="613"/>
        <v>4.4594344852586863E-2</v>
      </c>
      <c r="BW346" s="22">
        <f t="shared" si="614"/>
        <v>4.4754437131412791E-2</v>
      </c>
      <c r="BX346" s="22">
        <f t="shared" si="615"/>
        <v>4.4919387561918309E-2</v>
      </c>
      <c r="BY346" s="22">
        <f t="shared" si="616"/>
        <v>4.5107990909957416E-2</v>
      </c>
      <c r="BZ346" s="22">
        <f t="shared" si="617"/>
        <v>4.5321776780841601E-2</v>
      </c>
      <c r="CA346" s="22">
        <f t="shared" si="618"/>
        <v>4.5567503306295901E-2</v>
      </c>
      <c r="CB346" s="22">
        <f t="shared" si="619"/>
        <v>4.583740404551357E-2</v>
      </c>
      <c r="CC346" s="22">
        <f t="shared" si="620"/>
        <v>4.6137769365832942E-2</v>
      </c>
      <c r="CD346" s="22">
        <f t="shared" si="621"/>
        <v>4.645521716226661E-2</v>
      </c>
      <c r="CE346" s="22">
        <f t="shared" si="622"/>
        <v>4.6796125322790962E-2</v>
      </c>
      <c r="CF346" s="22">
        <f t="shared" si="623"/>
        <v>4.7145200785802852E-2</v>
      </c>
      <c r="CG346" s="22">
        <f t="shared" si="624"/>
        <v>4.7509852279928627E-2</v>
      </c>
      <c r="CH346" s="22">
        <f t="shared" si="625"/>
        <v>4.7876381656252784E-2</v>
      </c>
      <c r="CI346" s="22">
        <f t="shared" si="626"/>
        <v>4.8249241487260196E-2</v>
      </c>
      <c r="CJ346" s="22">
        <f t="shared" si="627"/>
        <v>4.8615125031018294E-2</v>
      </c>
      <c r="CK346" s="22">
        <f t="shared" si="628"/>
        <v>4.8983317960358812E-2</v>
      </c>
      <c r="CL346" s="22">
        <f t="shared" si="629"/>
        <v>4.9339393167434041E-2</v>
      </c>
      <c r="CM346" s="22">
        <f t="shared" si="630"/>
        <v>4.9693029322884663E-2</v>
      </c>
      <c r="CN346" s="22">
        <f t="shared" si="631"/>
        <v>5.0030933085680324E-2</v>
      </c>
      <c r="CO346" s="22">
        <f t="shared" si="632"/>
        <v>5.0362800518050539E-2</v>
      </c>
      <c r="CP346" s="22">
        <f t="shared" si="633"/>
        <v>5.0678294681596112E-2</v>
      </c>
      <c r="CQ346" s="22">
        <f t="shared" si="634"/>
        <v>5.098334388969953E-2</v>
      </c>
      <c r="CR346" s="22">
        <f t="shared" si="635"/>
        <v>5.1268996476874704E-2</v>
      </c>
      <c r="CS346" s="22">
        <f t="shared" si="636"/>
        <v>5.1544114925173128E-2</v>
      </c>
      <c r="CT346" s="22">
        <f t="shared" si="637"/>
        <v>5.1799291672985331E-2</v>
      </c>
      <c r="CU346" s="22">
        <f t="shared" si="638"/>
        <v>5.2042679103669207E-2</v>
      </c>
      <c r="CV346" s="22">
        <f t="shared" si="639"/>
        <v>5.2266158686805723E-2</v>
      </c>
      <c r="CW346" s="22">
        <f t="shared" si="640"/>
        <v>5.2477056134175359E-2</v>
      </c>
      <c r="CX346" s="22">
        <f t="shared" si="641"/>
        <v>5.2669514104062953E-2</v>
      </c>
      <c r="CY346" s="22">
        <f t="shared" si="642"/>
        <v>5.2847844618136262E-2</v>
      </c>
      <c r="CZ346" s="22">
        <f t="shared" si="643"/>
        <v>5.3007476521395709E-2</v>
      </c>
      <c r="DA346" s="22">
        <f t="shared" si="644"/>
        <v>5.3153901035930796E-2</v>
      </c>
      <c r="DB346" s="22">
        <f t="shared" si="645"/>
        <v>5.3282582625279684E-2</v>
      </c>
      <c r="DC346" s="22">
        <f t="shared" si="646"/>
        <v>5.3398068687222244E-2</v>
      </c>
      <c r="DD346" s="22">
        <f t="shared" si="647"/>
        <v>5.34968988888972E-2</v>
      </c>
      <c r="DE346" s="22">
        <f t="shared" si="648"/>
        <v>5.3582686441866624E-2</v>
      </c>
      <c r="DF346" s="22">
        <f t="shared" si="649"/>
        <v>5.3653333270063788E-2</v>
      </c>
      <c r="DG346" s="22">
        <f t="shared" si="650"/>
        <v>5.371076609011436E-2</v>
      </c>
      <c r="DH346" s="22">
        <f t="shared" si="651"/>
        <v>5.3753914283111069E-2</v>
      </c>
      <c r="DI346" s="22">
        <f t="shared" si="652"/>
        <v>5.3784600716668671E-2</v>
      </c>
      <c r="DJ346" s="22">
        <f t="shared" si="653"/>
        <v>5.3802214354255647E-2</v>
      </c>
      <c r="DK346" s="22">
        <f t="shared" si="654"/>
        <v>5.3807740631488084E-2</v>
      </c>
      <c r="DL346" s="22">
        <f t="shared" si="655"/>
        <v>5.3801393447618494E-2</v>
      </c>
      <c r="DM346" s="22">
        <f t="shared" si="656"/>
        <v>5.3783364768151744E-2</v>
      </c>
      <c r="DN346" s="22">
        <f t="shared" si="657"/>
        <v>5.3754445916178097E-2</v>
      </c>
      <c r="DO346" s="22">
        <f t="shared" si="658"/>
        <v>5.3714400315623398E-2</v>
      </c>
      <c r="DP346" s="22">
        <f t="shared" si="659"/>
        <v>5.3664789041494118E-2</v>
      </c>
      <c r="DQ346" s="22">
        <f t="shared" si="660"/>
        <v>5.3604355226053946E-2</v>
      </c>
      <c r="DR346" s="22" t="str">
        <f t="shared" si="661"/>
        <v/>
      </c>
      <c r="DS346" s="22" t="str">
        <f t="shared" si="662"/>
        <v/>
      </c>
      <c r="DT346" s="22" t="str">
        <f t="shared" si="663"/>
        <v/>
      </c>
      <c r="DU346" s="22" t="str">
        <f t="shared" si="664"/>
        <v/>
      </c>
      <c r="DV346" s="22" t="str">
        <f t="shared" si="665"/>
        <v/>
      </c>
      <c r="DX346" s="18">
        <f t="shared" si="666"/>
        <v>2.0889610907955753</v>
      </c>
      <c r="DY346" s="18">
        <f t="shared" si="667"/>
        <v>2.0449310558946912</v>
      </c>
      <c r="DZ346" s="18">
        <f t="shared" si="668"/>
        <v>1.9990613853757779</v>
      </c>
      <c r="EA346" s="18">
        <f t="shared" si="669"/>
        <v>1.9539509804050088</v>
      </c>
      <c r="EB346" s="18">
        <f t="shared" si="670"/>
        <v>1.9092416573825497</v>
      </c>
      <c r="EC346" s="18">
        <f t="shared" si="671"/>
        <v>1.8663364224224697</v>
      </c>
      <c r="ED346" s="18">
        <f t="shared" si="672"/>
        <v>1.8237827088107619</v>
      </c>
      <c r="EE346" s="18">
        <f t="shared" si="673"/>
        <v>1.7828344359755193</v>
      </c>
      <c r="EF346" s="18">
        <f t="shared" si="674"/>
        <v>1.7419637269278316</v>
      </c>
      <c r="EG346" s="18">
        <f t="shared" si="675"/>
        <v>1.7023427682353351</v>
      </c>
      <c r="EH346" s="18">
        <f t="shared" si="676"/>
        <v>1.6625206232137215</v>
      </c>
      <c r="EI346" s="18">
        <f t="shared" si="677"/>
        <v>1.6234814153540436</v>
      </c>
      <c r="EJ346" s="18">
        <f t="shared" si="678"/>
        <v>1.5842994173266303</v>
      </c>
      <c r="EK346" s="18">
        <f t="shared" si="679"/>
        <v>1.5460028235059369</v>
      </c>
      <c r="EL346" s="18">
        <f t="shared" si="680"/>
        <v>1.5073148630666391</v>
      </c>
      <c r="EM346" s="18">
        <f t="shared" si="681"/>
        <v>1.4695116071677172</v>
      </c>
      <c r="EN346" s="18">
        <f t="shared" si="682"/>
        <v>1.4313714099916421</v>
      </c>
      <c r="EO346" s="18">
        <f t="shared" si="683"/>
        <v>1.3941802718951972</v>
      </c>
      <c r="EP346" s="18">
        <f t="shared" si="684"/>
        <v>1.356756014923076</v>
      </c>
      <c r="EQ346" s="18">
        <f t="shared" si="685"/>
        <v>1.3201726418959261</v>
      </c>
      <c r="ER346" s="18">
        <f t="shared" si="686"/>
        <v>1.2836819421318819</v>
      </c>
      <c r="ES346" s="18">
        <f t="shared" si="687"/>
        <v>1.2483247614633861</v>
      </c>
      <c r="ET346" s="18">
        <f t="shared" si="688"/>
        <v>1.2129805107124303</v>
      </c>
      <c r="EU346" s="18">
        <f t="shared" si="689"/>
        <v>1.178848116413034</v>
      </c>
      <c r="EV346" s="18">
        <f t="shared" si="690"/>
        <v>1.1448387173941788</v>
      </c>
      <c r="EW346" s="18">
        <f t="shared" si="691"/>
        <v>1.1120978252465623</v>
      </c>
      <c r="EX346" s="18">
        <f t="shared" si="692"/>
        <v>1.0795719400396422</v>
      </c>
      <c r="EY346" s="18">
        <f t="shared" si="693"/>
        <v>1.0481771099805202</v>
      </c>
      <c r="EZ346" s="18">
        <f t="shared" si="694"/>
        <v>1.0172444004296433</v>
      </c>
      <c r="FA346" s="18">
        <f t="shared" si="695"/>
        <v>0.987623343994675</v>
      </c>
      <c r="FB346" s="18">
        <f t="shared" si="696"/>
        <v>0.95834305604764491</v>
      </c>
      <c r="FC346" s="18">
        <f t="shared" si="697"/>
        <v>0.93036476710598603</v>
      </c>
      <c r="FD346" s="18">
        <f t="shared" si="698"/>
        <v>0.9027635373940347</v>
      </c>
      <c r="FE346" s="18">
        <f t="shared" si="699"/>
        <v>0.8764382776651588</v>
      </c>
      <c r="FF346" s="18">
        <f t="shared" si="700"/>
        <v>0.85051189276955197</v>
      </c>
      <c r="FG346" s="18">
        <f t="shared" si="701"/>
        <v>0.82568845414933434</v>
      </c>
      <c r="FH346" s="18">
        <f t="shared" si="702"/>
        <v>0.8014124686711348</v>
      </c>
      <c r="FI346" s="18">
        <f t="shared" si="703"/>
        <v>0.77832511364395507</v>
      </c>
      <c r="FJ346" s="18">
        <f t="shared" si="704"/>
        <v>0.75564711330836454</v>
      </c>
      <c r="FK346" s="18">
        <f t="shared" si="705"/>
        <v>0.73410277756529996</v>
      </c>
      <c r="FL346" s="18">
        <f t="shared" si="706"/>
        <v>0.71296109566854848</v>
      </c>
      <c r="FM346" s="18">
        <f t="shared" si="707"/>
        <v>0.6928939621909721</v>
      </c>
      <c r="FN346" s="18">
        <f t="shared" si="708"/>
        <v>0.67321743169846426</v>
      </c>
      <c r="FO346" s="18">
        <f t="shared" si="709"/>
        <v>0.65445293127796045</v>
      </c>
      <c r="FP346" s="18">
        <f t="shared" si="710"/>
        <v>0.63616811823945785</v>
      </c>
      <c r="FQ346" s="18">
        <f t="shared" si="711"/>
        <v>0.61883453749913397</v>
      </c>
      <c r="FR346" s="18">
        <f t="shared" si="712"/>
        <v>0.60185726940101159</v>
      </c>
      <c r="FS346" s="18">
        <f t="shared" si="713"/>
        <v>0.58576998575281181</v>
      </c>
      <c r="FT346" s="18">
        <f t="shared" si="714"/>
        <v>0.57001908378946531</v>
      </c>
      <c r="FU346" s="18">
        <f t="shared" si="715"/>
        <v>0.5550984384364176</v>
      </c>
      <c r="FV346" s="18">
        <f t="shared" si="716"/>
        <v>0.54049348457243918</v>
      </c>
      <c r="FW346" s="18">
        <f t="shared" si="717"/>
        <v>0.52658624128199083</v>
      </c>
      <c r="FX346" s="18">
        <f t="shared" si="718"/>
        <v>0.51305163620393579</v>
      </c>
      <c r="FY346" s="18">
        <f t="shared" si="719"/>
        <v>0.50023462240242944</v>
      </c>
      <c r="FZ346" s="18">
        <f t="shared" si="720"/>
        <v>23.437894457957757</v>
      </c>
      <c r="GA346" s="18">
        <f t="shared" si="721"/>
        <v>0</v>
      </c>
      <c r="GB346" s="18">
        <f t="shared" si="722"/>
        <v>0</v>
      </c>
      <c r="GC346" s="18">
        <f t="shared" si="723"/>
        <v>0</v>
      </c>
      <c r="GD346" s="18">
        <f t="shared" si="724"/>
        <v>0</v>
      </c>
      <c r="GE346" s="18">
        <f t="shared" si="725"/>
        <v>0</v>
      </c>
    </row>
    <row r="347" spans="1:187" x14ac:dyDescent="0.2">
      <c r="A347">
        <v>344</v>
      </c>
      <c r="B347" s="16">
        <f>Bonds!B347</f>
        <v>56384</v>
      </c>
      <c r="C347" s="17">
        <f>Bonds!C347</f>
        <v>4.625</v>
      </c>
      <c r="D347">
        <f>Bonds!Q347</f>
        <v>56</v>
      </c>
      <c r="E347">
        <f t="shared" si="605"/>
        <v>0</v>
      </c>
      <c r="F347" s="16">
        <f>IF(1&gt;$D347,"",IF($E347=1,EOMONTH(EDATE(Bonds!$I347,6*(1-1)),0),EDATE(Bonds!$I347,6*(1-1))))</f>
        <v>46341</v>
      </c>
      <c r="G347" s="16">
        <f>IF(2&gt;$D347,"",IF($E347=1,EOMONTH(EDATE(Bonds!$I347,6*(2-1)),0),EDATE(Bonds!$I347,6*(2-1))))</f>
        <v>46522</v>
      </c>
      <c r="H347" s="16">
        <f>IF(3&gt;$D347,"",IF($E347=1,EOMONTH(EDATE(Bonds!$I347,6*(3-1)),0),EDATE(Bonds!$I347,6*(3-1))))</f>
        <v>46706</v>
      </c>
      <c r="I347" s="16">
        <f>IF(4&gt;$D347,"",IF($E347=1,EOMONTH(EDATE(Bonds!$I347,6*(4-1)),0),EDATE(Bonds!$I347,6*(4-1))))</f>
        <v>46888</v>
      </c>
      <c r="J347" s="16">
        <f>IF(5&gt;$D347,"",IF($E347=1,EOMONTH(EDATE(Bonds!$I347,6*(5-1)),0),EDATE(Bonds!$I347,6*(5-1))))</f>
        <v>47072</v>
      </c>
      <c r="K347" s="16">
        <f>IF(6&gt;$D347,"",IF($E347=1,EOMONTH(EDATE(Bonds!$I347,6*(6-1)),0),EDATE(Bonds!$I347,6*(6-1))))</f>
        <v>47253</v>
      </c>
      <c r="L347" s="16">
        <f>IF(7&gt;$D347,"",IF($E347=1,EOMONTH(EDATE(Bonds!$I347,6*(7-1)),0),EDATE(Bonds!$I347,6*(7-1))))</f>
        <v>47437</v>
      </c>
      <c r="M347" s="16">
        <f>IF(8&gt;$D347,"",IF($E347=1,EOMONTH(EDATE(Bonds!$I347,6*(8-1)),0),EDATE(Bonds!$I347,6*(8-1))))</f>
        <v>47618</v>
      </c>
      <c r="N347" s="16">
        <f>IF(9&gt;$D347,"",IF($E347=1,EOMONTH(EDATE(Bonds!$I347,6*(9-1)),0),EDATE(Bonds!$I347,6*(9-1))))</f>
        <v>47802</v>
      </c>
      <c r="O347" s="16">
        <f>IF(10&gt;$D347,"",IF($E347=1,EOMONTH(EDATE(Bonds!$I347,6*(10-1)),0),EDATE(Bonds!$I347,6*(10-1))))</f>
        <v>47983</v>
      </c>
      <c r="P347" s="16">
        <f>IF(11&gt;$D347,"",IF($E347=1,EOMONTH(EDATE(Bonds!$I347,6*(11-1)),0),EDATE(Bonds!$I347,6*(11-1))))</f>
        <v>48167</v>
      </c>
      <c r="Q347" s="16">
        <f>IF(12&gt;$D347,"",IF($E347=1,EOMONTH(EDATE(Bonds!$I347,6*(12-1)),0),EDATE(Bonds!$I347,6*(12-1))))</f>
        <v>48349</v>
      </c>
      <c r="R347" s="16">
        <f>IF(13&gt;$D347,"",IF($E347=1,EOMONTH(EDATE(Bonds!$I347,6*(13-1)),0),EDATE(Bonds!$I347,6*(13-1))))</f>
        <v>48533</v>
      </c>
      <c r="S347" s="16">
        <f>IF(14&gt;$D347,"",IF($E347=1,EOMONTH(EDATE(Bonds!$I347,6*(14-1)),0),EDATE(Bonds!$I347,6*(14-1))))</f>
        <v>48714</v>
      </c>
      <c r="T347" s="16">
        <f>IF(15&gt;$D347,"",IF($E347=1,EOMONTH(EDATE(Bonds!$I347,6*(15-1)),0),EDATE(Bonds!$I347,6*(15-1))))</f>
        <v>48898</v>
      </c>
      <c r="U347" s="16">
        <f>IF(16&gt;$D347,"",IF($E347=1,EOMONTH(EDATE(Bonds!$I347,6*(16-1)),0),EDATE(Bonds!$I347,6*(16-1))))</f>
        <v>49079</v>
      </c>
      <c r="V347" s="16">
        <f>IF(17&gt;$D347,"",IF($E347=1,EOMONTH(EDATE(Bonds!$I347,6*(17-1)),0),EDATE(Bonds!$I347,6*(17-1))))</f>
        <v>49263</v>
      </c>
      <c r="W347" s="16">
        <f>IF(18&gt;$D347,"",IF($E347=1,EOMONTH(EDATE(Bonds!$I347,6*(18-1)),0),EDATE(Bonds!$I347,6*(18-1))))</f>
        <v>49444</v>
      </c>
      <c r="X347" s="16">
        <f>IF(19&gt;$D347,"",IF($E347=1,EOMONTH(EDATE(Bonds!$I347,6*(19-1)),0),EDATE(Bonds!$I347,6*(19-1))))</f>
        <v>49628</v>
      </c>
      <c r="Y347" s="16">
        <f>IF(20&gt;$D347,"",IF($E347=1,EOMONTH(EDATE(Bonds!$I347,6*(20-1)),0),EDATE(Bonds!$I347,6*(20-1))))</f>
        <v>49810</v>
      </c>
      <c r="Z347" s="16">
        <f>IF(21&gt;$D347,"",IF($E347=1,EOMONTH(EDATE(Bonds!$I347,6*(21-1)),0),EDATE(Bonds!$I347,6*(21-1))))</f>
        <v>49994</v>
      </c>
      <c r="AA347" s="16">
        <f>IF(22&gt;$D347,"",IF($E347=1,EOMONTH(EDATE(Bonds!$I347,6*(22-1)),0),EDATE(Bonds!$I347,6*(22-1))))</f>
        <v>50175</v>
      </c>
      <c r="AB347" s="16">
        <f>IF(23&gt;$D347,"",IF($E347=1,EOMONTH(EDATE(Bonds!$I347,6*(23-1)),0),EDATE(Bonds!$I347,6*(23-1))))</f>
        <v>50359</v>
      </c>
      <c r="AC347" s="16">
        <f>IF(24&gt;$D347,"",IF($E347=1,EOMONTH(EDATE(Bonds!$I347,6*(24-1)),0),EDATE(Bonds!$I347,6*(24-1))))</f>
        <v>50540</v>
      </c>
      <c r="AD347" s="16">
        <f>IF(25&gt;$D347,"",IF($E347=1,EOMONTH(EDATE(Bonds!$I347,6*(25-1)),0),EDATE(Bonds!$I347,6*(25-1))))</f>
        <v>50724</v>
      </c>
      <c r="AE347" s="16">
        <f>IF(26&gt;$D347,"",IF($E347=1,EOMONTH(EDATE(Bonds!$I347,6*(26-1)),0),EDATE(Bonds!$I347,6*(26-1))))</f>
        <v>50905</v>
      </c>
      <c r="AF347" s="16">
        <f>IF(27&gt;$D347,"",IF($E347=1,EOMONTH(EDATE(Bonds!$I347,6*(27-1)),0),EDATE(Bonds!$I347,6*(27-1))))</f>
        <v>51089</v>
      </c>
      <c r="AG347" s="16">
        <f>IF(28&gt;$D347,"",IF($E347=1,EOMONTH(EDATE(Bonds!$I347,6*(28-1)),0),EDATE(Bonds!$I347,6*(28-1))))</f>
        <v>51271</v>
      </c>
      <c r="AH347" s="16">
        <f>IF(29&gt;$D347,"",IF($E347=1,EOMONTH(EDATE(Bonds!$I347,6*(29-1)),0),EDATE(Bonds!$I347,6*(29-1))))</f>
        <v>51455</v>
      </c>
      <c r="AI347" s="16">
        <f>IF(30&gt;$D347,"",IF($E347=1,EOMONTH(EDATE(Bonds!$I347,6*(30-1)),0),EDATE(Bonds!$I347,6*(30-1))))</f>
        <v>51636</v>
      </c>
      <c r="AJ347" s="16">
        <f>IF(31&gt;$D347,"",IF($E347=1,EOMONTH(EDATE(Bonds!$I347,6*(31-1)),0),EDATE(Bonds!$I347,6*(31-1))))</f>
        <v>51820</v>
      </c>
      <c r="AK347" s="16">
        <f>IF(32&gt;$D347,"",IF($E347=1,EOMONTH(EDATE(Bonds!$I347,6*(32-1)),0),EDATE(Bonds!$I347,6*(32-1))))</f>
        <v>52001</v>
      </c>
      <c r="AL347" s="16">
        <f>IF(33&gt;$D347,"",IF($E347=1,EOMONTH(EDATE(Bonds!$I347,6*(33-1)),0),EDATE(Bonds!$I347,6*(33-1))))</f>
        <v>52185</v>
      </c>
      <c r="AM347" s="16">
        <f>IF(34&gt;$D347,"",IF($E347=1,EOMONTH(EDATE(Bonds!$I347,6*(34-1)),0),EDATE(Bonds!$I347,6*(34-1))))</f>
        <v>52366</v>
      </c>
      <c r="AN347" s="16">
        <f>IF(35&gt;$D347,"",IF($E347=1,EOMONTH(EDATE(Bonds!$I347,6*(35-1)),0),EDATE(Bonds!$I347,6*(35-1))))</f>
        <v>52550</v>
      </c>
      <c r="AO347" s="16">
        <f>IF(36&gt;$D347,"",IF($E347=1,EOMONTH(EDATE(Bonds!$I347,6*(36-1)),0),EDATE(Bonds!$I347,6*(36-1))))</f>
        <v>52732</v>
      </c>
      <c r="AP347" s="16">
        <f>IF(37&gt;$D347,"",IF($E347=1,EOMONTH(EDATE(Bonds!$I347,6*(37-1)),0),EDATE(Bonds!$I347,6*(37-1))))</f>
        <v>52916</v>
      </c>
      <c r="AQ347" s="16">
        <f>IF(38&gt;$D347,"",IF($E347=1,EOMONTH(EDATE(Bonds!$I347,6*(38-1)),0),EDATE(Bonds!$I347,6*(38-1))))</f>
        <v>53097</v>
      </c>
      <c r="AR347" s="16">
        <f>IF(39&gt;$D347,"",IF($E347=1,EOMONTH(EDATE(Bonds!$I347,6*(39-1)),0),EDATE(Bonds!$I347,6*(39-1))))</f>
        <v>53281</v>
      </c>
      <c r="AS347" s="16">
        <f>IF(40&gt;$D347,"",IF($E347=1,EOMONTH(EDATE(Bonds!$I347,6*(40-1)),0),EDATE(Bonds!$I347,6*(40-1))))</f>
        <v>53462</v>
      </c>
      <c r="AT347" s="16">
        <f>IF(41&gt;$D347,"",IF($E347=1,EOMONTH(EDATE(Bonds!$I347,6*(41-1)),0),EDATE(Bonds!$I347,6*(41-1))))</f>
        <v>53646</v>
      </c>
      <c r="AU347" s="16">
        <f>IF(42&gt;$D347,"",IF($E347=1,EOMONTH(EDATE(Bonds!$I347,6*(42-1)),0),EDATE(Bonds!$I347,6*(42-1))))</f>
        <v>53827</v>
      </c>
      <c r="AV347" s="16">
        <f>IF(43&gt;$D347,"",IF($E347=1,EOMONTH(EDATE(Bonds!$I347,6*(43-1)),0),EDATE(Bonds!$I347,6*(43-1))))</f>
        <v>54011</v>
      </c>
      <c r="AW347" s="16">
        <f>IF(44&gt;$D347,"",IF($E347=1,EOMONTH(EDATE(Bonds!$I347,6*(44-1)),0),EDATE(Bonds!$I347,6*(44-1))))</f>
        <v>54193</v>
      </c>
      <c r="AX347" s="16">
        <f>IF(45&gt;$D347,"",IF($E347=1,EOMONTH(EDATE(Bonds!$I347,6*(45-1)),0),EDATE(Bonds!$I347,6*(45-1))))</f>
        <v>54377</v>
      </c>
      <c r="AY347" s="16">
        <f>IF(46&gt;$D347,"",IF($E347=1,EOMONTH(EDATE(Bonds!$I347,6*(46-1)),0),EDATE(Bonds!$I347,6*(46-1))))</f>
        <v>54558</v>
      </c>
      <c r="AZ347" s="16">
        <f>IF(47&gt;$D347,"",IF($E347=1,EOMONTH(EDATE(Bonds!$I347,6*(47-1)),0),EDATE(Bonds!$I347,6*(47-1))))</f>
        <v>54742</v>
      </c>
      <c r="BA347" s="16">
        <f>IF(48&gt;$D347,"",IF($E347=1,EOMONTH(EDATE(Bonds!$I347,6*(48-1)),0),EDATE(Bonds!$I347,6*(48-1))))</f>
        <v>54923</v>
      </c>
      <c r="BB347" s="16">
        <f>IF(49&gt;$D347,"",IF($E347=1,EOMONTH(EDATE(Bonds!$I347,6*(49-1)),0),EDATE(Bonds!$I347,6*(49-1))))</f>
        <v>55107</v>
      </c>
      <c r="BC347" s="16">
        <f>IF(50&gt;$D347,"",IF($E347=1,EOMONTH(EDATE(Bonds!$I347,6*(50-1)),0),EDATE(Bonds!$I347,6*(50-1))))</f>
        <v>55288</v>
      </c>
      <c r="BD347" s="16">
        <f>IF(51&gt;$D347,"",IF($E347=1,EOMONTH(EDATE(Bonds!$I347,6*(51-1)),0),EDATE(Bonds!$I347,6*(51-1))))</f>
        <v>55472</v>
      </c>
      <c r="BE347" s="16">
        <f>IF(52&gt;$D347,"",IF($E347=1,EOMONTH(EDATE(Bonds!$I347,6*(52-1)),0),EDATE(Bonds!$I347,6*(52-1))))</f>
        <v>55654</v>
      </c>
      <c r="BF347" s="16">
        <f>IF(53&gt;$D347,"",IF($E347=1,EOMONTH(EDATE(Bonds!$I347,6*(53-1)),0),EDATE(Bonds!$I347,6*(53-1))))</f>
        <v>55838</v>
      </c>
      <c r="BG347" s="16">
        <f>IF(54&gt;$D347,"",IF($E347=1,EOMONTH(EDATE(Bonds!$I347,6*(54-1)),0),EDATE(Bonds!$I347,6*(54-1))))</f>
        <v>56019</v>
      </c>
      <c r="BH347" s="16">
        <f>IF(55&gt;$D347,"",IF($E347=1,EOMONTH(EDATE(Bonds!$I347,6*(55-1)),0),EDATE(Bonds!$I347,6*(55-1))))</f>
        <v>56203</v>
      </c>
      <c r="BI347" s="16">
        <f>IF(56&gt;$D347,"",IF($E347=1,EOMONTH(EDATE(Bonds!$I347,6*(56-1)),0),EDATE(Bonds!$I347,6*(56-1))))</f>
        <v>56384</v>
      </c>
      <c r="BJ347" s="16" t="str">
        <f>IF(57&gt;$D347,"",IF($E347=1,EOMONTH(EDATE(Bonds!$I347,6*(57-1)),0),EDATE(Bonds!$I347,6*(57-1))))</f>
        <v/>
      </c>
      <c r="BK347" s="16" t="str">
        <f>IF(58&gt;$D347,"",IF($E347=1,EOMONTH(EDATE(Bonds!$I347,6*(58-1)),0),EDATE(Bonds!$I347,6*(58-1))))</f>
        <v/>
      </c>
      <c r="BL347" s="16" t="str">
        <f>IF(59&gt;$D347,"",IF($E347=1,EOMONTH(EDATE(Bonds!$I347,6*(59-1)),0),EDATE(Bonds!$I347,6*(59-1))))</f>
        <v/>
      </c>
      <c r="BM347" s="16" t="str">
        <f>IF(60&gt;$D347,"",IF($E347=1,EOMONTH(EDATE(Bonds!$I347,6*(60-1)),0),EDATE(Bonds!$I347,6*(60-1))))</f>
        <v/>
      </c>
      <c r="BO347" s="22">
        <f t="shared" si="606"/>
        <v>3.7565785405683505E-2</v>
      </c>
      <c r="BP347" s="22">
        <f t="shared" si="607"/>
        <v>4.0160676278393273E-2</v>
      </c>
      <c r="BQ347" s="22">
        <f t="shared" si="608"/>
        <v>4.1870554774944578E-2</v>
      </c>
      <c r="BR347" s="22">
        <f t="shared" si="609"/>
        <v>4.2944346408813706E-2</v>
      </c>
      <c r="BS347" s="22">
        <f t="shared" si="610"/>
        <v>4.3623509349526628E-2</v>
      </c>
      <c r="BT347" s="22">
        <f t="shared" si="611"/>
        <v>4.4041581237153717E-2</v>
      </c>
      <c r="BU347" s="22">
        <f t="shared" si="612"/>
        <v>4.4317074211346924E-2</v>
      </c>
      <c r="BV347" s="22">
        <f t="shared" si="613"/>
        <v>4.4510349250378764E-2</v>
      </c>
      <c r="BW347" s="22">
        <f t="shared" si="614"/>
        <v>4.4674613164434704E-2</v>
      </c>
      <c r="BX347" s="22">
        <f t="shared" si="615"/>
        <v>4.4833625781918747E-2</v>
      </c>
      <c r="BY347" s="22">
        <f t="shared" si="616"/>
        <v>4.5010512910652625E-2</v>
      </c>
      <c r="BZ347" s="22">
        <f t="shared" si="617"/>
        <v>4.5210114329299472E-2</v>
      </c>
      <c r="CA347" s="22">
        <f t="shared" si="618"/>
        <v>4.5440922075908718E-2</v>
      </c>
      <c r="CB347" s="22">
        <f t="shared" si="619"/>
        <v>4.5696854602848114E-2</v>
      </c>
      <c r="CC347" s="22">
        <f t="shared" si="620"/>
        <v>4.5984524498779974E-2</v>
      </c>
      <c r="CD347" s="22">
        <f t="shared" si="621"/>
        <v>4.6291383442721178E-2</v>
      </c>
      <c r="CE347" s="22">
        <f t="shared" si="622"/>
        <v>4.6623645537634352E-2</v>
      </c>
      <c r="CF347" s="22">
        <f t="shared" si="623"/>
        <v>4.6966325803694697E-2</v>
      </c>
      <c r="CG347" s="22">
        <f t="shared" si="624"/>
        <v>4.7326545055286634E-2</v>
      </c>
      <c r="CH347" s="22">
        <f t="shared" si="625"/>
        <v>4.7690605889772114E-2</v>
      </c>
      <c r="CI347" s="22">
        <f t="shared" si="626"/>
        <v>4.8062733545475515E-2</v>
      </c>
      <c r="CJ347" s="22">
        <f t="shared" si="627"/>
        <v>4.8429443223478592E-2</v>
      </c>
      <c r="CK347" s="22">
        <f t="shared" si="628"/>
        <v>4.8799858255796857E-2</v>
      </c>
      <c r="CL347" s="22">
        <f t="shared" si="629"/>
        <v>4.9159299064806136E-2</v>
      </c>
      <c r="CM347" s="22">
        <f t="shared" si="630"/>
        <v>4.9517382545170303E-2</v>
      </c>
      <c r="CN347" s="22">
        <f t="shared" si="631"/>
        <v>4.986051383334713E-2</v>
      </c>
      <c r="CO347" s="22">
        <f t="shared" si="632"/>
        <v>5.0198416914347857E-2</v>
      </c>
      <c r="CP347" s="22">
        <f t="shared" si="633"/>
        <v>5.0520467743513063E-2</v>
      </c>
      <c r="CQ347" s="22">
        <f t="shared" si="634"/>
        <v>5.0832622154490456E-2</v>
      </c>
      <c r="CR347" s="22">
        <f t="shared" si="635"/>
        <v>5.1125631182393605E-2</v>
      </c>
      <c r="CS347" s="22">
        <f t="shared" si="636"/>
        <v>5.140851143245688E-2</v>
      </c>
      <c r="CT347" s="22">
        <f t="shared" si="637"/>
        <v>5.1671525730408396E-2</v>
      </c>
      <c r="CU347" s="22">
        <f t="shared" si="638"/>
        <v>5.1923018464972291E-2</v>
      </c>
      <c r="CV347" s="22">
        <f t="shared" si="639"/>
        <v>5.2154549575212379E-2</v>
      </c>
      <c r="CW347" s="22">
        <f t="shared" si="640"/>
        <v>5.2373661446977436E-2</v>
      </c>
      <c r="CX347" s="22">
        <f t="shared" si="641"/>
        <v>5.2574231354615371E-2</v>
      </c>
      <c r="CY347" s="22">
        <f t="shared" si="642"/>
        <v>5.2760712961394216E-2</v>
      </c>
      <c r="CZ347" s="22">
        <f t="shared" si="643"/>
        <v>5.29282837997146E-2</v>
      </c>
      <c r="DA347" s="22">
        <f t="shared" si="644"/>
        <v>5.3082672355175761E-2</v>
      </c>
      <c r="DB347" s="22">
        <f t="shared" si="645"/>
        <v>5.3219062249532649E-2</v>
      </c>
      <c r="DC347" s="22">
        <f t="shared" si="646"/>
        <v>5.3342238524867601E-2</v>
      </c>
      <c r="DD347" s="22">
        <f t="shared" si="647"/>
        <v>5.3448475761631316E-2</v>
      </c>
      <c r="DE347" s="22">
        <f t="shared" si="648"/>
        <v>5.3541620883853808E-2</v>
      </c>
      <c r="DF347" s="22">
        <f t="shared" si="649"/>
        <v>5.3619365202149487E-2</v>
      </c>
      <c r="DG347" s="22">
        <f t="shared" si="650"/>
        <v>5.3683784107770652E-2</v>
      </c>
      <c r="DH347" s="22">
        <f t="shared" si="651"/>
        <v>5.3733613326575724E-2</v>
      </c>
      <c r="DI347" s="22">
        <f t="shared" si="652"/>
        <v>5.377089329950533E-2</v>
      </c>
      <c r="DJ347" s="22">
        <f t="shared" si="653"/>
        <v>5.3794795486645806E-2</v>
      </c>
      <c r="DK347" s="22">
        <f t="shared" si="654"/>
        <v>5.3806512386313586E-2</v>
      </c>
      <c r="DL347" s="22">
        <f t="shared" si="655"/>
        <v>5.3806055630081624E-2</v>
      </c>
      <c r="DM347" s="22">
        <f t="shared" si="656"/>
        <v>5.3793812882559404E-2</v>
      </c>
      <c r="DN347" s="22">
        <f t="shared" si="657"/>
        <v>5.3770417737249027E-2</v>
      </c>
      <c r="DO347" s="22">
        <f t="shared" si="658"/>
        <v>5.3735756793913347E-2</v>
      </c>
      <c r="DP347" s="22">
        <f t="shared" si="659"/>
        <v>5.3691248666006781E-2</v>
      </c>
      <c r="DQ347" s="22">
        <f t="shared" si="660"/>
        <v>5.3635808367643062E-2</v>
      </c>
      <c r="DR347" s="22">
        <f t="shared" si="661"/>
        <v>5.3571620238499637E-2</v>
      </c>
      <c r="DS347" s="22" t="str">
        <f t="shared" si="662"/>
        <v/>
      </c>
      <c r="DT347" s="22" t="str">
        <f t="shared" si="663"/>
        <v/>
      </c>
      <c r="DU347" s="22" t="str">
        <f t="shared" si="664"/>
        <v/>
      </c>
      <c r="DV347" s="22" t="str">
        <f t="shared" si="665"/>
        <v/>
      </c>
      <c r="DX347" s="18">
        <f t="shared" si="666"/>
        <v>2.2963723373005833</v>
      </c>
      <c r="DY347" s="18">
        <f t="shared" si="667"/>
        <v>2.2500038045703925</v>
      </c>
      <c r="DZ347" s="18">
        <f t="shared" si="668"/>
        <v>2.2004416581445319</v>
      </c>
      <c r="EA347" s="18">
        <f t="shared" si="669"/>
        <v>2.1510818639148002</v>
      </c>
      <c r="EB347" s="18">
        <f t="shared" si="670"/>
        <v>2.1018870483582104</v>
      </c>
      <c r="EC347" s="18">
        <f t="shared" si="671"/>
        <v>2.0545987251813349</v>
      </c>
      <c r="ED347" s="18">
        <f t="shared" si="672"/>
        <v>2.007720942864478</v>
      </c>
      <c r="EE347" s="18">
        <f t="shared" si="673"/>
        <v>1.9626814049991219</v>
      </c>
      <c r="EF347" s="18">
        <f t="shared" si="674"/>
        <v>1.917812857316004</v>
      </c>
      <c r="EG347" s="18">
        <f t="shared" si="675"/>
        <v>1.8743964690104642</v>
      </c>
      <c r="EH347" s="18">
        <f t="shared" si="676"/>
        <v>1.830827021647802</v>
      </c>
      <c r="EI347" s="18">
        <f t="shared" si="677"/>
        <v>1.7881631569854421</v>
      </c>
      <c r="EJ347" s="18">
        <f t="shared" si="678"/>
        <v>1.7453741766794886</v>
      </c>
      <c r="EK347" s="18">
        <f t="shared" si="679"/>
        <v>1.7035659136510473</v>
      </c>
      <c r="EL347" s="18">
        <f t="shared" si="680"/>
        <v>1.6613301372501592</v>
      </c>
      <c r="EM347" s="18">
        <f t="shared" si="681"/>
        <v>1.6200487697608006</v>
      </c>
      <c r="EN347" s="18">
        <f t="shared" si="682"/>
        <v>1.5783792115278341</v>
      </c>
      <c r="EO347" s="18">
        <f t="shared" si="683"/>
        <v>1.5377206041897673</v>
      </c>
      <c r="EP347" s="18">
        <f t="shared" si="684"/>
        <v>1.4967767477217377</v>
      </c>
      <c r="EQ347" s="18">
        <f t="shared" si="685"/>
        <v>1.4567204186788218</v>
      </c>
      <c r="ER347" s="18">
        <f t="shared" si="686"/>
        <v>1.4167317943369819</v>
      </c>
      <c r="ES347" s="18">
        <f t="shared" si="687"/>
        <v>1.3779522768873553</v>
      </c>
      <c r="ET347" s="18">
        <f t="shared" si="688"/>
        <v>1.3391541381002203</v>
      </c>
      <c r="EU347" s="18">
        <f t="shared" si="689"/>
        <v>1.3016553256349861</v>
      </c>
      <c r="EV347" s="18">
        <f t="shared" si="690"/>
        <v>1.2642618719940335</v>
      </c>
      <c r="EW347" s="18">
        <f t="shared" si="691"/>
        <v>1.2282357366250158</v>
      </c>
      <c r="EX347" s="18">
        <f t="shared" si="692"/>
        <v>1.1924203474445791</v>
      </c>
      <c r="EY347" s="18">
        <f t="shared" si="693"/>
        <v>1.1578268152555333</v>
      </c>
      <c r="EZ347" s="18">
        <f t="shared" si="694"/>
        <v>1.1237206890097489</v>
      </c>
      <c r="FA347" s="18">
        <f t="shared" si="695"/>
        <v>1.0910413286574234</v>
      </c>
      <c r="FB347" s="18">
        <f t="shared" si="696"/>
        <v>1.0587200323823149</v>
      </c>
      <c r="FC347" s="18">
        <f t="shared" si="697"/>
        <v>1.0278200992580599</v>
      </c>
      <c r="FD347" s="18">
        <f t="shared" si="698"/>
        <v>0.99732213800325509</v>
      </c>
      <c r="FE347" s="18">
        <f t="shared" si="699"/>
        <v>0.96822133637836061</v>
      </c>
      <c r="FF347" s="18">
        <f t="shared" si="700"/>
        <v>0.93954994808687908</v>
      </c>
      <c r="FG347" s="18">
        <f t="shared" si="701"/>
        <v>0.91208814251146697</v>
      </c>
      <c r="FH347" s="18">
        <f t="shared" si="702"/>
        <v>0.88522291397502406</v>
      </c>
      <c r="FI347" s="18">
        <f t="shared" si="703"/>
        <v>0.85966525562277818</v>
      </c>
      <c r="FJ347" s="18">
        <f t="shared" si="704"/>
        <v>0.83455375777244645</v>
      </c>
      <c r="FK347" s="18">
        <f t="shared" si="705"/>
        <v>0.8106915521869219</v>
      </c>
      <c r="FL347" s="18">
        <f t="shared" si="706"/>
        <v>0.78726998947843418</v>
      </c>
      <c r="FM347" s="18">
        <f t="shared" si="707"/>
        <v>0.76503430227089153</v>
      </c>
      <c r="FN347" s="18">
        <f t="shared" si="708"/>
        <v>0.74322743881822906</v>
      </c>
      <c r="FO347" s="18">
        <f t="shared" si="709"/>
        <v>0.72242795278469674</v>
      </c>
      <c r="FP347" s="18">
        <f t="shared" si="710"/>
        <v>0.70215725108383642</v>
      </c>
      <c r="FQ347" s="18">
        <f t="shared" si="711"/>
        <v>0.68293866593363695</v>
      </c>
      <c r="FR347" s="18">
        <f t="shared" si="712"/>
        <v>0.66411307411630249</v>
      </c>
      <c r="FS347" s="18">
        <f t="shared" si="713"/>
        <v>0.64627267216029027</v>
      </c>
      <c r="FT347" s="18">
        <f t="shared" si="714"/>
        <v>0.62880390701086442</v>
      </c>
      <c r="FU347" s="18">
        <f t="shared" si="715"/>
        <v>0.61225484072282677</v>
      </c>
      <c r="FV347" s="18">
        <f t="shared" si="716"/>
        <v>0.59605503561427686</v>
      </c>
      <c r="FW347" s="18">
        <f t="shared" si="717"/>
        <v>0.58062846394051704</v>
      </c>
      <c r="FX347" s="18">
        <f t="shared" si="718"/>
        <v>0.56561475347289614</v>
      </c>
      <c r="FY347" s="18">
        <f t="shared" si="719"/>
        <v>0.55139673669145661</v>
      </c>
      <c r="FZ347" s="18">
        <f t="shared" si="720"/>
        <v>0.53748270726085057</v>
      </c>
      <c r="GA347" s="18">
        <f t="shared" si="721"/>
        <v>23.1970377827855</v>
      </c>
      <c r="GB347" s="18">
        <f t="shared" si="722"/>
        <v>0</v>
      </c>
      <c r="GC347" s="18">
        <f t="shared" si="723"/>
        <v>0</v>
      </c>
      <c r="GD347" s="18">
        <f t="shared" si="724"/>
        <v>0</v>
      </c>
      <c r="GE347" s="18">
        <f t="shared" si="725"/>
        <v>0</v>
      </c>
    </row>
    <row r="348" spans="1:187" x14ac:dyDescent="0.2">
      <c r="A348">
        <v>345</v>
      </c>
      <c r="B348" s="16">
        <f>Bonds!B348</f>
        <v>56476</v>
      </c>
      <c r="C348" s="17">
        <f>Bonds!C348</f>
        <v>4.25</v>
      </c>
      <c r="D348">
        <f>Bonds!Q348</f>
        <v>56</v>
      </c>
      <c r="E348">
        <f t="shared" si="605"/>
        <v>0</v>
      </c>
      <c r="F348" s="16">
        <f>IF(1&gt;$D348,"",IF($E348=1,EOMONTH(EDATE(Bonds!$I348,6*(1-1)),0),EDATE(Bonds!$I348,6*(1-1))))</f>
        <v>46433</v>
      </c>
      <c r="G348" s="16">
        <f>IF(2&gt;$D348,"",IF($E348=1,EOMONTH(EDATE(Bonds!$I348,6*(2-1)),0),EDATE(Bonds!$I348,6*(2-1))))</f>
        <v>46614</v>
      </c>
      <c r="H348" s="16">
        <f>IF(3&gt;$D348,"",IF($E348=1,EOMONTH(EDATE(Bonds!$I348,6*(3-1)),0),EDATE(Bonds!$I348,6*(3-1))))</f>
        <v>46798</v>
      </c>
      <c r="I348" s="16">
        <f>IF(4&gt;$D348,"",IF($E348=1,EOMONTH(EDATE(Bonds!$I348,6*(4-1)),0),EDATE(Bonds!$I348,6*(4-1))))</f>
        <v>46980</v>
      </c>
      <c r="J348" s="16">
        <f>IF(5&gt;$D348,"",IF($E348=1,EOMONTH(EDATE(Bonds!$I348,6*(5-1)),0),EDATE(Bonds!$I348,6*(5-1))))</f>
        <v>47164</v>
      </c>
      <c r="K348" s="16">
        <f>IF(6&gt;$D348,"",IF($E348=1,EOMONTH(EDATE(Bonds!$I348,6*(6-1)),0),EDATE(Bonds!$I348,6*(6-1))))</f>
        <v>47345</v>
      </c>
      <c r="L348" s="16">
        <f>IF(7&gt;$D348,"",IF($E348=1,EOMONTH(EDATE(Bonds!$I348,6*(7-1)),0),EDATE(Bonds!$I348,6*(7-1))))</f>
        <v>47529</v>
      </c>
      <c r="M348" s="16">
        <f>IF(8&gt;$D348,"",IF($E348=1,EOMONTH(EDATE(Bonds!$I348,6*(8-1)),0),EDATE(Bonds!$I348,6*(8-1))))</f>
        <v>47710</v>
      </c>
      <c r="N348" s="16">
        <f>IF(9&gt;$D348,"",IF($E348=1,EOMONTH(EDATE(Bonds!$I348,6*(9-1)),0),EDATE(Bonds!$I348,6*(9-1))))</f>
        <v>47894</v>
      </c>
      <c r="O348" s="16">
        <f>IF(10&gt;$D348,"",IF($E348=1,EOMONTH(EDATE(Bonds!$I348,6*(10-1)),0),EDATE(Bonds!$I348,6*(10-1))))</f>
        <v>48075</v>
      </c>
      <c r="P348" s="16">
        <f>IF(11&gt;$D348,"",IF($E348=1,EOMONTH(EDATE(Bonds!$I348,6*(11-1)),0),EDATE(Bonds!$I348,6*(11-1))))</f>
        <v>48259</v>
      </c>
      <c r="Q348" s="16">
        <f>IF(12&gt;$D348,"",IF($E348=1,EOMONTH(EDATE(Bonds!$I348,6*(12-1)),0),EDATE(Bonds!$I348,6*(12-1))))</f>
        <v>48441</v>
      </c>
      <c r="R348" s="16">
        <f>IF(13&gt;$D348,"",IF($E348=1,EOMONTH(EDATE(Bonds!$I348,6*(13-1)),0),EDATE(Bonds!$I348,6*(13-1))))</f>
        <v>48625</v>
      </c>
      <c r="S348" s="16">
        <f>IF(14&gt;$D348,"",IF($E348=1,EOMONTH(EDATE(Bonds!$I348,6*(14-1)),0),EDATE(Bonds!$I348,6*(14-1))))</f>
        <v>48806</v>
      </c>
      <c r="T348" s="16">
        <f>IF(15&gt;$D348,"",IF($E348=1,EOMONTH(EDATE(Bonds!$I348,6*(15-1)),0),EDATE(Bonds!$I348,6*(15-1))))</f>
        <v>48990</v>
      </c>
      <c r="U348" s="16">
        <f>IF(16&gt;$D348,"",IF($E348=1,EOMONTH(EDATE(Bonds!$I348,6*(16-1)),0),EDATE(Bonds!$I348,6*(16-1))))</f>
        <v>49171</v>
      </c>
      <c r="V348" s="16">
        <f>IF(17&gt;$D348,"",IF($E348=1,EOMONTH(EDATE(Bonds!$I348,6*(17-1)),0),EDATE(Bonds!$I348,6*(17-1))))</f>
        <v>49355</v>
      </c>
      <c r="W348" s="16">
        <f>IF(18&gt;$D348,"",IF($E348=1,EOMONTH(EDATE(Bonds!$I348,6*(18-1)),0),EDATE(Bonds!$I348,6*(18-1))))</f>
        <v>49536</v>
      </c>
      <c r="X348" s="16">
        <f>IF(19&gt;$D348,"",IF($E348=1,EOMONTH(EDATE(Bonds!$I348,6*(19-1)),0),EDATE(Bonds!$I348,6*(19-1))))</f>
        <v>49720</v>
      </c>
      <c r="Y348" s="16">
        <f>IF(20&gt;$D348,"",IF($E348=1,EOMONTH(EDATE(Bonds!$I348,6*(20-1)),0),EDATE(Bonds!$I348,6*(20-1))))</f>
        <v>49902</v>
      </c>
      <c r="Z348" s="16">
        <f>IF(21&gt;$D348,"",IF($E348=1,EOMONTH(EDATE(Bonds!$I348,6*(21-1)),0),EDATE(Bonds!$I348,6*(21-1))))</f>
        <v>50086</v>
      </c>
      <c r="AA348" s="16">
        <f>IF(22&gt;$D348,"",IF($E348=1,EOMONTH(EDATE(Bonds!$I348,6*(22-1)),0),EDATE(Bonds!$I348,6*(22-1))))</f>
        <v>50267</v>
      </c>
      <c r="AB348" s="16">
        <f>IF(23&gt;$D348,"",IF($E348=1,EOMONTH(EDATE(Bonds!$I348,6*(23-1)),0),EDATE(Bonds!$I348,6*(23-1))))</f>
        <v>50451</v>
      </c>
      <c r="AC348" s="16">
        <f>IF(24&gt;$D348,"",IF($E348=1,EOMONTH(EDATE(Bonds!$I348,6*(24-1)),0),EDATE(Bonds!$I348,6*(24-1))))</f>
        <v>50632</v>
      </c>
      <c r="AD348" s="16">
        <f>IF(25&gt;$D348,"",IF($E348=1,EOMONTH(EDATE(Bonds!$I348,6*(25-1)),0),EDATE(Bonds!$I348,6*(25-1))))</f>
        <v>50816</v>
      </c>
      <c r="AE348" s="16">
        <f>IF(26&gt;$D348,"",IF($E348=1,EOMONTH(EDATE(Bonds!$I348,6*(26-1)),0),EDATE(Bonds!$I348,6*(26-1))))</f>
        <v>50997</v>
      </c>
      <c r="AF348" s="16">
        <f>IF(27&gt;$D348,"",IF($E348=1,EOMONTH(EDATE(Bonds!$I348,6*(27-1)),0),EDATE(Bonds!$I348,6*(27-1))))</f>
        <v>51181</v>
      </c>
      <c r="AG348" s="16">
        <f>IF(28&gt;$D348,"",IF($E348=1,EOMONTH(EDATE(Bonds!$I348,6*(28-1)),0),EDATE(Bonds!$I348,6*(28-1))))</f>
        <v>51363</v>
      </c>
      <c r="AH348" s="16">
        <f>IF(29&gt;$D348,"",IF($E348=1,EOMONTH(EDATE(Bonds!$I348,6*(29-1)),0),EDATE(Bonds!$I348,6*(29-1))))</f>
        <v>51547</v>
      </c>
      <c r="AI348" s="16">
        <f>IF(30&gt;$D348,"",IF($E348=1,EOMONTH(EDATE(Bonds!$I348,6*(30-1)),0),EDATE(Bonds!$I348,6*(30-1))))</f>
        <v>51728</v>
      </c>
      <c r="AJ348" s="16">
        <f>IF(31&gt;$D348,"",IF($E348=1,EOMONTH(EDATE(Bonds!$I348,6*(31-1)),0),EDATE(Bonds!$I348,6*(31-1))))</f>
        <v>51912</v>
      </c>
      <c r="AK348" s="16">
        <f>IF(32&gt;$D348,"",IF($E348=1,EOMONTH(EDATE(Bonds!$I348,6*(32-1)),0),EDATE(Bonds!$I348,6*(32-1))))</f>
        <v>52093</v>
      </c>
      <c r="AL348" s="16">
        <f>IF(33&gt;$D348,"",IF($E348=1,EOMONTH(EDATE(Bonds!$I348,6*(33-1)),0),EDATE(Bonds!$I348,6*(33-1))))</f>
        <v>52277</v>
      </c>
      <c r="AM348" s="16">
        <f>IF(34&gt;$D348,"",IF($E348=1,EOMONTH(EDATE(Bonds!$I348,6*(34-1)),0),EDATE(Bonds!$I348,6*(34-1))))</f>
        <v>52458</v>
      </c>
      <c r="AN348" s="16">
        <f>IF(35&gt;$D348,"",IF($E348=1,EOMONTH(EDATE(Bonds!$I348,6*(35-1)),0),EDATE(Bonds!$I348,6*(35-1))))</f>
        <v>52642</v>
      </c>
      <c r="AO348" s="16">
        <f>IF(36&gt;$D348,"",IF($E348=1,EOMONTH(EDATE(Bonds!$I348,6*(36-1)),0),EDATE(Bonds!$I348,6*(36-1))))</f>
        <v>52824</v>
      </c>
      <c r="AP348" s="16">
        <f>IF(37&gt;$D348,"",IF($E348=1,EOMONTH(EDATE(Bonds!$I348,6*(37-1)),0),EDATE(Bonds!$I348,6*(37-1))))</f>
        <v>53008</v>
      </c>
      <c r="AQ348" s="16">
        <f>IF(38&gt;$D348,"",IF($E348=1,EOMONTH(EDATE(Bonds!$I348,6*(38-1)),0),EDATE(Bonds!$I348,6*(38-1))))</f>
        <v>53189</v>
      </c>
      <c r="AR348" s="16">
        <f>IF(39&gt;$D348,"",IF($E348=1,EOMONTH(EDATE(Bonds!$I348,6*(39-1)),0),EDATE(Bonds!$I348,6*(39-1))))</f>
        <v>53373</v>
      </c>
      <c r="AS348" s="16">
        <f>IF(40&gt;$D348,"",IF($E348=1,EOMONTH(EDATE(Bonds!$I348,6*(40-1)),0),EDATE(Bonds!$I348,6*(40-1))))</f>
        <v>53554</v>
      </c>
      <c r="AT348" s="16">
        <f>IF(41&gt;$D348,"",IF($E348=1,EOMONTH(EDATE(Bonds!$I348,6*(41-1)),0),EDATE(Bonds!$I348,6*(41-1))))</f>
        <v>53738</v>
      </c>
      <c r="AU348" s="16">
        <f>IF(42&gt;$D348,"",IF($E348=1,EOMONTH(EDATE(Bonds!$I348,6*(42-1)),0),EDATE(Bonds!$I348,6*(42-1))))</f>
        <v>53919</v>
      </c>
      <c r="AV348" s="16">
        <f>IF(43&gt;$D348,"",IF($E348=1,EOMONTH(EDATE(Bonds!$I348,6*(43-1)),0),EDATE(Bonds!$I348,6*(43-1))))</f>
        <v>54103</v>
      </c>
      <c r="AW348" s="16">
        <f>IF(44&gt;$D348,"",IF($E348=1,EOMONTH(EDATE(Bonds!$I348,6*(44-1)),0),EDATE(Bonds!$I348,6*(44-1))))</f>
        <v>54285</v>
      </c>
      <c r="AX348" s="16">
        <f>IF(45&gt;$D348,"",IF($E348=1,EOMONTH(EDATE(Bonds!$I348,6*(45-1)),0),EDATE(Bonds!$I348,6*(45-1))))</f>
        <v>54469</v>
      </c>
      <c r="AY348" s="16">
        <f>IF(46&gt;$D348,"",IF($E348=1,EOMONTH(EDATE(Bonds!$I348,6*(46-1)),0),EDATE(Bonds!$I348,6*(46-1))))</f>
        <v>54650</v>
      </c>
      <c r="AZ348" s="16">
        <f>IF(47&gt;$D348,"",IF($E348=1,EOMONTH(EDATE(Bonds!$I348,6*(47-1)),0),EDATE(Bonds!$I348,6*(47-1))))</f>
        <v>54834</v>
      </c>
      <c r="BA348" s="16">
        <f>IF(48&gt;$D348,"",IF($E348=1,EOMONTH(EDATE(Bonds!$I348,6*(48-1)),0),EDATE(Bonds!$I348,6*(48-1))))</f>
        <v>55015</v>
      </c>
      <c r="BB348" s="16">
        <f>IF(49&gt;$D348,"",IF($E348=1,EOMONTH(EDATE(Bonds!$I348,6*(49-1)),0),EDATE(Bonds!$I348,6*(49-1))))</f>
        <v>55199</v>
      </c>
      <c r="BC348" s="16">
        <f>IF(50&gt;$D348,"",IF($E348=1,EOMONTH(EDATE(Bonds!$I348,6*(50-1)),0),EDATE(Bonds!$I348,6*(50-1))))</f>
        <v>55380</v>
      </c>
      <c r="BD348" s="16">
        <f>IF(51&gt;$D348,"",IF($E348=1,EOMONTH(EDATE(Bonds!$I348,6*(51-1)),0),EDATE(Bonds!$I348,6*(51-1))))</f>
        <v>55564</v>
      </c>
      <c r="BE348" s="16">
        <f>IF(52&gt;$D348,"",IF($E348=1,EOMONTH(EDATE(Bonds!$I348,6*(52-1)),0),EDATE(Bonds!$I348,6*(52-1))))</f>
        <v>55746</v>
      </c>
      <c r="BF348" s="16">
        <f>IF(53&gt;$D348,"",IF($E348=1,EOMONTH(EDATE(Bonds!$I348,6*(53-1)),0),EDATE(Bonds!$I348,6*(53-1))))</f>
        <v>55930</v>
      </c>
      <c r="BG348" s="16">
        <f>IF(54&gt;$D348,"",IF($E348=1,EOMONTH(EDATE(Bonds!$I348,6*(54-1)),0),EDATE(Bonds!$I348,6*(54-1))))</f>
        <v>56111</v>
      </c>
      <c r="BH348" s="16">
        <f>IF(55&gt;$D348,"",IF($E348=1,EOMONTH(EDATE(Bonds!$I348,6*(55-1)),0),EDATE(Bonds!$I348,6*(55-1))))</f>
        <v>56295</v>
      </c>
      <c r="BI348" s="16">
        <f>IF(56&gt;$D348,"",IF($E348=1,EOMONTH(EDATE(Bonds!$I348,6*(56-1)),0),EDATE(Bonds!$I348,6*(56-1))))</f>
        <v>56476</v>
      </c>
      <c r="BJ348" s="16" t="str">
        <f>IF(57&gt;$D348,"",IF($E348=1,EOMONTH(EDATE(Bonds!$I348,6*(57-1)),0),EDATE(Bonds!$I348,6*(57-1))))</f>
        <v/>
      </c>
      <c r="BK348" s="16" t="str">
        <f>IF(58&gt;$D348,"",IF($E348=1,EOMONTH(EDATE(Bonds!$I348,6*(58-1)),0),EDATE(Bonds!$I348,6*(58-1))))</f>
        <v/>
      </c>
      <c r="BL348" s="16" t="str">
        <f>IF(59&gt;$D348,"",IF($E348=1,EOMONTH(EDATE(Bonds!$I348,6*(59-1)),0),EDATE(Bonds!$I348,6*(59-1))))</f>
        <v/>
      </c>
      <c r="BM348" s="16" t="str">
        <f>IF(60&gt;$D348,"",IF($E348=1,EOMONTH(EDATE(Bonds!$I348,6*(60-1)),0),EDATE(Bonds!$I348,6*(60-1))))</f>
        <v/>
      </c>
      <c r="BO348" s="22">
        <f t="shared" si="606"/>
        <v>3.9020657449939315E-2</v>
      </c>
      <c r="BP348" s="22">
        <f t="shared" si="607"/>
        <v>4.1110910077221674E-2</v>
      </c>
      <c r="BQ348" s="22">
        <f t="shared" si="608"/>
        <v>4.2474903504774571E-2</v>
      </c>
      <c r="BR348" s="22">
        <f t="shared" si="609"/>
        <v>4.3324176224102208E-2</v>
      </c>
      <c r="BS348" s="22">
        <f t="shared" si="610"/>
        <v>4.3859676958404203E-2</v>
      </c>
      <c r="BT348" s="22">
        <f t="shared" si="611"/>
        <v>4.4193064657407355E-2</v>
      </c>
      <c r="BU348" s="22">
        <f t="shared" si="612"/>
        <v>4.4421617888674783E-2</v>
      </c>
      <c r="BV348" s="22">
        <f t="shared" si="613"/>
        <v>4.4594344852586863E-2</v>
      </c>
      <c r="BW348" s="22">
        <f t="shared" si="614"/>
        <v>4.4754437131412791E-2</v>
      </c>
      <c r="BX348" s="22">
        <f t="shared" si="615"/>
        <v>4.4919387561918309E-2</v>
      </c>
      <c r="BY348" s="22">
        <f t="shared" si="616"/>
        <v>4.5107990909957416E-2</v>
      </c>
      <c r="BZ348" s="22">
        <f t="shared" si="617"/>
        <v>4.5321776780841601E-2</v>
      </c>
      <c r="CA348" s="22">
        <f t="shared" si="618"/>
        <v>4.5567503306295901E-2</v>
      </c>
      <c r="CB348" s="22">
        <f t="shared" si="619"/>
        <v>4.583740404551357E-2</v>
      </c>
      <c r="CC348" s="22">
        <f t="shared" si="620"/>
        <v>4.6137769365832942E-2</v>
      </c>
      <c r="CD348" s="22">
        <f t="shared" si="621"/>
        <v>4.645521716226661E-2</v>
      </c>
      <c r="CE348" s="22">
        <f t="shared" si="622"/>
        <v>4.6796125322790962E-2</v>
      </c>
      <c r="CF348" s="22">
        <f t="shared" si="623"/>
        <v>4.7145200785802852E-2</v>
      </c>
      <c r="CG348" s="22">
        <f t="shared" si="624"/>
        <v>4.7509852279928627E-2</v>
      </c>
      <c r="CH348" s="22">
        <f t="shared" si="625"/>
        <v>4.7876381656252784E-2</v>
      </c>
      <c r="CI348" s="22">
        <f t="shared" si="626"/>
        <v>4.8249241487260196E-2</v>
      </c>
      <c r="CJ348" s="22">
        <f t="shared" si="627"/>
        <v>4.8615125031018294E-2</v>
      </c>
      <c r="CK348" s="22">
        <f t="shared" si="628"/>
        <v>4.8983317960358812E-2</v>
      </c>
      <c r="CL348" s="22">
        <f t="shared" si="629"/>
        <v>4.9339393167434041E-2</v>
      </c>
      <c r="CM348" s="22">
        <f t="shared" si="630"/>
        <v>4.9693029322884663E-2</v>
      </c>
      <c r="CN348" s="22">
        <f t="shared" si="631"/>
        <v>5.0030933085680324E-2</v>
      </c>
      <c r="CO348" s="22">
        <f t="shared" si="632"/>
        <v>5.0362800518050539E-2</v>
      </c>
      <c r="CP348" s="22">
        <f t="shared" si="633"/>
        <v>5.0678294681596112E-2</v>
      </c>
      <c r="CQ348" s="22">
        <f t="shared" si="634"/>
        <v>5.098334388969953E-2</v>
      </c>
      <c r="CR348" s="22">
        <f t="shared" si="635"/>
        <v>5.1268996476874704E-2</v>
      </c>
      <c r="CS348" s="22">
        <f t="shared" si="636"/>
        <v>5.1544114925173128E-2</v>
      </c>
      <c r="CT348" s="22">
        <f t="shared" si="637"/>
        <v>5.1799291672985331E-2</v>
      </c>
      <c r="CU348" s="22">
        <f t="shared" si="638"/>
        <v>5.2042679103669207E-2</v>
      </c>
      <c r="CV348" s="22">
        <f t="shared" si="639"/>
        <v>5.2266158686805723E-2</v>
      </c>
      <c r="CW348" s="22">
        <f t="shared" si="640"/>
        <v>5.2477056134175359E-2</v>
      </c>
      <c r="CX348" s="22">
        <f t="shared" si="641"/>
        <v>5.2669514104062953E-2</v>
      </c>
      <c r="CY348" s="22">
        <f t="shared" si="642"/>
        <v>5.2847844618136262E-2</v>
      </c>
      <c r="CZ348" s="22">
        <f t="shared" si="643"/>
        <v>5.3007476521395709E-2</v>
      </c>
      <c r="DA348" s="22">
        <f t="shared" si="644"/>
        <v>5.3153901035930796E-2</v>
      </c>
      <c r="DB348" s="22">
        <f t="shared" si="645"/>
        <v>5.3282582625279684E-2</v>
      </c>
      <c r="DC348" s="22">
        <f t="shared" si="646"/>
        <v>5.3398068687222244E-2</v>
      </c>
      <c r="DD348" s="22">
        <f t="shared" si="647"/>
        <v>5.34968988888972E-2</v>
      </c>
      <c r="DE348" s="22">
        <f t="shared" si="648"/>
        <v>5.3582686441866624E-2</v>
      </c>
      <c r="DF348" s="22">
        <f t="shared" si="649"/>
        <v>5.3653333270063788E-2</v>
      </c>
      <c r="DG348" s="22">
        <f t="shared" si="650"/>
        <v>5.371076609011436E-2</v>
      </c>
      <c r="DH348" s="22">
        <f t="shared" si="651"/>
        <v>5.3753914283111069E-2</v>
      </c>
      <c r="DI348" s="22">
        <f t="shared" si="652"/>
        <v>5.3784600716668671E-2</v>
      </c>
      <c r="DJ348" s="22">
        <f t="shared" si="653"/>
        <v>5.3802214354255647E-2</v>
      </c>
      <c r="DK348" s="22">
        <f t="shared" si="654"/>
        <v>5.3807740631488084E-2</v>
      </c>
      <c r="DL348" s="22">
        <f t="shared" si="655"/>
        <v>5.3801393447618494E-2</v>
      </c>
      <c r="DM348" s="22">
        <f t="shared" si="656"/>
        <v>5.3783364768151744E-2</v>
      </c>
      <c r="DN348" s="22">
        <f t="shared" si="657"/>
        <v>5.3754445916178097E-2</v>
      </c>
      <c r="DO348" s="22">
        <f t="shared" si="658"/>
        <v>5.3714400315623398E-2</v>
      </c>
      <c r="DP348" s="22">
        <f t="shared" si="659"/>
        <v>5.3664789041494118E-2</v>
      </c>
      <c r="DQ348" s="22">
        <f t="shared" si="660"/>
        <v>5.3604355226053946E-2</v>
      </c>
      <c r="DR348" s="22">
        <f t="shared" si="661"/>
        <v>5.3535443030110784E-2</v>
      </c>
      <c r="DS348" s="22" t="str">
        <f t="shared" si="662"/>
        <v/>
      </c>
      <c r="DT348" s="22" t="str">
        <f t="shared" si="663"/>
        <v/>
      </c>
      <c r="DU348" s="22" t="str">
        <f t="shared" si="664"/>
        <v/>
      </c>
      <c r="DV348" s="22" t="str">
        <f t="shared" si="665"/>
        <v/>
      </c>
      <c r="DX348" s="18">
        <f t="shared" si="666"/>
        <v>2.0889610907955753</v>
      </c>
      <c r="DY348" s="18">
        <f t="shared" si="667"/>
        <v>2.0449310558946912</v>
      </c>
      <c r="DZ348" s="18">
        <f t="shared" si="668"/>
        <v>1.9990613853757779</v>
      </c>
      <c r="EA348" s="18">
        <f t="shared" si="669"/>
        <v>1.9539509804050088</v>
      </c>
      <c r="EB348" s="18">
        <f t="shared" si="670"/>
        <v>1.9092416573825497</v>
      </c>
      <c r="EC348" s="18">
        <f t="shared" si="671"/>
        <v>1.8663364224224697</v>
      </c>
      <c r="ED348" s="18">
        <f t="shared" si="672"/>
        <v>1.8237827088107619</v>
      </c>
      <c r="EE348" s="18">
        <f t="shared" si="673"/>
        <v>1.7828344359755193</v>
      </c>
      <c r="EF348" s="18">
        <f t="shared" si="674"/>
        <v>1.7419637269278316</v>
      </c>
      <c r="EG348" s="18">
        <f t="shared" si="675"/>
        <v>1.7023427682353351</v>
      </c>
      <c r="EH348" s="18">
        <f t="shared" si="676"/>
        <v>1.6625206232137215</v>
      </c>
      <c r="EI348" s="18">
        <f t="shared" si="677"/>
        <v>1.6234814153540436</v>
      </c>
      <c r="EJ348" s="18">
        <f t="shared" si="678"/>
        <v>1.5842994173266303</v>
      </c>
      <c r="EK348" s="18">
        <f t="shared" si="679"/>
        <v>1.5460028235059369</v>
      </c>
      <c r="EL348" s="18">
        <f t="shared" si="680"/>
        <v>1.5073148630666391</v>
      </c>
      <c r="EM348" s="18">
        <f t="shared" si="681"/>
        <v>1.4695116071677172</v>
      </c>
      <c r="EN348" s="18">
        <f t="shared" si="682"/>
        <v>1.4313714099916421</v>
      </c>
      <c r="EO348" s="18">
        <f t="shared" si="683"/>
        <v>1.3941802718951972</v>
      </c>
      <c r="EP348" s="18">
        <f t="shared" si="684"/>
        <v>1.356756014923076</v>
      </c>
      <c r="EQ348" s="18">
        <f t="shared" si="685"/>
        <v>1.3201726418959261</v>
      </c>
      <c r="ER348" s="18">
        <f t="shared" si="686"/>
        <v>1.2836819421318819</v>
      </c>
      <c r="ES348" s="18">
        <f t="shared" si="687"/>
        <v>1.2483247614633861</v>
      </c>
      <c r="ET348" s="18">
        <f t="shared" si="688"/>
        <v>1.2129805107124303</v>
      </c>
      <c r="EU348" s="18">
        <f t="shared" si="689"/>
        <v>1.178848116413034</v>
      </c>
      <c r="EV348" s="18">
        <f t="shared" si="690"/>
        <v>1.1448387173941788</v>
      </c>
      <c r="EW348" s="18">
        <f t="shared" si="691"/>
        <v>1.1120978252465623</v>
      </c>
      <c r="EX348" s="18">
        <f t="shared" si="692"/>
        <v>1.0795719400396422</v>
      </c>
      <c r="EY348" s="18">
        <f t="shared" si="693"/>
        <v>1.0481771099805202</v>
      </c>
      <c r="EZ348" s="18">
        <f t="shared" si="694"/>
        <v>1.0172444004296433</v>
      </c>
      <c r="FA348" s="18">
        <f t="shared" si="695"/>
        <v>0.987623343994675</v>
      </c>
      <c r="FB348" s="18">
        <f t="shared" si="696"/>
        <v>0.95834305604764491</v>
      </c>
      <c r="FC348" s="18">
        <f t="shared" si="697"/>
        <v>0.93036476710598603</v>
      </c>
      <c r="FD348" s="18">
        <f t="shared" si="698"/>
        <v>0.9027635373940347</v>
      </c>
      <c r="FE348" s="18">
        <f t="shared" si="699"/>
        <v>0.8764382776651588</v>
      </c>
      <c r="FF348" s="18">
        <f t="shared" si="700"/>
        <v>0.85051189276955197</v>
      </c>
      <c r="FG348" s="18">
        <f t="shared" si="701"/>
        <v>0.82568845414933434</v>
      </c>
      <c r="FH348" s="18">
        <f t="shared" si="702"/>
        <v>0.8014124686711348</v>
      </c>
      <c r="FI348" s="18">
        <f t="shared" si="703"/>
        <v>0.77832511364395507</v>
      </c>
      <c r="FJ348" s="18">
        <f t="shared" si="704"/>
        <v>0.75564711330836454</v>
      </c>
      <c r="FK348" s="18">
        <f t="shared" si="705"/>
        <v>0.73410277756529996</v>
      </c>
      <c r="FL348" s="18">
        <f t="shared" si="706"/>
        <v>0.71296109566854848</v>
      </c>
      <c r="FM348" s="18">
        <f t="shared" si="707"/>
        <v>0.6928939621909721</v>
      </c>
      <c r="FN348" s="18">
        <f t="shared" si="708"/>
        <v>0.67321743169846426</v>
      </c>
      <c r="FO348" s="18">
        <f t="shared" si="709"/>
        <v>0.65445293127796045</v>
      </c>
      <c r="FP348" s="18">
        <f t="shared" si="710"/>
        <v>0.63616811823945785</v>
      </c>
      <c r="FQ348" s="18">
        <f t="shared" si="711"/>
        <v>0.61883453749913397</v>
      </c>
      <c r="FR348" s="18">
        <f t="shared" si="712"/>
        <v>0.60185726940101159</v>
      </c>
      <c r="FS348" s="18">
        <f t="shared" si="713"/>
        <v>0.58576998575281181</v>
      </c>
      <c r="FT348" s="18">
        <f t="shared" si="714"/>
        <v>0.57001908378946531</v>
      </c>
      <c r="FU348" s="18">
        <f t="shared" si="715"/>
        <v>0.5550984384364176</v>
      </c>
      <c r="FV348" s="18">
        <f t="shared" si="716"/>
        <v>0.54049348457243918</v>
      </c>
      <c r="FW348" s="18">
        <f t="shared" si="717"/>
        <v>0.52658624128199083</v>
      </c>
      <c r="FX348" s="18">
        <f t="shared" si="718"/>
        <v>0.51305163620393579</v>
      </c>
      <c r="FY348" s="18">
        <f t="shared" si="719"/>
        <v>0.50023462240242944</v>
      </c>
      <c r="FZ348" s="18">
        <f t="shared" si="720"/>
        <v>0.48769180634673426</v>
      </c>
      <c r="GA348" s="18">
        <f t="shared" si="721"/>
        <v>22.867085904924171</v>
      </c>
      <c r="GB348" s="18">
        <f t="shared" si="722"/>
        <v>0</v>
      </c>
      <c r="GC348" s="18">
        <f t="shared" si="723"/>
        <v>0</v>
      </c>
      <c r="GD348" s="18">
        <f t="shared" si="724"/>
        <v>0</v>
      </c>
      <c r="GE348" s="18">
        <f t="shared" si="725"/>
        <v>0</v>
      </c>
    </row>
    <row r="349" spans="1:187" x14ac:dyDescent="0.2">
      <c r="A349">
        <v>346</v>
      </c>
      <c r="B349" s="16">
        <f>Bonds!B349</f>
        <v>56568</v>
      </c>
      <c r="C349" s="17">
        <f>Bonds!C349</f>
        <v>4.5</v>
      </c>
      <c r="D349">
        <f>Bonds!Q349</f>
        <v>57</v>
      </c>
      <c r="E349">
        <f t="shared" si="605"/>
        <v>0</v>
      </c>
      <c r="F349" s="16">
        <f>IF(1&gt;$D349,"",IF($E349=1,EOMONTH(EDATE(Bonds!$I349,6*(1-1)),0),EDATE(Bonds!$I349,6*(1-1))))</f>
        <v>46341</v>
      </c>
      <c r="G349" s="16">
        <f>IF(2&gt;$D349,"",IF($E349=1,EOMONTH(EDATE(Bonds!$I349,6*(2-1)),0),EDATE(Bonds!$I349,6*(2-1))))</f>
        <v>46522</v>
      </c>
      <c r="H349" s="16">
        <f>IF(3&gt;$D349,"",IF($E349=1,EOMONTH(EDATE(Bonds!$I349,6*(3-1)),0),EDATE(Bonds!$I349,6*(3-1))))</f>
        <v>46706</v>
      </c>
      <c r="I349" s="16">
        <f>IF(4&gt;$D349,"",IF($E349=1,EOMONTH(EDATE(Bonds!$I349,6*(4-1)),0),EDATE(Bonds!$I349,6*(4-1))))</f>
        <v>46888</v>
      </c>
      <c r="J349" s="16">
        <f>IF(5&gt;$D349,"",IF($E349=1,EOMONTH(EDATE(Bonds!$I349,6*(5-1)),0),EDATE(Bonds!$I349,6*(5-1))))</f>
        <v>47072</v>
      </c>
      <c r="K349" s="16">
        <f>IF(6&gt;$D349,"",IF($E349=1,EOMONTH(EDATE(Bonds!$I349,6*(6-1)),0),EDATE(Bonds!$I349,6*(6-1))))</f>
        <v>47253</v>
      </c>
      <c r="L349" s="16">
        <f>IF(7&gt;$D349,"",IF($E349=1,EOMONTH(EDATE(Bonds!$I349,6*(7-1)),0),EDATE(Bonds!$I349,6*(7-1))))</f>
        <v>47437</v>
      </c>
      <c r="M349" s="16">
        <f>IF(8&gt;$D349,"",IF($E349=1,EOMONTH(EDATE(Bonds!$I349,6*(8-1)),0),EDATE(Bonds!$I349,6*(8-1))))</f>
        <v>47618</v>
      </c>
      <c r="N349" s="16">
        <f>IF(9&gt;$D349,"",IF($E349=1,EOMONTH(EDATE(Bonds!$I349,6*(9-1)),0),EDATE(Bonds!$I349,6*(9-1))))</f>
        <v>47802</v>
      </c>
      <c r="O349" s="16">
        <f>IF(10&gt;$D349,"",IF($E349=1,EOMONTH(EDATE(Bonds!$I349,6*(10-1)),0),EDATE(Bonds!$I349,6*(10-1))))</f>
        <v>47983</v>
      </c>
      <c r="P349" s="16">
        <f>IF(11&gt;$D349,"",IF($E349=1,EOMONTH(EDATE(Bonds!$I349,6*(11-1)),0),EDATE(Bonds!$I349,6*(11-1))))</f>
        <v>48167</v>
      </c>
      <c r="Q349" s="16">
        <f>IF(12&gt;$D349,"",IF($E349=1,EOMONTH(EDATE(Bonds!$I349,6*(12-1)),0),EDATE(Bonds!$I349,6*(12-1))))</f>
        <v>48349</v>
      </c>
      <c r="R349" s="16">
        <f>IF(13&gt;$D349,"",IF($E349=1,EOMONTH(EDATE(Bonds!$I349,6*(13-1)),0),EDATE(Bonds!$I349,6*(13-1))))</f>
        <v>48533</v>
      </c>
      <c r="S349" s="16">
        <f>IF(14&gt;$D349,"",IF($E349=1,EOMONTH(EDATE(Bonds!$I349,6*(14-1)),0),EDATE(Bonds!$I349,6*(14-1))))</f>
        <v>48714</v>
      </c>
      <c r="T349" s="16">
        <f>IF(15&gt;$D349,"",IF($E349=1,EOMONTH(EDATE(Bonds!$I349,6*(15-1)),0),EDATE(Bonds!$I349,6*(15-1))))</f>
        <v>48898</v>
      </c>
      <c r="U349" s="16">
        <f>IF(16&gt;$D349,"",IF($E349=1,EOMONTH(EDATE(Bonds!$I349,6*(16-1)),0),EDATE(Bonds!$I349,6*(16-1))))</f>
        <v>49079</v>
      </c>
      <c r="V349" s="16">
        <f>IF(17&gt;$D349,"",IF($E349=1,EOMONTH(EDATE(Bonds!$I349,6*(17-1)),0),EDATE(Bonds!$I349,6*(17-1))))</f>
        <v>49263</v>
      </c>
      <c r="W349" s="16">
        <f>IF(18&gt;$D349,"",IF($E349=1,EOMONTH(EDATE(Bonds!$I349,6*(18-1)),0),EDATE(Bonds!$I349,6*(18-1))))</f>
        <v>49444</v>
      </c>
      <c r="X349" s="16">
        <f>IF(19&gt;$D349,"",IF($E349=1,EOMONTH(EDATE(Bonds!$I349,6*(19-1)),0),EDATE(Bonds!$I349,6*(19-1))))</f>
        <v>49628</v>
      </c>
      <c r="Y349" s="16">
        <f>IF(20&gt;$D349,"",IF($E349=1,EOMONTH(EDATE(Bonds!$I349,6*(20-1)),0),EDATE(Bonds!$I349,6*(20-1))))</f>
        <v>49810</v>
      </c>
      <c r="Z349" s="16">
        <f>IF(21&gt;$D349,"",IF($E349=1,EOMONTH(EDATE(Bonds!$I349,6*(21-1)),0),EDATE(Bonds!$I349,6*(21-1))))</f>
        <v>49994</v>
      </c>
      <c r="AA349" s="16">
        <f>IF(22&gt;$D349,"",IF($E349=1,EOMONTH(EDATE(Bonds!$I349,6*(22-1)),0),EDATE(Bonds!$I349,6*(22-1))))</f>
        <v>50175</v>
      </c>
      <c r="AB349" s="16">
        <f>IF(23&gt;$D349,"",IF($E349=1,EOMONTH(EDATE(Bonds!$I349,6*(23-1)),0),EDATE(Bonds!$I349,6*(23-1))))</f>
        <v>50359</v>
      </c>
      <c r="AC349" s="16">
        <f>IF(24&gt;$D349,"",IF($E349=1,EOMONTH(EDATE(Bonds!$I349,6*(24-1)),0),EDATE(Bonds!$I349,6*(24-1))))</f>
        <v>50540</v>
      </c>
      <c r="AD349" s="16">
        <f>IF(25&gt;$D349,"",IF($E349=1,EOMONTH(EDATE(Bonds!$I349,6*(25-1)),0),EDATE(Bonds!$I349,6*(25-1))))</f>
        <v>50724</v>
      </c>
      <c r="AE349" s="16">
        <f>IF(26&gt;$D349,"",IF($E349=1,EOMONTH(EDATE(Bonds!$I349,6*(26-1)),0),EDATE(Bonds!$I349,6*(26-1))))</f>
        <v>50905</v>
      </c>
      <c r="AF349" s="16">
        <f>IF(27&gt;$D349,"",IF($E349=1,EOMONTH(EDATE(Bonds!$I349,6*(27-1)),0),EDATE(Bonds!$I349,6*(27-1))))</f>
        <v>51089</v>
      </c>
      <c r="AG349" s="16">
        <f>IF(28&gt;$D349,"",IF($E349=1,EOMONTH(EDATE(Bonds!$I349,6*(28-1)),0),EDATE(Bonds!$I349,6*(28-1))))</f>
        <v>51271</v>
      </c>
      <c r="AH349" s="16">
        <f>IF(29&gt;$D349,"",IF($E349=1,EOMONTH(EDATE(Bonds!$I349,6*(29-1)),0),EDATE(Bonds!$I349,6*(29-1))))</f>
        <v>51455</v>
      </c>
      <c r="AI349" s="16">
        <f>IF(30&gt;$D349,"",IF($E349=1,EOMONTH(EDATE(Bonds!$I349,6*(30-1)),0),EDATE(Bonds!$I349,6*(30-1))))</f>
        <v>51636</v>
      </c>
      <c r="AJ349" s="16">
        <f>IF(31&gt;$D349,"",IF($E349=1,EOMONTH(EDATE(Bonds!$I349,6*(31-1)),0),EDATE(Bonds!$I349,6*(31-1))))</f>
        <v>51820</v>
      </c>
      <c r="AK349" s="16">
        <f>IF(32&gt;$D349,"",IF($E349=1,EOMONTH(EDATE(Bonds!$I349,6*(32-1)),0),EDATE(Bonds!$I349,6*(32-1))))</f>
        <v>52001</v>
      </c>
      <c r="AL349" s="16">
        <f>IF(33&gt;$D349,"",IF($E349=1,EOMONTH(EDATE(Bonds!$I349,6*(33-1)),0),EDATE(Bonds!$I349,6*(33-1))))</f>
        <v>52185</v>
      </c>
      <c r="AM349" s="16">
        <f>IF(34&gt;$D349,"",IF($E349=1,EOMONTH(EDATE(Bonds!$I349,6*(34-1)),0),EDATE(Bonds!$I349,6*(34-1))))</f>
        <v>52366</v>
      </c>
      <c r="AN349" s="16">
        <f>IF(35&gt;$D349,"",IF($E349=1,EOMONTH(EDATE(Bonds!$I349,6*(35-1)),0),EDATE(Bonds!$I349,6*(35-1))))</f>
        <v>52550</v>
      </c>
      <c r="AO349" s="16">
        <f>IF(36&gt;$D349,"",IF($E349=1,EOMONTH(EDATE(Bonds!$I349,6*(36-1)),0),EDATE(Bonds!$I349,6*(36-1))))</f>
        <v>52732</v>
      </c>
      <c r="AP349" s="16">
        <f>IF(37&gt;$D349,"",IF($E349=1,EOMONTH(EDATE(Bonds!$I349,6*(37-1)),0),EDATE(Bonds!$I349,6*(37-1))))</f>
        <v>52916</v>
      </c>
      <c r="AQ349" s="16">
        <f>IF(38&gt;$D349,"",IF($E349=1,EOMONTH(EDATE(Bonds!$I349,6*(38-1)),0),EDATE(Bonds!$I349,6*(38-1))))</f>
        <v>53097</v>
      </c>
      <c r="AR349" s="16">
        <f>IF(39&gt;$D349,"",IF($E349=1,EOMONTH(EDATE(Bonds!$I349,6*(39-1)),0),EDATE(Bonds!$I349,6*(39-1))))</f>
        <v>53281</v>
      </c>
      <c r="AS349" s="16">
        <f>IF(40&gt;$D349,"",IF($E349=1,EOMONTH(EDATE(Bonds!$I349,6*(40-1)),0),EDATE(Bonds!$I349,6*(40-1))))</f>
        <v>53462</v>
      </c>
      <c r="AT349" s="16">
        <f>IF(41&gt;$D349,"",IF($E349=1,EOMONTH(EDATE(Bonds!$I349,6*(41-1)),0),EDATE(Bonds!$I349,6*(41-1))))</f>
        <v>53646</v>
      </c>
      <c r="AU349" s="16">
        <f>IF(42&gt;$D349,"",IF($E349=1,EOMONTH(EDATE(Bonds!$I349,6*(42-1)),0),EDATE(Bonds!$I349,6*(42-1))))</f>
        <v>53827</v>
      </c>
      <c r="AV349" s="16">
        <f>IF(43&gt;$D349,"",IF($E349=1,EOMONTH(EDATE(Bonds!$I349,6*(43-1)),0),EDATE(Bonds!$I349,6*(43-1))))</f>
        <v>54011</v>
      </c>
      <c r="AW349" s="16">
        <f>IF(44&gt;$D349,"",IF($E349=1,EOMONTH(EDATE(Bonds!$I349,6*(44-1)),0),EDATE(Bonds!$I349,6*(44-1))))</f>
        <v>54193</v>
      </c>
      <c r="AX349" s="16">
        <f>IF(45&gt;$D349,"",IF($E349=1,EOMONTH(EDATE(Bonds!$I349,6*(45-1)),0),EDATE(Bonds!$I349,6*(45-1))))</f>
        <v>54377</v>
      </c>
      <c r="AY349" s="16">
        <f>IF(46&gt;$D349,"",IF($E349=1,EOMONTH(EDATE(Bonds!$I349,6*(46-1)),0),EDATE(Bonds!$I349,6*(46-1))))</f>
        <v>54558</v>
      </c>
      <c r="AZ349" s="16">
        <f>IF(47&gt;$D349,"",IF($E349=1,EOMONTH(EDATE(Bonds!$I349,6*(47-1)),0),EDATE(Bonds!$I349,6*(47-1))))</f>
        <v>54742</v>
      </c>
      <c r="BA349" s="16">
        <f>IF(48&gt;$D349,"",IF($E349=1,EOMONTH(EDATE(Bonds!$I349,6*(48-1)),0),EDATE(Bonds!$I349,6*(48-1))))</f>
        <v>54923</v>
      </c>
      <c r="BB349" s="16">
        <f>IF(49&gt;$D349,"",IF($E349=1,EOMONTH(EDATE(Bonds!$I349,6*(49-1)),0),EDATE(Bonds!$I349,6*(49-1))))</f>
        <v>55107</v>
      </c>
      <c r="BC349" s="16">
        <f>IF(50&gt;$D349,"",IF($E349=1,EOMONTH(EDATE(Bonds!$I349,6*(50-1)),0),EDATE(Bonds!$I349,6*(50-1))))</f>
        <v>55288</v>
      </c>
      <c r="BD349" s="16">
        <f>IF(51&gt;$D349,"",IF($E349=1,EOMONTH(EDATE(Bonds!$I349,6*(51-1)),0),EDATE(Bonds!$I349,6*(51-1))))</f>
        <v>55472</v>
      </c>
      <c r="BE349" s="16">
        <f>IF(52&gt;$D349,"",IF($E349=1,EOMONTH(EDATE(Bonds!$I349,6*(52-1)),0),EDATE(Bonds!$I349,6*(52-1))))</f>
        <v>55654</v>
      </c>
      <c r="BF349" s="16">
        <f>IF(53&gt;$D349,"",IF($E349=1,EOMONTH(EDATE(Bonds!$I349,6*(53-1)),0),EDATE(Bonds!$I349,6*(53-1))))</f>
        <v>55838</v>
      </c>
      <c r="BG349" s="16">
        <f>IF(54&gt;$D349,"",IF($E349=1,EOMONTH(EDATE(Bonds!$I349,6*(54-1)),0),EDATE(Bonds!$I349,6*(54-1))))</f>
        <v>56019</v>
      </c>
      <c r="BH349" s="16">
        <f>IF(55&gt;$D349,"",IF($E349=1,EOMONTH(EDATE(Bonds!$I349,6*(55-1)),0),EDATE(Bonds!$I349,6*(55-1))))</f>
        <v>56203</v>
      </c>
      <c r="BI349" s="16">
        <f>IF(56&gt;$D349,"",IF($E349=1,EOMONTH(EDATE(Bonds!$I349,6*(56-1)),0),EDATE(Bonds!$I349,6*(56-1))))</f>
        <v>56384</v>
      </c>
      <c r="BJ349" s="16">
        <f>IF(57&gt;$D349,"",IF($E349=1,EOMONTH(EDATE(Bonds!$I349,6*(57-1)),0),EDATE(Bonds!$I349,6*(57-1))))</f>
        <v>56568</v>
      </c>
      <c r="BK349" s="16" t="str">
        <f>IF(58&gt;$D349,"",IF($E349=1,EOMONTH(EDATE(Bonds!$I349,6*(58-1)),0),EDATE(Bonds!$I349,6*(58-1))))</f>
        <v/>
      </c>
      <c r="BL349" s="16" t="str">
        <f>IF(59&gt;$D349,"",IF($E349=1,EOMONTH(EDATE(Bonds!$I349,6*(59-1)),0),EDATE(Bonds!$I349,6*(59-1))))</f>
        <v/>
      </c>
      <c r="BM349" s="16" t="str">
        <f>IF(60&gt;$D349,"",IF($E349=1,EOMONTH(EDATE(Bonds!$I349,6*(60-1)),0),EDATE(Bonds!$I349,6*(60-1))))</f>
        <v/>
      </c>
      <c r="BO349" s="22">
        <f t="shared" si="606"/>
        <v>3.7565785405683505E-2</v>
      </c>
      <c r="BP349" s="22">
        <f t="shared" si="607"/>
        <v>4.0160676278393273E-2</v>
      </c>
      <c r="BQ349" s="22">
        <f t="shared" si="608"/>
        <v>4.1870554774944578E-2</v>
      </c>
      <c r="BR349" s="22">
        <f t="shared" si="609"/>
        <v>4.2944346408813706E-2</v>
      </c>
      <c r="BS349" s="22">
        <f t="shared" si="610"/>
        <v>4.3623509349526628E-2</v>
      </c>
      <c r="BT349" s="22">
        <f t="shared" si="611"/>
        <v>4.4041581237153717E-2</v>
      </c>
      <c r="BU349" s="22">
        <f t="shared" si="612"/>
        <v>4.4317074211346924E-2</v>
      </c>
      <c r="BV349" s="22">
        <f t="shared" si="613"/>
        <v>4.4510349250378764E-2</v>
      </c>
      <c r="BW349" s="22">
        <f t="shared" si="614"/>
        <v>4.4674613164434704E-2</v>
      </c>
      <c r="BX349" s="22">
        <f t="shared" si="615"/>
        <v>4.4833625781918747E-2</v>
      </c>
      <c r="BY349" s="22">
        <f t="shared" si="616"/>
        <v>4.5010512910652625E-2</v>
      </c>
      <c r="BZ349" s="22">
        <f t="shared" si="617"/>
        <v>4.5210114329299472E-2</v>
      </c>
      <c r="CA349" s="22">
        <f t="shared" si="618"/>
        <v>4.5440922075908718E-2</v>
      </c>
      <c r="CB349" s="22">
        <f t="shared" si="619"/>
        <v>4.5696854602848114E-2</v>
      </c>
      <c r="CC349" s="22">
        <f t="shared" si="620"/>
        <v>4.5984524498779974E-2</v>
      </c>
      <c r="CD349" s="22">
        <f t="shared" si="621"/>
        <v>4.6291383442721178E-2</v>
      </c>
      <c r="CE349" s="22">
        <f t="shared" si="622"/>
        <v>4.6623645537634352E-2</v>
      </c>
      <c r="CF349" s="22">
        <f t="shared" si="623"/>
        <v>4.6966325803694697E-2</v>
      </c>
      <c r="CG349" s="22">
        <f t="shared" si="624"/>
        <v>4.7326545055286634E-2</v>
      </c>
      <c r="CH349" s="22">
        <f t="shared" si="625"/>
        <v>4.7690605889772114E-2</v>
      </c>
      <c r="CI349" s="22">
        <f t="shared" si="626"/>
        <v>4.8062733545475515E-2</v>
      </c>
      <c r="CJ349" s="22">
        <f t="shared" si="627"/>
        <v>4.8429443223478592E-2</v>
      </c>
      <c r="CK349" s="22">
        <f t="shared" si="628"/>
        <v>4.8799858255796857E-2</v>
      </c>
      <c r="CL349" s="22">
        <f t="shared" si="629"/>
        <v>4.9159299064806136E-2</v>
      </c>
      <c r="CM349" s="22">
        <f t="shared" si="630"/>
        <v>4.9517382545170303E-2</v>
      </c>
      <c r="CN349" s="22">
        <f t="shared" si="631"/>
        <v>4.986051383334713E-2</v>
      </c>
      <c r="CO349" s="22">
        <f t="shared" si="632"/>
        <v>5.0198416914347857E-2</v>
      </c>
      <c r="CP349" s="22">
        <f t="shared" si="633"/>
        <v>5.0520467743513063E-2</v>
      </c>
      <c r="CQ349" s="22">
        <f t="shared" si="634"/>
        <v>5.0832622154490456E-2</v>
      </c>
      <c r="CR349" s="22">
        <f t="shared" si="635"/>
        <v>5.1125631182393605E-2</v>
      </c>
      <c r="CS349" s="22">
        <f t="shared" si="636"/>
        <v>5.140851143245688E-2</v>
      </c>
      <c r="CT349" s="22">
        <f t="shared" si="637"/>
        <v>5.1671525730408396E-2</v>
      </c>
      <c r="CU349" s="22">
        <f t="shared" si="638"/>
        <v>5.1923018464972291E-2</v>
      </c>
      <c r="CV349" s="22">
        <f t="shared" si="639"/>
        <v>5.2154549575212379E-2</v>
      </c>
      <c r="CW349" s="22">
        <f t="shared" si="640"/>
        <v>5.2373661446977436E-2</v>
      </c>
      <c r="CX349" s="22">
        <f t="shared" si="641"/>
        <v>5.2574231354615371E-2</v>
      </c>
      <c r="CY349" s="22">
        <f t="shared" si="642"/>
        <v>5.2760712961394216E-2</v>
      </c>
      <c r="CZ349" s="22">
        <f t="shared" si="643"/>
        <v>5.29282837997146E-2</v>
      </c>
      <c r="DA349" s="22">
        <f t="shared" si="644"/>
        <v>5.3082672355175761E-2</v>
      </c>
      <c r="DB349" s="22">
        <f t="shared" si="645"/>
        <v>5.3219062249532649E-2</v>
      </c>
      <c r="DC349" s="22">
        <f t="shared" si="646"/>
        <v>5.3342238524867601E-2</v>
      </c>
      <c r="DD349" s="22">
        <f t="shared" si="647"/>
        <v>5.3448475761631316E-2</v>
      </c>
      <c r="DE349" s="22">
        <f t="shared" si="648"/>
        <v>5.3541620883853808E-2</v>
      </c>
      <c r="DF349" s="22">
        <f t="shared" si="649"/>
        <v>5.3619365202149487E-2</v>
      </c>
      <c r="DG349" s="22">
        <f t="shared" si="650"/>
        <v>5.3683784107770652E-2</v>
      </c>
      <c r="DH349" s="22">
        <f t="shared" si="651"/>
        <v>5.3733613326575724E-2</v>
      </c>
      <c r="DI349" s="22">
        <f t="shared" si="652"/>
        <v>5.377089329950533E-2</v>
      </c>
      <c r="DJ349" s="22">
        <f t="shared" si="653"/>
        <v>5.3794795486645806E-2</v>
      </c>
      <c r="DK349" s="22">
        <f t="shared" si="654"/>
        <v>5.3806512386313586E-2</v>
      </c>
      <c r="DL349" s="22">
        <f t="shared" si="655"/>
        <v>5.3806055630081624E-2</v>
      </c>
      <c r="DM349" s="22">
        <f t="shared" si="656"/>
        <v>5.3793812882559404E-2</v>
      </c>
      <c r="DN349" s="22">
        <f t="shared" si="657"/>
        <v>5.3770417737249027E-2</v>
      </c>
      <c r="DO349" s="22">
        <f t="shared" si="658"/>
        <v>5.3735756793913347E-2</v>
      </c>
      <c r="DP349" s="22">
        <f t="shared" si="659"/>
        <v>5.3691248666006781E-2</v>
      </c>
      <c r="DQ349" s="22">
        <f t="shared" si="660"/>
        <v>5.3635808367643062E-2</v>
      </c>
      <c r="DR349" s="22">
        <f t="shared" si="661"/>
        <v>5.3571620238499637E-2</v>
      </c>
      <c r="DS349" s="22">
        <f t="shared" si="662"/>
        <v>5.3496935082952536E-2</v>
      </c>
      <c r="DT349" s="22" t="str">
        <f t="shared" si="663"/>
        <v/>
      </c>
      <c r="DU349" s="22" t="str">
        <f t="shared" si="664"/>
        <v/>
      </c>
      <c r="DV349" s="22" t="str">
        <f t="shared" si="665"/>
        <v/>
      </c>
      <c r="DX349" s="18">
        <f t="shared" si="666"/>
        <v>2.2343082200762434</v>
      </c>
      <c r="DY349" s="18">
        <f t="shared" si="667"/>
        <v>2.1891928909333549</v>
      </c>
      <c r="DZ349" s="18">
        <f t="shared" si="668"/>
        <v>2.1409702619784632</v>
      </c>
      <c r="EA349" s="18">
        <f t="shared" si="669"/>
        <v>2.0929445162414275</v>
      </c>
      <c r="EB349" s="18">
        <f t="shared" si="670"/>
        <v>2.045079290294475</v>
      </c>
      <c r="EC349" s="18">
        <f t="shared" si="671"/>
        <v>1.9990690299061638</v>
      </c>
      <c r="ED349" s="18">
        <f t="shared" si="672"/>
        <v>1.9534582146789514</v>
      </c>
      <c r="EE349" s="18">
        <f t="shared" si="673"/>
        <v>1.9096359616207672</v>
      </c>
      <c r="EF349" s="18">
        <f t="shared" si="674"/>
        <v>1.8659800773885444</v>
      </c>
      <c r="EG349" s="18">
        <f t="shared" si="675"/>
        <v>1.8237371049831543</v>
      </c>
      <c r="EH349" s="18">
        <f t="shared" si="676"/>
        <v>1.7813452102519154</v>
      </c>
      <c r="EI349" s="18">
        <f t="shared" si="677"/>
        <v>1.7398344230128626</v>
      </c>
      <c r="EJ349" s="18">
        <f t="shared" si="678"/>
        <v>1.698201901634097</v>
      </c>
      <c r="EK349" s="18">
        <f t="shared" si="679"/>
        <v>1.6575235916604785</v>
      </c>
      <c r="EL349" s="18">
        <f t="shared" si="680"/>
        <v>1.6164293227298845</v>
      </c>
      <c r="EM349" s="18">
        <f t="shared" si="681"/>
        <v>1.5762636678753736</v>
      </c>
      <c r="EN349" s="18">
        <f t="shared" si="682"/>
        <v>1.5357203139189737</v>
      </c>
      <c r="EO349" s="18">
        <f t="shared" si="683"/>
        <v>1.4961605878603141</v>
      </c>
      <c r="EP349" s="18">
        <f t="shared" si="684"/>
        <v>1.4563233221076368</v>
      </c>
      <c r="EQ349" s="18">
        <f t="shared" si="685"/>
        <v>1.4173495965523673</v>
      </c>
      <c r="ER349" s="18">
        <f t="shared" si="686"/>
        <v>1.3784417458413878</v>
      </c>
      <c r="ES349" s="18">
        <f t="shared" si="687"/>
        <v>1.3407103234579674</v>
      </c>
      <c r="ET349" s="18">
        <f t="shared" si="688"/>
        <v>1.3029607830164305</v>
      </c>
      <c r="EU349" s="18">
        <f t="shared" si="689"/>
        <v>1.2664754519691757</v>
      </c>
      <c r="EV349" s="18">
        <f t="shared" si="690"/>
        <v>1.2300926322104109</v>
      </c>
      <c r="EW349" s="18">
        <f t="shared" si="691"/>
        <v>1.195040176175691</v>
      </c>
      <c r="EX349" s="18">
        <f t="shared" si="692"/>
        <v>1.1601927704866175</v>
      </c>
      <c r="EY349" s="18">
        <f t="shared" si="693"/>
        <v>1.1265341986270054</v>
      </c>
      <c r="EZ349" s="18">
        <f t="shared" si="694"/>
        <v>1.0933498595770528</v>
      </c>
      <c r="FA349" s="18">
        <f t="shared" si="695"/>
        <v>1.0615537251801959</v>
      </c>
      <c r="FB349" s="18">
        <f t="shared" si="696"/>
        <v>1.0301059774530632</v>
      </c>
      <c r="FC349" s="18">
        <f t="shared" si="697"/>
        <v>1.0000411776564906</v>
      </c>
      <c r="FD349" s="18">
        <f t="shared" si="698"/>
        <v>0.97036748562478881</v>
      </c>
      <c r="FE349" s="18">
        <f t="shared" si="699"/>
        <v>0.94205319215191841</v>
      </c>
      <c r="FF349" s="18">
        <f t="shared" si="700"/>
        <v>0.91415670624669321</v>
      </c>
      <c r="FG349" s="18">
        <f t="shared" si="701"/>
        <v>0.88743711163277872</v>
      </c>
      <c r="FH349" s="18">
        <f t="shared" si="702"/>
        <v>0.86129797035407751</v>
      </c>
      <c r="FI349" s="18">
        <f t="shared" si="703"/>
        <v>0.83643105952486518</v>
      </c>
      <c r="FJ349" s="18">
        <f t="shared" si="704"/>
        <v>0.8119982508056236</v>
      </c>
      <c r="FK349" s="18">
        <f t="shared" si="705"/>
        <v>0.78878096969538347</v>
      </c>
      <c r="FL349" s="18">
        <f t="shared" si="706"/>
        <v>0.76599242219523334</v>
      </c>
      <c r="FM349" s="18">
        <f t="shared" si="707"/>
        <v>0.74435769950681341</v>
      </c>
      <c r="FN349" s="18">
        <f t="shared" si="708"/>
        <v>0.7231402107420607</v>
      </c>
      <c r="FO349" s="18">
        <f t="shared" si="709"/>
        <v>0.70290287297970488</v>
      </c>
      <c r="FP349" s="18">
        <f t="shared" si="710"/>
        <v>0.68318002808157052</v>
      </c>
      <c r="FQ349" s="18">
        <f t="shared" si="711"/>
        <v>0.66448086415164676</v>
      </c>
      <c r="FR349" s="18">
        <f t="shared" si="712"/>
        <v>0.64616407211315918</v>
      </c>
      <c r="FS349" s="18">
        <f t="shared" si="713"/>
        <v>0.62880584318298516</v>
      </c>
      <c r="FT349" s="18">
        <f t="shared" si="714"/>
        <v>0.61180920682138162</v>
      </c>
      <c r="FU349" s="18">
        <f t="shared" si="715"/>
        <v>0.59570741259518289</v>
      </c>
      <c r="FV349" s="18">
        <f t="shared" si="716"/>
        <v>0.57994544005713422</v>
      </c>
      <c r="FW349" s="18">
        <f t="shared" si="717"/>
        <v>0.56493580275293542</v>
      </c>
      <c r="FX349" s="18">
        <f t="shared" si="718"/>
        <v>0.5503278682438989</v>
      </c>
      <c r="FY349" s="18">
        <f t="shared" si="719"/>
        <v>0.53649412218628212</v>
      </c>
      <c r="FZ349" s="18">
        <f t="shared" si="720"/>
        <v>0.52295614760515197</v>
      </c>
      <c r="GA349" s="18">
        <f t="shared" si="721"/>
        <v>0.51013644482607079</v>
      </c>
      <c r="GB349" s="18">
        <f t="shared" si="722"/>
        <v>22.612754187893771</v>
      </c>
      <c r="GC349" s="18">
        <f t="shared" si="723"/>
        <v>0</v>
      </c>
      <c r="GD349" s="18">
        <f t="shared" si="724"/>
        <v>0</v>
      </c>
      <c r="GE349" s="18">
        <f t="shared" si="725"/>
        <v>0</v>
      </c>
    </row>
    <row r="350" spans="1:187" x14ac:dyDescent="0.2">
      <c r="A350">
        <v>347</v>
      </c>
      <c r="B350" s="16">
        <f>Bonds!B350</f>
        <v>56660</v>
      </c>
      <c r="C350" s="17">
        <f>Bonds!C350</f>
        <v>4.625</v>
      </c>
      <c r="D350">
        <f>Bonds!Q350</f>
        <v>57</v>
      </c>
      <c r="E350">
        <f t="shared" si="605"/>
        <v>0</v>
      </c>
      <c r="F350" s="16">
        <f>IF(1&gt;$D350,"",IF($E350=1,EOMONTH(EDATE(Bonds!$I350,6*(1-1)),0),EDATE(Bonds!$I350,6*(1-1))))</f>
        <v>46433</v>
      </c>
      <c r="G350" s="16">
        <f>IF(2&gt;$D350,"",IF($E350=1,EOMONTH(EDATE(Bonds!$I350,6*(2-1)),0),EDATE(Bonds!$I350,6*(2-1))))</f>
        <v>46614</v>
      </c>
      <c r="H350" s="16">
        <f>IF(3&gt;$D350,"",IF($E350=1,EOMONTH(EDATE(Bonds!$I350,6*(3-1)),0),EDATE(Bonds!$I350,6*(3-1))))</f>
        <v>46798</v>
      </c>
      <c r="I350" s="16">
        <f>IF(4&gt;$D350,"",IF($E350=1,EOMONTH(EDATE(Bonds!$I350,6*(4-1)),0),EDATE(Bonds!$I350,6*(4-1))))</f>
        <v>46980</v>
      </c>
      <c r="J350" s="16">
        <f>IF(5&gt;$D350,"",IF($E350=1,EOMONTH(EDATE(Bonds!$I350,6*(5-1)),0),EDATE(Bonds!$I350,6*(5-1))))</f>
        <v>47164</v>
      </c>
      <c r="K350" s="16">
        <f>IF(6&gt;$D350,"",IF($E350=1,EOMONTH(EDATE(Bonds!$I350,6*(6-1)),0),EDATE(Bonds!$I350,6*(6-1))))</f>
        <v>47345</v>
      </c>
      <c r="L350" s="16">
        <f>IF(7&gt;$D350,"",IF($E350=1,EOMONTH(EDATE(Bonds!$I350,6*(7-1)),0),EDATE(Bonds!$I350,6*(7-1))))</f>
        <v>47529</v>
      </c>
      <c r="M350" s="16">
        <f>IF(8&gt;$D350,"",IF($E350=1,EOMONTH(EDATE(Bonds!$I350,6*(8-1)),0),EDATE(Bonds!$I350,6*(8-1))))</f>
        <v>47710</v>
      </c>
      <c r="N350" s="16">
        <f>IF(9&gt;$D350,"",IF($E350=1,EOMONTH(EDATE(Bonds!$I350,6*(9-1)),0),EDATE(Bonds!$I350,6*(9-1))))</f>
        <v>47894</v>
      </c>
      <c r="O350" s="16">
        <f>IF(10&gt;$D350,"",IF($E350=1,EOMONTH(EDATE(Bonds!$I350,6*(10-1)),0),EDATE(Bonds!$I350,6*(10-1))))</f>
        <v>48075</v>
      </c>
      <c r="P350" s="16">
        <f>IF(11&gt;$D350,"",IF($E350=1,EOMONTH(EDATE(Bonds!$I350,6*(11-1)),0),EDATE(Bonds!$I350,6*(11-1))))</f>
        <v>48259</v>
      </c>
      <c r="Q350" s="16">
        <f>IF(12&gt;$D350,"",IF($E350=1,EOMONTH(EDATE(Bonds!$I350,6*(12-1)),0),EDATE(Bonds!$I350,6*(12-1))))</f>
        <v>48441</v>
      </c>
      <c r="R350" s="16">
        <f>IF(13&gt;$D350,"",IF($E350=1,EOMONTH(EDATE(Bonds!$I350,6*(13-1)),0),EDATE(Bonds!$I350,6*(13-1))))</f>
        <v>48625</v>
      </c>
      <c r="S350" s="16">
        <f>IF(14&gt;$D350,"",IF($E350=1,EOMONTH(EDATE(Bonds!$I350,6*(14-1)),0),EDATE(Bonds!$I350,6*(14-1))))</f>
        <v>48806</v>
      </c>
      <c r="T350" s="16">
        <f>IF(15&gt;$D350,"",IF($E350=1,EOMONTH(EDATE(Bonds!$I350,6*(15-1)),0),EDATE(Bonds!$I350,6*(15-1))))</f>
        <v>48990</v>
      </c>
      <c r="U350" s="16">
        <f>IF(16&gt;$D350,"",IF($E350=1,EOMONTH(EDATE(Bonds!$I350,6*(16-1)),0),EDATE(Bonds!$I350,6*(16-1))))</f>
        <v>49171</v>
      </c>
      <c r="V350" s="16">
        <f>IF(17&gt;$D350,"",IF($E350=1,EOMONTH(EDATE(Bonds!$I350,6*(17-1)),0),EDATE(Bonds!$I350,6*(17-1))))</f>
        <v>49355</v>
      </c>
      <c r="W350" s="16">
        <f>IF(18&gt;$D350,"",IF($E350=1,EOMONTH(EDATE(Bonds!$I350,6*(18-1)),0),EDATE(Bonds!$I350,6*(18-1))))</f>
        <v>49536</v>
      </c>
      <c r="X350" s="16">
        <f>IF(19&gt;$D350,"",IF($E350=1,EOMONTH(EDATE(Bonds!$I350,6*(19-1)),0),EDATE(Bonds!$I350,6*(19-1))))</f>
        <v>49720</v>
      </c>
      <c r="Y350" s="16">
        <f>IF(20&gt;$D350,"",IF($E350=1,EOMONTH(EDATE(Bonds!$I350,6*(20-1)),0),EDATE(Bonds!$I350,6*(20-1))))</f>
        <v>49902</v>
      </c>
      <c r="Z350" s="16">
        <f>IF(21&gt;$D350,"",IF($E350=1,EOMONTH(EDATE(Bonds!$I350,6*(21-1)),0),EDATE(Bonds!$I350,6*(21-1))))</f>
        <v>50086</v>
      </c>
      <c r="AA350" s="16">
        <f>IF(22&gt;$D350,"",IF($E350=1,EOMONTH(EDATE(Bonds!$I350,6*(22-1)),0),EDATE(Bonds!$I350,6*(22-1))))</f>
        <v>50267</v>
      </c>
      <c r="AB350" s="16">
        <f>IF(23&gt;$D350,"",IF($E350=1,EOMONTH(EDATE(Bonds!$I350,6*(23-1)),0),EDATE(Bonds!$I350,6*(23-1))))</f>
        <v>50451</v>
      </c>
      <c r="AC350" s="16">
        <f>IF(24&gt;$D350,"",IF($E350=1,EOMONTH(EDATE(Bonds!$I350,6*(24-1)),0),EDATE(Bonds!$I350,6*(24-1))))</f>
        <v>50632</v>
      </c>
      <c r="AD350" s="16">
        <f>IF(25&gt;$D350,"",IF($E350=1,EOMONTH(EDATE(Bonds!$I350,6*(25-1)),0),EDATE(Bonds!$I350,6*(25-1))))</f>
        <v>50816</v>
      </c>
      <c r="AE350" s="16">
        <f>IF(26&gt;$D350,"",IF($E350=1,EOMONTH(EDATE(Bonds!$I350,6*(26-1)),0),EDATE(Bonds!$I350,6*(26-1))))</f>
        <v>50997</v>
      </c>
      <c r="AF350" s="16">
        <f>IF(27&gt;$D350,"",IF($E350=1,EOMONTH(EDATE(Bonds!$I350,6*(27-1)),0),EDATE(Bonds!$I350,6*(27-1))))</f>
        <v>51181</v>
      </c>
      <c r="AG350" s="16">
        <f>IF(28&gt;$D350,"",IF($E350=1,EOMONTH(EDATE(Bonds!$I350,6*(28-1)),0),EDATE(Bonds!$I350,6*(28-1))))</f>
        <v>51363</v>
      </c>
      <c r="AH350" s="16">
        <f>IF(29&gt;$D350,"",IF($E350=1,EOMONTH(EDATE(Bonds!$I350,6*(29-1)),0),EDATE(Bonds!$I350,6*(29-1))))</f>
        <v>51547</v>
      </c>
      <c r="AI350" s="16">
        <f>IF(30&gt;$D350,"",IF($E350=1,EOMONTH(EDATE(Bonds!$I350,6*(30-1)),0),EDATE(Bonds!$I350,6*(30-1))))</f>
        <v>51728</v>
      </c>
      <c r="AJ350" s="16">
        <f>IF(31&gt;$D350,"",IF($E350=1,EOMONTH(EDATE(Bonds!$I350,6*(31-1)),0),EDATE(Bonds!$I350,6*(31-1))))</f>
        <v>51912</v>
      </c>
      <c r="AK350" s="16">
        <f>IF(32&gt;$D350,"",IF($E350=1,EOMONTH(EDATE(Bonds!$I350,6*(32-1)),0),EDATE(Bonds!$I350,6*(32-1))))</f>
        <v>52093</v>
      </c>
      <c r="AL350" s="16">
        <f>IF(33&gt;$D350,"",IF($E350=1,EOMONTH(EDATE(Bonds!$I350,6*(33-1)),0),EDATE(Bonds!$I350,6*(33-1))))</f>
        <v>52277</v>
      </c>
      <c r="AM350" s="16">
        <f>IF(34&gt;$D350,"",IF($E350=1,EOMONTH(EDATE(Bonds!$I350,6*(34-1)),0),EDATE(Bonds!$I350,6*(34-1))))</f>
        <v>52458</v>
      </c>
      <c r="AN350" s="16">
        <f>IF(35&gt;$D350,"",IF($E350=1,EOMONTH(EDATE(Bonds!$I350,6*(35-1)),0),EDATE(Bonds!$I350,6*(35-1))))</f>
        <v>52642</v>
      </c>
      <c r="AO350" s="16">
        <f>IF(36&gt;$D350,"",IF($E350=1,EOMONTH(EDATE(Bonds!$I350,6*(36-1)),0),EDATE(Bonds!$I350,6*(36-1))))</f>
        <v>52824</v>
      </c>
      <c r="AP350" s="16">
        <f>IF(37&gt;$D350,"",IF($E350=1,EOMONTH(EDATE(Bonds!$I350,6*(37-1)),0),EDATE(Bonds!$I350,6*(37-1))))</f>
        <v>53008</v>
      </c>
      <c r="AQ350" s="16">
        <f>IF(38&gt;$D350,"",IF($E350=1,EOMONTH(EDATE(Bonds!$I350,6*(38-1)),0),EDATE(Bonds!$I350,6*(38-1))))</f>
        <v>53189</v>
      </c>
      <c r="AR350" s="16">
        <f>IF(39&gt;$D350,"",IF($E350=1,EOMONTH(EDATE(Bonds!$I350,6*(39-1)),0),EDATE(Bonds!$I350,6*(39-1))))</f>
        <v>53373</v>
      </c>
      <c r="AS350" s="16">
        <f>IF(40&gt;$D350,"",IF($E350=1,EOMONTH(EDATE(Bonds!$I350,6*(40-1)),0),EDATE(Bonds!$I350,6*(40-1))))</f>
        <v>53554</v>
      </c>
      <c r="AT350" s="16">
        <f>IF(41&gt;$D350,"",IF($E350=1,EOMONTH(EDATE(Bonds!$I350,6*(41-1)),0),EDATE(Bonds!$I350,6*(41-1))))</f>
        <v>53738</v>
      </c>
      <c r="AU350" s="16">
        <f>IF(42&gt;$D350,"",IF($E350=1,EOMONTH(EDATE(Bonds!$I350,6*(42-1)),0),EDATE(Bonds!$I350,6*(42-1))))</f>
        <v>53919</v>
      </c>
      <c r="AV350" s="16">
        <f>IF(43&gt;$D350,"",IF($E350=1,EOMONTH(EDATE(Bonds!$I350,6*(43-1)),0),EDATE(Bonds!$I350,6*(43-1))))</f>
        <v>54103</v>
      </c>
      <c r="AW350" s="16">
        <f>IF(44&gt;$D350,"",IF($E350=1,EOMONTH(EDATE(Bonds!$I350,6*(44-1)),0),EDATE(Bonds!$I350,6*(44-1))))</f>
        <v>54285</v>
      </c>
      <c r="AX350" s="16">
        <f>IF(45&gt;$D350,"",IF($E350=1,EOMONTH(EDATE(Bonds!$I350,6*(45-1)),0),EDATE(Bonds!$I350,6*(45-1))))</f>
        <v>54469</v>
      </c>
      <c r="AY350" s="16">
        <f>IF(46&gt;$D350,"",IF($E350=1,EOMONTH(EDATE(Bonds!$I350,6*(46-1)),0),EDATE(Bonds!$I350,6*(46-1))))</f>
        <v>54650</v>
      </c>
      <c r="AZ350" s="16">
        <f>IF(47&gt;$D350,"",IF($E350=1,EOMONTH(EDATE(Bonds!$I350,6*(47-1)),0),EDATE(Bonds!$I350,6*(47-1))))</f>
        <v>54834</v>
      </c>
      <c r="BA350" s="16">
        <f>IF(48&gt;$D350,"",IF($E350=1,EOMONTH(EDATE(Bonds!$I350,6*(48-1)),0),EDATE(Bonds!$I350,6*(48-1))))</f>
        <v>55015</v>
      </c>
      <c r="BB350" s="16">
        <f>IF(49&gt;$D350,"",IF($E350=1,EOMONTH(EDATE(Bonds!$I350,6*(49-1)),0),EDATE(Bonds!$I350,6*(49-1))))</f>
        <v>55199</v>
      </c>
      <c r="BC350" s="16">
        <f>IF(50&gt;$D350,"",IF($E350=1,EOMONTH(EDATE(Bonds!$I350,6*(50-1)),0),EDATE(Bonds!$I350,6*(50-1))))</f>
        <v>55380</v>
      </c>
      <c r="BD350" s="16">
        <f>IF(51&gt;$D350,"",IF($E350=1,EOMONTH(EDATE(Bonds!$I350,6*(51-1)),0),EDATE(Bonds!$I350,6*(51-1))))</f>
        <v>55564</v>
      </c>
      <c r="BE350" s="16">
        <f>IF(52&gt;$D350,"",IF($E350=1,EOMONTH(EDATE(Bonds!$I350,6*(52-1)),0),EDATE(Bonds!$I350,6*(52-1))))</f>
        <v>55746</v>
      </c>
      <c r="BF350" s="16">
        <f>IF(53&gt;$D350,"",IF($E350=1,EOMONTH(EDATE(Bonds!$I350,6*(53-1)),0),EDATE(Bonds!$I350,6*(53-1))))</f>
        <v>55930</v>
      </c>
      <c r="BG350" s="16">
        <f>IF(54&gt;$D350,"",IF($E350=1,EOMONTH(EDATE(Bonds!$I350,6*(54-1)),0),EDATE(Bonds!$I350,6*(54-1))))</f>
        <v>56111</v>
      </c>
      <c r="BH350" s="16">
        <f>IF(55&gt;$D350,"",IF($E350=1,EOMONTH(EDATE(Bonds!$I350,6*(55-1)),0),EDATE(Bonds!$I350,6*(55-1))))</f>
        <v>56295</v>
      </c>
      <c r="BI350" s="16">
        <f>IF(56&gt;$D350,"",IF($E350=1,EOMONTH(EDATE(Bonds!$I350,6*(56-1)),0),EDATE(Bonds!$I350,6*(56-1))))</f>
        <v>56476</v>
      </c>
      <c r="BJ350" s="16">
        <f>IF(57&gt;$D350,"",IF($E350=1,EOMONTH(EDATE(Bonds!$I350,6*(57-1)),0),EDATE(Bonds!$I350,6*(57-1))))</f>
        <v>56660</v>
      </c>
      <c r="BK350" s="16" t="str">
        <f>IF(58&gt;$D350,"",IF($E350=1,EOMONTH(EDATE(Bonds!$I350,6*(58-1)),0),EDATE(Bonds!$I350,6*(58-1))))</f>
        <v/>
      </c>
      <c r="BL350" s="16" t="str">
        <f>IF(59&gt;$D350,"",IF($E350=1,EOMONTH(EDATE(Bonds!$I350,6*(59-1)),0),EDATE(Bonds!$I350,6*(59-1))))</f>
        <v/>
      </c>
      <c r="BM350" s="16" t="str">
        <f>IF(60&gt;$D350,"",IF($E350=1,EOMONTH(EDATE(Bonds!$I350,6*(60-1)),0),EDATE(Bonds!$I350,6*(60-1))))</f>
        <v/>
      </c>
      <c r="BO350" s="22">
        <f t="shared" si="606"/>
        <v>3.9020657449939315E-2</v>
      </c>
      <c r="BP350" s="22">
        <f t="shared" si="607"/>
        <v>4.1110910077221674E-2</v>
      </c>
      <c r="BQ350" s="22">
        <f t="shared" si="608"/>
        <v>4.2474903504774571E-2</v>
      </c>
      <c r="BR350" s="22">
        <f t="shared" si="609"/>
        <v>4.3324176224102208E-2</v>
      </c>
      <c r="BS350" s="22">
        <f t="shared" si="610"/>
        <v>4.3859676958404203E-2</v>
      </c>
      <c r="BT350" s="22">
        <f t="shared" si="611"/>
        <v>4.4193064657407355E-2</v>
      </c>
      <c r="BU350" s="22">
        <f t="shared" si="612"/>
        <v>4.4421617888674783E-2</v>
      </c>
      <c r="BV350" s="22">
        <f t="shared" si="613"/>
        <v>4.4594344852586863E-2</v>
      </c>
      <c r="BW350" s="22">
        <f t="shared" si="614"/>
        <v>4.4754437131412791E-2</v>
      </c>
      <c r="BX350" s="22">
        <f t="shared" si="615"/>
        <v>4.4919387561918309E-2</v>
      </c>
      <c r="BY350" s="22">
        <f t="shared" si="616"/>
        <v>4.5107990909957416E-2</v>
      </c>
      <c r="BZ350" s="22">
        <f t="shared" si="617"/>
        <v>4.5321776780841601E-2</v>
      </c>
      <c r="CA350" s="22">
        <f t="shared" si="618"/>
        <v>4.5567503306295901E-2</v>
      </c>
      <c r="CB350" s="22">
        <f t="shared" si="619"/>
        <v>4.583740404551357E-2</v>
      </c>
      <c r="CC350" s="22">
        <f t="shared" si="620"/>
        <v>4.6137769365832942E-2</v>
      </c>
      <c r="CD350" s="22">
        <f t="shared" si="621"/>
        <v>4.645521716226661E-2</v>
      </c>
      <c r="CE350" s="22">
        <f t="shared" si="622"/>
        <v>4.6796125322790962E-2</v>
      </c>
      <c r="CF350" s="22">
        <f t="shared" si="623"/>
        <v>4.7145200785802852E-2</v>
      </c>
      <c r="CG350" s="22">
        <f t="shared" si="624"/>
        <v>4.7509852279928627E-2</v>
      </c>
      <c r="CH350" s="22">
        <f t="shared" si="625"/>
        <v>4.7876381656252784E-2</v>
      </c>
      <c r="CI350" s="22">
        <f t="shared" si="626"/>
        <v>4.8249241487260196E-2</v>
      </c>
      <c r="CJ350" s="22">
        <f t="shared" si="627"/>
        <v>4.8615125031018294E-2</v>
      </c>
      <c r="CK350" s="22">
        <f t="shared" si="628"/>
        <v>4.8983317960358812E-2</v>
      </c>
      <c r="CL350" s="22">
        <f t="shared" si="629"/>
        <v>4.9339393167434041E-2</v>
      </c>
      <c r="CM350" s="22">
        <f t="shared" si="630"/>
        <v>4.9693029322884663E-2</v>
      </c>
      <c r="CN350" s="22">
        <f t="shared" si="631"/>
        <v>5.0030933085680324E-2</v>
      </c>
      <c r="CO350" s="22">
        <f t="shared" si="632"/>
        <v>5.0362800518050539E-2</v>
      </c>
      <c r="CP350" s="22">
        <f t="shared" si="633"/>
        <v>5.0678294681596112E-2</v>
      </c>
      <c r="CQ350" s="22">
        <f t="shared" si="634"/>
        <v>5.098334388969953E-2</v>
      </c>
      <c r="CR350" s="22">
        <f t="shared" si="635"/>
        <v>5.1268996476874704E-2</v>
      </c>
      <c r="CS350" s="22">
        <f t="shared" si="636"/>
        <v>5.1544114925173128E-2</v>
      </c>
      <c r="CT350" s="22">
        <f t="shared" si="637"/>
        <v>5.1799291672985331E-2</v>
      </c>
      <c r="CU350" s="22">
        <f t="shared" si="638"/>
        <v>5.2042679103669207E-2</v>
      </c>
      <c r="CV350" s="22">
        <f t="shared" si="639"/>
        <v>5.2266158686805723E-2</v>
      </c>
      <c r="CW350" s="22">
        <f t="shared" si="640"/>
        <v>5.2477056134175359E-2</v>
      </c>
      <c r="CX350" s="22">
        <f t="shared" si="641"/>
        <v>5.2669514104062953E-2</v>
      </c>
      <c r="CY350" s="22">
        <f t="shared" si="642"/>
        <v>5.2847844618136262E-2</v>
      </c>
      <c r="CZ350" s="22">
        <f t="shared" si="643"/>
        <v>5.3007476521395709E-2</v>
      </c>
      <c r="DA350" s="22">
        <f t="shared" si="644"/>
        <v>5.3153901035930796E-2</v>
      </c>
      <c r="DB350" s="22">
        <f t="shared" si="645"/>
        <v>5.3282582625279684E-2</v>
      </c>
      <c r="DC350" s="22">
        <f t="shared" si="646"/>
        <v>5.3398068687222244E-2</v>
      </c>
      <c r="DD350" s="22">
        <f t="shared" si="647"/>
        <v>5.34968988888972E-2</v>
      </c>
      <c r="DE350" s="22">
        <f t="shared" si="648"/>
        <v>5.3582686441866624E-2</v>
      </c>
      <c r="DF350" s="22">
        <f t="shared" si="649"/>
        <v>5.3653333270063788E-2</v>
      </c>
      <c r="DG350" s="22">
        <f t="shared" si="650"/>
        <v>5.371076609011436E-2</v>
      </c>
      <c r="DH350" s="22">
        <f t="shared" si="651"/>
        <v>5.3753914283111069E-2</v>
      </c>
      <c r="DI350" s="22">
        <f t="shared" si="652"/>
        <v>5.3784600716668671E-2</v>
      </c>
      <c r="DJ350" s="22">
        <f t="shared" si="653"/>
        <v>5.3802214354255647E-2</v>
      </c>
      <c r="DK350" s="22">
        <f t="shared" si="654"/>
        <v>5.3807740631488084E-2</v>
      </c>
      <c r="DL350" s="22">
        <f t="shared" si="655"/>
        <v>5.3801393447618494E-2</v>
      </c>
      <c r="DM350" s="22">
        <f t="shared" si="656"/>
        <v>5.3783364768151744E-2</v>
      </c>
      <c r="DN350" s="22">
        <f t="shared" si="657"/>
        <v>5.3754445916178097E-2</v>
      </c>
      <c r="DO350" s="22">
        <f t="shared" si="658"/>
        <v>5.3714400315623398E-2</v>
      </c>
      <c r="DP350" s="22">
        <f t="shared" si="659"/>
        <v>5.3664789041494118E-2</v>
      </c>
      <c r="DQ350" s="22">
        <f t="shared" si="660"/>
        <v>5.3604355226053946E-2</v>
      </c>
      <c r="DR350" s="22">
        <f t="shared" si="661"/>
        <v>5.3535443030110784E-2</v>
      </c>
      <c r="DS350" s="22">
        <f t="shared" si="662"/>
        <v>5.3456143283056964E-2</v>
      </c>
      <c r="DT350" s="22" t="str">
        <f t="shared" si="663"/>
        <v/>
      </c>
      <c r="DU350" s="22" t="str">
        <f t="shared" si="664"/>
        <v/>
      </c>
      <c r="DV350" s="22" t="str">
        <f t="shared" si="665"/>
        <v/>
      </c>
      <c r="DX350" s="18">
        <f t="shared" si="666"/>
        <v>2.2732811870422438</v>
      </c>
      <c r="DY350" s="18">
        <f t="shared" si="667"/>
        <v>2.2253661490618697</v>
      </c>
      <c r="DZ350" s="18">
        <f t="shared" si="668"/>
        <v>2.1754491546736405</v>
      </c>
      <c r="EA350" s="18">
        <f t="shared" si="669"/>
        <v>2.1263584198525098</v>
      </c>
      <c r="EB350" s="18">
        <f t="shared" si="670"/>
        <v>2.0777041565633629</v>
      </c>
      <c r="EC350" s="18">
        <f t="shared" si="671"/>
        <v>2.0310131655773933</v>
      </c>
      <c r="ED350" s="18">
        <f t="shared" si="672"/>
        <v>1.9847047125293584</v>
      </c>
      <c r="EE350" s="18">
        <f t="shared" si="673"/>
        <v>1.9401433567968887</v>
      </c>
      <c r="EF350" s="18">
        <f t="shared" si="674"/>
        <v>1.8956664087155815</v>
      </c>
      <c r="EG350" s="18">
        <f t="shared" si="675"/>
        <v>1.8525494830796294</v>
      </c>
      <c r="EH350" s="18">
        <f t="shared" si="676"/>
        <v>1.8092136193796382</v>
      </c>
      <c r="EI350" s="18">
        <f t="shared" si="677"/>
        <v>1.7667297755323415</v>
      </c>
      <c r="EJ350" s="18">
        <f t="shared" si="678"/>
        <v>1.7240905423848623</v>
      </c>
      <c r="EK350" s="18">
        <f t="shared" si="679"/>
        <v>1.6824148373446961</v>
      </c>
      <c r="EL350" s="18">
        <f t="shared" si="680"/>
        <v>1.6403132333372248</v>
      </c>
      <c r="EM350" s="18">
        <f t="shared" si="681"/>
        <v>1.599174396035457</v>
      </c>
      <c r="EN350" s="18">
        <f t="shared" si="682"/>
        <v>1.5576688873438458</v>
      </c>
      <c r="EO350" s="18">
        <f t="shared" si="683"/>
        <v>1.517196178238891</v>
      </c>
      <c r="EP350" s="18">
        <f t="shared" si="684"/>
        <v>1.4764697809457004</v>
      </c>
      <c r="EQ350" s="18">
        <f t="shared" si="685"/>
        <v>1.4366584632396844</v>
      </c>
      <c r="ER350" s="18">
        <f t="shared" si="686"/>
        <v>1.3969479958494011</v>
      </c>
      <c r="ES350" s="18">
        <f t="shared" si="687"/>
        <v>1.3584710639454496</v>
      </c>
      <c r="ET350" s="18">
        <f t="shared" si="688"/>
        <v>1.3200082028341154</v>
      </c>
      <c r="EU350" s="18">
        <f t="shared" si="689"/>
        <v>1.2828641266847722</v>
      </c>
      <c r="EV350" s="18">
        <f t="shared" si="690"/>
        <v>1.2458538983407241</v>
      </c>
      <c r="EW350" s="18">
        <f t="shared" si="691"/>
        <v>1.2102241039447885</v>
      </c>
      <c r="EX350" s="18">
        <f t="shared" si="692"/>
        <v>1.1748282876901988</v>
      </c>
      <c r="EY350" s="18">
        <f t="shared" si="693"/>
        <v>1.1406633255670366</v>
      </c>
      <c r="EZ350" s="18">
        <f t="shared" si="694"/>
        <v>1.1070012592910823</v>
      </c>
      <c r="FA350" s="18">
        <f t="shared" si="695"/>
        <v>1.0747665802294992</v>
      </c>
      <c r="FB350" s="18">
        <f t="shared" si="696"/>
        <v>1.0429027374636137</v>
      </c>
      <c r="FC350" s="18">
        <f t="shared" si="697"/>
        <v>1.0124557759682788</v>
      </c>
      <c r="FD350" s="18">
        <f t="shared" si="698"/>
        <v>0.98241914363468485</v>
      </c>
      <c r="FE350" s="18">
        <f t="shared" si="699"/>
        <v>0.95377106687090807</v>
      </c>
      <c r="FF350" s="18">
        <f t="shared" si="700"/>
        <v>0.92555705977863012</v>
      </c>
      <c r="FG350" s="18">
        <f t="shared" si="701"/>
        <v>0.89854331775074614</v>
      </c>
      <c r="FH350" s="18">
        <f t="shared" si="702"/>
        <v>0.872125333553882</v>
      </c>
      <c r="FI350" s="18">
        <f t="shared" si="703"/>
        <v>0.8470008589654805</v>
      </c>
      <c r="FJ350" s="18">
        <f t="shared" si="704"/>
        <v>0.82232185860027907</v>
      </c>
      <c r="FK350" s="18">
        <f t="shared" si="705"/>
        <v>0.79887655205635588</v>
      </c>
      <c r="FL350" s="18">
        <f t="shared" si="706"/>
        <v>0.77586942763930278</v>
      </c>
      <c r="FM350" s="18">
        <f t="shared" si="707"/>
        <v>0.75403166473723438</v>
      </c>
      <c r="FN350" s="18">
        <f t="shared" si="708"/>
        <v>0.73261896978950525</v>
      </c>
      <c r="FO350" s="18">
        <f t="shared" si="709"/>
        <v>0.71219877815542754</v>
      </c>
      <c r="FP350" s="18">
        <f t="shared" si="710"/>
        <v>0.69230059926058651</v>
      </c>
      <c r="FQ350" s="18">
        <f t="shared" si="711"/>
        <v>0.67343758492552808</v>
      </c>
      <c r="FR350" s="18">
        <f t="shared" si="712"/>
        <v>0.65496232258345388</v>
      </c>
      <c r="FS350" s="18">
        <f t="shared" si="713"/>
        <v>0.63745557273100106</v>
      </c>
      <c r="FT350" s="18">
        <f t="shared" si="714"/>
        <v>0.62031488530030054</v>
      </c>
      <c r="FU350" s="18">
        <f t="shared" si="715"/>
        <v>0.60407771241610153</v>
      </c>
      <c r="FV350" s="18">
        <f t="shared" si="716"/>
        <v>0.58818408615236029</v>
      </c>
      <c r="FW350" s="18">
        <f t="shared" si="717"/>
        <v>0.57304973315981356</v>
      </c>
      <c r="FX350" s="18">
        <f t="shared" si="718"/>
        <v>0.5583208982219301</v>
      </c>
      <c r="FY350" s="18">
        <f t="shared" si="719"/>
        <v>0.54437297143793784</v>
      </c>
      <c r="FZ350" s="18">
        <f t="shared" si="720"/>
        <v>0.53072343631850494</v>
      </c>
      <c r="GA350" s="18">
        <f t="shared" si="721"/>
        <v>0.5177981508458962</v>
      </c>
      <c r="GB350" s="18">
        <f t="shared" si="722"/>
        <v>22.349452563666592</v>
      </c>
      <c r="GC350" s="18">
        <f t="shared" si="723"/>
        <v>0</v>
      </c>
      <c r="GD350" s="18">
        <f t="shared" si="724"/>
        <v>0</v>
      </c>
      <c r="GE350" s="18">
        <f t="shared" si="725"/>
        <v>0</v>
      </c>
    </row>
    <row r="351" spans="1:187" x14ac:dyDescent="0.2">
      <c r="A351">
        <v>348</v>
      </c>
      <c r="B351" s="16">
        <f>Bonds!B351</f>
        <v>56749</v>
      </c>
      <c r="C351" s="17">
        <f>Bonds!C351</f>
        <v>4.75</v>
      </c>
      <c r="D351">
        <f>Bonds!Q351</f>
        <v>58</v>
      </c>
      <c r="E351">
        <f t="shared" si="605"/>
        <v>0</v>
      </c>
      <c r="F351" s="16">
        <f>IF(1&gt;$D351,"",IF($E351=1,EOMONTH(EDATE(Bonds!$I351,6*(1-1)),0),EDATE(Bonds!$I351,6*(1-1))))</f>
        <v>46341</v>
      </c>
      <c r="G351" s="16">
        <f>IF(2&gt;$D351,"",IF($E351=1,EOMONTH(EDATE(Bonds!$I351,6*(2-1)),0),EDATE(Bonds!$I351,6*(2-1))))</f>
        <v>46522</v>
      </c>
      <c r="H351" s="16">
        <f>IF(3&gt;$D351,"",IF($E351=1,EOMONTH(EDATE(Bonds!$I351,6*(3-1)),0),EDATE(Bonds!$I351,6*(3-1))))</f>
        <v>46706</v>
      </c>
      <c r="I351" s="16">
        <f>IF(4&gt;$D351,"",IF($E351=1,EOMONTH(EDATE(Bonds!$I351,6*(4-1)),0),EDATE(Bonds!$I351,6*(4-1))))</f>
        <v>46888</v>
      </c>
      <c r="J351" s="16">
        <f>IF(5&gt;$D351,"",IF($E351=1,EOMONTH(EDATE(Bonds!$I351,6*(5-1)),0),EDATE(Bonds!$I351,6*(5-1))))</f>
        <v>47072</v>
      </c>
      <c r="K351" s="16">
        <f>IF(6&gt;$D351,"",IF($E351=1,EOMONTH(EDATE(Bonds!$I351,6*(6-1)),0),EDATE(Bonds!$I351,6*(6-1))))</f>
        <v>47253</v>
      </c>
      <c r="L351" s="16">
        <f>IF(7&gt;$D351,"",IF($E351=1,EOMONTH(EDATE(Bonds!$I351,6*(7-1)),0),EDATE(Bonds!$I351,6*(7-1))))</f>
        <v>47437</v>
      </c>
      <c r="M351" s="16">
        <f>IF(8&gt;$D351,"",IF($E351=1,EOMONTH(EDATE(Bonds!$I351,6*(8-1)),0),EDATE(Bonds!$I351,6*(8-1))))</f>
        <v>47618</v>
      </c>
      <c r="N351" s="16">
        <f>IF(9&gt;$D351,"",IF($E351=1,EOMONTH(EDATE(Bonds!$I351,6*(9-1)),0),EDATE(Bonds!$I351,6*(9-1))))</f>
        <v>47802</v>
      </c>
      <c r="O351" s="16">
        <f>IF(10&gt;$D351,"",IF($E351=1,EOMONTH(EDATE(Bonds!$I351,6*(10-1)),0),EDATE(Bonds!$I351,6*(10-1))))</f>
        <v>47983</v>
      </c>
      <c r="P351" s="16">
        <f>IF(11&gt;$D351,"",IF($E351=1,EOMONTH(EDATE(Bonds!$I351,6*(11-1)),0),EDATE(Bonds!$I351,6*(11-1))))</f>
        <v>48167</v>
      </c>
      <c r="Q351" s="16">
        <f>IF(12&gt;$D351,"",IF($E351=1,EOMONTH(EDATE(Bonds!$I351,6*(12-1)),0),EDATE(Bonds!$I351,6*(12-1))))</f>
        <v>48349</v>
      </c>
      <c r="R351" s="16">
        <f>IF(13&gt;$D351,"",IF($E351=1,EOMONTH(EDATE(Bonds!$I351,6*(13-1)),0),EDATE(Bonds!$I351,6*(13-1))))</f>
        <v>48533</v>
      </c>
      <c r="S351" s="16">
        <f>IF(14&gt;$D351,"",IF($E351=1,EOMONTH(EDATE(Bonds!$I351,6*(14-1)),0),EDATE(Bonds!$I351,6*(14-1))))</f>
        <v>48714</v>
      </c>
      <c r="T351" s="16">
        <f>IF(15&gt;$D351,"",IF($E351=1,EOMONTH(EDATE(Bonds!$I351,6*(15-1)),0),EDATE(Bonds!$I351,6*(15-1))))</f>
        <v>48898</v>
      </c>
      <c r="U351" s="16">
        <f>IF(16&gt;$D351,"",IF($E351=1,EOMONTH(EDATE(Bonds!$I351,6*(16-1)),0),EDATE(Bonds!$I351,6*(16-1))))</f>
        <v>49079</v>
      </c>
      <c r="V351" s="16">
        <f>IF(17&gt;$D351,"",IF($E351=1,EOMONTH(EDATE(Bonds!$I351,6*(17-1)),0),EDATE(Bonds!$I351,6*(17-1))))</f>
        <v>49263</v>
      </c>
      <c r="W351" s="16">
        <f>IF(18&gt;$D351,"",IF($E351=1,EOMONTH(EDATE(Bonds!$I351,6*(18-1)),0),EDATE(Bonds!$I351,6*(18-1))))</f>
        <v>49444</v>
      </c>
      <c r="X351" s="16">
        <f>IF(19&gt;$D351,"",IF($E351=1,EOMONTH(EDATE(Bonds!$I351,6*(19-1)),0),EDATE(Bonds!$I351,6*(19-1))))</f>
        <v>49628</v>
      </c>
      <c r="Y351" s="16">
        <f>IF(20&gt;$D351,"",IF($E351=1,EOMONTH(EDATE(Bonds!$I351,6*(20-1)),0),EDATE(Bonds!$I351,6*(20-1))))</f>
        <v>49810</v>
      </c>
      <c r="Z351" s="16">
        <f>IF(21&gt;$D351,"",IF($E351=1,EOMONTH(EDATE(Bonds!$I351,6*(21-1)),0),EDATE(Bonds!$I351,6*(21-1))))</f>
        <v>49994</v>
      </c>
      <c r="AA351" s="16">
        <f>IF(22&gt;$D351,"",IF($E351=1,EOMONTH(EDATE(Bonds!$I351,6*(22-1)),0),EDATE(Bonds!$I351,6*(22-1))))</f>
        <v>50175</v>
      </c>
      <c r="AB351" s="16">
        <f>IF(23&gt;$D351,"",IF($E351=1,EOMONTH(EDATE(Bonds!$I351,6*(23-1)),0),EDATE(Bonds!$I351,6*(23-1))))</f>
        <v>50359</v>
      </c>
      <c r="AC351" s="16">
        <f>IF(24&gt;$D351,"",IF($E351=1,EOMONTH(EDATE(Bonds!$I351,6*(24-1)),0),EDATE(Bonds!$I351,6*(24-1))))</f>
        <v>50540</v>
      </c>
      <c r="AD351" s="16">
        <f>IF(25&gt;$D351,"",IF($E351=1,EOMONTH(EDATE(Bonds!$I351,6*(25-1)),0),EDATE(Bonds!$I351,6*(25-1))))</f>
        <v>50724</v>
      </c>
      <c r="AE351" s="16">
        <f>IF(26&gt;$D351,"",IF($E351=1,EOMONTH(EDATE(Bonds!$I351,6*(26-1)),0),EDATE(Bonds!$I351,6*(26-1))))</f>
        <v>50905</v>
      </c>
      <c r="AF351" s="16">
        <f>IF(27&gt;$D351,"",IF($E351=1,EOMONTH(EDATE(Bonds!$I351,6*(27-1)),0),EDATE(Bonds!$I351,6*(27-1))))</f>
        <v>51089</v>
      </c>
      <c r="AG351" s="16">
        <f>IF(28&gt;$D351,"",IF($E351=1,EOMONTH(EDATE(Bonds!$I351,6*(28-1)),0),EDATE(Bonds!$I351,6*(28-1))))</f>
        <v>51271</v>
      </c>
      <c r="AH351" s="16">
        <f>IF(29&gt;$D351,"",IF($E351=1,EOMONTH(EDATE(Bonds!$I351,6*(29-1)),0),EDATE(Bonds!$I351,6*(29-1))))</f>
        <v>51455</v>
      </c>
      <c r="AI351" s="16">
        <f>IF(30&gt;$D351,"",IF($E351=1,EOMONTH(EDATE(Bonds!$I351,6*(30-1)),0),EDATE(Bonds!$I351,6*(30-1))))</f>
        <v>51636</v>
      </c>
      <c r="AJ351" s="16">
        <f>IF(31&gt;$D351,"",IF($E351=1,EOMONTH(EDATE(Bonds!$I351,6*(31-1)),0),EDATE(Bonds!$I351,6*(31-1))))</f>
        <v>51820</v>
      </c>
      <c r="AK351" s="16">
        <f>IF(32&gt;$D351,"",IF($E351=1,EOMONTH(EDATE(Bonds!$I351,6*(32-1)),0),EDATE(Bonds!$I351,6*(32-1))))</f>
        <v>52001</v>
      </c>
      <c r="AL351" s="16">
        <f>IF(33&gt;$D351,"",IF($E351=1,EOMONTH(EDATE(Bonds!$I351,6*(33-1)),0),EDATE(Bonds!$I351,6*(33-1))))</f>
        <v>52185</v>
      </c>
      <c r="AM351" s="16">
        <f>IF(34&gt;$D351,"",IF($E351=1,EOMONTH(EDATE(Bonds!$I351,6*(34-1)),0),EDATE(Bonds!$I351,6*(34-1))))</f>
        <v>52366</v>
      </c>
      <c r="AN351" s="16">
        <f>IF(35&gt;$D351,"",IF($E351=1,EOMONTH(EDATE(Bonds!$I351,6*(35-1)),0),EDATE(Bonds!$I351,6*(35-1))))</f>
        <v>52550</v>
      </c>
      <c r="AO351" s="16">
        <f>IF(36&gt;$D351,"",IF($E351=1,EOMONTH(EDATE(Bonds!$I351,6*(36-1)),0),EDATE(Bonds!$I351,6*(36-1))))</f>
        <v>52732</v>
      </c>
      <c r="AP351" s="16">
        <f>IF(37&gt;$D351,"",IF($E351=1,EOMONTH(EDATE(Bonds!$I351,6*(37-1)),0),EDATE(Bonds!$I351,6*(37-1))))</f>
        <v>52916</v>
      </c>
      <c r="AQ351" s="16">
        <f>IF(38&gt;$D351,"",IF($E351=1,EOMONTH(EDATE(Bonds!$I351,6*(38-1)),0),EDATE(Bonds!$I351,6*(38-1))))</f>
        <v>53097</v>
      </c>
      <c r="AR351" s="16">
        <f>IF(39&gt;$D351,"",IF($E351=1,EOMONTH(EDATE(Bonds!$I351,6*(39-1)),0),EDATE(Bonds!$I351,6*(39-1))))</f>
        <v>53281</v>
      </c>
      <c r="AS351" s="16">
        <f>IF(40&gt;$D351,"",IF($E351=1,EOMONTH(EDATE(Bonds!$I351,6*(40-1)),0),EDATE(Bonds!$I351,6*(40-1))))</f>
        <v>53462</v>
      </c>
      <c r="AT351" s="16">
        <f>IF(41&gt;$D351,"",IF($E351=1,EOMONTH(EDATE(Bonds!$I351,6*(41-1)),0),EDATE(Bonds!$I351,6*(41-1))))</f>
        <v>53646</v>
      </c>
      <c r="AU351" s="16">
        <f>IF(42&gt;$D351,"",IF($E351=1,EOMONTH(EDATE(Bonds!$I351,6*(42-1)),0),EDATE(Bonds!$I351,6*(42-1))))</f>
        <v>53827</v>
      </c>
      <c r="AV351" s="16">
        <f>IF(43&gt;$D351,"",IF($E351=1,EOMONTH(EDATE(Bonds!$I351,6*(43-1)),0),EDATE(Bonds!$I351,6*(43-1))))</f>
        <v>54011</v>
      </c>
      <c r="AW351" s="16">
        <f>IF(44&gt;$D351,"",IF($E351=1,EOMONTH(EDATE(Bonds!$I351,6*(44-1)),0),EDATE(Bonds!$I351,6*(44-1))))</f>
        <v>54193</v>
      </c>
      <c r="AX351" s="16">
        <f>IF(45&gt;$D351,"",IF($E351=1,EOMONTH(EDATE(Bonds!$I351,6*(45-1)),0),EDATE(Bonds!$I351,6*(45-1))))</f>
        <v>54377</v>
      </c>
      <c r="AY351" s="16">
        <f>IF(46&gt;$D351,"",IF($E351=1,EOMONTH(EDATE(Bonds!$I351,6*(46-1)),0),EDATE(Bonds!$I351,6*(46-1))))</f>
        <v>54558</v>
      </c>
      <c r="AZ351" s="16">
        <f>IF(47&gt;$D351,"",IF($E351=1,EOMONTH(EDATE(Bonds!$I351,6*(47-1)),0),EDATE(Bonds!$I351,6*(47-1))))</f>
        <v>54742</v>
      </c>
      <c r="BA351" s="16">
        <f>IF(48&gt;$D351,"",IF($E351=1,EOMONTH(EDATE(Bonds!$I351,6*(48-1)),0),EDATE(Bonds!$I351,6*(48-1))))</f>
        <v>54923</v>
      </c>
      <c r="BB351" s="16">
        <f>IF(49&gt;$D351,"",IF($E351=1,EOMONTH(EDATE(Bonds!$I351,6*(49-1)),0),EDATE(Bonds!$I351,6*(49-1))))</f>
        <v>55107</v>
      </c>
      <c r="BC351" s="16">
        <f>IF(50&gt;$D351,"",IF($E351=1,EOMONTH(EDATE(Bonds!$I351,6*(50-1)),0),EDATE(Bonds!$I351,6*(50-1))))</f>
        <v>55288</v>
      </c>
      <c r="BD351" s="16">
        <f>IF(51&gt;$D351,"",IF($E351=1,EOMONTH(EDATE(Bonds!$I351,6*(51-1)),0),EDATE(Bonds!$I351,6*(51-1))))</f>
        <v>55472</v>
      </c>
      <c r="BE351" s="16">
        <f>IF(52&gt;$D351,"",IF($E351=1,EOMONTH(EDATE(Bonds!$I351,6*(52-1)),0),EDATE(Bonds!$I351,6*(52-1))))</f>
        <v>55654</v>
      </c>
      <c r="BF351" s="16">
        <f>IF(53&gt;$D351,"",IF($E351=1,EOMONTH(EDATE(Bonds!$I351,6*(53-1)),0),EDATE(Bonds!$I351,6*(53-1))))</f>
        <v>55838</v>
      </c>
      <c r="BG351" s="16">
        <f>IF(54&gt;$D351,"",IF($E351=1,EOMONTH(EDATE(Bonds!$I351,6*(54-1)),0),EDATE(Bonds!$I351,6*(54-1))))</f>
        <v>56019</v>
      </c>
      <c r="BH351" s="16">
        <f>IF(55&gt;$D351,"",IF($E351=1,EOMONTH(EDATE(Bonds!$I351,6*(55-1)),0),EDATE(Bonds!$I351,6*(55-1))))</f>
        <v>56203</v>
      </c>
      <c r="BI351" s="16">
        <f>IF(56&gt;$D351,"",IF($E351=1,EOMONTH(EDATE(Bonds!$I351,6*(56-1)),0),EDATE(Bonds!$I351,6*(56-1))))</f>
        <v>56384</v>
      </c>
      <c r="BJ351" s="16">
        <f>IF(57&gt;$D351,"",IF($E351=1,EOMONTH(EDATE(Bonds!$I351,6*(57-1)),0),EDATE(Bonds!$I351,6*(57-1))))</f>
        <v>56568</v>
      </c>
      <c r="BK351" s="16">
        <f>IF(58&gt;$D351,"",IF($E351=1,EOMONTH(EDATE(Bonds!$I351,6*(58-1)),0),EDATE(Bonds!$I351,6*(58-1))))</f>
        <v>56749</v>
      </c>
      <c r="BL351" s="16" t="str">
        <f>IF(59&gt;$D351,"",IF($E351=1,EOMONTH(EDATE(Bonds!$I351,6*(59-1)),0),EDATE(Bonds!$I351,6*(59-1))))</f>
        <v/>
      </c>
      <c r="BM351" s="16" t="str">
        <f>IF(60&gt;$D351,"",IF($E351=1,EOMONTH(EDATE(Bonds!$I351,6*(60-1)),0),EDATE(Bonds!$I351,6*(60-1))))</f>
        <v/>
      </c>
      <c r="BO351" s="22">
        <f t="shared" si="606"/>
        <v>3.7565785405683505E-2</v>
      </c>
      <c r="BP351" s="22">
        <f t="shared" si="607"/>
        <v>4.0160676278393273E-2</v>
      </c>
      <c r="BQ351" s="22">
        <f t="shared" si="608"/>
        <v>4.1870554774944578E-2</v>
      </c>
      <c r="BR351" s="22">
        <f t="shared" si="609"/>
        <v>4.2944346408813706E-2</v>
      </c>
      <c r="BS351" s="22">
        <f t="shared" si="610"/>
        <v>4.3623509349526628E-2</v>
      </c>
      <c r="BT351" s="22">
        <f t="shared" si="611"/>
        <v>4.4041581237153717E-2</v>
      </c>
      <c r="BU351" s="22">
        <f t="shared" si="612"/>
        <v>4.4317074211346924E-2</v>
      </c>
      <c r="BV351" s="22">
        <f t="shared" si="613"/>
        <v>4.4510349250378764E-2</v>
      </c>
      <c r="BW351" s="22">
        <f t="shared" si="614"/>
        <v>4.4674613164434704E-2</v>
      </c>
      <c r="BX351" s="22">
        <f t="shared" si="615"/>
        <v>4.4833625781918747E-2</v>
      </c>
      <c r="BY351" s="22">
        <f t="shared" si="616"/>
        <v>4.5010512910652625E-2</v>
      </c>
      <c r="BZ351" s="22">
        <f t="shared" si="617"/>
        <v>4.5210114329299472E-2</v>
      </c>
      <c r="CA351" s="22">
        <f t="shared" si="618"/>
        <v>4.5440922075908718E-2</v>
      </c>
      <c r="CB351" s="22">
        <f t="shared" si="619"/>
        <v>4.5696854602848114E-2</v>
      </c>
      <c r="CC351" s="22">
        <f t="shared" si="620"/>
        <v>4.5984524498779974E-2</v>
      </c>
      <c r="CD351" s="22">
        <f t="shared" si="621"/>
        <v>4.6291383442721178E-2</v>
      </c>
      <c r="CE351" s="22">
        <f t="shared" si="622"/>
        <v>4.6623645537634352E-2</v>
      </c>
      <c r="CF351" s="22">
        <f t="shared" si="623"/>
        <v>4.6966325803694697E-2</v>
      </c>
      <c r="CG351" s="22">
        <f t="shared" si="624"/>
        <v>4.7326545055286634E-2</v>
      </c>
      <c r="CH351" s="22">
        <f t="shared" si="625"/>
        <v>4.7690605889772114E-2</v>
      </c>
      <c r="CI351" s="22">
        <f t="shared" si="626"/>
        <v>4.8062733545475515E-2</v>
      </c>
      <c r="CJ351" s="22">
        <f t="shared" si="627"/>
        <v>4.8429443223478592E-2</v>
      </c>
      <c r="CK351" s="22">
        <f t="shared" si="628"/>
        <v>4.8799858255796857E-2</v>
      </c>
      <c r="CL351" s="22">
        <f t="shared" si="629"/>
        <v>4.9159299064806136E-2</v>
      </c>
      <c r="CM351" s="22">
        <f t="shared" si="630"/>
        <v>4.9517382545170303E-2</v>
      </c>
      <c r="CN351" s="22">
        <f t="shared" si="631"/>
        <v>4.986051383334713E-2</v>
      </c>
      <c r="CO351" s="22">
        <f t="shared" si="632"/>
        <v>5.0198416914347857E-2</v>
      </c>
      <c r="CP351" s="22">
        <f t="shared" si="633"/>
        <v>5.0520467743513063E-2</v>
      </c>
      <c r="CQ351" s="22">
        <f t="shared" si="634"/>
        <v>5.0832622154490456E-2</v>
      </c>
      <c r="CR351" s="22">
        <f t="shared" si="635"/>
        <v>5.1125631182393605E-2</v>
      </c>
      <c r="CS351" s="22">
        <f t="shared" si="636"/>
        <v>5.140851143245688E-2</v>
      </c>
      <c r="CT351" s="22">
        <f t="shared" si="637"/>
        <v>5.1671525730408396E-2</v>
      </c>
      <c r="CU351" s="22">
        <f t="shared" si="638"/>
        <v>5.1923018464972291E-2</v>
      </c>
      <c r="CV351" s="22">
        <f t="shared" si="639"/>
        <v>5.2154549575212379E-2</v>
      </c>
      <c r="CW351" s="22">
        <f t="shared" si="640"/>
        <v>5.2373661446977436E-2</v>
      </c>
      <c r="CX351" s="22">
        <f t="shared" si="641"/>
        <v>5.2574231354615371E-2</v>
      </c>
      <c r="CY351" s="22">
        <f t="shared" si="642"/>
        <v>5.2760712961394216E-2</v>
      </c>
      <c r="CZ351" s="22">
        <f t="shared" si="643"/>
        <v>5.29282837997146E-2</v>
      </c>
      <c r="DA351" s="22">
        <f t="shared" si="644"/>
        <v>5.3082672355175761E-2</v>
      </c>
      <c r="DB351" s="22">
        <f t="shared" si="645"/>
        <v>5.3219062249532649E-2</v>
      </c>
      <c r="DC351" s="22">
        <f t="shared" si="646"/>
        <v>5.3342238524867601E-2</v>
      </c>
      <c r="DD351" s="22">
        <f t="shared" si="647"/>
        <v>5.3448475761631316E-2</v>
      </c>
      <c r="DE351" s="22">
        <f t="shared" si="648"/>
        <v>5.3541620883853808E-2</v>
      </c>
      <c r="DF351" s="22">
        <f t="shared" si="649"/>
        <v>5.3619365202149487E-2</v>
      </c>
      <c r="DG351" s="22">
        <f t="shared" si="650"/>
        <v>5.3683784107770652E-2</v>
      </c>
      <c r="DH351" s="22">
        <f t="shared" si="651"/>
        <v>5.3733613326575724E-2</v>
      </c>
      <c r="DI351" s="22">
        <f t="shared" si="652"/>
        <v>5.377089329950533E-2</v>
      </c>
      <c r="DJ351" s="22">
        <f t="shared" si="653"/>
        <v>5.3794795486645806E-2</v>
      </c>
      <c r="DK351" s="22">
        <f t="shared" si="654"/>
        <v>5.3806512386313586E-2</v>
      </c>
      <c r="DL351" s="22">
        <f t="shared" si="655"/>
        <v>5.3806055630081624E-2</v>
      </c>
      <c r="DM351" s="22">
        <f t="shared" si="656"/>
        <v>5.3793812882559404E-2</v>
      </c>
      <c r="DN351" s="22">
        <f t="shared" si="657"/>
        <v>5.3770417737249027E-2</v>
      </c>
      <c r="DO351" s="22">
        <f t="shared" si="658"/>
        <v>5.3735756793913347E-2</v>
      </c>
      <c r="DP351" s="22">
        <f t="shared" si="659"/>
        <v>5.3691248666006781E-2</v>
      </c>
      <c r="DQ351" s="22">
        <f t="shared" si="660"/>
        <v>5.3635808367643062E-2</v>
      </c>
      <c r="DR351" s="22">
        <f t="shared" si="661"/>
        <v>5.3571620238499637E-2</v>
      </c>
      <c r="DS351" s="22">
        <f t="shared" si="662"/>
        <v>5.3496935082952536E-2</v>
      </c>
      <c r="DT351" s="22">
        <f t="shared" si="663"/>
        <v>5.3414551991317775E-2</v>
      </c>
      <c r="DU351" s="22" t="str">
        <f t="shared" si="664"/>
        <v/>
      </c>
      <c r="DV351" s="22" t="str">
        <f t="shared" si="665"/>
        <v/>
      </c>
      <c r="DX351" s="18">
        <f t="shared" si="666"/>
        <v>2.3584364545249232</v>
      </c>
      <c r="DY351" s="18">
        <f t="shared" si="667"/>
        <v>2.3108147182074301</v>
      </c>
      <c r="DZ351" s="18">
        <f t="shared" si="668"/>
        <v>2.2599130543106001</v>
      </c>
      <c r="EA351" s="18">
        <f t="shared" si="669"/>
        <v>2.2092192115881732</v>
      </c>
      <c r="EB351" s="18">
        <f t="shared" si="670"/>
        <v>2.1586948064219458</v>
      </c>
      <c r="EC351" s="18">
        <f t="shared" si="671"/>
        <v>2.1101284204565061</v>
      </c>
      <c r="ED351" s="18">
        <f t="shared" si="672"/>
        <v>2.0619836710500046</v>
      </c>
      <c r="EE351" s="18">
        <f t="shared" si="673"/>
        <v>2.0157268483774766</v>
      </c>
      <c r="EF351" s="18">
        <f t="shared" si="674"/>
        <v>1.9696456372434636</v>
      </c>
      <c r="EG351" s="18">
        <f t="shared" si="675"/>
        <v>1.9250558330377738</v>
      </c>
      <c r="EH351" s="18">
        <f t="shared" si="676"/>
        <v>1.8803088330436886</v>
      </c>
      <c r="EI351" s="18">
        <f t="shared" si="677"/>
        <v>1.8364918909580217</v>
      </c>
      <c r="EJ351" s="18">
        <f t="shared" si="678"/>
        <v>1.7925464517248804</v>
      </c>
      <c r="EK351" s="18">
        <f t="shared" si="679"/>
        <v>1.7496082356416163</v>
      </c>
      <c r="EL351" s="18">
        <f t="shared" si="680"/>
        <v>1.7062309517704337</v>
      </c>
      <c r="EM351" s="18">
        <f t="shared" si="681"/>
        <v>1.6638338716462278</v>
      </c>
      <c r="EN351" s="18">
        <f t="shared" si="682"/>
        <v>1.6210381091366943</v>
      </c>
      <c r="EO351" s="18">
        <f t="shared" si="683"/>
        <v>1.5792806205192205</v>
      </c>
      <c r="EP351" s="18">
        <f t="shared" si="684"/>
        <v>1.5372301733358389</v>
      </c>
      <c r="EQ351" s="18">
        <f t="shared" si="685"/>
        <v>1.4960912408052764</v>
      </c>
      <c r="ER351" s="18">
        <f t="shared" si="686"/>
        <v>1.4550218428325761</v>
      </c>
      <c r="ES351" s="18">
        <f t="shared" si="687"/>
        <v>1.4151942303167435</v>
      </c>
      <c r="ET351" s="18">
        <f t="shared" si="688"/>
        <v>1.37534749318401</v>
      </c>
      <c r="EU351" s="18">
        <f t="shared" si="689"/>
        <v>1.3368351993007965</v>
      </c>
      <c r="EV351" s="18">
        <f t="shared" si="690"/>
        <v>1.2984311117776559</v>
      </c>
      <c r="EW351" s="18">
        <f t="shared" si="691"/>
        <v>1.2614312970743404</v>
      </c>
      <c r="EX351" s="18">
        <f t="shared" si="692"/>
        <v>1.2246479244025408</v>
      </c>
      <c r="EY351" s="18">
        <f t="shared" si="693"/>
        <v>1.1891194318840612</v>
      </c>
      <c r="EZ351" s="18">
        <f t="shared" si="694"/>
        <v>1.1540915184424447</v>
      </c>
      <c r="FA351" s="18">
        <f t="shared" si="695"/>
        <v>1.1205289321346512</v>
      </c>
      <c r="FB351" s="18">
        <f t="shared" si="696"/>
        <v>1.0873340873115667</v>
      </c>
      <c r="FC351" s="18">
        <f t="shared" si="697"/>
        <v>1.0555990208596291</v>
      </c>
      <c r="FD351" s="18">
        <f t="shared" si="698"/>
        <v>1.0242767903817214</v>
      </c>
      <c r="FE351" s="18">
        <f t="shared" si="699"/>
        <v>0.99438948060480281</v>
      </c>
      <c r="FF351" s="18">
        <f t="shared" si="700"/>
        <v>0.96494318992706496</v>
      </c>
      <c r="FG351" s="18">
        <f t="shared" si="701"/>
        <v>0.93673917339015522</v>
      </c>
      <c r="FH351" s="18">
        <f t="shared" si="702"/>
        <v>0.90914785759597072</v>
      </c>
      <c r="FI351" s="18">
        <f t="shared" si="703"/>
        <v>0.88289945172069106</v>
      </c>
      <c r="FJ351" s="18">
        <f t="shared" si="704"/>
        <v>0.85710926473926941</v>
      </c>
      <c r="FK351" s="18">
        <f t="shared" si="705"/>
        <v>0.83260213467846034</v>
      </c>
      <c r="FL351" s="18">
        <f t="shared" si="706"/>
        <v>0.80854755676163514</v>
      </c>
      <c r="FM351" s="18">
        <f t="shared" si="707"/>
        <v>0.78571090503496976</v>
      </c>
      <c r="FN351" s="18">
        <f t="shared" si="708"/>
        <v>0.76331466689439731</v>
      </c>
      <c r="FO351" s="18">
        <f t="shared" si="709"/>
        <v>0.74195303258968848</v>
      </c>
      <c r="FP351" s="18">
        <f t="shared" si="710"/>
        <v>0.72113447408610221</v>
      </c>
      <c r="FQ351" s="18">
        <f t="shared" si="711"/>
        <v>0.70139646771562714</v>
      </c>
      <c r="FR351" s="18">
        <f t="shared" si="712"/>
        <v>0.6820620761194458</v>
      </c>
      <c r="FS351" s="18">
        <f t="shared" si="713"/>
        <v>0.6637395011375955</v>
      </c>
      <c r="FT351" s="18">
        <f t="shared" si="714"/>
        <v>0.64579860720034732</v>
      </c>
      <c r="FU351" s="18">
        <f t="shared" si="715"/>
        <v>0.62880226885047075</v>
      </c>
      <c r="FV351" s="18">
        <f t="shared" si="716"/>
        <v>0.6121646311714195</v>
      </c>
      <c r="FW351" s="18">
        <f t="shared" si="717"/>
        <v>0.59632112512809854</v>
      </c>
      <c r="FX351" s="18">
        <f t="shared" si="718"/>
        <v>0.58090163870189337</v>
      </c>
      <c r="FY351" s="18">
        <f t="shared" si="719"/>
        <v>0.56629935119663122</v>
      </c>
      <c r="FZ351" s="18">
        <f t="shared" si="720"/>
        <v>0.55200926691654928</v>
      </c>
      <c r="GA351" s="18">
        <f t="shared" si="721"/>
        <v>0.5384773584275192</v>
      </c>
      <c r="GB351" s="18">
        <f t="shared" si="722"/>
        <v>0.52523512172369391</v>
      </c>
      <c r="GC351" s="18">
        <f t="shared" si="723"/>
        <v>22.099870071819765</v>
      </c>
      <c r="GD351" s="18">
        <f t="shared" si="724"/>
        <v>0</v>
      </c>
      <c r="GE351" s="18">
        <f t="shared" si="725"/>
        <v>0</v>
      </c>
    </row>
    <row r="352" spans="1:187" x14ac:dyDescent="0.2">
      <c r="A352">
        <v>349</v>
      </c>
      <c r="B352" s="16">
        <f>Bonds!B352</f>
        <v>56841</v>
      </c>
      <c r="C352" s="17">
        <f>Bonds!C352</f>
        <v>4.75</v>
      </c>
      <c r="D352">
        <f>Bonds!Q352</f>
        <v>58</v>
      </c>
      <c r="E352">
        <f t="shared" si="605"/>
        <v>0</v>
      </c>
      <c r="F352" s="16">
        <f>IF(1&gt;$D352,"",IF($E352=1,EOMONTH(EDATE(Bonds!$I352,6*(1-1)),0),EDATE(Bonds!$I352,6*(1-1))))</f>
        <v>46433</v>
      </c>
      <c r="G352" s="16">
        <f>IF(2&gt;$D352,"",IF($E352=1,EOMONTH(EDATE(Bonds!$I352,6*(2-1)),0),EDATE(Bonds!$I352,6*(2-1))))</f>
        <v>46614</v>
      </c>
      <c r="H352" s="16">
        <f>IF(3&gt;$D352,"",IF($E352=1,EOMONTH(EDATE(Bonds!$I352,6*(3-1)),0),EDATE(Bonds!$I352,6*(3-1))))</f>
        <v>46798</v>
      </c>
      <c r="I352" s="16">
        <f>IF(4&gt;$D352,"",IF($E352=1,EOMONTH(EDATE(Bonds!$I352,6*(4-1)),0),EDATE(Bonds!$I352,6*(4-1))))</f>
        <v>46980</v>
      </c>
      <c r="J352" s="16">
        <f>IF(5&gt;$D352,"",IF($E352=1,EOMONTH(EDATE(Bonds!$I352,6*(5-1)),0),EDATE(Bonds!$I352,6*(5-1))))</f>
        <v>47164</v>
      </c>
      <c r="K352" s="16">
        <f>IF(6&gt;$D352,"",IF($E352=1,EOMONTH(EDATE(Bonds!$I352,6*(6-1)),0),EDATE(Bonds!$I352,6*(6-1))))</f>
        <v>47345</v>
      </c>
      <c r="L352" s="16">
        <f>IF(7&gt;$D352,"",IF($E352=1,EOMONTH(EDATE(Bonds!$I352,6*(7-1)),0),EDATE(Bonds!$I352,6*(7-1))))</f>
        <v>47529</v>
      </c>
      <c r="M352" s="16">
        <f>IF(8&gt;$D352,"",IF($E352=1,EOMONTH(EDATE(Bonds!$I352,6*(8-1)),0),EDATE(Bonds!$I352,6*(8-1))))</f>
        <v>47710</v>
      </c>
      <c r="N352" s="16">
        <f>IF(9&gt;$D352,"",IF($E352=1,EOMONTH(EDATE(Bonds!$I352,6*(9-1)),0),EDATE(Bonds!$I352,6*(9-1))))</f>
        <v>47894</v>
      </c>
      <c r="O352" s="16">
        <f>IF(10&gt;$D352,"",IF($E352=1,EOMONTH(EDATE(Bonds!$I352,6*(10-1)),0),EDATE(Bonds!$I352,6*(10-1))))</f>
        <v>48075</v>
      </c>
      <c r="P352" s="16">
        <f>IF(11&gt;$D352,"",IF($E352=1,EOMONTH(EDATE(Bonds!$I352,6*(11-1)),0),EDATE(Bonds!$I352,6*(11-1))))</f>
        <v>48259</v>
      </c>
      <c r="Q352" s="16">
        <f>IF(12&gt;$D352,"",IF($E352=1,EOMONTH(EDATE(Bonds!$I352,6*(12-1)),0),EDATE(Bonds!$I352,6*(12-1))))</f>
        <v>48441</v>
      </c>
      <c r="R352" s="16">
        <f>IF(13&gt;$D352,"",IF($E352=1,EOMONTH(EDATE(Bonds!$I352,6*(13-1)),0),EDATE(Bonds!$I352,6*(13-1))))</f>
        <v>48625</v>
      </c>
      <c r="S352" s="16">
        <f>IF(14&gt;$D352,"",IF($E352=1,EOMONTH(EDATE(Bonds!$I352,6*(14-1)),0),EDATE(Bonds!$I352,6*(14-1))))</f>
        <v>48806</v>
      </c>
      <c r="T352" s="16">
        <f>IF(15&gt;$D352,"",IF($E352=1,EOMONTH(EDATE(Bonds!$I352,6*(15-1)),0),EDATE(Bonds!$I352,6*(15-1))))</f>
        <v>48990</v>
      </c>
      <c r="U352" s="16">
        <f>IF(16&gt;$D352,"",IF($E352=1,EOMONTH(EDATE(Bonds!$I352,6*(16-1)),0),EDATE(Bonds!$I352,6*(16-1))))</f>
        <v>49171</v>
      </c>
      <c r="V352" s="16">
        <f>IF(17&gt;$D352,"",IF($E352=1,EOMONTH(EDATE(Bonds!$I352,6*(17-1)),0),EDATE(Bonds!$I352,6*(17-1))))</f>
        <v>49355</v>
      </c>
      <c r="W352" s="16">
        <f>IF(18&gt;$D352,"",IF($E352=1,EOMONTH(EDATE(Bonds!$I352,6*(18-1)),0),EDATE(Bonds!$I352,6*(18-1))))</f>
        <v>49536</v>
      </c>
      <c r="X352" s="16">
        <f>IF(19&gt;$D352,"",IF($E352=1,EOMONTH(EDATE(Bonds!$I352,6*(19-1)),0),EDATE(Bonds!$I352,6*(19-1))))</f>
        <v>49720</v>
      </c>
      <c r="Y352" s="16">
        <f>IF(20&gt;$D352,"",IF($E352=1,EOMONTH(EDATE(Bonds!$I352,6*(20-1)),0),EDATE(Bonds!$I352,6*(20-1))))</f>
        <v>49902</v>
      </c>
      <c r="Z352" s="16">
        <f>IF(21&gt;$D352,"",IF($E352=1,EOMONTH(EDATE(Bonds!$I352,6*(21-1)),0),EDATE(Bonds!$I352,6*(21-1))))</f>
        <v>50086</v>
      </c>
      <c r="AA352" s="16">
        <f>IF(22&gt;$D352,"",IF($E352=1,EOMONTH(EDATE(Bonds!$I352,6*(22-1)),0),EDATE(Bonds!$I352,6*(22-1))))</f>
        <v>50267</v>
      </c>
      <c r="AB352" s="16">
        <f>IF(23&gt;$D352,"",IF($E352=1,EOMONTH(EDATE(Bonds!$I352,6*(23-1)),0),EDATE(Bonds!$I352,6*(23-1))))</f>
        <v>50451</v>
      </c>
      <c r="AC352" s="16">
        <f>IF(24&gt;$D352,"",IF($E352=1,EOMONTH(EDATE(Bonds!$I352,6*(24-1)),0),EDATE(Bonds!$I352,6*(24-1))))</f>
        <v>50632</v>
      </c>
      <c r="AD352" s="16">
        <f>IF(25&gt;$D352,"",IF($E352=1,EOMONTH(EDATE(Bonds!$I352,6*(25-1)),0),EDATE(Bonds!$I352,6*(25-1))))</f>
        <v>50816</v>
      </c>
      <c r="AE352" s="16">
        <f>IF(26&gt;$D352,"",IF($E352=1,EOMONTH(EDATE(Bonds!$I352,6*(26-1)),0),EDATE(Bonds!$I352,6*(26-1))))</f>
        <v>50997</v>
      </c>
      <c r="AF352" s="16">
        <f>IF(27&gt;$D352,"",IF($E352=1,EOMONTH(EDATE(Bonds!$I352,6*(27-1)),0),EDATE(Bonds!$I352,6*(27-1))))</f>
        <v>51181</v>
      </c>
      <c r="AG352" s="16">
        <f>IF(28&gt;$D352,"",IF($E352=1,EOMONTH(EDATE(Bonds!$I352,6*(28-1)),0),EDATE(Bonds!$I352,6*(28-1))))</f>
        <v>51363</v>
      </c>
      <c r="AH352" s="16">
        <f>IF(29&gt;$D352,"",IF($E352=1,EOMONTH(EDATE(Bonds!$I352,6*(29-1)),0),EDATE(Bonds!$I352,6*(29-1))))</f>
        <v>51547</v>
      </c>
      <c r="AI352" s="16">
        <f>IF(30&gt;$D352,"",IF($E352=1,EOMONTH(EDATE(Bonds!$I352,6*(30-1)),0),EDATE(Bonds!$I352,6*(30-1))))</f>
        <v>51728</v>
      </c>
      <c r="AJ352" s="16">
        <f>IF(31&gt;$D352,"",IF($E352=1,EOMONTH(EDATE(Bonds!$I352,6*(31-1)),0),EDATE(Bonds!$I352,6*(31-1))))</f>
        <v>51912</v>
      </c>
      <c r="AK352" s="16">
        <f>IF(32&gt;$D352,"",IF($E352=1,EOMONTH(EDATE(Bonds!$I352,6*(32-1)),0),EDATE(Bonds!$I352,6*(32-1))))</f>
        <v>52093</v>
      </c>
      <c r="AL352" s="16">
        <f>IF(33&gt;$D352,"",IF($E352=1,EOMONTH(EDATE(Bonds!$I352,6*(33-1)),0),EDATE(Bonds!$I352,6*(33-1))))</f>
        <v>52277</v>
      </c>
      <c r="AM352" s="16">
        <f>IF(34&gt;$D352,"",IF($E352=1,EOMONTH(EDATE(Bonds!$I352,6*(34-1)),0),EDATE(Bonds!$I352,6*(34-1))))</f>
        <v>52458</v>
      </c>
      <c r="AN352" s="16">
        <f>IF(35&gt;$D352,"",IF($E352=1,EOMONTH(EDATE(Bonds!$I352,6*(35-1)),0),EDATE(Bonds!$I352,6*(35-1))))</f>
        <v>52642</v>
      </c>
      <c r="AO352" s="16">
        <f>IF(36&gt;$D352,"",IF($E352=1,EOMONTH(EDATE(Bonds!$I352,6*(36-1)),0),EDATE(Bonds!$I352,6*(36-1))))</f>
        <v>52824</v>
      </c>
      <c r="AP352" s="16">
        <f>IF(37&gt;$D352,"",IF($E352=1,EOMONTH(EDATE(Bonds!$I352,6*(37-1)),0),EDATE(Bonds!$I352,6*(37-1))))</f>
        <v>53008</v>
      </c>
      <c r="AQ352" s="16">
        <f>IF(38&gt;$D352,"",IF($E352=1,EOMONTH(EDATE(Bonds!$I352,6*(38-1)),0),EDATE(Bonds!$I352,6*(38-1))))</f>
        <v>53189</v>
      </c>
      <c r="AR352" s="16">
        <f>IF(39&gt;$D352,"",IF($E352=1,EOMONTH(EDATE(Bonds!$I352,6*(39-1)),0),EDATE(Bonds!$I352,6*(39-1))))</f>
        <v>53373</v>
      </c>
      <c r="AS352" s="16">
        <f>IF(40&gt;$D352,"",IF($E352=1,EOMONTH(EDATE(Bonds!$I352,6*(40-1)),0),EDATE(Bonds!$I352,6*(40-1))))</f>
        <v>53554</v>
      </c>
      <c r="AT352" s="16">
        <f>IF(41&gt;$D352,"",IF($E352=1,EOMONTH(EDATE(Bonds!$I352,6*(41-1)),0),EDATE(Bonds!$I352,6*(41-1))))</f>
        <v>53738</v>
      </c>
      <c r="AU352" s="16">
        <f>IF(42&gt;$D352,"",IF($E352=1,EOMONTH(EDATE(Bonds!$I352,6*(42-1)),0),EDATE(Bonds!$I352,6*(42-1))))</f>
        <v>53919</v>
      </c>
      <c r="AV352" s="16">
        <f>IF(43&gt;$D352,"",IF($E352=1,EOMONTH(EDATE(Bonds!$I352,6*(43-1)),0),EDATE(Bonds!$I352,6*(43-1))))</f>
        <v>54103</v>
      </c>
      <c r="AW352" s="16">
        <f>IF(44&gt;$D352,"",IF($E352=1,EOMONTH(EDATE(Bonds!$I352,6*(44-1)),0),EDATE(Bonds!$I352,6*(44-1))))</f>
        <v>54285</v>
      </c>
      <c r="AX352" s="16">
        <f>IF(45&gt;$D352,"",IF($E352=1,EOMONTH(EDATE(Bonds!$I352,6*(45-1)),0),EDATE(Bonds!$I352,6*(45-1))))</f>
        <v>54469</v>
      </c>
      <c r="AY352" s="16">
        <f>IF(46&gt;$D352,"",IF($E352=1,EOMONTH(EDATE(Bonds!$I352,6*(46-1)),0),EDATE(Bonds!$I352,6*(46-1))))</f>
        <v>54650</v>
      </c>
      <c r="AZ352" s="16">
        <f>IF(47&gt;$D352,"",IF($E352=1,EOMONTH(EDATE(Bonds!$I352,6*(47-1)),0),EDATE(Bonds!$I352,6*(47-1))))</f>
        <v>54834</v>
      </c>
      <c r="BA352" s="16">
        <f>IF(48&gt;$D352,"",IF($E352=1,EOMONTH(EDATE(Bonds!$I352,6*(48-1)),0),EDATE(Bonds!$I352,6*(48-1))))</f>
        <v>55015</v>
      </c>
      <c r="BB352" s="16">
        <f>IF(49&gt;$D352,"",IF($E352=1,EOMONTH(EDATE(Bonds!$I352,6*(49-1)),0),EDATE(Bonds!$I352,6*(49-1))))</f>
        <v>55199</v>
      </c>
      <c r="BC352" s="16">
        <f>IF(50&gt;$D352,"",IF($E352=1,EOMONTH(EDATE(Bonds!$I352,6*(50-1)),0),EDATE(Bonds!$I352,6*(50-1))))</f>
        <v>55380</v>
      </c>
      <c r="BD352" s="16">
        <f>IF(51&gt;$D352,"",IF($E352=1,EOMONTH(EDATE(Bonds!$I352,6*(51-1)),0),EDATE(Bonds!$I352,6*(51-1))))</f>
        <v>55564</v>
      </c>
      <c r="BE352" s="16">
        <f>IF(52&gt;$D352,"",IF($E352=1,EOMONTH(EDATE(Bonds!$I352,6*(52-1)),0),EDATE(Bonds!$I352,6*(52-1))))</f>
        <v>55746</v>
      </c>
      <c r="BF352" s="16">
        <f>IF(53&gt;$D352,"",IF($E352=1,EOMONTH(EDATE(Bonds!$I352,6*(53-1)),0),EDATE(Bonds!$I352,6*(53-1))))</f>
        <v>55930</v>
      </c>
      <c r="BG352" s="16">
        <f>IF(54&gt;$D352,"",IF($E352=1,EOMONTH(EDATE(Bonds!$I352,6*(54-1)),0),EDATE(Bonds!$I352,6*(54-1))))</f>
        <v>56111</v>
      </c>
      <c r="BH352" s="16">
        <f>IF(55&gt;$D352,"",IF($E352=1,EOMONTH(EDATE(Bonds!$I352,6*(55-1)),0),EDATE(Bonds!$I352,6*(55-1))))</f>
        <v>56295</v>
      </c>
      <c r="BI352" s="16">
        <f>IF(56&gt;$D352,"",IF($E352=1,EOMONTH(EDATE(Bonds!$I352,6*(56-1)),0),EDATE(Bonds!$I352,6*(56-1))))</f>
        <v>56476</v>
      </c>
      <c r="BJ352" s="16">
        <f>IF(57&gt;$D352,"",IF($E352=1,EOMONTH(EDATE(Bonds!$I352,6*(57-1)),0),EDATE(Bonds!$I352,6*(57-1))))</f>
        <v>56660</v>
      </c>
      <c r="BK352" s="16">
        <f>IF(58&gt;$D352,"",IF($E352=1,EOMONTH(EDATE(Bonds!$I352,6*(58-1)),0),EDATE(Bonds!$I352,6*(58-1))))</f>
        <v>56841</v>
      </c>
      <c r="BL352" s="16" t="str">
        <f>IF(59&gt;$D352,"",IF($E352=1,EOMONTH(EDATE(Bonds!$I352,6*(59-1)),0),EDATE(Bonds!$I352,6*(59-1))))</f>
        <v/>
      </c>
      <c r="BM352" s="16" t="str">
        <f>IF(60&gt;$D352,"",IF($E352=1,EOMONTH(EDATE(Bonds!$I352,6*(60-1)),0),EDATE(Bonds!$I352,6*(60-1))))</f>
        <v/>
      </c>
      <c r="BO352" s="22">
        <f t="shared" si="606"/>
        <v>3.9020657449939315E-2</v>
      </c>
      <c r="BP352" s="22">
        <f t="shared" si="607"/>
        <v>4.1110910077221674E-2</v>
      </c>
      <c r="BQ352" s="22">
        <f t="shared" si="608"/>
        <v>4.2474903504774571E-2</v>
      </c>
      <c r="BR352" s="22">
        <f t="shared" si="609"/>
        <v>4.3324176224102208E-2</v>
      </c>
      <c r="BS352" s="22">
        <f t="shared" si="610"/>
        <v>4.3859676958404203E-2</v>
      </c>
      <c r="BT352" s="22">
        <f t="shared" si="611"/>
        <v>4.4193064657407355E-2</v>
      </c>
      <c r="BU352" s="22">
        <f t="shared" si="612"/>
        <v>4.4421617888674783E-2</v>
      </c>
      <c r="BV352" s="22">
        <f t="shared" si="613"/>
        <v>4.4594344852586863E-2</v>
      </c>
      <c r="BW352" s="22">
        <f t="shared" si="614"/>
        <v>4.4754437131412791E-2</v>
      </c>
      <c r="BX352" s="22">
        <f t="shared" si="615"/>
        <v>4.4919387561918309E-2</v>
      </c>
      <c r="BY352" s="22">
        <f t="shared" si="616"/>
        <v>4.5107990909957416E-2</v>
      </c>
      <c r="BZ352" s="22">
        <f t="shared" si="617"/>
        <v>4.5321776780841601E-2</v>
      </c>
      <c r="CA352" s="22">
        <f t="shared" si="618"/>
        <v>4.5567503306295901E-2</v>
      </c>
      <c r="CB352" s="22">
        <f t="shared" si="619"/>
        <v>4.583740404551357E-2</v>
      </c>
      <c r="CC352" s="22">
        <f t="shared" si="620"/>
        <v>4.6137769365832942E-2</v>
      </c>
      <c r="CD352" s="22">
        <f t="shared" si="621"/>
        <v>4.645521716226661E-2</v>
      </c>
      <c r="CE352" s="22">
        <f t="shared" si="622"/>
        <v>4.6796125322790962E-2</v>
      </c>
      <c r="CF352" s="22">
        <f t="shared" si="623"/>
        <v>4.7145200785802852E-2</v>
      </c>
      <c r="CG352" s="22">
        <f t="shared" si="624"/>
        <v>4.7509852279928627E-2</v>
      </c>
      <c r="CH352" s="22">
        <f t="shared" si="625"/>
        <v>4.7876381656252784E-2</v>
      </c>
      <c r="CI352" s="22">
        <f t="shared" si="626"/>
        <v>4.8249241487260196E-2</v>
      </c>
      <c r="CJ352" s="22">
        <f t="shared" si="627"/>
        <v>4.8615125031018294E-2</v>
      </c>
      <c r="CK352" s="22">
        <f t="shared" si="628"/>
        <v>4.8983317960358812E-2</v>
      </c>
      <c r="CL352" s="22">
        <f t="shared" si="629"/>
        <v>4.9339393167434041E-2</v>
      </c>
      <c r="CM352" s="22">
        <f t="shared" si="630"/>
        <v>4.9693029322884663E-2</v>
      </c>
      <c r="CN352" s="22">
        <f t="shared" si="631"/>
        <v>5.0030933085680324E-2</v>
      </c>
      <c r="CO352" s="22">
        <f t="shared" si="632"/>
        <v>5.0362800518050539E-2</v>
      </c>
      <c r="CP352" s="22">
        <f t="shared" si="633"/>
        <v>5.0678294681596112E-2</v>
      </c>
      <c r="CQ352" s="22">
        <f t="shared" si="634"/>
        <v>5.098334388969953E-2</v>
      </c>
      <c r="CR352" s="22">
        <f t="shared" si="635"/>
        <v>5.1268996476874704E-2</v>
      </c>
      <c r="CS352" s="22">
        <f t="shared" si="636"/>
        <v>5.1544114925173128E-2</v>
      </c>
      <c r="CT352" s="22">
        <f t="shared" si="637"/>
        <v>5.1799291672985331E-2</v>
      </c>
      <c r="CU352" s="22">
        <f t="shared" si="638"/>
        <v>5.2042679103669207E-2</v>
      </c>
      <c r="CV352" s="22">
        <f t="shared" si="639"/>
        <v>5.2266158686805723E-2</v>
      </c>
      <c r="CW352" s="22">
        <f t="shared" si="640"/>
        <v>5.2477056134175359E-2</v>
      </c>
      <c r="CX352" s="22">
        <f t="shared" si="641"/>
        <v>5.2669514104062953E-2</v>
      </c>
      <c r="CY352" s="22">
        <f t="shared" si="642"/>
        <v>5.2847844618136262E-2</v>
      </c>
      <c r="CZ352" s="22">
        <f t="shared" si="643"/>
        <v>5.3007476521395709E-2</v>
      </c>
      <c r="DA352" s="22">
        <f t="shared" si="644"/>
        <v>5.3153901035930796E-2</v>
      </c>
      <c r="DB352" s="22">
        <f t="shared" si="645"/>
        <v>5.3282582625279684E-2</v>
      </c>
      <c r="DC352" s="22">
        <f t="shared" si="646"/>
        <v>5.3398068687222244E-2</v>
      </c>
      <c r="DD352" s="22">
        <f t="shared" si="647"/>
        <v>5.34968988888972E-2</v>
      </c>
      <c r="DE352" s="22">
        <f t="shared" si="648"/>
        <v>5.3582686441866624E-2</v>
      </c>
      <c r="DF352" s="22">
        <f t="shared" si="649"/>
        <v>5.3653333270063788E-2</v>
      </c>
      <c r="DG352" s="22">
        <f t="shared" si="650"/>
        <v>5.371076609011436E-2</v>
      </c>
      <c r="DH352" s="22">
        <f t="shared" si="651"/>
        <v>5.3753914283111069E-2</v>
      </c>
      <c r="DI352" s="22">
        <f t="shared" si="652"/>
        <v>5.3784600716668671E-2</v>
      </c>
      <c r="DJ352" s="22">
        <f t="shared" si="653"/>
        <v>5.3802214354255647E-2</v>
      </c>
      <c r="DK352" s="22">
        <f t="shared" si="654"/>
        <v>5.3807740631488084E-2</v>
      </c>
      <c r="DL352" s="22">
        <f t="shared" si="655"/>
        <v>5.3801393447618494E-2</v>
      </c>
      <c r="DM352" s="22">
        <f t="shared" si="656"/>
        <v>5.3783364768151744E-2</v>
      </c>
      <c r="DN352" s="22">
        <f t="shared" si="657"/>
        <v>5.3754445916178097E-2</v>
      </c>
      <c r="DO352" s="22">
        <f t="shared" si="658"/>
        <v>5.3714400315623398E-2</v>
      </c>
      <c r="DP352" s="22">
        <f t="shared" si="659"/>
        <v>5.3664789041494118E-2</v>
      </c>
      <c r="DQ352" s="22">
        <f t="shared" si="660"/>
        <v>5.3604355226053946E-2</v>
      </c>
      <c r="DR352" s="22">
        <f t="shared" si="661"/>
        <v>5.3535443030110784E-2</v>
      </c>
      <c r="DS352" s="22">
        <f t="shared" si="662"/>
        <v>5.3456143283056964E-2</v>
      </c>
      <c r="DT352" s="22">
        <f t="shared" si="663"/>
        <v>5.3369402009156117E-2</v>
      </c>
      <c r="DU352" s="22" t="str">
        <f t="shared" si="664"/>
        <v/>
      </c>
      <c r="DV352" s="22" t="str">
        <f t="shared" si="665"/>
        <v/>
      </c>
      <c r="DX352" s="18">
        <f t="shared" si="666"/>
        <v>2.3347212191244666</v>
      </c>
      <c r="DY352" s="18">
        <f t="shared" si="667"/>
        <v>2.285511180117596</v>
      </c>
      <c r="DZ352" s="18">
        <f t="shared" si="668"/>
        <v>2.2342450777729281</v>
      </c>
      <c r="EA352" s="18">
        <f t="shared" si="669"/>
        <v>2.18382756633501</v>
      </c>
      <c r="EB352" s="18">
        <f t="shared" si="670"/>
        <v>2.1338583229569674</v>
      </c>
      <c r="EC352" s="18">
        <f t="shared" si="671"/>
        <v>2.0859054132957016</v>
      </c>
      <c r="ED352" s="18">
        <f t="shared" si="672"/>
        <v>2.0383453804355574</v>
      </c>
      <c r="EE352" s="18">
        <f t="shared" si="673"/>
        <v>1.9925796637373452</v>
      </c>
      <c r="EF352" s="18">
        <f t="shared" si="674"/>
        <v>1.9469006359781647</v>
      </c>
      <c r="EG352" s="18">
        <f t="shared" si="675"/>
        <v>1.9026183880277274</v>
      </c>
      <c r="EH352" s="18">
        <f t="shared" si="676"/>
        <v>1.858111284768277</v>
      </c>
      <c r="EI352" s="18">
        <f t="shared" si="677"/>
        <v>1.8144792289251073</v>
      </c>
      <c r="EJ352" s="18">
        <f t="shared" si="678"/>
        <v>1.7706875840709397</v>
      </c>
      <c r="EK352" s="18">
        <f t="shared" si="679"/>
        <v>1.7278855086242824</v>
      </c>
      <c r="EL352" s="18">
        <f t="shared" si="680"/>
        <v>1.6846460234274201</v>
      </c>
      <c r="EM352" s="18">
        <f t="shared" si="681"/>
        <v>1.6423953256580368</v>
      </c>
      <c r="EN352" s="18">
        <f t="shared" si="682"/>
        <v>1.5997680464612472</v>
      </c>
      <c r="EO352" s="18">
        <f t="shared" si="683"/>
        <v>1.5582014803534556</v>
      </c>
      <c r="EP352" s="18">
        <f t="shared" si="684"/>
        <v>1.5163743696199086</v>
      </c>
      <c r="EQ352" s="18">
        <f t="shared" si="685"/>
        <v>1.4754870703542704</v>
      </c>
      <c r="ER352" s="18">
        <f t="shared" si="686"/>
        <v>1.4347033470885739</v>
      </c>
      <c r="ES352" s="18">
        <f t="shared" si="687"/>
        <v>1.3951864981061375</v>
      </c>
      <c r="ET352" s="18">
        <f t="shared" si="688"/>
        <v>1.3556841002080104</v>
      </c>
      <c r="EU352" s="18">
        <f t="shared" si="689"/>
        <v>1.3175361301086852</v>
      </c>
      <c r="EV352" s="18">
        <f t="shared" si="690"/>
        <v>1.2795256253229057</v>
      </c>
      <c r="EW352" s="18">
        <f t="shared" si="691"/>
        <v>1.2429328635108639</v>
      </c>
      <c r="EX352" s="18">
        <f t="shared" si="692"/>
        <v>1.2065804035737178</v>
      </c>
      <c r="EY352" s="18">
        <f t="shared" si="693"/>
        <v>1.1714920640958755</v>
      </c>
      <c r="EZ352" s="18">
        <f t="shared" si="694"/>
        <v>1.1369202122448954</v>
      </c>
      <c r="FA352" s="18">
        <f t="shared" si="695"/>
        <v>1.1038143256411073</v>
      </c>
      <c r="FB352" s="18">
        <f t="shared" si="696"/>
        <v>1.0710892979356033</v>
      </c>
      <c r="FC352" s="18">
        <f t="shared" si="697"/>
        <v>1.0398194455890433</v>
      </c>
      <c r="FD352" s="18">
        <f t="shared" si="698"/>
        <v>1.0089710123815683</v>
      </c>
      <c r="FE352" s="18">
        <f t="shared" si="699"/>
        <v>0.97954866327282453</v>
      </c>
      <c r="FF352" s="18">
        <f t="shared" si="700"/>
        <v>0.95057211544832276</v>
      </c>
      <c r="FG352" s="18">
        <f t="shared" si="701"/>
        <v>0.92282827228455011</v>
      </c>
      <c r="FH352" s="18">
        <f t="shared" si="702"/>
        <v>0.89569628851479777</v>
      </c>
      <c r="FI352" s="18">
        <f t="shared" si="703"/>
        <v>0.86989277407265564</v>
      </c>
      <c r="FJ352" s="18">
        <f t="shared" si="704"/>
        <v>0.84454677369758391</v>
      </c>
      <c r="FK352" s="18">
        <f t="shared" si="705"/>
        <v>0.82046781022004112</v>
      </c>
      <c r="FL352" s="18">
        <f t="shared" si="706"/>
        <v>0.79683887162955425</v>
      </c>
      <c r="FM352" s="18">
        <f t="shared" si="707"/>
        <v>0.77441089891932169</v>
      </c>
      <c r="FN352" s="18">
        <f t="shared" si="708"/>
        <v>0.75241948248651891</v>
      </c>
      <c r="FO352" s="18">
        <f t="shared" si="709"/>
        <v>0.7314473937812499</v>
      </c>
      <c r="FP352" s="18">
        <f t="shared" si="710"/>
        <v>0.71101142626762948</v>
      </c>
      <c r="FQ352" s="18">
        <f t="shared" si="711"/>
        <v>0.69163860073432615</v>
      </c>
      <c r="FR352" s="18">
        <f t="shared" si="712"/>
        <v>0.6726640069776012</v>
      </c>
      <c r="FS352" s="18">
        <f t="shared" si="713"/>
        <v>0.65468410172373082</v>
      </c>
      <c r="FT352" s="18">
        <f t="shared" si="714"/>
        <v>0.63708015247057892</v>
      </c>
      <c r="FU352" s="18">
        <f t="shared" si="715"/>
        <v>0.62040413707599606</v>
      </c>
      <c r="FV352" s="18">
        <f t="shared" si="716"/>
        <v>0.60408095334566736</v>
      </c>
      <c r="FW352" s="18">
        <f t="shared" si="717"/>
        <v>0.58853756378575439</v>
      </c>
      <c r="FX352" s="18">
        <f t="shared" si="718"/>
        <v>0.57341065222792831</v>
      </c>
      <c r="FY352" s="18">
        <f t="shared" si="719"/>
        <v>0.55908575444977404</v>
      </c>
      <c r="FZ352" s="18">
        <f t="shared" si="720"/>
        <v>0.54506731297576183</v>
      </c>
      <c r="GA352" s="18">
        <f t="shared" si="721"/>
        <v>0.53179269546335284</v>
      </c>
      <c r="GB352" s="18">
        <f t="shared" si="722"/>
        <v>0.51880219756831425</v>
      </c>
      <c r="GC352" s="18">
        <f t="shared" si="723"/>
        <v>21.832847069158298</v>
      </c>
      <c r="GD352" s="18">
        <f t="shared" si="724"/>
        <v>0</v>
      </c>
      <c r="GE352" s="18">
        <f t="shared" si="725"/>
        <v>0</v>
      </c>
    </row>
    <row r="353" spans="1:187" x14ac:dyDescent="0.2">
      <c r="A353">
        <v>350</v>
      </c>
      <c r="B353" s="16">
        <f>Bonds!B353</f>
        <v>56933</v>
      </c>
      <c r="C353" s="17">
        <f>Bonds!C353</f>
        <v>4.625</v>
      </c>
      <c r="D353">
        <f>Bonds!Q353</f>
        <v>59</v>
      </c>
      <c r="E353">
        <f t="shared" si="605"/>
        <v>0</v>
      </c>
      <c r="F353" s="16">
        <f>IF(1&gt;$D353,"",IF($E353=1,EOMONTH(EDATE(Bonds!$I353,6*(1-1)),0),EDATE(Bonds!$I353,6*(1-1))))</f>
        <v>46341</v>
      </c>
      <c r="G353" s="16">
        <f>IF(2&gt;$D353,"",IF($E353=1,EOMONTH(EDATE(Bonds!$I353,6*(2-1)),0),EDATE(Bonds!$I353,6*(2-1))))</f>
        <v>46522</v>
      </c>
      <c r="H353" s="16">
        <f>IF(3&gt;$D353,"",IF($E353=1,EOMONTH(EDATE(Bonds!$I353,6*(3-1)),0),EDATE(Bonds!$I353,6*(3-1))))</f>
        <v>46706</v>
      </c>
      <c r="I353" s="16">
        <f>IF(4&gt;$D353,"",IF($E353=1,EOMONTH(EDATE(Bonds!$I353,6*(4-1)),0),EDATE(Bonds!$I353,6*(4-1))))</f>
        <v>46888</v>
      </c>
      <c r="J353" s="16">
        <f>IF(5&gt;$D353,"",IF($E353=1,EOMONTH(EDATE(Bonds!$I353,6*(5-1)),0),EDATE(Bonds!$I353,6*(5-1))))</f>
        <v>47072</v>
      </c>
      <c r="K353" s="16">
        <f>IF(6&gt;$D353,"",IF($E353=1,EOMONTH(EDATE(Bonds!$I353,6*(6-1)),0),EDATE(Bonds!$I353,6*(6-1))))</f>
        <v>47253</v>
      </c>
      <c r="L353" s="16">
        <f>IF(7&gt;$D353,"",IF($E353=1,EOMONTH(EDATE(Bonds!$I353,6*(7-1)),0),EDATE(Bonds!$I353,6*(7-1))))</f>
        <v>47437</v>
      </c>
      <c r="M353" s="16">
        <f>IF(8&gt;$D353,"",IF($E353=1,EOMONTH(EDATE(Bonds!$I353,6*(8-1)),0),EDATE(Bonds!$I353,6*(8-1))))</f>
        <v>47618</v>
      </c>
      <c r="N353" s="16">
        <f>IF(9&gt;$D353,"",IF($E353=1,EOMONTH(EDATE(Bonds!$I353,6*(9-1)),0),EDATE(Bonds!$I353,6*(9-1))))</f>
        <v>47802</v>
      </c>
      <c r="O353" s="16">
        <f>IF(10&gt;$D353,"",IF($E353=1,EOMONTH(EDATE(Bonds!$I353,6*(10-1)),0),EDATE(Bonds!$I353,6*(10-1))))</f>
        <v>47983</v>
      </c>
      <c r="P353" s="16">
        <f>IF(11&gt;$D353,"",IF($E353=1,EOMONTH(EDATE(Bonds!$I353,6*(11-1)),0),EDATE(Bonds!$I353,6*(11-1))))</f>
        <v>48167</v>
      </c>
      <c r="Q353" s="16">
        <f>IF(12&gt;$D353,"",IF($E353=1,EOMONTH(EDATE(Bonds!$I353,6*(12-1)),0),EDATE(Bonds!$I353,6*(12-1))))</f>
        <v>48349</v>
      </c>
      <c r="R353" s="16">
        <f>IF(13&gt;$D353,"",IF($E353=1,EOMONTH(EDATE(Bonds!$I353,6*(13-1)),0),EDATE(Bonds!$I353,6*(13-1))))</f>
        <v>48533</v>
      </c>
      <c r="S353" s="16">
        <f>IF(14&gt;$D353,"",IF($E353=1,EOMONTH(EDATE(Bonds!$I353,6*(14-1)),0),EDATE(Bonds!$I353,6*(14-1))))</f>
        <v>48714</v>
      </c>
      <c r="T353" s="16">
        <f>IF(15&gt;$D353,"",IF($E353=1,EOMONTH(EDATE(Bonds!$I353,6*(15-1)),0),EDATE(Bonds!$I353,6*(15-1))))</f>
        <v>48898</v>
      </c>
      <c r="U353" s="16">
        <f>IF(16&gt;$D353,"",IF($E353=1,EOMONTH(EDATE(Bonds!$I353,6*(16-1)),0),EDATE(Bonds!$I353,6*(16-1))))</f>
        <v>49079</v>
      </c>
      <c r="V353" s="16">
        <f>IF(17&gt;$D353,"",IF($E353=1,EOMONTH(EDATE(Bonds!$I353,6*(17-1)),0),EDATE(Bonds!$I353,6*(17-1))))</f>
        <v>49263</v>
      </c>
      <c r="W353" s="16">
        <f>IF(18&gt;$D353,"",IF($E353=1,EOMONTH(EDATE(Bonds!$I353,6*(18-1)),0),EDATE(Bonds!$I353,6*(18-1))))</f>
        <v>49444</v>
      </c>
      <c r="X353" s="16">
        <f>IF(19&gt;$D353,"",IF($E353=1,EOMONTH(EDATE(Bonds!$I353,6*(19-1)),0),EDATE(Bonds!$I353,6*(19-1))))</f>
        <v>49628</v>
      </c>
      <c r="Y353" s="16">
        <f>IF(20&gt;$D353,"",IF($E353=1,EOMONTH(EDATE(Bonds!$I353,6*(20-1)),0),EDATE(Bonds!$I353,6*(20-1))))</f>
        <v>49810</v>
      </c>
      <c r="Z353" s="16">
        <f>IF(21&gt;$D353,"",IF($E353=1,EOMONTH(EDATE(Bonds!$I353,6*(21-1)),0),EDATE(Bonds!$I353,6*(21-1))))</f>
        <v>49994</v>
      </c>
      <c r="AA353" s="16">
        <f>IF(22&gt;$D353,"",IF($E353=1,EOMONTH(EDATE(Bonds!$I353,6*(22-1)),0),EDATE(Bonds!$I353,6*(22-1))))</f>
        <v>50175</v>
      </c>
      <c r="AB353" s="16">
        <f>IF(23&gt;$D353,"",IF($E353=1,EOMONTH(EDATE(Bonds!$I353,6*(23-1)),0),EDATE(Bonds!$I353,6*(23-1))))</f>
        <v>50359</v>
      </c>
      <c r="AC353" s="16">
        <f>IF(24&gt;$D353,"",IF($E353=1,EOMONTH(EDATE(Bonds!$I353,6*(24-1)),0),EDATE(Bonds!$I353,6*(24-1))))</f>
        <v>50540</v>
      </c>
      <c r="AD353" s="16">
        <f>IF(25&gt;$D353,"",IF($E353=1,EOMONTH(EDATE(Bonds!$I353,6*(25-1)),0),EDATE(Bonds!$I353,6*(25-1))))</f>
        <v>50724</v>
      </c>
      <c r="AE353" s="16">
        <f>IF(26&gt;$D353,"",IF($E353=1,EOMONTH(EDATE(Bonds!$I353,6*(26-1)),0),EDATE(Bonds!$I353,6*(26-1))))</f>
        <v>50905</v>
      </c>
      <c r="AF353" s="16">
        <f>IF(27&gt;$D353,"",IF($E353=1,EOMONTH(EDATE(Bonds!$I353,6*(27-1)),0),EDATE(Bonds!$I353,6*(27-1))))</f>
        <v>51089</v>
      </c>
      <c r="AG353" s="16">
        <f>IF(28&gt;$D353,"",IF($E353=1,EOMONTH(EDATE(Bonds!$I353,6*(28-1)),0),EDATE(Bonds!$I353,6*(28-1))))</f>
        <v>51271</v>
      </c>
      <c r="AH353" s="16">
        <f>IF(29&gt;$D353,"",IF($E353=1,EOMONTH(EDATE(Bonds!$I353,6*(29-1)),0),EDATE(Bonds!$I353,6*(29-1))))</f>
        <v>51455</v>
      </c>
      <c r="AI353" s="16">
        <f>IF(30&gt;$D353,"",IF($E353=1,EOMONTH(EDATE(Bonds!$I353,6*(30-1)),0),EDATE(Bonds!$I353,6*(30-1))))</f>
        <v>51636</v>
      </c>
      <c r="AJ353" s="16">
        <f>IF(31&gt;$D353,"",IF($E353=1,EOMONTH(EDATE(Bonds!$I353,6*(31-1)),0),EDATE(Bonds!$I353,6*(31-1))))</f>
        <v>51820</v>
      </c>
      <c r="AK353" s="16">
        <f>IF(32&gt;$D353,"",IF($E353=1,EOMONTH(EDATE(Bonds!$I353,6*(32-1)),0),EDATE(Bonds!$I353,6*(32-1))))</f>
        <v>52001</v>
      </c>
      <c r="AL353" s="16">
        <f>IF(33&gt;$D353,"",IF($E353=1,EOMONTH(EDATE(Bonds!$I353,6*(33-1)),0),EDATE(Bonds!$I353,6*(33-1))))</f>
        <v>52185</v>
      </c>
      <c r="AM353" s="16">
        <f>IF(34&gt;$D353,"",IF($E353=1,EOMONTH(EDATE(Bonds!$I353,6*(34-1)),0),EDATE(Bonds!$I353,6*(34-1))))</f>
        <v>52366</v>
      </c>
      <c r="AN353" s="16">
        <f>IF(35&gt;$D353,"",IF($E353=1,EOMONTH(EDATE(Bonds!$I353,6*(35-1)),0),EDATE(Bonds!$I353,6*(35-1))))</f>
        <v>52550</v>
      </c>
      <c r="AO353" s="16">
        <f>IF(36&gt;$D353,"",IF($E353=1,EOMONTH(EDATE(Bonds!$I353,6*(36-1)),0),EDATE(Bonds!$I353,6*(36-1))))</f>
        <v>52732</v>
      </c>
      <c r="AP353" s="16">
        <f>IF(37&gt;$D353,"",IF($E353=1,EOMONTH(EDATE(Bonds!$I353,6*(37-1)),0),EDATE(Bonds!$I353,6*(37-1))))</f>
        <v>52916</v>
      </c>
      <c r="AQ353" s="16">
        <f>IF(38&gt;$D353,"",IF($E353=1,EOMONTH(EDATE(Bonds!$I353,6*(38-1)),0),EDATE(Bonds!$I353,6*(38-1))))</f>
        <v>53097</v>
      </c>
      <c r="AR353" s="16">
        <f>IF(39&gt;$D353,"",IF($E353=1,EOMONTH(EDATE(Bonds!$I353,6*(39-1)),0),EDATE(Bonds!$I353,6*(39-1))))</f>
        <v>53281</v>
      </c>
      <c r="AS353" s="16">
        <f>IF(40&gt;$D353,"",IF($E353=1,EOMONTH(EDATE(Bonds!$I353,6*(40-1)),0),EDATE(Bonds!$I353,6*(40-1))))</f>
        <v>53462</v>
      </c>
      <c r="AT353" s="16">
        <f>IF(41&gt;$D353,"",IF($E353=1,EOMONTH(EDATE(Bonds!$I353,6*(41-1)),0),EDATE(Bonds!$I353,6*(41-1))))</f>
        <v>53646</v>
      </c>
      <c r="AU353" s="16">
        <f>IF(42&gt;$D353,"",IF($E353=1,EOMONTH(EDATE(Bonds!$I353,6*(42-1)),0),EDATE(Bonds!$I353,6*(42-1))))</f>
        <v>53827</v>
      </c>
      <c r="AV353" s="16">
        <f>IF(43&gt;$D353,"",IF($E353=1,EOMONTH(EDATE(Bonds!$I353,6*(43-1)),0),EDATE(Bonds!$I353,6*(43-1))))</f>
        <v>54011</v>
      </c>
      <c r="AW353" s="16">
        <f>IF(44&gt;$D353,"",IF($E353=1,EOMONTH(EDATE(Bonds!$I353,6*(44-1)),0),EDATE(Bonds!$I353,6*(44-1))))</f>
        <v>54193</v>
      </c>
      <c r="AX353" s="16">
        <f>IF(45&gt;$D353,"",IF($E353=1,EOMONTH(EDATE(Bonds!$I353,6*(45-1)),0),EDATE(Bonds!$I353,6*(45-1))))</f>
        <v>54377</v>
      </c>
      <c r="AY353" s="16">
        <f>IF(46&gt;$D353,"",IF($E353=1,EOMONTH(EDATE(Bonds!$I353,6*(46-1)),0),EDATE(Bonds!$I353,6*(46-1))))</f>
        <v>54558</v>
      </c>
      <c r="AZ353" s="16">
        <f>IF(47&gt;$D353,"",IF($E353=1,EOMONTH(EDATE(Bonds!$I353,6*(47-1)),0),EDATE(Bonds!$I353,6*(47-1))))</f>
        <v>54742</v>
      </c>
      <c r="BA353" s="16">
        <f>IF(48&gt;$D353,"",IF($E353=1,EOMONTH(EDATE(Bonds!$I353,6*(48-1)),0),EDATE(Bonds!$I353,6*(48-1))))</f>
        <v>54923</v>
      </c>
      <c r="BB353" s="16">
        <f>IF(49&gt;$D353,"",IF($E353=1,EOMONTH(EDATE(Bonds!$I353,6*(49-1)),0),EDATE(Bonds!$I353,6*(49-1))))</f>
        <v>55107</v>
      </c>
      <c r="BC353" s="16">
        <f>IF(50&gt;$D353,"",IF($E353=1,EOMONTH(EDATE(Bonds!$I353,6*(50-1)),0),EDATE(Bonds!$I353,6*(50-1))))</f>
        <v>55288</v>
      </c>
      <c r="BD353" s="16">
        <f>IF(51&gt;$D353,"",IF($E353=1,EOMONTH(EDATE(Bonds!$I353,6*(51-1)),0),EDATE(Bonds!$I353,6*(51-1))))</f>
        <v>55472</v>
      </c>
      <c r="BE353" s="16">
        <f>IF(52&gt;$D353,"",IF($E353=1,EOMONTH(EDATE(Bonds!$I353,6*(52-1)),0),EDATE(Bonds!$I353,6*(52-1))))</f>
        <v>55654</v>
      </c>
      <c r="BF353" s="16">
        <f>IF(53&gt;$D353,"",IF($E353=1,EOMONTH(EDATE(Bonds!$I353,6*(53-1)),0),EDATE(Bonds!$I353,6*(53-1))))</f>
        <v>55838</v>
      </c>
      <c r="BG353" s="16">
        <f>IF(54&gt;$D353,"",IF($E353=1,EOMONTH(EDATE(Bonds!$I353,6*(54-1)),0),EDATE(Bonds!$I353,6*(54-1))))</f>
        <v>56019</v>
      </c>
      <c r="BH353" s="16">
        <f>IF(55&gt;$D353,"",IF($E353=1,EOMONTH(EDATE(Bonds!$I353,6*(55-1)),0),EDATE(Bonds!$I353,6*(55-1))))</f>
        <v>56203</v>
      </c>
      <c r="BI353" s="16">
        <f>IF(56&gt;$D353,"",IF($E353=1,EOMONTH(EDATE(Bonds!$I353,6*(56-1)),0),EDATE(Bonds!$I353,6*(56-1))))</f>
        <v>56384</v>
      </c>
      <c r="BJ353" s="16">
        <f>IF(57&gt;$D353,"",IF($E353=1,EOMONTH(EDATE(Bonds!$I353,6*(57-1)),0),EDATE(Bonds!$I353,6*(57-1))))</f>
        <v>56568</v>
      </c>
      <c r="BK353" s="16">
        <f>IF(58&gt;$D353,"",IF($E353=1,EOMONTH(EDATE(Bonds!$I353,6*(58-1)),0),EDATE(Bonds!$I353,6*(58-1))))</f>
        <v>56749</v>
      </c>
      <c r="BL353" s="16">
        <f>IF(59&gt;$D353,"",IF($E353=1,EOMONTH(EDATE(Bonds!$I353,6*(59-1)),0),EDATE(Bonds!$I353,6*(59-1))))</f>
        <v>56933</v>
      </c>
      <c r="BM353" s="16" t="str">
        <f>IF(60&gt;$D353,"",IF($E353=1,EOMONTH(EDATE(Bonds!$I353,6*(60-1)),0),EDATE(Bonds!$I353,6*(60-1))))</f>
        <v/>
      </c>
      <c r="BO353" s="22">
        <f t="shared" si="606"/>
        <v>3.7565785405683505E-2</v>
      </c>
      <c r="BP353" s="22">
        <f t="shared" si="607"/>
        <v>4.0160676278393273E-2</v>
      </c>
      <c r="BQ353" s="22">
        <f t="shared" si="608"/>
        <v>4.1870554774944578E-2</v>
      </c>
      <c r="BR353" s="22">
        <f t="shared" si="609"/>
        <v>4.2944346408813706E-2</v>
      </c>
      <c r="BS353" s="22">
        <f t="shared" si="610"/>
        <v>4.3623509349526628E-2</v>
      </c>
      <c r="BT353" s="22">
        <f t="shared" si="611"/>
        <v>4.4041581237153717E-2</v>
      </c>
      <c r="BU353" s="22">
        <f t="shared" si="612"/>
        <v>4.4317074211346924E-2</v>
      </c>
      <c r="BV353" s="22">
        <f t="shared" si="613"/>
        <v>4.4510349250378764E-2</v>
      </c>
      <c r="BW353" s="22">
        <f t="shared" si="614"/>
        <v>4.4674613164434704E-2</v>
      </c>
      <c r="BX353" s="22">
        <f t="shared" si="615"/>
        <v>4.4833625781918747E-2</v>
      </c>
      <c r="BY353" s="22">
        <f t="shared" si="616"/>
        <v>4.5010512910652625E-2</v>
      </c>
      <c r="BZ353" s="22">
        <f t="shared" si="617"/>
        <v>4.5210114329299472E-2</v>
      </c>
      <c r="CA353" s="22">
        <f t="shared" si="618"/>
        <v>4.5440922075908718E-2</v>
      </c>
      <c r="CB353" s="22">
        <f t="shared" si="619"/>
        <v>4.5696854602848114E-2</v>
      </c>
      <c r="CC353" s="22">
        <f t="shared" si="620"/>
        <v>4.5984524498779974E-2</v>
      </c>
      <c r="CD353" s="22">
        <f t="shared" si="621"/>
        <v>4.6291383442721178E-2</v>
      </c>
      <c r="CE353" s="22">
        <f t="shared" si="622"/>
        <v>4.6623645537634352E-2</v>
      </c>
      <c r="CF353" s="22">
        <f t="shared" si="623"/>
        <v>4.6966325803694697E-2</v>
      </c>
      <c r="CG353" s="22">
        <f t="shared" si="624"/>
        <v>4.7326545055286634E-2</v>
      </c>
      <c r="CH353" s="22">
        <f t="shared" si="625"/>
        <v>4.7690605889772114E-2</v>
      </c>
      <c r="CI353" s="22">
        <f t="shared" si="626"/>
        <v>4.8062733545475515E-2</v>
      </c>
      <c r="CJ353" s="22">
        <f t="shared" si="627"/>
        <v>4.8429443223478592E-2</v>
      </c>
      <c r="CK353" s="22">
        <f t="shared" si="628"/>
        <v>4.8799858255796857E-2</v>
      </c>
      <c r="CL353" s="22">
        <f t="shared" si="629"/>
        <v>4.9159299064806136E-2</v>
      </c>
      <c r="CM353" s="22">
        <f t="shared" si="630"/>
        <v>4.9517382545170303E-2</v>
      </c>
      <c r="CN353" s="22">
        <f t="shared" si="631"/>
        <v>4.986051383334713E-2</v>
      </c>
      <c r="CO353" s="22">
        <f t="shared" si="632"/>
        <v>5.0198416914347857E-2</v>
      </c>
      <c r="CP353" s="22">
        <f t="shared" si="633"/>
        <v>5.0520467743513063E-2</v>
      </c>
      <c r="CQ353" s="22">
        <f t="shared" si="634"/>
        <v>5.0832622154490456E-2</v>
      </c>
      <c r="CR353" s="22">
        <f t="shared" si="635"/>
        <v>5.1125631182393605E-2</v>
      </c>
      <c r="CS353" s="22">
        <f t="shared" si="636"/>
        <v>5.140851143245688E-2</v>
      </c>
      <c r="CT353" s="22">
        <f t="shared" si="637"/>
        <v>5.1671525730408396E-2</v>
      </c>
      <c r="CU353" s="22">
        <f t="shared" si="638"/>
        <v>5.1923018464972291E-2</v>
      </c>
      <c r="CV353" s="22">
        <f t="shared" si="639"/>
        <v>5.2154549575212379E-2</v>
      </c>
      <c r="CW353" s="22">
        <f t="shared" si="640"/>
        <v>5.2373661446977436E-2</v>
      </c>
      <c r="CX353" s="22">
        <f t="shared" si="641"/>
        <v>5.2574231354615371E-2</v>
      </c>
      <c r="CY353" s="22">
        <f t="shared" si="642"/>
        <v>5.2760712961394216E-2</v>
      </c>
      <c r="CZ353" s="22">
        <f t="shared" si="643"/>
        <v>5.29282837997146E-2</v>
      </c>
      <c r="DA353" s="22">
        <f t="shared" si="644"/>
        <v>5.3082672355175761E-2</v>
      </c>
      <c r="DB353" s="22">
        <f t="shared" si="645"/>
        <v>5.3219062249532649E-2</v>
      </c>
      <c r="DC353" s="22">
        <f t="shared" si="646"/>
        <v>5.3342238524867601E-2</v>
      </c>
      <c r="DD353" s="22">
        <f t="shared" si="647"/>
        <v>5.3448475761631316E-2</v>
      </c>
      <c r="DE353" s="22">
        <f t="shared" si="648"/>
        <v>5.3541620883853808E-2</v>
      </c>
      <c r="DF353" s="22">
        <f t="shared" si="649"/>
        <v>5.3619365202149487E-2</v>
      </c>
      <c r="DG353" s="22">
        <f t="shared" si="650"/>
        <v>5.3683784107770652E-2</v>
      </c>
      <c r="DH353" s="22">
        <f t="shared" si="651"/>
        <v>5.3733613326575724E-2</v>
      </c>
      <c r="DI353" s="22">
        <f t="shared" si="652"/>
        <v>5.377089329950533E-2</v>
      </c>
      <c r="DJ353" s="22">
        <f t="shared" si="653"/>
        <v>5.3794795486645806E-2</v>
      </c>
      <c r="DK353" s="22">
        <f t="shared" si="654"/>
        <v>5.3806512386313586E-2</v>
      </c>
      <c r="DL353" s="22">
        <f t="shared" si="655"/>
        <v>5.3806055630081624E-2</v>
      </c>
      <c r="DM353" s="22">
        <f t="shared" si="656"/>
        <v>5.3793812882559404E-2</v>
      </c>
      <c r="DN353" s="22">
        <f t="shared" si="657"/>
        <v>5.3770417737249027E-2</v>
      </c>
      <c r="DO353" s="22">
        <f t="shared" si="658"/>
        <v>5.3735756793913347E-2</v>
      </c>
      <c r="DP353" s="22">
        <f t="shared" si="659"/>
        <v>5.3691248666006781E-2</v>
      </c>
      <c r="DQ353" s="22">
        <f t="shared" si="660"/>
        <v>5.3635808367643062E-2</v>
      </c>
      <c r="DR353" s="22">
        <f t="shared" si="661"/>
        <v>5.3571620238499637E-2</v>
      </c>
      <c r="DS353" s="22">
        <f t="shared" si="662"/>
        <v>5.3496935082952536E-2</v>
      </c>
      <c r="DT353" s="22">
        <f t="shared" si="663"/>
        <v>5.3414551991317775E-2</v>
      </c>
      <c r="DU353" s="22">
        <f t="shared" si="664"/>
        <v>5.3322104512626443E-2</v>
      </c>
      <c r="DV353" s="22" t="str">
        <f t="shared" si="665"/>
        <v/>
      </c>
      <c r="DX353" s="18">
        <f t="shared" si="666"/>
        <v>2.2963723373005833</v>
      </c>
      <c r="DY353" s="18">
        <f t="shared" si="667"/>
        <v>2.2500038045703925</v>
      </c>
      <c r="DZ353" s="18">
        <f t="shared" si="668"/>
        <v>2.2004416581445319</v>
      </c>
      <c r="EA353" s="18">
        <f t="shared" si="669"/>
        <v>2.1510818639148002</v>
      </c>
      <c r="EB353" s="18">
        <f t="shared" si="670"/>
        <v>2.1018870483582104</v>
      </c>
      <c r="EC353" s="18">
        <f t="shared" si="671"/>
        <v>2.0545987251813349</v>
      </c>
      <c r="ED353" s="18">
        <f t="shared" si="672"/>
        <v>2.007720942864478</v>
      </c>
      <c r="EE353" s="18">
        <f t="shared" si="673"/>
        <v>1.9626814049991219</v>
      </c>
      <c r="EF353" s="18">
        <f t="shared" si="674"/>
        <v>1.917812857316004</v>
      </c>
      <c r="EG353" s="18">
        <f t="shared" si="675"/>
        <v>1.8743964690104642</v>
      </c>
      <c r="EH353" s="18">
        <f t="shared" si="676"/>
        <v>1.830827021647802</v>
      </c>
      <c r="EI353" s="18">
        <f t="shared" si="677"/>
        <v>1.7881631569854421</v>
      </c>
      <c r="EJ353" s="18">
        <f t="shared" si="678"/>
        <v>1.7453741766794886</v>
      </c>
      <c r="EK353" s="18">
        <f t="shared" si="679"/>
        <v>1.7035659136510473</v>
      </c>
      <c r="EL353" s="18">
        <f t="shared" si="680"/>
        <v>1.6613301372501592</v>
      </c>
      <c r="EM353" s="18">
        <f t="shared" si="681"/>
        <v>1.6200487697608006</v>
      </c>
      <c r="EN353" s="18">
        <f t="shared" si="682"/>
        <v>1.5783792115278341</v>
      </c>
      <c r="EO353" s="18">
        <f t="shared" si="683"/>
        <v>1.5377206041897673</v>
      </c>
      <c r="EP353" s="18">
        <f t="shared" si="684"/>
        <v>1.4967767477217377</v>
      </c>
      <c r="EQ353" s="18">
        <f t="shared" si="685"/>
        <v>1.4567204186788218</v>
      </c>
      <c r="ER353" s="18">
        <f t="shared" si="686"/>
        <v>1.4167317943369819</v>
      </c>
      <c r="ES353" s="18">
        <f t="shared" si="687"/>
        <v>1.3779522768873553</v>
      </c>
      <c r="ET353" s="18">
        <f t="shared" si="688"/>
        <v>1.3391541381002203</v>
      </c>
      <c r="EU353" s="18">
        <f t="shared" si="689"/>
        <v>1.3016553256349861</v>
      </c>
      <c r="EV353" s="18">
        <f t="shared" si="690"/>
        <v>1.2642618719940335</v>
      </c>
      <c r="EW353" s="18">
        <f t="shared" si="691"/>
        <v>1.2282357366250158</v>
      </c>
      <c r="EX353" s="18">
        <f t="shared" si="692"/>
        <v>1.1924203474445791</v>
      </c>
      <c r="EY353" s="18">
        <f t="shared" si="693"/>
        <v>1.1578268152555333</v>
      </c>
      <c r="EZ353" s="18">
        <f t="shared" si="694"/>
        <v>1.1237206890097489</v>
      </c>
      <c r="FA353" s="18">
        <f t="shared" si="695"/>
        <v>1.0910413286574234</v>
      </c>
      <c r="FB353" s="18">
        <f t="shared" si="696"/>
        <v>1.0587200323823149</v>
      </c>
      <c r="FC353" s="18">
        <f t="shared" si="697"/>
        <v>1.0278200992580599</v>
      </c>
      <c r="FD353" s="18">
        <f t="shared" si="698"/>
        <v>0.99732213800325509</v>
      </c>
      <c r="FE353" s="18">
        <f t="shared" si="699"/>
        <v>0.96822133637836061</v>
      </c>
      <c r="FF353" s="18">
        <f t="shared" si="700"/>
        <v>0.93954994808687908</v>
      </c>
      <c r="FG353" s="18">
        <f t="shared" si="701"/>
        <v>0.91208814251146697</v>
      </c>
      <c r="FH353" s="18">
        <f t="shared" si="702"/>
        <v>0.88522291397502406</v>
      </c>
      <c r="FI353" s="18">
        <f t="shared" si="703"/>
        <v>0.85966525562277818</v>
      </c>
      <c r="FJ353" s="18">
        <f t="shared" si="704"/>
        <v>0.83455375777244645</v>
      </c>
      <c r="FK353" s="18">
        <f t="shared" si="705"/>
        <v>0.8106915521869219</v>
      </c>
      <c r="FL353" s="18">
        <f t="shared" si="706"/>
        <v>0.78726998947843418</v>
      </c>
      <c r="FM353" s="18">
        <f t="shared" si="707"/>
        <v>0.76503430227089153</v>
      </c>
      <c r="FN353" s="18">
        <f t="shared" si="708"/>
        <v>0.74322743881822906</v>
      </c>
      <c r="FO353" s="18">
        <f t="shared" si="709"/>
        <v>0.72242795278469674</v>
      </c>
      <c r="FP353" s="18">
        <f t="shared" si="710"/>
        <v>0.70215725108383642</v>
      </c>
      <c r="FQ353" s="18">
        <f t="shared" si="711"/>
        <v>0.68293866593363695</v>
      </c>
      <c r="FR353" s="18">
        <f t="shared" si="712"/>
        <v>0.66411307411630249</v>
      </c>
      <c r="FS353" s="18">
        <f t="shared" si="713"/>
        <v>0.64627267216029027</v>
      </c>
      <c r="FT353" s="18">
        <f t="shared" si="714"/>
        <v>0.62880390701086442</v>
      </c>
      <c r="FU353" s="18">
        <f t="shared" si="715"/>
        <v>0.61225484072282677</v>
      </c>
      <c r="FV353" s="18">
        <f t="shared" si="716"/>
        <v>0.59605503561427686</v>
      </c>
      <c r="FW353" s="18">
        <f t="shared" si="717"/>
        <v>0.58062846394051704</v>
      </c>
      <c r="FX353" s="18">
        <f t="shared" si="718"/>
        <v>0.56561475347289614</v>
      </c>
      <c r="FY353" s="18">
        <f t="shared" si="719"/>
        <v>0.55139673669145661</v>
      </c>
      <c r="FZ353" s="18">
        <f t="shared" si="720"/>
        <v>0.53748270726085057</v>
      </c>
      <c r="GA353" s="18">
        <f t="shared" si="721"/>
        <v>0.52430690162679505</v>
      </c>
      <c r="GB353" s="18">
        <f t="shared" si="722"/>
        <v>0.51141314483622835</v>
      </c>
      <c r="GC353" s="18">
        <f t="shared" si="723"/>
        <v>0.49920341432071513</v>
      </c>
      <c r="GD353" s="18">
        <f t="shared" si="724"/>
        <v>21.557725139151209</v>
      </c>
      <c r="GE353" s="18">
        <f t="shared" si="725"/>
        <v>0</v>
      </c>
    </row>
    <row r="354" spans="1:187" x14ac:dyDescent="0.2">
      <c r="A354">
        <v>351</v>
      </c>
      <c r="B354" s="16">
        <f>Bonds!B354</f>
        <v>57025</v>
      </c>
      <c r="C354" s="17">
        <f>Bonds!C354</f>
        <v>4.75</v>
      </c>
      <c r="D354">
        <f>Bonds!Q354</f>
        <v>59</v>
      </c>
      <c r="E354">
        <f t="shared" si="605"/>
        <v>0</v>
      </c>
      <c r="F354" s="16">
        <f>IF(1&gt;$D354,"",IF($E354=1,EOMONTH(EDATE(Bonds!$I354,6*(1-1)),0),EDATE(Bonds!$I354,6*(1-1))))</f>
        <v>46433</v>
      </c>
      <c r="G354" s="16">
        <f>IF(2&gt;$D354,"",IF($E354=1,EOMONTH(EDATE(Bonds!$I354,6*(2-1)),0),EDATE(Bonds!$I354,6*(2-1))))</f>
        <v>46614</v>
      </c>
      <c r="H354" s="16">
        <f>IF(3&gt;$D354,"",IF($E354=1,EOMONTH(EDATE(Bonds!$I354,6*(3-1)),0),EDATE(Bonds!$I354,6*(3-1))))</f>
        <v>46798</v>
      </c>
      <c r="I354" s="16">
        <f>IF(4&gt;$D354,"",IF($E354=1,EOMONTH(EDATE(Bonds!$I354,6*(4-1)),0),EDATE(Bonds!$I354,6*(4-1))))</f>
        <v>46980</v>
      </c>
      <c r="J354" s="16">
        <f>IF(5&gt;$D354,"",IF($E354=1,EOMONTH(EDATE(Bonds!$I354,6*(5-1)),0),EDATE(Bonds!$I354,6*(5-1))))</f>
        <v>47164</v>
      </c>
      <c r="K354" s="16">
        <f>IF(6&gt;$D354,"",IF($E354=1,EOMONTH(EDATE(Bonds!$I354,6*(6-1)),0),EDATE(Bonds!$I354,6*(6-1))))</f>
        <v>47345</v>
      </c>
      <c r="L354" s="16">
        <f>IF(7&gt;$D354,"",IF($E354=1,EOMONTH(EDATE(Bonds!$I354,6*(7-1)),0),EDATE(Bonds!$I354,6*(7-1))))</f>
        <v>47529</v>
      </c>
      <c r="M354" s="16">
        <f>IF(8&gt;$D354,"",IF($E354=1,EOMONTH(EDATE(Bonds!$I354,6*(8-1)),0),EDATE(Bonds!$I354,6*(8-1))))</f>
        <v>47710</v>
      </c>
      <c r="N354" s="16">
        <f>IF(9&gt;$D354,"",IF($E354=1,EOMONTH(EDATE(Bonds!$I354,6*(9-1)),0),EDATE(Bonds!$I354,6*(9-1))))</f>
        <v>47894</v>
      </c>
      <c r="O354" s="16">
        <f>IF(10&gt;$D354,"",IF($E354=1,EOMONTH(EDATE(Bonds!$I354,6*(10-1)),0),EDATE(Bonds!$I354,6*(10-1))))</f>
        <v>48075</v>
      </c>
      <c r="P354" s="16">
        <f>IF(11&gt;$D354,"",IF($E354=1,EOMONTH(EDATE(Bonds!$I354,6*(11-1)),0),EDATE(Bonds!$I354,6*(11-1))))</f>
        <v>48259</v>
      </c>
      <c r="Q354" s="16">
        <f>IF(12&gt;$D354,"",IF($E354=1,EOMONTH(EDATE(Bonds!$I354,6*(12-1)),0),EDATE(Bonds!$I354,6*(12-1))))</f>
        <v>48441</v>
      </c>
      <c r="R354" s="16">
        <f>IF(13&gt;$D354,"",IF($E354=1,EOMONTH(EDATE(Bonds!$I354,6*(13-1)),0),EDATE(Bonds!$I354,6*(13-1))))</f>
        <v>48625</v>
      </c>
      <c r="S354" s="16">
        <f>IF(14&gt;$D354,"",IF($E354=1,EOMONTH(EDATE(Bonds!$I354,6*(14-1)),0),EDATE(Bonds!$I354,6*(14-1))))</f>
        <v>48806</v>
      </c>
      <c r="T354" s="16">
        <f>IF(15&gt;$D354,"",IF($E354=1,EOMONTH(EDATE(Bonds!$I354,6*(15-1)),0),EDATE(Bonds!$I354,6*(15-1))))</f>
        <v>48990</v>
      </c>
      <c r="U354" s="16">
        <f>IF(16&gt;$D354,"",IF($E354=1,EOMONTH(EDATE(Bonds!$I354,6*(16-1)),0),EDATE(Bonds!$I354,6*(16-1))))</f>
        <v>49171</v>
      </c>
      <c r="V354" s="16">
        <f>IF(17&gt;$D354,"",IF($E354=1,EOMONTH(EDATE(Bonds!$I354,6*(17-1)),0),EDATE(Bonds!$I354,6*(17-1))))</f>
        <v>49355</v>
      </c>
      <c r="W354" s="16">
        <f>IF(18&gt;$D354,"",IF($E354=1,EOMONTH(EDATE(Bonds!$I354,6*(18-1)),0),EDATE(Bonds!$I354,6*(18-1))))</f>
        <v>49536</v>
      </c>
      <c r="X354" s="16">
        <f>IF(19&gt;$D354,"",IF($E354=1,EOMONTH(EDATE(Bonds!$I354,6*(19-1)),0),EDATE(Bonds!$I354,6*(19-1))))</f>
        <v>49720</v>
      </c>
      <c r="Y354" s="16">
        <f>IF(20&gt;$D354,"",IF($E354=1,EOMONTH(EDATE(Bonds!$I354,6*(20-1)),0),EDATE(Bonds!$I354,6*(20-1))))</f>
        <v>49902</v>
      </c>
      <c r="Z354" s="16">
        <f>IF(21&gt;$D354,"",IF($E354=1,EOMONTH(EDATE(Bonds!$I354,6*(21-1)),0),EDATE(Bonds!$I354,6*(21-1))))</f>
        <v>50086</v>
      </c>
      <c r="AA354" s="16">
        <f>IF(22&gt;$D354,"",IF($E354=1,EOMONTH(EDATE(Bonds!$I354,6*(22-1)),0),EDATE(Bonds!$I354,6*(22-1))))</f>
        <v>50267</v>
      </c>
      <c r="AB354" s="16">
        <f>IF(23&gt;$D354,"",IF($E354=1,EOMONTH(EDATE(Bonds!$I354,6*(23-1)),0),EDATE(Bonds!$I354,6*(23-1))))</f>
        <v>50451</v>
      </c>
      <c r="AC354" s="16">
        <f>IF(24&gt;$D354,"",IF($E354=1,EOMONTH(EDATE(Bonds!$I354,6*(24-1)),0),EDATE(Bonds!$I354,6*(24-1))))</f>
        <v>50632</v>
      </c>
      <c r="AD354" s="16">
        <f>IF(25&gt;$D354,"",IF($E354=1,EOMONTH(EDATE(Bonds!$I354,6*(25-1)),0),EDATE(Bonds!$I354,6*(25-1))))</f>
        <v>50816</v>
      </c>
      <c r="AE354" s="16">
        <f>IF(26&gt;$D354,"",IF($E354=1,EOMONTH(EDATE(Bonds!$I354,6*(26-1)),0),EDATE(Bonds!$I354,6*(26-1))))</f>
        <v>50997</v>
      </c>
      <c r="AF354" s="16">
        <f>IF(27&gt;$D354,"",IF($E354=1,EOMONTH(EDATE(Bonds!$I354,6*(27-1)),0),EDATE(Bonds!$I354,6*(27-1))))</f>
        <v>51181</v>
      </c>
      <c r="AG354" s="16">
        <f>IF(28&gt;$D354,"",IF($E354=1,EOMONTH(EDATE(Bonds!$I354,6*(28-1)),0),EDATE(Bonds!$I354,6*(28-1))))</f>
        <v>51363</v>
      </c>
      <c r="AH354" s="16">
        <f>IF(29&gt;$D354,"",IF($E354=1,EOMONTH(EDATE(Bonds!$I354,6*(29-1)),0),EDATE(Bonds!$I354,6*(29-1))))</f>
        <v>51547</v>
      </c>
      <c r="AI354" s="16">
        <f>IF(30&gt;$D354,"",IF($E354=1,EOMONTH(EDATE(Bonds!$I354,6*(30-1)),0),EDATE(Bonds!$I354,6*(30-1))))</f>
        <v>51728</v>
      </c>
      <c r="AJ354" s="16">
        <f>IF(31&gt;$D354,"",IF($E354=1,EOMONTH(EDATE(Bonds!$I354,6*(31-1)),0),EDATE(Bonds!$I354,6*(31-1))))</f>
        <v>51912</v>
      </c>
      <c r="AK354" s="16">
        <f>IF(32&gt;$D354,"",IF($E354=1,EOMONTH(EDATE(Bonds!$I354,6*(32-1)),0),EDATE(Bonds!$I354,6*(32-1))))</f>
        <v>52093</v>
      </c>
      <c r="AL354" s="16">
        <f>IF(33&gt;$D354,"",IF($E354=1,EOMONTH(EDATE(Bonds!$I354,6*(33-1)),0),EDATE(Bonds!$I354,6*(33-1))))</f>
        <v>52277</v>
      </c>
      <c r="AM354" s="16">
        <f>IF(34&gt;$D354,"",IF($E354=1,EOMONTH(EDATE(Bonds!$I354,6*(34-1)),0),EDATE(Bonds!$I354,6*(34-1))))</f>
        <v>52458</v>
      </c>
      <c r="AN354" s="16">
        <f>IF(35&gt;$D354,"",IF($E354=1,EOMONTH(EDATE(Bonds!$I354,6*(35-1)),0),EDATE(Bonds!$I354,6*(35-1))))</f>
        <v>52642</v>
      </c>
      <c r="AO354" s="16">
        <f>IF(36&gt;$D354,"",IF($E354=1,EOMONTH(EDATE(Bonds!$I354,6*(36-1)),0),EDATE(Bonds!$I354,6*(36-1))))</f>
        <v>52824</v>
      </c>
      <c r="AP354" s="16">
        <f>IF(37&gt;$D354,"",IF($E354=1,EOMONTH(EDATE(Bonds!$I354,6*(37-1)),0),EDATE(Bonds!$I354,6*(37-1))))</f>
        <v>53008</v>
      </c>
      <c r="AQ354" s="16">
        <f>IF(38&gt;$D354,"",IF($E354=1,EOMONTH(EDATE(Bonds!$I354,6*(38-1)),0),EDATE(Bonds!$I354,6*(38-1))))</f>
        <v>53189</v>
      </c>
      <c r="AR354" s="16">
        <f>IF(39&gt;$D354,"",IF($E354=1,EOMONTH(EDATE(Bonds!$I354,6*(39-1)),0),EDATE(Bonds!$I354,6*(39-1))))</f>
        <v>53373</v>
      </c>
      <c r="AS354" s="16">
        <f>IF(40&gt;$D354,"",IF($E354=1,EOMONTH(EDATE(Bonds!$I354,6*(40-1)),0),EDATE(Bonds!$I354,6*(40-1))))</f>
        <v>53554</v>
      </c>
      <c r="AT354" s="16">
        <f>IF(41&gt;$D354,"",IF($E354=1,EOMONTH(EDATE(Bonds!$I354,6*(41-1)),0),EDATE(Bonds!$I354,6*(41-1))))</f>
        <v>53738</v>
      </c>
      <c r="AU354" s="16">
        <f>IF(42&gt;$D354,"",IF($E354=1,EOMONTH(EDATE(Bonds!$I354,6*(42-1)),0),EDATE(Bonds!$I354,6*(42-1))))</f>
        <v>53919</v>
      </c>
      <c r="AV354" s="16">
        <f>IF(43&gt;$D354,"",IF($E354=1,EOMONTH(EDATE(Bonds!$I354,6*(43-1)),0),EDATE(Bonds!$I354,6*(43-1))))</f>
        <v>54103</v>
      </c>
      <c r="AW354" s="16">
        <f>IF(44&gt;$D354,"",IF($E354=1,EOMONTH(EDATE(Bonds!$I354,6*(44-1)),0),EDATE(Bonds!$I354,6*(44-1))))</f>
        <v>54285</v>
      </c>
      <c r="AX354" s="16">
        <f>IF(45&gt;$D354,"",IF($E354=1,EOMONTH(EDATE(Bonds!$I354,6*(45-1)),0),EDATE(Bonds!$I354,6*(45-1))))</f>
        <v>54469</v>
      </c>
      <c r="AY354" s="16">
        <f>IF(46&gt;$D354,"",IF($E354=1,EOMONTH(EDATE(Bonds!$I354,6*(46-1)),0),EDATE(Bonds!$I354,6*(46-1))))</f>
        <v>54650</v>
      </c>
      <c r="AZ354" s="16">
        <f>IF(47&gt;$D354,"",IF($E354=1,EOMONTH(EDATE(Bonds!$I354,6*(47-1)),0),EDATE(Bonds!$I354,6*(47-1))))</f>
        <v>54834</v>
      </c>
      <c r="BA354" s="16">
        <f>IF(48&gt;$D354,"",IF($E354=1,EOMONTH(EDATE(Bonds!$I354,6*(48-1)),0),EDATE(Bonds!$I354,6*(48-1))))</f>
        <v>55015</v>
      </c>
      <c r="BB354" s="16">
        <f>IF(49&gt;$D354,"",IF($E354=1,EOMONTH(EDATE(Bonds!$I354,6*(49-1)),0),EDATE(Bonds!$I354,6*(49-1))))</f>
        <v>55199</v>
      </c>
      <c r="BC354" s="16">
        <f>IF(50&gt;$D354,"",IF($E354=1,EOMONTH(EDATE(Bonds!$I354,6*(50-1)),0),EDATE(Bonds!$I354,6*(50-1))))</f>
        <v>55380</v>
      </c>
      <c r="BD354" s="16">
        <f>IF(51&gt;$D354,"",IF($E354=1,EOMONTH(EDATE(Bonds!$I354,6*(51-1)),0),EDATE(Bonds!$I354,6*(51-1))))</f>
        <v>55564</v>
      </c>
      <c r="BE354" s="16">
        <f>IF(52&gt;$D354,"",IF($E354=1,EOMONTH(EDATE(Bonds!$I354,6*(52-1)),0),EDATE(Bonds!$I354,6*(52-1))))</f>
        <v>55746</v>
      </c>
      <c r="BF354" s="16">
        <f>IF(53&gt;$D354,"",IF($E354=1,EOMONTH(EDATE(Bonds!$I354,6*(53-1)),0),EDATE(Bonds!$I354,6*(53-1))))</f>
        <v>55930</v>
      </c>
      <c r="BG354" s="16">
        <f>IF(54&gt;$D354,"",IF($E354=1,EOMONTH(EDATE(Bonds!$I354,6*(54-1)),0),EDATE(Bonds!$I354,6*(54-1))))</f>
        <v>56111</v>
      </c>
      <c r="BH354" s="16">
        <f>IF(55&gt;$D354,"",IF($E354=1,EOMONTH(EDATE(Bonds!$I354,6*(55-1)),0),EDATE(Bonds!$I354,6*(55-1))))</f>
        <v>56295</v>
      </c>
      <c r="BI354" s="16">
        <f>IF(56&gt;$D354,"",IF($E354=1,EOMONTH(EDATE(Bonds!$I354,6*(56-1)),0),EDATE(Bonds!$I354,6*(56-1))))</f>
        <v>56476</v>
      </c>
      <c r="BJ354" s="16">
        <f>IF(57&gt;$D354,"",IF($E354=1,EOMONTH(EDATE(Bonds!$I354,6*(57-1)),0),EDATE(Bonds!$I354,6*(57-1))))</f>
        <v>56660</v>
      </c>
      <c r="BK354" s="16">
        <f>IF(58&gt;$D354,"",IF($E354=1,EOMONTH(EDATE(Bonds!$I354,6*(58-1)),0),EDATE(Bonds!$I354,6*(58-1))))</f>
        <v>56841</v>
      </c>
      <c r="BL354" s="16">
        <f>IF(59&gt;$D354,"",IF($E354=1,EOMONTH(EDATE(Bonds!$I354,6*(59-1)),0),EDATE(Bonds!$I354,6*(59-1))))</f>
        <v>57025</v>
      </c>
      <c r="BM354" s="16" t="str">
        <f>IF(60&gt;$D354,"",IF($E354=1,EOMONTH(EDATE(Bonds!$I354,6*(60-1)),0),EDATE(Bonds!$I354,6*(60-1))))</f>
        <v/>
      </c>
      <c r="BO354" s="22">
        <f t="shared" si="606"/>
        <v>3.9020657449939315E-2</v>
      </c>
      <c r="BP354" s="22">
        <f t="shared" si="607"/>
        <v>4.1110910077221674E-2</v>
      </c>
      <c r="BQ354" s="22">
        <f t="shared" si="608"/>
        <v>4.2474903504774571E-2</v>
      </c>
      <c r="BR354" s="22">
        <f t="shared" si="609"/>
        <v>4.3324176224102208E-2</v>
      </c>
      <c r="BS354" s="22">
        <f t="shared" si="610"/>
        <v>4.3859676958404203E-2</v>
      </c>
      <c r="BT354" s="22">
        <f t="shared" si="611"/>
        <v>4.4193064657407355E-2</v>
      </c>
      <c r="BU354" s="22">
        <f t="shared" si="612"/>
        <v>4.4421617888674783E-2</v>
      </c>
      <c r="BV354" s="22">
        <f t="shared" si="613"/>
        <v>4.4594344852586863E-2</v>
      </c>
      <c r="BW354" s="22">
        <f t="shared" si="614"/>
        <v>4.4754437131412791E-2</v>
      </c>
      <c r="BX354" s="22">
        <f t="shared" si="615"/>
        <v>4.4919387561918309E-2</v>
      </c>
      <c r="BY354" s="22">
        <f t="shared" si="616"/>
        <v>4.5107990909957416E-2</v>
      </c>
      <c r="BZ354" s="22">
        <f t="shared" si="617"/>
        <v>4.5321776780841601E-2</v>
      </c>
      <c r="CA354" s="22">
        <f t="shared" si="618"/>
        <v>4.5567503306295901E-2</v>
      </c>
      <c r="CB354" s="22">
        <f t="shared" si="619"/>
        <v>4.583740404551357E-2</v>
      </c>
      <c r="CC354" s="22">
        <f t="shared" si="620"/>
        <v>4.6137769365832942E-2</v>
      </c>
      <c r="CD354" s="22">
        <f t="shared" si="621"/>
        <v>4.645521716226661E-2</v>
      </c>
      <c r="CE354" s="22">
        <f t="shared" si="622"/>
        <v>4.6796125322790962E-2</v>
      </c>
      <c r="CF354" s="22">
        <f t="shared" si="623"/>
        <v>4.7145200785802852E-2</v>
      </c>
      <c r="CG354" s="22">
        <f t="shared" si="624"/>
        <v>4.7509852279928627E-2</v>
      </c>
      <c r="CH354" s="22">
        <f t="shared" si="625"/>
        <v>4.7876381656252784E-2</v>
      </c>
      <c r="CI354" s="22">
        <f t="shared" si="626"/>
        <v>4.8249241487260196E-2</v>
      </c>
      <c r="CJ354" s="22">
        <f t="shared" si="627"/>
        <v>4.8615125031018294E-2</v>
      </c>
      <c r="CK354" s="22">
        <f t="shared" si="628"/>
        <v>4.8983317960358812E-2</v>
      </c>
      <c r="CL354" s="22">
        <f t="shared" si="629"/>
        <v>4.9339393167434041E-2</v>
      </c>
      <c r="CM354" s="22">
        <f t="shared" si="630"/>
        <v>4.9693029322884663E-2</v>
      </c>
      <c r="CN354" s="22">
        <f t="shared" si="631"/>
        <v>5.0030933085680324E-2</v>
      </c>
      <c r="CO354" s="22">
        <f t="shared" si="632"/>
        <v>5.0362800518050539E-2</v>
      </c>
      <c r="CP354" s="22">
        <f t="shared" si="633"/>
        <v>5.0678294681596112E-2</v>
      </c>
      <c r="CQ354" s="22">
        <f t="shared" si="634"/>
        <v>5.098334388969953E-2</v>
      </c>
      <c r="CR354" s="22">
        <f t="shared" si="635"/>
        <v>5.1268996476874704E-2</v>
      </c>
      <c r="CS354" s="22">
        <f t="shared" si="636"/>
        <v>5.1544114925173128E-2</v>
      </c>
      <c r="CT354" s="22">
        <f t="shared" si="637"/>
        <v>5.1799291672985331E-2</v>
      </c>
      <c r="CU354" s="22">
        <f t="shared" si="638"/>
        <v>5.2042679103669207E-2</v>
      </c>
      <c r="CV354" s="22">
        <f t="shared" si="639"/>
        <v>5.2266158686805723E-2</v>
      </c>
      <c r="CW354" s="22">
        <f t="shared" si="640"/>
        <v>5.2477056134175359E-2</v>
      </c>
      <c r="CX354" s="22">
        <f t="shared" si="641"/>
        <v>5.2669514104062953E-2</v>
      </c>
      <c r="CY354" s="22">
        <f t="shared" si="642"/>
        <v>5.2847844618136262E-2</v>
      </c>
      <c r="CZ354" s="22">
        <f t="shared" si="643"/>
        <v>5.3007476521395709E-2</v>
      </c>
      <c r="DA354" s="22">
        <f t="shared" si="644"/>
        <v>5.3153901035930796E-2</v>
      </c>
      <c r="DB354" s="22">
        <f t="shared" si="645"/>
        <v>5.3282582625279684E-2</v>
      </c>
      <c r="DC354" s="22">
        <f t="shared" si="646"/>
        <v>5.3398068687222244E-2</v>
      </c>
      <c r="DD354" s="22">
        <f t="shared" si="647"/>
        <v>5.34968988888972E-2</v>
      </c>
      <c r="DE354" s="22">
        <f t="shared" si="648"/>
        <v>5.3582686441866624E-2</v>
      </c>
      <c r="DF354" s="22">
        <f t="shared" si="649"/>
        <v>5.3653333270063788E-2</v>
      </c>
      <c r="DG354" s="22">
        <f t="shared" si="650"/>
        <v>5.371076609011436E-2</v>
      </c>
      <c r="DH354" s="22">
        <f t="shared" si="651"/>
        <v>5.3753914283111069E-2</v>
      </c>
      <c r="DI354" s="22">
        <f t="shared" si="652"/>
        <v>5.3784600716668671E-2</v>
      </c>
      <c r="DJ354" s="22">
        <f t="shared" si="653"/>
        <v>5.3802214354255647E-2</v>
      </c>
      <c r="DK354" s="22">
        <f t="shared" si="654"/>
        <v>5.3807740631488084E-2</v>
      </c>
      <c r="DL354" s="22">
        <f t="shared" si="655"/>
        <v>5.3801393447618494E-2</v>
      </c>
      <c r="DM354" s="22">
        <f t="shared" si="656"/>
        <v>5.3783364768151744E-2</v>
      </c>
      <c r="DN354" s="22">
        <f t="shared" si="657"/>
        <v>5.3754445916178097E-2</v>
      </c>
      <c r="DO354" s="22">
        <f t="shared" si="658"/>
        <v>5.3714400315623398E-2</v>
      </c>
      <c r="DP354" s="22">
        <f t="shared" si="659"/>
        <v>5.3664789041494118E-2</v>
      </c>
      <c r="DQ354" s="22">
        <f t="shared" si="660"/>
        <v>5.3604355226053946E-2</v>
      </c>
      <c r="DR354" s="22">
        <f t="shared" si="661"/>
        <v>5.3535443030110784E-2</v>
      </c>
      <c r="DS354" s="22">
        <f t="shared" si="662"/>
        <v>5.3456143283056964E-2</v>
      </c>
      <c r="DT354" s="22">
        <f t="shared" si="663"/>
        <v>5.3369402009156117E-2</v>
      </c>
      <c r="DU354" s="22">
        <f t="shared" si="664"/>
        <v>5.3272704469918497E-2</v>
      </c>
      <c r="DV354" s="22" t="str">
        <f t="shared" si="665"/>
        <v/>
      </c>
      <c r="DX354" s="18">
        <f t="shared" si="666"/>
        <v>2.3347212191244666</v>
      </c>
      <c r="DY354" s="18">
        <f t="shared" si="667"/>
        <v>2.285511180117596</v>
      </c>
      <c r="DZ354" s="18">
        <f t="shared" si="668"/>
        <v>2.2342450777729281</v>
      </c>
      <c r="EA354" s="18">
        <f t="shared" si="669"/>
        <v>2.18382756633501</v>
      </c>
      <c r="EB354" s="18">
        <f t="shared" si="670"/>
        <v>2.1338583229569674</v>
      </c>
      <c r="EC354" s="18">
        <f t="shared" si="671"/>
        <v>2.0859054132957016</v>
      </c>
      <c r="ED354" s="18">
        <f t="shared" si="672"/>
        <v>2.0383453804355574</v>
      </c>
      <c r="EE354" s="18">
        <f t="shared" si="673"/>
        <v>1.9925796637373452</v>
      </c>
      <c r="EF354" s="18">
        <f t="shared" si="674"/>
        <v>1.9469006359781647</v>
      </c>
      <c r="EG354" s="18">
        <f t="shared" si="675"/>
        <v>1.9026183880277274</v>
      </c>
      <c r="EH354" s="18">
        <f t="shared" si="676"/>
        <v>1.858111284768277</v>
      </c>
      <c r="EI354" s="18">
        <f t="shared" si="677"/>
        <v>1.8144792289251073</v>
      </c>
      <c r="EJ354" s="18">
        <f t="shared" si="678"/>
        <v>1.7706875840709397</v>
      </c>
      <c r="EK354" s="18">
        <f t="shared" si="679"/>
        <v>1.7278855086242824</v>
      </c>
      <c r="EL354" s="18">
        <f t="shared" si="680"/>
        <v>1.6846460234274201</v>
      </c>
      <c r="EM354" s="18">
        <f t="shared" si="681"/>
        <v>1.6423953256580368</v>
      </c>
      <c r="EN354" s="18">
        <f t="shared" si="682"/>
        <v>1.5997680464612472</v>
      </c>
      <c r="EO354" s="18">
        <f t="shared" si="683"/>
        <v>1.5582014803534556</v>
      </c>
      <c r="EP354" s="18">
        <f t="shared" si="684"/>
        <v>1.5163743696199086</v>
      </c>
      <c r="EQ354" s="18">
        <f t="shared" si="685"/>
        <v>1.4754870703542704</v>
      </c>
      <c r="ER354" s="18">
        <f t="shared" si="686"/>
        <v>1.4347033470885739</v>
      </c>
      <c r="ES354" s="18">
        <f t="shared" si="687"/>
        <v>1.3951864981061375</v>
      </c>
      <c r="ET354" s="18">
        <f t="shared" si="688"/>
        <v>1.3556841002080104</v>
      </c>
      <c r="EU354" s="18">
        <f t="shared" si="689"/>
        <v>1.3175361301086852</v>
      </c>
      <c r="EV354" s="18">
        <f t="shared" si="690"/>
        <v>1.2795256253229057</v>
      </c>
      <c r="EW354" s="18">
        <f t="shared" si="691"/>
        <v>1.2429328635108639</v>
      </c>
      <c r="EX354" s="18">
        <f t="shared" si="692"/>
        <v>1.2065804035737178</v>
      </c>
      <c r="EY354" s="18">
        <f t="shared" si="693"/>
        <v>1.1714920640958755</v>
      </c>
      <c r="EZ354" s="18">
        <f t="shared" si="694"/>
        <v>1.1369202122448954</v>
      </c>
      <c r="FA354" s="18">
        <f t="shared" si="695"/>
        <v>1.1038143256411073</v>
      </c>
      <c r="FB354" s="18">
        <f t="shared" si="696"/>
        <v>1.0710892979356033</v>
      </c>
      <c r="FC354" s="18">
        <f t="shared" si="697"/>
        <v>1.0398194455890433</v>
      </c>
      <c r="FD354" s="18">
        <f t="shared" si="698"/>
        <v>1.0089710123815683</v>
      </c>
      <c r="FE354" s="18">
        <f t="shared" si="699"/>
        <v>0.97954866327282453</v>
      </c>
      <c r="FF354" s="18">
        <f t="shared" si="700"/>
        <v>0.95057211544832276</v>
      </c>
      <c r="FG354" s="18">
        <f t="shared" si="701"/>
        <v>0.92282827228455011</v>
      </c>
      <c r="FH354" s="18">
        <f t="shared" si="702"/>
        <v>0.89569628851479777</v>
      </c>
      <c r="FI354" s="18">
        <f t="shared" si="703"/>
        <v>0.86989277407265564</v>
      </c>
      <c r="FJ354" s="18">
        <f t="shared" si="704"/>
        <v>0.84454677369758391</v>
      </c>
      <c r="FK354" s="18">
        <f t="shared" si="705"/>
        <v>0.82046781022004112</v>
      </c>
      <c r="FL354" s="18">
        <f t="shared" si="706"/>
        <v>0.79683887162955425</v>
      </c>
      <c r="FM354" s="18">
        <f t="shared" si="707"/>
        <v>0.77441089891932169</v>
      </c>
      <c r="FN354" s="18">
        <f t="shared" si="708"/>
        <v>0.75241948248651891</v>
      </c>
      <c r="FO354" s="18">
        <f t="shared" si="709"/>
        <v>0.7314473937812499</v>
      </c>
      <c r="FP354" s="18">
        <f t="shared" si="710"/>
        <v>0.71101142626762948</v>
      </c>
      <c r="FQ354" s="18">
        <f t="shared" si="711"/>
        <v>0.69163860073432615</v>
      </c>
      <c r="FR354" s="18">
        <f t="shared" si="712"/>
        <v>0.6726640069776012</v>
      </c>
      <c r="FS354" s="18">
        <f t="shared" si="713"/>
        <v>0.65468410172373082</v>
      </c>
      <c r="FT354" s="18">
        <f t="shared" si="714"/>
        <v>0.63708015247057892</v>
      </c>
      <c r="FU354" s="18">
        <f t="shared" si="715"/>
        <v>0.62040413707599606</v>
      </c>
      <c r="FV354" s="18">
        <f t="shared" si="716"/>
        <v>0.60408095334566736</v>
      </c>
      <c r="FW354" s="18">
        <f t="shared" si="717"/>
        <v>0.58853756378575439</v>
      </c>
      <c r="FX354" s="18">
        <f t="shared" si="718"/>
        <v>0.57341065222792831</v>
      </c>
      <c r="FY354" s="18">
        <f t="shared" si="719"/>
        <v>0.55908575444977404</v>
      </c>
      <c r="FZ354" s="18">
        <f t="shared" si="720"/>
        <v>0.54506731297576183</v>
      </c>
      <c r="GA354" s="18">
        <f t="shared" si="721"/>
        <v>0.53179269546335284</v>
      </c>
      <c r="GB354" s="18">
        <f t="shared" si="722"/>
        <v>0.51880219756831425</v>
      </c>
      <c r="GC354" s="18">
        <f t="shared" si="723"/>
        <v>0.50650072565812898</v>
      </c>
      <c r="GD354" s="18">
        <f t="shared" si="724"/>
        <v>21.313912443209016</v>
      </c>
      <c r="GE354" s="18">
        <f t="shared" si="725"/>
        <v>0</v>
      </c>
    </row>
    <row r="355" spans="1:187" x14ac:dyDescent="0.2">
      <c r="A355">
        <v>352</v>
      </c>
      <c r="B355" s="16">
        <f>Bonds!B355</f>
        <v>57115</v>
      </c>
      <c r="C355" s="17">
        <f>Bonds!C355</f>
        <v>5</v>
      </c>
      <c r="D355">
        <f>Bonds!Q355</f>
        <v>60</v>
      </c>
      <c r="E355">
        <f t="shared" si="605"/>
        <v>0</v>
      </c>
      <c r="F355" s="16">
        <f>IF(1&gt;$D355,"",IF($E355=1,EOMONTH(EDATE(Bonds!$I355,6*(1-1)),0),EDATE(Bonds!$I355,6*(1-1))))</f>
        <v>46341</v>
      </c>
      <c r="G355" s="16">
        <f>IF(2&gt;$D355,"",IF($E355=1,EOMONTH(EDATE(Bonds!$I355,6*(2-1)),0),EDATE(Bonds!$I355,6*(2-1))))</f>
        <v>46522</v>
      </c>
      <c r="H355" s="16">
        <f>IF(3&gt;$D355,"",IF($E355=1,EOMONTH(EDATE(Bonds!$I355,6*(3-1)),0),EDATE(Bonds!$I355,6*(3-1))))</f>
        <v>46706</v>
      </c>
      <c r="I355" s="16">
        <f>IF(4&gt;$D355,"",IF($E355=1,EOMONTH(EDATE(Bonds!$I355,6*(4-1)),0),EDATE(Bonds!$I355,6*(4-1))))</f>
        <v>46888</v>
      </c>
      <c r="J355" s="16">
        <f>IF(5&gt;$D355,"",IF($E355=1,EOMONTH(EDATE(Bonds!$I355,6*(5-1)),0),EDATE(Bonds!$I355,6*(5-1))))</f>
        <v>47072</v>
      </c>
      <c r="K355" s="16">
        <f>IF(6&gt;$D355,"",IF($E355=1,EOMONTH(EDATE(Bonds!$I355,6*(6-1)),0),EDATE(Bonds!$I355,6*(6-1))))</f>
        <v>47253</v>
      </c>
      <c r="L355" s="16">
        <f>IF(7&gt;$D355,"",IF($E355=1,EOMONTH(EDATE(Bonds!$I355,6*(7-1)),0),EDATE(Bonds!$I355,6*(7-1))))</f>
        <v>47437</v>
      </c>
      <c r="M355" s="16">
        <f>IF(8&gt;$D355,"",IF($E355=1,EOMONTH(EDATE(Bonds!$I355,6*(8-1)),0),EDATE(Bonds!$I355,6*(8-1))))</f>
        <v>47618</v>
      </c>
      <c r="N355" s="16">
        <f>IF(9&gt;$D355,"",IF($E355=1,EOMONTH(EDATE(Bonds!$I355,6*(9-1)),0),EDATE(Bonds!$I355,6*(9-1))))</f>
        <v>47802</v>
      </c>
      <c r="O355" s="16">
        <f>IF(10&gt;$D355,"",IF($E355=1,EOMONTH(EDATE(Bonds!$I355,6*(10-1)),0),EDATE(Bonds!$I355,6*(10-1))))</f>
        <v>47983</v>
      </c>
      <c r="P355" s="16">
        <f>IF(11&gt;$D355,"",IF($E355=1,EOMONTH(EDATE(Bonds!$I355,6*(11-1)),0),EDATE(Bonds!$I355,6*(11-1))))</f>
        <v>48167</v>
      </c>
      <c r="Q355" s="16">
        <f>IF(12&gt;$D355,"",IF($E355=1,EOMONTH(EDATE(Bonds!$I355,6*(12-1)),0),EDATE(Bonds!$I355,6*(12-1))))</f>
        <v>48349</v>
      </c>
      <c r="R355" s="16">
        <f>IF(13&gt;$D355,"",IF($E355=1,EOMONTH(EDATE(Bonds!$I355,6*(13-1)),0),EDATE(Bonds!$I355,6*(13-1))))</f>
        <v>48533</v>
      </c>
      <c r="S355" s="16">
        <f>IF(14&gt;$D355,"",IF($E355=1,EOMONTH(EDATE(Bonds!$I355,6*(14-1)),0),EDATE(Bonds!$I355,6*(14-1))))</f>
        <v>48714</v>
      </c>
      <c r="T355" s="16">
        <f>IF(15&gt;$D355,"",IF($E355=1,EOMONTH(EDATE(Bonds!$I355,6*(15-1)),0),EDATE(Bonds!$I355,6*(15-1))))</f>
        <v>48898</v>
      </c>
      <c r="U355" s="16">
        <f>IF(16&gt;$D355,"",IF($E355=1,EOMONTH(EDATE(Bonds!$I355,6*(16-1)),0),EDATE(Bonds!$I355,6*(16-1))))</f>
        <v>49079</v>
      </c>
      <c r="V355" s="16">
        <f>IF(17&gt;$D355,"",IF($E355=1,EOMONTH(EDATE(Bonds!$I355,6*(17-1)),0),EDATE(Bonds!$I355,6*(17-1))))</f>
        <v>49263</v>
      </c>
      <c r="W355" s="16">
        <f>IF(18&gt;$D355,"",IF($E355=1,EOMONTH(EDATE(Bonds!$I355,6*(18-1)),0),EDATE(Bonds!$I355,6*(18-1))))</f>
        <v>49444</v>
      </c>
      <c r="X355" s="16">
        <f>IF(19&gt;$D355,"",IF($E355=1,EOMONTH(EDATE(Bonds!$I355,6*(19-1)),0),EDATE(Bonds!$I355,6*(19-1))))</f>
        <v>49628</v>
      </c>
      <c r="Y355" s="16">
        <f>IF(20&gt;$D355,"",IF($E355=1,EOMONTH(EDATE(Bonds!$I355,6*(20-1)),0),EDATE(Bonds!$I355,6*(20-1))))</f>
        <v>49810</v>
      </c>
      <c r="Z355" s="16">
        <f>IF(21&gt;$D355,"",IF($E355=1,EOMONTH(EDATE(Bonds!$I355,6*(21-1)),0),EDATE(Bonds!$I355,6*(21-1))))</f>
        <v>49994</v>
      </c>
      <c r="AA355" s="16">
        <f>IF(22&gt;$D355,"",IF($E355=1,EOMONTH(EDATE(Bonds!$I355,6*(22-1)),0),EDATE(Bonds!$I355,6*(22-1))))</f>
        <v>50175</v>
      </c>
      <c r="AB355" s="16">
        <f>IF(23&gt;$D355,"",IF($E355=1,EOMONTH(EDATE(Bonds!$I355,6*(23-1)),0),EDATE(Bonds!$I355,6*(23-1))))</f>
        <v>50359</v>
      </c>
      <c r="AC355" s="16">
        <f>IF(24&gt;$D355,"",IF($E355=1,EOMONTH(EDATE(Bonds!$I355,6*(24-1)),0),EDATE(Bonds!$I355,6*(24-1))))</f>
        <v>50540</v>
      </c>
      <c r="AD355" s="16">
        <f>IF(25&gt;$D355,"",IF($E355=1,EOMONTH(EDATE(Bonds!$I355,6*(25-1)),0),EDATE(Bonds!$I355,6*(25-1))))</f>
        <v>50724</v>
      </c>
      <c r="AE355" s="16">
        <f>IF(26&gt;$D355,"",IF($E355=1,EOMONTH(EDATE(Bonds!$I355,6*(26-1)),0),EDATE(Bonds!$I355,6*(26-1))))</f>
        <v>50905</v>
      </c>
      <c r="AF355" s="16">
        <f>IF(27&gt;$D355,"",IF($E355=1,EOMONTH(EDATE(Bonds!$I355,6*(27-1)),0),EDATE(Bonds!$I355,6*(27-1))))</f>
        <v>51089</v>
      </c>
      <c r="AG355" s="16">
        <f>IF(28&gt;$D355,"",IF($E355=1,EOMONTH(EDATE(Bonds!$I355,6*(28-1)),0),EDATE(Bonds!$I355,6*(28-1))))</f>
        <v>51271</v>
      </c>
      <c r="AH355" s="16">
        <f>IF(29&gt;$D355,"",IF($E355=1,EOMONTH(EDATE(Bonds!$I355,6*(29-1)),0),EDATE(Bonds!$I355,6*(29-1))))</f>
        <v>51455</v>
      </c>
      <c r="AI355" s="16">
        <f>IF(30&gt;$D355,"",IF($E355=1,EOMONTH(EDATE(Bonds!$I355,6*(30-1)),0),EDATE(Bonds!$I355,6*(30-1))))</f>
        <v>51636</v>
      </c>
      <c r="AJ355" s="16">
        <f>IF(31&gt;$D355,"",IF($E355=1,EOMONTH(EDATE(Bonds!$I355,6*(31-1)),0),EDATE(Bonds!$I355,6*(31-1))))</f>
        <v>51820</v>
      </c>
      <c r="AK355" s="16">
        <f>IF(32&gt;$D355,"",IF($E355=1,EOMONTH(EDATE(Bonds!$I355,6*(32-1)),0),EDATE(Bonds!$I355,6*(32-1))))</f>
        <v>52001</v>
      </c>
      <c r="AL355" s="16">
        <f>IF(33&gt;$D355,"",IF($E355=1,EOMONTH(EDATE(Bonds!$I355,6*(33-1)),0),EDATE(Bonds!$I355,6*(33-1))))</f>
        <v>52185</v>
      </c>
      <c r="AM355" s="16">
        <f>IF(34&gt;$D355,"",IF($E355=1,EOMONTH(EDATE(Bonds!$I355,6*(34-1)),0),EDATE(Bonds!$I355,6*(34-1))))</f>
        <v>52366</v>
      </c>
      <c r="AN355" s="16">
        <f>IF(35&gt;$D355,"",IF($E355=1,EOMONTH(EDATE(Bonds!$I355,6*(35-1)),0),EDATE(Bonds!$I355,6*(35-1))))</f>
        <v>52550</v>
      </c>
      <c r="AO355" s="16">
        <f>IF(36&gt;$D355,"",IF($E355=1,EOMONTH(EDATE(Bonds!$I355,6*(36-1)),0),EDATE(Bonds!$I355,6*(36-1))))</f>
        <v>52732</v>
      </c>
      <c r="AP355" s="16">
        <f>IF(37&gt;$D355,"",IF($E355=1,EOMONTH(EDATE(Bonds!$I355,6*(37-1)),0),EDATE(Bonds!$I355,6*(37-1))))</f>
        <v>52916</v>
      </c>
      <c r="AQ355" s="16">
        <f>IF(38&gt;$D355,"",IF($E355=1,EOMONTH(EDATE(Bonds!$I355,6*(38-1)),0),EDATE(Bonds!$I355,6*(38-1))))</f>
        <v>53097</v>
      </c>
      <c r="AR355" s="16">
        <f>IF(39&gt;$D355,"",IF($E355=1,EOMONTH(EDATE(Bonds!$I355,6*(39-1)),0),EDATE(Bonds!$I355,6*(39-1))))</f>
        <v>53281</v>
      </c>
      <c r="AS355" s="16">
        <f>IF(40&gt;$D355,"",IF($E355=1,EOMONTH(EDATE(Bonds!$I355,6*(40-1)),0),EDATE(Bonds!$I355,6*(40-1))))</f>
        <v>53462</v>
      </c>
      <c r="AT355" s="16">
        <f>IF(41&gt;$D355,"",IF($E355=1,EOMONTH(EDATE(Bonds!$I355,6*(41-1)),0),EDATE(Bonds!$I355,6*(41-1))))</f>
        <v>53646</v>
      </c>
      <c r="AU355" s="16">
        <f>IF(42&gt;$D355,"",IF($E355=1,EOMONTH(EDATE(Bonds!$I355,6*(42-1)),0),EDATE(Bonds!$I355,6*(42-1))))</f>
        <v>53827</v>
      </c>
      <c r="AV355" s="16">
        <f>IF(43&gt;$D355,"",IF($E355=1,EOMONTH(EDATE(Bonds!$I355,6*(43-1)),0),EDATE(Bonds!$I355,6*(43-1))))</f>
        <v>54011</v>
      </c>
      <c r="AW355" s="16">
        <f>IF(44&gt;$D355,"",IF($E355=1,EOMONTH(EDATE(Bonds!$I355,6*(44-1)),0),EDATE(Bonds!$I355,6*(44-1))))</f>
        <v>54193</v>
      </c>
      <c r="AX355" s="16">
        <f>IF(45&gt;$D355,"",IF($E355=1,EOMONTH(EDATE(Bonds!$I355,6*(45-1)),0),EDATE(Bonds!$I355,6*(45-1))))</f>
        <v>54377</v>
      </c>
      <c r="AY355" s="16">
        <f>IF(46&gt;$D355,"",IF($E355=1,EOMONTH(EDATE(Bonds!$I355,6*(46-1)),0),EDATE(Bonds!$I355,6*(46-1))))</f>
        <v>54558</v>
      </c>
      <c r="AZ355" s="16">
        <f>IF(47&gt;$D355,"",IF($E355=1,EOMONTH(EDATE(Bonds!$I355,6*(47-1)),0),EDATE(Bonds!$I355,6*(47-1))))</f>
        <v>54742</v>
      </c>
      <c r="BA355" s="16">
        <f>IF(48&gt;$D355,"",IF($E355=1,EOMONTH(EDATE(Bonds!$I355,6*(48-1)),0),EDATE(Bonds!$I355,6*(48-1))))</f>
        <v>54923</v>
      </c>
      <c r="BB355" s="16">
        <f>IF(49&gt;$D355,"",IF($E355=1,EOMONTH(EDATE(Bonds!$I355,6*(49-1)),0),EDATE(Bonds!$I355,6*(49-1))))</f>
        <v>55107</v>
      </c>
      <c r="BC355" s="16">
        <f>IF(50&gt;$D355,"",IF($E355=1,EOMONTH(EDATE(Bonds!$I355,6*(50-1)),0),EDATE(Bonds!$I355,6*(50-1))))</f>
        <v>55288</v>
      </c>
      <c r="BD355" s="16">
        <f>IF(51&gt;$D355,"",IF($E355=1,EOMONTH(EDATE(Bonds!$I355,6*(51-1)),0),EDATE(Bonds!$I355,6*(51-1))))</f>
        <v>55472</v>
      </c>
      <c r="BE355" s="16">
        <f>IF(52&gt;$D355,"",IF($E355=1,EOMONTH(EDATE(Bonds!$I355,6*(52-1)),0),EDATE(Bonds!$I355,6*(52-1))))</f>
        <v>55654</v>
      </c>
      <c r="BF355" s="16">
        <f>IF(53&gt;$D355,"",IF($E355=1,EOMONTH(EDATE(Bonds!$I355,6*(53-1)),0),EDATE(Bonds!$I355,6*(53-1))))</f>
        <v>55838</v>
      </c>
      <c r="BG355" s="16">
        <f>IF(54&gt;$D355,"",IF($E355=1,EOMONTH(EDATE(Bonds!$I355,6*(54-1)),0),EDATE(Bonds!$I355,6*(54-1))))</f>
        <v>56019</v>
      </c>
      <c r="BH355" s="16">
        <f>IF(55&gt;$D355,"",IF($E355=1,EOMONTH(EDATE(Bonds!$I355,6*(55-1)),0),EDATE(Bonds!$I355,6*(55-1))))</f>
        <v>56203</v>
      </c>
      <c r="BI355" s="16">
        <f>IF(56&gt;$D355,"",IF($E355=1,EOMONTH(EDATE(Bonds!$I355,6*(56-1)),0),EDATE(Bonds!$I355,6*(56-1))))</f>
        <v>56384</v>
      </c>
      <c r="BJ355" s="16">
        <f>IF(57&gt;$D355,"",IF($E355=1,EOMONTH(EDATE(Bonds!$I355,6*(57-1)),0),EDATE(Bonds!$I355,6*(57-1))))</f>
        <v>56568</v>
      </c>
      <c r="BK355" s="16">
        <f>IF(58&gt;$D355,"",IF($E355=1,EOMONTH(EDATE(Bonds!$I355,6*(58-1)),0),EDATE(Bonds!$I355,6*(58-1))))</f>
        <v>56749</v>
      </c>
      <c r="BL355" s="16">
        <f>IF(59&gt;$D355,"",IF($E355=1,EOMONTH(EDATE(Bonds!$I355,6*(59-1)),0),EDATE(Bonds!$I355,6*(59-1))))</f>
        <v>56933</v>
      </c>
      <c r="BM355" s="16">
        <f>IF(60&gt;$D355,"",IF($E355=1,EOMONTH(EDATE(Bonds!$I355,6*(60-1)),0),EDATE(Bonds!$I355,6*(60-1))))</f>
        <v>57115</v>
      </c>
      <c r="BO355" s="22">
        <f t="shared" si="606"/>
        <v>3.7565785405683505E-2</v>
      </c>
      <c r="BP355" s="22">
        <f t="shared" si="607"/>
        <v>4.0160676278393273E-2</v>
      </c>
      <c r="BQ355" s="22">
        <f t="shared" si="608"/>
        <v>4.1870554774944578E-2</v>
      </c>
      <c r="BR355" s="22">
        <f t="shared" si="609"/>
        <v>4.2944346408813706E-2</v>
      </c>
      <c r="BS355" s="22">
        <f t="shared" si="610"/>
        <v>4.3623509349526628E-2</v>
      </c>
      <c r="BT355" s="22">
        <f t="shared" si="611"/>
        <v>4.4041581237153717E-2</v>
      </c>
      <c r="BU355" s="22">
        <f t="shared" si="612"/>
        <v>4.4317074211346924E-2</v>
      </c>
      <c r="BV355" s="22">
        <f t="shared" si="613"/>
        <v>4.4510349250378764E-2</v>
      </c>
      <c r="BW355" s="22">
        <f t="shared" si="614"/>
        <v>4.4674613164434704E-2</v>
      </c>
      <c r="BX355" s="22">
        <f t="shared" si="615"/>
        <v>4.4833625781918747E-2</v>
      </c>
      <c r="BY355" s="22">
        <f t="shared" si="616"/>
        <v>4.5010512910652625E-2</v>
      </c>
      <c r="BZ355" s="22">
        <f t="shared" si="617"/>
        <v>4.5210114329299472E-2</v>
      </c>
      <c r="CA355" s="22">
        <f t="shared" si="618"/>
        <v>4.5440922075908718E-2</v>
      </c>
      <c r="CB355" s="22">
        <f t="shared" si="619"/>
        <v>4.5696854602848114E-2</v>
      </c>
      <c r="CC355" s="22">
        <f t="shared" si="620"/>
        <v>4.5984524498779974E-2</v>
      </c>
      <c r="CD355" s="22">
        <f t="shared" si="621"/>
        <v>4.6291383442721178E-2</v>
      </c>
      <c r="CE355" s="22">
        <f t="shared" si="622"/>
        <v>4.6623645537634352E-2</v>
      </c>
      <c r="CF355" s="22">
        <f t="shared" si="623"/>
        <v>4.6966325803694697E-2</v>
      </c>
      <c r="CG355" s="22">
        <f t="shared" si="624"/>
        <v>4.7326545055286634E-2</v>
      </c>
      <c r="CH355" s="22">
        <f t="shared" si="625"/>
        <v>4.7690605889772114E-2</v>
      </c>
      <c r="CI355" s="22">
        <f t="shared" si="626"/>
        <v>4.8062733545475515E-2</v>
      </c>
      <c r="CJ355" s="22">
        <f t="shared" si="627"/>
        <v>4.8429443223478592E-2</v>
      </c>
      <c r="CK355" s="22">
        <f t="shared" si="628"/>
        <v>4.8799858255796857E-2</v>
      </c>
      <c r="CL355" s="22">
        <f t="shared" si="629"/>
        <v>4.9159299064806136E-2</v>
      </c>
      <c r="CM355" s="22">
        <f t="shared" si="630"/>
        <v>4.9517382545170303E-2</v>
      </c>
      <c r="CN355" s="22">
        <f t="shared" si="631"/>
        <v>4.986051383334713E-2</v>
      </c>
      <c r="CO355" s="22">
        <f t="shared" si="632"/>
        <v>5.0198416914347857E-2</v>
      </c>
      <c r="CP355" s="22">
        <f t="shared" si="633"/>
        <v>5.0520467743513063E-2</v>
      </c>
      <c r="CQ355" s="22">
        <f t="shared" si="634"/>
        <v>5.0832622154490456E-2</v>
      </c>
      <c r="CR355" s="22">
        <f t="shared" si="635"/>
        <v>5.1125631182393605E-2</v>
      </c>
      <c r="CS355" s="22">
        <f t="shared" si="636"/>
        <v>5.140851143245688E-2</v>
      </c>
      <c r="CT355" s="22">
        <f t="shared" si="637"/>
        <v>5.1671525730408396E-2</v>
      </c>
      <c r="CU355" s="22">
        <f t="shared" si="638"/>
        <v>5.1923018464972291E-2</v>
      </c>
      <c r="CV355" s="22">
        <f t="shared" si="639"/>
        <v>5.2154549575212379E-2</v>
      </c>
      <c r="CW355" s="22">
        <f t="shared" si="640"/>
        <v>5.2373661446977436E-2</v>
      </c>
      <c r="CX355" s="22">
        <f t="shared" si="641"/>
        <v>5.2574231354615371E-2</v>
      </c>
      <c r="CY355" s="22">
        <f t="shared" si="642"/>
        <v>5.2760712961394216E-2</v>
      </c>
      <c r="CZ355" s="22">
        <f t="shared" si="643"/>
        <v>5.29282837997146E-2</v>
      </c>
      <c r="DA355" s="22">
        <f t="shared" si="644"/>
        <v>5.3082672355175761E-2</v>
      </c>
      <c r="DB355" s="22">
        <f t="shared" si="645"/>
        <v>5.3219062249532649E-2</v>
      </c>
      <c r="DC355" s="22">
        <f t="shared" si="646"/>
        <v>5.3342238524867601E-2</v>
      </c>
      <c r="DD355" s="22">
        <f t="shared" si="647"/>
        <v>5.3448475761631316E-2</v>
      </c>
      <c r="DE355" s="22">
        <f t="shared" si="648"/>
        <v>5.3541620883853808E-2</v>
      </c>
      <c r="DF355" s="22">
        <f t="shared" si="649"/>
        <v>5.3619365202149487E-2</v>
      </c>
      <c r="DG355" s="22">
        <f t="shared" si="650"/>
        <v>5.3683784107770652E-2</v>
      </c>
      <c r="DH355" s="22">
        <f t="shared" si="651"/>
        <v>5.3733613326575724E-2</v>
      </c>
      <c r="DI355" s="22">
        <f t="shared" si="652"/>
        <v>5.377089329950533E-2</v>
      </c>
      <c r="DJ355" s="22">
        <f t="shared" si="653"/>
        <v>5.3794795486645806E-2</v>
      </c>
      <c r="DK355" s="22">
        <f t="shared" si="654"/>
        <v>5.3806512386313586E-2</v>
      </c>
      <c r="DL355" s="22">
        <f t="shared" si="655"/>
        <v>5.3806055630081624E-2</v>
      </c>
      <c r="DM355" s="22">
        <f t="shared" si="656"/>
        <v>5.3793812882559404E-2</v>
      </c>
      <c r="DN355" s="22">
        <f t="shared" si="657"/>
        <v>5.3770417737249027E-2</v>
      </c>
      <c r="DO355" s="22">
        <f t="shared" si="658"/>
        <v>5.3735756793913347E-2</v>
      </c>
      <c r="DP355" s="22">
        <f t="shared" si="659"/>
        <v>5.3691248666006781E-2</v>
      </c>
      <c r="DQ355" s="22">
        <f t="shared" si="660"/>
        <v>5.3635808367643062E-2</v>
      </c>
      <c r="DR355" s="22">
        <f t="shared" si="661"/>
        <v>5.3571620238499637E-2</v>
      </c>
      <c r="DS355" s="22">
        <f t="shared" si="662"/>
        <v>5.3496935082952536E-2</v>
      </c>
      <c r="DT355" s="22">
        <f t="shared" si="663"/>
        <v>5.3414551991317775E-2</v>
      </c>
      <c r="DU355" s="22">
        <f t="shared" si="664"/>
        <v>5.3322104512626443E-2</v>
      </c>
      <c r="DV355" s="22">
        <f t="shared" si="665"/>
        <v>5.3222386571162628E-2</v>
      </c>
      <c r="DX355" s="18">
        <f t="shared" si="666"/>
        <v>2.4825646889736035</v>
      </c>
      <c r="DY355" s="18">
        <f t="shared" si="667"/>
        <v>2.4324365454815053</v>
      </c>
      <c r="DZ355" s="18">
        <f t="shared" si="668"/>
        <v>2.378855846642737</v>
      </c>
      <c r="EA355" s="18">
        <f t="shared" si="669"/>
        <v>2.3254939069349194</v>
      </c>
      <c r="EB355" s="18">
        <f t="shared" si="670"/>
        <v>2.2723103225494166</v>
      </c>
      <c r="EC355" s="18">
        <f t="shared" si="671"/>
        <v>2.2211878110068488</v>
      </c>
      <c r="ED355" s="18">
        <f t="shared" si="672"/>
        <v>2.1705091274210573</v>
      </c>
      <c r="EE355" s="18">
        <f t="shared" si="673"/>
        <v>2.1218177351341856</v>
      </c>
      <c r="EF355" s="18">
        <f t="shared" si="674"/>
        <v>2.0733111970983829</v>
      </c>
      <c r="EG355" s="18">
        <f t="shared" si="675"/>
        <v>2.0263745610923936</v>
      </c>
      <c r="EH355" s="18">
        <f t="shared" si="676"/>
        <v>1.9792724558354615</v>
      </c>
      <c r="EI355" s="18">
        <f t="shared" si="677"/>
        <v>1.9331493589031807</v>
      </c>
      <c r="EJ355" s="18">
        <f t="shared" si="678"/>
        <v>1.8868910018156635</v>
      </c>
      <c r="EK355" s="18">
        <f t="shared" si="679"/>
        <v>1.8416928796227539</v>
      </c>
      <c r="EL355" s="18">
        <f t="shared" si="680"/>
        <v>1.7960325808109827</v>
      </c>
      <c r="EM355" s="18">
        <f t="shared" si="681"/>
        <v>1.7514040754170819</v>
      </c>
      <c r="EN355" s="18">
        <f t="shared" si="682"/>
        <v>1.7063559043544152</v>
      </c>
      <c r="EO355" s="18">
        <f t="shared" si="683"/>
        <v>1.6624006531781268</v>
      </c>
      <c r="EP355" s="18">
        <f t="shared" si="684"/>
        <v>1.618137024564041</v>
      </c>
      <c r="EQ355" s="18">
        <f t="shared" si="685"/>
        <v>1.5748328850581859</v>
      </c>
      <c r="ER355" s="18">
        <f t="shared" si="686"/>
        <v>1.5316019398237644</v>
      </c>
      <c r="ES355" s="18">
        <f t="shared" si="687"/>
        <v>1.4896781371755194</v>
      </c>
      <c r="ET355" s="18">
        <f t="shared" si="688"/>
        <v>1.4477342033515894</v>
      </c>
      <c r="EU355" s="18">
        <f t="shared" si="689"/>
        <v>1.4071949466324174</v>
      </c>
      <c r="EV355" s="18">
        <f t="shared" si="690"/>
        <v>1.3667695913449009</v>
      </c>
      <c r="EW355" s="18">
        <f t="shared" si="691"/>
        <v>1.3278224179729901</v>
      </c>
      <c r="EX355" s="18">
        <f t="shared" si="692"/>
        <v>1.289103078318464</v>
      </c>
      <c r="EY355" s="18">
        <f t="shared" si="693"/>
        <v>1.251704665141117</v>
      </c>
      <c r="EZ355" s="18">
        <f t="shared" si="694"/>
        <v>1.2148331773078365</v>
      </c>
      <c r="FA355" s="18">
        <f t="shared" si="695"/>
        <v>1.1795041390891066</v>
      </c>
      <c r="FB355" s="18">
        <f t="shared" si="696"/>
        <v>1.1445621971700701</v>
      </c>
      <c r="FC355" s="18">
        <f t="shared" si="697"/>
        <v>1.1111568640627674</v>
      </c>
      <c r="FD355" s="18">
        <f t="shared" si="698"/>
        <v>1.0781860951386542</v>
      </c>
      <c r="FE355" s="18">
        <f t="shared" si="699"/>
        <v>1.0467257690576872</v>
      </c>
      <c r="FF355" s="18">
        <f t="shared" si="700"/>
        <v>1.0157296736074368</v>
      </c>
      <c r="FG355" s="18">
        <f t="shared" si="701"/>
        <v>0.98604123514753184</v>
      </c>
      <c r="FH355" s="18">
        <f t="shared" si="702"/>
        <v>0.95699774483786393</v>
      </c>
      <c r="FI355" s="18">
        <f t="shared" si="703"/>
        <v>0.92936784391651694</v>
      </c>
      <c r="FJ355" s="18">
        <f t="shared" si="704"/>
        <v>0.9022202786729151</v>
      </c>
      <c r="FK355" s="18">
        <f t="shared" si="705"/>
        <v>0.8764232996615372</v>
      </c>
      <c r="FL355" s="18">
        <f t="shared" si="706"/>
        <v>0.85110269132803706</v>
      </c>
      <c r="FM355" s="18">
        <f t="shared" si="707"/>
        <v>0.82706411056312601</v>
      </c>
      <c r="FN355" s="18">
        <f t="shared" si="708"/>
        <v>0.80348912304673403</v>
      </c>
      <c r="FO355" s="18">
        <f t="shared" si="709"/>
        <v>0.78100319219967207</v>
      </c>
      <c r="FP355" s="18">
        <f t="shared" si="710"/>
        <v>0.75908892009063389</v>
      </c>
      <c r="FQ355" s="18">
        <f t="shared" si="711"/>
        <v>0.73831207127960752</v>
      </c>
      <c r="FR355" s="18">
        <f t="shared" si="712"/>
        <v>0.71796008012573242</v>
      </c>
      <c r="FS355" s="18">
        <f t="shared" si="713"/>
        <v>0.69867315909220573</v>
      </c>
      <c r="FT355" s="18">
        <f t="shared" si="714"/>
        <v>0.6797880075793129</v>
      </c>
      <c r="FU355" s="18">
        <f t="shared" si="715"/>
        <v>0.66189712510575871</v>
      </c>
      <c r="FV355" s="18">
        <f t="shared" si="716"/>
        <v>0.64438382228570468</v>
      </c>
      <c r="FW355" s="18">
        <f t="shared" si="717"/>
        <v>0.62770644750326166</v>
      </c>
      <c r="FX355" s="18">
        <f t="shared" si="718"/>
        <v>0.61147540915988774</v>
      </c>
      <c r="FY355" s="18">
        <f t="shared" si="719"/>
        <v>0.59610458020698021</v>
      </c>
      <c r="FZ355" s="18">
        <f t="shared" si="720"/>
        <v>0.58106238622794659</v>
      </c>
      <c r="GA355" s="18">
        <f t="shared" si="721"/>
        <v>0.56681827202896762</v>
      </c>
      <c r="GB355" s="18">
        <f t="shared" si="722"/>
        <v>0.55287907549862525</v>
      </c>
      <c r="GC355" s="18">
        <f t="shared" si="723"/>
        <v>0.5396793668332055</v>
      </c>
      <c r="GD355" s="18">
        <f t="shared" si="724"/>
        <v>0.5267617627159733</v>
      </c>
      <c r="GE355" s="18">
        <f t="shared" si="725"/>
        <v>21.092957041896618</v>
      </c>
    </row>
    <row r="356" spans="1:187" x14ac:dyDescent="0.2">
      <c r="A356">
        <v>353</v>
      </c>
      <c r="B356" s="16">
        <f>Bonds!B356</f>
        <v>57207</v>
      </c>
      <c r="C356" s="17">
        <f>Bonds!C356</f>
        <v>5.125</v>
      </c>
      <c r="D356">
        <f>Bonds!Q356</f>
        <v>60</v>
      </c>
      <c r="E356">
        <f t="shared" si="605"/>
        <v>0</v>
      </c>
      <c r="F356" s="16">
        <f>IF(1&gt;$D356,"",IF($E356=1,EOMONTH(EDATE(Bonds!$I356,6*(1-1)),0),EDATE(Bonds!$I356,6*(1-1))))</f>
        <v>46433</v>
      </c>
      <c r="G356" s="16">
        <f>IF(2&gt;$D356,"",IF($E356=1,EOMONTH(EDATE(Bonds!$I356,6*(2-1)),0),EDATE(Bonds!$I356,6*(2-1))))</f>
        <v>46614</v>
      </c>
      <c r="H356" s="16">
        <f>IF(3&gt;$D356,"",IF($E356=1,EOMONTH(EDATE(Bonds!$I356,6*(3-1)),0),EDATE(Bonds!$I356,6*(3-1))))</f>
        <v>46798</v>
      </c>
      <c r="I356" s="16">
        <f>IF(4&gt;$D356,"",IF($E356=1,EOMONTH(EDATE(Bonds!$I356,6*(4-1)),0),EDATE(Bonds!$I356,6*(4-1))))</f>
        <v>46980</v>
      </c>
      <c r="J356" s="16">
        <f>IF(5&gt;$D356,"",IF($E356=1,EOMONTH(EDATE(Bonds!$I356,6*(5-1)),0),EDATE(Bonds!$I356,6*(5-1))))</f>
        <v>47164</v>
      </c>
      <c r="K356" s="16">
        <f>IF(6&gt;$D356,"",IF($E356=1,EOMONTH(EDATE(Bonds!$I356,6*(6-1)),0),EDATE(Bonds!$I356,6*(6-1))))</f>
        <v>47345</v>
      </c>
      <c r="L356" s="16">
        <f>IF(7&gt;$D356,"",IF($E356=1,EOMONTH(EDATE(Bonds!$I356,6*(7-1)),0),EDATE(Bonds!$I356,6*(7-1))))</f>
        <v>47529</v>
      </c>
      <c r="M356" s="16">
        <f>IF(8&gt;$D356,"",IF($E356=1,EOMONTH(EDATE(Bonds!$I356,6*(8-1)),0),EDATE(Bonds!$I356,6*(8-1))))</f>
        <v>47710</v>
      </c>
      <c r="N356" s="16">
        <f>IF(9&gt;$D356,"",IF($E356=1,EOMONTH(EDATE(Bonds!$I356,6*(9-1)),0),EDATE(Bonds!$I356,6*(9-1))))</f>
        <v>47894</v>
      </c>
      <c r="O356" s="16">
        <f>IF(10&gt;$D356,"",IF($E356=1,EOMONTH(EDATE(Bonds!$I356,6*(10-1)),0),EDATE(Bonds!$I356,6*(10-1))))</f>
        <v>48075</v>
      </c>
      <c r="P356" s="16">
        <f>IF(11&gt;$D356,"",IF($E356=1,EOMONTH(EDATE(Bonds!$I356,6*(11-1)),0),EDATE(Bonds!$I356,6*(11-1))))</f>
        <v>48259</v>
      </c>
      <c r="Q356" s="16">
        <f>IF(12&gt;$D356,"",IF($E356=1,EOMONTH(EDATE(Bonds!$I356,6*(12-1)),0),EDATE(Bonds!$I356,6*(12-1))))</f>
        <v>48441</v>
      </c>
      <c r="R356" s="16">
        <f>IF(13&gt;$D356,"",IF($E356=1,EOMONTH(EDATE(Bonds!$I356,6*(13-1)),0),EDATE(Bonds!$I356,6*(13-1))))</f>
        <v>48625</v>
      </c>
      <c r="S356" s="16">
        <f>IF(14&gt;$D356,"",IF($E356=1,EOMONTH(EDATE(Bonds!$I356,6*(14-1)),0),EDATE(Bonds!$I356,6*(14-1))))</f>
        <v>48806</v>
      </c>
      <c r="T356" s="16">
        <f>IF(15&gt;$D356,"",IF($E356=1,EOMONTH(EDATE(Bonds!$I356,6*(15-1)),0),EDATE(Bonds!$I356,6*(15-1))))</f>
        <v>48990</v>
      </c>
      <c r="U356" s="16">
        <f>IF(16&gt;$D356,"",IF($E356=1,EOMONTH(EDATE(Bonds!$I356,6*(16-1)),0),EDATE(Bonds!$I356,6*(16-1))))</f>
        <v>49171</v>
      </c>
      <c r="V356" s="16">
        <f>IF(17&gt;$D356,"",IF($E356=1,EOMONTH(EDATE(Bonds!$I356,6*(17-1)),0),EDATE(Bonds!$I356,6*(17-1))))</f>
        <v>49355</v>
      </c>
      <c r="W356" s="16">
        <f>IF(18&gt;$D356,"",IF($E356=1,EOMONTH(EDATE(Bonds!$I356,6*(18-1)),0),EDATE(Bonds!$I356,6*(18-1))))</f>
        <v>49536</v>
      </c>
      <c r="X356" s="16">
        <f>IF(19&gt;$D356,"",IF($E356=1,EOMONTH(EDATE(Bonds!$I356,6*(19-1)),0),EDATE(Bonds!$I356,6*(19-1))))</f>
        <v>49720</v>
      </c>
      <c r="Y356" s="16">
        <f>IF(20&gt;$D356,"",IF($E356=1,EOMONTH(EDATE(Bonds!$I356,6*(20-1)),0),EDATE(Bonds!$I356,6*(20-1))))</f>
        <v>49902</v>
      </c>
      <c r="Z356" s="16">
        <f>IF(21&gt;$D356,"",IF($E356=1,EOMONTH(EDATE(Bonds!$I356,6*(21-1)),0),EDATE(Bonds!$I356,6*(21-1))))</f>
        <v>50086</v>
      </c>
      <c r="AA356" s="16">
        <f>IF(22&gt;$D356,"",IF($E356=1,EOMONTH(EDATE(Bonds!$I356,6*(22-1)),0),EDATE(Bonds!$I356,6*(22-1))))</f>
        <v>50267</v>
      </c>
      <c r="AB356" s="16">
        <f>IF(23&gt;$D356,"",IF($E356=1,EOMONTH(EDATE(Bonds!$I356,6*(23-1)),0),EDATE(Bonds!$I356,6*(23-1))))</f>
        <v>50451</v>
      </c>
      <c r="AC356" s="16">
        <f>IF(24&gt;$D356,"",IF($E356=1,EOMONTH(EDATE(Bonds!$I356,6*(24-1)),0),EDATE(Bonds!$I356,6*(24-1))))</f>
        <v>50632</v>
      </c>
      <c r="AD356" s="16">
        <f>IF(25&gt;$D356,"",IF($E356=1,EOMONTH(EDATE(Bonds!$I356,6*(25-1)),0),EDATE(Bonds!$I356,6*(25-1))))</f>
        <v>50816</v>
      </c>
      <c r="AE356" s="16">
        <f>IF(26&gt;$D356,"",IF($E356=1,EOMONTH(EDATE(Bonds!$I356,6*(26-1)),0),EDATE(Bonds!$I356,6*(26-1))))</f>
        <v>50997</v>
      </c>
      <c r="AF356" s="16">
        <f>IF(27&gt;$D356,"",IF($E356=1,EOMONTH(EDATE(Bonds!$I356,6*(27-1)),0),EDATE(Bonds!$I356,6*(27-1))))</f>
        <v>51181</v>
      </c>
      <c r="AG356" s="16">
        <f>IF(28&gt;$D356,"",IF($E356=1,EOMONTH(EDATE(Bonds!$I356,6*(28-1)),0),EDATE(Bonds!$I356,6*(28-1))))</f>
        <v>51363</v>
      </c>
      <c r="AH356" s="16">
        <f>IF(29&gt;$D356,"",IF($E356=1,EOMONTH(EDATE(Bonds!$I356,6*(29-1)),0),EDATE(Bonds!$I356,6*(29-1))))</f>
        <v>51547</v>
      </c>
      <c r="AI356" s="16">
        <f>IF(30&gt;$D356,"",IF($E356=1,EOMONTH(EDATE(Bonds!$I356,6*(30-1)),0),EDATE(Bonds!$I356,6*(30-1))))</f>
        <v>51728</v>
      </c>
      <c r="AJ356" s="16">
        <f>IF(31&gt;$D356,"",IF($E356=1,EOMONTH(EDATE(Bonds!$I356,6*(31-1)),0),EDATE(Bonds!$I356,6*(31-1))))</f>
        <v>51912</v>
      </c>
      <c r="AK356" s="16">
        <f>IF(32&gt;$D356,"",IF($E356=1,EOMONTH(EDATE(Bonds!$I356,6*(32-1)),0),EDATE(Bonds!$I356,6*(32-1))))</f>
        <v>52093</v>
      </c>
      <c r="AL356" s="16">
        <f>IF(33&gt;$D356,"",IF($E356=1,EOMONTH(EDATE(Bonds!$I356,6*(33-1)),0),EDATE(Bonds!$I356,6*(33-1))))</f>
        <v>52277</v>
      </c>
      <c r="AM356" s="16">
        <f>IF(34&gt;$D356,"",IF($E356=1,EOMONTH(EDATE(Bonds!$I356,6*(34-1)),0),EDATE(Bonds!$I356,6*(34-1))))</f>
        <v>52458</v>
      </c>
      <c r="AN356" s="16">
        <f>IF(35&gt;$D356,"",IF($E356=1,EOMONTH(EDATE(Bonds!$I356,6*(35-1)),0),EDATE(Bonds!$I356,6*(35-1))))</f>
        <v>52642</v>
      </c>
      <c r="AO356" s="16">
        <f>IF(36&gt;$D356,"",IF($E356=1,EOMONTH(EDATE(Bonds!$I356,6*(36-1)),0),EDATE(Bonds!$I356,6*(36-1))))</f>
        <v>52824</v>
      </c>
      <c r="AP356" s="16">
        <f>IF(37&gt;$D356,"",IF($E356=1,EOMONTH(EDATE(Bonds!$I356,6*(37-1)),0),EDATE(Bonds!$I356,6*(37-1))))</f>
        <v>53008</v>
      </c>
      <c r="AQ356" s="16">
        <f>IF(38&gt;$D356,"",IF($E356=1,EOMONTH(EDATE(Bonds!$I356,6*(38-1)),0),EDATE(Bonds!$I356,6*(38-1))))</f>
        <v>53189</v>
      </c>
      <c r="AR356" s="16">
        <f>IF(39&gt;$D356,"",IF($E356=1,EOMONTH(EDATE(Bonds!$I356,6*(39-1)),0),EDATE(Bonds!$I356,6*(39-1))))</f>
        <v>53373</v>
      </c>
      <c r="AS356" s="16">
        <f>IF(40&gt;$D356,"",IF($E356=1,EOMONTH(EDATE(Bonds!$I356,6*(40-1)),0),EDATE(Bonds!$I356,6*(40-1))))</f>
        <v>53554</v>
      </c>
      <c r="AT356" s="16">
        <f>IF(41&gt;$D356,"",IF($E356=1,EOMONTH(EDATE(Bonds!$I356,6*(41-1)),0),EDATE(Bonds!$I356,6*(41-1))))</f>
        <v>53738</v>
      </c>
      <c r="AU356" s="16">
        <f>IF(42&gt;$D356,"",IF($E356=1,EOMONTH(EDATE(Bonds!$I356,6*(42-1)),0),EDATE(Bonds!$I356,6*(42-1))))</f>
        <v>53919</v>
      </c>
      <c r="AV356" s="16">
        <f>IF(43&gt;$D356,"",IF($E356=1,EOMONTH(EDATE(Bonds!$I356,6*(43-1)),0),EDATE(Bonds!$I356,6*(43-1))))</f>
        <v>54103</v>
      </c>
      <c r="AW356" s="16">
        <f>IF(44&gt;$D356,"",IF($E356=1,EOMONTH(EDATE(Bonds!$I356,6*(44-1)),0),EDATE(Bonds!$I356,6*(44-1))))</f>
        <v>54285</v>
      </c>
      <c r="AX356" s="16">
        <f>IF(45&gt;$D356,"",IF($E356=1,EOMONTH(EDATE(Bonds!$I356,6*(45-1)),0),EDATE(Bonds!$I356,6*(45-1))))</f>
        <v>54469</v>
      </c>
      <c r="AY356" s="16">
        <f>IF(46&gt;$D356,"",IF($E356=1,EOMONTH(EDATE(Bonds!$I356,6*(46-1)),0),EDATE(Bonds!$I356,6*(46-1))))</f>
        <v>54650</v>
      </c>
      <c r="AZ356" s="16">
        <f>IF(47&gt;$D356,"",IF($E356=1,EOMONTH(EDATE(Bonds!$I356,6*(47-1)),0),EDATE(Bonds!$I356,6*(47-1))))</f>
        <v>54834</v>
      </c>
      <c r="BA356" s="16">
        <f>IF(48&gt;$D356,"",IF($E356=1,EOMONTH(EDATE(Bonds!$I356,6*(48-1)),0),EDATE(Bonds!$I356,6*(48-1))))</f>
        <v>55015</v>
      </c>
      <c r="BB356" s="16">
        <f>IF(49&gt;$D356,"",IF($E356=1,EOMONTH(EDATE(Bonds!$I356,6*(49-1)),0),EDATE(Bonds!$I356,6*(49-1))))</f>
        <v>55199</v>
      </c>
      <c r="BC356" s="16">
        <f>IF(50&gt;$D356,"",IF($E356=1,EOMONTH(EDATE(Bonds!$I356,6*(50-1)),0),EDATE(Bonds!$I356,6*(50-1))))</f>
        <v>55380</v>
      </c>
      <c r="BD356" s="16">
        <f>IF(51&gt;$D356,"",IF($E356=1,EOMONTH(EDATE(Bonds!$I356,6*(51-1)),0),EDATE(Bonds!$I356,6*(51-1))))</f>
        <v>55564</v>
      </c>
      <c r="BE356" s="16">
        <f>IF(52&gt;$D356,"",IF($E356=1,EOMONTH(EDATE(Bonds!$I356,6*(52-1)),0),EDATE(Bonds!$I356,6*(52-1))))</f>
        <v>55746</v>
      </c>
      <c r="BF356" s="16">
        <f>IF(53&gt;$D356,"",IF($E356=1,EOMONTH(EDATE(Bonds!$I356,6*(53-1)),0),EDATE(Bonds!$I356,6*(53-1))))</f>
        <v>55930</v>
      </c>
      <c r="BG356" s="16">
        <f>IF(54&gt;$D356,"",IF($E356=1,EOMONTH(EDATE(Bonds!$I356,6*(54-1)),0),EDATE(Bonds!$I356,6*(54-1))))</f>
        <v>56111</v>
      </c>
      <c r="BH356" s="16">
        <f>IF(55&gt;$D356,"",IF($E356=1,EOMONTH(EDATE(Bonds!$I356,6*(55-1)),0),EDATE(Bonds!$I356,6*(55-1))))</f>
        <v>56295</v>
      </c>
      <c r="BI356" s="16">
        <f>IF(56&gt;$D356,"",IF($E356=1,EOMONTH(EDATE(Bonds!$I356,6*(56-1)),0),EDATE(Bonds!$I356,6*(56-1))))</f>
        <v>56476</v>
      </c>
      <c r="BJ356" s="16">
        <f>IF(57&gt;$D356,"",IF($E356=1,EOMONTH(EDATE(Bonds!$I356,6*(57-1)),0),EDATE(Bonds!$I356,6*(57-1))))</f>
        <v>56660</v>
      </c>
      <c r="BK356" s="16">
        <f>IF(58&gt;$D356,"",IF($E356=1,EOMONTH(EDATE(Bonds!$I356,6*(58-1)),0),EDATE(Bonds!$I356,6*(58-1))))</f>
        <v>56841</v>
      </c>
      <c r="BL356" s="16">
        <f>IF(59&gt;$D356,"",IF($E356=1,EOMONTH(EDATE(Bonds!$I356,6*(59-1)),0),EDATE(Bonds!$I356,6*(59-1))))</f>
        <v>57025</v>
      </c>
      <c r="BM356" s="16">
        <f>IF(60&gt;$D356,"",IF($E356=1,EOMONTH(EDATE(Bonds!$I356,6*(60-1)),0),EDATE(Bonds!$I356,6*(60-1))))</f>
        <v>57207</v>
      </c>
      <c r="BO356" s="22">
        <f t="shared" si="606"/>
        <v>3.9020657449939315E-2</v>
      </c>
      <c r="BP356" s="22">
        <f t="shared" si="607"/>
        <v>4.1110910077221674E-2</v>
      </c>
      <c r="BQ356" s="22">
        <f t="shared" si="608"/>
        <v>4.2474903504774571E-2</v>
      </c>
      <c r="BR356" s="22">
        <f t="shared" si="609"/>
        <v>4.3324176224102208E-2</v>
      </c>
      <c r="BS356" s="22">
        <f t="shared" si="610"/>
        <v>4.3859676958404203E-2</v>
      </c>
      <c r="BT356" s="22">
        <f t="shared" si="611"/>
        <v>4.4193064657407355E-2</v>
      </c>
      <c r="BU356" s="22">
        <f t="shared" si="612"/>
        <v>4.4421617888674783E-2</v>
      </c>
      <c r="BV356" s="22">
        <f t="shared" si="613"/>
        <v>4.4594344852586863E-2</v>
      </c>
      <c r="BW356" s="22">
        <f t="shared" si="614"/>
        <v>4.4754437131412791E-2</v>
      </c>
      <c r="BX356" s="22">
        <f t="shared" si="615"/>
        <v>4.4919387561918309E-2</v>
      </c>
      <c r="BY356" s="22">
        <f t="shared" si="616"/>
        <v>4.5107990909957416E-2</v>
      </c>
      <c r="BZ356" s="22">
        <f t="shared" si="617"/>
        <v>4.5321776780841601E-2</v>
      </c>
      <c r="CA356" s="22">
        <f t="shared" si="618"/>
        <v>4.5567503306295901E-2</v>
      </c>
      <c r="CB356" s="22">
        <f t="shared" si="619"/>
        <v>4.583740404551357E-2</v>
      </c>
      <c r="CC356" s="22">
        <f t="shared" si="620"/>
        <v>4.6137769365832942E-2</v>
      </c>
      <c r="CD356" s="22">
        <f t="shared" si="621"/>
        <v>4.645521716226661E-2</v>
      </c>
      <c r="CE356" s="22">
        <f t="shared" si="622"/>
        <v>4.6796125322790962E-2</v>
      </c>
      <c r="CF356" s="22">
        <f t="shared" si="623"/>
        <v>4.7145200785802852E-2</v>
      </c>
      <c r="CG356" s="22">
        <f t="shared" si="624"/>
        <v>4.7509852279928627E-2</v>
      </c>
      <c r="CH356" s="22">
        <f t="shared" si="625"/>
        <v>4.7876381656252784E-2</v>
      </c>
      <c r="CI356" s="22">
        <f t="shared" si="626"/>
        <v>4.8249241487260196E-2</v>
      </c>
      <c r="CJ356" s="22">
        <f t="shared" si="627"/>
        <v>4.8615125031018294E-2</v>
      </c>
      <c r="CK356" s="22">
        <f t="shared" si="628"/>
        <v>4.8983317960358812E-2</v>
      </c>
      <c r="CL356" s="22">
        <f t="shared" si="629"/>
        <v>4.9339393167434041E-2</v>
      </c>
      <c r="CM356" s="22">
        <f t="shared" si="630"/>
        <v>4.9693029322884663E-2</v>
      </c>
      <c r="CN356" s="22">
        <f t="shared" si="631"/>
        <v>5.0030933085680324E-2</v>
      </c>
      <c r="CO356" s="22">
        <f t="shared" si="632"/>
        <v>5.0362800518050539E-2</v>
      </c>
      <c r="CP356" s="22">
        <f t="shared" si="633"/>
        <v>5.0678294681596112E-2</v>
      </c>
      <c r="CQ356" s="22">
        <f t="shared" si="634"/>
        <v>5.098334388969953E-2</v>
      </c>
      <c r="CR356" s="22">
        <f t="shared" si="635"/>
        <v>5.1268996476874704E-2</v>
      </c>
      <c r="CS356" s="22">
        <f t="shared" si="636"/>
        <v>5.1544114925173128E-2</v>
      </c>
      <c r="CT356" s="22">
        <f t="shared" si="637"/>
        <v>5.1799291672985331E-2</v>
      </c>
      <c r="CU356" s="22">
        <f t="shared" si="638"/>
        <v>5.2042679103669207E-2</v>
      </c>
      <c r="CV356" s="22">
        <f t="shared" si="639"/>
        <v>5.2266158686805723E-2</v>
      </c>
      <c r="CW356" s="22">
        <f t="shared" si="640"/>
        <v>5.2477056134175359E-2</v>
      </c>
      <c r="CX356" s="22">
        <f t="shared" si="641"/>
        <v>5.2669514104062953E-2</v>
      </c>
      <c r="CY356" s="22">
        <f t="shared" si="642"/>
        <v>5.2847844618136262E-2</v>
      </c>
      <c r="CZ356" s="22">
        <f t="shared" si="643"/>
        <v>5.3007476521395709E-2</v>
      </c>
      <c r="DA356" s="22">
        <f t="shared" si="644"/>
        <v>5.3153901035930796E-2</v>
      </c>
      <c r="DB356" s="22">
        <f t="shared" si="645"/>
        <v>5.3282582625279684E-2</v>
      </c>
      <c r="DC356" s="22">
        <f t="shared" si="646"/>
        <v>5.3398068687222244E-2</v>
      </c>
      <c r="DD356" s="22">
        <f t="shared" si="647"/>
        <v>5.34968988888972E-2</v>
      </c>
      <c r="DE356" s="22">
        <f t="shared" si="648"/>
        <v>5.3582686441866624E-2</v>
      </c>
      <c r="DF356" s="22">
        <f t="shared" si="649"/>
        <v>5.3653333270063788E-2</v>
      </c>
      <c r="DG356" s="22">
        <f t="shared" si="650"/>
        <v>5.371076609011436E-2</v>
      </c>
      <c r="DH356" s="22">
        <f t="shared" si="651"/>
        <v>5.3753914283111069E-2</v>
      </c>
      <c r="DI356" s="22">
        <f t="shared" si="652"/>
        <v>5.3784600716668671E-2</v>
      </c>
      <c r="DJ356" s="22">
        <f t="shared" si="653"/>
        <v>5.3802214354255647E-2</v>
      </c>
      <c r="DK356" s="22">
        <f t="shared" si="654"/>
        <v>5.3807740631488084E-2</v>
      </c>
      <c r="DL356" s="22">
        <f t="shared" si="655"/>
        <v>5.3801393447618494E-2</v>
      </c>
      <c r="DM356" s="22">
        <f t="shared" si="656"/>
        <v>5.3783364768151744E-2</v>
      </c>
      <c r="DN356" s="22">
        <f t="shared" si="657"/>
        <v>5.3754445916178097E-2</v>
      </c>
      <c r="DO356" s="22">
        <f t="shared" si="658"/>
        <v>5.3714400315623398E-2</v>
      </c>
      <c r="DP356" s="22">
        <f t="shared" si="659"/>
        <v>5.3664789041494118E-2</v>
      </c>
      <c r="DQ356" s="22">
        <f t="shared" si="660"/>
        <v>5.3604355226053946E-2</v>
      </c>
      <c r="DR356" s="22">
        <f t="shared" si="661"/>
        <v>5.3535443030110784E-2</v>
      </c>
      <c r="DS356" s="22">
        <f t="shared" si="662"/>
        <v>5.3456143283056964E-2</v>
      </c>
      <c r="DT356" s="22">
        <f t="shared" si="663"/>
        <v>5.3369402009156117E-2</v>
      </c>
      <c r="DU356" s="22">
        <f t="shared" si="664"/>
        <v>5.3272704469918497E-2</v>
      </c>
      <c r="DV356" s="22">
        <f t="shared" si="665"/>
        <v>5.3168957622443128E-2</v>
      </c>
      <c r="DX356" s="18">
        <f t="shared" si="666"/>
        <v>2.5190413153711351</v>
      </c>
      <c r="DY356" s="18">
        <f t="shared" si="667"/>
        <v>2.4659462732847746</v>
      </c>
      <c r="DZ356" s="18">
        <f t="shared" si="668"/>
        <v>2.410632847070791</v>
      </c>
      <c r="EA356" s="18">
        <f t="shared" si="669"/>
        <v>2.3562350057825108</v>
      </c>
      <c r="EB356" s="18">
        <f t="shared" si="670"/>
        <v>2.3023208221377804</v>
      </c>
      <c r="EC356" s="18">
        <f t="shared" si="671"/>
        <v>2.2505821564506254</v>
      </c>
      <c r="ED356" s="18">
        <f t="shared" si="672"/>
        <v>2.1992673841541541</v>
      </c>
      <c r="EE356" s="18">
        <f t="shared" si="673"/>
        <v>2.1498885845587146</v>
      </c>
      <c r="EF356" s="18">
        <f t="shared" si="674"/>
        <v>2.1006033177659145</v>
      </c>
      <c r="EG356" s="18">
        <f t="shared" si="675"/>
        <v>2.0528251028720219</v>
      </c>
      <c r="EH356" s="18">
        <f t="shared" si="676"/>
        <v>2.0048042809341937</v>
      </c>
      <c r="EI356" s="18">
        <f t="shared" si="677"/>
        <v>1.9577275891034054</v>
      </c>
      <c r="EJ356" s="18">
        <f t="shared" si="678"/>
        <v>1.9104787091291717</v>
      </c>
      <c r="EK356" s="18">
        <f t="shared" si="679"/>
        <v>1.8642975224630416</v>
      </c>
      <c r="EL356" s="18">
        <f t="shared" si="680"/>
        <v>1.8176443936980058</v>
      </c>
      <c r="EM356" s="18">
        <f t="shared" si="681"/>
        <v>1.7720581145257766</v>
      </c>
      <c r="EN356" s="18">
        <f t="shared" si="682"/>
        <v>1.7260655238134508</v>
      </c>
      <c r="EO356" s="18">
        <f t="shared" si="683"/>
        <v>1.6812173866971496</v>
      </c>
      <c r="EP356" s="18">
        <f t="shared" si="684"/>
        <v>1.6360881356425327</v>
      </c>
      <c r="EQ356" s="18">
        <f t="shared" si="685"/>
        <v>1.5919728916980287</v>
      </c>
      <c r="ER356" s="18">
        <f t="shared" si="686"/>
        <v>1.5479694008060929</v>
      </c>
      <c r="ES356" s="18">
        <f t="shared" si="687"/>
        <v>1.505332800588201</v>
      </c>
      <c r="ET356" s="18">
        <f t="shared" si="688"/>
        <v>1.4627117923296955</v>
      </c>
      <c r="EU356" s="18">
        <f t="shared" si="689"/>
        <v>1.4215521403804234</v>
      </c>
      <c r="EV356" s="18">
        <f t="shared" si="690"/>
        <v>1.3805408062694509</v>
      </c>
      <c r="EW356" s="18">
        <f t="shared" si="691"/>
        <v>1.3410591422090898</v>
      </c>
      <c r="EX356" s="18">
        <f t="shared" si="692"/>
        <v>1.3018367512242743</v>
      </c>
      <c r="EY356" s="18">
        <f t="shared" si="693"/>
        <v>1.263978279682392</v>
      </c>
      <c r="EZ356" s="18">
        <f t="shared" si="694"/>
        <v>1.2266770711063344</v>
      </c>
      <c r="FA356" s="18">
        <f t="shared" si="695"/>
        <v>1.1909575618759316</v>
      </c>
      <c r="FB356" s="18">
        <f t="shared" si="696"/>
        <v>1.1556489793515718</v>
      </c>
      <c r="FC356" s="18">
        <f t="shared" si="697"/>
        <v>1.1219104544513361</v>
      </c>
      <c r="FD356" s="18">
        <f t="shared" si="698"/>
        <v>1.0886266186222184</v>
      </c>
      <c r="FE356" s="18">
        <f t="shared" si="699"/>
        <v>1.0568814524785739</v>
      </c>
      <c r="FF356" s="18">
        <f t="shared" si="700"/>
        <v>1.025617282457401</v>
      </c>
      <c r="FG356" s="18">
        <f t="shared" si="701"/>
        <v>0.99568313588596191</v>
      </c>
      <c r="FH356" s="18">
        <f t="shared" si="702"/>
        <v>0.96640915339754496</v>
      </c>
      <c r="FI356" s="18">
        <f t="shared" si="703"/>
        <v>0.93856851939418118</v>
      </c>
      <c r="FJ356" s="18">
        <f t="shared" si="704"/>
        <v>0.91122151898949844</v>
      </c>
      <c r="FK356" s="18">
        <f t="shared" si="705"/>
        <v>0.88524158471109704</v>
      </c>
      <c r="FL356" s="18">
        <f t="shared" si="706"/>
        <v>0.85974720360030854</v>
      </c>
      <c r="FM356" s="18">
        <f t="shared" si="707"/>
        <v>0.83554860146558396</v>
      </c>
      <c r="FN356" s="18">
        <f t="shared" si="708"/>
        <v>0.81182102057755978</v>
      </c>
      <c r="FO356" s="18">
        <f t="shared" si="709"/>
        <v>0.78919324065871699</v>
      </c>
      <c r="FP356" s="18">
        <f t="shared" si="710"/>
        <v>0.76714390728875803</v>
      </c>
      <c r="FQ356" s="18">
        <f t="shared" si="711"/>
        <v>0.74624164816072036</v>
      </c>
      <c r="FR356" s="18">
        <f t="shared" si="712"/>
        <v>0.72576906016004339</v>
      </c>
      <c r="FS356" s="18">
        <f t="shared" si="713"/>
        <v>0.70636968870192018</v>
      </c>
      <c r="FT356" s="18">
        <f t="shared" si="714"/>
        <v>0.68737595398141405</v>
      </c>
      <c r="FU356" s="18">
        <f t="shared" si="715"/>
        <v>0.66938341105568</v>
      </c>
      <c r="FV356" s="18">
        <f t="shared" si="716"/>
        <v>0.65177155492558847</v>
      </c>
      <c r="FW356" s="18">
        <f t="shared" si="717"/>
        <v>0.63500105566357712</v>
      </c>
      <c r="FX356" s="18">
        <f t="shared" si="718"/>
        <v>0.61867991424592261</v>
      </c>
      <c r="FY356" s="18">
        <f t="shared" si="719"/>
        <v>0.60322410348528255</v>
      </c>
      <c r="FZ356" s="18">
        <f t="shared" si="720"/>
        <v>0.58809894294753251</v>
      </c>
      <c r="GA356" s="18">
        <f t="shared" si="721"/>
        <v>0.57377632931572276</v>
      </c>
      <c r="GB356" s="18">
        <f t="shared" si="722"/>
        <v>0.55976026579739169</v>
      </c>
      <c r="GC356" s="18">
        <f t="shared" si="723"/>
        <v>0.54648762505219184</v>
      </c>
      <c r="GD356" s="18">
        <f t="shared" si="724"/>
        <v>0.53349841890816219</v>
      </c>
      <c r="GE356" s="18">
        <f t="shared" si="725"/>
        <v>20.857932555990459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8"/>
  <sheetViews>
    <sheetView workbookViewId="0">
      <pane ySplit="3" topLeftCell="A4" activePane="bottomLeft" state="frozen"/>
      <selection pane="bottomLeft"/>
    </sheetView>
  </sheetViews>
  <sheetFormatPr baseColWidth="10" defaultColWidth="8.83203125" defaultRowHeight="15" x14ac:dyDescent="0.2"/>
  <cols>
    <col min="1" max="1" width="13" customWidth="1"/>
    <col min="2" max="2" width="11" customWidth="1"/>
    <col min="3" max="3" width="10" customWidth="1"/>
    <col min="4" max="4" width="13" customWidth="1"/>
    <col min="5" max="5" width="14" customWidth="1"/>
    <col min="6" max="6" width="16" customWidth="1"/>
  </cols>
  <sheetData>
    <row r="1" spans="1:6" x14ac:dyDescent="0.2">
      <c r="A1" t="s">
        <v>268</v>
      </c>
    </row>
    <row r="3" spans="1:6" ht="32" customHeight="1" x14ac:dyDescent="0.2">
      <c r="A3" s="15" t="s">
        <v>269</v>
      </c>
      <c r="B3" s="15" t="s">
        <v>270</v>
      </c>
      <c r="C3" s="15" t="s">
        <v>271</v>
      </c>
      <c r="D3" s="15" t="s">
        <v>272</v>
      </c>
      <c r="E3" s="15" t="s">
        <v>273</v>
      </c>
      <c r="F3" s="15" t="s">
        <v>274</v>
      </c>
    </row>
    <row r="4" spans="1:6" x14ac:dyDescent="0.2">
      <c r="A4" s="16">
        <v>46280</v>
      </c>
      <c r="B4" s="23">
        <f t="shared" ref="B4:B67" si="0">A4-Settle</f>
        <v>7</v>
      </c>
      <c r="C4" s="18">
        <f t="shared" ref="C4:C67" si="1">B4/365</f>
        <v>1.9178082191780823E-2</v>
      </c>
      <c r="D4" s="18">
        <f t="shared" ref="D4:D67" si="2">(Sv_beta0+Sv_beta1*(1-EXP(-C4/Sv_tau1))/(C4/Sv_tau1)+Sv_beta2*((1-EXP(-C4/Sv_tau1))/(C4/Sv_tau1)-EXP(-C4/Sv_tau1))+Sv_beta3*((1-EXP(-C4/Sv_tau2))/(C4/Sv_tau2)-EXP(-C4/Sv_tau2)))*100</f>
        <v>3.6418324070664978</v>
      </c>
      <c r="E4" s="20">
        <f t="shared" ref="E4:E67" si="3">EXP(-D4/100*C4)</f>
        <v>0.99930181023566744</v>
      </c>
      <c r="F4" s="18">
        <f t="shared" ref="F4:F67" si="4">(Sv_beta0+Sv_beta1*EXP(-C4/Sv_tau1)+Sv_beta2*(C4/Sv_tau1)*EXP(-C4/Sv_tau1)+Sv_beta3*(C4/Sv_tau2)*EXP(-C4/Sv_tau2))*100</f>
        <v>3.6559263200152401</v>
      </c>
    </row>
    <row r="5" spans="1:6" x14ac:dyDescent="0.2">
      <c r="A5" s="16">
        <v>46295</v>
      </c>
      <c r="B5" s="23">
        <f t="shared" si="0"/>
        <v>22</v>
      </c>
      <c r="C5" s="18">
        <f t="shared" si="1"/>
        <v>6.0273972602739728E-2</v>
      </c>
      <c r="D5" s="18">
        <f t="shared" si="2"/>
        <v>3.6715303967375594</v>
      </c>
      <c r="E5" s="20">
        <f t="shared" si="3"/>
        <v>0.99778946960341097</v>
      </c>
      <c r="F5" s="18">
        <f t="shared" si="4"/>
        <v>3.7143567371707085</v>
      </c>
    </row>
    <row r="6" spans="1:6" x14ac:dyDescent="0.2">
      <c r="A6" s="16">
        <v>46310</v>
      </c>
      <c r="B6" s="23">
        <f t="shared" si="0"/>
        <v>37</v>
      </c>
      <c r="C6" s="18">
        <f t="shared" si="1"/>
        <v>0.10136986301369863</v>
      </c>
      <c r="D6" s="18">
        <f t="shared" si="2"/>
        <v>3.7002419076807098</v>
      </c>
      <c r="E6" s="20">
        <f t="shared" si="3"/>
        <v>0.99625609579815244</v>
      </c>
      <c r="F6" s="18">
        <f t="shared" si="4"/>
        <v>3.7698713448946277</v>
      </c>
    </row>
    <row r="7" spans="1:6" x14ac:dyDescent="0.2">
      <c r="A7" s="16">
        <v>46326</v>
      </c>
      <c r="B7" s="23">
        <f t="shared" si="0"/>
        <v>53</v>
      </c>
      <c r="C7" s="18">
        <f t="shared" si="1"/>
        <v>0.14520547945205478</v>
      </c>
      <c r="D7" s="18">
        <f t="shared" si="2"/>
        <v>3.7298133534015823</v>
      </c>
      <c r="E7" s="20">
        <f t="shared" si="3"/>
        <v>0.99459874614738497</v>
      </c>
      <c r="F7" s="18">
        <f t="shared" si="4"/>
        <v>3.8260038958448104</v>
      </c>
    </row>
    <row r="8" spans="1:6" x14ac:dyDescent="0.2">
      <c r="A8" s="16">
        <v>46341</v>
      </c>
      <c r="B8" s="23">
        <f t="shared" si="0"/>
        <v>68</v>
      </c>
      <c r="C8" s="18">
        <f t="shared" si="1"/>
        <v>0.18630136986301371</v>
      </c>
      <c r="D8" s="18">
        <f t="shared" si="2"/>
        <v>3.7565785405683503</v>
      </c>
      <c r="E8" s="20">
        <f t="shared" si="3"/>
        <v>0.99302587558944144</v>
      </c>
      <c r="F8" s="18">
        <f t="shared" si="4"/>
        <v>3.8758563195221667</v>
      </c>
    </row>
    <row r="9" spans="1:6" x14ac:dyDescent="0.2">
      <c r="A9" s="16">
        <v>46356</v>
      </c>
      <c r="B9" s="23">
        <f t="shared" si="0"/>
        <v>83</v>
      </c>
      <c r="C9" s="18">
        <f t="shared" si="1"/>
        <v>0.22739726027397261</v>
      </c>
      <c r="D9" s="18">
        <f t="shared" si="2"/>
        <v>3.7824450557891485</v>
      </c>
      <c r="E9" s="20">
        <f t="shared" si="3"/>
        <v>0.99143570786455137</v>
      </c>
      <c r="F9" s="18">
        <f t="shared" si="4"/>
        <v>3.9231370847447211</v>
      </c>
    </row>
    <row r="10" spans="1:6" x14ac:dyDescent="0.2">
      <c r="A10" s="16">
        <v>46371</v>
      </c>
      <c r="B10" s="23">
        <f t="shared" si="0"/>
        <v>98</v>
      </c>
      <c r="C10" s="18">
        <f t="shared" si="1"/>
        <v>0.26849315068493151</v>
      </c>
      <c r="D10" s="18">
        <f t="shared" si="2"/>
        <v>3.8074399886697536</v>
      </c>
      <c r="E10" s="20">
        <f t="shared" si="3"/>
        <v>0.98982935877277622</v>
      </c>
      <c r="F10" s="18">
        <f t="shared" si="4"/>
        <v>3.9679508500160261</v>
      </c>
    </row>
    <row r="11" spans="1:6" x14ac:dyDescent="0.2">
      <c r="A11" s="16">
        <v>46387</v>
      </c>
      <c r="B11" s="23">
        <f t="shared" si="0"/>
        <v>114</v>
      </c>
      <c r="C11" s="18">
        <f t="shared" si="1"/>
        <v>0.31232876712328766</v>
      </c>
      <c r="D11" s="18">
        <f t="shared" si="2"/>
        <v>3.8331702631407456</v>
      </c>
      <c r="E11" s="20">
        <f t="shared" si="3"/>
        <v>0.9880992869444295</v>
      </c>
      <c r="F11" s="18">
        <f t="shared" si="4"/>
        <v>4.0131468950185978</v>
      </c>
    </row>
    <row r="12" spans="1:6" x14ac:dyDescent="0.2">
      <c r="A12" s="16">
        <v>46402</v>
      </c>
      <c r="B12" s="23">
        <f t="shared" si="0"/>
        <v>129</v>
      </c>
      <c r="C12" s="18">
        <f t="shared" si="1"/>
        <v>0.35342465753424657</v>
      </c>
      <c r="D12" s="18">
        <f t="shared" si="2"/>
        <v>3.8564466692429051</v>
      </c>
      <c r="E12" s="20">
        <f t="shared" si="3"/>
        <v>0.98646282946484309</v>
      </c>
      <c r="F12" s="18">
        <f t="shared" si="4"/>
        <v>4.0531788009022431</v>
      </c>
    </row>
    <row r="13" spans="1:6" x14ac:dyDescent="0.2">
      <c r="A13" s="16">
        <v>46418</v>
      </c>
      <c r="B13" s="23">
        <f t="shared" si="0"/>
        <v>145</v>
      </c>
      <c r="C13" s="18">
        <f t="shared" si="1"/>
        <v>0.39726027397260272</v>
      </c>
      <c r="D13" s="18">
        <f t="shared" si="2"/>
        <v>3.8804014146881394</v>
      </c>
      <c r="E13" s="20">
        <f t="shared" si="3"/>
        <v>0.98470291416207745</v>
      </c>
      <c r="F13" s="18">
        <f t="shared" si="4"/>
        <v>4.0934925628392094</v>
      </c>
    </row>
    <row r="14" spans="1:6" x14ac:dyDescent="0.2">
      <c r="A14" s="16">
        <v>46433</v>
      </c>
      <c r="B14" s="23">
        <f t="shared" si="0"/>
        <v>160</v>
      </c>
      <c r="C14" s="18">
        <f t="shared" si="1"/>
        <v>0.43835616438356162</v>
      </c>
      <c r="D14" s="18">
        <f t="shared" si="2"/>
        <v>3.9020657449939313</v>
      </c>
      <c r="E14" s="20">
        <f t="shared" si="3"/>
        <v>0.98304051331556497</v>
      </c>
      <c r="F14" s="18">
        <f t="shared" si="4"/>
        <v>4.1291449268181752</v>
      </c>
    </row>
    <row r="15" spans="1:6" x14ac:dyDescent="0.2">
      <c r="A15" s="16">
        <v>46446</v>
      </c>
      <c r="B15" s="23">
        <f t="shared" si="0"/>
        <v>173</v>
      </c>
      <c r="C15" s="18">
        <f t="shared" si="1"/>
        <v>0.47397260273972602</v>
      </c>
      <c r="D15" s="18">
        <f t="shared" si="2"/>
        <v>3.9202392010101588</v>
      </c>
      <c r="E15" s="20">
        <f t="shared" si="3"/>
        <v>0.98159070017992023</v>
      </c>
      <c r="F15" s="18">
        <f t="shared" si="4"/>
        <v>4.1584364956843904</v>
      </c>
    </row>
    <row r="16" spans="1:6" x14ac:dyDescent="0.2">
      <c r="A16" s="16">
        <v>46461</v>
      </c>
      <c r="B16" s="23">
        <f t="shared" si="0"/>
        <v>188</v>
      </c>
      <c r="C16" s="18">
        <f t="shared" si="1"/>
        <v>0.51506849315068493</v>
      </c>
      <c r="D16" s="18">
        <f t="shared" si="2"/>
        <v>3.9405340866144214</v>
      </c>
      <c r="E16" s="20">
        <f t="shared" si="3"/>
        <v>0.97990813692578704</v>
      </c>
      <c r="F16" s="18">
        <f t="shared" si="4"/>
        <v>4.1904557107644163</v>
      </c>
    </row>
    <row r="17" spans="1:6" x14ac:dyDescent="0.2">
      <c r="A17" s="16">
        <v>46477</v>
      </c>
      <c r="B17" s="23">
        <f t="shared" si="0"/>
        <v>204</v>
      </c>
      <c r="C17" s="18">
        <f t="shared" si="1"/>
        <v>0.55890410958904113</v>
      </c>
      <c r="D17" s="18">
        <f t="shared" si="2"/>
        <v>3.9614095064760249</v>
      </c>
      <c r="E17" s="20">
        <f t="shared" si="3"/>
        <v>0.97810282099738854</v>
      </c>
      <c r="F17" s="18">
        <f t="shared" si="4"/>
        <v>4.2225972403813277</v>
      </c>
    </row>
    <row r="18" spans="1:6" x14ac:dyDescent="0.2">
      <c r="A18" s="16">
        <v>46492</v>
      </c>
      <c r="B18" s="23">
        <f t="shared" si="0"/>
        <v>219</v>
      </c>
      <c r="C18" s="18">
        <f t="shared" si="1"/>
        <v>0.6</v>
      </c>
      <c r="D18" s="18">
        <f t="shared" si="2"/>
        <v>3.9802790029310406</v>
      </c>
      <c r="E18" s="20">
        <f t="shared" si="3"/>
        <v>0.97640123655840927</v>
      </c>
      <c r="F18" s="18">
        <f t="shared" si="4"/>
        <v>4.2509270091915772</v>
      </c>
    </row>
    <row r="19" spans="1:6" x14ac:dyDescent="0.2">
      <c r="A19" s="16">
        <v>46507</v>
      </c>
      <c r="B19" s="23">
        <f t="shared" si="0"/>
        <v>234</v>
      </c>
      <c r="C19" s="18">
        <f t="shared" si="1"/>
        <v>0.64109589041095894</v>
      </c>
      <c r="D19" s="18">
        <f t="shared" si="2"/>
        <v>3.9984915237647076</v>
      </c>
      <c r="E19" s="20">
        <f t="shared" si="3"/>
        <v>0.97469160085299256</v>
      </c>
      <c r="F19" s="18">
        <f t="shared" si="4"/>
        <v>4.2775900820725763</v>
      </c>
    </row>
    <row r="20" spans="1:6" x14ac:dyDescent="0.2">
      <c r="A20" s="16">
        <v>46522</v>
      </c>
      <c r="B20" s="23">
        <f t="shared" si="0"/>
        <v>249</v>
      </c>
      <c r="C20" s="18">
        <f t="shared" si="1"/>
        <v>0.68219178082191778</v>
      </c>
      <c r="D20" s="18">
        <f t="shared" si="2"/>
        <v>4.0160676278393277</v>
      </c>
      <c r="E20" s="20">
        <f t="shared" si="3"/>
        <v>0.97297461819260211</v>
      </c>
      <c r="F20" s="18">
        <f t="shared" si="4"/>
        <v>4.3026601145374226</v>
      </c>
    </row>
    <row r="21" spans="1:6" x14ac:dyDescent="0.2">
      <c r="A21" s="16">
        <v>46538</v>
      </c>
      <c r="B21" s="23">
        <f t="shared" si="0"/>
        <v>265</v>
      </c>
      <c r="C21" s="18">
        <f t="shared" si="1"/>
        <v>0.72602739726027399</v>
      </c>
      <c r="D21" s="18">
        <f t="shared" si="2"/>
        <v>4.0341365208761299</v>
      </c>
      <c r="E21" s="20">
        <f t="shared" si="3"/>
        <v>0.97113582745064808</v>
      </c>
      <c r="F21" s="18">
        <f t="shared" si="4"/>
        <v>4.327725632311612</v>
      </c>
    </row>
    <row r="22" spans="1:6" x14ac:dyDescent="0.2">
      <c r="A22" s="16">
        <v>46553</v>
      </c>
      <c r="B22" s="23">
        <f t="shared" si="0"/>
        <v>280</v>
      </c>
      <c r="C22" s="18">
        <f t="shared" si="1"/>
        <v>0.76712328767123283</v>
      </c>
      <c r="D22" s="18">
        <f t="shared" si="2"/>
        <v>4.0504601181369884</v>
      </c>
      <c r="E22" s="20">
        <f t="shared" si="3"/>
        <v>0.96940575122180517</v>
      </c>
      <c r="F22" s="18">
        <f t="shared" si="4"/>
        <v>4.3497257950862487</v>
      </c>
    </row>
    <row r="23" spans="1:6" x14ac:dyDescent="0.2">
      <c r="A23" s="16">
        <v>46568</v>
      </c>
      <c r="B23" s="23">
        <f t="shared" si="0"/>
        <v>295</v>
      </c>
      <c r="C23" s="18">
        <f t="shared" si="1"/>
        <v>0.80821917808219179</v>
      </c>
      <c r="D23" s="18">
        <f t="shared" si="2"/>
        <v>4.0662069075091871</v>
      </c>
      <c r="E23" s="20">
        <f t="shared" si="3"/>
        <v>0.96767028533901545</v>
      </c>
      <c r="F23" s="18">
        <f t="shared" si="4"/>
        <v>4.3703430458888555</v>
      </c>
    </row>
    <row r="24" spans="1:6" x14ac:dyDescent="0.2">
      <c r="A24" s="16">
        <v>46583</v>
      </c>
      <c r="B24" s="23">
        <f t="shared" si="0"/>
        <v>310</v>
      </c>
      <c r="C24" s="18">
        <f t="shared" si="1"/>
        <v>0.84931506849315064</v>
      </c>
      <c r="D24" s="18">
        <f t="shared" si="2"/>
        <v>4.0813952533244304</v>
      </c>
      <c r="E24" s="20">
        <f t="shared" si="3"/>
        <v>0.96593000605842128</v>
      </c>
      <c r="F24" s="18">
        <f t="shared" si="4"/>
        <v>4.3896410361773563</v>
      </c>
    </row>
    <row r="25" spans="1:6" x14ac:dyDescent="0.2">
      <c r="A25" s="16">
        <v>46599</v>
      </c>
      <c r="B25" s="23">
        <f t="shared" si="0"/>
        <v>326</v>
      </c>
      <c r="C25" s="18">
        <f t="shared" si="1"/>
        <v>0.89315068493150684</v>
      </c>
      <c r="D25" s="18">
        <f t="shared" si="2"/>
        <v>4.0970007394902721</v>
      </c>
      <c r="E25" s="20">
        <f t="shared" si="3"/>
        <v>0.96406901928445943</v>
      </c>
      <c r="F25" s="18">
        <f t="shared" si="4"/>
        <v>4.408840559959633</v>
      </c>
    </row>
    <row r="26" spans="1:6" x14ac:dyDescent="0.2">
      <c r="A26" s="16">
        <v>46614</v>
      </c>
      <c r="B26" s="23">
        <f t="shared" si="0"/>
        <v>341</v>
      </c>
      <c r="C26" s="18">
        <f t="shared" si="1"/>
        <v>0.9342465753424658</v>
      </c>
      <c r="D26" s="18">
        <f t="shared" si="2"/>
        <v>4.1110910077221678</v>
      </c>
      <c r="E26" s="20">
        <f t="shared" si="3"/>
        <v>0.96232049689161936</v>
      </c>
      <c r="F26" s="18">
        <f t="shared" si="4"/>
        <v>4.425604117420642</v>
      </c>
    </row>
    <row r="27" spans="1:6" x14ac:dyDescent="0.2">
      <c r="A27" s="16">
        <v>46630</v>
      </c>
      <c r="B27" s="23">
        <f t="shared" si="0"/>
        <v>357</v>
      </c>
      <c r="C27" s="18">
        <f t="shared" si="1"/>
        <v>0.9780821917808219</v>
      </c>
      <c r="D27" s="18">
        <f t="shared" si="2"/>
        <v>4.125564164890096</v>
      </c>
      <c r="E27" s="20">
        <f t="shared" si="3"/>
        <v>0.96045186898174995</v>
      </c>
      <c r="F27" s="18">
        <f t="shared" si="4"/>
        <v>4.4422323723796673</v>
      </c>
    </row>
    <row r="28" spans="1:6" x14ac:dyDescent="0.2">
      <c r="A28" s="16">
        <v>46645</v>
      </c>
      <c r="B28" s="23">
        <f t="shared" si="0"/>
        <v>372</v>
      </c>
      <c r="C28" s="18">
        <f t="shared" si="1"/>
        <v>1.0191780821917809</v>
      </c>
      <c r="D28" s="18">
        <f t="shared" si="2"/>
        <v>4.1386283618176192</v>
      </c>
      <c r="E28" s="20">
        <f t="shared" si="3"/>
        <v>0.9586972060955008</v>
      </c>
      <c r="F28" s="18">
        <f t="shared" si="4"/>
        <v>4.4567046685111311</v>
      </c>
    </row>
    <row r="29" spans="1:6" x14ac:dyDescent="0.2">
      <c r="A29" s="16">
        <v>46660</v>
      </c>
      <c r="B29" s="23">
        <f t="shared" si="0"/>
        <v>387</v>
      </c>
      <c r="C29" s="18">
        <f t="shared" si="1"/>
        <v>1.0602739726027397</v>
      </c>
      <c r="D29" s="18">
        <f t="shared" si="2"/>
        <v>4.1512207069500127</v>
      </c>
      <c r="E29" s="20">
        <f t="shared" si="3"/>
        <v>0.95694026097511709</v>
      </c>
      <c r="F29" s="18">
        <f t="shared" si="4"/>
        <v>4.4701502341675203</v>
      </c>
    </row>
    <row r="30" spans="1:6" x14ac:dyDescent="0.2">
      <c r="A30" s="16">
        <v>46675</v>
      </c>
      <c r="B30" s="23">
        <f t="shared" si="0"/>
        <v>402</v>
      </c>
      <c r="C30" s="18">
        <f t="shared" si="1"/>
        <v>1.1013698630136985</v>
      </c>
      <c r="D30" s="18">
        <f t="shared" si="2"/>
        <v>4.1633566624947704</v>
      </c>
      <c r="E30" s="20">
        <f t="shared" si="3"/>
        <v>0.95518145093476969</v>
      </c>
      <c r="F30" s="18">
        <f t="shared" si="4"/>
        <v>4.4826198780119935</v>
      </c>
    </row>
    <row r="31" spans="1:6" x14ac:dyDescent="0.2">
      <c r="A31" s="16">
        <v>46691</v>
      </c>
      <c r="B31" s="23">
        <f t="shared" si="0"/>
        <v>418</v>
      </c>
      <c r="C31" s="18">
        <f t="shared" si="1"/>
        <v>1.1452054794520548</v>
      </c>
      <c r="D31" s="18">
        <f t="shared" si="2"/>
        <v>4.1758155671488604</v>
      </c>
      <c r="E31" s="20">
        <f t="shared" si="3"/>
        <v>0.95330377583411752</v>
      </c>
      <c r="F31" s="18">
        <f t="shared" si="4"/>
        <v>4.4949002603905095</v>
      </c>
    </row>
    <row r="32" spans="1:6" x14ac:dyDescent="0.2">
      <c r="A32" s="16">
        <v>46706</v>
      </c>
      <c r="B32" s="23">
        <f t="shared" si="0"/>
        <v>433</v>
      </c>
      <c r="C32" s="18">
        <f t="shared" si="1"/>
        <v>1.1863013698630136</v>
      </c>
      <c r="D32" s="18">
        <f t="shared" si="2"/>
        <v>4.1870554774944582</v>
      </c>
      <c r="E32" s="20">
        <f t="shared" si="3"/>
        <v>0.95154233865709481</v>
      </c>
      <c r="F32" s="18">
        <f t="shared" si="4"/>
        <v>4.5055060632279584</v>
      </c>
    </row>
    <row r="33" spans="1:6" x14ac:dyDescent="0.2">
      <c r="A33" s="16">
        <v>46721</v>
      </c>
      <c r="B33" s="23">
        <f t="shared" si="0"/>
        <v>448</v>
      </c>
      <c r="C33" s="18">
        <f t="shared" si="1"/>
        <v>1.2273972602739727</v>
      </c>
      <c r="D33" s="18">
        <f t="shared" si="2"/>
        <v>4.1978837763900847</v>
      </c>
      <c r="E33" s="20">
        <f t="shared" si="3"/>
        <v>0.94978018016622279</v>
      </c>
      <c r="F33" s="18">
        <f t="shared" si="4"/>
        <v>4.5152803813171962</v>
      </c>
    </row>
    <row r="34" spans="1:6" x14ac:dyDescent="0.2">
      <c r="A34" s="16">
        <v>46736</v>
      </c>
      <c r="B34" s="23">
        <f t="shared" si="0"/>
        <v>463</v>
      </c>
      <c r="C34" s="18">
        <f t="shared" si="1"/>
        <v>1.2684931506849315</v>
      </c>
      <c r="D34" s="18">
        <f t="shared" si="2"/>
        <v>4.2083142418494113</v>
      </c>
      <c r="E34" s="20">
        <f t="shared" si="3"/>
        <v>0.94801763183580423</v>
      </c>
      <c r="F34" s="18">
        <f t="shared" si="4"/>
        <v>4.5242668012535088</v>
      </c>
    </row>
    <row r="35" spans="1:6" x14ac:dyDescent="0.2">
      <c r="A35" s="16">
        <v>46752</v>
      </c>
      <c r="B35" s="23">
        <f t="shared" si="0"/>
        <v>479</v>
      </c>
      <c r="C35" s="18">
        <f t="shared" si="1"/>
        <v>1.3123287671232877</v>
      </c>
      <c r="D35" s="18">
        <f t="shared" si="2"/>
        <v>4.2190166510399569</v>
      </c>
      <c r="E35" s="20">
        <f t="shared" si="3"/>
        <v>0.94613750232167892</v>
      </c>
      <c r="F35" s="18">
        <f t="shared" si="4"/>
        <v>4.5330311149109566</v>
      </c>
    </row>
    <row r="36" spans="1:6" x14ac:dyDescent="0.2">
      <c r="A36" s="16">
        <v>46767</v>
      </c>
      <c r="B36" s="23">
        <f t="shared" si="0"/>
        <v>494</v>
      </c>
      <c r="C36" s="18">
        <f t="shared" si="1"/>
        <v>1.3534246575342466</v>
      </c>
      <c r="D36" s="18">
        <f t="shared" si="2"/>
        <v>4.2286669354478486</v>
      </c>
      <c r="E36" s="20">
        <f t="shared" si="3"/>
        <v>0.94437511801456975</v>
      </c>
      <c r="F36" s="18">
        <f t="shared" si="4"/>
        <v>4.5405203708228319</v>
      </c>
    </row>
    <row r="37" spans="1:6" x14ac:dyDescent="0.2">
      <c r="A37" s="16">
        <v>46783</v>
      </c>
      <c r="B37" s="23">
        <f t="shared" si="0"/>
        <v>510</v>
      </c>
      <c r="C37" s="18">
        <f t="shared" si="1"/>
        <v>1.3972602739726028</v>
      </c>
      <c r="D37" s="18">
        <f t="shared" si="2"/>
        <v>4.2385663294413671</v>
      </c>
      <c r="E37" s="20">
        <f t="shared" si="3"/>
        <v>0.94249581168323371</v>
      </c>
      <c r="F37" s="18">
        <f t="shared" si="4"/>
        <v>4.5477777322749819</v>
      </c>
    </row>
    <row r="38" spans="1:6" x14ac:dyDescent="0.2">
      <c r="A38" s="16">
        <v>46798</v>
      </c>
      <c r="B38" s="23">
        <f t="shared" si="0"/>
        <v>525</v>
      </c>
      <c r="C38" s="18">
        <f t="shared" si="1"/>
        <v>1.4383561643835616</v>
      </c>
      <c r="D38" s="18">
        <f t="shared" si="2"/>
        <v>4.2474903504774568</v>
      </c>
      <c r="E38" s="20">
        <f t="shared" si="3"/>
        <v>0.94073476958860136</v>
      </c>
      <c r="F38" s="18">
        <f t="shared" si="4"/>
        <v>4.5539353346599407</v>
      </c>
    </row>
    <row r="39" spans="1:6" x14ac:dyDescent="0.2">
      <c r="A39" s="16">
        <v>46812</v>
      </c>
      <c r="B39" s="23">
        <f t="shared" si="0"/>
        <v>539</v>
      </c>
      <c r="C39" s="18">
        <f t="shared" si="1"/>
        <v>1.4767123287671233</v>
      </c>
      <c r="D39" s="18">
        <f t="shared" si="2"/>
        <v>4.2555187696662005</v>
      </c>
      <c r="E39" s="20">
        <f t="shared" si="3"/>
        <v>0.93909205416474806</v>
      </c>
      <c r="F39" s="18">
        <f t="shared" si="4"/>
        <v>4.559150526301992</v>
      </c>
    </row>
    <row r="40" spans="1:6" x14ac:dyDescent="0.2">
      <c r="A40" s="16">
        <v>46827</v>
      </c>
      <c r="B40" s="23">
        <f t="shared" si="0"/>
        <v>554</v>
      </c>
      <c r="C40" s="18">
        <f t="shared" si="1"/>
        <v>1.5178082191780822</v>
      </c>
      <c r="D40" s="18">
        <f t="shared" si="2"/>
        <v>4.2638094350119022</v>
      </c>
      <c r="E40" s="20">
        <f t="shared" si="3"/>
        <v>0.93733320647932583</v>
      </c>
      <c r="F40" s="18">
        <f t="shared" si="4"/>
        <v>4.5642008466584816</v>
      </c>
    </row>
    <row r="41" spans="1:6" x14ac:dyDescent="0.2">
      <c r="A41" s="16">
        <v>46843</v>
      </c>
      <c r="B41" s="23">
        <f t="shared" si="0"/>
        <v>570</v>
      </c>
      <c r="C41" s="18">
        <f t="shared" si="1"/>
        <v>1.5616438356164384</v>
      </c>
      <c r="D41" s="18">
        <f t="shared" si="2"/>
        <v>4.2723103410114804</v>
      </c>
      <c r="E41" s="20">
        <f t="shared" si="3"/>
        <v>0.9354587099892131</v>
      </c>
      <c r="F41" s="18">
        <f t="shared" si="4"/>
        <v>4.5690115518229666</v>
      </c>
    </row>
    <row r="42" spans="1:6" x14ac:dyDescent="0.2">
      <c r="A42" s="16">
        <v>46858</v>
      </c>
      <c r="B42" s="23">
        <f t="shared" si="0"/>
        <v>585</v>
      </c>
      <c r="C42" s="18">
        <f t="shared" si="1"/>
        <v>1.6027397260273972</v>
      </c>
      <c r="D42" s="18">
        <f t="shared" si="2"/>
        <v>4.2799704020971427</v>
      </c>
      <c r="E42" s="20">
        <f t="shared" si="3"/>
        <v>0.93370308643974231</v>
      </c>
      <c r="F42" s="18">
        <f t="shared" si="4"/>
        <v>4.5730148574792251</v>
      </c>
    </row>
    <row r="43" spans="1:6" x14ac:dyDescent="0.2">
      <c r="A43" s="16">
        <v>46873</v>
      </c>
      <c r="B43" s="23">
        <f t="shared" si="0"/>
        <v>600</v>
      </c>
      <c r="C43" s="18">
        <f t="shared" si="1"/>
        <v>1.6438356164383561</v>
      </c>
      <c r="D43" s="18">
        <f t="shared" si="2"/>
        <v>4.2873417403885661</v>
      </c>
      <c r="E43" s="20">
        <f t="shared" si="3"/>
        <v>0.9319493134116158</v>
      </c>
      <c r="F43" s="18">
        <f t="shared" si="4"/>
        <v>4.5765589492616154</v>
      </c>
    </row>
    <row r="44" spans="1:6" x14ac:dyDescent="0.2">
      <c r="A44" s="16">
        <v>46888</v>
      </c>
      <c r="B44" s="23">
        <f t="shared" si="0"/>
        <v>615</v>
      </c>
      <c r="C44" s="18">
        <f t="shared" si="1"/>
        <v>1.6849315068493151</v>
      </c>
      <c r="D44" s="18">
        <f t="shared" si="2"/>
        <v>4.2944346408813709</v>
      </c>
      <c r="E44" s="20">
        <f t="shared" si="3"/>
        <v>0.9301975627739677</v>
      </c>
      <c r="F44" s="18">
        <f t="shared" si="4"/>
        <v>4.5796730895250315</v>
      </c>
    </row>
    <row r="45" spans="1:6" x14ac:dyDescent="0.2">
      <c r="A45" s="16">
        <v>46904</v>
      </c>
      <c r="B45" s="23">
        <f t="shared" si="0"/>
        <v>631</v>
      </c>
      <c r="C45" s="18">
        <f t="shared" si="1"/>
        <v>1.7287671232876711</v>
      </c>
      <c r="D45" s="18">
        <f t="shared" si="2"/>
        <v>4.3017047494765954</v>
      </c>
      <c r="E45" s="20">
        <f t="shared" si="3"/>
        <v>0.92833143752914693</v>
      </c>
      <c r="F45" s="18">
        <f t="shared" si="4"/>
        <v>4.5825525678347123</v>
      </c>
    </row>
    <row r="46" spans="1:6" x14ac:dyDescent="0.2">
      <c r="A46" s="16">
        <v>46919</v>
      </c>
      <c r="B46" s="23">
        <f t="shared" si="0"/>
        <v>646</v>
      </c>
      <c r="C46" s="18">
        <f t="shared" si="1"/>
        <v>1.7698630136986302</v>
      </c>
      <c r="D46" s="18">
        <f t="shared" si="2"/>
        <v>4.3082535377802369</v>
      </c>
      <c r="E46" s="20">
        <f t="shared" si="3"/>
        <v>0.92658435921486459</v>
      </c>
      <c r="F46" s="18">
        <f t="shared" si="4"/>
        <v>4.5848658894520051</v>
      </c>
    </row>
    <row r="47" spans="1:6" x14ac:dyDescent="0.2">
      <c r="A47" s="16">
        <v>46934</v>
      </c>
      <c r="B47" s="23">
        <f t="shared" si="0"/>
        <v>661</v>
      </c>
      <c r="C47" s="18">
        <f t="shared" si="1"/>
        <v>1.810958904109589</v>
      </c>
      <c r="D47" s="18">
        <f t="shared" si="2"/>
        <v>4.3145536112828884</v>
      </c>
      <c r="E47" s="20">
        <f t="shared" si="3"/>
        <v>0.92483975640469096</v>
      </c>
      <c r="F47" s="18">
        <f t="shared" si="4"/>
        <v>4.5868318668414805</v>
      </c>
    </row>
    <row r="48" spans="1:6" x14ac:dyDescent="0.2">
      <c r="A48" s="16">
        <v>46949</v>
      </c>
      <c r="B48" s="23">
        <f t="shared" si="0"/>
        <v>676</v>
      </c>
      <c r="C48" s="18">
        <f t="shared" si="1"/>
        <v>1.8520547945205479</v>
      </c>
      <c r="D48" s="18">
        <f t="shared" si="2"/>
        <v>4.3206140955067713</v>
      </c>
      <c r="E48" s="20">
        <f t="shared" si="3"/>
        <v>0.92309775454118126</v>
      </c>
      <c r="F48" s="18">
        <f t="shared" si="4"/>
        <v>4.5884752404940654</v>
      </c>
    </row>
    <row r="49" spans="1:6" x14ac:dyDescent="0.2">
      <c r="A49" s="16">
        <v>46965</v>
      </c>
      <c r="B49" s="23">
        <f t="shared" si="0"/>
        <v>692</v>
      </c>
      <c r="C49" s="18">
        <f t="shared" si="1"/>
        <v>1.8958904109589041</v>
      </c>
      <c r="D49" s="18">
        <f t="shared" si="2"/>
        <v>4.3268245081472676</v>
      </c>
      <c r="E49" s="20">
        <f t="shared" si="3"/>
        <v>0.92124261577749433</v>
      </c>
      <c r="F49" s="18">
        <f t="shared" si="4"/>
        <v>4.5898992990283629</v>
      </c>
    </row>
    <row r="50" spans="1:6" x14ac:dyDescent="0.2">
      <c r="A50" s="16">
        <v>46980</v>
      </c>
      <c r="B50" s="23">
        <f t="shared" si="0"/>
        <v>707</v>
      </c>
      <c r="C50" s="18">
        <f t="shared" si="1"/>
        <v>1.9369863013698629</v>
      </c>
      <c r="D50" s="18">
        <f t="shared" si="2"/>
        <v>4.3324176224102207</v>
      </c>
      <c r="E50" s="20">
        <f t="shared" si="3"/>
        <v>0.91950634372000417</v>
      </c>
      <c r="F50" s="18">
        <f t="shared" si="4"/>
        <v>4.590950015761698</v>
      </c>
    </row>
    <row r="51" spans="1:6" x14ac:dyDescent="0.2">
      <c r="A51" s="16">
        <v>46996</v>
      </c>
      <c r="B51" s="23">
        <f t="shared" si="0"/>
        <v>723</v>
      </c>
      <c r="C51" s="18">
        <f t="shared" si="1"/>
        <v>1.9808219178082191</v>
      </c>
      <c r="D51" s="18">
        <f t="shared" si="2"/>
        <v>4.3381487769686355</v>
      </c>
      <c r="E51" s="20">
        <f t="shared" si="3"/>
        <v>0.91765754575349001</v>
      </c>
      <c r="F51" s="18">
        <f t="shared" si="4"/>
        <v>4.5917924902818665</v>
      </c>
    </row>
    <row r="52" spans="1:6" x14ac:dyDescent="0.2">
      <c r="A52" s="16">
        <v>47011</v>
      </c>
      <c r="B52" s="23">
        <f t="shared" si="0"/>
        <v>738</v>
      </c>
      <c r="C52" s="18">
        <f t="shared" si="1"/>
        <v>2.021917808219178</v>
      </c>
      <c r="D52" s="18">
        <f t="shared" si="2"/>
        <v>4.3433101090220614</v>
      </c>
      <c r="E52" s="20">
        <f t="shared" si="3"/>
        <v>0.91592741330886507</v>
      </c>
      <c r="F52" s="18">
        <f t="shared" si="4"/>
        <v>4.592343353550052</v>
      </c>
    </row>
    <row r="53" spans="1:6" x14ac:dyDescent="0.2">
      <c r="A53" s="16">
        <v>47026</v>
      </c>
      <c r="B53" s="23">
        <f t="shared" si="0"/>
        <v>753</v>
      </c>
      <c r="C53" s="18">
        <f t="shared" si="1"/>
        <v>2.0630136986301371</v>
      </c>
      <c r="D53" s="18">
        <f t="shared" si="2"/>
        <v>4.3482746504814695</v>
      </c>
      <c r="E53" s="20">
        <f t="shared" si="3"/>
        <v>0.91420037609372828</v>
      </c>
      <c r="F53" s="18">
        <f t="shared" si="4"/>
        <v>4.5926832798479404</v>
      </c>
    </row>
    <row r="54" spans="1:6" x14ac:dyDescent="0.2">
      <c r="A54" s="16">
        <v>47041</v>
      </c>
      <c r="B54" s="23">
        <f t="shared" si="0"/>
        <v>768</v>
      </c>
      <c r="C54" s="18">
        <f t="shared" si="1"/>
        <v>2.1041095890410957</v>
      </c>
      <c r="D54" s="18">
        <f t="shared" si="2"/>
        <v>4.3530499990945337</v>
      </c>
      <c r="E54" s="20">
        <f t="shared" si="3"/>
        <v>0.91247650441188932</v>
      </c>
      <c r="F54" s="18">
        <f t="shared" si="4"/>
        <v>4.5928312687793706</v>
      </c>
    </row>
    <row r="55" spans="1:6" x14ac:dyDescent="0.2">
      <c r="A55" s="16">
        <v>47057</v>
      </c>
      <c r="B55" s="23">
        <f t="shared" si="0"/>
        <v>784</v>
      </c>
      <c r="C55" s="18">
        <f t="shared" si="1"/>
        <v>2.1479452054794521</v>
      </c>
      <c r="D55" s="18">
        <f t="shared" si="2"/>
        <v>4.3579434732219564</v>
      </c>
      <c r="E55" s="20">
        <f t="shared" si="3"/>
        <v>0.91064126767969622</v>
      </c>
      <c r="F55" s="18">
        <f t="shared" si="4"/>
        <v>4.592798026952102</v>
      </c>
    </row>
    <row r="56" spans="1:6" x14ac:dyDescent="0.2">
      <c r="A56" s="16">
        <v>47072</v>
      </c>
      <c r="B56" s="23">
        <f t="shared" si="0"/>
        <v>799</v>
      </c>
      <c r="C56" s="18">
        <f t="shared" si="1"/>
        <v>2.1890410958904107</v>
      </c>
      <c r="D56" s="18">
        <f t="shared" si="2"/>
        <v>4.362350934952663</v>
      </c>
      <c r="E56" s="20">
        <f t="shared" si="3"/>
        <v>0.9089241290197666</v>
      </c>
      <c r="F56" s="18">
        <f t="shared" si="4"/>
        <v>4.5926060353511522</v>
      </c>
    </row>
    <row r="57" spans="1:6" x14ac:dyDescent="0.2">
      <c r="A57" s="16">
        <v>47087</v>
      </c>
      <c r="B57" s="23">
        <f t="shared" si="0"/>
        <v>814</v>
      </c>
      <c r="C57" s="18">
        <f t="shared" si="1"/>
        <v>2.2301369863013698</v>
      </c>
      <c r="D57" s="18">
        <f t="shared" si="2"/>
        <v>4.3665911187548634</v>
      </c>
      <c r="E57" s="20">
        <f t="shared" si="3"/>
        <v>0.90721032619812725</v>
      </c>
      <c r="F57" s="18">
        <f t="shared" si="4"/>
        <v>4.5922753389848703</v>
      </c>
    </row>
    <row r="58" spans="1:6" x14ac:dyDescent="0.2">
      <c r="A58" s="16">
        <v>47102</v>
      </c>
      <c r="B58" s="23">
        <f t="shared" si="0"/>
        <v>829</v>
      </c>
      <c r="C58" s="18">
        <f t="shared" si="1"/>
        <v>2.2712328767123289</v>
      </c>
      <c r="D58" s="18">
        <f t="shared" si="2"/>
        <v>4.3706707392623372</v>
      </c>
      <c r="E58" s="20">
        <f t="shared" si="3"/>
        <v>0.90549990120605905</v>
      </c>
      <c r="F58" s="18">
        <f t="shared" si="4"/>
        <v>4.5918217490748887</v>
      </c>
    </row>
    <row r="59" spans="1:6" x14ac:dyDescent="0.2">
      <c r="A59" s="16">
        <v>47118</v>
      </c>
      <c r="B59" s="23">
        <f t="shared" si="0"/>
        <v>845</v>
      </c>
      <c r="C59" s="18">
        <f t="shared" si="1"/>
        <v>2.3150684931506849</v>
      </c>
      <c r="D59" s="18">
        <f t="shared" si="2"/>
        <v>4.3748526913624808</v>
      </c>
      <c r="E59" s="20">
        <f t="shared" si="3"/>
        <v>0.90367921133882023</v>
      </c>
      <c r="F59" s="18">
        <f t="shared" si="4"/>
        <v>4.5912194577989967</v>
      </c>
    </row>
    <row r="60" spans="1:6" x14ac:dyDescent="0.2">
      <c r="A60" s="16">
        <v>47133</v>
      </c>
      <c r="B60" s="23">
        <f t="shared" si="0"/>
        <v>860</v>
      </c>
      <c r="C60" s="18">
        <f t="shared" si="1"/>
        <v>2.3561643835616439</v>
      </c>
      <c r="D60" s="18">
        <f t="shared" si="2"/>
        <v>4.3786208942570877</v>
      </c>
      <c r="E60" s="20">
        <f t="shared" si="3"/>
        <v>0.90197587445453664</v>
      </c>
      <c r="F60" s="18">
        <f t="shared" si="4"/>
        <v>4.5905589409499639</v>
      </c>
    </row>
    <row r="61" spans="1:6" x14ac:dyDescent="0.2">
      <c r="A61" s="16">
        <v>47149</v>
      </c>
      <c r="B61" s="23">
        <f t="shared" si="0"/>
        <v>876</v>
      </c>
      <c r="C61" s="18">
        <f t="shared" si="1"/>
        <v>2.4</v>
      </c>
      <c r="D61" s="18">
        <f t="shared" si="2"/>
        <v>4.3824848087713741</v>
      </c>
      <c r="E61" s="20">
        <f t="shared" si="3"/>
        <v>0.90016280694641848</v>
      </c>
      <c r="F61" s="18">
        <f t="shared" si="4"/>
        <v>4.5897678908154909</v>
      </c>
    </row>
    <row r="62" spans="1:6" x14ac:dyDescent="0.2">
      <c r="A62" s="16">
        <v>47164</v>
      </c>
      <c r="B62" s="23">
        <f t="shared" si="0"/>
        <v>891</v>
      </c>
      <c r="C62" s="18">
        <f t="shared" si="1"/>
        <v>2.441095890410959</v>
      </c>
      <c r="D62" s="18">
        <f t="shared" si="2"/>
        <v>4.3859676958404208</v>
      </c>
      <c r="E62" s="20">
        <f t="shared" si="3"/>
        <v>0.89846666229767047</v>
      </c>
      <c r="F62" s="18">
        <f t="shared" si="4"/>
        <v>4.588958948887754</v>
      </c>
    </row>
    <row r="63" spans="1:6" x14ac:dyDescent="0.2">
      <c r="A63" s="16">
        <v>47177</v>
      </c>
      <c r="B63" s="23">
        <f t="shared" si="0"/>
        <v>904</v>
      </c>
      <c r="C63" s="18">
        <f t="shared" si="1"/>
        <v>2.4767123287671233</v>
      </c>
      <c r="D63" s="18">
        <f t="shared" si="2"/>
        <v>4.3888815110501609</v>
      </c>
      <c r="E63" s="20">
        <f t="shared" si="3"/>
        <v>0.89699950435756715</v>
      </c>
      <c r="F63" s="18">
        <f t="shared" si="4"/>
        <v>4.5882149791931202</v>
      </c>
    </row>
    <row r="64" spans="1:6" x14ac:dyDescent="0.2">
      <c r="A64" s="16">
        <v>47192</v>
      </c>
      <c r="B64" s="23">
        <f t="shared" si="0"/>
        <v>919</v>
      </c>
      <c r="C64" s="18">
        <f t="shared" si="1"/>
        <v>2.5178082191780824</v>
      </c>
      <c r="D64" s="18">
        <f t="shared" si="2"/>
        <v>4.3921277759222122</v>
      </c>
      <c r="E64" s="20">
        <f t="shared" si="3"/>
        <v>0.89530990852172376</v>
      </c>
      <c r="F64" s="18">
        <f t="shared" si="4"/>
        <v>4.5873176172997754</v>
      </c>
    </row>
    <row r="65" spans="1:6" x14ac:dyDescent="0.2">
      <c r="A65" s="16">
        <v>47208</v>
      </c>
      <c r="B65" s="23">
        <f t="shared" si="0"/>
        <v>935</v>
      </c>
      <c r="C65" s="18">
        <f t="shared" si="1"/>
        <v>2.5616438356164384</v>
      </c>
      <c r="D65" s="18">
        <f t="shared" si="2"/>
        <v>4.3954594843003374</v>
      </c>
      <c r="E65" s="20">
        <f t="shared" si="3"/>
        <v>0.89351155075664734</v>
      </c>
      <c r="F65" s="18">
        <f t="shared" si="4"/>
        <v>4.5863265866959866</v>
      </c>
    </row>
    <row r="66" spans="1:6" x14ac:dyDescent="0.2">
      <c r="A66" s="16">
        <v>47223</v>
      </c>
      <c r="B66" s="23">
        <f t="shared" si="0"/>
        <v>950</v>
      </c>
      <c r="C66" s="18">
        <f t="shared" si="1"/>
        <v>2.6027397260273974</v>
      </c>
      <c r="D66" s="18">
        <f t="shared" si="2"/>
        <v>4.3984656981787102</v>
      </c>
      <c r="E66" s="20">
        <f t="shared" si="3"/>
        <v>0.89182922719648461</v>
      </c>
      <c r="F66" s="18">
        <f t="shared" si="4"/>
        <v>4.5853770824780069</v>
      </c>
    </row>
    <row r="67" spans="1:6" x14ac:dyDescent="0.2">
      <c r="A67" s="16">
        <v>47238</v>
      </c>
      <c r="B67" s="23">
        <f t="shared" si="0"/>
        <v>965</v>
      </c>
      <c r="C67" s="18">
        <f t="shared" si="1"/>
        <v>2.6438356164383561</v>
      </c>
      <c r="D67" s="18">
        <f t="shared" si="2"/>
        <v>4.4013636099197733</v>
      </c>
      <c r="E67" s="20">
        <f t="shared" si="3"/>
        <v>0.89015042050985183</v>
      </c>
      <c r="F67" s="18">
        <f t="shared" si="4"/>
        <v>4.5844182164953713</v>
      </c>
    </row>
    <row r="68" spans="1:6" x14ac:dyDescent="0.2">
      <c r="A68" s="16">
        <v>47253</v>
      </c>
      <c r="B68" s="23">
        <f t="shared" ref="B68:B131" si="5">A68-Settle</f>
        <v>980</v>
      </c>
      <c r="C68" s="18">
        <f t="shared" ref="C68:C131" si="6">B68/365</f>
        <v>2.6849315068493151</v>
      </c>
      <c r="D68" s="18">
        <f t="shared" ref="D68:D131" si="7">(Sv_beta0+Sv_beta1*(1-EXP(-C68/Sv_tau1))/(C68/Sv_tau1)+Sv_beta2*((1-EXP(-C68/Sv_tau1))/(C68/Sv_tau1)-EXP(-C68/Sv_tau1))+Sv_beta3*((1-EXP(-C68/Sv_tau2))/(C68/Sv_tau2)-EXP(-C68/Sv_tau2)))*100</f>
        <v>4.404158123715372</v>
      </c>
      <c r="E68" s="20">
        <f t="shared" ref="E68:E131" si="8">EXP(-D68/100*C68)</f>
        <v>0.88847512440273946</v>
      </c>
      <c r="F68" s="18">
        <f t="shared" ref="F68:F131" si="9">(Sv_beta0+Sv_beta1*EXP(-C68/Sv_tau1)+Sv_beta2*(C68/Sv_tau1)*EXP(-C68/Sv_tau1)+Sv_beta3*(C68/Sv_tau2)*EXP(-C68/Sv_tau2))*100</f>
        <v>4.5834596291719754</v>
      </c>
    </row>
    <row r="69" spans="1:6" x14ac:dyDescent="0.2">
      <c r="A69" s="16">
        <v>47269</v>
      </c>
      <c r="B69" s="23">
        <f t="shared" si="5"/>
        <v>996</v>
      </c>
      <c r="C69" s="18">
        <f t="shared" si="6"/>
        <v>2.7287671232876711</v>
      </c>
      <c r="D69" s="18">
        <f t="shared" si="7"/>
        <v>4.4070303200002581</v>
      </c>
      <c r="E69" s="20">
        <f t="shared" si="8"/>
        <v>0.88669200032683426</v>
      </c>
      <c r="F69" s="18">
        <f t="shared" si="9"/>
        <v>4.5824477340383405</v>
      </c>
    </row>
    <row r="70" spans="1:6" x14ac:dyDescent="0.2">
      <c r="A70" s="16">
        <v>47284</v>
      </c>
      <c r="B70" s="23">
        <f t="shared" si="5"/>
        <v>1011</v>
      </c>
      <c r="C70" s="18">
        <f t="shared" si="6"/>
        <v>2.7698630136986302</v>
      </c>
      <c r="D70" s="18">
        <f t="shared" si="7"/>
        <v>4.4096260280307247</v>
      </c>
      <c r="E70" s="20">
        <f t="shared" si="8"/>
        <v>0.88502392504288885</v>
      </c>
      <c r="F70" s="18">
        <f t="shared" si="9"/>
        <v>4.5815181499005684</v>
      </c>
    </row>
    <row r="71" spans="1:6" x14ac:dyDescent="0.2">
      <c r="A71" s="16">
        <v>47299</v>
      </c>
      <c r="B71" s="23">
        <f t="shared" si="5"/>
        <v>1026</v>
      </c>
      <c r="C71" s="18">
        <f t="shared" si="6"/>
        <v>2.8109589041095893</v>
      </c>
      <c r="D71" s="18">
        <f t="shared" si="7"/>
        <v>4.4121324340516672</v>
      </c>
      <c r="E71" s="20">
        <f t="shared" si="8"/>
        <v>0.88335932063486877</v>
      </c>
      <c r="F71" s="18">
        <f t="shared" si="9"/>
        <v>4.5806153748736218</v>
      </c>
    </row>
    <row r="72" spans="1:6" x14ac:dyDescent="0.2">
      <c r="A72" s="16">
        <v>47314</v>
      </c>
      <c r="B72" s="23">
        <f t="shared" si="5"/>
        <v>1041</v>
      </c>
      <c r="C72" s="18">
        <f t="shared" si="6"/>
        <v>2.8520547945205479</v>
      </c>
      <c r="D72" s="18">
        <f t="shared" si="7"/>
        <v>4.4145538408388756</v>
      </c>
      <c r="E72" s="20">
        <f t="shared" si="8"/>
        <v>0.8816981681950492</v>
      </c>
      <c r="F72" s="18">
        <f t="shared" si="9"/>
        <v>4.5797471311565596</v>
      </c>
    </row>
    <row r="73" spans="1:6" x14ac:dyDescent="0.2">
      <c r="A73" s="16">
        <v>47330</v>
      </c>
      <c r="B73" s="23">
        <f t="shared" si="5"/>
        <v>1057</v>
      </c>
      <c r="C73" s="18">
        <f t="shared" si="6"/>
        <v>2.8958904109589043</v>
      </c>
      <c r="D73" s="18">
        <f t="shared" si="7"/>
        <v>4.4170476768592035</v>
      </c>
      <c r="E73" s="20">
        <f t="shared" si="8"/>
        <v>0.87993005280168746</v>
      </c>
      <c r="F73" s="18">
        <f t="shared" si="9"/>
        <v>4.5788672755692872</v>
      </c>
    </row>
    <row r="74" spans="1:6" x14ac:dyDescent="0.2">
      <c r="A74" s="16">
        <v>47345</v>
      </c>
      <c r="B74" s="23">
        <f t="shared" si="5"/>
        <v>1072</v>
      </c>
      <c r="C74" s="18">
        <f t="shared" si="6"/>
        <v>2.9369863013698629</v>
      </c>
      <c r="D74" s="18">
        <f t="shared" si="7"/>
        <v>4.4193064657407355</v>
      </c>
      <c r="E74" s="20">
        <f t="shared" si="8"/>
        <v>0.87827596349292691</v>
      </c>
      <c r="F74" s="18">
        <f t="shared" si="9"/>
        <v>4.5780930439053087</v>
      </c>
    </row>
    <row r="75" spans="1:6" x14ac:dyDescent="0.2">
      <c r="A75" s="16">
        <v>47361</v>
      </c>
      <c r="B75" s="23">
        <f t="shared" si="5"/>
        <v>1088</v>
      </c>
      <c r="C75" s="18">
        <f t="shared" si="6"/>
        <v>2.9808219178082194</v>
      </c>
      <c r="D75" s="18">
        <f t="shared" si="7"/>
        <v>4.4216358597080605</v>
      </c>
      <c r="E75" s="20">
        <f t="shared" si="8"/>
        <v>0.87651532467502669</v>
      </c>
      <c r="F75" s="18">
        <f t="shared" si="9"/>
        <v>4.5773286390576997</v>
      </c>
    </row>
    <row r="76" spans="1:6" x14ac:dyDescent="0.2">
      <c r="A76" s="16">
        <v>47391</v>
      </c>
      <c r="B76" s="23">
        <f t="shared" si="5"/>
        <v>1118</v>
      </c>
      <c r="C76" s="18">
        <f t="shared" si="6"/>
        <v>3.0630136986301371</v>
      </c>
      <c r="D76" s="18">
        <f t="shared" si="7"/>
        <v>4.4257964532220218</v>
      </c>
      <c r="E76" s="20">
        <f t="shared" si="8"/>
        <v>0.87322436495195188</v>
      </c>
      <c r="F76" s="18">
        <f t="shared" si="9"/>
        <v>4.5760911522961676</v>
      </c>
    </row>
    <row r="77" spans="1:6" x14ac:dyDescent="0.2">
      <c r="A77" s="16">
        <v>47422</v>
      </c>
      <c r="B77" s="23">
        <f t="shared" si="5"/>
        <v>1149</v>
      </c>
      <c r="C77" s="18">
        <f t="shared" si="6"/>
        <v>3.1479452054794521</v>
      </c>
      <c r="D77" s="18">
        <f t="shared" si="7"/>
        <v>4.4298375450018943</v>
      </c>
      <c r="E77" s="20">
        <f t="shared" si="8"/>
        <v>0.86983750676746141</v>
      </c>
      <c r="F77" s="18">
        <f t="shared" si="9"/>
        <v>4.5751196703687791</v>
      </c>
    </row>
    <row r="78" spans="1:6" x14ac:dyDescent="0.2">
      <c r="A78" s="16">
        <v>47437</v>
      </c>
      <c r="B78" s="23">
        <f t="shared" si="5"/>
        <v>1164</v>
      </c>
      <c r="C78" s="18">
        <f t="shared" si="6"/>
        <v>3.1890410958904107</v>
      </c>
      <c r="D78" s="18">
        <f t="shared" si="7"/>
        <v>4.4317074211346927</v>
      </c>
      <c r="E78" s="20">
        <f t="shared" si="8"/>
        <v>0.86820365096842289</v>
      </c>
      <c r="F78" s="18">
        <f t="shared" si="9"/>
        <v>4.5747744077900361</v>
      </c>
    </row>
    <row r="79" spans="1:6" x14ac:dyDescent="0.2">
      <c r="A79" s="16">
        <v>47452</v>
      </c>
      <c r="B79" s="23">
        <f t="shared" si="5"/>
        <v>1179</v>
      </c>
      <c r="C79" s="18">
        <f t="shared" si="6"/>
        <v>3.2301369863013698</v>
      </c>
      <c r="D79" s="18">
        <f t="shared" si="7"/>
        <v>4.4335258765174395</v>
      </c>
      <c r="E79" s="20">
        <f t="shared" si="8"/>
        <v>0.86657297163693614</v>
      </c>
      <c r="F79" s="18">
        <f t="shared" si="9"/>
        <v>4.5745165298393484</v>
      </c>
    </row>
    <row r="80" spans="1:6" x14ac:dyDescent="0.2">
      <c r="A80" s="16">
        <v>47483</v>
      </c>
      <c r="B80" s="23">
        <f t="shared" si="5"/>
        <v>1210</v>
      </c>
      <c r="C80" s="18">
        <f t="shared" si="6"/>
        <v>3.3150684931506849</v>
      </c>
      <c r="D80" s="18">
        <f t="shared" si="7"/>
        <v>4.4371341028543814</v>
      </c>
      <c r="E80" s="20">
        <f t="shared" si="8"/>
        <v>0.86321280169244519</v>
      </c>
      <c r="F80" s="18">
        <f t="shared" si="9"/>
        <v>4.5742774884992539</v>
      </c>
    </row>
    <row r="81" spans="1:6" x14ac:dyDescent="0.2">
      <c r="A81" s="16">
        <v>47514</v>
      </c>
      <c r="B81" s="23">
        <f t="shared" si="5"/>
        <v>1241</v>
      </c>
      <c r="C81" s="18">
        <f t="shared" si="6"/>
        <v>3.4</v>
      </c>
      <c r="D81" s="18">
        <f t="shared" si="7"/>
        <v>4.4405613005269764</v>
      </c>
      <c r="E81" s="20">
        <f t="shared" si="8"/>
        <v>0.85986568323437507</v>
      </c>
      <c r="F81" s="18">
        <f t="shared" si="9"/>
        <v>4.5744603424676722</v>
      </c>
    </row>
    <row r="82" spans="1:6" x14ac:dyDescent="0.2">
      <c r="A82" s="16">
        <v>47529</v>
      </c>
      <c r="B82" s="23">
        <f t="shared" si="5"/>
        <v>1256</v>
      </c>
      <c r="C82" s="18">
        <f t="shared" si="6"/>
        <v>3.441095890410959</v>
      </c>
      <c r="D82" s="18">
        <f t="shared" si="7"/>
        <v>4.4421617888674785</v>
      </c>
      <c r="E82" s="20">
        <f t="shared" si="8"/>
        <v>0.85825068649918201</v>
      </c>
      <c r="F82" s="18">
        <f t="shared" si="9"/>
        <v>4.5747084607436257</v>
      </c>
    </row>
    <row r="83" spans="1:6" x14ac:dyDescent="0.2">
      <c r="A83" s="16">
        <v>47542</v>
      </c>
      <c r="B83" s="23">
        <f t="shared" si="5"/>
        <v>1269</v>
      </c>
      <c r="C83" s="18">
        <f t="shared" si="6"/>
        <v>3.4767123287671233</v>
      </c>
      <c r="D83" s="18">
        <f t="shared" si="7"/>
        <v>4.4435211128587211</v>
      </c>
      <c r="E83" s="20">
        <f t="shared" si="8"/>
        <v>0.85685339185870557</v>
      </c>
      <c r="F83" s="18">
        <f t="shared" si="9"/>
        <v>4.5750106202017617</v>
      </c>
    </row>
    <row r="84" spans="1:6" x14ac:dyDescent="0.2">
      <c r="A84" s="16">
        <v>47573</v>
      </c>
      <c r="B84" s="23">
        <f t="shared" si="5"/>
        <v>1300</v>
      </c>
      <c r="C84" s="18">
        <f t="shared" si="6"/>
        <v>3.5616438356164384</v>
      </c>
      <c r="D84" s="18">
        <f t="shared" si="7"/>
        <v>4.4466682759772569</v>
      </c>
      <c r="E84" s="20">
        <f t="shared" si="8"/>
        <v>0.85353008658108509</v>
      </c>
      <c r="F84" s="18">
        <f t="shared" si="9"/>
        <v>4.5760671252671132</v>
      </c>
    </row>
    <row r="85" spans="1:6" x14ac:dyDescent="0.2">
      <c r="A85" s="16">
        <v>47603</v>
      </c>
      <c r="B85" s="23">
        <f t="shared" si="5"/>
        <v>1330</v>
      </c>
      <c r="C85" s="18">
        <f t="shared" si="6"/>
        <v>3.6438356164383561</v>
      </c>
      <c r="D85" s="18">
        <f t="shared" si="7"/>
        <v>4.4496029443207155</v>
      </c>
      <c r="E85" s="20">
        <f t="shared" si="8"/>
        <v>0.85032536798639424</v>
      </c>
      <c r="F85" s="18">
        <f t="shared" si="9"/>
        <v>4.5775541070659322</v>
      </c>
    </row>
    <row r="86" spans="1:6" x14ac:dyDescent="0.2">
      <c r="A86" s="16">
        <v>47618</v>
      </c>
      <c r="B86" s="23">
        <f t="shared" si="5"/>
        <v>1345</v>
      </c>
      <c r="C86" s="18">
        <f t="shared" si="6"/>
        <v>3.6849315068493151</v>
      </c>
      <c r="D86" s="18">
        <f t="shared" si="7"/>
        <v>4.4510349250378765</v>
      </c>
      <c r="E86" s="20">
        <f t="shared" si="8"/>
        <v>0.8487270940536743</v>
      </c>
      <c r="F86" s="18">
        <f t="shared" si="9"/>
        <v>4.578473403470519</v>
      </c>
    </row>
    <row r="87" spans="1:6" x14ac:dyDescent="0.2">
      <c r="A87" s="16">
        <v>47634</v>
      </c>
      <c r="B87" s="23">
        <f t="shared" si="5"/>
        <v>1361</v>
      </c>
      <c r="C87" s="18">
        <f t="shared" si="6"/>
        <v>3.7287671232876711</v>
      </c>
      <c r="D87" s="18">
        <f t="shared" si="7"/>
        <v>4.4525395021328444</v>
      </c>
      <c r="E87" s="20">
        <f t="shared" si="8"/>
        <v>0.847025203048973</v>
      </c>
      <c r="F87" s="18">
        <f t="shared" si="9"/>
        <v>4.5795853505505706</v>
      </c>
    </row>
    <row r="88" spans="1:6" x14ac:dyDescent="0.2">
      <c r="A88" s="16">
        <v>47664</v>
      </c>
      <c r="B88" s="23">
        <f t="shared" si="5"/>
        <v>1391</v>
      </c>
      <c r="C88" s="18">
        <f t="shared" si="6"/>
        <v>3.8109589041095893</v>
      </c>
      <c r="D88" s="18">
        <f t="shared" si="7"/>
        <v>4.4553051312099825</v>
      </c>
      <c r="E88" s="20">
        <f t="shared" si="8"/>
        <v>0.84384213341089731</v>
      </c>
      <c r="F88" s="18">
        <f t="shared" si="9"/>
        <v>4.5820406615027496</v>
      </c>
    </row>
    <row r="89" spans="1:6" x14ac:dyDescent="0.2">
      <c r="A89" s="16">
        <v>47695</v>
      </c>
      <c r="B89" s="23">
        <f t="shared" si="5"/>
        <v>1422</v>
      </c>
      <c r="C89" s="18">
        <f t="shared" si="6"/>
        <v>3.8958904109589043</v>
      </c>
      <c r="D89" s="18">
        <f t="shared" si="7"/>
        <v>4.4581003063998281</v>
      </c>
      <c r="E89" s="20">
        <f t="shared" si="8"/>
        <v>0.84056356419517031</v>
      </c>
      <c r="F89" s="18">
        <f t="shared" si="9"/>
        <v>4.5850920359606899</v>
      </c>
    </row>
    <row r="90" spans="1:6" x14ac:dyDescent="0.2">
      <c r="A90" s="16">
        <v>47710</v>
      </c>
      <c r="B90" s="23">
        <f t="shared" si="5"/>
        <v>1437</v>
      </c>
      <c r="C90" s="18">
        <f t="shared" si="6"/>
        <v>3.9369863013698629</v>
      </c>
      <c r="D90" s="18">
        <f t="shared" si="7"/>
        <v>4.4594344852586865</v>
      </c>
      <c r="E90" s="20">
        <f t="shared" si="8"/>
        <v>0.83898091104730321</v>
      </c>
      <c r="F90" s="18">
        <f t="shared" si="9"/>
        <v>4.5867579056364027</v>
      </c>
    </row>
    <row r="91" spans="1:6" x14ac:dyDescent="0.2">
      <c r="A91" s="16">
        <v>47726</v>
      </c>
      <c r="B91" s="23">
        <f t="shared" si="5"/>
        <v>1453</v>
      </c>
      <c r="C91" s="18">
        <f t="shared" si="6"/>
        <v>3.9808219178082194</v>
      </c>
      <c r="D91" s="18">
        <f t="shared" si="7"/>
        <v>4.4608469396699908</v>
      </c>
      <c r="E91" s="20">
        <f t="shared" si="8"/>
        <v>0.83729537566975287</v>
      </c>
      <c r="F91" s="18">
        <f t="shared" si="9"/>
        <v>4.5886716709837945</v>
      </c>
    </row>
    <row r="92" spans="1:6" x14ac:dyDescent="0.2">
      <c r="A92" s="16">
        <v>47756</v>
      </c>
      <c r="B92" s="23">
        <f t="shared" si="5"/>
        <v>1483</v>
      </c>
      <c r="C92" s="18">
        <f t="shared" si="6"/>
        <v>4.0630136986301366</v>
      </c>
      <c r="D92" s="18">
        <f t="shared" si="7"/>
        <v>4.4634720555315504</v>
      </c>
      <c r="E92" s="20">
        <f t="shared" si="8"/>
        <v>0.83414212201569837</v>
      </c>
      <c r="F92" s="18">
        <f t="shared" si="9"/>
        <v>4.5926417129634913</v>
      </c>
    </row>
    <row r="93" spans="1:6" x14ac:dyDescent="0.2">
      <c r="A93" s="16">
        <v>47787</v>
      </c>
      <c r="B93" s="23">
        <f t="shared" si="5"/>
        <v>1514</v>
      </c>
      <c r="C93" s="18">
        <f t="shared" si="6"/>
        <v>4.1479452054794521</v>
      </c>
      <c r="D93" s="18">
        <f t="shared" si="7"/>
        <v>4.4661633276245789</v>
      </c>
      <c r="E93" s="20">
        <f t="shared" si="8"/>
        <v>0.83089320384253507</v>
      </c>
      <c r="F93" s="18">
        <f t="shared" si="9"/>
        <v>4.5972675246495704</v>
      </c>
    </row>
    <row r="94" spans="1:6" x14ac:dyDescent="0.2">
      <c r="A94" s="16">
        <v>47802</v>
      </c>
      <c r="B94" s="23">
        <f t="shared" si="5"/>
        <v>1529</v>
      </c>
      <c r="C94" s="18">
        <f t="shared" si="6"/>
        <v>4.1890410958904107</v>
      </c>
      <c r="D94" s="18">
        <f t="shared" si="7"/>
        <v>4.4674613164434707</v>
      </c>
      <c r="E94" s="20">
        <f t="shared" si="8"/>
        <v>0.82932447883935312</v>
      </c>
      <c r="F94" s="18">
        <f t="shared" si="9"/>
        <v>4.5996964698594267</v>
      </c>
    </row>
    <row r="95" spans="1:6" x14ac:dyDescent="0.2">
      <c r="A95" s="16">
        <v>47817</v>
      </c>
      <c r="B95" s="23">
        <f t="shared" si="5"/>
        <v>1544</v>
      </c>
      <c r="C95" s="18">
        <f t="shared" si="6"/>
        <v>4.2301369863013702</v>
      </c>
      <c r="D95" s="18">
        <f t="shared" si="7"/>
        <v>4.4687582848299439</v>
      </c>
      <c r="E95" s="20">
        <f t="shared" si="8"/>
        <v>0.8277578682313963</v>
      </c>
      <c r="F95" s="18">
        <f t="shared" si="9"/>
        <v>4.6022493432789915</v>
      </c>
    </row>
    <row r="96" spans="1:6" x14ac:dyDescent="0.2">
      <c r="A96" s="16">
        <v>47848</v>
      </c>
      <c r="B96" s="23">
        <f t="shared" si="5"/>
        <v>1575</v>
      </c>
      <c r="C96" s="18">
        <f t="shared" si="6"/>
        <v>4.3150684931506849</v>
      </c>
      <c r="D96" s="18">
        <f t="shared" si="7"/>
        <v>4.4714406339809525</v>
      </c>
      <c r="E96" s="20">
        <f t="shared" si="8"/>
        <v>0.82452672329896237</v>
      </c>
      <c r="F96" s="18">
        <f t="shared" si="9"/>
        <v>4.6079160306420119</v>
      </c>
    </row>
    <row r="97" spans="1:6" x14ac:dyDescent="0.2">
      <c r="A97" s="16">
        <v>47879</v>
      </c>
      <c r="B97" s="23">
        <f t="shared" si="5"/>
        <v>1606</v>
      </c>
      <c r="C97" s="18">
        <f t="shared" si="6"/>
        <v>4.4000000000000004</v>
      </c>
      <c r="D97" s="18">
        <f t="shared" si="7"/>
        <v>4.474133862374341</v>
      </c>
      <c r="E97" s="20">
        <f t="shared" si="8"/>
        <v>0.82130405582883936</v>
      </c>
      <c r="F97" s="18">
        <f t="shared" si="9"/>
        <v>4.6141049840809618</v>
      </c>
    </row>
    <row r="98" spans="1:6" x14ac:dyDescent="0.2">
      <c r="A98" s="16">
        <v>47894</v>
      </c>
      <c r="B98" s="23">
        <f t="shared" si="5"/>
        <v>1621</v>
      </c>
      <c r="C98" s="18">
        <f t="shared" si="6"/>
        <v>4.441095890410959</v>
      </c>
      <c r="D98" s="18">
        <f t="shared" si="7"/>
        <v>4.4754437131412788</v>
      </c>
      <c r="E98" s="20">
        <f t="shared" si="8"/>
        <v>0.81974763620133251</v>
      </c>
      <c r="F98" s="18">
        <f t="shared" si="9"/>
        <v>4.6172852049464845</v>
      </c>
    </row>
    <row r="99" spans="1:6" x14ac:dyDescent="0.2">
      <c r="A99" s="16">
        <v>47907</v>
      </c>
      <c r="B99" s="23">
        <f t="shared" si="5"/>
        <v>1634</v>
      </c>
      <c r="C99" s="18">
        <f t="shared" si="6"/>
        <v>4.4767123287671229</v>
      </c>
      <c r="D99" s="18">
        <f t="shared" si="7"/>
        <v>4.4765834853793152</v>
      </c>
      <c r="E99" s="20">
        <f t="shared" si="8"/>
        <v>0.81840024514945831</v>
      </c>
      <c r="F99" s="18">
        <f t="shared" si="9"/>
        <v>4.620138381424356</v>
      </c>
    </row>
    <row r="100" spans="1:6" x14ac:dyDescent="0.2">
      <c r="A100" s="16">
        <v>47938</v>
      </c>
      <c r="B100" s="23">
        <f t="shared" si="5"/>
        <v>1665</v>
      </c>
      <c r="C100" s="18">
        <f t="shared" si="6"/>
        <v>4.5616438356164384</v>
      </c>
      <c r="D100" s="18">
        <f t="shared" si="7"/>
        <v>4.4793221828742986</v>
      </c>
      <c r="E100" s="20">
        <f t="shared" si="8"/>
        <v>0.81519272261257802</v>
      </c>
      <c r="F100" s="18">
        <f t="shared" si="9"/>
        <v>4.6273016962630988</v>
      </c>
    </row>
    <row r="101" spans="1:6" x14ac:dyDescent="0.2">
      <c r="A101" s="16">
        <v>47968</v>
      </c>
      <c r="B101" s="23">
        <f t="shared" si="5"/>
        <v>1695</v>
      </c>
      <c r="C101" s="18">
        <f t="shared" si="6"/>
        <v>4.6438356164383565</v>
      </c>
      <c r="D101" s="18">
        <f t="shared" si="7"/>
        <v>4.4820061600655627</v>
      </c>
      <c r="E101" s="20">
        <f t="shared" si="8"/>
        <v>0.81209577327549876</v>
      </c>
      <c r="F101" s="18">
        <f t="shared" si="9"/>
        <v>4.6347092408693902</v>
      </c>
    </row>
    <row r="102" spans="1:6" x14ac:dyDescent="0.2">
      <c r="A102" s="16">
        <v>47983</v>
      </c>
      <c r="B102" s="23">
        <f t="shared" si="5"/>
        <v>1710</v>
      </c>
      <c r="C102" s="18">
        <f t="shared" si="6"/>
        <v>4.6849315068493151</v>
      </c>
      <c r="D102" s="18">
        <f t="shared" si="7"/>
        <v>4.4833625781918744</v>
      </c>
      <c r="E102" s="20">
        <f t="shared" si="8"/>
        <v>0.81054982443695744</v>
      </c>
      <c r="F102" s="18">
        <f t="shared" si="9"/>
        <v>4.6385853954998755</v>
      </c>
    </row>
    <row r="103" spans="1:6" x14ac:dyDescent="0.2">
      <c r="A103" s="16">
        <v>47999</v>
      </c>
      <c r="B103" s="23">
        <f t="shared" si="5"/>
        <v>1726</v>
      </c>
      <c r="C103" s="18">
        <f t="shared" si="6"/>
        <v>4.7287671232876711</v>
      </c>
      <c r="D103" s="18">
        <f t="shared" si="7"/>
        <v>4.4848211351336209</v>
      </c>
      <c r="E103" s="20">
        <f t="shared" si="8"/>
        <v>0.80890261403072117</v>
      </c>
      <c r="F103" s="18">
        <f t="shared" si="9"/>
        <v>4.6428447679849691</v>
      </c>
    </row>
    <row r="104" spans="1:6" x14ac:dyDescent="0.2">
      <c r="A104" s="16">
        <v>48029</v>
      </c>
      <c r="B104" s="23">
        <f t="shared" si="5"/>
        <v>1756</v>
      </c>
      <c r="C104" s="18">
        <f t="shared" si="6"/>
        <v>4.8109589041095893</v>
      </c>
      <c r="D104" s="18">
        <f t="shared" si="7"/>
        <v>4.4875913657637003</v>
      </c>
      <c r="E104" s="20">
        <f t="shared" si="8"/>
        <v>0.80581896056300628</v>
      </c>
      <c r="F104" s="18">
        <f t="shared" si="9"/>
        <v>4.6511728345594294</v>
      </c>
    </row>
    <row r="105" spans="1:6" x14ac:dyDescent="0.2">
      <c r="A105" s="16">
        <v>48060</v>
      </c>
      <c r="B105" s="23">
        <f t="shared" si="5"/>
        <v>1787</v>
      </c>
      <c r="C105" s="18">
        <f t="shared" si="6"/>
        <v>4.8958904109589039</v>
      </c>
      <c r="D105" s="18">
        <f t="shared" si="7"/>
        <v>4.4905070508313401</v>
      </c>
      <c r="E105" s="20">
        <f t="shared" si="8"/>
        <v>0.80263894072434028</v>
      </c>
      <c r="F105" s="18">
        <f t="shared" si="9"/>
        <v>4.6602367610665345</v>
      </c>
    </row>
    <row r="106" spans="1:6" x14ac:dyDescent="0.2">
      <c r="A106" s="16">
        <v>48075</v>
      </c>
      <c r="B106" s="23">
        <f t="shared" si="5"/>
        <v>1802</v>
      </c>
      <c r="C106" s="18">
        <f t="shared" si="6"/>
        <v>4.9369863013698634</v>
      </c>
      <c r="D106" s="18">
        <f t="shared" si="7"/>
        <v>4.4919387561918311</v>
      </c>
      <c r="E106" s="20">
        <f t="shared" si="8"/>
        <v>0.80110247916956945</v>
      </c>
      <c r="F106" s="18">
        <f t="shared" si="9"/>
        <v>4.664785965325783</v>
      </c>
    </row>
    <row r="107" spans="1:6" x14ac:dyDescent="0.2">
      <c r="A107" s="16">
        <v>48091</v>
      </c>
      <c r="B107" s="23">
        <f t="shared" si="5"/>
        <v>1818</v>
      </c>
      <c r="C107" s="18">
        <f t="shared" si="6"/>
        <v>4.9808219178082194</v>
      </c>
      <c r="D107" s="18">
        <f t="shared" si="7"/>
        <v>4.4934817371197431</v>
      </c>
      <c r="E107" s="20">
        <f t="shared" si="8"/>
        <v>0.79946516132570999</v>
      </c>
      <c r="F107" s="18">
        <f t="shared" si="9"/>
        <v>4.6697536285046191</v>
      </c>
    </row>
    <row r="108" spans="1:6" x14ac:dyDescent="0.2">
      <c r="A108" s="16">
        <v>48121</v>
      </c>
      <c r="B108" s="23">
        <f t="shared" si="5"/>
        <v>1848</v>
      </c>
      <c r="C108" s="18">
        <f t="shared" si="6"/>
        <v>5.0630136986301366</v>
      </c>
      <c r="D108" s="18">
        <f t="shared" si="7"/>
        <v>4.4964208976103359</v>
      </c>
      <c r="E108" s="20">
        <f t="shared" si="8"/>
        <v>0.79639944315573497</v>
      </c>
      <c r="F108" s="18">
        <f t="shared" si="9"/>
        <v>4.6793819338886244</v>
      </c>
    </row>
    <row r="109" spans="1:6" x14ac:dyDescent="0.2">
      <c r="A109" s="16">
        <v>48152</v>
      </c>
      <c r="B109" s="23">
        <f t="shared" si="5"/>
        <v>1879</v>
      </c>
      <c r="C109" s="18">
        <f t="shared" si="6"/>
        <v>5.1479452054794521</v>
      </c>
      <c r="D109" s="18">
        <f t="shared" si="7"/>
        <v>4.4995243636976801</v>
      </c>
      <c r="E109" s="20">
        <f t="shared" si="8"/>
        <v>0.79323714927043754</v>
      </c>
      <c r="F109" s="18">
        <f t="shared" si="9"/>
        <v>4.6897497669585526</v>
      </c>
    </row>
    <row r="110" spans="1:6" x14ac:dyDescent="0.2">
      <c r="A110" s="16">
        <v>48167</v>
      </c>
      <c r="B110" s="23">
        <f t="shared" si="5"/>
        <v>1894</v>
      </c>
      <c r="C110" s="18">
        <f t="shared" si="6"/>
        <v>5.1890410958904107</v>
      </c>
      <c r="D110" s="18">
        <f t="shared" si="7"/>
        <v>4.5010512910652629</v>
      </c>
      <c r="E110" s="20">
        <f t="shared" si="8"/>
        <v>0.79170898233418452</v>
      </c>
      <c r="F110" s="18">
        <f t="shared" si="9"/>
        <v>4.6949149151863914</v>
      </c>
    </row>
    <row r="111" spans="1:6" x14ac:dyDescent="0.2">
      <c r="A111" s="16">
        <v>48182</v>
      </c>
      <c r="B111" s="23">
        <f t="shared" si="5"/>
        <v>1909</v>
      </c>
      <c r="C111" s="18">
        <f t="shared" si="6"/>
        <v>5.2301369863013702</v>
      </c>
      <c r="D111" s="18">
        <f t="shared" si="7"/>
        <v>4.5025951804613253</v>
      </c>
      <c r="E111" s="20">
        <f t="shared" si="8"/>
        <v>0.79018206671573488</v>
      </c>
      <c r="F111" s="18">
        <f t="shared" si="9"/>
        <v>4.700174594198212</v>
      </c>
    </row>
    <row r="112" spans="1:6" x14ac:dyDescent="0.2">
      <c r="A112" s="16">
        <v>48213</v>
      </c>
      <c r="B112" s="23">
        <f t="shared" si="5"/>
        <v>1940</v>
      </c>
      <c r="C112" s="18">
        <f t="shared" si="6"/>
        <v>5.3150684931506849</v>
      </c>
      <c r="D112" s="18">
        <f t="shared" si="7"/>
        <v>4.5058410419498323</v>
      </c>
      <c r="E112" s="20">
        <f t="shared" si="8"/>
        <v>0.78703029456824125</v>
      </c>
      <c r="F112" s="18">
        <f t="shared" si="9"/>
        <v>4.7113367787366265</v>
      </c>
    </row>
    <row r="113" spans="1:6" x14ac:dyDescent="0.2">
      <c r="A113" s="16">
        <v>48244</v>
      </c>
      <c r="B113" s="23">
        <f t="shared" si="5"/>
        <v>1971</v>
      </c>
      <c r="C113" s="18">
        <f t="shared" si="6"/>
        <v>5.4</v>
      </c>
      <c r="D113" s="18">
        <f t="shared" si="7"/>
        <v>4.5091633778214648</v>
      </c>
      <c r="E113" s="20">
        <f t="shared" si="8"/>
        <v>0.78388353465530569</v>
      </c>
      <c r="F113" s="18">
        <f t="shared" si="9"/>
        <v>4.7228800425424398</v>
      </c>
    </row>
    <row r="114" spans="1:6" x14ac:dyDescent="0.2">
      <c r="A114" s="16">
        <v>48259</v>
      </c>
      <c r="B114" s="23">
        <f t="shared" si="5"/>
        <v>1986</v>
      </c>
      <c r="C114" s="18">
        <f t="shared" si="6"/>
        <v>5.441095890410959</v>
      </c>
      <c r="D114" s="18">
        <f t="shared" si="7"/>
        <v>4.5107990909957412</v>
      </c>
      <c r="E114" s="20">
        <f t="shared" si="8"/>
        <v>0.78236264621822194</v>
      </c>
      <c r="F114" s="18">
        <f t="shared" si="9"/>
        <v>4.7285976761705051</v>
      </c>
    </row>
    <row r="115" spans="1:6" x14ac:dyDescent="0.2">
      <c r="A115" s="16">
        <v>48273</v>
      </c>
      <c r="B115" s="23">
        <f t="shared" si="5"/>
        <v>2000</v>
      </c>
      <c r="C115" s="18">
        <f t="shared" si="6"/>
        <v>5.4794520547945202</v>
      </c>
      <c r="D115" s="18">
        <f t="shared" si="7"/>
        <v>4.5123425812686264</v>
      </c>
      <c r="E115" s="20">
        <f t="shared" si="8"/>
        <v>0.78094414554414127</v>
      </c>
      <c r="F115" s="18">
        <f t="shared" si="9"/>
        <v>4.7340097712447307</v>
      </c>
    </row>
    <row r="116" spans="1:6" x14ac:dyDescent="0.2">
      <c r="A116" s="16">
        <v>48304</v>
      </c>
      <c r="B116" s="23">
        <f t="shared" si="5"/>
        <v>2031</v>
      </c>
      <c r="C116" s="18">
        <f t="shared" si="6"/>
        <v>5.5643835616438357</v>
      </c>
      <c r="D116" s="18">
        <f t="shared" si="7"/>
        <v>4.5158189286370813</v>
      </c>
      <c r="E116" s="20">
        <f t="shared" si="8"/>
        <v>0.77780651108579446</v>
      </c>
      <c r="F116" s="18">
        <f t="shared" si="9"/>
        <v>4.7462461746292508</v>
      </c>
    </row>
    <row r="117" spans="1:6" x14ac:dyDescent="0.2">
      <c r="A117" s="16">
        <v>48334</v>
      </c>
      <c r="B117" s="23">
        <f t="shared" si="5"/>
        <v>2061</v>
      </c>
      <c r="C117" s="18">
        <f t="shared" si="6"/>
        <v>5.646575342465753</v>
      </c>
      <c r="D117" s="18">
        <f t="shared" si="7"/>
        <v>4.5192611710623591</v>
      </c>
      <c r="E117" s="20">
        <f t="shared" si="8"/>
        <v>0.77477432394275425</v>
      </c>
      <c r="F117" s="18">
        <f t="shared" si="9"/>
        <v>4.7584068566630036</v>
      </c>
    </row>
    <row r="118" spans="1:6" x14ac:dyDescent="0.2">
      <c r="A118" s="16">
        <v>48349</v>
      </c>
      <c r="B118" s="23">
        <f t="shared" si="5"/>
        <v>2076</v>
      </c>
      <c r="C118" s="18">
        <f t="shared" si="6"/>
        <v>5.6876712328767125</v>
      </c>
      <c r="D118" s="18">
        <f t="shared" si="7"/>
        <v>4.5210114329299476</v>
      </c>
      <c r="E118" s="20">
        <f t="shared" si="8"/>
        <v>0.77325974356127225</v>
      </c>
      <c r="F118" s="18">
        <f t="shared" si="9"/>
        <v>4.764600284193123</v>
      </c>
    </row>
    <row r="119" spans="1:6" x14ac:dyDescent="0.2">
      <c r="A119" s="16">
        <v>48365</v>
      </c>
      <c r="B119" s="23">
        <f t="shared" si="5"/>
        <v>2092</v>
      </c>
      <c r="C119" s="18">
        <f t="shared" si="6"/>
        <v>5.7315068493150685</v>
      </c>
      <c r="D119" s="18">
        <f t="shared" si="7"/>
        <v>4.5228999635704241</v>
      </c>
      <c r="E119" s="20">
        <f t="shared" si="8"/>
        <v>0.77164527630928048</v>
      </c>
      <c r="F119" s="18">
        <f t="shared" si="9"/>
        <v>4.7712869996341691</v>
      </c>
    </row>
    <row r="120" spans="1:6" x14ac:dyDescent="0.2">
      <c r="A120" s="16">
        <v>48395</v>
      </c>
      <c r="B120" s="23">
        <f t="shared" si="5"/>
        <v>2122</v>
      </c>
      <c r="C120" s="18">
        <f t="shared" si="6"/>
        <v>5.8136986301369866</v>
      </c>
      <c r="D120" s="18">
        <f t="shared" si="7"/>
        <v>4.526501389015964</v>
      </c>
      <c r="E120" s="20">
        <f t="shared" si="8"/>
        <v>0.76862109959324187</v>
      </c>
      <c r="F120" s="18">
        <f t="shared" si="9"/>
        <v>4.7840407378273557</v>
      </c>
    </row>
    <row r="121" spans="1:6" x14ac:dyDescent="0.2">
      <c r="A121" s="16">
        <v>48426</v>
      </c>
      <c r="B121" s="23">
        <f t="shared" si="5"/>
        <v>2153</v>
      </c>
      <c r="C121" s="18">
        <f t="shared" si="6"/>
        <v>5.8986301369863012</v>
      </c>
      <c r="D121" s="18">
        <f t="shared" si="7"/>
        <v>4.5303061535865314</v>
      </c>
      <c r="E121" s="20">
        <f t="shared" si="8"/>
        <v>0.76550004578547381</v>
      </c>
      <c r="F121" s="18">
        <f t="shared" si="9"/>
        <v>4.7975027843397777</v>
      </c>
    </row>
    <row r="122" spans="1:6" x14ac:dyDescent="0.2">
      <c r="A122" s="16">
        <v>48441</v>
      </c>
      <c r="B122" s="23">
        <f t="shared" si="5"/>
        <v>2168</v>
      </c>
      <c r="C122" s="18">
        <f t="shared" si="6"/>
        <v>5.9397260273972599</v>
      </c>
      <c r="D122" s="18">
        <f t="shared" si="7"/>
        <v>4.5321776780841603</v>
      </c>
      <c r="E122" s="20">
        <f t="shared" si="8"/>
        <v>0.76399125428425574</v>
      </c>
      <c r="F122" s="18">
        <f t="shared" si="9"/>
        <v>4.8041153385602522</v>
      </c>
    </row>
    <row r="123" spans="1:6" x14ac:dyDescent="0.2">
      <c r="A123" s="16">
        <v>48457</v>
      </c>
      <c r="B123" s="23">
        <f t="shared" si="5"/>
        <v>2184</v>
      </c>
      <c r="C123" s="18">
        <f t="shared" si="6"/>
        <v>5.9835616438356167</v>
      </c>
      <c r="D123" s="18">
        <f t="shared" si="7"/>
        <v>4.5341959394301599</v>
      </c>
      <c r="E123" s="20">
        <f t="shared" si="8"/>
        <v>0.76238285957588747</v>
      </c>
      <c r="F123" s="18">
        <f t="shared" si="9"/>
        <v>4.8112369238278978</v>
      </c>
    </row>
    <row r="124" spans="1:6" x14ac:dyDescent="0.2">
      <c r="A124" s="16">
        <v>48487</v>
      </c>
      <c r="B124" s="23">
        <f t="shared" si="5"/>
        <v>2214</v>
      </c>
      <c r="C124" s="18">
        <f t="shared" si="6"/>
        <v>6.065753424657534</v>
      </c>
      <c r="D124" s="18">
        <f t="shared" si="7"/>
        <v>4.5380413217760509</v>
      </c>
      <c r="E124" s="20">
        <f t="shared" si="8"/>
        <v>0.75936980252512498</v>
      </c>
      <c r="F124" s="18">
        <f t="shared" si="9"/>
        <v>4.8247722033948239</v>
      </c>
    </row>
    <row r="125" spans="1:6" x14ac:dyDescent="0.2">
      <c r="A125" s="16">
        <v>48518</v>
      </c>
      <c r="B125" s="23">
        <f t="shared" si="5"/>
        <v>2245</v>
      </c>
      <c r="C125" s="18">
        <f t="shared" si="6"/>
        <v>6.1506849315068495</v>
      </c>
      <c r="D125" s="18">
        <f t="shared" si="7"/>
        <v>4.5420985685317774</v>
      </c>
      <c r="E125" s="20">
        <f t="shared" si="8"/>
        <v>0.75625990497982609</v>
      </c>
      <c r="F125" s="18">
        <f t="shared" si="9"/>
        <v>4.8389957100214103</v>
      </c>
    </row>
    <row r="126" spans="1:6" x14ac:dyDescent="0.2">
      <c r="A126" s="16">
        <v>48533</v>
      </c>
      <c r="B126" s="23">
        <f t="shared" si="5"/>
        <v>2260</v>
      </c>
      <c r="C126" s="18">
        <f t="shared" si="6"/>
        <v>6.1917808219178081</v>
      </c>
      <c r="D126" s="18">
        <f t="shared" si="7"/>
        <v>4.5440922075908716</v>
      </c>
      <c r="E126" s="20">
        <f t="shared" si="8"/>
        <v>0.75475640072626538</v>
      </c>
      <c r="F126" s="18">
        <f t="shared" si="9"/>
        <v>4.8459599864469647</v>
      </c>
    </row>
    <row r="127" spans="1:6" x14ac:dyDescent="0.2">
      <c r="A127" s="16">
        <v>48548</v>
      </c>
      <c r="B127" s="23">
        <f t="shared" si="5"/>
        <v>2275</v>
      </c>
      <c r="C127" s="18">
        <f t="shared" si="6"/>
        <v>6.2328767123287667</v>
      </c>
      <c r="D127" s="18">
        <f t="shared" si="7"/>
        <v>4.5461056445195327</v>
      </c>
      <c r="E127" s="20">
        <f t="shared" si="8"/>
        <v>0.75325372176969219</v>
      </c>
      <c r="F127" s="18">
        <f t="shared" si="9"/>
        <v>4.8529753301699206</v>
      </c>
    </row>
    <row r="128" spans="1:6" x14ac:dyDescent="0.2">
      <c r="A128" s="16">
        <v>48579</v>
      </c>
      <c r="B128" s="23">
        <f t="shared" si="5"/>
        <v>2306</v>
      </c>
      <c r="C128" s="18">
        <f t="shared" si="6"/>
        <v>6.3178082191780822</v>
      </c>
      <c r="D128" s="18">
        <f t="shared" si="7"/>
        <v>4.5503292149800849</v>
      </c>
      <c r="E128" s="20">
        <f t="shared" si="8"/>
        <v>0.75015076463236652</v>
      </c>
      <c r="F128" s="18">
        <f t="shared" si="9"/>
        <v>4.8676280997403625</v>
      </c>
    </row>
    <row r="129" spans="1:6" x14ac:dyDescent="0.2">
      <c r="A129" s="16">
        <v>48610</v>
      </c>
      <c r="B129" s="23">
        <f t="shared" si="5"/>
        <v>2337</v>
      </c>
      <c r="C129" s="18">
        <f t="shared" si="6"/>
        <v>6.4027397260273968</v>
      </c>
      <c r="D129" s="18">
        <f t="shared" si="7"/>
        <v>4.5546364160703252</v>
      </c>
      <c r="E129" s="20">
        <f t="shared" si="8"/>
        <v>0.74705123001674445</v>
      </c>
      <c r="F129" s="18">
        <f t="shared" si="9"/>
        <v>4.8824764469664768</v>
      </c>
    </row>
    <row r="130" spans="1:6" x14ac:dyDescent="0.2">
      <c r="A130" s="16">
        <v>48625</v>
      </c>
      <c r="B130" s="23">
        <f t="shared" si="5"/>
        <v>2352</v>
      </c>
      <c r="C130" s="18">
        <f t="shared" si="6"/>
        <v>6.4438356164383563</v>
      </c>
      <c r="D130" s="18">
        <f t="shared" si="7"/>
        <v>4.5567503306295905</v>
      </c>
      <c r="E130" s="20">
        <f t="shared" si="8"/>
        <v>0.74555266697723765</v>
      </c>
      <c r="F130" s="18">
        <f t="shared" si="9"/>
        <v>4.8897269004979016</v>
      </c>
    </row>
    <row r="131" spans="1:6" x14ac:dyDescent="0.2">
      <c r="A131" s="16">
        <v>48638</v>
      </c>
      <c r="B131" s="23">
        <f t="shared" si="5"/>
        <v>2365</v>
      </c>
      <c r="C131" s="18">
        <f t="shared" si="6"/>
        <v>6.4794520547945202</v>
      </c>
      <c r="D131" s="18">
        <f t="shared" si="7"/>
        <v>4.5585979928468952</v>
      </c>
      <c r="E131" s="20">
        <f t="shared" si="8"/>
        <v>0.74425454572089444</v>
      </c>
      <c r="F131" s="18">
        <f t="shared" si="9"/>
        <v>4.8960435476355659</v>
      </c>
    </row>
    <row r="132" spans="1:6" x14ac:dyDescent="0.2">
      <c r="A132" s="16">
        <v>48669</v>
      </c>
      <c r="B132" s="23">
        <f t="shared" ref="B132:B195" si="10">A132-Settle</f>
        <v>2396</v>
      </c>
      <c r="C132" s="18">
        <f t="shared" ref="C132:C195" si="11">B132/365</f>
        <v>6.5643835616438357</v>
      </c>
      <c r="D132" s="18">
        <f t="shared" ref="D132:D195" si="12">(Sv_beta0+Sv_beta1*(1-EXP(-C132/Sv_tau1))/(C132/Sv_tau1)+Sv_beta2*((1-EXP(-C132/Sv_tau1))/(C132/Sv_tau1)-EXP(-C132/Sv_tau1))+Sv_beta3*((1-EXP(-C132/Sv_tau2))/(C132/Sv_tau2)-EXP(-C132/Sv_tau2)))*100</f>
        <v>4.5630619668993102</v>
      </c>
      <c r="E132" s="20">
        <f t="shared" ref="E132:E195" si="13">EXP(-D132/100*C132)</f>
        <v>0.74116138071207671</v>
      </c>
      <c r="F132" s="18">
        <f t="shared" ref="F132:F195" si="14">(Sv_beta0+Sv_beta1*EXP(-C132/Sv_tau1)+Sv_beta2*(C132/Sv_tau1)*EXP(-C132/Sv_tau1)+Sv_beta3*(C132/Sv_tau2)*EXP(-C132/Sv_tau2))*100</f>
        <v>4.9112231157749067</v>
      </c>
    </row>
    <row r="133" spans="1:6" x14ac:dyDescent="0.2">
      <c r="A133" s="16">
        <v>48699</v>
      </c>
      <c r="B133" s="23">
        <f t="shared" si="10"/>
        <v>2426</v>
      </c>
      <c r="C133" s="18">
        <f t="shared" si="11"/>
        <v>6.646575342465753</v>
      </c>
      <c r="D133" s="18">
        <f t="shared" si="12"/>
        <v>4.567458928105995</v>
      </c>
      <c r="E133" s="20">
        <f t="shared" si="13"/>
        <v>0.73817112918867789</v>
      </c>
      <c r="F133" s="18">
        <f t="shared" si="14"/>
        <v>4.9260588089692989</v>
      </c>
    </row>
    <row r="134" spans="1:6" x14ac:dyDescent="0.2">
      <c r="A134" s="16">
        <v>48714</v>
      </c>
      <c r="B134" s="23">
        <f t="shared" si="10"/>
        <v>2441</v>
      </c>
      <c r="C134" s="18">
        <f t="shared" si="11"/>
        <v>6.6876712328767125</v>
      </c>
      <c r="D134" s="18">
        <f t="shared" si="12"/>
        <v>4.5696854602848109</v>
      </c>
      <c r="E134" s="20">
        <f t="shared" si="13"/>
        <v>0.73667715184910154</v>
      </c>
      <c r="F134" s="18">
        <f t="shared" si="14"/>
        <v>4.9335263549118133</v>
      </c>
    </row>
    <row r="135" spans="1:6" x14ac:dyDescent="0.2">
      <c r="A135" s="16">
        <v>48730</v>
      </c>
      <c r="B135" s="23">
        <f t="shared" si="10"/>
        <v>2457</v>
      </c>
      <c r="C135" s="18">
        <f t="shared" si="11"/>
        <v>6.7315068493150685</v>
      </c>
      <c r="D135" s="18">
        <f t="shared" si="12"/>
        <v>4.5720808224347316</v>
      </c>
      <c r="E135" s="20">
        <f t="shared" si="13"/>
        <v>0.7350844166947702</v>
      </c>
      <c r="F135" s="18">
        <f t="shared" si="14"/>
        <v>4.9415258893796787</v>
      </c>
    </row>
    <row r="136" spans="1:6" x14ac:dyDescent="0.2">
      <c r="A136" s="16">
        <v>48760</v>
      </c>
      <c r="B136" s="23">
        <f t="shared" si="10"/>
        <v>2487</v>
      </c>
      <c r="C136" s="18">
        <f t="shared" si="11"/>
        <v>6.8136986301369866</v>
      </c>
      <c r="D136" s="18">
        <f t="shared" si="12"/>
        <v>4.5766282244801575</v>
      </c>
      <c r="E136" s="20">
        <f t="shared" si="13"/>
        <v>0.73210037168116804</v>
      </c>
      <c r="F136" s="18">
        <f t="shared" si="14"/>
        <v>4.9566135505480107</v>
      </c>
    </row>
    <row r="137" spans="1:6" x14ac:dyDescent="0.2">
      <c r="A137" s="16">
        <v>48791</v>
      </c>
      <c r="B137" s="23">
        <f t="shared" si="10"/>
        <v>2518</v>
      </c>
      <c r="C137" s="18">
        <f t="shared" si="11"/>
        <v>6.8986301369863012</v>
      </c>
      <c r="D137" s="18">
        <f t="shared" si="12"/>
        <v>4.581402901154016</v>
      </c>
      <c r="E137" s="20">
        <f t="shared" si="13"/>
        <v>0.72902005195855635</v>
      </c>
      <c r="F137" s="18">
        <f t="shared" si="14"/>
        <v>4.9723144144325087</v>
      </c>
    </row>
    <row r="138" spans="1:6" x14ac:dyDescent="0.2">
      <c r="A138" s="16">
        <v>48806</v>
      </c>
      <c r="B138" s="23">
        <f t="shared" si="10"/>
        <v>2533</v>
      </c>
      <c r="C138" s="18">
        <f t="shared" si="11"/>
        <v>6.9397260273972599</v>
      </c>
      <c r="D138" s="18">
        <f t="shared" si="12"/>
        <v>4.5837404045513575</v>
      </c>
      <c r="E138" s="20">
        <f t="shared" si="13"/>
        <v>0.72753074047338195</v>
      </c>
      <c r="F138" s="18">
        <f t="shared" si="14"/>
        <v>4.9799479386926153</v>
      </c>
    </row>
    <row r="139" spans="1:6" x14ac:dyDescent="0.2">
      <c r="A139" s="16">
        <v>48822</v>
      </c>
      <c r="B139" s="23">
        <f t="shared" si="10"/>
        <v>2549</v>
      </c>
      <c r="C139" s="18">
        <f t="shared" si="11"/>
        <v>6.9835616438356167</v>
      </c>
      <c r="D139" s="18">
        <f t="shared" si="12"/>
        <v>4.5862530052441706</v>
      </c>
      <c r="E139" s="20">
        <f t="shared" si="13"/>
        <v>0.72594298103314558</v>
      </c>
      <c r="F139" s="18">
        <f t="shared" si="14"/>
        <v>4.9881142298308649</v>
      </c>
    </row>
    <row r="140" spans="1:6" x14ac:dyDescent="0.2">
      <c r="A140" s="16">
        <v>48898</v>
      </c>
      <c r="B140" s="23">
        <f t="shared" si="10"/>
        <v>2625</v>
      </c>
      <c r="C140" s="18">
        <f t="shared" si="11"/>
        <v>7.1917808219178081</v>
      </c>
      <c r="D140" s="18">
        <f t="shared" si="12"/>
        <v>4.5984524498779971</v>
      </c>
      <c r="E140" s="20">
        <f t="shared" si="13"/>
        <v>0.71841303232439313</v>
      </c>
      <c r="F140" s="18">
        <f t="shared" si="14"/>
        <v>5.027187245874198</v>
      </c>
    </row>
    <row r="141" spans="1:6" x14ac:dyDescent="0.2">
      <c r="A141" s="16">
        <v>48913</v>
      </c>
      <c r="B141" s="23">
        <f t="shared" si="10"/>
        <v>2640</v>
      </c>
      <c r="C141" s="18">
        <f t="shared" si="11"/>
        <v>7.2328767123287667</v>
      </c>
      <c r="D141" s="18">
        <f t="shared" si="12"/>
        <v>4.6009104738812621</v>
      </c>
      <c r="E141" s="20">
        <f t="shared" si="13"/>
        <v>0.71692920416358352</v>
      </c>
      <c r="F141" s="18">
        <f t="shared" si="14"/>
        <v>5.0349441571456719</v>
      </c>
    </row>
    <row r="142" spans="1:6" x14ac:dyDescent="0.2">
      <c r="A142" s="16">
        <v>48990</v>
      </c>
      <c r="B142" s="23">
        <f t="shared" si="10"/>
        <v>2717</v>
      </c>
      <c r="C142" s="18">
        <f t="shared" si="11"/>
        <v>7.4438356164383563</v>
      </c>
      <c r="D142" s="18">
        <f t="shared" si="12"/>
        <v>4.6137769365832941</v>
      </c>
      <c r="E142" s="20">
        <f t="shared" si="13"/>
        <v>0.70932464144312424</v>
      </c>
      <c r="F142" s="18">
        <f t="shared" si="14"/>
        <v>5.0749178005119386</v>
      </c>
    </row>
    <row r="143" spans="1:6" x14ac:dyDescent="0.2">
      <c r="A143" s="16">
        <v>49079</v>
      </c>
      <c r="B143" s="23">
        <f t="shared" si="10"/>
        <v>2806</v>
      </c>
      <c r="C143" s="18">
        <f t="shared" si="11"/>
        <v>7.6876712328767125</v>
      </c>
      <c r="D143" s="18">
        <f t="shared" si="12"/>
        <v>4.6291383442721177</v>
      </c>
      <c r="E143" s="20">
        <f t="shared" si="13"/>
        <v>0.70056163016683271</v>
      </c>
      <c r="F143" s="18">
        <f t="shared" si="14"/>
        <v>5.1212759415588067</v>
      </c>
    </row>
    <row r="144" spans="1:6" x14ac:dyDescent="0.2">
      <c r="A144" s="16">
        <v>49095</v>
      </c>
      <c r="B144" s="23">
        <f t="shared" si="10"/>
        <v>2822</v>
      </c>
      <c r="C144" s="18">
        <f t="shared" si="11"/>
        <v>7.7315068493150685</v>
      </c>
      <c r="D144" s="18">
        <f t="shared" si="12"/>
        <v>4.6319522607800252</v>
      </c>
      <c r="E144" s="20">
        <f t="shared" si="13"/>
        <v>0.69898939656435621</v>
      </c>
      <c r="F144" s="18">
        <f t="shared" si="14"/>
        <v>5.1296092853002051</v>
      </c>
    </row>
    <row r="145" spans="1:6" x14ac:dyDescent="0.2">
      <c r="A145" s="16">
        <v>49171</v>
      </c>
      <c r="B145" s="23">
        <f t="shared" si="10"/>
        <v>2898</v>
      </c>
      <c r="C145" s="18">
        <f t="shared" si="11"/>
        <v>7.9397260273972599</v>
      </c>
      <c r="D145" s="18">
        <f t="shared" si="12"/>
        <v>4.6455217162266607</v>
      </c>
      <c r="E145" s="20">
        <f t="shared" si="13"/>
        <v>0.69153487396127866</v>
      </c>
      <c r="F145" s="18">
        <f t="shared" si="14"/>
        <v>5.1691188313510068</v>
      </c>
    </row>
    <row r="146" spans="1:6" x14ac:dyDescent="0.2">
      <c r="A146" s="16">
        <v>49263</v>
      </c>
      <c r="B146" s="23">
        <f t="shared" si="10"/>
        <v>2990</v>
      </c>
      <c r="C146" s="18">
        <f t="shared" si="11"/>
        <v>8.1917808219178081</v>
      </c>
      <c r="D146" s="18">
        <f t="shared" si="12"/>
        <v>4.6623645537634353</v>
      </c>
      <c r="E146" s="20">
        <f t="shared" si="13"/>
        <v>0.68254236174176608</v>
      </c>
      <c r="F146" s="18">
        <f t="shared" si="14"/>
        <v>5.2166350541709026</v>
      </c>
    </row>
    <row r="147" spans="1:6" x14ac:dyDescent="0.2">
      <c r="A147" s="16">
        <v>49278</v>
      </c>
      <c r="B147" s="23">
        <f t="shared" si="10"/>
        <v>3005</v>
      </c>
      <c r="C147" s="18">
        <f t="shared" si="11"/>
        <v>8.2328767123287676</v>
      </c>
      <c r="D147" s="18">
        <f t="shared" si="12"/>
        <v>4.6651505204960797</v>
      </c>
      <c r="E147" s="20">
        <f t="shared" si="13"/>
        <v>0.68107960131814771</v>
      </c>
      <c r="F147" s="18">
        <f t="shared" si="14"/>
        <v>5.2243355254919042</v>
      </c>
    </row>
    <row r="148" spans="1:6" x14ac:dyDescent="0.2">
      <c r="A148" s="16">
        <v>49355</v>
      </c>
      <c r="B148" s="23">
        <f t="shared" si="10"/>
        <v>3082</v>
      </c>
      <c r="C148" s="18">
        <f t="shared" si="11"/>
        <v>8.4438356164383563</v>
      </c>
      <c r="D148" s="18">
        <f t="shared" si="12"/>
        <v>4.679612532279096</v>
      </c>
      <c r="E148" s="20">
        <f t="shared" si="13"/>
        <v>0.67358654587841982</v>
      </c>
      <c r="F148" s="18">
        <f t="shared" si="14"/>
        <v>5.2635990597156761</v>
      </c>
    </row>
    <row r="149" spans="1:6" x14ac:dyDescent="0.2">
      <c r="A149" s="16">
        <v>49444</v>
      </c>
      <c r="B149" s="23">
        <f t="shared" si="10"/>
        <v>3171</v>
      </c>
      <c r="C149" s="18">
        <f t="shared" si="11"/>
        <v>8.6876712328767116</v>
      </c>
      <c r="D149" s="18">
        <f t="shared" si="12"/>
        <v>4.69663258036947</v>
      </c>
      <c r="E149" s="20">
        <f t="shared" si="13"/>
        <v>0.66496026127125074</v>
      </c>
      <c r="F149" s="18">
        <f t="shared" si="14"/>
        <v>5.3083161353828823</v>
      </c>
    </row>
    <row r="150" spans="1:6" x14ac:dyDescent="0.2">
      <c r="A150" s="16">
        <v>49460</v>
      </c>
      <c r="B150" s="23">
        <f t="shared" si="10"/>
        <v>3187</v>
      </c>
      <c r="C150" s="18">
        <f t="shared" si="11"/>
        <v>8.7315068493150694</v>
      </c>
      <c r="D150" s="18">
        <f t="shared" si="12"/>
        <v>4.6997234451346781</v>
      </c>
      <c r="E150" s="20">
        <f t="shared" si="13"/>
        <v>0.66341358521669058</v>
      </c>
      <c r="F150" s="18">
        <f t="shared" si="14"/>
        <v>5.3162675190619924</v>
      </c>
    </row>
    <row r="151" spans="1:6" x14ac:dyDescent="0.2">
      <c r="A151" s="16">
        <v>49536</v>
      </c>
      <c r="B151" s="23">
        <f t="shared" si="10"/>
        <v>3263</v>
      </c>
      <c r="C151" s="18">
        <f t="shared" si="11"/>
        <v>8.9397260273972599</v>
      </c>
      <c r="D151" s="18">
        <f t="shared" si="12"/>
        <v>4.7145200785802848</v>
      </c>
      <c r="E151" s="20">
        <f t="shared" si="13"/>
        <v>0.65608483383303395</v>
      </c>
      <c r="F151" s="18">
        <f t="shared" si="14"/>
        <v>5.3536264438439121</v>
      </c>
    </row>
    <row r="152" spans="1:6" x14ac:dyDescent="0.2">
      <c r="A152" s="16">
        <v>49628</v>
      </c>
      <c r="B152" s="23">
        <f t="shared" si="10"/>
        <v>3355</v>
      </c>
      <c r="C152" s="18">
        <f t="shared" si="11"/>
        <v>9.1917808219178081</v>
      </c>
      <c r="D152" s="18">
        <f t="shared" si="12"/>
        <v>4.7326545055286635</v>
      </c>
      <c r="E152" s="20">
        <f t="shared" si="13"/>
        <v>0.64725480982561634</v>
      </c>
      <c r="F152" s="18">
        <f t="shared" si="14"/>
        <v>5.3978511603707462</v>
      </c>
    </row>
    <row r="153" spans="1:6" x14ac:dyDescent="0.2">
      <c r="A153" s="16">
        <v>49643</v>
      </c>
      <c r="B153" s="23">
        <f t="shared" si="10"/>
        <v>3370</v>
      </c>
      <c r="C153" s="18">
        <f t="shared" si="11"/>
        <v>9.2328767123287676</v>
      </c>
      <c r="D153" s="18">
        <f t="shared" si="12"/>
        <v>4.7356311301999563</v>
      </c>
      <c r="E153" s="20">
        <f t="shared" si="13"/>
        <v>0.6458196564207036</v>
      </c>
      <c r="F153" s="18">
        <f t="shared" si="14"/>
        <v>5.4049490612487272</v>
      </c>
    </row>
    <row r="154" spans="1:6" x14ac:dyDescent="0.2">
      <c r="A154" s="16">
        <v>49720</v>
      </c>
      <c r="B154" s="23">
        <f t="shared" si="10"/>
        <v>3447</v>
      </c>
      <c r="C154" s="18">
        <f t="shared" si="11"/>
        <v>9.4438356164383563</v>
      </c>
      <c r="D154" s="18">
        <f t="shared" si="12"/>
        <v>4.7509852279928628</v>
      </c>
      <c r="E154" s="20">
        <f t="shared" si="13"/>
        <v>0.63847341878732988</v>
      </c>
      <c r="F154" s="18">
        <f t="shared" si="14"/>
        <v>5.4408520724200562</v>
      </c>
    </row>
    <row r="155" spans="1:6" x14ac:dyDescent="0.2">
      <c r="A155" s="16">
        <v>49810</v>
      </c>
      <c r="B155" s="23">
        <f t="shared" si="10"/>
        <v>3537</v>
      </c>
      <c r="C155" s="18">
        <f t="shared" si="11"/>
        <v>9.6904109589041099</v>
      </c>
      <c r="D155" s="18">
        <f t="shared" si="12"/>
        <v>4.7690605889772115</v>
      </c>
      <c r="E155" s="20">
        <f t="shared" si="13"/>
        <v>0.62993315402327432</v>
      </c>
      <c r="F155" s="18">
        <f t="shared" si="14"/>
        <v>5.4816190088988579</v>
      </c>
    </row>
    <row r="156" spans="1:6" x14ac:dyDescent="0.2">
      <c r="A156" s="16">
        <v>49826</v>
      </c>
      <c r="B156" s="23">
        <f t="shared" si="10"/>
        <v>3553</v>
      </c>
      <c r="C156" s="18">
        <f t="shared" si="11"/>
        <v>9.7342465753424658</v>
      </c>
      <c r="D156" s="18">
        <f t="shared" si="12"/>
        <v>4.7722854231724305</v>
      </c>
      <c r="E156" s="20">
        <f t="shared" si="13"/>
        <v>0.62842032418595783</v>
      </c>
      <c r="F156" s="18">
        <f t="shared" si="14"/>
        <v>5.4887243302446453</v>
      </c>
    </row>
    <row r="157" spans="1:6" x14ac:dyDescent="0.2">
      <c r="A157" s="16">
        <v>49902</v>
      </c>
      <c r="B157" s="23">
        <f t="shared" si="10"/>
        <v>3629</v>
      </c>
      <c r="C157" s="18">
        <f t="shared" si="11"/>
        <v>9.9424657534246581</v>
      </c>
      <c r="D157" s="18">
        <f t="shared" si="12"/>
        <v>4.7876381656252782</v>
      </c>
      <c r="E157" s="20">
        <f t="shared" si="13"/>
        <v>0.62125771383337702</v>
      </c>
      <c r="F157" s="18">
        <f t="shared" si="14"/>
        <v>5.5218630820621479</v>
      </c>
    </row>
    <row r="158" spans="1:6" x14ac:dyDescent="0.2">
      <c r="A158" s="16">
        <v>49994</v>
      </c>
      <c r="B158" s="23">
        <f t="shared" si="10"/>
        <v>3721</v>
      </c>
      <c r="C158" s="18">
        <f t="shared" si="11"/>
        <v>10.194520547945206</v>
      </c>
      <c r="D158" s="18">
        <f t="shared" si="12"/>
        <v>4.8062733545475513</v>
      </c>
      <c r="E158" s="20">
        <f t="shared" si="13"/>
        <v>0.61264077592950572</v>
      </c>
      <c r="F158" s="18">
        <f t="shared" si="14"/>
        <v>5.5605763962115491</v>
      </c>
    </row>
    <row r="159" spans="1:6" x14ac:dyDescent="0.2">
      <c r="A159" s="16">
        <v>50009</v>
      </c>
      <c r="B159" s="23">
        <f t="shared" si="10"/>
        <v>3736</v>
      </c>
      <c r="C159" s="18">
        <f t="shared" si="11"/>
        <v>10.235616438356164</v>
      </c>
      <c r="D159" s="18">
        <f t="shared" si="12"/>
        <v>4.8093142570086496</v>
      </c>
      <c r="E159" s="20">
        <f t="shared" si="13"/>
        <v>0.6112416121980514</v>
      </c>
      <c r="F159" s="18">
        <f t="shared" si="14"/>
        <v>5.5667380604392314</v>
      </c>
    </row>
    <row r="160" spans="1:6" x14ac:dyDescent="0.2">
      <c r="A160" s="16">
        <v>50086</v>
      </c>
      <c r="B160" s="23">
        <f t="shared" si="10"/>
        <v>3813</v>
      </c>
      <c r="C160" s="18">
        <f t="shared" si="11"/>
        <v>10.446575342465753</v>
      </c>
      <c r="D160" s="18">
        <f t="shared" si="12"/>
        <v>4.8249241487260193</v>
      </c>
      <c r="E160" s="20">
        <f t="shared" si="13"/>
        <v>0.60408561982676801</v>
      </c>
      <c r="F160" s="18">
        <f t="shared" si="14"/>
        <v>5.5976864245804396</v>
      </c>
    </row>
    <row r="161" spans="1:6" x14ac:dyDescent="0.2">
      <c r="A161" s="16">
        <v>50175</v>
      </c>
      <c r="B161" s="23">
        <f t="shared" si="10"/>
        <v>3902</v>
      </c>
      <c r="C161" s="18">
        <f t="shared" si="11"/>
        <v>10.69041095890411</v>
      </c>
      <c r="D161" s="18">
        <f t="shared" si="12"/>
        <v>4.8429443223478597</v>
      </c>
      <c r="E161" s="20">
        <f t="shared" si="13"/>
        <v>0.59587125487020776</v>
      </c>
      <c r="F161" s="18">
        <f t="shared" si="14"/>
        <v>5.6320046436772317</v>
      </c>
    </row>
    <row r="162" spans="1:6" x14ac:dyDescent="0.2">
      <c r="A162" s="16">
        <v>50191</v>
      </c>
      <c r="B162" s="23">
        <f t="shared" si="10"/>
        <v>3918</v>
      </c>
      <c r="C162" s="18">
        <f t="shared" si="11"/>
        <v>10.734246575342466</v>
      </c>
      <c r="D162" s="18">
        <f t="shared" si="12"/>
        <v>4.8461788917272104</v>
      </c>
      <c r="E162" s="20">
        <f t="shared" si="13"/>
        <v>0.59440118515060858</v>
      </c>
      <c r="F162" s="18">
        <f t="shared" si="14"/>
        <v>5.6380057180604863</v>
      </c>
    </row>
    <row r="163" spans="1:6" x14ac:dyDescent="0.2">
      <c r="A163" s="16">
        <v>50267</v>
      </c>
      <c r="B163" s="23">
        <f t="shared" si="10"/>
        <v>3994</v>
      </c>
      <c r="C163" s="18">
        <f t="shared" si="11"/>
        <v>10.942465753424658</v>
      </c>
      <c r="D163" s="18">
        <f t="shared" si="12"/>
        <v>4.8615125031018298</v>
      </c>
      <c r="E163" s="20">
        <f t="shared" si="13"/>
        <v>0.58744694657100527</v>
      </c>
      <c r="F163" s="18">
        <f t="shared" si="14"/>
        <v>5.6657982871586254</v>
      </c>
    </row>
    <row r="164" spans="1:6" x14ac:dyDescent="0.2">
      <c r="A164" s="16">
        <v>50359</v>
      </c>
      <c r="B164" s="23">
        <f t="shared" si="10"/>
        <v>4086</v>
      </c>
      <c r="C164" s="18">
        <f t="shared" si="11"/>
        <v>11.194520547945206</v>
      </c>
      <c r="D164" s="18">
        <f t="shared" si="12"/>
        <v>4.879985825579686</v>
      </c>
      <c r="E164" s="20">
        <f t="shared" si="13"/>
        <v>0.57909368134063577</v>
      </c>
      <c r="F164" s="18">
        <f t="shared" si="14"/>
        <v>5.6978461456451264</v>
      </c>
    </row>
    <row r="165" spans="1:6" x14ac:dyDescent="0.2">
      <c r="A165" s="16">
        <v>50374</v>
      </c>
      <c r="B165" s="23">
        <f t="shared" si="10"/>
        <v>4101</v>
      </c>
      <c r="C165" s="18">
        <f t="shared" si="11"/>
        <v>11.235616438356164</v>
      </c>
      <c r="D165" s="18">
        <f t="shared" si="12"/>
        <v>4.8829865318345655</v>
      </c>
      <c r="E165" s="20">
        <f t="shared" si="13"/>
        <v>0.57773867180521055</v>
      </c>
      <c r="F165" s="18">
        <f t="shared" si="14"/>
        <v>5.7029038185862841</v>
      </c>
    </row>
    <row r="166" spans="1:6" x14ac:dyDescent="0.2">
      <c r="A166" s="16">
        <v>50451</v>
      </c>
      <c r="B166" s="23">
        <f t="shared" si="10"/>
        <v>4178</v>
      </c>
      <c r="C166" s="18">
        <f t="shared" si="11"/>
        <v>11.446575342465753</v>
      </c>
      <c r="D166" s="18">
        <f t="shared" si="12"/>
        <v>4.8983317960358814</v>
      </c>
      <c r="E166" s="20">
        <f t="shared" si="13"/>
        <v>0.57081435798232016</v>
      </c>
      <c r="F166" s="18">
        <f t="shared" si="14"/>
        <v>5.7281208910167027</v>
      </c>
    </row>
    <row r="167" spans="1:6" x14ac:dyDescent="0.2">
      <c r="A167" s="16">
        <v>50540</v>
      </c>
      <c r="B167" s="23">
        <f t="shared" si="10"/>
        <v>4267</v>
      </c>
      <c r="C167" s="18">
        <f t="shared" si="11"/>
        <v>11.69041095890411</v>
      </c>
      <c r="D167" s="18">
        <f t="shared" si="12"/>
        <v>4.9159299064806135</v>
      </c>
      <c r="E167" s="20">
        <f t="shared" si="13"/>
        <v>0.56287797865296696</v>
      </c>
      <c r="F167" s="18">
        <f t="shared" si="14"/>
        <v>5.7557034906609523</v>
      </c>
    </row>
    <row r="168" spans="1:6" x14ac:dyDescent="0.2">
      <c r="A168" s="16">
        <v>50556</v>
      </c>
      <c r="B168" s="23">
        <f t="shared" si="10"/>
        <v>4283</v>
      </c>
      <c r="C168" s="18">
        <f t="shared" si="11"/>
        <v>11.734246575342466</v>
      </c>
      <c r="D168" s="18">
        <f t="shared" si="12"/>
        <v>4.9190759933168104</v>
      </c>
      <c r="E168" s="20">
        <f t="shared" si="13"/>
        <v>0.56145901116476615</v>
      </c>
      <c r="F168" s="18">
        <f t="shared" si="14"/>
        <v>5.7604834705343952</v>
      </c>
    </row>
    <row r="169" spans="1:6" x14ac:dyDescent="0.2">
      <c r="A169" s="16">
        <v>50632</v>
      </c>
      <c r="B169" s="23">
        <f t="shared" si="10"/>
        <v>4359</v>
      </c>
      <c r="C169" s="18">
        <f t="shared" si="11"/>
        <v>11.942465753424658</v>
      </c>
      <c r="D169" s="18">
        <f t="shared" si="12"/>
        <v>4.9339393167434045</v>
      </c>
      <c r="E169" s="20">
        <f t="shared" si="13"/>
        <v>0.55475205478260425</v>
      </c>
      <c r="F169" s="18">
        <f t="shared" si="14"/>
        <v>5.7824427561512683</v>
      </c>
    </row>
    <row r="170" spans="1:6" x14ac:dyDescent="0.2">
      <c r="A170" s="16">
        <v>50724</v>
      </c>
      <c r="B170" s="23">
        <f t="shared" si="10"/>
        <v>4451</v>
      </c>
      <c r="C170" s="18">
        <f t="shared" si="11"/>
        <v>12.194520547945206</v>
      </c>
      <c r="D170" s="18">
        <f t="shared" si="12"/>
        <v>4.9517382545170303</v>
      </c>
      <c r="E170" s="20">
        <f t="shared" si="13"/>
        <v>0.5467078365379604</v>
      </c>
      <c r="F170" s="18">
        <f t="shared" si="14"/>
        <v>5.8073754684498446</v>
      </c>
    </row>
    <row r="171" spans="1:6" x14ac:dyDescent="0.2">
      <c r="A171" s="16">
        <v>50739</v>
      </c>
      <c r="B171" s="23">
        <f t="shared" si="10"/>
        <v>4466</v>
      </c>
      <c r="C171" s="18">
        <f t="shared" si="11"/>
        <v>12.235616438356164</v>
      </c>
      <c r="D171" s="18">
        <f t="shared" si="12"/>
        <v>4.9546186446427294</v>
      </c>
      <c r="E171" s="20">
        <f t="shared" si="13"/>
        <v>0.5454041860858978</v>
      </c>
      <c r="F171" s="18">
        <f t="shared" si="14"/>
        <v>5.8112693519635679</v>
      </c>
    </row>
    <row r="172" spans="1:6" x14ac:dyDescent="0.2">
      <c r="A172" s="16">
        <v>50816</v>
      </c>
      <c r="B172" s="23">
        <f t="shared" si="10"/>
        <v>4543</v>
      </c>
      <c r="C172" s="18">
        <f t="shared" si="11"/>
        <v>12.446575342465753</v>
      </c>
      <c r="D172" s="18">
        <f t="shared" si="12"/>
        <v>4.9693029322884659</v>
      </c>
      <c r="E172" s="20">
        <f t="shared" si="13"/>
        <v>0.53874763171490769</v>
      </c>
      <c r="F172" s="18">
        <f t="shared" si="14"/>
        <v>5.8305035839912751</v>
      </c>
    </row>
    <row r="173" spans="1:6" x14ac:dyDescent="0.2">
      <c r="A173" s="16">
        <v>50905</v>
      </c>
      <c r="B173" s="23">
        <f t="shared" si="10"/>
        <v>4632</v>
      </c>
      <c r="C173" s="18">
        <f t="shared" si="11"/>
        <v>12.69041095890411</v>
      </c>
      <c r="D173" s="18">
        <f t="shared" si="12"/>
        <v>4.9860513833347131</v>
      </c>
      <c r="E173" s="20">
        <f t="shared" si="13"/>
        <v>0.531128967189196</v>
      </c>
      <c r="F173" s="18">
        <f t="shared" si="14"/>
        <v>5.8511671332794828</v>
      </c>
    </row>
    <row r="174" spans="1:6" x14ac:dyDescent="0.2">
      <c r="A174" s="16">
        <v>50921</v>
      </c>
      <c r="B174" s="23">
        <f t="shared" si="10"/>
        <v>4648</v>
      </c>
      <c r="C174" s="18">
        <f t="shared" si="11"/>
        <v>12.734246575342466</v>
      </c>
      <c r="D174" s="18">
        <f t="shared" si="12"/>
        <v>4.9890355101950377</v>
      </c>
      <c r="E174" s="20">
        <f t="shared" si="13"/>
        <v>0.52976801087068026</v>
      </c>
      <c r="F174" s="18">
        <f t="shared" si="14"/>
        <v>5.8547043428388141</v>
      </c>
    </row>
    <row r="175" spans="1:6" x14ac:dyDescent="0.2">
      <c r="A175" s="16">
        <v>50997</v>
      </c>
      <c r="B175" s="23">
        <f t="shared" si="10"/>
        <v>4724</v>
      </c>
      <c r="C175" s="18">
        <f t="shared" si="11"/>
        <v>12.942465753424658</v>
      </c>
      <c r="D175" s="18">
        <f t="shared" si="12"/>
        <v>5.0030933085680322</v>
      </c>
      <c r="E175" s="20">
        <f t="shared" si="13"/>
        <v>0.52334015305720583</v>
      </c>
      <c r="F175" s="18">
        <f t="shared" si="14"/>
        <v>5.8707708920214632</v>
      </c>
    </row>
    <row r="176" spans="1:6" x14ac:dyDescent="0.2">
      <c r="A176" s="16">
        <v>51089</v>
      </c>
      <c r="B176" s="23">
        <f t="shared" si="10"/>
        <v>4816</v>
      </c>
      <c r="C176" s="18">
        <f t="shared" si="11"/>
        <v>13.194520547945206</v>
      </c>
      <c r="D176" s="18">
        <f t="shared" si="12"/>
        <v>5.0198416914347854</v>
      </c>
      <c r="E176" s="20">
        <f t="shared" si="13"/>
        <v>0.5156412313273856</v>
      </c>
      <c r="F176" s="18">
        <f t="shared" si="14"/>
        <v>5.8886052349656692</v>
      </c>
    </row>
    <row r="177" spans="1:6" x14ac:dyDescent="0.2">
      <c r="A177" s="16">
        <v>51104</v>
      </c>
      <c r="B177" s="23">
        <f t="shared" si="10"/>
        <v>4831</v>
      </c>
      <c r="C177" s="18">
        <f t="shared" si="11"/>
        <v>13.235616438356164</v>
      </c>
      <c r="D177" s="18">
        <f t="shared" si="12"/>
        <v>5.022543424222456</v>
      </c>
      <c r="E177" s="20">
        <f t="shared" si="13"/>
        <v>0.51439461064850811</v>
      </c>
      <c r="F177" s="18">
        <f t="shared" si="14"/>
        <v>5.8913465490484551</v>
      </c>
    </row>
    <row r="178" spans="1:6" x14ac:dyDescent="0.2">
      <c r="A178" s="16">
        <v>51181</v>
      </c>
      <c r="B178" s="23">
        <f t="shared" si="10"/>
        <v>4908</v>
      </c>
      <c r="C178" s="18">
        <f t="shared" si="11"/>
        <v>13.446575342465753</v>
      </c>
      <c r="D178" s="18">
        <f t="shared" si="12"/>
        <v>5.0362800518050541</v>
      </c>
      <c r="E178" s="20">
        <f t="shared" si="13"/>
        <v>0.5080338541363022</v>
      </c>
      <c r="F178" s="18">
        <f t="shared" si="14"/>
        <v>5.9046899437393021</v>
      </c>
    </row>
    <row r="179" spans="1:6" x14ac:dyDescent="0.2">
      <c r="A179" s="16">
        <v>51271</v>
      </c>
      <c r="B179" s="23">
        <f t="shared" si="10"/>
        <v>4998</v>
      </c>
      <c r="C179" s="18">
        <f t="shared" si="11"/>
        <v>13.693150684931506</v>
      </c>
      <c r="D179" s="18">
        <f t="shared" si="12"/>
        <v>5.0520467743513064</v>
      </c>
      <c r="E179" s="20">
        <f t="shared" si="13"/>
        <v>0.50068186605644682</v>
      </c>
      <c r="F179" s="18">
        <f t="shared" si="14"/>
        <v>5.9187539931937359</v>
      </c>
    </row>
    <row r="180" spans="1:6" x14ac:dyDescent="0.2">
      <c r="A180" s="16">
        <v>51287</v>
      </c>
      <c r="B180" s="23">
        <f t="shared" si="10"/>
        <v>5014</v>
      </c>
      <c r="C180" s="18">
        <f t="shared" si="11"/>
        <v>13.736986301369862</v>
      </c>
      <c r="D180" s="18">
        <f t="shared" si="12"/>
        <v>5.0548162232023559</v>
      </c>
      <c r="E180" s="20">
        <f t="shared" si="13"/>
        <v>0.49938426365240551</v>
      </c>
      <c r="F180" s="18">
        <f t="shared" si="14"/>
        <v>5.9210830556330638</v>
      </c>
    </row>
    <row r="181" spans="1:6" x14ac:dyDescent="0.2">
      <c r="A181" s="16">
        <v>51363</v>
      </c>
      <c r="B181" s="23">
        <f t="shared" si="10"/>
        <v>5090</v>
      </c>
      <c r="C181" s="18">
        <f t="shared" si="11"/>
        <v>13.945205479452055</v>
      </c>
      <c r="D181" s="18">
        <f t="shared" si="12"/>
        <v>5.0678294681596112</v>
      </c>
      <c r="E181" s="20">
        <f t="shared" si="13"/>
        <v>0.49325981646142125</v>
      </c>
      <c r="F181" s="18">
        <f t="shared" si="14"/>
        <v>5.9314475793525192</v>
      </c>
    </row>
    <row r="182" spans="1:6" x14ac:dyDescent="0.2">
      <c r="A182" s="16">
        <v>51455</v>
      </c>
      <c r="B182" s="23">
        <f t="shared" si="10"/>
        <v>5182</v>
      </c>
      <c r="C182" s="18">
        <f t="shared" si="11"/>
        <v>14.197260273972603</v>
      </c>
      <c r="D182" s="18">
        <f t="shared" si="12"/>
        <v>5.0832622154490457</v>
      </c>
      <c r="E182" s="20">
        <f t="shared" si="13"/>
        <v>0.4859332709231346</v>
      </c>
      <c r="F182" s="18">
        <f t="shared" si="14"/>
        <v>5.9424673492281608</v>
      </c>
    </row>
    <row r="183" spans="1:6" x14ac:dyDescent="0.2">
      <c r="A183" s="16">
        <v>51470</v>
      </c>
      <c r="B183" s="23">
        <f t="shared" si="10"/>
        <v>5197</v>
      </c>
      <c r="C183" s="18">
        <f t="shared" si="11"/>
        <v>14.238356164383562</v>
      </c>
      <c r="D183" s="18">
        <f t="shared" si="12"/>
        <v>5.0857444997797732</v>
      </c>
      <c r="E183" s="20">
        <f t="shared" si="13"/>
        <v>0.48474785225695488</v>
      </c>
      <c r="F183" s="18">
        <f t="shared" si="14"/>
        <v>5.944107363957488</v>
      </c>
    </row>
    <row r="184" spans="1:6" x14ac:dyDescent="0.2">
      <c r="A184" s="16">
        <v>51547</v>
      </c>
      <c r="B184" s="23">
        <f t="shared" si="10"/>
        <v>5274</v>
      </c>
      <c r="C184" s="18">
        <f t="shared" si="11"/>
        <v>14.449315068493151</v>
      </c>
      <c r="D184" s="18">
        <f t="shared" si="12"/>
        <v>5.0983343889699526</v>
      </c>
      <c r="E184" s="20">
        <f t="shared" si="13"/>
        <v>0.4787032472610086</v>
      </c>
      <c r="F184" s="18">
        <f t="shared" si="14"/>
        <v>5.9518431157019558</v>
      </c>
    </row>
    <row r="185" spans="1:6" x14ac:dyDescent="0.2">
      <c r="A185" s="16">
        <v>51636</v>
      </c>
      <c r="B185" s="23">
        <f t="shared" si="10"/>
        <v>5363</v>
      </c>
      <c r="C185" s="18">
        <f t="shared" si="11"/>
        <v>14.693150684931506</v>
      </c>
      <c r="D185" s="18">
        <f t="shared" si="12"/>
        <v>5.1125631182393603</v>
      </c>
      <c r="E185" s="20">
        <f t="shared" si="13"/>
        <v>0.47180165563564258</v>
      </c>
      <c r="F185" s="18">
        <f t="shared" si="14"/>
        <v>5.959378268870271</v>
      </c>
    </row>
    <row r="186" spans="1:6" x14ac:dyDescent="0.2">
      <c r="A186" s="16">
        <v>51652</v>
      </c>
      <c r="B186" s="23">
        <f t="shared" si="10"/>
        <v>5379</v>
      </c>
      <c r="C186" s="18">
        <f t="shared" si="11"/>
        <v>14.736986301369862</v>
      </c>
      <c r="D186" s="18">
        <f t="shared" si="12"/>
        <v>5.1150837876899287</v>
      </c>
      <c r="E186" s="20">
        <f t="shared" si="13"/>
        <v>0.47057063810828165</v>
      </c>
      <c r="F186" s="18">
        <f t="shared" si="14"/>
        <v>5.9605751345110605</v>
      </c>
    </row>
    <row r="187" spans="1:6" x14ac:dyDescent="0.2">
      <c r="A187" s="16">
        <v>51728</v>
      </c>
      <c r="B187" s="23">
        <f t="shared" si="10"/>
        <v>5455</v>
      </c>
      <c r="C187" s="18">
        <f t="shared" si="11"/>
        <v>14.945205479452055</v>
      </c>
      <c r="D187" s="18">
        <f t="shared" si="12"/>
        <v>5.1268996476874706</v>
      </c>
      <c r="E187" s="20">
        <f t="shared" si="13"/>
        <v>0.4647639265857294</v>
      </c>
      <c r="F187" s="18">
        <f t="shared" si="14"/>
        <v>5.9656126730700558</v>
      </c>
    </row>
    <row r="188" spans="1:6" x14ac:dyDescent="0.2">
      <c r="A188" s="16">
        <v>51820</v>
      </c>
      <c r="B188" s="23">
        <f t="shared" si="10"/>
        <v>5547</v>
      </c>
      <c r="C188" s="18">
        <f t="shared" si="11"/>
        <v>15.197260273972603</v>
      </c>
      <c r="D188" s="18">
        <f t="shared" si="12"/>
        <v>5.1408511432456878</v>
      </c>
      <c r="E188" s="20">
        <f t="shared" si="13"/>
        <v>0.45782487886802808</v>
      </c>
      <c r="F188" s="18">
        <f t="shared" si="14"/>
        <v>5.9703000393238348</v>
      </c>
    </row>
    <row r="189" spans="1:6" x14ac:dyDescent="0.2">
      <c r="A189" s="16">
        <v>51835</v>
      </c>
      <c r="B189" s="23">
        <f t="shared" si="10"/>
        <v>5562</v>
      </c>
      <c r="C189" s="18">
        <f t="shared" si="11"/>
        <v>15.238356164383562</v>
      </c>
      <c r="D189" s="18">
        <f t="shared" si="12"/>
        <v>5.1430889053903392</v>
      </c>
      <c r="E189" s="20">
        <f t="shared" si="13"/>
        <v>0.45670290166952376</v>
      </c>
      <c r="F189" s="18">
        <f t="shared" si="14"/>
        <v>5.9709199656143896</v>
      </c>
    </row>
    <row r="190" spans="1:6" x14ac:dyDescent="0.2">
      <c r="A190" s="16">
        <v>51912</v>
      </c>
      <c r="B190" s="23">
        <f t="shared" si="10"/>
        <v>5639</v>
      </c>
      <c r="C190" s="18">
        <f t="shared" si="11"/>
        <v>15.449315068493151</v>
      </c>
      <c r="D190" s="18">
        <f t="shared" si="12"/>
        <v>5.1544114925173128</v>
      </c>
      <c r="E190" s="20">
        <f t="shared" si="13"/>
        <v>0.45098496755183293</v>
      </c>
      <c r="F190" s="18">
        <f t="shared" si="14"/>
        <v>5.9734750667745473</v>
      </c>
    </row>
    <row r="191" spans="1:6" x14ac:dyDescent="0.2">
      <c r="A191" s="16">
        <v>52001</v>
      </c>
      <c r="B191" s="23">
        <f t="shared" si="10"/>
        <v>5728</v>
      </c>
      <c r="C191" s="18">
        <f t="shared" si="11"/>
        <v>15.693150684931506</v>
      </c>
      <c r="D191" s="18">
        <f t="shared" si="12"/>
        <v>5.1671525730408394</v>
      </c>
      <c r="E191" s="20">
        <f t="shared" si="13"/>
        <v>0.44446274562510696</v>
      </c>
      <c r="F191" s="18">
        <f t="shared" si="14"/>
        <v>5.9751406731539305</v>
      </c>
    </row>
    <row r="192" spans="1:6" x14ac:dyDescent="0.2">
      <c r="A192" s="16">
        <v>52093</v>
      </c>
      <c r="B192" s="23">
        <f t="shared" si="10"/>
        <v>5820</v>
      </c>
      <c r="C192" s="18">
        <f t="shared" si="11"/>
        <v>15.945205479452055</v>
      </c>
      <c r="D192" s="18">
        <f t="shared" si="12"/>
        <v>5.1799291672985328</v>
      </c>
      <c r="E192" s="20">
        <f t="shared" si="13"/>
        <v>0.43781871393222871</v>
      </c>
      <c r="F192" s="18">
        <f t="shared" si="14"/>
        <v>5.9754440207457957</v>
      </c>
    </row>
    <row r="193" spans="1:6" x14ac:dyDescent="0.2">
      <c r="A193" s="16">
        <v>52185</v>
      </c>
      <c r="B193" s="23">
        <f t="shared" si="10"/>
        <v>5912</v>
      </c>
      <c r="C193" s="18">
        <f t="shared" si="11"/>
        <v>16.197260273972603</v>
      </c>
      <c r="D193" s="18">
        <f t="shared" si="12"/>
        <v>5.1923018464972293</v>
      </c>
      <c r="E193" s="20">
        <f t="shared" si="13"/>
        <v>0.43127443805546167</v>
      </c>
      <c r="F193" s="18">
        <f t="shared" si="14"/>
        <v>5.9743412321840061</v>
      </c>
    </row>
    <row r="194" spans="1:6" x14ac:dyDescent="0.2">
      <c r="A194" s="16">
        <v>52277</v>
      </c>
      <c r="B194" s="23">
        <f t="shared" si="10"/>
        <v>6004</v>
      </c>
      <c r="C194" s="18">
        <f t="shared" si="11"/>
        <v>16.449315068493149</v>
      </c>
      <c r="D194" s="18">
        <f t="shared" si="12"/>
        <v>5.2042679103669203</v>
      </c>
      <c r="E194" s="20">
        <f t="shared" si="13"/>
        <v>0.42482989995013404</v>
      </c>
      <c r="F194" s="18">
        <f t="shared" si="14"/>
        <v>5.9718686668883061</v>
      </c>
    </row>
    <row r="195" spans="1:6" x14ac:dyDescent="0.2">
      <c r="A195" s="16">
        <v>52366</v>
      </c>
      <c r="B195" s="23">
        <f t="shared" si="10"/>
        <v>6093</v>
      </c>
      <c r="C195" s="18">
        <f t="shared" si="11"/>
        <v>16.693150684931506</v>
      </c>
      <c r="D195" s="18">
        <f t="shared" si="12"/>
        <v>5.2154549575212377</v>
      </c>
      <c r="E195" s="20">
        <f t="shared" si="13"/>
        <v>0.41869030762307485</v>
      </c>
      <c r="F195" s="18">
        <f t="shared" si="14"/>
        <v>5.9682075140093911</v>
      </c>
    </row>
    <row r="196" spans="1:6" x14ac:dyDescent="0.2">
      <c r="A196" s="16">
        <v>52458</v>
      </c>
      <c r="B196" s="23">
        <f t="shared" ref="B196:B259" si="15">A196-Settle</f>
        <v>6185</v>
      </c>
      <c r="C196" s="18">
        <f t="shared" ref="C196:C259" si="16">B196/365</f>
        <v>16.945205479452056</v>
      </c>
      <c r="D196" s="18">
        <f t="shared" ref="D196:D259" si="17">(Sv_beta0+Sv_beta1*(1-EXP(-C196/Sv_tau1))/(C196/Sv_tau1)+Sv_beta2*((1-EXP(-C196/Sv_tau1))/(C196/Sv_tau1)-EXP(-C196/Sv_tau1))+Sv_beta3*((1-EXP(-C196/Sv_tau2))/(C196/Sv_tau2)-EXP(-C196/Sv_tau2)))*100</f>
        <v>5.2266158686805726</v>
      </c>
      <c r="E196" s="20">
        <f t="shared" ref="E196:E259" si="18">EXP(-D196/100*C196)</f>
        <v>0.41244154243066294</v>
      </c>
      <c r="F196" s="18">
        <f t="shared" ref="F196:F248" si="19">(Sv_beta0+Sv_beta1*EXP(-C196/Sv_tau1)+Sv_beta2*(C196/Sv_tau1)*EXP(-C196/Sv_tau1)+Sv_beta3*(C196/Sv_tau2)*EXP(-C196/Sv_tau2))*100</f>
        <v>5.963146365795513</v>
      </c>
    </row>
    <row r="197" spans="1:6" x14ac:dyDescent="0.2">
      <c r="A197" s="16">
        <v>52550</v>
      </c>
      <c r="B197" s="23">
        <f t="shared" si="15"/>
        <v>6277</v>
      </c>
      <c r="C197" s="18">
        <f t="shared" si="16"/>
        <v>17.197260273972603</v>
      </c>
      <c r="D197" s="18">
        <f t="shared" si="17"/>
        <v>5.2373661446977433</v>
      </c>
      <c r="E197" s="20">
        <f t="shared" si="18"/>
        <v>0.40629186944297474</v>
      </c>
      <c r="F197" s="18">
        <f t="shared" si="19"/>
        <v>5.9568233448234986</v>
      </c>
    </row>
    <row r="198" spans="1:6" x14ac:dyDescent="0.2">
      <c r="A198" s="16">
        <v>52642</v>
      </c>
      <c r="B198" s="23">
        <f t="shared" si="15"/>
        <v>6369</v>
      </c>
      <c r="C198" s="18">
        <f t="shared" si="16"/>
        <v>17.449315068493149</v>
      </c>
      <c r="D198" s="18">
        <f t="shared" si="17"/>
        <v>5.2477056134175362</v>
      </c>
      <c r="E198" s="20">
        <f t="shared" si="18"/>
        <v>0.40024089071508329</v>
      </c>
      <c r="F198" s="18">
        <f t="shared" si="19"/>
        <v>5.9492745085719081</v>
      </c>
    </row>
    <row r="199" spans="1:6" x14ac:dyDescent="0.2">
      <c r="A199" s="16">
        <v>52732</v>
      </c>
      <c r="B199" s="23">
        <f t="shared" si="15"/>
        <v>6459</v>
      </c>
      <c r="C199" s="18">
        <f t="shared" si="16"/>
        <v>17.695890410958903</v>
      </c>
      <c r="D199" s="18">
        <f t="shared" si="17"/>
        <v>5.2574231354615373</v>
      </c>
      <c r="E199" s="20">
        <f t="shared" si="18"/>
        <v>0.39441649405901275</v>
      </c>
      <c r="F199" s="18">
        <f t="shared" si="19"/>
        <v>5.940738014352311</v>
      </c>
    </row>
    <row r="200" spans="1:6" x14ac:dyDescent="0.2">
      <c r="A200" s="16">
        <v>52824</v>
      </c>
      <c r="B200" s="23">
        <f t="shared" si="15"/>
        <v>6551</v>
      </c>
      <c r="C200" s="18">
        <f t="shared" si="16"/>
        <v>17.947945205479453</v>
      </c>
      <c r="D200" s="18">
        <f t="shared" si="17"/>
        <v>5.2669514104062953</v>
      </c>
      <c r="E200" s="20">
        <f t="shared" si="18"/>
        <v>0.3885592725408632</v>
      </c>
      <c r="F200" s="18">
        <f t="shared" si="19"/>
        <v>5.9308692625754471</v>
      </c>
    </row>
    <row r="201" spans="1:6" x14ac:dyDescent="0.2">
      <c r="A201" s="16">
        <v>52916</v>
      </c>
      <c r="B201" s="23">
        <f t="shared" si="15"/>
        <v>6643</v>
      </c>
      <c r="C201" s="18">
        <f t="shared" si="16"/>
        <v>18.2</v>
      </c>
      <c r="D201" s="18">
        <f t="shared" si="17"/>
        <v>5.2760712961394214</v>
      </c>
      <c r="E201" s="20">
        <f t="shared" si="18"/>
        <v>0.38279909793514555</v>
      </c>
      <c r="F201" s="18">
        <f t="shared" si="19"/>
        <v>5.919880191641429</v>
      </c>
    </row>
    <row r="202" spans="1:6" x14ac:dyDescent="0.2">
      <c r="A202" s="16">
        <v>53008</v>
      </c>
      <c r="B202" s="23">
        <f t="shared" si="15"/>
        <v>6735</v>
      </c>
      <c r="C202" s="18">
        <f t="shared" si="16"/>
        <v>18.452054794520549</v>
      </c>
      <c r="D202" s="18">
        <f t="shared" si="17"/>
        <v>5.2847844618136266</v>
      </c>
      <c r="E202" s="20">
        <f t="shared" si="18"/>
        <v>0.37713527937465163</v>
      </c>
      <c r="F202" s="18">
        <f t="shared" si="19"/>
        <v>5.9078054139907055</v>
      </c>
    </row>
    <row r="203" spans="1:6" x14ac:dyDescent="0.2">
      <c r="A203" s="16">
        <v>53097</v>
      </c>
      <c r="B203" s="23">
        <f t="shared" si="15"/>
        <v>6824</v>
      </c>
      <c r="C203" s="18">
        <f t="shared" si="16"/>
        <v>18.695890410958903</v>
      </c>
      <c r="D203" s="18">
        <f t="shared" si="17"/>
        <v>5.2928283799714597</v>
      </c>
      <c r="E203" s="20">
        <f t="shared" si="18"/>
        <v>0.37174713756660677</v>
      </c>
      <c r="F203" s="18">
        <f t="shared" si="19"/>
        <v>5.8951233361970656</v>
      </c>
    </row>
    <row r="204" spans="1:6" x14ac:dyDescent="0.2">
      <c r="A204" s="16">
        <v>53189</v>
      </c>
      <c r="B204" s="23">
        <f t="shared" si="15"/>
        <v>6916</v>
      </c>
      <c r="C204" s="18">
        <f t="shared" si="16"/>
        <v>18.947945205479453</v>
      </c>
      <c r="D204" s="18">
        <f t="shared" si="17"/>
        <v>5.3007476521395711</v>
      </c>
      <c r="E204" s="20">
        <f t="shared" si="18"/>
        <v>0.36627064171480239</v>
      </c>
      <c r="F204" s="18">
        <f t="shared" si="19"/>
        <v>5.8810117162440809</v>
      </c>
    </row>
    <row r="205" spans="1:6" x14ac:dyDescent="0.2">
      <c r="A205" s="16">
        <v>53281</v>
      </c>
      <c r="B205" s="23">
        <f t="shared" si="15"/>
        <v>7008</v>
      </c>
      <c r="C205" s="18">
        <f t="shared" si="16"/>
        <v>19.2</v>
      </c>
      <c r="D205" s="18">
        <f t="shared" si="17"/>
        <v>5.308267235517576</v>
      </c>
      <c r="E205" s="20">
        <f t="shared" si="18"/>
        <v>0.36088811146916605</v>
      </c>
      <c r="F205" s="18">
        <f t="shared" si="19"/>
        <v>5.8659141797174197</v>
      </c>
    </row>
    <row r="206" spans="1:6" x14ac:dyDescent="0.2">
      <c r="A206" s="16">
        <v>53373</v>
      </c>
      <c r="B206" s="23">
        <f t="shared" si="15"/>
        <v>7100</v>
      </c>
      <c r="C206" s="18">
        <f t="shared" si="16"/>
        <v>19.452054794520549</v>
      </c>
      <c r="D206" s="18">
        <f t="shared" si="17"/>
        <v>5.3153901035930797</v>
      </c>
      <c r="E206" s="20">
        <f t="shared" si="18"/>
        <v>0.35559864155687743</v>
      </c>
      <c r="F206" s="18">
        <f t="shared" si="19"/>
        <v>5.8498632842690483</v>
      </c>
    </row>
    <row r="207" spans="1:6" x14ac:dyDescent="0.2">
      <c r="A207" s="16">
        <v>53462</v>
      </c>
      <c r="B207" s="23">
        <f t="shared" si="15"/>
        <v>7189</v>
      </c>
      <c r="C207" s="18">
        <f t="shared" si="16"/>
        <v>19.695890410958903</v>
      </c>
      <c r="D207" s="18">
        <f t="shared" si="17"/>
        <v>5.3219062249532652</v>
      </c>
      <c r="E207" s="20">
        <f t="shared" si="18"/>
        <v>0.35056931986461487</v>
      </c>
      <c r="F207" s="18">
        <f t="shared" si="19"/>
        <v>5.8334586646230493</v>
      </c>
    </row>
    <row r="208" spans="1:6" x14ac:dyDescent="0.2">
      <c r="A208" s="16">
        <v>53554</v>
      </c>
      <c r="B208" s="23">
        <f t="shared" si="15"/>
        <v>7281</v>
      </c>
      <c r="C208" s="18">
        <f t="shared" si="16"/>
        <v>19.947945205479453</v>
      </c>
      <c r="D208" s="18">
        <f t="shared" si="17"/>
        <v>5.3282582625279682</v>
      </c>
      <c r="E208" s="20">
        <f t="shared" si="18"/>
        <v>0.34546013061896469</v>
      </c>
      <c r="F208" s="18">
        <f t="shared" si="19"/>
        <v>5.8156249515956207</v>
      </c>
    </row>
    <row r="209" spans="1:6" x14ac:dyDescent="0.2">
      <c r="A209" s="16">
        <v>53646</v>
      </c>
      <c r="B209" s="23">
        <f t="shared" si="15"/>
        <v>7373</v>
      </c>
      <c r="C209" s="18">
        <f t="shared" si="16"/>
        <v>20.2</v>
      </c>
      <c r="D209" s="18">
        <f t="shared" si="17"/>
        <v>5.33422385248676</v>
      </c>
      <c r="E209" s="20">
        <f t="shared" si="18"/>
        <v>0.3404410765312148</v>
      </c>
      <c r="F209" s="18">
        <f t="shared" si="19"/>
        <v>5.7969310695672496</v>
      </c>
    </row>
    <row r="210" spans="1:6" x14ac:dyDescent="0.2">
      <c r="A210" s="16">
        <v>53738</v>
      </c>
      <c r="B210" s="23">
        <f t="shared" si="15"/>
        <v>7465</v>
      </c>
      <c r="C210" s="18">
        <f t="shared" si="16"/>
        <v>20.452054794520549</v>
      </c>
      <c r="D210" s="18">
        <f t="shared" si="17"/>
        <v>5.3398068687222242</v>
      </c>
      <c r="E210" s="20">
        <f t="shared" si="18"/>
        <v>0.33551110384402283</v>
      </c>
      <c r="F210" s="18">
        <f t="shared" si="19"/>
        <v>5.777407234972741</v>
      </c>
    </row>
    <row r="211" spans="1:6" x14ac:dyDescent="0.2">
      <c r="A211" s="16">
        <v>53827</v>
      </c>
      <c r="B211" s="23">
        <f t="shared" si="15"/>
        <v>7554</v>
      </c>
      <c r="C211" s="18">
        <f t="shared" si="16"/>
        <v>20.695890410958903</v>
      </c>
      <c r="D211" s="18">
        <f t="shared" si="17"/>
        <v>5.344847576163132</v>
      </c>
      <c r="E211" s="20">
        <f t="shared" si="18"/>
        <v>0.3308256442252504</v>
      </c>
      <c r="F211" s="18">
        <f t="shared" si="19"/>
        <v>5.757758121553004</v>
      </c>
    </row>
    <row r="212" spans="1:6" x14ac:dyDescent="0.2">
      <c r="A212" s="16">
        <v>53919</v>
      </c>
      <c r="B212" s="23">
        <f t="shared" si="15"/>
        <v>7646</v>
      </c>
      <c r="C212" s="18">
        <f t="shared" si="16"/>
        <v>20.947945205479453</v>
      </c>
      <c r="D212" s="18">
        <f t="shared" si="17"/>
        <v>5.3496898888897197</v>
      </c>
      <c r="E212" s="20">
        <f t="shared" si="18"/>
        <v>0.32606774691339863</v>
      </c>
      <c r="F212" s="18">
        <f t="shared" si="19"/>
        <v>5.7366872908656683</v>
      </c>
    </row>
    <row r="213" spans="1:6" x14ac:dyDescent="0.2">
      <c r="A213" s="16">
        <v>54011</v>
      </c>
      <c r="B213" s="23">
        <f t="shared" si="15"/>
        <v>7738</v>
      </c>
      <c r="C213" s="18">
        <f t="shared" si="16"/>
        <v>21.2</v>
      </c>
      <c r="D213" s="18">
        <f t="shared" si="17"/>
        <v>5.3541620883853804</v>
      </c>
      <c r="E213" s="20">
        <f t="shared" si="18"/>
        <v>0.32139564921869362</v>
      </c>
      <c r="F213" s="18">
        <f t="shared" si="19"/>
        <v>5.7148725724644409</v>
      </c>
    </row>
    <row r="214" spans="1:6" x14ac:dyDescent="0.2">
      <c r="A214" s="16">
        <v>54103</v>
      </c>
      <c r="B214" s="23">
        <f t="shared" si="15"/>
        <v>7830</v>
      </c>
      <c r="C214" s="18">
        <f t="shared" si="16"/>
        <v>21.452054794520549</v>
      </c>
      <c r="D214" s="18">
        <f t="shared" si="17"/>
        <v>5.358268644186662</v>
      </c>
      <c r="E214" s="20">
        <f t="shared" si="18"/>
        <v>0.31680820315221853</v>
      </c>
      <c r="F214" s="18">
        <f t="shared" si="19"/>
        <v>5.692341753162256</v>
      </c>
    </row>
    <row r="215" spans="1:6" x14ac:dyDescent="0.2">
      <c r="A215" s="16">
        <v>54193</v>
      </c>
      <c r="B215" s="23">
        <f t="shared" si="15"/>
        <v>7920</v>
      </c>
      <c r="C215" s="18">
        <f t="shared" si="16"/>
        <v>21.698630136986303</v>
      </c>
      <c r="D215" s="18">
        <f t="shared" si="17"/>
        <v>5.3619365202149485</v>
      </c>
      <c r="E215" s="20">
        <f t="shared" si="18"/>
        <v>0.31240127687986885</v>
      </c>
      <c r="F215" s="18">
        <f t="shared" si="19"/>
        <v>5.6696339237735787</v>
      </c>
    </row>
    <row r="216" spans="1:6" x14ac:dyDescent="0.2">
      <c r="A216" s="16">
        <v>54285</v>
      </c>
      <c r="B216" s="23">
        <f t="shared" si="15"/>
        <v>8012</v>
      </c>
      <c r="C216" s="18">
        <f t="shared" si="16"/>
        <v>21.950684931506849</v>
      </c>
      <c r="D216" s="18">
        <f t="shared" si="17"/>
        <v>5.365333327006379</v>
      </c>
      <c r="E216" s="20">
        <f t="shared" si="18"/>
        <v>0.30797785001315786</v>
      </c>
      <c r="F216" s="18">
        <f t="shared" si="19"/>
        <v>5.6457659423935445</v>
      </c>
    </row>
    <row r="217" spans="1:6" x14ac:dyDescent="0.2">
      <c r="A217" s="16">
        <v>54377</v>
      </c>
      <c r="B217" s="23">
        <f t="shared" si="15"/>
        <v>8104</v>
      </c>
      <c r="C217" s="18">
        <f t="shared" si="16"/>
        <v>22.202739726027396</v>
      </c>
      <c r="D217" s="18">
        <f t="shared" si="17"/>
        <v>5.3683784107770656</v>
      </c>
      <c r="E217" s="20">
        <f t="shared" si="18"/>
        <v>0.30363556803625358</v>
      </c>
      <c r="F217" s="18">
        <f t="shared" si="19"/>
        <v>5.6212610095857967</v>
      </c>
    </row>
    <row r="218" spans="1:6" x14ac:dyDescent="0.2">
      <c r="A218" s="16">
        <v>54469</v>
      </c>
      <c r="B218" s="23">
        <f t="shared" si="15"/>
        <v>8196</v>
      </c>
      <c r="C218" s="18">
        <f t="shared" si="16"/>
        <v>22.454794520547946</v>
      </c>
      <c r="D218" s="18">
        <f t="shared" si="17"/>
        <v>5.3710766090114364</v>
      </c>
      <c r="E218" s="20">
        <f t="shared" si="18"/>
        <v>0.29937323211268607</v>
      </c>
      <c r="F218" s="18">
        <f t="shared" si="19"/>
        <v>5.5961445043918712</v>
      </c>
    </row>
    <row r="219" spans="1:6" x14ac:dyDescent="0.2">
      <c r="A219" s="16">
        <v>54558</v>
      </c>
      <c r="B219" s="23">
        <f t="shared" si="15"/>
        <v>8285</v>
      </c>
      <c r="C219" s="18">
        <f t="shared" si="16"/>
        <v>22.698630136986303</v>
      </c>
      <c r="D219" s="18">
        <f t="shared" si="17"/>
        <v>5.3733613326575727</v>
      </c>
      <c r="E219" s="20">
        <f t="shared" si="18"/>
        <v>0.295324828511843</v>
      </c>
      <c r="F219" s="18">
        <f t="shared" si="19"/>
        <v>5.5712883678261784</v>
      </c>
    </row>
    <row r="220" spans="1:6" x14ac:dyDescent="0.2">
      <c r="A220" s="16">
        <v>54650</v>
      </c>
      <c r="B220" s="23">
        <f t="shared" si="15"/>
        <v>8377</v>
      </c>
      <c r="C220" s="18">
        <f t="shared" si="16"/>
        <v>22.950684931506849</v>
      </c>
      <c r="D220" s="18">
        <f t="shared" si="17"/>
        <v>5.3753914283111071</v>
      </c>
      <c r="E220" s="20">
        <f t="shared" si="18"/>
        <v>0.29121625294076892</v>
      </c>
      <c r="F220" s="18">
        <f t="shared" si="19"/>
        <v>5.5450404627902046</v>
      </c>
    </row>
    <row r="221" spans="1:6" x14ac:dyDescent="0.2">
      <c r="A221" s="16">
        <v>54742</v>
      </c>
      <c r="B221" s="23">
        <f t="shared" si="15"/>
        <v>8469</v>
      </c>
      <c r="C221" s="18">
        <f t="shared" si="16"/>
        <v>23.202739726027396</v>
      </c>
      <c r="D221" s="18">
        <f t="shared" si="17"/>
        <v>5.3770893299505333</v>
      </c>
      <c r="E221" s="20">
        <f t="shared" si="18"/>
        <v>0.28718403205029297</v>
      </c>
      <c r="F221" s="18">
        <f t="shared" si="19"/>
        <v>5.5182528364512562</v>
      </c>
    </row>
    <row r="222" spans="1:6" x14ac:dyDescent="0.2">
      <c r="A222" s="16">
        <v>54834</v>
      </c>
      <c r="B222" s="23">
        <f t="shared" si="15"/>
        <v>8561</v>
      </c>
      <c r="C222" s="18">
        <f t="shared" si="16"/>
        <v>23.454794520547946</v>
      </c>
      <c r="D222" s="18">
        <f t="shared" si="17"/>
        <v>5.3784600716668667</v>
      </c>
      <c r="E222" s="20">
        <f t="shared" si="18"/>
        <v>0.28322695030635847</v>
      </c>
      <c r="F222" s="18">
        <f t="shared" si="19"/>
        <v>5.4909485610813071</v>
      </c>
    </row>
    <row r="223" spans="1:6" x14ac:dyDescent="0.2">
      <c r="A223" s="16">
        <v>54923</v>
      </c>
      <c r="B223" s="23">
        <f t="shared" si="15"/>
        <v>8650</v>
      </c>
      <c r="C223" s="18">
        <f t="shared" si="16"/>
        <v>23.698630136986303</v>
      </c>
      <c r="D223" s="18">
        <f t="shared" si="17"/>
        <v>5.3794795486645803</v>
      </c>
      <c r="E223" s="20">
        <f t="shared" si="18"/>
        <v>0.27946926363688229</v>
      </c>
      <c r="F223" s="18">
        <f t="shared" si="19"/>
        <v>5.4640641823276166</v>
      </c>
    </row>
    <row r="224" spans="1:6" x14ac:dyDescent="0.2">
      <c r="A224" s="16">
        <v>55015</v>
      </c>
      <c r="B224" s="23">
        <f t="shared" si="15"/>
        <v>8742</v>
      </c>
      <c r="C224" s="18">
        <f t="shared" si="16"/>
        <v>23.950684931506849</v>
      </c>
      <c r="D224" s="18">
        <f t="shared" si="17"/>
        <v>5.3802214354255646</v>
      </c>
      <c r="E224" s="20">
        <f t="shared" si="18"/>
        <v>0.27565646388367615</v>
      </c>
      <c r="F224" s="18">
        <f t="shared" si="19"/>
        <v>5.435808643028845</v>
      </c>
    </row>
    <row r="225" spans="1:6" x14ac:dyDescent="0.2">
      <c r="A225" s="16">
        <v>55107</v>
      </c>
      <c r="B225" s="23">
        <f t="shared" si="15"/>
        <v>8834</v>
      </c>
      <c r="C225" s="18">
        <f t="shared" si="16"/>
        <v>24.202739726027396</v>
      </c>
      <c r="D225" s="18">
        <f t="shared" si="17"/>
        <v>5.3806512386313585</v>
      </c>
      <c r="E225" s="20">
        <f t="shared" si="18"/>
        <v>0.27191520303172517</v>
      </c>
      <c r="F225" s="18">
        <f t="shared" si="19"/>
        <v>5.4071016446813651</v>
      </c>
    </row>
    <row r="226" spans="1:6" x14ac:dyDescent="0.2">
      <c r="A226" s="16">
        <v>55199</v>
      </c>
      <c r="B226" s="23">
        <f t="shared" si="15"/>
        <v>8926</v>
      </c>
      <c r="C226" s="18">
        <f t="shared" si="16"/>
        <v>24.454794520547946</v>
      </c>
      <c r="D226" s="18">
        <f t="shared" si="17"/>
        <v>5.3807740631488086</v>
      </c>
      <c r="E226" s="20">
        <f t="shared" si="18"/>
        <v>0.26824427472445428</v>
      </c>
      <c r="F226" s="18">
        <f t="shared" si="19"/>
        <v>5.3779640816516432</v>
      </c>
    </row>
    <row r="227" spans="1:6" x14ac:dyDescent="0.2">
      <c r="A227" s="16">
        <v>55288</v>
      </c>
      <c r="B227" s="23">
        <f t="shared" si="15"/>
        <v>9015</v>
      </c>
      <c r="C227" s="18">
        <f t="shared" si="16"/>
        <v>24.698630136986303</v>
      </c>
      <c r="D227" s="18">
        <f t="shared" si="17"/>
        <v>5.3806055630081628</v>
      </c>
      <c r="E227" s="20">
        <f t="shared" si="18"/>
        <v>0.26475885004230343</v>
      </c>
      <c r="F227" s="18">
        <f t="shared" si="19"/>
        <v>5.3493860989437465</v>
      </c>
    </row>
    <row r="228" spans="1:6" x14ac:dyDescent="0.2">
      <c r="A228" s="16">
        <v>55380</v>
      </c>
      <c r="B228" s="23">
        <f t="shared" si="15"/>
        <v>9107</v>
      </c>
      <c r="C228" s="18">
        <f t="shared" si="16"/>
        <v>24.950684931506849</v>
      </c>
      <c r="D228" s="18">
        <f t="shared" si="17"/>
        <v>5.3801393447618491</v>
      </c>
      <c r="E228" s="20">
        <f t="shared" si="18"/>
        <v>0.26122279455831415</v>
      </c>
      <c r="F228" s="18">
        <f t="shared" si="19"/>
        <v>5.3194604139334123</v>
      </c>
    </row>
    <row r="229" spans="1:6" x14ac:dyDescent="0.2">
      <c r="A229" s="16">
        <v>55472</v>
      </c>
      <c r="B229" s="23">
        <f t="shared" si="15"/>
        <v>9199</v>
      </c>
      <c r="C229" s="18">
        <f t="shared" si="16"/>
        <v>25.202739726027396</v>
      </c>
      <c r="D229" s="18">
        <f t="shared" si="17"/>
        <v>5.3793812882559404</v>
      </c>
      <c r="E229" s="20">
        <f t="shared" si="18"/>
        <v>0.25775352891428188</v>
      </c>
      <c r="F229" s="18">
        <f t="shared" si="19"/>
        <v>5.2891631030886872</v>
      </c>
    </row>
    <row r="230" spans="1:6" x14ac:dyDescent="0.2">
      <c r="A230" s="16">
        <v>55564</v>
      </c>
      <c r="B230" s="23">
        <f t="shared" si="15"/>
        <v>9291</v>
      </c>
      <c r="C230" s="18">
        <f t="shared" si="16"/>
        <v>25.454794520547946</v>
      </c>
      <c r="D230" s="18">
        <f t="shared" si="17"/>
        <v>5.378336476815174</v>
      </c>
      <c r="E230" s="20">
        <f t="shared" si="18"/>
        <v>0.25434987509291263</v>
      </c>
      <c r="F230" s="18">
        <f t="shared" si="19"/>
        <v>5.2585130273102401</v>
      </c>
    </row>
    <row r="231" spans="1:6" x14ac:dyDescent="0.2">
      <c r="A231" s="16">
        <v>55654</v>
      </c>
      <c r="B231" s="23">
        <f t="shared" si="15"/>
        <v>9381</v>
      </c>
      <c r="C231" s="18">
        <f t="shared" si="16"/>
        <v>25.701369863013699</v>
      </c>
      <c r="D231" s="18">
        <f t="shared" si="17"/>
        <v>5.377041773724903</v>
      </c>
      <c r="E231" s="20">
        <f t="shared" si="18"/>
        <v>0.25108257900130465</v>
      </c>
      <c r="F231" s="18">
        <f t="shared" si="19"/>
        <v>5.2282055632263935</v>
      </c>
    </row>
    <row r="232" spans="1:6" x14ac:dyDescent="0.2">
      <c r="A232" s="16">
        <v>55746</v>
      </c>
      <c r="B232" s="23">
        <f t="shared" si="15"/>
        <v>9473</v>
      </c>
      <c r="C232" s="18">
        <f t="shared" si="16"/>
        <v>25.953424657534246</v>
      </c>
      <c r="D232" s="18">
        <f t="shared" si="17"/>
        <v>5.3754445916178097</v>
      </c>
      <c r="E232" s="20">
        <f t="shared" si="18"/>
        <v>0.2478052900150545</v>
      </c>
      <c r="F232" s="18">
        <f t="shared" si="19"/>
        <v>5.196911286991857</v>
      </c>
    </row>
    <row r="233" spans="1:6" x14ac:dyDescent="0.2">
      <c r="A233" s="16">
        <v>55838</v>
      </c>
      <c r="B233" s="23">
        <f t="shared" si="15"/>
        <v>9565</v>
      </c>
      <c r="C233" s="18">
        <f t="shared" si="16"/>
        <v>26.205479452054796</v>
      </c>
      <c r="D233" s="18">
        <f t="shared" si="17"/>
        <v>5.373575679391335</v>
      </c>
      <c r="E233" s="20">
        <f t="shared" si="18"/>
        <v>0.24459016366395508</v>
      </c>
      <c r="F233" s="18">
        <f t="shared" si="19"/>
        <v>5.1653175581628998</v>
      </c>
    </row>
    <row r="234" spans="1:6" x14ac:dyDescent="0.2">
      <c r="A234" s="16">
        <v>55930</v>
      </c>
      <c r="B234" s="23">
        <f t="shared" si="15"/>
        <v>9657</v>
      </c>
      <c r="C234" s="18">
        <f t="shared" si="16"/>
        <v>26.457534246575342</v>
      </c>
      <c r="D234" s="18">
        <f t="shared" si="17"/>
        <v>5.3714400315623401</v>
      </c>
      <c r="E234" s="20">
        <f t="shared" si="18"/>
        <v>0.24143606409596979</v>
      </c>
      <c r="F234" s="18">
        <f t="shared" si="19"/>
        <v>5.1334413479763841</v>
      </c>
    </row>
    <row r="235" spans="1:6" x14ac:dyDescent="0.2">
      <c r="A235" s="16">
        <v>56019</v>
      </c>
      <c r="B235" s="23">
        <f t="shared" si="15"/>
        <v>9746</v>
      </c>
      <c r="C235" s="18">
        <f t="shared" si="16"/>
        <v>26.701369863013699</v>
      </c>
      <c r="D235" s="18">
        <f t="shared" si="17"/>
        <v>5.3691248666006786</v>
      </c>
      <c r="E235" s="20">
        <f t="shared" si="18"/>
        <v>0.23844183208279202</v>
      </c>
      <c r="F235" s="18">
        <f t="shared" si="19"/>
        <v>5.1023513178023343</v>
      </c>
    </row>
    <row r="236" spans="1:6" x14ac:dyDescent="0.2">
      <c r="A236" s="16">
        <v>56111</v>
      </c>
      <c r="B236" s="23">
        <f t="shared" si="15"/>
        <v>9838</v>
      </c>
      <c r="C236" s="18">
        <f t="shared" si="16"/>
        <v>26.953424657534246</v>
      </c>
      <c r="D236" s="18">
        <f t="shared" si="17"/>
        <v>5.3664789041494121</v>
      </c>
      <c r="E236" s="20">
        <f t="shared" si="18"/>
        <v>0.23540452818937854</v>
      </c>
      <c r="F236" s="18">
        <f t="shared" si="19"/>
        <v>5.069967160651089</v>
      </c>
    </row>
    <row r="237" spans="1:6" x14ac:dyDescent="0.2">
      <c r="A237" s="16">
        <v>56203</v>
      </c>
      <c r="B237" s="23">
        <f t="shared" si="15"/>
        <v>9930</v>
      </c>
      <c r="C237" s="18">
        <f t="shared" si="16"/>
        <v>27.205479452054796</v>
      </c>
      <c r="D237" s="18">
        <f t="shared" si="17"/>
        <v>5.3635808367643065</v>
      </c>
      <c r="E237" s="20">
        <f t="shared" si="18"/>
        <v>0.23242495449117864</v>
      </c>
      <c r="F237" s="18">
        <f t="shared" si="19"/>
        <v>5.0373482595545633</v>
      </c>
    </row>
    <row r="238" spans="1:6" x14ac:dyDescent="0.2">
      <c r="A238" s="16">
        <v>56295</v>
      </c>
      <c r="B238" s="23">
        <f t="shared" si="15"/>
        <v>10022</v>
      </c>
      <c r="C238" s="18">
        <f t="shared" si="16"/>
        <v>27.457534246575342</v>
      </c>
      <c r="D238" s="18">
        <f t="shared" si="17"/>
        <v>5.3604355226053944</v>
      </c>
      <c r="E238" s="20">
        <f t="shared" si="18"/>
        <v>0.22950202651611024</v>
      </c>
      <c r="F238" s="18">
        <f t="shared" si="19"/>
        <v>5.0045098480203434</v>
      </c>
    </row>
    <row r="239" spans="1:6" x14ac:dyDescent="0.2">
      <c r="A239" s="16">
        <v>56384</v>
      </c>
      <c r="B239" s="23">
        <f t="shared" si="15"/>
        <v>10111</v>
      </c>
      <c r="C239" s="18">
        <f t="shared" si="16"/>
        <v>27.701369863013699</v>
      </c>
      <c r="D239" s="18">
        <f t="shared" si="17"/>
        <v>5.3571620238499635</v>
      </c>
      <c r="E239" s="20">
        <f t="shared" si="18"/>
        <v>0.22672730881158704</v>
      </c>
      <c r="F239" s="18">
        <f t="shared" si="19"/>
        <v>4.9725473149770272</v>
      </c>
    </row>
    <row r="240" spans="1:6" x14ac:dyDescent="0.2">
      <c r="A240" s="16">
        <v>56476</v>
      </c>
      <c r="B240" s="23">
        <f t="shared" si="15"/>
        <v>10203</v>
      </c>
      <c r="C240" s="18">
        <f t="shared" si="16"/>
        <v>27.953424657534246</v>
      </c>
      <c r="D240" s="18">
        <f t="shared" si="17"/>
        <v>5.3535443030110788</v>
      </c>
      <c r="E240" s="20">
        <f t="shared" si="18"/>
        <v>0.22391271387930645</v>
      </c>
      <c r="F240" s="18">
        <f t="shared" si="19"/>
        <v>4.9393199115356179</v>
      </c>
    </row>
    <row r="241" spans="1:6" x14ac:dyDescent="0.2">
      <c r="A241" s="16">
        <v>56568</v>
      </c>
      <c r="B241" s="23">
        <f t="shared" si="15"/>
        <v>10295</v>
      </c>
      <c r="C241" s="18">
        <f t="shared" si="16"/>
        <v>28.205479452054796</v>
      </c>
      <c r="D241" s="18">
        <f t="shared" si="17"/>
        <v>5.3496935082952533</v>
      </c>
      <c r="E241" s="20">
        <f t="shared" si="18"/>
        <v>0.22115163019945014</v>
      </c>
      <c r="F241" s="18">
        <f t="shared" si="19"/>
        <v>4.9059157895663699</v>
      </c>
    </row>
    <row r="242" spans="1:6" x14ac:dyDescent="0.2">
      <c r="A242" s="16">
        <v>56660</v>
      </c>
      <c r="B242" s="23">
        <f t="shared" si="15"/>
        <v>10387</v>
      </c>
      <c r="C242" s="18">
        <f t="shared" si="16"/>
        <v>28.457534246575342</v>
      </c>
      <c r="D242" s="18">
        <f t="shared" si="17"/>
        <v>5.3456143283056967</v>
      </c>
      <c r="E242" s="20">
        <f t="shared" si="18"/>
        <v>0.21844303055507969</v>
      </c>
      <c r="F242" s="18">
        <f t="shared" si="19"/>
        <v>4.8723485856206059</v>
      </c>
    </row>
    <row r="243" spans="1:6" x14ac:dyDescent="0.2">
      <c r="A243" s="16">
        <v>56749</v>
      </c>
      <c r="B243" s="23">
        <f t="shared" si="15"/>
        <v>10476</v>
      </c>
      <c r="C243" s="18">
        <f t="shared" si="16"/>
        <v>28.701369863013699</v>
      </c>
      <c r="D243" s="18">
        <f t="shared" si="17"/>
        <v>5.3414551991317776</v>
      </c>
      <c r="E243" s="20">
        <f t="shared" si="18"/>
        <v>0.21587174673328222</v>
      </c>
      <c r="F243" s="18">
        <f t="shared" si="19"/>
        <v>4.8397332523811798</v>
      </c>
    </row>
    <row r="244" spans="1:6" x14ac:dyDescent="0.2">
      <c r="A244" s="16">
        <v>56841</v>
      </c>
      <c r="B244" s="23">
        <f t="shared" si="15"/>
        <v>10568</v>
      </c>
      <c r="C244" s="18">
        <f t="shared" si="16"/>
        <v>28.953424657534246</v>
      </c>
      <c r="D244" s="18">
        <f t="shared" si="17"/>
        <v>5.3369402009156115</v>
      </c>
      <c r="E244" s="20">
        <f t="shared" si="18"/>
        <v>0.21326346343500169</v>
      </c>
      <c r="F244" s="18">
        <f t="shared" si="19"/>
        <v>4.8058835438791192</v>
      </c>
    </row>
    <row r="245" spans="1:6" x14ac:dyDescent="0.2">
      <c r="A245" s="16">
        <v>56933</v>
      </c>
      <c r="B245" s="23">
        <f t="shared" si="15"/>
        <v>10660</v>
      </c>
      <c r="C245" s="18">
        <f t="shared" si="16"/>
        <v>29.205479452054796</v>
      </c>
      <c r="D245" s="18">
        <f t="shared" si="17"/>
        <v>5.332210451262644</v>
      </c>
      <c r="E245" s="20">
        <f t="shared" si="18"/>
        <v>0.21070470508638933</v>
      </c>
      <c r="F245" s="18">
        <f t="shared" si="19"/>
        <v>4.7719090065754521</v>
      </c>
    </row>
    <row r="246" spans="1:6" x14ac:dyDescent="0.2">
      <c r="A246" s="16">
        <v>57025</v>
      </c>
      <c r="B246" s="23">
        <f t="shared" si="15"/>
        <v>10752</v>
      </c>
      <c r="C246" s="18">
        <f t="shared" si="16"/>
        <v>29.457534246575342</v>
      </c>
      <c r="D246" s="18">
        <f t="shared" si="17"/>
        <v>5.3272704469918502</v>
      </c>
      <c r="E246" s="20">
        <f t="shared" si="18"/>
        <v>0.20819450493977054</v>
      </c>
      <c r="F246" s="18">
        <f t="shared" si="19"/>
        <v>4.7378218131942278</v>
      </c>
    </row>
    <row r="247" spans="1:6" x14ac:dyDescent="0.2">
      <c r="A247" s="16">
        <v>57115</v>
      </c>
      <c r="B247" s="23">
        <f t="shared" si="15"/>
        <v>10842</v>
      </c>
      <c r="C247" s="18">
        <f t="shared" si="16"/>
        <v>29.704109589041096</v>
      </c>
      <c r="D247" s="18">
        <f t="shared" si="17"/>
        <v>5.3222386571162623</v>
      </c>
      <c r="E247" s="20">
        <f t="shared" si="18"/>
        <v>0.20578494675021095</v>
      </c>
      <c r="F247" s="18">
        <f t="shared" si="19"/>
        <v>4.7043779965187191</v>
      </c>
    </row>
    <row r="248" spans="1:6" x14ac:dyDescent="0.2">
      <c r="A248" s="16">
        <v>57207</v>
      </c>
      <c r="B248" s="23">
        <f t="shared" si="15"/>
        <v>10934</v>
      </c>
      <c r="C248" s="18">
        <f t="shared" si="16"/>
        <v>29.956164383561642</v>
      </c>
      <c r="D248" s="18">
        <f t="shared" si="17"/>
        <v>5.3168957622443127</v>
      </c>
      <c r="E248" s="20">
        <f t="shared" si="18"/>
        <v>0.2033680200462202</v>
      </c>
      <c r="F248" s="18">
        <f t="shared" si="19"/>
        <v>4.6701024437722563</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9"/>
  <sheetViews>
    <sheetView workbookViewId="0"/>
  </sheetViews>
  <sheetFormatPr baseColWidth="10" defaultColWidth="8.83203125" defaultRowHeight="15" x14ac:dyDescent="0.2"/>
  <cols>
    <col min="1" max="1" width="30" customWidth="1"/>
    <col min="2" max="2" width="14" customWidth="1"/>
    <col min="3" max="3" width="16" customWidth="1"/>
    <col min="4" max="4" width="14" customWidth="1"/>
    <col min="5" max="6" width="16" customWidth="1"/>
    <col min="7" max="7" width="18" customWidth="1"/>
    <col min="8" max="14" width="13" customWidth="1"/>
  </cols>
  <sheetData>
    <row r="1" spans="1:6" x14ac:dyDescent="0.2">
      <c r="A1" s="2" t="s">
        <v>275</v>
      </c>
    </row>
    <row r="3" spans="1:6" x14ac:dyDescent="0.2">
      <c r="A3" s="2" t="s">
        <v>276</v>
      </c>
    </row>
    <row r="4" spans="1:6" ht="16" x14ac:dyDescent="0.2">
      <c r="A4" s="15" t="s">
        <v>277</v>
      </c>
      <c r="B4" s="15" t="s">
        <v>278</v>
      </c>
      <c r="C4" s="15" t="s">
        <v>279</v>
      </c>
      <c r="D4" s="15" t="s">
        <v>280</v>
      </c>
      <c r="E4" s="15" t="s">
        <v>281</v>
      </c>
      <c r="F4" s="15" t="s">
        <v>282</v>
      </c>
    </row>
    <row r="5" spans="1:6" x14ac:dyDescent="0.2">
      <c r="A5" t="s">
        <v>283</v>
      </c>
      <c r="B5" s="16">
        <v>46273</v>
      </c>
      <c r="C5" t="s">
        <v>284</v>
      </c>
      <c r="D5" s="17">
        <v>0.51069387904309771</v>
      </c>
      <c r="E5" s="17">
        <v>2.4961700001568939E-2</v>
      </c>
      <c r="F5" s="17">
        <v>2.8539082509926761</v>
      </c>
    </row>
    <row r="6" spans="1:6" x14ac:dyDescent="0.2">
      <c r="A6" t="s">
        <v>283</v>
      </c>
      <c r="B6" s="16">
        <v>46273</v>
      </c>
      <c r="C6" t="s">
        <v>285</v>
      </c>
      <c r="D6" s="17">
        <v>0.57940740760313281</v>
      </c>
      <c r="E6" s="17">
        <v>6.4512536456806657E-2</v>
      </c>
      <c r="F6" s="17">
        <v>5.4092014910980701</v>
      </c>
    </row>
    <row r="7" spans="1:6" x14ac:dyDescent="0.2">
      <c r="A7" t="s">
        <v>286</v>
      </c>
      <c r="B7" s="16">
        <v>46274</v>
      </c>
      <c r="C7" t="s">
        <v>284</v>
      </c>
      <c r="D7" s="17">
        <v>1.7813150861668561</v>
      </c>
      <c r="E7" s="17">
        <v>5.2751965987951621E-2</v>
      </c>
      <c r="F7" s="17">
        <v>28.873830923097628</v>
      </c>
    </row>
    <row r="8" spans="1:6" x14ac:dyDescent="0.2">
      <c r="A8" t="s">
        <v>286</v>
      </c>
      <c r="B8" s="16">
        <v>46274</v>
      </c>
      <c r="C8" t="s">
        <v>285</v>
      </c>
      <c r="D8" s="17">
        <v>2.1239561338532602</v>
      </c>
      <c r="E8" s="17">
        <v>0.10752157832056849</v>
      </c>
      <c r="F8" s="17">
        <v>28.873830923097628</v>
      </c>
    </row>
    <row r="9" spans="1:6" x14ac:dyDescent="0.2">
      <c r="A9" t="s">
        <v>287</v>
      </c>
      <c r="B9" s="16">
        <v>46270</v>
      </c>
      <c r="C9" t="s">
        <v>285</v>
      </c>
      <c r="D9" s="17">
        <v>3.4519136379308302</v>
      </c>
      <c r="E9" s="17">
        <v>9.2073671375203503E-2</v>
      </c>
      <c r="F9" s="17">
        <v>46.259459010390991</v>
      </c>
    </row>
    <row r="10" spans="1:6" x14ac:dyDescent="0.2">
      <c r="A10" t="s">
        <v>287</v>
      </c>
      <c r="B10" s="16">
        <v>46270</v>
      </c>
      <c r="C10" t="s">
        <v>284</v>
      </c>
      <c r="D10" s="17">
        <v>3.8286296376289108</v>
      </c>
      <c r="E10" s="17">
        <v>0.1212193535388373</v>
      </c>
      <c r="F10" s="17">
        <v>46.259459010390991</v>
      </c>
    </row>
    <row r="11" spans="1:6" x14ac:dyDescent="0.2">
      <c r="A11" t="s">
        <v>288</v>
      </c>
      <c r="B11" s="16">
        <v>46269</v>
      </c>
      <c r="C11" t="s">
        <v>285</v>
      </c>
      <c r="D11" s="17">
        <v>4.4075767277468039</v>
      </c>
      <c r="E11" s="17">
        <v>0.1272330056284687</v>
      </c>
      <c r="F11" s="17">
        <v>56.530208684898533</v>
      </c>
    </row>
    <row r="12" spans="1:6" x14ac:dyDescent="0.2">
      <c r="A12" t="s">
        <v>288</v>
      </c>
      <c r="B12" s="16">
        <v>46269</v>
      </c>
      <c r="C12" t="s">
        <v>284</v>
      </c>
      <c r="D12" s="17">
        <v>4.7822750508824337</v>
      </c>
      <c r="E12" s="17">
        <v>0.15381865135530859</v>
      </c>
      <c r="F12" s="17">
        <v>56.530208684898533</v>
      </c>
    </row>
    <row r="13" spans="1:6" x14ac:dyDescent="0.2">
      <c r="A13" t="s">
        <v>288</v>
      </c>
      <c r="B13" s="16">
        <v>46269</v>
      </c>
      <c r="C13" t="s">
        <v>289</v>
      </c>
      <c r="D13" s="17">
        <v>86.219729068306023</v>
      </c>
      <c r="E13" s="17">
        <v>7.4046354357514046</v>
      </c>
      <c r="F13" s="17">
        <v>941.91765255801056</v>
      </c>
    </row>
    <row r="14" spans="1:6" x14ac:dyDescent="0.2">
      <c r="A14" t="s">
        <v>287</v>
      </c>
      <c r="B14" s="16">
        <v>46270</v>
      </c>
      <c r="C14" t="s">
        <v>289</v>
      </c>
      <c r="D14" s="17">
        <v>89.820479599016565</v>
      </c>
      <c r="E14" s="17">
        <v>7.43624549092603</v>
      </c>
      <c r="F14" s="17">
        <v>979.99273123321609</v>
      </c>
    </row>
    <row r="15" spans="1:6" x14ac:dyDescent="0.2">
      <c r="A15" t="s">
        <v>283</v>
      </c>
      <c r="B15" s="16">
        <v>46273</v>
      </c>
      <c r="C15" t="s">
        <v>289</v>
      </c>
      <c r="D15" s="17">
        <v>102.5860044814936</v>
      </c>
      <c r="E15" s="17">
        <v>7.5214900741181978</v>
      </c>
      <c r="F15" s="17">
        <v>1115.0043110650849</v>
      </c>
    </row>
    <row r="16" spans="1:6" x14ac:dyDescent="0.2">
      <c r="A16" t="s">
        <v>286</v>
      </c>
      <c r="B16" s="16">
        <v>46274</v>
      </c>
      <c r="C16" t="s">
        <v>289</v>
      </c>
      <c r="D16" s="17">
        <v>107.65003737280389</v>
      </c>
      <c r="E16" s="17">
        <v>7.5499346407966073</v>
      </c>
      <c r="F16" s="17">
        <v>1168.5866591043159</v>
      </c>
    </row>
    <row r="18" spans="1:14" x14ac:dyDescent="0.2">
      <c r="A18" s="2" t="s">
        <v>290</v>
      </c>
    </row>
    <row r="19" spans="1:14" ht="16" x14ac:dyDescent="0.2">
      <c r="A19" s="15" t="s">
        <v>291</v>
      </c>
      <c r="B19" s="15" t="s">
        <v>36</v>
      </c>
      <c r="C19" s="15" t="s">
        <v>292</v>
      </c>
      <c r="D19" s="15" t="s">
        <v>293</v>
      </c>
      <c r="E19" s="15" t="s">
        <v>39</v>
      </c>
      <c r="F19" s="15" t="s">
        <v>40</v>
      </c>
      <c r="G19" s="15" t="s">
        <v>294</v>
      </c>
    </row>
    <row r="20" spans="1:14" x14ac:dyDescent="0.2">
      <c r="A20" t="s">
        <v>295</v>
      </c>
      <c r="B20">
        <v>339</v>
      </c>
      <c r="C20" s="18">
        <v>0.26126611193121002</v>
      </c>
      <c r="D20" s="18">
        <v>0.18529530123193569</v>
      </c>
      <c r="E20" s="19">
        <v>2.8823362315725962</v>
      </c>
      <c r="F20" s="19">
        <v>2.0774758371123752</v>
      </c>
      <c r="G20" s="19">
        <v>14.817888922397771</v>
      </c>
    </row>
    <row r="21" spans="1:14" x14ac:dyDescent="0.2">
      <c r="A21" t="s">
        <v>296</v>
      </c>
      <c r="B21">
        <v>339</v>
      </c>
      <c r="C21" s="18">
        <v>1.8318185175350861</v>
      </c>
      <c r="D21" s="18">
        <v>0.38838407505760542</v>
      </c>
      <c r="E21" s="19">
        <v>7.5413475396143079</v>
      </c>
      <c r="F21" s="19">
        <v>5.8929874353849696</v>
      </c>
      <c r="G21" s="19">
        <v>38.528463866920767</v>
      </c>
    </row>
    <row r="23" spans="1:14" x14ac:dyDescent="0.2">
      <c r="A23" s="2" t="s">
        <v>297</v>
      </c>
    </row>
    <row r="24" spans="1:14" ht="32" x14ac:dyDescent="0.2">
      <c r="A24" s="15" t="s">
        <v>298</v>
      </c>
      <c r="B24" s="15" t="s">
        <v>299</v>
      </c>
      <c r="C24" s="15" t="s">
        <v>300</v>
      </c>
      <c r="D24" s="15" t="s">
        <v>24</v>
      </c>
      <c r="E24" s="15" t="s">
        <v>26</v>
      </c>
      <c r="F24" s="15" t="s">
        <v>28</v>
      </c>
      <c r="G24" s="15" t="s">
        <v>30</v>
      </c>
      <c r="H24" s="15" t="s">
        <v>32</v>
      </c>
      <c r="I24" s="15" t="s">
        <v>301</v>
      </c>
      <c r="J24" s="15" t="s">
        <v>302</v>
      </c>
      <c r="K24" s="15" t="s">
        <v>303</v>
      </c>
      <c r="L24" s="15" t="s">
        <v>304</v>
      </c>
      <c r="M24" s="15" t="s">
        <v>305</v>
      </c>
      <c r="N24" s="15" t="s">
        <v>306</v>
      </c>
    </row>
    <row r="25" spans="1:14" x14ac:dyDescent="0.2">
      <c r="A25" s="18">
        <v>0</v>
      </c>
      <c r="B25" s="18">
        <v>0.26126611193120158</v>
      </c>
      <c r="C25" s="18">
        <v>2.8802160461375941</v>
      </c>
      <c r="D25" s="18">
        <v>3.6276272716799493E-2</v>
      </c>
      <c r="E25" s="18">
        <v>4.4721606281282321E-2</v>
      </c>
      <c r="F25" s="18">
        <v>0.1622866070241186</v>
      </c>
      <c r="G25" s="18">
        <v>1.76609873863728</v>
      </c>
      <c r="H25" s="18">
        <v>15.991116691726409</v>
      </c>
      <c r="I25" s="18">
        <v>3.796298425283501</v>
      </c>
      <c r="J25" s="18">
        <v>4.1325914129597772</v>
      </c>
      <c r="K25" s="18">
        <v>4.4941620802132274</v>
      </c>
      <c r="L25" s="18">
        <v>4.7918883278082127</v>
      </c>
      <c r="M25" s="18">
        <v>5.3295218270145561</v>
      </c>
      <c r="N25" s="18">
        <v>5.3159463213054492</v>
      </c>
    </row>
    <row r="26" spans="1:14" x14ac:dyDescent="0.2">
      <c r="A26" s="18">
        <v>1</v>
      </c>
      <c r="B26" s="18">
        <v>0.26372860636462703</v>
      </c>
      <c r="C26" s="18">
        <v>2.9115742346322522</v>
      </c>
      <c r="D26" s="18">
        <v>2.6065164573607979E-2</v>
      </c>
      <c r="E26" s="18">
        <v>3.8279011605236071E-2</v>
      </c>
      <c r="F26" s="18">
        <v>0.13410916606602699</v>
      </c>
      <c r="G26" s="18">
        <v>1.5872329946903521</v>
      </c>
      <c r="H26" s="18">
        <v>16.050223121239849</v>
      </c>
      <c r="I26" s="18">
        <v>3.786576215297301</v>
      </c>
      <c r="J26" s="18">
        <v>4.1359228611925074</v>
      </c>
      <c r="K26" s="18">
        <v>4.4928577683777631</v>
      </c>
      <c r="L26" s="18">
        <v>4.80085079127557</v>
      </c>
      <c r="M26" s="18">
        <v>5.3201249358667537</v>
      </c>
      <c r="N26" s="18">
        <v>5.3398508269124498</v>
      </c>
    </row>
    <row r="27" spans="1:14" x14ac:dyDescent="0.2">
      <c r="A27" s="18">
        <v>2</v>
      </c>
      <c r="B27" s="18">
        <v>0.27255452728421609</v>
      </c>
      <c r="C27" s="18">
        <v>2.9894098793321802</v>
      </c>
      <c r="D27" s="18">
        <v>1.575305979634058E-2</v>
      </c>
      <c r="E27" s="18">
        <v>3.1314241722857891E-2</v>
      </c>
      <c r="F27" s="18">
        <v>0.10577415604625889</v>
      </c>
      <c r="G27" s="18">
        <v>1.3687236247293559</v>
      </c>
      <c r="H27" s="18">
        <v>16.41083586150868</v>
      </c>
      <c r="I27" s="18">
        <v>3.7729971387200352</v>
      </c>
      <c r="J27" s="18">
        <v>4.1408657142439234</v>
      </c>
      <c r="K27" s="18">
        <v>4.4925063421020592</v>
      </c>
      <c r="L27" s="18">
        <v>4.8113303876253299</v>
      </c>
      <c r="M27" s="18">
        <v>5.3088275686975521</v>
      </c>
      <c r="N27" s="18">
        <v>5.3708488303306066</v>
      </c>
    </row>
    <row r="28" spans="1:14" x14ac:dyDescent="0.2">
      <c r="A28" s="18">
        <v>3</v>
      </c>
      <c r="B28" s="18">
        <v>0.29805658820443343</v>
      </c>
      <c r="C28" s="18">
        <v>3.1781624842553819</v>
      </c>
      <c r="D28" s="18">
        <v>5.2018481739467583E-3</v>
      </c>
      <c r="E28" s="18">
        <v>2.3414627297981098E-2</v>
      </c>
      <c r="F28" s="18">
        <v>7.7634925568755869E-2</v>
      </c>
      <c r="G28" s="18">
        <v>1.078170024174818</v>
      </c>
      <c r="H28" s="18">
        <v>17.774771589170989</v>
      </c>
      <c r="I28" s="18">
        <v>3.7512991362836261</v>
      </c>
      <c r="J28" s="18">
        <v>4.1491760126494892</v>
      </c>
      <c r="K28" s="18">
        <v>4.4956499202970912</v>
      </c>
      <c r="L28" s="18">
        <v>4.8227019968952751</v>
      </c>
      <c r="M28" s="18">
        <v>5.2944415020351219</v>
      </c>
      <c r="N28" s="18">
        <v>5.4163265416761721</v>
      </c>
    </row>
    <row r="29" spans="1:14" x14ac:dyDescent="0.2">
      <c r="A29" s="18">
        <v>4</v>
      </c>
      <c r="B29" s="18">
        <v>0.42177693004899358</v>
      </c>
      <c r="C29" s="18">
        <v>3.909384772195434</v>
      </c>
      <c r="D29" s="18">
        <v>-6.3447974891036509E-3</v>
      </c>
      <c r="E29" s="18">
        <v>1.2531016168836159E-2</v>
      </c>
      <c r="F29" s="18">
        <v>5.500925327882631E-2</v>
      </c>
      <c r="G29" s="18">
        <v>0.59596326074725325</v>
      </c>
      <c r="H29" s="18">
        <v>27.422321706666182</v>
      </c>
      <c r="I29" s="18">
        <v>3.7064148245183191</v>
      </c>
      <c r="J29" s="18">
        <v>4.1636950250871259</v>
      </c>
      <c r="K29" s="18">
        <v>4.5179472385913124</v>
      </c>
      <c r="L29" s="18">
        <v>4.8263625724705088</v>
      </c>
      <c r="M29" s="18">
        <v>5.2709468765560281</v>
      </c>
      <c r="N29" s="18">
        <v>5.5146005469977073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8"/>
  <sheetViews>
    <sheetView workbookViewId="0"/>
  </sheetViews>
  <sheetFormatPr baseColWidth="10" defaultColWidth="8.83203125" defaultRowHeight="15" x14ac:dyDescent="0.2"/>
  <cols>
    <col min="1" max="1" width="2" customWidth="1"/>
    <col min="2" max="9" width="18" customWidth="1"/>
  </cols>
  <sheetData>
    <row r="2" spans="2:9" ht="21" x14ac:dyDescent="0.25">
      <c r="B2" s="1" t="s">
        <v>307</v>
      </c>
    </row>
    <row r="4" spans="2:9" ht="75" customHeight="1" x14ac:dyDescent="0.2">
      <c r="B4" s="24" t="s">
        <v>308</v>
      </c>
      <c r="C4" s="25"/>
      <c r="D4" s="25"/>
      <c r="E4" s="25"/>
      <c r="F4" s="25"/>
      <c r="G4" s="25"/>
      <c r="H4" s="25"/>
      <c r="I4" s="25"/>
    </row>
    <row r="5" spans="2:9" ht="75" customHeight="1" x14ac:dyDescent="0.2">
      <c r="B5" s="24" t="s">
        <v>309</v>
      </c>
      <c r="C5" s="25"/>
      <c r="D5" s="25"/>
      <c r="E5" s="25"/>
      <c r="F5" s="25"/>
      <c r="G5" s="25"/>
      <c r="H5" s="25"/>
      <c r="I5" s="25"/>
    </row>
    <row r="6" spans="2:9" ht="90" customHeight="1" x14ac:dyDescent="0.2">
      <c r="B6" s="24" t="s">
        <v>310</v>
      </c>
      <c r="C6" s="25"/>
      <c r="D6" s="25"/>
      <c r="E6" s="25"/>
      <c r="F6" s="25"/>
      <c r="G6" s="25"/>
      <c r="H6" s="25"/>
      <c r="I6" s="25"/>
    </row>
    <row r="7" spans="2:9" ht="135" customHeight="1" x14ac:dyDescent="0.2">
      <c r="B7" s="24" t="s">
        <v>311</v>
      </c>
      <c r="C7" s="25"/>
      <c r="D7" s="25"/>
      <c r="E7" s="25"/>
      <c r="F7" s="25"/>
      <c r="G7" s="25"/>
      <c r="H7" s="25"/>
      <c r="I7" s="25"/>
    </row>
    <row r="8" spans="2:9" ht="120" customHeight="1" x14ac:dyDescent="0.2">
      <c r="B8" s="24" t="s">
        <v>312</v>
      </c>
      <c r="C8" s="25"/>
      <c r="D8" s="25"/>
      <c r="E8" s="25"/>
      <c r="F8" s="25"/>
      <c r="G8" s="25"/>
      <c r="H8" s="25"/>
      <c r="I8" s="25"/>
    </row>
  </sheetData>
  <mergeCells count="5">
    <mergeCell ref="B7:I7"/>
    <mergeCell ref="B6:I6"/>
    <mergeCell ref="B5:I5"/>
    <mergeCell ref="B8:I8"/>
    <mergeCell ref="B4:I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Cover</vt:lpstr>
      <vt:lpstr>Inputs</vt:lpstr>
      <vt:lpstr>Data</vt:lpstr>
      <vt:lpstr>Bonds</vt:lpstr>
      <vt:lpstr>CashFlows</vt:lpstr>
      <vt:lpstr>ZeroCurve</vt:lpstr>
      <vt:lpstr>Robustness</vt:lpstr>
      <vt:lpstr>Methodology</vt:lpstr>
      <vt:lpstr>MinYears</vt:lpstr>
      <vt:lpstr>Settle</vt:lpstr>
      <vt:lpstr>Sv_beta0</vt:lpstr>
      <vt:lpstr>Sv_beta1</vt:lpstr>
      <vt:lpstr>Sv_beta2</vt:lpstr>
      <vt:lpstr>Sv_beta3</vt:lpstr>
      <vt:lpstr>Sv_tau1</vt:lpstr>
      <vt:lpstr>Sv_tau2</vt:lpstr>
      <vt:lpstr>Weighted_SSE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Rajvardhan</cp:lastModifiedBy>
  <dcterms:created xsi:type="dcterms:W3CDTF">2026-09-16T21:35:46Z</dcterms:created>
  <dcterms:modified xsi:type="dcterms:W3CDTF">2026-09-16T21:35:49Z</dcterms:modified>
</cp:coreProperties>
</file>